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pivotTables/pivotTable29.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tables/table3.xml" ContentType="application/vnd.openxmlformats-officedocument.spreadsheetml.table+xml"/>
  <Override PartName="/xl/queryTables/queryTable2.xml" ContentType="application/vnd.openxmlformats-officedocument.spreadsheetml.queryTable+xml"/>
  <Override PartName="/xl/pivotTables/pivotTable30.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ables/table4.xml" ContentType="application/vnd.openxmlformats-officedocument.spreadsheetml.table+xml"/>
  <Override PartName="/xl/queryTables/queryTable3.xml" ContentType="application/vnd.openxmlformats-officedocument.spreadsheetml.query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tables/table5.xml" ContentType="application/vnd.openxmlformats-officedocument.spreadsheetml.table+xml"/>
  <Override PartName="/xl/queryTables/queryTable4.xml" ContentType="application/vnd.openxmlformats-officedocument.spreadsheetml.query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tables/table6.xml" ContentType="application/vnd.openxmlformats-officedocument.spreadsheetml.table+xml"/>
  <Override PartName="/xl/queryTables/queryTable5.xml" ContentType="application/vnd.openxmlformats-officedocument.spreadsheetml.query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tables/table7.xml" ContentType="application/vnd.openxmlformats-officedocument.spreadsheetml.table+xml"/>
  <Override PartName="/xl/queryTables/queryTable6.xml" ContentType="application/vnd.openxmlformats-officedocument.spreadsheetml.query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tables/table8.xml" ContentType="application/vnd.openxmlformats-officedocument.spreadsheetml.table+xml"/>
  <Override PartName="/xl/queryTables/queryTable7.xml" ContentType="application/vnd.openxmlformats-officedocument.spreadsheetml.query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tables/table9.xml" ContentType="application/vnd.openxmlformats-officedocument.spreadsheetml.table+xml"/>
  <Override PartName="/xl/queryTables/queryTable8.xml" ContentType="application/vnd.openxmlformats-officedocument.spreadsheetml.query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tables/table10.xml" ContentType="application/vnd.openxmlformats-officedocument.spreadsheetml.table+xml"/>
  <Override PartName="/xl/queryTables/queryTable9.xml" ContentType="application/vnd.openxmlformats-officedocument.spreadsheetml.query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105" windowWidth="9375" windowHeight="5880" tabRatio="868"/>
  </bookViews>
  <sheets>
    <sheet name="Dashboard" sheetId="36" r:id="rId1"/>
    <sheet name="Camp_Link" sheetId="39" r:id="rId2"/>
    <sheet name="CCCM (1)" sheetId="33" r:id="rId3"/>
    <sheet name="CCCM(2)" sheetId="15" r:id="rId4"/>
    <sheet name="CCCM(3)" sheetId="47" r:id="rId5"/>
    <sheet name="Demography (1)" sheetId="34" r:id="rId6"/>
    <sheet name="Demography(2)" sheetId="16" r:id="rId7"/>
    <sheet name="Demography_addition" sheetId="19" r:id="rId8"/>
    <sheet name="Data_Gap" sheetId="5" r:id="rId9"/>
    <sheet name="Gap" sheetId="17" r:id="rId10"/>
    <sheet name="Data_Livelihood" sheetId="6" r:id="rId11"/>
    <sheet name="Livelihood" sheetId="18" r:id="rId12"/>
    <sheet name="Data_Sector_Education" sheetId="8" r:id="rId13"/>
    <sheet name="Education" sheetId="20" r:id="rId14"/>
    <sheet name="Data_Sector_Food" sheetId="9" r:id="rId15"/>
    <sheet name="Food" sheetId="21" r:id="rId16"/>
    <sheet name="Data_Sector_Health" sheetId="10" r:id="rId17"/>
    <sheet name="Health" sheetId="22" r:id="rId18"/>
    <sheet name="Data_Sector_Protection" sheetId="54" r:id="rId19"/>
    <sheet name="Protection" sheetId="53" r:id="rId20"/>
    <sheet name="Data_Sector_Shelter" sheetId="11" r:id="rId21"/>
    <sheet name="Shelter" sheetId="23" r:id="rId22"/>
    <sheet name="Data_Sector_Wash" sheetId="12" r:id="rId23"/>
    <sheet name="Wash" sheetId="24" r:id="rId24"/>
    <sheet name="Vulnerability" sheetId="25" r:id="rId25"/>
    <sheet name="CampList" sheetId="42" state="hidden" r:id="rId26"/>
    <sheet name="POO Analysis(HH) Township" sheetId="48" r:id="rId27"/>
    <sheet name="POO Summary" sheetId="32" r:id="rId28"/>
  </sheets>
  <externalReferences>
    <externalReference r:id="rId29"/>
  </externalReferences>
  <definedNames>
    <definedName name="ExternalData_1" localSheetId="25" hidden="1">CampList!$A$1:$AK$244</definedName>
    <definedName name="ExternalData_1" localSheetId="8" hidden="1">Data_Gap!$A$1:$M$1537</definedName>
    <definedName name="ExternalData_1" localSheetId="10" hidden="1">Data_Livelihood!$A$1:$M$1025</definedName>
    <definedName name="ExternalData_1" localSheetId="12" hidden="1">Data_Sector_Education!$A$1:$BD$129</definedName>
    <definedName name="ExternalData_1" localSheetId="14" hidden="1">Data_Sector_Food!$A$1:$AF$129</definedName>
    <definedName name="ExternalData_1" localSheetId="16" hidden="1">Data_Sector_Health!$A$1:$AB$129</definedName>
    <definedName name="ExternalData_1" localSheetId="18" hidden="1">Data_Sector_Protection!$A$1:$AB$129</definedName>
    <definedName name="ExternalData_1" localSheetId="20" hidden="1">Data_Sector_Shelter!$A$1:$X$129</definedName>
    <definedName name="ExternalData_1" localSheetId="22" hidden="1">Data_Sector_Wash!$A$1:$Y$129</definedName>
    <definedName name="_xlnm.Print_Area" localSheetId="0">Dashboard!$A$1:$J$47</definedName>
    <definedName name="Profile_Finish" localSheetId="1">[1]Control!$A$2:$A$134</definedName>
    <definedName name="Profile_Finish">#REF!</definedName>
  </definedNames>
  <calcPr calcId="152511"/>
  <pivotCaches>
    <pivotCache cacheId="0" r:id="rId30"/>
    <pivotCache cacheId="1" r:id="rId31"/>
    <pivotCache cacheId="2" r:id="rId32"/>
    <pivotCache cacheId="3" r:id="rId33"/>
    <pivotCache cacheId="4" r:id="rId34"/>
    <pivotCache cacheId="5" r:id="rId35"/>
    <pivotCache cacheId="6" r:id="rId36"/>
    <pivotCache cacheId="7" r:id="rId37"/>
    <pivotCache cacheId="8" r:id="rId38"/>
    <pivotCache cacheId="9" r:id="rId39"/>
    <pivotCache cacheId="10" r:id="rId40"/>
    <pivotCache cacheId="11" r:id="rId41"/>
    <pivotCache cacheId="12" r:id="rId42"/>
    <pivotCache cacheId="13" r:id="rId43"/>
    <pivotCache cacheId="14" r:id="rId44"/>
    <pivotCache cacheId="15" r:id="rId45"/>
  </pivotCaches>
</workbook>
</file>

<file path=xl/calcChain.xml><?xml version="1.0" encoding="utf-8"?>
<calcChain xmlns="http://schemas.openxmlformats.org/spreadsheetml/2006/main">
  <c r="K17" i="18" l="1"/>
  <c r="K16" i="18"/>
  <c r="K15" i="18"/>
  <c r="K14" i="18"/>
  <c r="K13" i="18"/>
  <c r="K12" i="18"/>
  <c r="K11" i="18"/>
  <c r="K10" i="18"/>
  <c r="K9" i="18"/>
  <c r="K8" i="18"/>
  <c r="K7" i="18"/>
  <c r="K6" i="18"/>
  <c r="I17" i="18" l="1"/>
  <c r="I15" i="18"/>
  <c r="I10" i="18"/>
  <c r="I7" i="18"/>
  <c r="I6" i="18"/>
  <c r="H17" i="18"/>
  <c r="G17" i="18"/>
  <c r="G139" i="39" l="1"/>
  <c r="F139" i="39"/>
  <c r="H18" i="18"/>
  <c r="H16" i="18"/>
  <c r="H15" i="18"/>
  <c r="H14" i="18"/>
  <c r="H13" i="18"/>
  <c r="H12" i="18"/>
  <c r="H11" i="18"/>
  <c r="H10" i="18"/>
  <c r="H9" i="18"/>
  <c r="H8" i="18"/>
  <c r="H7" i="18"/>
  <c r="H6" i="18"/>
  <c r="G9" i="18"/>
  <c r="G8" i="18"/>
  <c r="G7" i="18"/>
  <c r="G6" i="18"/>
  <c r="L32" i="23" l="1"/>
  <c r="L30" i="23"/>
  <c r="K33" i="23"/>
  <c r="L33" i="23" s="1"/>
  <c r="C15" i="25"/>
  <c r="B15" i="25"/>
  <c r="J64" i="53"/>
  <c r="J46" i="53"/>
  <c r="E46" i="53"/>
  <c r="C37" i="53"/>
  <c r="I27" i="53"/>
  <c r="I18" i="53"/>
  <c r="D27" i="53"/>
  <c r="D18" i="53"/>
  <c r="I46" i="53"/>
  <c r="D46" i="53"/>
  <c r="B37" i="53"/>
  <c r="L18" i="53"/>
  <c r="J9" i="53"/>
  <c r="C27" i="53"/>
  <c r="C18" i="53"/>
  <c r="B18" i="53"/>
  <c r="I37" i="53"/>
  <c r="J18" i="53"/>
  <c r="E18" i="53"/>
  <c r="I64" i="53"/>
  <c r="J55" i="53"/>
  <c r="J37" i="53"/>
  <c r="C46" i="53"/>
  <c r="K27" i="53"/>
  <c r="K18" i="53"/>
  <c r="I9" i="53"/>
  <c r="B27" i="53"/>
  <c r="B46" i="53"/>
  <c r="J27" i="53"/>
  <c r="E27" i="53"/>
  <c r="I55" i="53"/>
  <c r="G30" i="32"/>
  <c r="C9" i="53"/>
  <c r="J30" i="32"/>
  <c r="F30" i="32"/>
  <c r="B9" i="53"/>
  <c r="I30" i="32"/>
  <c r="E30" i="32"/>
  <c r="H30" i="32"/>
  <c r="K30" i="32"/>
  <c r="D9" i="53" l="1"/>
  <c r="K55" i="53"/>
  <c r="F46" i="53"/>
  <c r="F27" i="53"/>
  <c r="K9" i="53"/>
  <c r="K64" i="53"/>
  <c r="K37" i="53"/>
  <c r="F18" i="53"/>
  <c r="D37" i="53"/>
  <c r="K46" i="53"/>
  <c r="M18" i="53"/>
  <c r="L27" i="53"/>
  <c r="L31" i="23"/>
  <c r="B25" i="23"/>
  <c r="D25" i="23"/>
  <c r="F25" i="23"/>
  <c r="N16" i="20" l="1"/>
  <c r="I70" i="20"/>
  <c r="I52" i="20"/>
  <c r="I34" i="20"/>
  <c r="H24" i="24"/>
  <c r="U30" i="15"/>
  <c r="M16" i="20"/>
  <c r="H52" i="20"/>
  <c r="H34" i="20"/>
  <c r="T30" i="15"/>
  <c r="H70" i="20"/>
  <c r="G24" i="24"/>
  <c r="N24" i="20"/>
  <c r="N8" i="20"/>
  <c r="I61" i="20"/>
  <c r="I43" i="20"/>
  <c r="M24" i="24"/>
  <c r="C24" i="24"/>
  <c r="M24" i="20"/>
  <c r="M8" i="20"/>
  <c r="H61" i="20"/>
  <c r="H43" i="20"/>
  <c r="L24" i="24"/>
  <c r="B24" i="24"/>
  <c r="N24" i="24" l="1"/>
  <c r="I24" i="24"/>
  <c r="O16" i="20"/>
  <c r="O8" i="20"/>
  <c r="J70" i="20"/>
  <c r="J61" i="20"/>
  <c r="J52" i="20"/>
  <c r="J43" i="20"/>
  <c r="J34" i="20"/>
  <c r="E4" i="20"/>
  <c r="B8" i="22"/>
  <c r="I18" i="21"/>
  <c r="I24" i="20"/>
  <c r="B42" i="22"/>
  <c r="I9" i="21"/>
  <c r="H24" i="20"/>
  <c r="H33" i="22"/>
  <c r="J9" i="21"/>
  <c r="E16" i="20"/>
  <c r="G33" i="22"/>
  <c r="J18" i="21"/>
  <c r="J24" i="20" l="1"/>
  <c r="K9" i="21"/>
  <c r="C10" i="34"/>
  <c r="C40" i="33"/>
  <c r="B40" i="33"/>
  <c r="D40" i="33"/>
  <c r="L4" i="33" l="1"/>
  <c r="F133" i="39" l="1"/>
  <c r="F2" i="39" l="1"/>
  <c r="G2" i="39"/>
  <c r="F138" i="39"/>
  <c r="G138" i="39"/>
  <c r="F3" i="39" l="1"/>
  <c r="F4" i="39"/>
  <c r="F5" i="39"/>
  <c r="F6" i="39"/>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4" i="39"/>
  <c r="F135" i="39"/>
  <c r="F136" i="39"/>
  <c r="F137" i="39"/>
  <c r="G3" i="39"/>
  <c r="G4" i="39"/>
  <c r="G5" i="39"/>
  <c r="G6" i="39"/>
  <c r="G7" i="39"/>
  <c r="G8" i="39"/>
  <c r="G9" i="39"/>
  <c r="G10" i="39"/>
  <c r="G11" i="39"/>
  <c r="G12" i="39"/>
  <c r="G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AD19" i="16"/>
  <c r="N26" i="16"/>
  <c r="O26" i="16"/>
  <c r="G26" i="16"/>
  <c r="W26" i="16"/>
  <c r="K26" i="16"/>
  <c r="H26" i="16"/>
  <c r="G18" i="18"/>
  <c r="G15" i="18"/>
  <c r="P9" i="22"/>
  <c r="E18" i="21"/>
  <c r="C42" i="22"/>
  <c r="S26" i="16"/>
  <c r="J26" i="16"/>
  <c r="P26" i="16"/>
  <c r="AC8" i="16"/>
  <c r="I26" i="16"/>
  <c r="F26" i="16"/>
  <c r="C26" i="16"/>
  <c r="G16" i="18"/>
  <c r="P18" i="22"/>
  <c r="P27" i="22"/>
  <c r="D18" i="21"/>
  <c r="D26" i="16"/>
  <c r="R26" i="16"/>
  <c r="L26" i="16"/>
  <c r="AD7" i="16"/>
  <c r="B26" i="16"/>
  <c r="G10" i="18"/>
  <c r="G12" i="18"/>
  <c r="Q26" i="16"/>
  <c r="M26" i="16"/>
  <c r="X26" i="16"/>
  <c r="T26" i="16"/>
  <c r="Y26" i="16"/>
  <c r="E26" i="16"/>
  <c r="U26" i="16"/>
  <c r="G11" i="18"/>
  <c r="G14" i="18"/>
  <c r="Q27" i="22"/>
  <c r="Q9" i="22"/>
  <c r="B18" i="21"/>
  <c r="V26" i="16"/>
  <c r="Z26" i="16"/>
  <c r="G13" i="18"/>
  <c r="Q18" i="22"/>
  <c r="C18" i="21"/>
  <c r="F38" i="33"/>
  <c r="F34" i="33"/>
  <c r="L5" i="33"/>
  <c r="F35" i="33"/>
  <c r="F37" i="33"/>
  <c r="F36" i="33"/>
  <c r="F33" i="33"/>
  <c r="F39" i="33" l="1"/>
  <c r="I18" i="18"/>
  <c r="D42" i="22"/>
  <c r="C8" i="22"/>
  <c r="C27" i="21"/>
  <c r="B27" i="21"/>
  <c r="D24" i="24" l="1"/>
  <c r="D8" i="22"/>
  <c r="C52" i="20"/>
  <c r="C61" i="20"/>
  <c r="K18" i="22"/>
  <c r="L9" i="22"/>
  <c r="B61" i="20"/>
  <c r="B52" i="20"/>
  <c r="K27" i="22"/>
  <c r="K9" i="22"/>
  <c r="B33" i="22"/>
  <c r="B43" i="20"/>
  <c r="L27" i="22"/>
  <c r="G42" i="22"/>
  <c r="C9" i="21"/>
  <c r="C33" i="22"/>
  <c r="C43" i="20"/>
  <c r="L18" i="22"/>
  <c r="H42" i="22"/>
  <c r="B9" i="21"/>
  <c r="D61" i="20" l="1"/>
  <c r="D52" i="20"/>
  <c r="D43" i="20"/>
  <c r="R27" i="22"/>
  <c r="M27" i="22"/>
  <c r="R18" i="22"/>
  <c r="M18" i="22"/>
  <c r="R9" i="22"/>
  <c r="I42" i="22"/>
  <c r="M9" i="22"/>
  <c r="I33" i="22"/>
  <c r="D33" i="22"/>
  <c r="F18" i="21"/>
  <c r="D27" i="21"/>
  <c r="D9" i="21"/>
  <c r="B23" i="20"/>
  <c r="C34" i="20"/>
  <c r="C23" i="20"/>
  <c r="B34" i="20"/>
  <c r="D34" i="20" l="1"/>
  <c r="C7" i="34"/>
  <c r="C11" i="34"/>
  <c r="C17" i="34"/>
  <c r="AA26" i="16"/>
  <c r="C12" i="34"/>
  <c r="C13" i="34"/>
  <c r="C15" i="34"/>
  <c r="C8" i="34"/>
  <c r="C18" i="34"/>
  <c r="C16" i="34"/>
  <c r="C14" i="34"/>
  <c r="C9" i="34"/>
  <c r="C19" i="34" l="1"/>
  <c r="AC11" i="16"/>
  <c r="AC20" i="16"/>
  <c r="AC23" i="16"/>
  <c r="AC14" i="16"/>
  <c r="AC22" i="16"/>
  <c r="AC10" i="16"/>
  <c r="AC13" i="16"/>
  <c r="AC24" i="16"/>
  <c r="AC16" i="16"/>
  <c r="AC18" i="16"/>
  <c r="AC15" i="16"/>
  <c r="AC9" i="16"/>
  <c r="AC12" i="16"/>
  <c r="AC21" i="16"/>
  <c r="AC17" i="16"/>
  <c r="L6" i="33"/>
  <c r="L8" i="33"/>
  <c r="L7" i="33"/>
  <c r="I8" i="18" l="1"/>
  <c r="I13" i="18"/>
  <c r="I16" i="18"/>
  <c r="I12" i="18"/>
  <c r="I11" i="18"/>
  <c r="I14" i="18"/>
  <c r="L9" i="33"/>
  <c r="O24" i="20" l="1"/>
</calcChain>
</file>

<file path=xl/connections.xml><?xml version="1.0" encoding="utf-8"?>
<connections xmlns="http://schemas.openxmlformats.org/spreadsheetml/2006/main">
  <connection id="1" sourceFile="K:\Information Management\Camp profile Kachin Round 5\Round 5\Collected Camp Profiling Database_R5\Camp Profile R5_MainDB - Latest.accdb" keepAlive="1" name="Connection1"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Livelihood" commandType="3"/>
  </connection>
  <connection id="2" sourceFile="K:\Information Management\Camp profile Kachin Round 5\Round 5\Collected Camp Profiling Database_R5\Camp Profile R5_MainDB - Latest.accdb" keepAlive="1" name="Connection11"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Gap" commandType="3"/>
  </connection>
  <connection id="3" sourceFile="K:\Information Management\Camp profile Kachin Round 5\Round 5\Collected Camp Profiling Database_R5\Camp Profile R5_MainDB - Latest.accdb" keepAlive="1" name="Connection13"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ry_CampList_Kachin" commandType="3"/>
  </connection>
  <connection id="4" sourceFile="K:\Information Management\Camp profile Kachin Round 5\Round 5\Collected Camp Profiling Database_R5\Camp Profile R5_MainDB - Latest.accdb" keepAlive="1" name="Connection3"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Education" commandType="3"/>
  </connection>
  <connection id="5" sourceFile="K:\Information Management\Camp profile Kachin Round 5\Round 5\Collected Camp Profiling Database_R5\Camp Profile R5_MainDB - Latest.accdb" keepAlive="1" name="Connection4"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Food" commandType="3"/>
  </connection>
  <connection id="6" sourceFile="K:\Information Management\Camp profile Kachin Round 5\Round 5\Collected Camp Profiling Database_R5\Camp Profile R5_MainDB - Latest.accdb" keepAlive="1" name="Connection5"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Health" commandType="3"/>
  </connection>
  <connection id="7" sourceFile="K:\Information Management\Camp profile Kachin Round 5\Round 5\Collected Camp Profiling Database_R5\Camp Profile R5_MainDB - Latest.accdb" keepAlive="1" name="Connection6"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Shelter" commandType="3"/>
  </connection>
  <connection id="8" sourceFile="K:\Information Management\Camp profile Kachin Round 5\Round 5\Collected Camp Profiling Database_R5\Camp Profile R5_MainDB - Latest.accdb" keepAlive="1" name="Connection7"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Wash" commandType="3"/>
  </connection>
  <connection id="9" sourceFile="K:\Information Management\Camp profile Kachin Round 5\Round 5\Collected Camp Profiling Database_R5\Camp Profile R5_MainDB - Latest.accdb" keepAlive="1" name="Connection91" type="5" refreshedVersion="5" background="1" saveData="1">
    <dbPr connection="Provider=Microsoft.ACE.OLEDB.12.0;User ID=Admin;Data Source=K:\Information Management\Camp profile Kachin Round 5\Round 5\Collected Camp Profiling Database_R5\Camp Profile R5_MainDB - Latest.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Protection" commandType="3"/>
  </connection>
</connections>
</file>

<file path=xl/sharedStrings.xml><?xml version="1.0" encoding="utf-8"?>
<sst xmlns="http://schemas.openxmlformats.org/spreadsheetml/2006/main" count="44850" uniqueCount="2494">
  <si>
    <t>Kachin</t>
  </si>
  <si>
    <t>Other</t>
  </si>
  <si>
    <t>Sex</t>
  </si>
  <si>
    <t>Shan_North</t>
  </si>
  <si>
    <t>Myitkyina</t>
  </si>
  <si>
    <t>Waingmaw</t>
  </si>
  <si>
    <t>Chipwi</t>
  </si>
  <si>
    <t>Bhamo</t>
  </si>
  <si>
    <t>Momauk</t>
  </si>
  <si>
    <t>Mansi</t>
  </si>
  <si>
    <t>Shwegu</t>
  </si>
  <si>
    <t>Mogaung</t>
  </si>
  <si>
    <t>Mohnyin</t>
  </si>
  <si>
    <t>Hpakant</t>
  </si>
  <si>
    <t>Namhkan</t>
  </si>
  <si>
    <t>Kutkai</t>
  </si>
  <si>
    <t>Manton</t>
  </si>
  <si>
    <t>Muse</t>
  </si>
  <si>
    <t>Namtu</t>
  </si>
  <si>
    <t>18-24</t>
  </si>
  <si>
    <t>60+</t>
  </si>
  <si>
    <t>F</t>
  </si>
  <si>
    <t>M</t>
  </si>
  <si>
    <t>Gap</t>
  </si>
  <si>
    <t>Livelihood</t>
  </si>
  <si>
    <t>Education</t>
  </si>
  <si>
    <t>Physically Disabled</t>
  </si>
  <si>
    <t>Mentally Disabled</t>
  </si>
  <si>
    <t>Row Labels</t>
  </si>
  <si>
    <t>Grand Total</t>
  </si>
  <si>
    <t>Count of CP_PCode</t>
  </si>
  <si>
    <t>Column Labels</t>
  </si>
  <si>
    <t>(blank)</t>
  </si>
  <si>
    <t>Sum of Total</t>
  </si>
  <si>
    <t>Wash</t>
  </si>
  <si>
    <t>Food</t>
  </si>
  <si>
    <t>Health</t>
  </si>
  <si>
    <t>Shelter</t>
  </si>
  <si>
    <t>Birth</t>
  </si>
  <si>
    <t>Arrival Ind</t>
  </si>
  <si>
    <t>Deaparture Ind</t>
  </si>
  <si>
    <t>Protection</t>
  </si>
  <si>
    <t>State</t>
  </si>
  <si>
    <t>Township</t>
  </si>
  <si>
    <t>Camp</t>
  </si>
  <si>
    <t>CP_PCode</t>
  </si>
  <si>
    <t>Accessibility</t>
  </si>
  <si>
    <t>Location_Type</t>
  </si>
  <si>
    <t>HS_Cluster</t>
  </si>
  <si>
    <t>Tat Kone Baptist Church</t>
  </si>
  <si>
    <t>MMR001CMP001</t>
  </si>
  <si>
    <t>GCA</t>
  </si>
  <si>
    <t>Urban</t>
  </si>
  <si>
    <t>Committee</t>
  </si>
  <si>
    <t>Yes</t>
  </si>
  <si>
    <t xml:space="preserve">Njang Dung Baptist Church </t>
  </si>
  <si>
    <t>MMR001CMP002</t>
  </si>
  <si>
    <t>Focal point</t>
  </si>
  <si>
    <t>Tat Kone Galile Baptist Church</t>
  </si>
  <si>
    <t>MMR001CMP003</t>
  </si>
  <si>
    <t>Tat Kone Emanuel Church</t>
  </si>
  <si>
    <t>MMR001CMP004</t>
  </si>
  <si>
    <t>Total</t>
  </si>
  <si>
    <t>Htoi San Church</t>
  </si>
  <si>
    <t>MMR001CMP052</t>
  </si>
  <si>
    <t>00-05</t>
  </si>
  <si>
    <t>25-49</t>
  </si>
  <si>
    <t>50-59</t>
  </si>
  <si>
    <t>06-11</t>
  </si>
  <si>
    <t>1</t>
  </si>
  <si>
    <t>2</t>
  </si>
  <si>
    <t>5-10</t>
  </si>
  <si>
    <t>11-14</t>
  </si>
  <si>
    <t>15-17</t>
  </si>
  <si>
    <t>Momauk Baptist Church</t>
  </si>
  <si>
    <t>MMR001CMP056</t>
  </si>
  <si>
    <t>Loi Je Baptist Church</t>
  </si>
  <si>
    <t>MMR001CMP071</t>
  </si>
  <si>
    <t>Rural</t>
  </si>
  <si>
    <t xml:space="preserve">Nyaung Na Pin </t>
  </si>
  <si>
    <t>MMR001CMP072</t>
  </si>
  <si>
    <t xml:space="preserve">Seng Ja </t>
  </si>
  <si>
    <t>MMR001CMP073</t>
  </si>
  <si>
    <t>Phan Khar Kone</t>
  </si>
  <si>
    <t>MMR001CMP193</t>
  </si>
  <si>
    <t>Mixed</t>
  </si>
  <si>
    <t>Robert Church</t>
  </si>
  <si>
    <t>MMR001CMP047</t>
  </si>
  <si>
    <t>Maing Khaung</t>
  </si>
  <si>
    <t>MMR001CMP218</t>
  </si>
  <si>
    <t>Mansi Baptist Church</t>
  </si>
  <si>
    <t>MMR001CMP066</t>
  </si>
  <si>
    <t>Shwe Gu Baptist Church</t>
  </si>
  <si>
    <t>MMR001CMP067</t>
  </si>
  <si>
    <t>Loi Je Lisu Camp</t>
  </si>
  <si>
    <t>MMR001CMP070</t>
  </si>
  <si>
    <t>Aung Thar Church</t>
  </si>
  <si>
    <t>MMR001CMP194</t>
  </si>
  <si>
    <t>Man Hkring Baptist Church</t>
  </si>
  <si>
    <t>MMR001CMP008</t>
  </si>
  <si>
    <t>Shwe Zet Baptist Church</t>
  </si>
  <si>
    <t>MMR001CMP009</t>
  </si>
  <si>
    <t>Du Kahtawng Qtr. 4</t>
  </si>
  <si>
    <t>MMR001CMP010</t>
  </si>
  <si>
    <t>Du Kahtawng Qtr. 5</t>
  </si>
  <si>
    <t>MMR001CMP011</t>
  </si>
  <si>
    <t>Tat Kone San Pya Baptist Church</t>
  </si>
  <si>
    <t>MMR001CMP005</t>
  </si>
  <si>
    <t>Shatapru Sut Ngai Tawng</t>
  </si>
  <si>
    <t>MMR001CMP006</t>
  </si>
  <si>
    <t>Du Kahtawng Qtr. 14</t>
  </si>
  <si>
    <t>MMR001CMP012</t>
  </si>
  <si>
    <t>Kyun Pin Thar Baptist Church</t>
  </si>
  <si>
    <t>MMR001CMP013</t>
  </si>
  <si>
    <t xml:space="preserve">Le Kone Ziun Baptist Church </t>
  </si>
  <si>
    <t>MMR001CMP014</t>
  </si>
  <si>
    <t>Le Kone Bethlehem Church</t>
  </si>
  <si>
    <t>MMR001CMP015</t>
  </si>
  <si>
    <t>Maliyang Baptist Church</t>
  </si>
  <si>
    <t>MMR001CMP016</t>
  </si>
  <si>
    <t>Jan Mai Kawng Baptist Church</t>
  </si>
  <si>
    <t>MMR001CMP018</t>
  </si>
  <si>
    <t>Qtr. 2 Myoma Baptist Church</t>
  </si>
  <si>
    <t>MMR001CMP025</t>
  </si>
  <si>
    <t>Mading Baptist Church</t>
  </si>
  <si>
    <t>MMR001CMP027</t>
  </si>
  <si>
    <t>5 Ward RC Church(lon Khin)</t>
  </si>
  <si>
    <t>MMR001CMP168</t>
  </si>
  <si>
    <t>Baptist Church, Hmaw Si Sar(Lon Khin)</t>
  </si>
  <si>
    <t>MMR001CMP169</t>
  </si>
  <si>
    <t>Nant Hlaing Church</t>
  </si>
  <si>
    <t>MMR001CMP054</t>
  </si>
  <si>
    <t>Hmaw Wan, Anglican</t>
  </si>
  <si>
    <t>MMR001CMP191</t>
  </si>
  <si>
    <t>Nam Ma Phyit, COC</t>
  </si>
  <si>
    <t>MMR001CMP192</t>
  </si>
  <si>
    <t>Maina Lawang Baptist Church</t>
  </si>
  <si>
    <t>MMR001CMP039</t>
  </si>
  <si>
    <t>Maina KBC (Bawng Ring)</t>
  </si>
  <si>
    <t>MMR001CMP040</t>
  </si>
  <si>
    <t>Mang Hawng Baptist Church</t>
  </si>
  <si>
    <t>MMR001CMP077</t>
  </si>
  <si>
    <t xml:space="preserve">Kyun Taw Baptist Church </t>
  </si>
  <si>
    <t>MMR001CMP078</t>
  </si>
  <si>
    <t xml:space="preserve">Nat Gyi Kone Baptist Church </t>
  </si>
  <si>
    <t>MMR001CMP079</t>
  </si>
  <si>
    <t>Yumar Baptist Church</t>
  </si>
  <si>
    <t>MMR001CMP105</t>
  </si>
  <si>
    <t>Hlaing Naung Baptist</t>
  </si>
  <si>
    <t>MMR001CMP148</t>
  </si>
  <si>
    <t xml:space="preserve">Nawng Ing (Indawgyi) Baptist Church  </t>
  </si>
  <si>
    <t>MMR001CMP152</t>
  </si>
  <si>
    <t>5 Ward Baptist Church(lon Khin)</t>
  </si>
  <si>
    <t>MMR001CMP179</t>
  </si>
  <si>
    <t>Sai Nai Baptish Church, Maw Shan Vil., Seki Mu</t>
  </si>
  <si>
    <t>MMR001CMP183</t>
  </si>
  <si>
    <t xml:space="preserve">Ward 2 Sai Taung Baptist Church, Seik Mu </t>
  </si>
  <si>
    <t>MMR001CMP184</t>
  </si>
  <si>
    <t>Hpakant Baptist Church, Nam Ma Hpit</t>
  </si>
  <si>
    <t>MMR001CMP229</t>
  </si>
  <si>
    <t xml:space="preserve">Lana Zup Ja </t>
  </si>
  <si>
    <t>MMR001CMP128</t>
  </si>
  <si>
    <t>NGCA</t>
  </si>
  <si>
    <t xml:space="preserve">Pa Kahtawng </t>
  </si>
  <si>
    <t>MMR001CMP126</t>
  </si>
  <si>
    <t xml:space="preserve">Bum Tsit Pa </t>
  </si>
  <si>
    <t>MMR001CMP129</t>
  </si>
  <si>
    <t>AD-2000 Tharthana Compound</t>
  </si>
  <si>
    <t>MMR001CMP050</t>
  </si>
  <si>
    <t>Shwe Gu Catholic Church</t>
  </si>
  <si>
    <t>MMR001CMP068</t>
  </si>
  <si>
    <t>Loi Je Catholic Church</t>
  </si>
  <si>
    <t>MMR001CMP069</t>
  </si>
  <si>
    <t>Maing Khaung Catholic Church</t>
  </si>
  <si>
    <t>MMR001CMP223</t>
  </si>
  <si>
    <t>Man Wing Catholic Church</t>
  </si>
  <si>
    <t>MMR001CMP132</t>
  </si>
  <si>
    <t xml:space="preserve">Nhkawng Pa </t>
  </si>
  <si>
    <t>MMR001CMP131</t>
  </si>
  <si>
    <t>Nam Hkam Catholic Church ( St. Thomas I)</t>
  </si>
  <si>
    <t>MMR015CMP003</t>
  </si>
  <si>
    <t>Kutkai downtown (RC Church)</t>
  </si>
  <si>
    <t>MMR015CMP017</t>
  </si>
  <si>
    <t>Mandung - RC</t>
  </si>
  <si>
    <t>MMR015CMP209</t>
  </si>
  <si>
    <t>Muse Catholic Church</t>
  </si>
  <si>
    <t>MMR015CMP216</t>
  </si>
  <si>
    <t>Mungji Pa Dabang (Catholic Church)</t>
  </si>
  <si>
    <t>Maw Wan, Mu-yin Baptist Church</t>
  </si>
  <si>
    <t>MMR001CMP091</t>
  </si>
  <si>
    <t>Chin Church, Seik Mu</t>
  </si>
  <si>
    <t>MMR001CMP109</t>
  </si>
  <si>
    <t>Lisu Baptist Church, Maw Wan Ward</t>
  </si>
  <si>
    <t>MMR001CMP167</t>
  </si>
  <si>
    <t>Dhama Rakhita, Nyein Chan Tar Yar Ward(Lon Khin)</t>
  </si>
  <si>
    <t>MMR001CMP174</t>
  </si>
  <si>
    <t>AG Church, Hmaw Si Sa</t>
  </si>
  <si>
    <t>MMR001CMP176</t>
  </si>
  <si>
    <t>Lisu Baptist Church, Maw Shan Vil,. Seik Mu</t>
  </si>
  <si>
    <t>MMR001CMP181</t>
  </si>
  <si>
    <t>Rawan Baptist Church, Maw Shan Vil., Seik Mu</t>
  </si>
  <si>
    <t>MMR001CMP182</t>
  </si>
  <si>
    <t>AG Church, Maw Wan</t>
  </si>
  <si>
    <t>MMR001CMP190</t>
  </si>
  <si>
    <t>Shatapru Thida Aye Baptist Church</t>
  </si>
  <si>
    <t>MMR001CMP007</t>
  </si>
  <si>
    <t>Wun Tho Buddhist Monastery</t>
  </si>
  <si>
    <t>MMR001CMP022</t>
  </si>
  <si>
    <t>Qtr. 4 Monestry (Thargaya Thayett Taw)</t>
  </si>
  <si>
    <t>MMR001CMP026</t>
  </si>
  <si>
    <t>Maina AG Church</t>
  </si>
  <si>
    <t>MMR001CMP031</t>
  </si>
  <si>
    <t>Qtr. 2 Lhaovo Baptist Church</t>
  </si>
  <si>
    <t>MMR001CMP032</t>
  </si>
  <si>
    <t>Thargaya Lisu Baptist Church</t>
  </si>
  <si>
    <t>MMR001CMP037</t>
  </si>
  <si>
    <t>Maw Hpawng Hka Nan Baptist Church</t>
  </si>
  <si>
    <t>MMR001CMP020</t>
  </si>
  <si>
    <t>Maw Hpawng Lhaovo Baptist Church</t>
  </si>
  <si>
    <t>MMR001CMP021</t>
  </si>
  <si>
    <t xml:space="preserve">Hkat Cho </t>
  </si>
  <si>
    <t>MMR001CMP028</t>
  </si>
  <si>
    <t>Qtr. 3 Mu-yin  Baptist Church</t>
  </si>
  <si>
    <t>MMR001CMP030</t>
  </si>
  <si>
    <t>Nawng Hee Village</t>
  </si>
  <si>
    <t>MMR001CMP033</t>
  </si>
  <si>
    <t>Waingmaw AG Church</t>
  </si>
  <si>
    <t>MMR001CMP038</t>
  </si>
  <si>
    <t>Chipwi KBC camp</t>
  </si>
  <si>
    <t>MMR001CMP042</t>
  </si>
  <si>
    <t>Lhaovao Baptist Church (LBC)</t>
  </si>
  <si>
    <t>MMR001CMP195</t>
  </si>
  <si>
    <t>Priority</t>
  </si>
  <si>
    <t>Other_text</t>
  </si>
  <si>
    <t>Comment</t>
  </si>
  <si>
    <t/>
  </si>
  <si>
    <t>Period</t>
  </si>
  <si>
    <t>P2</t>
  </si>
  <si>
    <t>After Displacement</t>
  </si>
  <si>
    <t>P1</t>
  </si>
  <si>
    <t>Before Displacement</t>
  </si>
  <si>
    <t>Fishing</t>
  </si>
  <si>
    <t>Mining</t>
  </si>
  <si>
    <t>Trade (buying and selling)</t>
  </si>
  <si>
    <t>Manufacturing (Food processing)</t>
  </si>
  <si>
    <t>Handicrafts</t>
  </si>
  <si>
    <t>Livestock</t>
  </si>
  <si>
    <t>None</t>
  </si>
  <si>
    <t>Manucfacturing (Non Food)</t>
  </si>
  <si>
    <t>Place of origin</t>
  </si>
  <si>
    <t>No</t>
  </si>
  <si>
    <t>Host families</t>
  </si>
  <si>
    <t>Don't know</t>
  </si>
  <si>
    <t>Other IDP camps</t>
  </si>
  <si>
    <t>Other?</t>
  </si>
  <si>
    <t>Abroad</t>
  </si>
  <si>
    <t>Education_Resposible</t>
  </si>
  <si>
    <t>Nursery_Availability</t>
  </si>
  <si>
    <t>Nursery_Distance</t>
  </si>
  <si>
    <t>Nursery_Foot</t>
  </si>
  <si>
    <t>Nursery_Motor</t>
  </si>
  <si>
    <t>Nursery_Car</t>
  </si>
  <si>
    <t>Nursery_Water</t>
  </si>
  <si>
    <t>Pri_School_Availability</t>
  </si>
  <si>
    <t>Pri_School_Distance</t>
  </si>
  <si>
    <t>Pri_School_Foot</t>
  </si>
  <si>
    <t>Pri_School_Motor</t>
  </si>
  <si>
    <t>Pri_School_Car</t>
  </si>
  <si>
    <t>Pri_School_Water</t>
  </si>
  <si>
    <t>Sec_Scool_Availability</t>
  </si>
  <si>
    <t>Sec_Scool_Distance</t>
  </si>
  <si>
    <t>Sec_School_Foot</t>
  </si>
  <si>
    <t>Sec_School_Motor</t>
  </si>
  <si>
    <t>Sec_School_Car</t>
  </si>
  <si>
    <t>Sec_School_Water</t>
  </si>
  <si>
    <t>Hig_School_Availability</t>
  </si>
  <si>
    <t>Hig_School_Distance</t>
  </si>
  <si>
    <t>Hig_School_Foot</t>
  </si>
  <si>
    <t>Hig_School_Motor</t>
  </si>
  <si>
    <t>Hig_School_Car</t>
  </si>
  <si>
    <t>Hig_School_Water</t>
  </si>
  <si>
    <t>Kitchen_Type</t>
  </si>
  <si>
    <t>StorageFacility</t>
  </si>
  <si>
    <t>CampProfile_Data_Responsability.Responsible</t>
  </si>
  <si>
    <t>code_Responsible.Responsible</t>
  </si>
  <si>
    <t>Service</t>
  </si>
  <si>
    <t>Avaibility</t>
  </si>
  <si>
    <t>Distance</t>
  </si>
  <si>
    <t>Foot</t>
  </si>
  <si>
    <t>Motor</t>
  </si>
  <si>
    <t>Car</t>
  </si>
  <si>
    <t>Water</t>
  </si>
  <si>
    <t>Resp02</t>
  </si>
  <si>
    <t>Regular market</t>
  </si>
  <si>
    <t>Resp01</t>
  </si>
  <si>
    <t>Communal</t>
  </si>
  <si>
    <t>Resp04</t>
  </si>
  <si>
    <t>RESP05</t>
  </si>
  <si>
    <t>Responsible</t>
  </si>
  <si>
    <t>Health_Facility</t>
  </si>
  <si>
    <t>Doctors</t>
  </si>
  <si>
    <t>Nurses</t>
  </si>
  <si>
    <t>Pychological_Support_Services</t>
  </si>
  <si>
    <t>Mid_Wives</t>
  </si>
  <si>
    <t>Preventive_Health_Care</t>
  </si>
  <si>
    <t>Reproductive_Heath_Care</t>
  </si>
  <si>
    <t>Health facility</t>
  </si>
  <si>
    <t>CampProfile_Analysis_qry.CP_Pcode</t>
  </si>
  <si>
    <t>CampProfile_Data_Sector_Shelter.CP_Pcode</t>
  </si>
  <si>
    <t>Emergency_Make_Shift</t>
  </si>
  <si>
    <t>Collective_Center</t>
  </si>
  <si>
    <t>Temporary_Shelter</t>
  </si>
  <si>
    <t>ShelterBuilt</t>
  </si>
  <si>
    <t>code_Responsible_1.Responsible</t>
  </si>
  <si>
    <t>Water_Need_coverage</t>
  </si>
  <si>
    <t>Total_Latrines_coverage</t>
  </si>
  <si>
    <t>Semi_Permanent_Latrines_coverage</t>
  </si>
  <si>
    <t>Bathing_Facilities_coverage</t>
  </si>
  <si>
    <t>Hand_Washing_Facilities_coverage</t>
  </si>
  <si>
    <t>Hygiene_Kit_coverage</t>
  </si>
  <si>
    <t>Update Date</t>
  </si>
  <si>
    <t>Drinking water source</t>
  </si>
  <si>
    <t>Unaccompanied Children (&lt;18)</t>
  </si>
  <si>
    <t>Separated Children (&lt;18)</t>
  </si>
  <si>
    <t>Pregnant women</t>
  </si>
  <si>
    <t>Lactating women</t>
  </si>
  <si>
    <t>Persons with serious Medical Condition</t>
  </si>
  <si>
    <t>Older person at risk</t>
  </si>
  <si>
    <t>Single Headed Households</t>
  </si>
  <si>
    <t>Myitkyina Town</t>
  </si>
  <si>
    <t>Tat Kone Ward</t>
  </si>
  <si>
    <t>KBC</t>
  </si>
  <si>
    <t>Camp Manager</t>
  </si>
  <si>
    <t>Male</t>
  </si>
  <si>
    <t>N Jang Dung</t>
  </si>
  <si>
    <t>SHALOM</t>
  </si>
  <si>
    <t>Shalom</t>
  </si>
  <si>
    <t>Si Tar Pu Ward</t>
  </si>
  <si>
    <t>Female</t>
  </si>
  <si>
    <t>Man Khein Ward</t>
  </si>
  <si>
    <t>Shwe Set Ward</t>
  </si>
  <si>
    <t>Du Ka Htaung Ward</t>
  </si>
  <si>
    <t>Kyun Pin Thar Ward</t>
  </si>
  <si>
    <t>Lel Kone Ward</t>
  </si>
  <si>
    <t>Maw Hpawng</t>
  </si>
  <si>
    <t>Kachin Su Ward</t>
  </si>
  <si>
    <t>Waingmaw Town</t>
  </si>
  <si>
    <t>No (2) Ward</t>
  </si>
  <si>
    <t>No (4) Ward</t>
  </si>
  <si>
    <t>Mading</t>
  </si>
  <si>
    <t>Hkat Shu</t>
  </si>
  <si>
    <t>No (3) Ward</t>
  </si>
  <si>
    <t>Mai Na</t>
  </si>
  <si>
    <t>Nawng Hee</t>
  </si>
  <si>
    <t>Chipwi Town</t>
  </si>
  <si>
    <t>Bhamo Town</t>
  </si>
  <si>
    <t>Nyaung Pin Ward</t>
  </si>
  <si>
    <t>KMSS-BMO</t>
  </si>
  <si>
    <t>Pauk Kone Ward</t>
  </si>
  <si>
    <t>Nam Hlaing</t>
  </si>
  <si>
    <t>Momauk Town</t>
  </si>
  <si>
    <t>Ah Lin Kawng Ward</t>
  </si>
  <si>
    <t>Camp Resident</t>
  </si>
  <si>
    <t>Committee Member</t>
  </si>
  <si>
    <t>Mansi Town</t>
  </si>
  <si>
    <t>Kawng Yar Ward</t>
  </si>
  <si>
    <t>Shwegu Town</t>
  </si>
  <si>
    <t>Lwegel Town</t>
  </si>
  <si>
    <t>Loi Je</t>
  </si>
  <si>
    <t>Aung Zay Yar Ward</t>
  </si>
  <si>
    <t>Nawng Kaing Htaw</t>
  </si>
  <si>
    <t>Ma Haung</t>
  </si>
  <si>
    <t>Mogaung Town</t>
  </si>
  <si>
    <t>Nat Gyi Kone Ward</t>
  </si>
  <si>
    <t>Hpakan Town</t>
  </si>
  <si>
    <t>Maw Wam Ward</t>
  </si>
  <si>
    <t>Seik Mu</t>
  </si>
  <si>
    <t>Kawng Hsa (Lwegel Sub-township)</t>
  </si>
  <si>
    <t>Mai Gyar Yang</t>
  </si>
  <si>
    <t>In Ba Pa</t>
  </si>
  <si>
    <t>La Na</t>
  </si>
  <si>
    <t>Dum Buk</t>
  </si>
  <si>
    <t>Ba Lawng Kawng (Lwegel Sub-township)</t>
  </si>
  <si>
    <t>Hpa Lum</t>
  </si>
  <si>
    <t>Man Wein</t>
  </si>
  <si>
    <t>La Gat Dawt</t>
  </si>
  <si>
    <t>Kamaing Town</t>
  </si>
  <si>
    <t>Indawgyi</t>
  </si>
  <si>
    <t>Lone Khin</t>
  </si>
  <si>
    <t>Hmaw Si Zar</t>
  </si>
  <si>
    <t>Maw Shan</t>
  </si>
  <si>
    <t>Sai Taung (Ywar Haung)</t>
  </si>
  <si>
    <t>Nam Ma Hpyit</t>
  </si>
  <si>
    <t>Han Te</t>
  </si>
  <si>
    <t>Hpan Hkar Kone</t>
  </si>
  <si>
    <t>Rit Law</t>
  </si>
  <si>
    <t>Nawng Hkam</t>
  </si>
  <si>
    <t>KMSS-LSO</t>
  </si>
  <si>
    <t>Kutkai Town</t>
  </si>
  <si>
    <t>Muse Town</t>
  </si>
  <si>
    <t>Ho Mun Ward</t>
  </si>
  <si>
    <t>Long Waun Nam Rein (Tarmoenye Sub-township)</t>
  </si>
  <si>
    <t>Mai Pong (Shu See)</t>
  </si>
  <si>
    <t>167405</t>
  </si>
  <si>
    <t>167495</t>
  </si>
  <si>
    <t>167301</t>
  </si>
  <si>
    <t>165816</t>
  </si>
  <si>
    <t>165772</t>
  </si>
  <si>
    <t>166591</t>
  </si>
  <si>
    <t>166773</t>
  </si>
  <si>
    <t>167048</t>
  </si>
  <si>
    <t>MMR001009701501</t>
  </si>
  <si>
    <t>166844</t>
  </si>
  <si>
    <t>165730</t>
  </si>
  <si>
    <t>166355</t>
  </si>
  <si>
    <t>Nam Sang Yang</t>
  </si>
  <si>
    <t>Sa Ma</t>
  </si>
  <si>
    <t>Hpawt Dawt</t>
  </si>
  <si>
    <t>Waw Shung (Kan Paik Ti Sub-township)</t>
  </si>
  <si>
    <t>Hpa Re (Pang War Sub-township)</t>
  </si>
  <si>
    <t>Shwe Kyee Nar Ward</t>
  </si>
  <si>
    <t>Dawthponeyan  Town</t>
  </si>
  <si>
    <t>Jan Mai Kawng Catholic Church</t>
  </si>
  <si>
    <t>MMR001CMP019</t>
  </si>
  <si>
    <t>Jan Mai Kawng</t>
  </si>
  <si>
    <t>KMSS-MYT</t>
  </si>
  <si>
    <t>Nan Kway St. John Catholic Church</t>
  </si>
  <si>
    <t>MMR001CMP024</t>
  </si>
  <si>
    <t>Nam Koi</t>
  </si>
  <si>
    <t>Pa Dauk Myaing(Pa La Na)</t>
  </si>
  <si>
    <t>MMR001CMP162</t>
  </si>
  <si>
    <t>Pa La Na Sa Khan Myar</t>
  </si>
  <si>
    <t>Pi Tauk Myaing</t>
  </si>
  <si>
    <t>Border Post 8</t>
  </si>
  <si>
    <t>MMR001CMP113</t>
  </si>
  <si>
    <t>Saga Pa (Sadung Sub-township)</t>
  </si>
  <si>
    <t>Saga Pa</t>
  </si>
  <si>
    <t>IRRC</t>
  </si>
  <si>
    <t xml:space="preserve">Maga Yang </t>
  </si>
  <si>
    <t>MMR001CMP119</t>
  </si>
  <si>
    <t>Nar Gu</t>
  </si>
  <si>
    <t>Post 6 Camp</t>
  </si>
  <si>
    <t>MMR001CMP160</t>
  </si>
  <si>
    <t xml:space="preserve">Woi Chyai </t>
  </si>
  <si>
    <t>MMR001CMP116</t>
  </si>
  <si>
    <t>Pan Wa</t>
  </si>
  <si>
    <t>MMR001CMP210</t>
  </si>
  <si>
    <t>Saw Zam</t>
  </si>
  <si>
    <t>MMR001CMP225</t>
  </si>
  <si>
    <t xml:space="preserve">St. Patrick Catholic Church </t>
  </si>
  <si>
    <t>MMR001CMP080</t>
  </si>
  <si>
    <t>Nant Ma Hpit Catholic Church</t>
  </si>
  <si>
    <t>MMR001CMP103</t>
  </si>
  <si>
    <t>Lisu Boarding-House</t>
  </si>
  <si>
    <t>MMR001CMP049</t>
  </si>
  <si>
    <t>Mu-yin Baptist Church</t>
  </si>
  <si>
    <t>MMR001CMP051</t>
  </si>
  <si>
    <t>Ta Gun Taing Monastery (Shwe Kyi Na)</t>
  </si>
  <si>
    <t>MMR001CMP055</t>
  </si>
  <si>
    <t>Yoe Kyi Monastery</t>
  </si>
  <si>
    <t>MMR001CMP053</t>
  </si>
  <si>
    <t xml:space="preserve">Dum Bung </t>
  </si>
  <si>
    <t>MMR001CMP123</t>
  </si>
  <si>
    <t>Zee Wone Gawt</t>
  </si>
  <si>
    <t>Dum Bung</t>
  </si>
  <si>
    <t xml:space="preserve">Hpun Lum Yang </t>
  </si>
  <si>
    <t>MMR001CMP122</t>
  </si>
  <si>
    <t>In Baw Mai Kyin (Dawthponeyan Sub-township)</t>
  </si>
  <si>
    <t>Hpun Lum Yang</t>
  </si>
  <si>
    <t xml:space="preserve">Je Yang Hka </t>
  </si>
  <si>
    <t>MMR001CMP121</t>
  </si>
  <si>
    <t>Mandalay Monestry</t>
  </si>
  <si>
    <t>MMR001CMP058</t>
  </si>
  <si>
    <t>Ni Thaw Ka Monestry</t>
  </si>
  <si>
    <t>MMR001CMP059</t>
  </si>
  <si>
    <t>Man Wing Baptist Church</t>
  </si>
  <si>
    <t>MMR001CMP133</t>
  </si>
  <si>
    <t>Man Wing Baptist Church Cultural Compound</t>
  </si>
  <si>
    <t>MMR001CMP230</t>
  </si>
  <si>
    <t xml:space="preserve">Munekoe Pa (Giwang) - Hka San (Mung  Go  Pa ) </t>
  </si>
  <si>
    <t>MMR015CMP012</t>
  </si>
  <si>
    <t>Man Gyat (Monekoe Sub-township)</t>
  </si>
  <si>
    <t>Gwum Hsan</t>
  </si>
  <si>
    <t>Muse Baptist Church</t>
  </si>
  <si>
    <t>MMR015CMP213</t>
  </si>
  <si>
    <t>Nam Hkawng</t>
  </si>
  <si>
    <t>MMR015CMP139</t>
  </si>
  <si>
    <t>Man Nway (Pang Hseng (Kyu Koke)) Sub-township</t>
  </si>
  <si>
    <t>Nam Hkawng Khu</t>
  </si>
  <si>
    <t>Nam Hkam - Nay Win Ni (Palawng)</t>
  </si>
  <si>
    <t>MMR015CMP004</t>
  </si>
  <si>
    <t>Nam Hkam (KBC Jaw Wang)</t>
  </si>
  <si>
    <t>MMR015CMP001</t>
  </si>
  <si>
    <t>Nam Hkam (KBC Jaw Wang) II</t>
  </si>
  <si>
    <t>MMR015CMP214</t>
  </si>
  <si>
    <t>Namhkan - Pang Long KBC</t>
  </si>
  <si>
    <t>MMR015CMP215</t>
  </si>
  <si>
    <t>Kone Khem Camp</t>
  </si>
  <si>
    <t>MMR015CMP015</t>
  </si>
  <si>
    <t>Kar Lai Kone Hsar</t>
  </si>
  <si>
    <t>Kar Lai</t>
  </si>
  <si>
    <t>Kutkai downtown (KBC Church)</t>
  </si>
  <si>
    <t>MMR015CMP016</t>
  </si>
  <si>
    <t>No (5) Ward</t>
  </si>
  <si>
    <t>Mine Yu Lay village</t>
  </si>
  <si>
    <t>MMR015CMP018</t>
  </si>
  <si>
    <t>Mong Yu</t>
  </si>
  <si>
    <t xml:space="preserve">Mungji Pa Dabang (Baptist Church)         </t>
  </si>
  <si>
    <t>MMR015CMP006</t>
  </si>
  <si>
    <t xml:space="preserve">Nam Hpak Ka Mare </t>
  </si>
  <si>
    <t>MMR015CMP007</t>
  </si>
  <si>
    <t>Nam Hpat Kar</t>
  </si>
  <si>
    <t>Nam Hpat Kar (Ho Pon + Pang Sa Lorp)</t>
  </si>
  <si>
    <t>Zup Aung Camp</t>
  </si>
  <si>
    <t>MMR015CMP020</t>
  </si>
  <si>
    <t>Nam Tu Baptist</t>
  </si>
  <si>
    <t>MMR015CMP014</t>
  </si>
  <si>
    <t>Namtu Town</t>
  </si>
  <si>
    <t>Namtu Ward</t>
  </si>
  <si>
    <t>Mandung - Jinghpaw</t>
  </si>
  <si>
    <t>MMR015CMP009</t>
  </si>
  <si>
    <t>Ward (2)</t>
  </si>
  <si>
    <t>Resp03</t>
  </si>
  <si>
    <t>167086</t>
  </si>
  <si>
    <t>Shing Jai</t>
  </si>
  <si>
    <t>MMR001CMP041</t>
  </si>
  <si>
    <t>Shan Kyaing</t>
  </si>
  <si>
    <t>Hpare Hkyer - BP6</t>
  </si>
  <si>
    <t>MMR001CMP043</t>
  </si>
  <si>
    <t>Hpa Re Waw Jang</t>
  </si>
  <si>
    <t>Man Bung Catholic compound</t>
  </si>
  <si>
    <t>MMR001CMP062</t>
  </si>
  <si>
    <t>Man Pon</t>
  </si>
  <si>
    <t>Tat Kone COC Baptist - Tat Kone Htoi San</t>
  </si>
  <si>
    <t>MMR001CMP023</t>
  </si>
  <si>
    <t>Hkau Shau (BP 12)</t>
  </si>
  <si>
    <t>MMR001CMP115</t>
  </si>
  <si>
    <t>Pajau / Jan Mai</t>
  </si>
  <si>
    <t>MMR001CMP120</t>
  </si>
  <si>
    <t>Pa Jau</t>
  </si>
  <si>
    <t>Zai Awng / Mung Ga Zup</t>
  </si>
  <si>
    <t>MMR001CMP111</t>
  </si>
  <si>
    <t>Zai Aung</t>
  </si>
  <si>
    <t>168236</t>
  </si>
  <si>
    <t>Age Category</t>
  </si>
  <si>
    <t>Maina Catholic Church (St. Joseph)</t>
  </si>
  <si>
    <t>MMR001CMP029</t>
  </si>
  <si>
    <t>03-04</t>
  </si>
  <si>
    <t>02</t>
  </si>
  <si>
    <t>01</t>
  </si>
  <si>
    <t>(All)</t>
  </si>
  <si>
    <t>S_Pcode</t>
  </si>
  <si>
    <t>Status</t>
  </si>
  <si>
    <t>T_Pcode</t>
  </si>
  <si>
    <t>VillageTracKTown</t>
  </si>
  <si>
    <t>VTT_Pcode</t>
  </si>
  <si>
    <t>VillageWard_Name</t>
  </si>
  <si>
    <t>VW_Pcode</t>
  </si>
  <si>
    <t>CP_Pcode</t>
  </si>
  <si>
    <t>Longitude</t>
  </si>
  <si>
    <t>Latitude</t>
  </si>
  <si>
    <t>Type of Accomodation</t>
  </si>
  <si>
    <t>Type of Location</t>
  </si>
  <si>
    <t>Opening Date</t>
  </si>
  <si>
    <t>Responsible Agency</t>
  </si>
  <si>
    <t>MMR015</t>
  </si>
  <si>
    <t>Shan (North)</t>
  </si>
  <si>
    <t>MMR015010</t>
  </si>
  <si>
    <t>MMR001</t>
  </si>
  <si>
    <t>Open</t>
  </si>
  <si>
    <t>MMR001013</t>
  </si>
  <si>
    <t>MMR001013021</t>
  </si>
  <si>
    <t>MMR015010010</t>
  </si>
  <si>
    <t>208353</t>
  </si>
  <si>
    <t>MMR001005</t>
  </si>
  <si>
    <t>MMR001001</t>
  </si>
  <si>
    <t>MMR001001701</t>
  </si>
  <si>
    <t>MMR001001701520</t>
  </si>
  <si>
    <t>MMR001002</t>
  </si>
  <si>
    <t>MMR001002006</t>
  </si>
  <si>
    <t>165740</t>
  </si>
  <si>
    <t>MMR001002024</t>
  </si>
  <si>
    <t>MMR001012</t>
  </si>
  <si>
    <t>MMR001012023</t>
  </si>
  <si>
    <t>Forest/bush</t>
  </si>
  <si>
    <t>MMR015009</t>
  </si>
  <si>
    <t>MMR015009036</t>
  </si>
  <si>
    <t>208182</t>
  </si>
  <si>
    <t>MMR015015</t>
  </si>
  <si>
    <t>MMR015011</t>
  </si>
  <si>
    <t>MMR015011005</t>
  </si>
  <si>
    <t>208557</t>
  </si>
  <si>
    <t>MMR015011030</t>
  </si>
  <si>
    <t>MMR015011701</t>
  </si>
  <si>
    <t>MMR015019</t>
  </si>
  <si>
    <t>MMR015009048</t>
  </si>
  <si>
    <t>MMR001010</t>
  </si>
  <si>
    <t>MMR001002001</t>
  </si>
  <si>
    <t>Mading/Hka Kun</t>
  </si>
  <si>
    <t>MMR001002031</t>
  </si>
  <si>
    <t>165790</t>
  </si>
  <si>
    <t>MMR001002701</t>
  </si>
  <si>
    <t>MMR001002040</t>
  </si>
  <si>
    <t>MMR001005701</t>
  </si>
  <si>
    <t>MMR015009701</t>
  </si>
  <si>
    <t>MMR001009</t>
  </si>
  <si>
    <t>MMR001009701</t>
  </si>
  <si>
    <t>MMR001002032</t>
  </si>
  <si>
    <t>Zai Awng - Mung Ga Zup</t>
  </si>
  <si>
    <t>Ho Nar</t>
  </si>
  <si>
    <t>MMR015010002</t>
  </si>
  <si>
    <t>Pang Long</t>
  </si>
  <si>
    <t>208338</t>
  </si>
  <si>
    <t>MMR001013012</t>
  </si>
  <si>
    <t>216948</t>
  </si>
  <si>
    <t>MMR001012039</t>
  </si>
  <si>
    <t>MMR001003</t>
  </si>
  <si>
    <t>Injangyang</t>
  </si>
  <si>
    <t>MMR001007</t>
  </si>
  <si>
    <t>MMR001009002</t>
  </si>
  <si>
    <t>166776</t>
  </si>
  <si>
    <t>MMR001013027</t>
  </si>
  <si>
    <t>MMR001010701</t>
  </si>
  <si>
    <t>MMR001014</t>
  </si>
  <si>
    <t>Puta-O</t>
  </si>
  <si>
    <t>MMR001012702</t>
  </si>
  <si>
    <t>MMR001012701</t>
  </si>
  <si>
    <t>Mohnyin Town</t>
  </si>
  <si>
    <t>MMR001007701</t>
  </si>
  <si>
    <t>MMR001001007</t>
  </si>
  <si>
    <t>165698</t>
  </si>
  <si>
    <t>Ma Hkan Tee</t>
  </si>
  <si>
    <t>MMR001002009</t>
  </si>
  <si>
    <t>165745</t>
  </si>
  <si>
    <t>MMR001002003</t>
  </si>
  <si>
    <t>165735</t>
  </si>
  <si>
    <t>Nam Mun</t>
  </si>
  <si>
    <t>MMR001007016</t>
  </si>
  <si>
    <t>Pajau - Jan Mai</t>
  </si>
  <si>
    <t>MMR001012033</t>
  </si>
  <si>
    <t>216913</t>
  </si>
  <si>
    <t>MMR001012001</t>
  </si>
  <si>
    <t>167009</t>
  </si>
  <si>
    <t>MMR001002035</t>
  </si>
  <si>
    <t>165845</t>
  </si>
  <si>
    <t>Waingmaw Baptist Zonal Office</t>
  </si>
  <si>
    <t>MMR001CMP036</t>
  </si>
  <si>
    <t>Boarding School</t>
  </si>
  <si>
    <t>MMR001009003</t>
  </si>
  <si>
    <t>166788</t>
  </si>
  <si>
    <t>MMR001002030</t>
  </si>
  <si>
    <t>Hpung Tang Kawng</t>
  </si>
  <si>
    <t>MMR001012030</t>
  </si>
  <si>
    <t>167138</t>
  </si>
  <si>
    <t>Sadung Town</t>
  </si>
  <si>
    <t>MMR001005022</t>
  </si>
  <si>
    <t>Lang Jaw (Pang War Sub-township)</t>
  </si>
  <si>
    <t>MMR001005026</t>
  </si>
  <si>
    <t>Pang War Town</t>
  </si>
  <si>
    <t>Tsawlaw</t>
  </si>
  <si>
    <t>MMR001013701</t>
  </si>
  <si>
    <t>MMR001008</t>
  </si>
  <si>
    <t>MMR001008701</t>
  </si>
  <si>
    <t>MMR001008002</t>
  </si>
  <si>
    <t>166676</t>
  </si>
  <si>
    <t>MMR001009001</t>
  </si>
  <si>
    <t>Nam Si In (Karmaing Sub-township)</t>
  </si>
  <si>
    <t>MMR001009012</t>
  </si>
  <si>
    <t>166783</t>
  </si>
  <si>
    <t>166785</t>
  </si>
  <si>
    <t>166775</t>
  </si>
  <si>
    <t>MMR001009004</t>
  </si>
  <si>
    <t>Haung Par</t>
  </si>
  <si>
    <t>Hpakant Town</t>
  </si>
  <si>
    <t>Aye Mya Thar Yar Ward</t>
  </si>
  <si>
    <t>MMR001010015</t>
  </si>
  <si>
    <t>MMR001011</t>
  </si>
  <si>
    <t>MMR001011701</t>
  </si>
  <si>
    <t>MMR001012701502</t>
  </si>
  <si>
    <t>MMR001012010</t>
  </si>
  <si>
    <t>Myo Thit</t>
  </si>
  <si>
    <t>MMR001012021</t>
  </si>
  <si>
    <t>Tar Li</t>
  </si>
  <si>
    <t>MMR001012046</t>
  </si>
  <si>
    <t>Hpar Kei (Dawthponeyan Sub-township)</t>
  </si>
  <si>
    <t>MMR001012050</t>
  </si>
  <si>
    <t>MMR001012052</t>
  </si>
  <si>
    <t>Man Ping (Ping) (Dawthponeyan Sub-township)</t>
  </si>
  <si>
    <t>MMR001012703</t>
  </si>
  <si>
    <t>MMR001010024</t>
  </si>
  <si>
    <t>166854</t>
  </si>
  <si>
    <t>MMR001013014</t>
  </si>
  <si>
    <t>MMR001013018</t>
  </si>
  <si>
    <t>Mai Bat</t>
  </si>
  <si>
    <t>MMR001013037</t>
  </si>
  <si>
    <t>Nam Lin Pa</t>
  </si>
  <si>
    <t>MMR001013038</t>
  </si>
  <si>
    <t>Mung Ding Pa</t>
  </si>
  <si>
    <t>MMR001015</t>
  </si>
  <si>
    <t>Sumprabum</t>
  </si>
  <si>
    <t>MMR001015701</t>
  </si>
  <si>
    <t>Sumprabum Town</t>
  </si>
  <si>
    <t>MMR001018</t>
  </si>
  <si>
    <t>Khaunglanhpu</t>
  </si>
  <si>
    <t>MMR001018021</t>
  </si>
  <si>
    <t>La Ja Ga</t>
  </si>
  <si>
    <t>Lashio</t>
  </si>
  <si>
    <t>MMR015009038</t>
  </si>
  <si>
    <t>Man Pying (Pang Hseng (Kyu Koke)) Sub-township</t>
  </si>
  <si>
    <t>MMR015011050</t>
  </si>
  <si>
    <t>MMR015011020</t>
  </si>
  <si>
    <t>MMR015015701</t>
  </si>
  <si>
    <t>MMR015019701</t>
  </si>
  <si>
    <t>MMR015CMP217</t>
  </si>
  <si>
    <t>Pre_School_ECD_Male</t>
  </si>
  <si>
    <t>Pre_School_ECD_Female</t>
  </si>
  <si>
    <t>Primary_Male</t>
  </si>
  <si>
    <t>Primary_Female</t>
  </si>
  <si>
    <t>Middle_Male</t>
  </si>
  <si>
    <t>Middle_Female</t>
  </si>
  <si>
    <t>High_Male</t>
  </si>
  <si>
    <t>High_Female</t>
  </si>
  <si>
    <t>Preschool_Teachers</t>
  </si>
  <si>
    <t>Primary_Teachers</t>
  </si>
  <si>
    <t>Middle_Teachers</t>
  </si>
  <si>
    <t>High_Teachers</t>
  </si>
  <si>
    <t>Male_Total</t>
  </si>
  <si>
    <t>Female_Total</t>
  </si>
  <si>
    <t>Teachers_Total</t>
  </si>
  <si>
    <t>Man Wing Catholic Church II</t>
  </si>
  <si>
    <t>MMR001CMP228</t>
  </si>
  <si>
    <t>Ku Day Maw KBC</t>
  </si>
  <si>
    <t>MMR001CMP231</t>
  </si>
  <si>
    <t>Lung Sut</t>
  </si>
  <si>
    <t>MMR001CMP234</t>
  </si>
  <si>
    <t>Hseni</t>
  </si>
  <si>
    <t>Nam Sa Larp</t>
  </si>
  <si>
    <t>MMR015CMP218</t>
  </si>
  <si>
    <t>Group</t>
  </si>
  <si>
    <t>Sector_Mimu</t>
  </si>
  <si>
    <t>Camp manager</t>
  </si>
  <si>
    <t>Priority 1</t>
  </si>
  <si>
    <t>Basic Food</t>
  </si>
  <si>
    <t>Priority 2</t>
  </si>
  <si>
    <t>Environment</t>
  </si>
  <si>
    <t>Firewood / fuel</t>
  </si>
  <si>
    <t>Priority 3</t>
  </si>
  <si>
    <t>Hygiene Kits</t>
  </si>
  <si>
    <t>Camp resident -Men</t>
  </si>
  <si>
    <t>Transport to school</t>
  </si>
  <si>
    <t>Vocational training</t>
  </si>
  <si>
    <t>School materials / supplies</t>
  </si>
  <si>
    <t>Camp resident - women</t>
  </si>
  <si>
    <t>Cash/Money Assistance</t>
  </si>
  <si>
    <t>NonFoodItems</t>
  </si>
  <si>
    <t>Blankets/Winter Clothing</t>
  </si>
  <si>
    <t>Women NFIs (sanitary pads, underwear, etc.)</t>
  </si>
  <si>
    <t>Camp resident - Children</t>
  </si>
  <si>
    <t>Health facility / Clinic</t>
  </si>
  <si>
    <t>Latrines/Toilets</t>
  </si>
  <si>
    <t>Access to livelihood opportunities</t>
  </si>
  <si>
    <t>Complementary Food</t>
  </si>
  <si>
    <t>Individual Shelter/Houses</t>
  </si>
  <si>
    <t>Medicines</t>
  </si>
  <si>
    <t>Kitchen Sets</t>
  </si>
  <si>
    <t>School Facilities</t>
  </si>
  <si>
    <t>Partitions within shelters</t>
  </si>
  <si>
    <t>Bathing Spaces</t>
  </si>
  <si>
    <t>Medical staff (doctor, nurse, etc)</t>
  </si>
  <si>
    <t>Communal building</t>
  </si>
  <si>
    <t>Well / water tank</t>
  </si>
  <si>
    <t>Legal aid and advice</t>
  </si>
  <si>
    <t>KMSS_Bhamo</t>
  </si>
  <si>
    <t>Shelter Gap</t>
  </si>
  <si>
    <t>Religious leader</t>
  </si>
  <si>
    <t>30</t>
  </si>
  <si>
    <t>41</t>
  </si>
  <si>
    <t>Ku Day</t>
  </si>
  <si>
    <t>Puta-O Town</t>
  </si>
  <si>
    <t>Lone Sut Ward</t>
  </si>
  <si>
    <t>40</t>
  </si>
  <si>
    <t>Manton Town</t>
  </si>
  <si>
    <t>39</t>
  </si>
  <si>
    <t>27</t>
  </si>
  <si>
    <t>Teacher</t>
  </si>
  <si>
    <t>97.4113064583333</t>
  </si>
  <si>
    <t>25.360463125</t>
  </si>
  <si>
    <t>01/08/2011</t>
  </si>
  <si>
    <t>97.669558</t>
  </si>
  <si>
    <t>23.82852</t>
  </si>
  <si>
    <t>01/12/2011</t>
  </si>
  <si>
    <t>97.2291168115942</t>
  </si>
  <si>
    <t>24.268292826087</t>
  </si>
  <si>
    <t>01/07/2011</t>
  </si>
  <si>
    <t>97.568332</t>
  </si>
  <si>
    <t>24.688339</t>
  </si>
  <si>
    <t>01/06/2012</t>
  </si>
  <si>
    <t>97.58998</t>
  </si>
  <si>
    <t>23.83013</t>
  </si>
  <si>
    <t>01/02/2012</t>
  </si>
  <si>
    <t>98.220615</t>
  </si>
  <si>
    <t>23.400156</t>
  </si>
  <si>
    <t>01/09/2011</t>
  </si>
  <si>
    <t>98.320652</t>
  </si>
  <si>
    <t>24.101321</t>
  </si>
  <si>
    <t>01/07/2012</t>
  </si>
  <si>
    <t>97.4411663888889</t>
  </si>
  <si>
    <t>25.3540362037037</t>
  </si>
  <si>
    <t>97.83704</t>
  </si>
  <si>
    <t>23.38503</t>
  </si>
  <si>
    <t>01/12/2012</t>
  </si>
  <si>
    <t>MMR001012042</t>
  </si>
  <si>
    <t>167223</t>
  </si>
  <si>
    <t>97.573126</t>
  </si>
  <si>
    <t>24.661906</t>
  </si>
  <si>
    <t>01/06/2011</t>
  </si>
  <si>
    <t>97.79302</t>
  </si>
  <si>
    <t>23.58892</t>
  </si>
  <si>
    <t>01/01/2013</t>
  </si>
  <si>
    <t>97.546894</t>
  </si>
  <si>
    <t>24.755253</t>
  </si>
  <si>
    <t>97.4348558695652</t>
  </si>
  <si>
    <t>25.4118005797101</t>
  </si>
  <si>
    <t>97.389778</t>
  </si>
  <si>
    <t>25.417734</t>
  </si>
  <si>
    <t>97.451965</t>
  </si>
  <si>
    <t>25.356632</t>
  </si>
  <si>
    <t>01/05/2012</t>
  </si>
  <si>
    <t>MMR001001003</t>
  </si>
  <si>
    <t>165685</t>
  </si>
  <si>
    <t>97.4345</t>
  </si>
  <si>
    <t>25.49382</t>
  </si>
  <si>
    <t>96.3164</t>
  </si>
  <si>
    <t>25.61842</t>
  </si>
  <si>
    <t>96.316564</t>
  </si>
  <si>
    <t>25.615961</t>
  </si>
  <si>
    <t>01/08/2012</t>
  </si>
  <si>
    <t>96.283377</t>
  </si>
  <si>
    <t>25.582065</t>
  </si>
  <si>
    <t>01/08/2013</t>
  </si>
  <si>
    <t>97.70094</t>
  </si>
  <si>
    <t>23.841647</t>
  </si>
  <si>
    <t>04/11/2014</t>
  </si>
  <si>
    <t>96.341353</t>
  </si>
  <si>
    <t>25.613895</t>
  </si>
  <si>
    <t>97.71523</t>
  </si>
  <si>
    <t>24.98025</t>
  </si>
  <si>
    <t>97.590767</t>
  </si>
  <si>
    <t>23.829599</t>
  </si>
  <si>
    <t>96.31983</t>
  </si>
  <si>
    <t>25.6145</t>
  </si>
  <si>
    <t>96.31735</t>
  </si>
  <si>
    <t>25.616509</t>
  </si>
  <si>
    <t>96.92262</t>
  </si>
  <si>
    <t>25.30567</t>
  </si>
  <si>
    <t>98.12999</t>
  </si>
  <si>
    <t>25.88734</t>
  </si>
  <si>
    <t>97.419403</t>
  </si>
  <si>
    <t>25.440928</t>
  </si>
  <si>
    <t>MMR001001005</t>
  </si>
  <si>
    <t>165695</t>
  </si>
  <si>
    <t>97.35932018</t>
  </si>
  <si>
    <t>25.4105693</t>
  </si>
  <si>
    <t>01/01/2012</t>
  </si>
  <si>
    <t>97.404195925926</t>
  </si>
  <si>
    <t>25.3217107407407</t>
  </si>
  <si>
    <t>97.4442837301587</t>
  </si>
  <si>
    <t>25.3512503968254</t>
  </si>
  <si>
    <t>01/11/2011</t>
  </si>
  <si>
    <t>97.4038785</t>
  </si>
  <si>
    <t>25.3770381666667</t>
  </si>
  <si>
    <t>01/04/2012</t>
  </si>
  <si>
    <t>97.409035</t>
  </si>
  <si>
    <t>25.3624207575758</t>
  </si>
  <si>
    <t>01/03/2011</t>
  </si>
  <si>
    <t>97.3829975757576</t>
  </si>
  <si>
    <t>25.3959740909091</t>
  </si>
  <si>
    <t>97.4334192592593</t>
  </si>
  <si>
    <t>25.4245294444444</t>
  </si>
  <si>
    <t>01/07/2013</t>
  </si>
  <si>
    <t>97.382192</t>
  </si>
  <si>
    <t>25.404015</t>
  </si>
  <si>
    <t>97.373361</t>
  </si>
  <si>
    <t>25.403477</t>
  </si>
  <si>
    <t>97.394547</t>
  </si>
  <si>
    <t>25.422194</t>
  </si>
  <si>
    <t>97.432495</t>
  </si>
  <si>
    <t>25.350809</t>
  </si>
  <si>
    <t>97.399628</t>
  </si>
  <si>
    <t>25.412313</t>
  </si>
  <si>
    <t>97.4377825</t>
  </si>
  <si>
    <t>25.4156675</t>
  </si>
  <si>
    <t>01/06/2013</t>
  </si>
  <si>
    <t>97.2843958974359</t>
  </si>
  <si>
    <t>25.374343974359</t>
  </si>
  <si>
    <t>01/10/2011</t>
  </si>
  <si>
    <t>97.4034023076923</t>
  </si>
  <si>
    <t>25.3510167948718</t>
  </si>
  <si>
    <t>96.36495</t>
  </si>
  <si>
    <t>24.99835</t>
  </si>
  <si>
    <t>97.379595</t>
  </si>
  <si>
    <t>25.40106111</t>
  </si>
  <si>
    <t>97.345039</t>
  </si>
  <si>
    <t>25.351965</t>
  </si>
  <si>
    <t>97.377663</t>
  </si>
  <si>
    <t>25.404753</t>
  </si>
  <si>
    <t>97.4052027777778</t>
  </si>
  <si>
    <t>25.3660036111111</t>
  </si>
  <si>
    <t>97.418694</t>
  </si>
  <si>
    <t>25.428911</t>
  </si>
  <si>
    <t>97.418005</t>
  </si>
  <si>
    <t>25.423817</t>
  </si>
  <si>
    <t>97.290952037037</t>
  </si>
  <si>
    <t>25.3710494444444</t>
  </si>
  <si>
    <t>97.386719</t>
  </si>
  <si>
    <t>25.415482</t>
  </si>
  <si>
    <t>97.751389</t>
  </si>
  <si>
    <t>24.831944</t>
  </si>
  <si>
    <t>97.752667</t>
  </si>
  <si>
    <t>24.2744</t>
  </si>
  <si>
    <t>97.915833</t>
  </si>
  <si>
    <t>25.220278</t>
  </si>
  <si>
    <t>97.990556</t>
  </si>
  <si>
    <t>25.265278</t>
  </si>
  <si>
    <t>97.4265369444445</t>
  </si>
  <si>
    <t>25.4096126851852</t>
  </si>
  <si>
    <t>97.4282511538461</t>
  </si>
  <si>
    <t>25.3336833333333</t>
  </si>
  <si>
    <t>97.4374726666667</t>
  </si>
  <si>
    <t>25.3459181666667</t>
  </si>
  <si>
    <t>97.5371</t>
  </si>
  <si>
    <t>24.461033</t>
  </si>
  <si>
    <t>97.625617</t>
  </si>
  <si>
    <t>24.056133</t>
  </si>
  <si>
    <t>97.4384323809524</t>
  </si>
  <si>
    <t>25.351725</t>
  </si>
  <si>
    <t>97.724483</t>
  </si>
  <si>
    <t>24.205417</t>
  </si>
  <si>
    <t>97.3847296296296</t>
  </si>
  <si>
    <t>25.4002701851852</t>
  </si>
  <si>
    <t>98.025663</t>
  </si>
  <si>
    <t>25.418084</t>
  </si>
  <si>
    <t>96.28668</t>
  </si>
  <si>
    <t>25.57756</t>
  </si>
  <si>
    <t>97.724567</t>
  </si>
  <si>
    <t>97.75679</t>
  </si>
  <si>
    <t>25.10667</t>
  </si>
  <si>
    <t>97.24064</t>
  </si>
  <si>
    <t>24.24953</t>
  </si>
  <si>
    <t>97.609833</t>
  </si>
  <si>
    <t>24.002433</t>
  </si>
  <si>
    <t>97.32502</t>
  </si>
  <si>
    <t>24.2451</t>
  </si>
  <si>
    <t>97.710864</t>
  </si>
  <si>
    <t>24.207333</t>
  </si>
  <si>
    <t>97.2401834615385</t>
  </si>
  <si>
    <t>24.2631743589744</t>
  </si>
  <si>
    <t>97.381325</t>
  </si>
  <si>
    <t>25.3964925</t>
  </si>
  <si>
    <t>97.57849</t>
  </si>
  <si>
    <t>23.83532</t>
  </si>
  <si>
    <t>97.807183</t>
  </si>
  <si>
    <t>25.200333</t>
  </si>
  <si>
    <t>96.94228</t>
  </si>
  <si>
    <t>25.29658</t>
  </si>
  <si>
    <t>96.94874</t>
  </si>
  <si>
    <t>25.30442</t>
  </si>
  <si>
    <t>01/03/2012</t>
  </si>
  <si>
    <t>97.717133</t>
  </si>
  <si>
    <t>24.200433</t>
  </si>
  <si>
    <t>97.34436</t>
  </si>
  <si>
    <t>24.25069</t>
  </si>
  <si>
    <t>98.13155</t>
  </si>
  <si>
    <t>25.88941</t>
  </si>
  <si>
    <t>98.37778</t>
  </si>
  <si>
    <t>25.60867</t>
  </si>
  <si>
    <t>98.35626</t>
  </si>
  <si>
    <t>25.64596</t>
  </si>
  <si>
    <t>166337</t>
  </si>
  <si>
    <t>98.47572</t>
  </si>
  <si>
    <t>25.75411</t>
  </si>
  <si>
    <t>97.25265</t>
  </si>
  <si>
    <t>24.260467</t>
  </si>
  <si>
    <t>97.29182</t>
  </si>
  <si>
    <t>24.12906</t>
  </si>
  <si>
    <t>01/11/2013</t>
  </si>
  <si>
    <t>96.35307</t>
  </si>
  <si>
    <t>25.65582</t>
  </si>
  <si>
    <t>96.35527</t>
  </si>
  <si>
    <t>25.65613</t>
  </si>
  <si>
    <t>96.34557</t>
  </si>
  <si>
    <t>25.6353</t>
  </si>
  <si>
    <t>96.306911</t>
  </si>
  <si>
    <t>25.59925</t>
  </si>
  <si>
    <t>96.2692</t>
  </si>
  <si>
    <t>25.56651</t>
  </si>
  <si>
    <t>96.2792</t>
  </si>
  <si>
    <t>25.56551</t>
  </si>
  <si>
    <t>96.35257</t>
  </si>
  <si>
    <t>25.63731</t>
  </si>
  <si>
    <t>96.33959</t>
  </si>
  <si>
    <t>25.617998</t>
  </si>
  <si>
    <t>216877</t>
  </si>
  <si>
    <t>15/01/2015</t>
  </si>
  <si>
    <t>96.31279</t>
  </si>
  <si>
    <t>25.61116</t>
  </si>
  <si>
    <t>96.34647</t>
  </si>
  <si>
    <t>25.64765</t>
  </si>
  <si>
    <t>96.70596</t>
  </si>
  <si>
    <t>25.51352</t>
  </si>
  <si>
    <t>01/10/2012</t>
  </si>
  <si>
    <t>96.35303</t>
  </si>
  <si>
    <t>25.6684</t>
  </si>
  <si>
    <t>97.23692</t>
  </si>
  <si>
    <t>24.24766</t>
  </si>
  <si>
    <t>97.22779</t>
  </si>
  <si>
    <t>24.29138</t>
  </si>
  <si>
    <t>96.807353</t>
  </si>
  <si>
    <t>24.200367</t>
  </si>
  <si>
    <t>24.200361</t>
  </si>
  <si>
    <t>97.23883</t>
  </si>
  <si>
    <t>24.26072</t>
  </si>
  <si>
    <t>96.36706</t>
  </si>
  <si>
    <t>24.7648</t>
  </si>
  <si>
    <t>97.34774</t>
  </si>
  <si>
    <t>24.25377</t>
  </si>
  <si>
    <t>97.669367</t>
  </si>
  <si>
    <t>24.378167</t>
  </si>
  <si>
    <t>97.31586</t>
  </si>
  <si>
    <t>24.32638</t>
  </si>
  <si>
    <t>97.2342</t>
  </si>
  <si>
    <t>24.253067</t>
  </si>
  <si>
    <t>97.718583</t>
  </si>
  <si>
    <t>24.200972</t>
  </si>
  <si>
    <t>97.34694</t>
  </si>
  <si>
    <t>24.25186</t>
  </si>
  <si>
    <t>24.22235</t>
  </si>
  <si>
    <t>97.225881</t>
  </si>
  <si>
    <t>23.972453</t>
  </si>
  <si>
    <t>97.227057</t>
  </si>
  <si>
    <t>23.976571</t>
  </si>
  <si>
    <t>97.68197</t>
  </si>
  <si>
    <t>23.82138</t>
  </si>
  <si>
    <t>01/12/2013</t>
  </si>
  <si>
    <t>MMR001013022</t>
  </si>
  <si>
    <t>Man Mawn</t>
  </si>
  <si>
    <t>97.67036</t>
  </si>
  <si>
    <t>23.82815</t>
  </si>
  <si>
    <t>97.578367</t>
  </si>
  <si>
    <t>23.833478</t>
  </si>
  <si>
    <t>MMR001014701</t>
  </si>
  <si>
    <t>MMR001014701509</t>
  </si>
  <si>
    <t>Doke Tan Ward</t>
  </si>
  <si>
    <t>MMR001016</t>
  </si>
  <si>
    <t>Machanbaw</t>
  </si>
  <si>
    <t>97.94736</t>
  </si>
  <si>
    <t>23.46035</t>
  </si>
  <si>
    <t>MMR015002</t>
  </si>
  <si>
    <t>MMR015002021</t>
  </si>
  <si>
    <t>97.911647</t>
  </si>
  <si>
    <t>24.006789</t>
  </si>
  <si>
    <t>05/04/2014</t>
  </si>
  <si>
    <t>97.9094</t>
  </si>
  <si>
    <t>24.00632</t>
  </si>
  <si>
    <t>05/03/2014</t>
  </si>
  <si>
    <t>97.70988</t>
  </si>
  <si>
    <t>23.83819</t>
  </si>
  <si>
    <t>18/04/2014</t>
  </si>
  <si>
    <t>97.926814</t>
  </si>
  <si>
    <t>23.450914</t>
  </si>
  <si>
    <t>97.84853</t>
  </si>
  <si>
    <t>23.4008</t>
  </si>
  <si>
    <t>97.81898</t>
  </si>
  <si>
    <t>23.69413</t>
  </si>
  <si>
    <t>Nawnghkio</t>
  </si>
  <si>
    <t>97.40409</t>
  </si>
  <si>
    <t>23.09429</t>
  </si>
  <si>
    <t>97.11668</t>
  </si>
  <si>
    <t>23.24661</t>
  </si>
  <si>
    <t>Man Tun</t>
  </si>
  <si>
    <t>Breakdown of camps profiled by state/township and by agencies</t>
  </si>
  <si>
    <t>State / Township</t>
  </si>
  <si>
    <t>Agencies</t>
  </si>
  <si>
    <t>Profiled Camps</t>
  </si>
  <si>
    <t>(Multiple Items)</t>
  </si>
  <si>
    <t>Township / Camp</t>
  </si>
  <si>
    <t>Breakdown by agencies</t>
  </si>
  <si>
    <t>More detailed breakdowns:</t>
  </si>
  <si>
    <t>Key informant</t>
  </si>
  <si>
    <t>38</t>
  </si>
  <si>
    <t>51</t>
  </si>
  <si>
    <t>23</t>
  </si>
  <si>
    <t>36</t>
  </si>
  <si>
    <t>31</t>
  </si>
  <si>
    <t>59</t>
  </si>
  <si>
    <t>43</t>
  </si>
  <si>
    <t>70</t>
  </si>
  <si>
    <t>20</t>
  </si>
  <si>
    <t>57</t>
  </si>
  <si>
    <t>47</t>
  </si>
  <si>
    <t>55</t>
  </si>
  <si>
    <t>48</t>
  </si>
  <si>
    <t>60</t>
  </si>
  <si>
    <t>37</t>
  </si>
  <si>
    <t>44</t>
  </si>
  <si>
    <t>63</t>
  </si>
  <si>
    <t>22</t>
  </si>
  <si>
    <t>54</t>
  </si>
  <si>
    <t># of Respondents</t>
  </si>
  <si>
    <t xml:space="preserve">Breakdown of "Source of Information" by gender </t>
  </si>
  <si>
    <t>Count of CampName</t>
  </si>
  <si>
    <t>Percentage %</t>
  </si>
  <si>
    <t>Comparison of # of respondents vis-à-vis profiled camps</t>
  </si>
  <si>
    <t>Percentage</t>
  </si>
  <si>
    <t># of Displaced People</t>
  </si>
  <si>
    <t>Females</t>
  </si>
  <si>
    <t>Females Total</t>
  </si>
  <si>
    <t>Males</t>
  </si>
  <si>
    <t>Males Total</t>
  </si>
  <si>
    <t>State/Township</t>
  </si>
  <si>
    <t>Percentage by Township</t>
  </si>
  <si>
    <t>Percentage by 
State</t>
  </si>
  <si>
    <t>Breakdown of registered IDP population by State and Township - disaggregation by gender and age cohorts</t>
  </si>
  <si>
    <t>Livelihood Type</t>
  </si>
  <si>
    <t>Choose Gender</t>
  </si>
  <si>
    <t>TOTAL</t>
  </si>
  <si>
    <t>%</t>
  </si>
  <si>
    <t>Breakdown of "top three" identified priority gaps</t>
  </si>
  <si>
    <t>Breakdown of "top two" identified priority livelihoods - by gender and displacement period</t>
  </si>
  <si>
    <t>Priority Gaps</t>
  </si>
  <si>
    <t>after displacement</t>
  </si>
  <si>
    <t>HH</t>
  </si>
  <si>
    <t>Bum Tsit Pa Camp II</t>
  </si>
  <si>
    <t>MMR001CMP226</t>
  </si>
  <si>
    <t>Dawthponeyan Boarding School</t>
  </si>
  <si>
    <t>MMR001CMP240</t>
  </si>
  <si>
    <t>Hopin Host Families</t>
  </si>
  <si>
    <t>MMR001CMP232</t>
  </si>
  <si>
    <t>Host Families</t>
  </si>
  <si>
    <t>MMR001CMP163</t>
  </si>
  <si>
    <t>MMR001CMP196</t>
  </si>
  <si>
    <t>MMR001CMP197</t>
  </si>
  <si>
    <t>MMR001CMP199</t>
  </si>
  <si>
    <t>Howa</t>
  </si>
  <si>
    <t>MMR015CMP010</t>
  </si>
  <si>
    <t>Hpai Kawng Mare</t>
  </si>
  <si>
    <t>MMR015CMP022</t>
  </si>
  <si>
    <t>IDP Boarding School, A Len Bum</t>
  </si>
  <si>
    <t>MMR001CMP208</t>
  </si>
  <si>
    <t>Inn Lel Yan - Host Families</t>
  </si>
  <si>
    <t>MMR001CMP227</t>
  </si>
  <si>
    <t>Khun Sint Village</t>
  </si>
  <si>
    <t>MMR001CMP200</t>
  </si>
  <si>
    <t>La Ja</t>
  </si>
  <si>
    <t>MMR001CMP074</t>
  </si>
  <si>
    <t>Laiza Muklum Hpyen  Yen Mungshawa ni</t>
  </si>
  <si>
    <t>MMR001CMP149</t>
  </si>
  <si>
    <t>Village</t>
  </si>
  <si>
    <t xml:space="preserve">Lan Jaw </t>
  </si>
  <si>
    <t>MMR001CMP045</t>
  </si>
  <si>
    <t>Lawk Awng Mare D. (Sinbo Area)</t>
  </si>
  <si>
    <t>MMR001CMP147</t>
  </si>
  <si>
    <t xml:space="preserve">Ma Hawng RC </t>
  </si>
  <si>
    <t>MMR001CMP237</t>
  </si>
  <si>
    <t xml:space="preserve">Mai Khat </t>
  </si>
  <si>
    <t>MMR001CMP064</t>
  </si>
  <si>
    <t xml:space="preserve">Man Nawng </t>
  </si>
  <si>
    <t>MMR001CMP063</t>
  </si>
  <si>
    <t>Man Ting</t>
  </si>
  <si>
    <t>MMR001CMP198</t>
  </si>
  <si>
    <t>Man Wing Host Families</t>
  </si>
  <si>
    <t>MMR001CMP134</t>
  </si>
  <si>
    <t>Moenyin Host Families</t>
  </si>
  <si>
    <t>MMR001CMP233</t>
  </si>
  <si>
    <t xml:space="preserve">Mung Baw </t>
  </si>
  <si>
    <t>MMR015CMP005</t>
  </si>
  <si>
    <t xml:space="preserve">Myo Thit </t>
  </si>
  <si>
    <t>MMR001CMP061</t>
  </si>
  <si>
    <t>Nam Hkyet</t>
  </si>
  <si>
    <t>MMR015CMP011</t>
  </si>
  <si>
    <t>Nam Tu RC</t>
  </si>
  <si>
    <t>MMR015CMP210</t>
  </si>
  <si>
    <t>Narte</t>
  </si>
  <si>
    <t>MMR015CMP207</t>
  </si>
  <si>
    <t>Ndup Yang</t>
  </si>
  <si>
    <t>MMR001CMP238</t>
  </si>
  <si>
    <t xml:space="preserve">New Pang Ku </t>
  </si>
  <si>
    <t>MMR015CMP219</t>
  </si>
  <si>
    <t xml:space="preserve">Phar Kay/Nant Waing </t>
  </si>
  <si>
    <t>MMR001CMP065</t>
  </si>
  <si>
    <t>Salang Yang</t>
  </si>
  <si>
    <t>MMR001CMP239</t>
  </si>
  <si>
    <t>Sar Hmaw - ICM</t>
  </si>
  <si>
    <t>MMR001CMP235</t>
  </si>
  <si>
    <t>Sar Hmaw - KBC</t>
  </si>
  <si>
    <t>MMR001CMP236</t>
  </si>
  <si>
    <t>MMR001CMP206</t>
  </si>
  <si>
    <t xml:space="preserve">Tarli </t>
  </si>
  <si>
    <t>MMR001CMP060</t>
  </si>
  <si>
    <t>Tote Tan Ward</t>
  </si>
  <si>
    <t>MMR001CMP075</t>
  </si>
  <si>
    <t>Profiled</t>
  </si>
  <si>
    <t>Dashboard</t>
  </si>
  <si>
    <t>3W</t>
  </si>
  <si>
    <t>05-10</t>
  </si>
  <si>
    <t>Breakdown of registered IDP population by age cohort</t>
  </si>
  <si>
    <t># of camps</t>
  </si>
  <si>
    <t>Breakdown regarding complaints mechanism in the IDP camps</t>
  </si>
  <si>
    <t>Pre-School / Nursery Availability</t>
  </si>
  <si>
    <t>Primary School Availability</t>
  </si>
  <si>
    <t>High School Availability</t>
  </si>
  <si>
    <t>Attending Male Students</t>
  </si>
  <si>
    <t>Attending Female Students</t>
  </si>
  <si>
    <t># of Teachers</t>
  </si>
  <si>
    <t>Breakdown of types of Kitchens in the camps</t>
  </si>
  <si>
    <t>FALSE</t>
  </si>
  <si>
    <t>TRUE</t>
  </si>
  <si>
    <t>Psychological Support Services</t>
  </si>
  <si>
    <t>Mid Wives</t>
  </si>
  <si>
    <t>Preventive Health Care</t>
  </si>
  <si>
    <t>Breakdown of availability of education services within the camps</t>
  </si>
  <si>
    <t>Breakdown of availability of "Regular Market" within the camps</t>
  </si>
  <si>
    <t xml:space="preserve"> Water_Need_coverage</t>
  </si>
  <si>
    <t xml:space="preserve"> Total_Latrines_coverage</t>
  </si>
  <si>
    <t xml:space="preserve">  Semi_Permanent_Latrines_coverage</t>
  </si>
  <si>
    <t xml:space="preserve"> Bathing_Facilities_coverage</t>
  </si>
  <si>
    <t xml:space="preserve"> Hand_Washing_Facilities_coverage</t>
  </si>
  <si>
    <t xml:space="preserve"> Hygiene_Kit_coverage</t>
  </si>
  <si>
    <t>Vulnerability Type</t>
  </si>
  <si>
    <t>State / Vulnerability Type</t>
  </si>
  <si>
    <t>Population registered in the camp - breakdown by vulnerability</t>
  </si>
  <si>
    <t>Population registered in the camp - breakdown by state and vulnerability</t>
  </si>
  <si>
    <t>District</t>
  </si>
  <si>
    <t>D_Pcode</t>
  </si>
  <si>
    <t>Altitude</t>
  </si>
  <si>
    <t>Avg</t>
  </si>
  <si>
    <t>Affected Population</t>
  </si>
  <si>
    <t>CM/FP</t>
  </si>
  <si>
    <t>Source</t>
  </si>
  <si>
    <t>Method</t>
  </si>
  <si>
    <t>Land Status</t>
  </si>
  <si>
    <t>Shelter Possible</t>
  </si>
  <si>
    <t>Nearest_Town</t>
  </si>
  <si>
    <t>Distance_Cat</t>
  </si>
  <si>
    <t>Closed</t>
  </si>
  <si>
    <t>MMR001D002</t>
  </si>
  <si>
    <t>1 Ward, Sein Yadanar Company(Lon Khin)</t>
  </si>
  <si>
    <t>MMR001CMP171</t>
  </si>
  <si>
    <t>96.35955</t>
  </si>
  <si>
    <t>25.65865</t>
  </si>
  <si>
    <t>IDP</t>
  </si>
  <si>
    <t xml:space="preserve"> </t>
  </si>
  <si>
    <t>0</t>
  </si>
  <si>
    <t>IP</t>
  </si>
  <si>
    <t>14/10/2015</t>
  </si>
  <si>
    <t>P4</t>
  </si>
  <si>
    <t>6.47533962484367</t>
  </si>
  <si>
    <t>317</t>
  </si>
  <si>
    <t>6.30394084117783</t>
  </si>
  <si>
    <t>MMR001D003</t>
  </si>
  <si>
    <t>19/08/2015</t>
  </si>
  <si>
    <t>0.784400468385964</t>
  </si>
  <si>
    <t>5.22388059701493</t>
  </si>
  <si>
    <t>4.18424847102391</t>
  </si>
  <si>
    <t>264</t>
  </si>
  <si>
    <t>5.92857142857143</t>
  </si>
  <si>
    <t>4</t>
  </si>
  <si>
    <t>0.667331719001419</t>
  </si>
  <si>
    <t>Anglican Church, Hmaw Si Sar</t>
  </si>
  <si>
    <t>MMR001CMP173</t>
  </si>
  <si>
    <t>4.25</t>
  </si>
  <si>
    <t>25/06/2015</t>
  </si>
  <si>
    <t>1.94892618229604</t>
  </si>
  <si>
    <t>Away Yar Rama Monastery, Ka Day village</t>
  </si>
  <si>
    <t>MMR001CMP170</t>
  </si>
  <si>
    <t>96.33987</t>
  </si>
  <si>
    <t>25.65599</t>
  </si>
  <si>
    <t xml:space="preserve">Aye Mya Tharyar Church of Christ </t>
  </si>
  <si>
    <t>MMR001CMP092</t>
  </si>
  <si>
    <t>Ban Hkung (School)</t>
  </si>
  <si>
    <t>MMR001CMP215</t>
  </si>
  <si>
    <t>03/03/2014</t>
  </si>
  <si>
    <t>Closed. Rellocated to Man Win and La Ga Yaung</t>
  </si>
  <si>
    <t>Ban Hkung Yang</t>
  </si>
  <si>
    <t>MMR001CMP216</t>
  </si>
  <si>
    <t>27/03/2015</t>
  </si>
  <si>
    <t>27-Mar-15 (Closed. Source: UNHCR-Bhamo)
New Camp</t>
  </si>
  <si>
    <t>Ban Hkung Yang (Boarding School)</t>
  </si>
  <si>
    <t>MMR001CMP214</t>
  </si>
  <si>
    <t>15</t>
  </si>
  <si>
    <t>5.18448327053927</t>
  </si>
  <si>
    <t>Nawng Mi</t>
  </si>
  <si>
    <t>MMR001009008</t>
  </si>
  <si>
    <t>Nawng Myi</t>
  </si>
  <si>
    <t>166817</t>
  </si>
  <si>
    <t>Baptist Church, Naung Hmee VT</t>
  </si>
  <si>
    <t>MMR001CMP188</t>
  </si>
  <si>
    <t>96.673805</t>
  </si>
  <si>
    <t>25.728653</t>
  </si>
  <si>
    <t>02/04/2015</t>
  </si>
  <si>
    <t>19-Aug-15 Closed. IDP were provided with individual lands within Naung Hmee village and transit toward semi-permanent settlement. Source: CCCM Unit
2-Apr-15 (Population update, Source: UNHCR CCCM Mission)
Population update: Source: Camp Profile Round 2.</t>
  </si>
  <si>
    <t>23.2227397403536</t>
  </si>
  <si>
    <t>5</t>
  </si>
  <si>
    <t>Ma Sut Yang</t>
  </si>
  <si>
    <t>216880</t>
  </si>
  <si>
    <t>Baptist Church, Sai Ra village</t>
  </si>
  <si>
    <t>MMR001CMP172</t>
  </si>
  <si>
    <t>25.66847</t>
  </si>
  <si>
    <t>256</t>
  </si>
  <si>
    <t>RRD</t>
  </si>
  <si>
    <t>15/05/2014</t>
  </si>
  <si>
    <t>Only one HH left, included in Lon Khin Baptist distribution list.</t>
  </si>
  <si>
    <t>MMR001D001</t>
  </si>
  <si>
    <t>Border Post 10</t>
  </si>
  <si>
    <t>MMR001CMP114</t>
  </si>
  <si>
    <t>97.837778</t>
  </si>
  <si>
    <t>25.273333</t>
  </si>
  <si>
    <t>2404</t>
  </si>
  <si>
    <t>3</t>
  </si>
  <si>
    <t>02/10/2015</t>
  </si>
  <si>
    <t>18.1983359916264</t>
  </si>
  <si>
    <t>854</t>
  </si>
  <si>
    <t>Namhkan Town</t>
  </si>
  <si>
    <t>19.7964074306385</t>
  </si>
  <si>
    <t>97.60825</t>
  </si>
  <si>
    <t>24.00025</t>
  </si>
  <si>
    <t>4.06849315068493</t>
  </si>
  <si>
    <t>99</t>
  </si>
  <si>
    <t>19.6317867321401</t>
  </si>
  <si>
    <t>4.47049630448822</t>
  </si>
  <si>
    <t>Chin(Zomi) Baptist Church</t>
  </si>
  <si>
    <t>MMR001CMP086</t>
  </si>
  <si>
    <t>304</t>
  </si>
  <si>
    <t>11</t>
  </si>
  <si>
    <t>0.158096233707822</t>
  </si>
  <si>
    <t>Daw Hpum Yang Ninghtawn</t>
  </si>
  <si>
    <t>MMR001CMP153</t>
  </si>
  <si>
    <t>Estimation</t>
  </si>
  <si>
    <t>27/01/2014</t>
  </si>
  <si>
    <t>Closed : Source, OCHA</t>
  </si>
  <si>
    <t>277.6</t>
  </si>
  <si>
    <t>4.88628326444782</t>
  </si>
  <si>
    <t>4.66666666666667</t>
  </si>
  <si>
    <t>1.52952447996815</t>
  </si>
  <si>
    <t>6.5</t>
  </si>
  <si>
    <t>1.19859696179646</t>
  </si>
  <si>
    <t>1.35104545490695</t>
  </si>
  <si>
    <t>360</t>
  </si>
  <si>
    <t>18.6561724431927</t>
  </si>
  <si>
    <t>Ei Wan Gali Asso., Ward 1, Seik Mu</t>
  </si>
  <si>
    <t>MMR001CMP180</t>
  </si>
  <si>
    <t>Closed.</t>
  </si>
  <si>
    <t>Free Christian Asso., Ward 1, Seik Mu</t>
  </si>
  <si>
    <t>MMR001CMP186</t>
  </si>
  <si>
    <t>24/01/2014</t>
  </si>
  <si>
    <t>UNOCHA</t>
  </si>
  <si>
    <t>MMR015D002</t>
  </si>
  <si>
    <t>Galeng</t>
  </si>
  <si>
    <t>Galeng (Kachin)</t>
  </si>
  <si>
    <t>MMR015CMP211</t>
  </si>
  <si>
    <t>15/01/2013</t>
  </si>
  <si>
    <t>Close: Duplicate Camp (MMR015CMP020 - Zup Aung Camp) 21-Jan-14</t>
  </si>
  <si>
    <t>Galeng (Palaung)</t>
  </si>
  <si>
    <t>MMR015CMP212</t>
  </si>
  <si>
    <t>Close: Duplicate Camp (MMR015CMP015 - Kone Khem Camp) 21-Jan-14</t>
  </si>
  <si>
    <t>Gant Gwin</t>
  </si>
  <si>
    <t>MMR001CMP046</t>
  </si>
  <si>
    <t>2-Apr-15 (Closed. Source: GAD)
Responsible Agency update. KMSS-BMO to KMSS-MYT.</t>
  </si>
  <si>
    <t>5.06550363298116</t>
  </si>
  <si>
    <t>1023</t>
  </si>
  <si>
    <t>21.2876046627701</t>
  </si>
  <si>
    <t>1.15374624441679</t>
  </si>
  <si>
    <t>281</t>
  </si>
  <si>
    <t>0.567717908145456</t>
  </si>
  <si>
    <t>Hmaw Wan, Baptist Christian Church</t>
  </si>
  <si>
    <t>MMR001CMP189</t>
  </si>
  <si>
    <t>96.52534</t>
  </si>
  <si>
    <t>24.99628</t>
  </si>
  <si>
    <t>19/03/2015</t>
  </si>
  <si>
    <t>19-Mar-2015 (WFP has been providing this host families since 2013.)</t>
  </si>
  <si>
    <t>97.228835</t>
  </si>
  <si>
    <t>24.263786</t>
  </si>
  <si>
    <t>1.13540076414264</t>
  </si>
  <si>
    <t>97.298055</t>
  </si>
  <si>
    <t>24.118619</t>
  </si>
  <si>
    <t>0.514470523294587</t>
  </si>
  <si>
    <t>97.348405</t>
  </si>
  <si>
    <t>24.251232</t>
  </si>
  <si>
    <t>0.606290491390068</t>
  </si>
  <si>
    <t>96.793177</t>
  </si>
  <si>
    <t>24.224831</t>
  </si>
  <si>
    <t>3.33333333333333</t>
  </si>
  <si>
    <t>2.37943316201692</t>
  </si>
  <si>
    <t>MMR015D003</t>
  </si>
  <si>
    <t>Hawwa</t>
  </si>
  <si>
    <t>98.116818</t>
  </si>
  <si>
    <t>23.917631</t>
  </si>
  <si>
    <t>Change to Host Families.</t>
  </si>
  <si>
    <t>P3</t>
  </si>
  <si>
    <t>Pang Hseng (Kyu Koke) Town</t>
  </si>
  <si>
    <t>18.4052835447729</t>
  </si>
  <si>
    <t>Hpai Kawng (Pang Hseng-Kyu Koke Sub-township</t>
  </si>
  <si>
    <t>MMR015009031</t>
  </si>
  <si>
    <t>Hpai Kawng</t>
  </si>
  <si>
    <t>208156</t>
  </si>
  <si>
    <t>98.11581</t>
  </si>
  <si>
    <t>24.08738</t>
  </si>
  <si>
    <t>5.84375</t>
  </si>
  <si>
    <t>5.59191361742</t>
  </si>
  <si>
    <t>4.56896551724138</t>
  </si>
  <si>
    <t>14-Oct-15 Population update. Soruce; Hpakant Mission Report_WFP
25-Jun-15 Population update. Source: KBC
18-May-15 (Population update from field mission)
3-Apr-15 (Population update. Source: Camp Profile Round 3)
New camp</t>
  </si>
  <si>
    <t>116</t>
  </si>
  <si>
    <t>0.19374952337077</t>
  </si>
  <si>
    <t>Maw Wan, Kyauk Hlaing Gu Pagoda Compound</t>
  </si>
  <si>
    <t>MMR001CMP084</t>
  </si>
  <si>
    <t>65</t>
  </si>
  <si>
    <t>5.2</t>
  </si>
  <si>
    <t>0.795777540072766</t>
  </si>
  <si>
    <t>Maw Wan, Myo Oo Pagoda</t>
  </si>
  <si>
    <t>MMR001CMP088</t>
  </si>
  <si>
    <t>May Di Ka Rama Monastery(Lon Khin)</t>
  </si>
  <si>
    <t>MMR001CMP178</t>
  </si>
  <si>
    <t>96.35931</t>
  </si>
  <si>
    <t>25.65144</t>
  </si>
  <si>
    <t>1012.5</t>
  </si>
  <si>
    <t>21.0507426392517</t>
  </si>
  <si>
    <t>96.36692</t>
  </si>
  <si>
    <t>24.76496</t>
  </si>
  <si>
    <t>Moke Lwe Village - Hkar Shi</t>
  </si>
  <si>
    <t>MMR001CMP035</t>
  </si>
  <si>
    <t>97.421104</t>
  </si>
  <si>
    <t>25.328987</t>
  </si>
  <si>
    <t>0.625135104186532</t>
  </si>
  <si>
    <t>Kyay Nan Waing Ward</t>
  </si>
  <si>
    <t>Momauk Catholic Church (St. Patrick)</t>
  </si>
  <si>
    <t>MMR001CMP057</t>
  </si>
  <si>
    <t>97.34695</t>
  </si>
  <si>
    <t>24.25177</t>
  </si>
  <si>
    <t>28/11/2014</t>
  </si>
  <si>
    <t>Closed. Population relocated to Man Bung Catholic Compound (MMR001CMP062)</t>
  </si>
  <si>
    <t>2979</t>
  </si>
  <si>
    <t>Monekoe Town</t>
  </si>
  <si>
    <t>1.7895743947827</t>
  </si>
  <si>
    <t>3.88203290847322</t>
  </si>
  <si>
    <t>0.77561767807575</t>
  </si>
  <si>
    <t>13</t>
  </si>
  <si>
    <t>12.6271889132446</t>
  </si>
  <si>
    <t>978</t>
  </si>
  <si>
    <t>123</t>
  </si>
  <si>
    <t>8.95320493793857</t>
  </si>
  <si>
    <t>2330</t>
  </si>
  <si>
    <t>Laiza town</t>
  </si>
  <si>
    <t>20.5995120124855</t>
  </si>
  <si>
    <t>2345</t>
  </si>
  <si>
    <t>0.187102708818551</t>
  </si>
  <si>
    <t>Myo Ma Ward</t>
  </si>
  <si>
    <t>MMR001009701503</t>
  </si>
  <si>
    <t>Parami, Charity Office, MyoMa Quarter</t>
  </si>
  <si>
    <t>MMR001CMP102</t>
  </si>
  <si>
    <t>4.06748645265905</t>
  </si>
  <si>
    <t>Hpar Kei</t>
  </si>
  <si>
    <t>167242</t>
  </si>
  <si>
    <t>97.42986</t>
  </si>
  <si>
    <t>24.63086</t>
  </si>
  <si>
    <t>4.51282051282051</t>
  </si>
  <si>
    <t>07/01/2014</t>
  </si>
  <si>
    <t>Update from OCHA Data (2 Jan 2014)</t>
  </si>
  <si>
    <t>3.6887624513681</t>
  </si>
  <si>
    <t>2764</t>
  </si>
  <si>
    <t>17.0355154221235</t>
  </si>
  <si>
    <t>0.376842876094572</t>
  </si>
  <si>
    <t>0.447420541602582</t>
  </si>
  <si>
    <t>0.778279127367801</t>
  </si>
  <si>
    <t>1.03672020512852</t>
  </si>
  <si>
    <t>259</t>
  </si>
  <si>
    <t>3.9</t>
  </si>
  <si>
    <t>6.20855643467062</t>
  </si>
  <si>
    <t>1.57979928008987</t>
  </si>
  <si>
    <t>Sa Baw Sarsana Parla Monastery</t>
  </si>
  <si>
    <t>MMR001CMP108</t>
  </si>
  <si>
    <t>7.41931268237388</t>
  </si>
  <si>
    <t>MMR001D004</t>
  </si>
  <si>
    <t>10/2/2015. New Camp. Data source: CCCM team-Ko Maran</t>
  </si>
  <si>
    <t>San Kyel, Masoe Yein Monestry</t>
  </si>
  <si>
    <t>MMR001CMP104</t>
  </si>
  <si>
    <t>Sar Hmaw</t>
  </si>
  <si>
    <t>MMR001008018</t>
  </si>
  <si>
    <t>166724</t>
  </si>
  <si>
    <t>3.45833333333333</t>
  </si>
  <si>
    <t>01/05/2015</t>
  </si>
  <si>
    <t>25-Jun-2015 (New host families. Source: RRD)</t>
  </si>
  <si>
    <t>1945</t>
  </si>
  <si>
    <t>Naypyitaw Town</t>
  </si>
  <si>
    <t>6</t>
  </si>
  <si>
    <t>1.34315234496424</t>
  </si>
  <si>
    <t>2.91332540977121</t>
  </si>
  <si>
    <t>4.90216969692208</t>
  </si>
  <si>
    <t>Kan Paik Ti Town</t>
  </si>
  <si>
    <t>9.36097322311899</t>
  </si>
  <si>
    <t>0.743960394788644</t>
  </si>
  <si>
    <t>0.743303662378127</t>
  </si>
  <si>
    <t>6.61980046897285</t>
  </si>
  <si>
    <t>Si Hkan Gyi</t>
  </si>
  <si>
    <t>MMR001CMP219</t>
  </si>
  <si>
    <t>13/01/2014</t>
  </si>
  <si>
    <t>Close (Source: OCHA)</t>
  </si>
  <si>
    <t>1.70212737575234</t>
  </si>
  <si>
    <t>St. Patrick Church, Bhamo</t>
  </si>
  <si>
    <t>MMR001CMP222</t>
  </si>
  <si>
    <t>04/03/2014</t>
  </si>
  <si>
    <t>Closed. Rellocated next to AD 2000 Tharthana Compound and CCCM is under AD 2000</t>
  </si>
  <si>
    <t>97.568836</t>
  </si>
  <si>
    <t>26.54193</t>
  </si>
  <si>
    <t>1025</t>
  </si>
  <si>
    <t>6.4</t>
  </si>
  <si>
    <t>0.230044075108464</t>
  </si>
  <si>
    <t>4.10822879080237</t>
  </si>
  <si>
    <t>166794</t>
  </si>
  <si>
    <t>Tar Ma Hkan Buddhist Monastery, Haung Par</t>
  </si>
  <si>
    <t>MMR001CMP110</t>
  </si>
  <si>
    <t>97.416827</t>
  </si>
  <si>
    <t>24.492493</t>
  </si>
  <si>
    <t>3.8</t>
  </si>
  <si>
    <t>13/06/2014</t>
  </si>
  <si>
    <t>Geo-Info, HH/Pop data was updated from Google Earth.</t>
  </si>
  <si>
    <t>14.2365929769362</t>
  </si>
  <si>
    <t>9</t>
  </si>
  <si>
    <t>3.1341427522963</t>
  </si>
  <si>
    <t>2.6190942927115</t>
  </si>
  <si>
    <t>3.36370108018536</t>
  </si>
  <si>
    <t>12</t>
  </si>
  <si>
    <t>2.30454782591254</t>
  </si>
  <si>
    <t>2.01235274995893</t>
  </si>
  <si>
    <t>2.41743077166623</t>
  </si>
  <si>
    <t>Tharthana Ahlin Yaung New Monastery</t>
  </si>
  <si>
    <t>MMR001CMP224</t>
  </si>
  <si>
    <t>97.23913</t>
  </si>
  <si>
    <t>24.22919</t>
  </si>
  <si>
    <t>126</t>
  </si>
  <si>
    <t>24/09/2014</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</si>
  <si>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</si>
  <si>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Thiri Mingalar Manizay Yone, Myoma Quarter</t>
  </si>
  <si>
    <t>MMR001CMP101</t>
  </si>
  <si>
    <t>Thu Kha Waddy</t>
  </si>
  <si>
    <t>MMR001CMP211</t>
  </si>
  <si>
    <t>Closed. Rellocated to Tharthana Ahlin Yaung.</t>
  </si>
  <si>
    <t>97.41529</t>
  </si>
  <si>
    <t>27.3117</t>
  </si>
  <si>
    <t>476.7</t>
  </si>
  <si>
    <t>4.57142857142857</t>
  </si>
  <si>
    <t>07/04/2014</t>
  </si>
  <si>
    <t>Changed Camp to Host Families. Source: Camp Profile Questionnaire.</t>
  </si>
  <si>
    <t>1.37592540005319</t>
  </si>
  <si>
    <t>476</t>
  </si>
  <si>
    <t>0.150894721136502</t>
  </si>
  <si>
    <t>97.438259</t>
  </si>
  <si>
    <t>25.355842</t>
  </si>
  <si>
    <t>0.707254934008099</t>
  </si>
  <si>
    <t>Ward 2 Cahotlic Church, Seik Mu</t>
  </si>
  <si>
    <t>MMR001CMP185</t>
  </si>
  <si>
    <t>96.28825</t>
  </si>
  <si>
    <t>25.57921</t>
  </si>
  <si>
    <t>Move to Nant Ma Hpit Catholic Church.</t>
  </si>
  <si>
    <t>4.67547125461493</t>
  </si>
  <si>
    <t>316</t>
  </si>
  <si>
    <t>1.74204151644604</t>
  </si>
  <si>
    <t>Women's Affairs Association Building</t>
  </si>
  <si>
    <t>MMR001CMP044</t>
  </si>
  <si>
    <t>Ma Shi Ka Htaung Ward</t>
  </si>
  <si>
    <t>Wrad(5) Christian Association</t>
  </si>
  <si>
    <t>MMR001CMP175</t>
  </si>
  <si>
    <t>1.78771483511047</t>
  </si>
  <si>
    <t>5.28571428571429</t>
  </si>
  <si>
    <t>0.871476158798493</t>
  </si>
  <si>
    <t>1.59420187648155</t>
  </si>
  <si>
    <t>756</t>
  </si>
  <si>
    <t>32.827754639407</t>
  </si>
  <si>
    <t>7</t>
  </si>
  <si>
    <t>Zomee Baptist Church camp, Hmaw Wan</t>
  </si>
  <si>
    <t>MMR001CMP201</t>
  </si>
  <si>
    <t>96.315602</t>
  </si>
  <si>
    <t>25.615006</t>
  </si>
  <si>
    <t>13.6320819029646</t>
  </si>
  <si>
    <t>2785</t>
  </si>
  <si>
    <t>19.8349993424668</t>
  </si>
  <si>
    <t>415</t>
  </si>
  <si>
    <t>10.9533476863311</t>
  </si>
  <si>
    <t>0.847493047216354</t>
  </si>
  <si>
    <t>97.541794</t>
  </si>
  <si>
    <t>24.752471</t>
  </si>
  <si>
    <t>17/09/2014</t>
  </si>
  <si>
    <t>In 2014, this school is no longer accepting the lower grade students.</t>
  </si>
  <si>
    <t>2.33075682077647</t>
  </si>
  <si>
    <t>IDPs scattered in South Mansi</t>
  </si>
  <si>
    <t>MMR001CMP217</t>
  </si>
  <si>
    <t>07/02/2014</t>
  </si>
  <si>
    <t>Source OCHA</t>
  </si>
  <si>
    <t>Lang Taung</t>
  </si>
  <si>
    <t>MMR001014009</t>
  </si>
  <si>
    <t>Inn Lel Yan</t>
  </si>
  <si>
    <t>217032</t>
  </si>
  <si>
    <t>97.561106</t>
  </si>
  <si>
    <t>27.248965</t>
  </si>
  <si>
    <t>398</t>
  </si>
  <si>
    <t>5.6</t>
  </si>
  <si>
    <t>New host families.</t>
  </si>
  <si>
    <t>Machanbaw Town</t>
  </si>
  <si>
    <t>4.78946014683596</t>
  </si>
  <si>
    <t>2.46473672114046</t>
  </si>
  <si>
    <t>1.85637100101134</t>
  </si>
  <si>
    <t>314</t>
  </si>
  <si>
    <t>7.98534753301119</t>
  </si>
  <si>
    <t>Kannar Yeik Thar</t>
  </si>
  <si>
    <t>MMR001CMP048</t>
  </si>
  <si>
    <t>97.221556501</t>
  </si>
  <si>
    <t>24.262418021</t>
  </si>
  <si>
    <t>22/01/2014</t>
  </si>
  <si>
    <t>Closed: Source UNHCR-Bhamo</t>
  </si>
  <si>
    <t>Khon Sint</t>
  </si>
  <si>
    <t>MMR001012013</t>
  </si>
  <si>
    <t>167060</t>
  </si>
  <si>
    <t>97.343407</t>
  </si>
  <si>
    <t>24.377054</t>
  </si>
  <si>
    <t>13.4460327683507</t>
  </si>
  <si>
    <t>11.6574388125968</t>
  </si>
  <si>
    <t>4336</t>
  </si>
  <si>
    <t>1.92814301632711</t>
  </si>
  <si>
    <t>4430</t>
  </si>
  <si>
    <t>0.422125583055265</t>
  </si>
  <si>
    <t>2.81642507062229</t>
  </si>
  <si>
    <t>470</t>
  </si>
  <si>
    <t>1.81513959876734</t>
  </si>
  <si>
    <t>98.1445025</t>
  </si>
  <si>
    <t>26.890058</t>
  </si>
  <si>
    <t>1393</t>
  </si>
  <si>
    <t>1.54545454545455</t>
  </si>
  <si>
    <t>Update data from OCHA IDPs List</t>
  </si>
  <si>
    <t>Khaunglanhpu Town</t>
  </si>
  <si>
    <t>28.4223575004435</t>
  </si>
  <si>
    <t xml:space="preserve">Lagatyan </t>
  </si>
  <si>
    <t>MMR001CMP202</t>
  </si>
  <si>
    <t>97.601244</t>
  </si>
  <si>
    <t>23.867714</t>
  </si>
  <si>
    <t>755</t>
  </si>
  <si>
    <t>01/04/2013</t>
  </si>
  <si>
    <t>21/06/2014</t>
  </si>
  <si>
    <t>Closed. Source: Save The Children</t>
  </si>
  <si>
    <t>Laiza Market 3 - Laiza Gat</t>
  </si>
  <si>
    <t>MMR001CMP117</t>
  </si>
  <si>
    <t>97.551507</t>
  </si>
  <si>
    <t>24.747213</t>
  </si>
  <si>
    <t>221</t>
  </si>
  <si>
    <t>25-Jun-15 (Relocated to Hpum Lone Yan and Wai Choi)
Population Update. Source: UNHCR Cross-Line Mission Report. (July 2014)</t>
  </si>
  <si>
    <t>1.85751352261947</t>
  </si>
  <si>
    <t>Lai Zar</t>
  </si>
  <si>
    <t>97.718009</t>
  </si>
  <si>
    <t>25.108012</t>
  </si>
  <si>
    <t>12.5352112676056</t>
  </si>
  <si>
    <t>Crisis Affected</t>
  </si>
  <si>
    <t>2015-04-01 : According to UNICEF and WFP this location is a village. People are not IDP but are affected by the crisis. That s why it would remain in the list.
Geo-Info, HH/Pop data was updated from Google Earth.</t>
  </si>
  <si>
    <t>34.3446898816908</t>
  </si>
  <si>
    <t>Lang Jaw</t>
  </si>
  <si>
    <t>98.354147</t>
  </si>
  <si>
    <t>25.708763</t>
  </si>
  <si>
    <t>12.4860652241615</t>
  </si>
  <si>
    <t>866</t>
  </si>
  <si>
    <t>18.6209035550626</t>
  </si>
  <si>
    <t>4.50933333333333</t>
  </si>
  <si>
    <t>Lawk Hkawng Ginwang</t>
  </si>
  <si>
    <t>MMR001CMP146</t>
  </si>
  <si>
    <t>14/03/2014</t>
  </si>
  <si>
    <t>Close. According to RRC's info, this camp does not include in reported list.</t>
  </si>
  <si>
    <t>3.36027114231181</t>
  </si>
  <si>
    <t>4.26201836587814</t>
  </si>
  <si>
    <t>259.1</t>
  </si>
  <si>
    <t>278</t>
  </si>
  <si>
    <t>5.32</t>
  </si>
  <si>
    <t>6.70949199284839</t>
  </si>
  <si>
    <t>250</t>
  </si>
  <si>
    <t>4.93333333333333</t>
  </si>
  <si>
    <t>0.758421197725319</t>
  </si>
  <si>
    <t>5.68103448275862</t>
  </si>
  <si>
    <t>1.08764014209462</t>
  </si>
  <si>
    <t>0.288298258668697</t>
  </si>
  <si>
    <t>0.779787355782773</t>
  </si>
  <si>
    <t>104</t>
  </si>
  <si>
    <t>0.389346926016966</t>
  </si>
  <si>
    <t>Lung Kawk  ( Hka Hkye Zup)</t>
  </si>
  <si>
    <t>MMR001CMP135</t>
  </si>
  <si>
    <t>97.585667</t>
  </si>
  <si>
    <t>23.9055</t>
  </si>
  <si>
    <t>745</t>
  </si>
  <si>
    <t>19-Aug-15 Close. Source: CCCM Unit.
Population source: KMSS-BMO</t>
  </si>
  <si>
    <t>12.3922890833961</t>
  </si>
  <si>
    <t>4.33333333333333</t>
  </si>
  <si>
    <t>Ma Mon</t>
  </si>
  <si>
    <t>166790</t>
  </si>
  <si>
    <t>Ma Mon Buddhist Monastery</t>
  </si>
  <si>
    <t>MMR001CMP107</t>
  </si>
  <si>
    <t>Machanbaw - KBC</t>
  </si>
  <si>
    <t>MMR001CMP221</t>
  </si>
  <si>
    <t>97.58647</t>
  </si>
  <si>
    <t>27.27406</t>
  </si>
  <si>
    <t>403</t>
  </si>
  <si>
    <t>01/09/2013</t>
  </si>
  <si>
    <t>25-Jun-15 (Relocate to Long Sut)
Geo-Info, HH/Pop data received from MIRA Form</t>
  </si>
  <si>
    <t>1.13658323854462</t>
  </si>
  <si>
    <t>1.11349359400254</t>
  </si>
  <si>
    <t>984</t>
  </si>
  <si>
    <t>28.8888565992042</t>
  </si>
  <si>
    <t>Pan Choe Hai</t>
  </si>
  <si>
    <t>MMR001012016</t>
  </si>
  <si>
    <t>97.409474</t>
  </si>
  <si>
    <t>24.441697</t>
  </si>
  <si>
    <t>4.5</t>
  </si>
  <si>
    <t>19.8602659758013</t>
  </si>
  <si>
    <t>21</t>
  </si>
  <si>
    <t>5.97277394975592</t>
  </si>
  <si>
    <t>5.70198344697565</t>
  </si>
  <si>
    <t>5.22389832991519</t>
  </si>
  <si>
    <t>4.38874856732357</t>
  </si>
  <si>
    <t>466</t>
  </si>
  <si>
    <t>17.7310707773433</t>
  </si>
  <si>
    <t>478</t>
  </si>
  <si>
    <t>12.2575529205826</t>
  </si>
  <si>
    <t>3.33623073751278</t>
  </si>
  <si>
    <t>2.44110718353055</t>
  </si>
  <si>
    <t>5.41453792306472</t>
  </si>
  <si>
    <t>Man Kawng</t>
  </si>
  <si>
    <t>167391</t>
  </si>
  <si>
    <t>Man Kawng Baptist Church</t>
  </si>
  <si>
    <t>MMR001CMP212</t>
  </si>
  <si>
    <t>97.71099</t>
  </si>
  <si>
    <t>24.18164</t>
  </si>
  <si>
    <t>Closed. Duplicate with Maing Khaung.</t>
  </si>
  <si>
    <t>Man Kawng Catholic Church</t>
  </si>
  <si>
    <t>MMR001CMP213</t>
  </si>
  <si>
    <t>Man Nawng</t>
  </si>
  <si>
    <t>MMR001012014</t>
  </si>
  <si>
    <t>167063</t>
  </si>
  <si>
    <t>97.32166</t>
  </si>
  <si>
    <t>24.410009</t>
  </si>
  <si>
    <t>4.85714285714286</t>
  </si>
  <si>
    <t>17.2825284462363</t>
  </si>
  <si>
    <t>Man Ping</t>
  </si>
  <si>
    <t>167270</t>
  </si>
  <si>
    <t>97.276592</t>
  </si>
  <si>
    <t>24.759552</t>
  </si>
  <si>
    <t>24.7016861411363</t>
  </si>
  <si>
    <t>741</t>
  </si>
  <si>
    <t>9.37043799478705</t>
  </si>
  <si>
    <t>9.29571891233359</t>
  </si>
  <si>
    <t>795</t>
  </si>
  <si>
    <t>10.5093754004805</t>
  </si>
  <si>
    <t>925</t>
  </si>
  <si>
    <t>10.5275869475575</t>
  </si>
  <si>
    <t>97.588292</t>
  </si>
  <si>
    <t>23.827871</t>
  </si>
  <si>
    <t>9.56503816235005</t>
  </si>
  <si>
    <t>Manau Compound</t>
  </si>
  <si>
    <t>MMR001CMP118</t>
  </si>
  <si>
    <t>97.550267</t>
  </si>
  <si>
    <t>24.747967</t>
  </si>
  <si>
    <t>Changed to closed</t>
  </si>
  <si>
    <t>Kyaukme</t>
  </si>
  <si>
    <t>97.124403</t>
  </si>
  <si>
    <t>23.250678</t>
  </si>
  <si>
    <t>1250</t>
  </si>
  <si>
    <t>0.438788554382858</t>
  </si>
  <si>
    <t>87.3</t>
  </si>
  <si>
    <t>0.717628885003164</t>
  </si>
  <si>
    <t>8</t>
  </si>
  <si>
    <t>0.711414592371809</t>
  </si>
  <si>
    <t>1.05765168506565</t>
  </si>
  <si>
    <t>Mashi Kahtawng Baptist  Church</t>
  </si>
  <si>
    <t>MMR001CMP094</t>
  </si>
  <si>
    <t>96.310928</t>
  </si>
  <si>
    <t>25.60918</t>
  </si>
  <si>
    <t>Mashi Kahtawng Catholic Church</t>
  </si>
  <si>
    <t>MMR001CMP093</t>
  </si>
  <si>
    <t>Mashi Kahtawng Evangelical Church</t>
  </si>
  <si>
    <t>MMR001CMP096</t>
  </si>
  <si>
    <t>Mashi Kahtawng Municipal Dammar Yone</t>
  </si>
  <si>
    <t>MMR001CMP098</t>
  </si>
  <si>
    <t>Mashi Kahtawng Myo Oo Taw Ya Monestry</t>
  </si>
  <si>
    <t>MMR001CMP099</t>
  </si>
  <si>
    <t>Mashi Kahtawng Rakhine traditional group</t>
  </si>
  <si>
    <t>MMR001CMP095</t>
  </si>
  <si>
    <t>Mashi Kahtawng Shan Traditional Monestry</t>
  </si>
  <si>
    <t>MMR001CMP100</t>
  </si>
  <si>
    <t>Mashi Kahtawng Yaung Chi Oo Thi la shin Monestry</t>
  </si>
  <si>
    <t>MMR001CMP097</t>
  </si>
  <si>
    <t>10.7447496966095</t>
  </si>
  <si>
    <t>10.1522822945699</t>
  </si>
  <si>
    <t>Maw Si Zar, Thiriyardanar Sein, Damma Compound, Lone Khin</t>
  </si>
  <si>
    <t>MMR001CMP106</t>
  </si>
  <si>
    <t>96.34335</t>
  </si>
  <si>
    <t>25.6447</t>
  </si>
  <si>
    <t>Maw Wan, Catholic Church</t>
  </si>
  <si>
    <t>MMR001CMP090</t>
  </si>
  <si>
    <t>Maw Wan, Kachin Baptist Church</t>
  </si>
  <si>
    <t>MMR001CMP085</t>
  </si>
  <si>
    <t>96.316211</t>
  </si>
  <si>
    <t>25.619221</t>
  </si>
  <si>
    <t>MMR015009013</t>
  </si>
  <si>
    <t>98.054946</t>
  </si>
  <si>
    <t>24.008453</t>
  </si>
  <si>
    <t>3396</t>
  </si>
  <si>
    <t>4.08943089430894</t>
  </si>
  <si>
    <t>7.49029141744944</t>
  </si>
  <si>
    <t xml:space="preserve">Mung Ding Pa </t>
  </si>
  <si>
    <t>MMR015CMP023</t>
  </si>
  <si>
    <t>97.175</t>
  </si>
  <si>
    <t>23.867</t>
  </si>
  <si>
    <t>Closed. Same with (Namhkan St. Thomas 1)</t>
  </si>
  <si>
    <t>Mung Ding Pa  (Boarder)</t>
  </si>
  <si>
    <t>MMR001CMP203</t>
  </si>
  <si>
    <t>96.80885</t>
  </si>
  <si>
    <t>24.20645</t>
  </si>
  <si>
    <t>781.8</t>
  </si>
  <si>
    <t>3109</t>
  </si>
  <si>
    <t>Tarmoenye Town</t>
  </si>
  <si>
    <t>23.1723994628045</t>
  </si>
  <si>
    <t xml:space="preserve">Mungji Pa Dabang (RC Church)         </t>
  </si>
  <si>
    <t>MMR015CMP019</t>
  </si>
  <si>
    <t>98.213958</t>
  </si>
  <si>
    <t>23.391741</t>
  </si>
  <si>
    <t>Close. Same with Kutkai Down Town RC. Source UNHCR Bhamo</t>
  </si>
  <si>
    <t>Muring Baptist Church, Awng Ra, Wa Ra Zut VT</t>
  </si>
  <si>
    <t>MMR001CMP177</t>
  </si>
  <si>
    <t>96.35416</t>
  </si>
  <si>
    <t>25.65867</t>
  </si>
  <si>
    <t>812.7</t>
  </si>
  <si>
    <t>1.98966859589941</t>
  </si>
  <si>
    <t>814</t>
  </si>
  <si>
    <t>2.13623558257222</t>
  </si>
  <si>
    <t>0.208247279022949</t>
  </si>
  <si>
    <t>Myay Myint Ward</t>
  </si>
  <si>
    <t>Myay Myint Baptist Church</t>
  </si>
  <si>
    <t>MMR001CMP017</t>
  </si>
  <si>
    <t>97.376672</t>
  </si>
  <si>
    <t>25.387863</t>
  </si>
  <si>
    <t>25-Jun-15 Relocate to Shatapru Thida Aye Baptist Church
Population update: Source: Camp Profile Round 2.</t>
  </si>
  <si>
    <t>1.37517942107411</t>
  </si>
  <si>
    <t>97.407788</t>
  </si>
  <si>
    <t>24.404877</t>
  </si>
  <si>
    <t>4.07692307692308</t>
  </si>
  <si>
    <t>17.6891233398991</t>
  </si>
  <si>
    <t>Nam Hka Mare (west of Man Wing)</t>
  </si>
  <si>
    <t>MMR001CMP136</t>
  </si>
  <si>
    <t>08/04/2014</t>
  </si>
  <si>
    <t>Closed. Move to Bum Tist Pa II and Man Wing. HH113/Pop837</t>
  </si>
  <si>
    <t>811.6</t>
  </si>
  <si>
    <t>1.73695082872037</t>
  </si>
  <si>
    <t>740</t>
  </si>
  <si>
    <t>1.56191496939965</t>
  </si>
  <si>
    <t>798</t>
  </si>
  <si>
    <t>2.01410344194133</t>
  </si>
  <si>
    <t>751.8</t>
  </si>
  <si>
    <t>1.5239325151406</t>
  </si>
  <si>
    <t>Nam Hkam Catholic Church ( St. Thomas II)</t>
  </si>
  <si>
    <t>MMR015CMP024</t>
  </si>
  <si>
    <t>97.6783</t>
  </si>
  <si>
    <t>23.82152</t>
  </si>
  <si>
    <t>813.4</t>
  </si>
  <si>
    <t>Closed. Source Cluster Coordinator</t>
  </si>
  <si>
    <t xml:space="preserve">Nam Hkam Malut Jak </t>
  </si>
  <si>
    <t>MMR015CMP002</t>
  </si>
  <si>
    <t>Closed. Same with (Nam Hkam Catholic Church  St. Thomas II)</t>
  </si>
  <si>
    <t>Mone Paw Nam Chet (Zay) (Pang Hseng (Kyu Koke)) Sub-township</t>
  </si>
  <si>
    <t>MMR015009033</t>
  </si>
  <si>
    <t>Mone Paw Nam Chet</t>
  </si>
  <si>
    <t>208167</t>
  </si>
  <si>
    <t>98.129381</t>
  </si>
  <si>
    <t>23.978088</t>
  </si>
  <si>
    <t>12.7947007051043</t>
  </si>
  <si>
    <t>1135.7</t>
  </si>
  <si>
    <t>21.1486717722836</t>
  </si>
  <si>
    <t>Nam Lim Pa</t>
  </si>
  <si>
    <t>MMR001CMP204</t>
  </si>
  <si>
    <t>97.13234</t>
  </si>
  <si>
    <t>23.75817</t>
  </si>
  <si>
    <t>Nam Lim Pa    (Boarding School)</t>
  </si>
  <si>
    <t>MMR001CMP209</t>
  </si>
  <si>
    <t>Nam Lim Pa - Scattered IDPs in forest</t>
  </si>
  <si>
    <t>MMR001CMP137</t>
  </si>
  <si>
    <t xml:space="preserve">This IDP are registered in Nam Lim pa (Boarder) (MMR001CMP204). We should not calculate this number in total. </t>
  </si>
  <si>
    <t>2.81422508497667</t>
  </si>
  <si>
    <t>MMR015D001</t>
  </si>
  <si>
    <t>206352</t>
  </si>
  <si>
    <t>534.3</t>
  </si>
  <si>
    <t>0.375883529614356</t>
  </si>
  <si>
    <t>97.398989</t>
  </si>
  <si>
    <t>23.088058</t>
  </si>
  <si>
    <t>1948</t>
  </si>
  <si>
    <t>4.40677966101695</t>
  </si>
  <si>
    <t>01/09/2014</t>
  </si>
  <si>
    <t>Change to Host Families. Source: Programme Unit.</t>
  </si>
  <si>
    <t>0.636266948562591</t>
  </si>
  <si>
    <t>829.8</t>
  </si>
  <si>
    <t>2.85906384939824</t>
  </si>
  <si>
    <t>4.03794069666581</t>
  </si>
  <si>
    <t>8.3788619521763</t>
  </si>
  <si>
    <t>251</t>
  </si>
  <si>
    <t>2.93348526071843</t>
  </si>
  <si>
    <t>Nant Mun</t>
  </si>
  <si>
    <t>MMR001CMP081</t>
  </si>
  <si>
    <t>17/07/2014</t>
  </si>
  <si>
    <t>Closed. Duplicate with (Nawng Ing (Indawgyi) Baptist Church)</t>
  </si>
  <si>
    <t>Nar Tee</t>
  </si>
  <si>
    <t>MMR015002029</t>
  </si>
  <si>
    <t>206422</t>
  </si>
  <si>
    <t>98.35267</t>
  </si>
  <si>
    <t>23.37241</t>
  </si>
  <si>
    <t>617.6</t>
  </si>
  <si>
    <t>5.85074626865672</t>
  </si>
  <si>
    <t>Kunlong Town</t>
  </si>
  <si>
    <t>30.0377097023755</t>
  </si>
  <si>
    <t>100</t>
  </si>
  <si>
    <t>0.860423740613421</t>
  </si>
  <si>
    <t>Nawng Hkaing</t>
  </si>
  <si>
    <t>167567</t>
  </si>
  <si>
    <t>Naung Khaing</t>
  </si>
  <si>
    <t>MMR001CMP220</t>
  </si>
  <si>
    <t>97.58184</t>
  </si>
  <si>
    <t>27.2702</t>
  </si>
  <si>
    <t>372.9</t>
  </si>
  <si>
    <t>27/03/2014</t>
  </si>
  <si>
    <t>25-Jun-15 (Relocated to Lone Sut)
Geo-Info, HH/Pop data received from MIRA Form</t>
  </si>
  <si>
    <t>1.70056896996476</t>
  </si>
  <si>
    <t>4.55555555555556</t>
  </si>
  <si>
    <t>6.02758817037139</t>
  </si>
  <si>
    <t>Hopin Town</t>
  </si>
  <si>
    <t>16.6688257015836</t>
  </si>
  <si>
    <t>Nawng Si Paw</t>
  </si>
  <si>
    <t>MMR001002013</t>
  </si>
  <si>
    <t>165750</t>
  </si>
  <si>
    <t>Nawng Si Paw Village - Inn Lay</t>
  </si>
  <si>
    <t>MMR001CMP034</t>
  </si>
  <si>
    <t>4.41614906832298</t>
  </si>
  <si>
    <t>161</t>
  </si>
  <si>
    <t>Hnget Pyaw Taw Ward</t>
  </si>
  <si>
    <t xml:space="preserve">Nga Pyaw Taw Baptist Nursery School </t>
  </si>
  <si>
    <t>MMR001CMP082</t>
  </si>
  <si>
    <t>Closed.Moved to Na Ma Pyit KBC.</t>
  </si>
  <si>
    <t>Nga Pyaw Taw Roman Catholic Church</t>
  </si>
  <si>
    <t>MMR001CMP083</t>
  </si>
  <si>
    <t>96.31326</t>
  </si>
  <si>
    <t>25.6119</t>
  </si>
  <si>
    <t>1149</t>
  </si>
  <si>
    <t>20.5582363607881</t>
  </si>
  <si>
    <t>0.328308071734873</t>
  </si>
  <si>
    <t>#HH</t>
  </si>
  <si>
    <t>#Same_State</t>
  </si>
  <si>
    <t>#Same_township</t>
  </si>
  <si>
    <t>#Same_VTT</t>
  </si>
  <si>
    <t>#Other_VTT</t>
  </si>
  <si>
    <t>#Blank_Vtt</t>
  </si>
  <si>
    <t>Camps without drinking water points</t>
  </si>
  <si>
    <t xml:space="preserve">Total </t>
  </si>
  <si>
    <t xml:space="preserve">Yes </t>
  </si>
  <si>
    <t xml:space="preserve">No </t>
  </si>
  <si>
    <t xml:space="preserve"> Total</t>
  </si>
  <si>
    <t>Breakdown of total and profiled camps</t>
  </si>
  <si>
    <t>Accomodation Type</t>
  </si>
  <si>
    <t>NOTE:</t>
  </si>
  <si>
    <t>months</t>
  </si>
  <si>
    <t>years</t>
  </si>
  <si>
    <t>Sub-urban</t>
  </si>
  <si>
    <t>KMSS-Myitkyina</t>
  </si>
  <si>
    <t>KmSS_Myitkyina</t>
  </si>
  <si>
    <t>UNHCR</t>
  </si>
  <si>
    <t>Man Wing Catholic Church 2</t>
  </si>
  <si>
    <t>Man Wing Catholic Church 1</t>
  </si>
  <si>
    <t>KMSS</t>
  </si>
  <si>
    <t>Government</t>
  </si>
  <si>
    <t>KMSS_MYT</t>
  </si>
  <si>
    <t>25</t>
  </si>
  <si>
    <t>Birth certificate</t>
  </si>
  <si>
    <t>Household registration</t>
  </si>
  <si>
    <t>Conflict Management</t>
  </si>
  <si>
    <t>More awareness sessions on guiding principles of IDP</t>
  </si>
  <si>
    <t>Child friendly Space</t>
  </si>
  <si>
    <t>School Unifrom</t>
  </si>
  <si>
    <t>Identity documents</t>
  </si>
  <si>
    <t>Kitchen</t>
  </si>
  <si>
    <t>guide study in IDP Camp</t>
  </si>
  <si>
    <t>Care and Maintainance for shelter</t>
  </si>
  <si>
    <t>Durable Solution</t>
  </si>
  <si>
    <t>To building of new shelter</t>
  </si>
  <si>
    <t>To Glove bathing place</t>
  </si>
  <si>
    <t>To biilding of new shelter</t>
  </si>
  <si>
    <t>To Glove bathing Place</t>
  </si>
  <si>
    <t>Night Guide teacher</t>
  </si>
  <si>
    <t>Repare to Shalter</t>
  </si>
  <si>
    <t>water</t>
  </si>
  <si>
    <t>Study guide</t>
  </si>
  <si>
    <t>Daily wage worker</t>
  </si>
  <si>
    <t>Farming by own land</t>
  </si>
  <si>
    <t>Farming by Land Tenancy</t>
  </si>
  <si>
    <t>Carpenter</t>
  </si>
  <si>
    <t>adlib</t>
  </si>
  <si>
    <t>F13_01</t>
  </si>
  <si>
    <t>F13_1_IDP_M</t>
  </si>
  <si>
    <t>F13_1_IDP_F</t>
  </si>
  <si>
    <t>F13_1_Non_M</t>
  </si>
  <si>
    <t>F13_1_Non_F</t>
  </si>
  <si>
    <t>F13_1_Tot_M</t>
  </si>
  <si>
    <t>F13_1_Tot_F</t>
  </si>
  <si>
    <t>Individual household kitchen</t>
  </si>
  <si>
    <t>Both</t>
  </si>
  <si>
    <t>Community_Health_Workers</t>
  </si>
  <si>
    <t>GBV_related_healthcare</t>
  </si>
  <si>
    <t>Immunization</t>
  </si>
  <si>
    <t>Patient_referral</t>
  </si>
  <si>
    <t>Primary_HealthCare_service</t>
  </si>
  <si>
    <t>Township Hospital</t>
  </si>
  <si>
    <t>Rural Health Centre</t>
  </si>
  <si>
    <t>Camp Clinic</t>
  </si>
  <si>
    <t>Civil Hospital</t>
  </si>
  <si>
    <t>State Hospital</t>
  </si>
  <si>
    <t>Sub Rural Health Centre</t>
  </si>
  <si>
    <t>District Hospital</t>
  </si>
  <si>
    <t>Station Hospital</t>
  </si>
  <si>
    <t>Rural Health Center</t>
  </si>
  <si>
    <t>Nawngmun</t>
  </si>
  <si>
    <t>Mongmao</t>
  </si>
  <si>
    <t>Pangsang</t>
  </si>
  <si>
    <t>Nar Wee (Na Wi)</t>
  </si>
  <si>
    <t>Mongmit</t>
  </si>
  <si>
    <t>Namhsan</t>
  </si>
  <si>
    <t>97.416121</t>
  </si>
  <si>
    <t>27.3375</t>
  </si>
  <si>
    <t>Hsipaw</t>
  </si>
  <si>
    <t>4.68720379146919</t>
  </si>
  <si>
    <t>09/11/2015</t>
  </si>
  <si>
    <t>9/Nov/15. Population update. Data source: mail from Pancy (WFP).
Update IDP increased in Oct and Nov 2013 from Angela (UNHCR - Bhamo)</t>
  </si>
  <si>
    <t>4.92335766423358</t>
  </si>
  <si>
    <t>28/01/2016</t>
  </si>
  <si>
    <t>28/Jan/2016. Population update. Data source: KBC (mail by maran)
19-Aug-15 (Population Update. Data Source: KMSS-BMO)
Population update: Source: Camp Profile Round 2.</t>
  </si>
  <si>
    <t>14</t>
  </si>
  <si>
    <t>5.15</t>
  </si>
  <si>
    <t>28/Jan/2016. Population update. Data source: KBC (mail by maran)
19-Aug-2015. Update Population. Data Source; KMSS-BMO
Update population. Source UNHCR Bhamo</t>
  </si>
  <si>
    <t>10</t>
  </si>
  <si>
    <t>5.97402597402597</t>
  </si>
  <si>
    <t>12/05/2016</t>
  </si>
  <si>
    <t>12/May/2016. Population update. Data source: KBC
28/Jan/2016. Population update. Data source: KBC (mail by maran)
2/Dec/2015. Population update. Data source: KBC
25-Jun-2015 Update population. Data Source: KBC
Update population according to KBC data</t>
  </si>
  <si>
    <t>154</t>
  </si>
  <si>
    <t>4.58333333333333</t>
  </si>
  <si>
    <t>5.8</t>
  </si>
  <si>
    <t>4.46153846153846</t>
  </si>
  <si>
    <t>5.56060606060606</t>
  </si>
  <si>
    <t>10/05/2016</t>
  </si>
  <si>
    <t>10/May/2016. Population Update. Data source: KMSS
28/Jan/2016. Population update. Data source: KBC (mail by maran)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</si>
  <si>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5.1038961038961</t>
  </si>
  <si>
    <t>6.11111111111111</t>
  </si>
  <si>
    <t>16</t>
  </si>
  <si>
    <t>3.78947368421053</t>
  </si>
  <si>
    <t>3.76470588235294</t>
  </si>
  <si>
    <t>3.35714285714286</t>
  </si>
  <si>
    <t>98.218627</t>
  </si>
  <si>
    <t>23.354269</t>
  </si>
  <si>
    <t>4.52631578947368</t>
  </si>
  <si>
    <t>01/02/2015</t>
  </si>
  <si>
    <t>5.73863636363636</t>
  </si>
  <si>
    <t>12/May/2016. Population update. Data source: KBC
25-Jun-15 Population update. Source: KBC
Update population. Source: Camp Profile.</t>
  </si>
  <si>
    <t>4.84126984126984</t>
  </si>
  <si>
    <t>4.8695652173913</t>
  </si>
  <si>
    <t>28/Jan/2016. Population update. Data source: KBC (mail by maran)
19-Aug-15 (Population update. Source KMSS-LSO)
25-Jun-15 (Population update. Source KMSS-LSO)
27-Mar-15 (Changed to GCA. Source UNHCR-Bhamo)
New camp. Source: KMSS-BMO</t>
  </si>
  <si>
    <t>4.64516129032258</t>
  </si>
  <si>
    <t>28/Jan/2016. Population update. Data source: KBC (mail by maran)
19-Aug-15 (Population update. Source: MKSS-LSO)
25-Jun-15 (Population update. Source: KMSS-LSO)
Population updated. Source: Shelter unit.</t>
  </si>
  <si>
    <t>5.40952380952381</t>
  </si>
  <si>
    <t>9/Nov/15. New added camp. Data source: UNHCR CCCM officer NSS mission 8-12 July 2015.</t>
  </si>
  <si>
    <t>105</t>
  </si>
  <si>
    <t>3.36842105263158</t>
  </si>
  <si>
    <t>9/Nov/15. Population update. Data source: mail from Pancy (WFP).
Update IDP increased in Oct and Nov 2013 from (UNHCR - Bhamo)</t>
  </si>
  <si>
    <t>4.73170731707317</t>
  </si>
  <si>
    <t>28/Jan/2016. Population update. Data source: KBC (mail by maran)
19-Aug-15 Update population. Source KMSS-BMO
Geo-Info update.</t>
  </si>
  <si>
    <t>73</t>
  </si>
  <si>
    <t>28/Jan/2016. Population update. Data source: KBC (mail by maran)
Population Update. Source: Save The Children.</t>
  </si>
  <si>
    <t>4.67030567685589</t>
  </si>
  <si>
    <t>16/02/2016</t>
  </si>
  <si>
    <t>16/Feb/2016. spontenous return to villages near Manwin Gyi
28/Jan/2016. Population update. Data source: KBC (mail by maran)
19-Aug-2015. Update Population. Data Source; KMSS-BMO
Population Update. Source: KMSS-BMO</t>
  </si>
  <si>
    <t>258</t>
  </si>
  <si>
    <t>4.51219512195122</t>
  </si>
  <si>
    <t>16/Feb/2016. families’ extension
28/Jan/2016. Population update. Data source: KBC (mail by maran)
19-Aug-2015. Update Population. Data Source; KMSS-BMO
Responsible Agency update. KMSS-MYT to KMSS-BMO.</t>
  </si>
  <si>
    <t>113</t>
  </si>
  <si>
    <t>4.76571428571429</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</si>
  <si>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</si>
  <si>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4.69724770642202</t>
  </si>
  <si>
    <t>28/Jan/2016. Population update. Data source: KBC (mail by maran)
19-Aug-2015. Update Population. Data Source; KMSS-BMO
Population update: Source UNHCR-Bhamo</t>
  </si>
  <si>
    <t>5.02857142857143</t>
  </si>
  <si>
    <t>28/Jan/2016. Population update. Data source: KBC (mail by maran)
Population update: Source: KMSS-BMO
Population Update. Source: Save The Children.</t>
  </si>
  <si>
    <t>4.53846153846154</t>
  </si>
  <si>
    <t>12/May/2016. Population update. Data source: KBC
28/Jan/2016. Population update. Data source: KBC (mail by maran)</t>
  </si>
  <si>
    <t>4.2972972972973</t>
  </si>
  <si>
    <t>5.90322580645161</t>
  </si>
  <si>
    <t>28/Jan/2016. Population update. Data source: KBC (mail by maran)
19-Aug-15 (Population update. Source: KMSS-LSO)
25-Jun-15 (Population update. Source: KMSS-LSO)
New Camp</t>
  </si>
  <si>
    <t>9/Nov/15. Accomodation changes from Host families to Camp. Data source: mail by Maran Tang Nau.
19-Aug-15 (Population Udate. Data Source: KMSS-MYT)
25-Jun-2015 (New host families. Source: RRD)</t>
  </si>
  <si>
    <t>4.92307692307692</t>
  </si>
  <si>
    <t>4.26666666666667</t>
  </si>
  <si>
    <t>97.461272</t>
  </si>
  <si>
    <t>24.613976</t>
  </si>
  <si>
    <t>9/Nov/2015. Population update. Data source: mail from Pancy (WFP).
New added Boarding School</t>
  </si>
  <si>
    <t>3.515625</t>
  </si>
  <si>
    <t>9/Nov/15. Population update. Data source: mail from Pancy (WFP).</t>
  </si>
  <si>
    <t>4.42528735632184</t>
  </si>
  <si>
    <t>28/Jan/2016. Population update. Data source: KBC (mail by maran)
19-Aug-2015. Population Update. Data Source; KMSS-BMO
Population increased. Relocated from Momauk Catholic Church (St. Patrick) - MMR001CMP057</t>
  </si>
  <si>
    <t>108</t>
  </si>
  <si>
    <t>4.26133333333333</t>
  </si>
  <si>
    <t>16/Feb/2016. some HH increase as some IDP from Pa Kahtawng join as the camp is closer to village 
28/Jan/2016. Population update. Data source: KBC (mail by maran)
19-Aug-2015. Update population. Data Source; KMSS-BMO
Population Update. Source: Save The Children.</t>
  </si>
  <si>
    <t>9/Nov/2015. updated camp status (Closed). Data Source; Lu Lu Awng by mail.
19-Aug-15 Population update. Source: Shalom
25-Jun-15 (Population update. Source : Shalom)
Checked with Shalom data, IDPs figure do not change</t>
  </si>
  <si>
    <t>5.35007385524372</t>
  </si>
  <si>
    <t>16/Feb/2016. some hh as they  join Nhkawng Pa camp which is closer to their village of origin
28/Jan/2016. Population update. Data source: KBC (mail by maran)
19-Aug-2015. Population Update. Data Source; KMSS-BMO
Population update: Source: Camp Profile Round 2.</t>
  </si>
  <si>
    <t>4.38709677419355</t>
  </si>
  <si>
    <t>28/Jan/2016. Population update. Data source: KBC (mail by maran)
19 Aug 2015. Udate Population. Date Source; KMSS-BMO
Population update: Source: KMSS-BMO</t>
  </si>
  <si>
    <t>4.26923076923077</t>
  </si>
  <si>
    <t>28/Jan/2016. Population update. Data source: KBC (mail by maran)
19-Aug-15 (Population update. Source: MKSS-LSO)
25-Jun-15 (Population update. Source: KMSS-LSO)
Population Update. Source: Save The Children.</t>
  </si>
  <si>
    <t>03/03/2016</t>
  </si>
  <si>
    <t>3/Mar/2016. Closed camp. Data source: January report from KBC
28/Jan/2016. Population update. Data source: KBC (mail by maran)
2/Dec/2015. Population update. Data source: KBC
25-Jun-15 Population update. Source: KBC
Update population. Source: Camp Profile.</t>
  </si>
  <si>
    <t>5.07142857142857</t>
  </si>
  <si>
    <t>4.34090909090909</t>
  </si>
  <si>
    <t>5.38613861386139</t>
  </si>
  <si>
    <t>5.02325581395349</t>
  </si>
  <si>
    <t>4.77777777777778</t>
  </si>
  <si>
    <t>4.83333333333333</t>
  </si>
  <si>
    <t>4.38888888888889</t>
  </si>
  <si>
    <t>5.04545454545455</t>
  </si>
  <si>
    <t>5.05072463768116</t>
  </si>
  <si>
    <t>4.88333333333333</t>
  </si>
  <si>
    <t>4.54166666666667</t>
  </si>
  <si>
    <t>28/Jan/2016. Population update. Data source: KBC (mail by maran)
19-Aug-15 (Population update. Source: KMSS-LSO)
25-Jun-15 (Population update. Source: KMSS-LSO)
Population update. Changed NGCA to GCA. Source: CCCM Unit</t>
  </si>
  <si>
    <t>5.25714285714286</t>
  </si>
  <si>
    <t>3.98305084745763</t>
  </si>
  <si>
    <t>3.70731707317073</t>
  </si>
  <si>
    <t>28/Jan/2016. Population update. Data source: KBC (mail by maran)
19 Aug 2015. Update Population. Data Source; KMSS-BMO
Population update: Source UNHCR-Bhamo</t>
  </si>
  <si>
    <t>97.745481</t>
  </si>
  <si>
    <t>26.569633</t>
  </si>
  <si>
    <t>97.75609</t>
  </si>
  <si>
    <t>26.548506</t>
  </si>
  <si>
    <t>5.81818181818182</t>
  </si>
  <si>
    <t>4.84848484848485</t>
  </si>
  <si>
    <t>5.59440559440559</t>
  </si>
  <si>
    <t>3/Mar/2016. Closed Camp. Data source: January report from KBC.
28/Jan/2016. Population update. Data source: KBC (mail by maran)
2/Dec/2015 (Population update. Data source: Monthly report by KBC).
25-Jun-2015 Update population. Data Source: KBC
Changed to Boarding School.</t>
  </si>
  <si>
    <t>5.04615384615385</t>
  </si>
  <si>
    <t>5.51612903225806</t>
  </si>
  <si>
    <t>3.97142857142857</t>
  </si>
  <si>
    <t>5.47727272727273</t>
  </si>
  <si>
    <t>Count of # of Respondents</t>
  </si>
  <si>
    <t>WASH Activity</t>
  </si>
  <si>
    <t>transportation to work</t>
  </si>
  <si>
    <t>transportation to</t>
  </si>
  <si>
    <t>F21_01</t>
  </si>
  <si>
    <t>F21_02</t>
  </si>
  <si>
    <t>F21_03</t>
  </si>
  <si>
    <t>F22_01</t>
  </si>
  <si>
    <t>F23_01</t>
  </si>
  <si>
    <t>F24_01</t>
  </si>
  <si>
    <t>CollectiveCenter</t>
  </si>
  <si>
    <t>EmergencyTent</t>
  </si>
  <si>
    <t>TemporaryShelter</t>
  </si>
  <si>
    <t>ShelterNeedHH</t>
  </si>
  <si>
    <t>MAJORNeed</t>
  </si>
  <si>
    <t>MINORNeed</t>
  </si>
  <si>
    <t>Flooding</t>
  </si>
  <si>
    <t>Fire</t>
  </si>
  <si>
    <t>Pollution</t>
  </si>
  <si>
    <t>EduSupplyReceived</t>
  </si>
  <si>
    <t>Textbook</t>
  </si>
  <si>
    <t>Exercisebook</t>
  </si>
  <si>
    <t>RainCoat</t>
  </si>
  <si>
    <t>SchoolBag</t>
  </si>
  <si>
    <t>SchoolUniform</t>
  </si>
  <si>
    <t>I_NGO</t>
  </si>
  <si>
    <t>PrivateDonor</t>
  </si>
  <si>
    <t>FoodCash_MgmtCommittee</t>
  </si>
  <si>
    <t>FemaleIDP</t>
  </si>
  <si>
    <t>MaleIDP</t>
  </si>
  <si>
    <t>MaleNonIDP</t>
  </si>
  <si>
    <t>FemaleNonIDP</t>
  </si>
  <si>
    <t>MaleTotal</t>
  </si>
  <si>
    <t>FemaleTotal</t>
  </si>
  <si>
    <t>MMR001001701509</t>
  </si>
  <si>
    <t>MMR001002701503</t>
  </si>
  <si>
    <t>MMR001002701504</t>
  </si>
  <si>
    <t>97.387636875</t>
  </si>
  <si>
    <t>25.41091375</t>
  </si>
  <si>
    <t>MMR001010701513</t>
  </si>
  <si>
    <t>MMR001001701518</t>
  </si>
  <si>
    <t>MMR001011701504</t>
  </si>
  <si>
    <t>MMR001001701521</t>
  </si>
  <si>
    <t>Wein  Hkam (Lwegel Sub-township)</t>
  </si>
  <si>
    <t>MR001009001</t>
  </si>
  <si>
    <t>MMR001010701508</t>
  </si>
  <si>
    <t>MMR001002701502</t>
  </si>
  <si>
    <t>Ma Gaung</t>
  </si>
  <si>
    <t>MMR001005009</t>
  </si>
  <si>
    <t>MMR001008701506</t>
  </si>
  <si>
    <t>MMR015015701501</t>
  </si>
  <si>
    <t>MMR001010701506</t>
  </si>
  <si>
    <t>MMR015009701504</t>
  </si>
  <si>
    <t>MMR001013701504</t>
  </si>
  <si>
    <t>MMR001001701519</t>
  </si>
  <si>
    <t>MMR001014701510</t>
  </si>
  <si>
    <t>MMR001012702505</t>
  </si>
  <si>
    <t>MMR001001701525</t>
  </si>
  <si>
    <t>MMR001001701510</t>
  </si>
  <si>
    <t>MMR015011701503</t>
  </si>
  <si>
    <t>MMR015011701505</t>
  </si>
  <si>
    <t>Ton Hone Yang (Dawthponeyan Sub-township)</t>
  </si>
  <si>
    <t>MMR001001701504</t>
  </si>
  <si>
    <t>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Population Update. Source: KBC.</t>
  </si>
  <si>
    <t>14-Oct-15 Population update. Soruce; Hpakant Mission Report_WFP
19-Aug-15 Population update. Source: Shalom
25-Jun-15 (Population update. Source: Shalom)
Population update: Source: Camp Profile Round 2.
2-Apr-15 (Population update, Source: UNHCR CCCM Mission)</t>
  </si>
  <si>
    <t>12/May/2016. Population update. Data source: KBC
28/Jan/2016. Population update. Data source: KBC (mail by maran)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</si>
  <si>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MMR001009701504</t>
  </si>
  <si>
    <t>12/May/2016. Population update. Data source: KBC
28/Jan/2016. Population update. Data source: KBC (mail by maran)
2/Dec/2015. Population update. Data source: KBC
25-Jun-15 Population update. Source: KBC
2-Apr-15 (Population update, Source: UNHCR CCCM Mission)</t>
  </si>
  <si>
    <t>4.33548387096774</t>
  </si>
  <si>
    <t>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</si>
  <si>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14-Oct-15 Population update. Soruce; Hpakant Mission Report_WFP
19-Aug-15 Population update. Source: Shalom
2-Apr-15 (Population update, Source: UNHCR CCCM Mission)
Population update: Source: Camp Profile Round 2.</t>
  </si>
  <si>
    <t>4.68807339449541</t>
  </si>
  <si>
    <t>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</si>
  <si>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5.33846153846154</t>
  </si>
  <si>
    <t>14-Oct-15 Population update. Soruce; Hpakant Mission Report_WFP
19-Aug-15 Population update. Source: Shalom
25-Jun-15 (Population update. Source: Shalom)
2-Apr-15 (Population update, Source: UNHCR CCCM Mission)
Population update: Source: Camp Profile Round 2.</t>
  </si>
  <si>
    <t>4.72</t>
  </si>
  <si>
    <t>12/May/2016. Population update. Data source: KBC
28/Jan/2016. Population update. Data source: KBC (mail by maran)
2/Dec/2015. Population update. Data source: KBC.
Update population according to KBC data</t>
  </si>
  <si>
    <t>5.12931034482759</t>
  </si>
  <si>
    <t>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</si>
  <si>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</si>
  <si>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8.20588235294118</t>
  </si>
  <si>
    <t>12/May/2016. Population update. Data source: KBC
28/Jan/2016. Population update. Data source: KBC (mail by maran)
2/Dec/2015. Population update. Data source: KBC
25-Jun-15 Population update. Source: KBC
Update population according to KBC data</t>
  </si>
  <si>
    <t>12/May/2016. Population update. Data source: KBC
28/Jan/2016. Population update. Data source: KBC (mail by maran)
2/Dec/2015. Population update. Data source: KBC.
19-Aug-15 Population update. Source: KBC.
25-Jun-15 Population update. Source: KBC
Update population according to KBC data</t>
  </si>
  <si>
    <t>5.76923076923077</t>
  </si>
  <si>
    <t>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</si>
  <si>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4.97432024169184</t>
  </si>
  <si>
    <t>10/May/2016. Population update. Data source: KMSS.
28/Jan/2016. Population update. Data source: KBC (mail by maran)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</si>
  <si>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5.51162790697674</t>
  </si>
  <si>
    <t>12/May/2016. Population update. Data source: KBC
28/Jan/2016. Population update. Data source: KBC (mail by maran)
2/Dec/2015. Population update. Data source: KBC.
25-Jun-2015 Update population. Data Source: KBC
Population update: Source: Camp Profile Round 2.</t>
  </si>
  <si>
    <t>5.2807881773399</t>
  </si>
  <si>
    <t>12/May/2016. Population update. Data source: KBC
28/Jan/2016. Population update. Data source: KBC (mail by maran)
2/Dec/2015. Population update. Data source: KBC.
19-Aug-15 Update population from KBC.
25-Jun-2015 Update population from KBC.
Checked with KBC data</t>
  </si>
  <si>
    <t>4.4</t>
  </si>
  <si>
    <t>10/May/2016. Population Update. Data source: KMSS
28/Jan/2016. Population update. Data source: KBC (mail by maran)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</si>
  <si>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4.21533923303835</t>
  </si>
  <si>
    <t>10/May/2016. Population update. Data source:KMSS
28/Jan/2016. Population update. Data source: KBC (mail by maran)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</si>
  <si>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500</t>
  </si>
  <si>
    <t>4.89130434782609</t>
  </si>
  <si>
    <t>12/May/2016. Population update. Data source: KBC
28/Jan/2016. Population update. Data source: KBC (mail by maran)
2/Dec/2015. Population update. Data source: KBC
25-Jun-15 Population update. Source: KBC
18-May-15 (Population update by field mission)
Source: CCCM Unit (Hpakant Assessement Mission)</t>
  </si>
  <si>
    <t>4.38461538461539</t>
  </si>
  <si>
    <t>12/May/2016. Population update. Data source: KBC
28/Jan/2016. Population update. Data source: KBC (mail by maran)
25-Jun-15 Population update. Source: KBC
Update population. Source: Camp Profile.</t>
  </si>
  <si>
    <t>12/May/2016. Population update. Data source: KBC
28/Jan/2016. Population update. Data source: KBC (mail by maran)
2/Dec/2015 (Population update. Data source: Monthly report by KBC).
19-Aug-2015 Update population from KBC.
25-Jun-2015 Update population from KBC.
Update population according to KBC data</t>
  </si>
  <si>
    <t>12/May/2016. Population update. Data source: KBC
28/Jan/2016. Population update. Data source: KBC (mail by maran)
2/Dec/2015. Population update. Data source: KBC.
19-Aug-15 Update population from KBC.
25-Jun-2015 Update population. Data Source: KBC
Checked with KBC data</t>
  </si>
  <si>
    <t>5.60185185185185</t>
  </si>
  <si>
    <t>12/May/2016. Population update. Data source: KBC
28/Jan/2016. Population update. Data source: KBC (mail by maran)
2/Dec/2015. Population update. Data source: KBC.
19-Aug-15 Update population from KBC.
25-Jun-2015 Update population from KBC.
Update population according to KBC data</t>
  </si>
  <si>
    <t>84</t>
  </si>
  <si>
    <t>12/May/2016. Population update. Data source: KBC
28/Jan/2016. Population update. Data source: KBC (mail by maran)
19-Aug-15 Update population from KBC.
Update population according to KBC data</t>
  </si>
  <si>
    <t>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</si>
  <si>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19-Aug-15 Population update. Source: Shalom
25-Jun-15 (Population update. Source : Shalom)
2-Apr-15 (Population update, Source: UNHCR CCCM Mission)
Population update: Source: Camp Profile Round 2.</t>
  </si>
  <si>
    <t>19-Aug-15 Population update. Source: Shalom
25-Jun-15 (Population update. Source : Shalom)
Population update: Source: Camp Profile Round 2.</t>
  </si>
  <si>
    <t>6.27586206896552</t>
  </si>
  <si>
    <t>5.28191489361702</t>
  </si>
  <si>
    <t>106</t>
  </si>
  <si>
    <t>12/May/2016. Population update. Data source: KBC
28/Jan/2016. Population update. Data source: KBC (mail by maran)
13/Dec/2015. Population update. Data source: Mail by Ko Maran. Reason for pop changes: data obtain from Protection team monitoring report  November 2015
2/Dec/2015. Population update. Data source: KBC
19-Aug-15 Population update. Source KBC.
25-Jun-15 New camp. Data Source : KBC</t>
  </si>
  <si>
    <t>12/May/2016. Population update. Data source: KBC
28/Jan/2016. Population update. Data source: KBC (mail by maran)
2/Dec/2015 (Population update. Data source: Monthly report by KBC).
19-Aug-2015 Update population from KBC.
25-Jun-2015 Update population from KBC.
Population updated. Source: Shelter unit.</t>
  </si>
  <si>
    <t>4.34046052631579</t>
  </si>
  <si>
    <t>10/May/2016. Population update. Data source:KMSS
28/Jan/2016. Population update. Data source: KBC (mail by maran)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</si>
  <si>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</si>
  <si>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4.87387387387387</t>
  </si>
  <si>
    <t>12/May/2016. Population update. Data source: KBC
28/Jan/2016. Population update. Data source: KBC (mail by maran)
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</si>
  <si>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4.33628318584071</t>
  </si>
  <si>
    <t>12/May/2016. Population update. Data source: KBC
28/Jan/2016. Population update. Data source: KBC (mail by maran)
2/Dec/2015. Population update. Data source: KBC
25-Jun-15 Population update. Source: KBC
Population Update. Source: Save The Children.</t>
  </si>
  <si>
    <t>12/May/2016. Population update. Data source: KBC
28/Jan/2016. Population update. Data source: KBC (mail by maran)
25-Jun-15 Population update. Source: KBC
Changed NGCA to GCA. Source: CCCM Unit</t>
  </si>
  <si>
    <t>MMR001009701505</t>
  </si>
  <si>
    <t>4.71428571428571</t>
  </si>
  <si>
    <t>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</si>
  <si>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10 May 2016. Population update: Data source_Shalom
28/Jan/2016. Population update. Data source: KBC (mail by maran)
25-Jun-15 Population update. Source : Shalom.
Population update: Source: Camp Profile Round 2.</t>
  </si>
  <si>
    <t>25-Jun-15 (Population update. Source : Shalom)
Population update: Source: Camp Profile Round 2.</t>
  </si>
  <si>
    <t>12/May/2016. Population update. Data source: KBC
28/Jan/2016. Population update. Data source: KBC (mail by maran)
2/Dec/2015. Population update. Data source: KBC
25-Jun-15 Population update. Source: KBC
Update population. Source: Camp Profile.</t>
  </si>
  <si>
    <t>9/Nov/15. Population update. Data source: monthly report by HAP.
14-Oct-15 Population update. Soruce; Hpakant Mission Report_WFP
25-Jun-15 (Population update. Source Shalom)
2-Apr-15 (Population update, Source: UNHCR CCCM Mission)
Population update: Source: Camp Profile Round 2.</t>
  </si>
  <si>
    <t>12/May/2016. Population update. Data source: KBC
28/Jan/2016. Population update. Data source: KBC (mail by maran)
19-Aug-15 Population update. Source KBC.
25-Jun-15 New camp. Data Source : KBC</t>
  </si>
  <si>
    <t>4.22222222222222</t>
  </si>
  <si>
    <t>4.53968253968254</t>
  </si>
  <si>
    <t>4.88059701492537</t>
  </si>
  <si>
    <t>10/May/2016. Population Update. Data source: KMSS
28/Jan/2016. Population update. Data source: KBC (mail by maran)
23-Oct-15 (Population update. Data source: Monthly report by KMSS-MYT). Reason for changes; Arrive from the Daily Work.
19-Aug-15 (Population update. Data Source: KMSS-MYT) 
25-Jun-15 (Population update. Source: KMSS-MYT)</t>
  </si>
  <si>
    <t>8.75</t>
  </si>
  <si>
    <t>10/May/2016. Population Update. Data source: KMSS
28/Jan/2016. Population update. Data source: KBC (mail by maran)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</si>
  <si>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4.84713375796178</t>
  </si>
  <si>
    <t>12/May/2016. Population update. Data source: KBC
28/Jan/2016. Population update. Data source: KBC (mail by maran)
2/Dec/2015. Population update. Data source: KBC.
25-Jun-15 Population update. Source: KBC
Population update: Source: Camp Profile Round 2.</t>
  </si>
  <si>
    <t>5.64444444444444</t>
  </si>
  <si>
    <t>10/May/2016. Population Update. Data source: KMSS
28/Jan/2016. Population update. Data source: KBC (mail by maran)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</si>
  <si>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3.6043956043956</t>
  </si>
  <si>
    <t>10 May 2016. Population update: Data source_Shalom
28/Jan/2016. Population update. Data source: KBC (mail by maran)
19-Aug-15 Population update. Source: Shalom.
25-Jun-15 Population update. Source : Shalom.</t>
  </si>
  <si>
    <t>12/May/2016. Population update. Data source: KBC
28/Jan/2016. Population update. Data source: KBC (mail by maran)
2/Dec/2015 (Population update. Data source: Monthly report by KBC).
19-Aug-2015 Update population from KBC.
25-Jun-2015 Update population from KBC.
Checked with KBC data</t>
  </si>
  <si>
    <t>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</si>
  <si>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14-Oct-15 Population update. Soruce; Hpakant Mission Report_WFP
19-Aug-15 Population updae. Source: Shalom.
25-Jun-15 (Population update. Source Shalom)
Population update: Source: Camp Profile Round 2.</t>
  </si>
  <si>
    <t>5.6840490797546</t>
  </si>
  <si>
    <t>227</t>
  </si>
  <si>
    <t>12/May/2016. Population update. Data source: KBC
28/Jan/2016. Population update. Data source: KBC (mail by maran)
14-Oct-15 Population update. Soruce; Hpakant Mission Report_WFP
25-Jun-15 Population update. Source: KBC
2-Apr-15 (Population update, Source: UNHCR CCCM Mission)
Update population according to KBC data</t>
  </si>
  <si>
    <t>3.95</t>
  </si>
  <si>
    <t>12/May/2016. Population update. Data source: KBC
28/Jan/2016. Population update. Data source: KBC (mail by maran)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</si>
  <si>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10/May/2016. Population Update. Data source: KMSS
28/Jan/2016. Population update. Data source: KBC (mail by maran)
19-Aug-15 (Population update. Data Source: KMSS-MYT)
2-Apr-15 (Population update, Source: UNHCR CCCM Mission)
Population Update. Source: KMSS-MYT</t>
  </si>
  <si>
    <t>5.97777777777778</t>
  </si>
  <si>
    <t>12/May/2016. Population update. Data source: KBC
28/Jan/2016. Population update. Data source: KBC (mail by maran)
2/Dec/2015. Population update. Data source: KBC
25-Jun-2015 Update population. Data Source: KBC
Population update: Source: Camp Profile Round 2.</t>
  </si>
  <si>
    <t>4.05263157894737</t>
  </si>
  <si>
    <t>28/Jan/2016. Population update. Data source: KBC (mail by maran)
2/Dec/2015. Population update. Data source: KBC.
19-Aug-2015 Update population from KBC.
25-Jun-2015 Update population from KBC.
Update population according to KBC data</t>
  </si>
  <si>
    <t>10 May 2016. Population update: Data source_Shalom
28/Jan/2016. Population update. Data source: KBC (mail by maran)
19-Aug-15 Population update. Source Shalom.
25-Jun-15 Population update. Source Shalom.
Population update: Source: Camp Profile Round 2.</t>
  </si>
  <si>
    <t>4.87209302325581</t>
  </si>
  <si>
    <t>12/May/2016. Population update. Data source: KBC
28/Jan/2016. Population update. Data source: KBC (mail by maran)
25-Jun-2015 Update population. Data Source: KBC
Changed NGCA to GCA. Source: Programme Unit.</t>
  </si>
  <si>
    <t>3.53012048192771</t>
  </si>
  <si>
    <t>12/May/2016. Population update. Data source: KBC
28/Jan/2016. Population update. Data source: KBC (mail by maran)
2/Dec/2015. Population update. Data source: KBC
25-Jun-2015 Update population. Data Source: KBC
Population update: Source UNHCR-Bhamo</t>
  </si>
  <si>
    <t>5.41111111111111</t>
  </si>
  <si>
    <t>12/May/2016. Population update. Data source: KBC
28/Jan/2016. Population update. Data source: KBC (mail by maran)
2/Dec/2015. Population update. Data source: KBC.
19-Aug-15 - Update population from KBC.
25-Jun-2015 Update population from KBC.
Update population according to KBC data</t>
  </si>
  <si>
    <t>10/May/2016. Population Update. Data source: KMSS
28/Jan/2016. Population update. Data source: KBC (mail by maran)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</si>
  <si>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4.16</t>
  </si>
  <si>
    <t>9/Nov/15. Population update. Data source: monthly report by HAP.
19-Aug-15 Population update. Source: Shalom.
25-Jun-15 (Population update. Source : Shalom)
Population update: Source: Camp Profile Round 2.</t>
  </si>
  <si>
    <t>6.57407407407407</t>
  </si>
  <si>
    <t>12/May/2016. Population update. Data source: KBC
28/Jan/2016. Population update. Data source: KBC (mail by maran)
2/Dec/2015. Population update. Data source: KBC.
19-Aug-15 Update population from KBC
25-Jun-2015 Update population from KBC.
Checked with KBC data</t>
  </si>
  <si>
    <t>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</si>
  <si>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10 May 2016. Population update: Data source_Shalom
28/Jan/2016. Population update. Data source: KBC (mail by maran)
9/Nov/15. Population update. Data source: monthly report by HAP.
19-Aug-15 Update Population. Source: Shalom.
25-Jun-2015 Update population. Source : Shalom.
Population update: Source: Camp Profile Round 2.</t>
  </si>
  <si>
    <t>4.5625</t>
  </si>
  <si>
    <t>12/May/2016. Population update. Data source: KBC
28/Jan/2016. Population update. Data source: KBC (mail by maran)
19-Aug-15 Update pouplation from KBC
25-Jun-2015 Update population from KBC.
Update population according to KBC data</t>
  </si>
  <si>
    <t>12/May/2016. Population update. Data source: KBC
28/Jan/2016. Population update. Data source: KBC (mail by maran)
2/Dec/2015 (Population update. Data source: Monthly report by KBC).
19-Aug-15 Update population from KBC.
25-Jun-2015 Update population from KBC.
Checked with KBC data</t>
  </si>
  <si>
    <t>4.15909090909091</t>
  </si>
  <si>
    <t>6.28571428571429</t>
  </si>
  <si>
    <t>12/May/2016. Population update. Data source: KBC
28/Jan/2016. Population update. Data source: KBC (mail by maran)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</si>
  <si>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5.06770833333333</t>
  </si>
  <si>
    <t>10/May/2016. Population update. Data source:KMSS
16/Feb/2016. HH and Pop correction
28/Jan/2016. Population update. Data source: KBC (mail by maran)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</si>
  <si>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1184</t>
  </si>
  <si>
    <t>10 May 2016. Population update: Data source_Shalom
28/Jan/2016. Population update. Data source: KBC (mail by maran)
9/Nov/15. Population update. Data source: monthly report by HAP
25-Jun-15 Population update. Source : Shalom.
Population update: Source: Camp Profile Round 2.</t>
  </si>
  <si>
    <t>9/Nov/15. Population update. Data source: monthly report by HAP.
19-Aug-15 Update population. Data Source: Shalom.
25-Jun-2015 Update population. Data Source: KBC
Population update: Source: Camp Profile Round 2.</t>
  </si>
  <si>
    <t>5.44144144144144</t>
  </si>
  <si>
    <t>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</si>
  <si>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5.18457943925234</t>
  </si>
  <si>
    <t>12/May/2016. Population update. Data source: KBC
28/Jan/2016. Population update. Data source: KBC (mail by maran)
2/Dec/2015 (Population update. Data source: Monthly report by KBC).
19-Aug-15 Update population from KBC
25-Jun-2015 Update population. Data Source: KBC
Update population according to KBC data</t>
  </si>
  <si>
    <t>4.14583333333333</t>
  </si>
  <si>
    <t>3.87903225806452</t>
  </si>
  <si>
    <t>12/May/2016. Population update. Data source: KBC
28/Jan/2016. Population update. Data source: KBC (mail by maran)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</si>
  <si>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12/May/2016. Population update. Data source: KBC
28/Jan/2016. Population update. Data source: KBC (mail by maran)
2/Dec/2015. Population update. Data source: KBC.
19-Aug-15 Update population from KBC
25-Jun-2015 Update population from KBC.
Update population according to KBC data</t>
  </si>
  <si>
    <t>4.1875</t>
  </si>
  <si>
    <t>28/Jan/2016. Population update. Data source: KBC (mail by maran)
9/Nov/15. Population update. Data source: mail from Pancy (WFP).
19-Mar-2015 (WFP has been providing this host families since 2013.)</t>
  </si>
  <si>
    <t>MMR001012701503</t>
  </si>
  <si>
    <t>5.51020408163265</t>
  </si>
  <si>
    <t>12/May/2016. Population update. Data source: KBC
28/Jan/2016. Population update. Data source: KBC (mail by maran)
2/Dec/2015. Population update. Data source: KBC
25-Jun-15 Population update. Source: KBC
27-Mar-15 (Changed to GCA. Source UNHCR-Bhamo)
Update population. Source: Camp Profile.</t>
  </si>
  <si>
    <t>4.21428571428571</t>
  </si>
  <si>
    <t>12/May/2016. Population update. Data source: KBC
28/Jan/2016. Population update. Data source: KBC (mail by maran)
2/Dec/2015. Population update. Data source: KBC
25-Jun-15 Population update. Source: KBC
New camp.</t>
  </si>
  <si>
    <t>3.73913043478261</t>
  </si>
  <si>
    <t>9/Nov/15. Population update. Data source: monthly report by HAP.
19-Aug-15 Population update. Source Shalom.
25-Jun-15 Population update. Source Shalom
Population update: Source: Camp Profile Round 2.</t>
  </si>
  <si>
    <t>MMR001001701517</t>
  </si>
  <si>
    <t>5.31506849315068</t>
  </si>
  <si>
    <t>5.21052631578947</t>
  </si>
  <si>
    <t>4.46875</t>
  </si>
  <si>
    <t>3.14285714285714</t>
  </si>
  <si>
    <t>12/May/2016. Population update. Data source: KBC
28/Jan/2016. Population update. Data source: KBC (mail by maran)
19-Aug-15 Update population. Data Source: KBC.
25-Jun-2015 Update population. Data Source: KBC
Update population according to KBC data</t>
  </si>
  <si>
    <t>10 May 2016. Population update: Data source_Shalom
28/Jan/2016. Population update. Data source: KBC (mail by maran)
19-Aug-15 Population update. Source: Shalom.
Update population. Source: Camp Profile.</t>
  </si>
  <si>
    <t>7.83333333333333</t>
  </si>
  <si>
    <t>29.52796</t>
  </si>
  <si>
    <t>23.26496</t>
  </si>
  <si>
    <t>MMR001009701502</t>
  </si>
  <si>
    <t>3.70833333333333</t>
  </si>
  <si>
    <t>9/Nov/15. Population update. Data source: monthly report by HAP.
19-Aug-15 Population update. Source: Shalom
25-Jun-15 (Population update. Source : Shalom)
Population update: Source UNHCR-Bhamo</t>
  </si>
  <si>
    <t>4.08771929824561</t>
  </si>
  <si>
    <t>5.86</t>
  </si>
  <si>
    <t>4.81395348837209</t>
  </si>
  <si>
    <t>10/May/2016. Population Update. Data source: KMSS
16/Feb/2016. Pop and HH correction.
28/Jan/2016. Population update. Data source: KBC (mail by maran)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</si>
  <si>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4.02094240837696</t>
  </si>
  <si>
    <t>156</t>
  </si>
  <si>
    <t>10/May/2016. Population Update. Data source: KMSS
28/Jan/2016. Population update. Data source: KBC (mail by maran)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</si>
  <si>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Update population according to KBC data.</t>
  </si>
  <si>
    <t>4.28382352941177</t>
  </si>
  <si>
    <t>5.08256880733945</t>
  </si>
  <si>
    <t>12/May/2016. Population update. Data source: KBC
28/Jan/2016. Population update. Data source: KBC (mail by maran)
25-Jun-15 Population update. Source: KBC
Population update. Source: KBC.</t>
  </si>
  <si>
    <t>117</t>
  </si>
  <si>
    <t>Round 5</t>
  </si>
  <si>
    <t>Round 4</t>
  </si>
  <si>
    <t xml:space="preserve"> #HH_NotCovered</t>
  </si>
  <si>
    <t>#IND</t>
  </si>
  <si>
    <t>Camps with duplicate POO entries:</t>
  </si>
  <si>
    <t>Departure HH</t>
  </si>
  <si>
    <t>Deaths</t>
  </si>
  <si>
    <t>Breakdown of births, deaths, arrivals and departures (in last 6 months)
 - breakdown by State and Township</t>
  </si>
  <si>
    <t>Arrival HH</t>
  </si>
  <si>
    <t>Breakdown of majority of arrivals by location</t>
  </si>
  <si>
    <t>Breakdown of majority of departures by destination</t>
  </si>
  <si>
    <t>Departure Ind</t>
  </si>
  <si>
    <t>Count of State</t>
  </si>
  <si>
    <t>Breakdown of camps prone to calamities</t>
  </si>
  <si>
    <t>Breakdown of camps by reason of Calamities</t>
  </si>
  <si>
    <t>Lanslide</t>
  </si>
  <si>
    <t>Water Shortage</t>
  </si>
  <si>
    <t>Breakdown of functional camp management committees</t>
  </si>
  <si>
    <t># of complaints</t>
  </si>
  <si>
    <t>Breakdown of number of complaints received in last 6 months</t>
  </si>
  <si>
    <t># of CMCs</t>
  </si>
  <si>
    <t>Breakdown of number of camp management committee members VERSUS attendance in CCCM training</t>
  </si>
  <si>
    <t>CCCM training attended</t>
  </si>
  <si>
    <t>HHs needing shelter</t>
  </si>
  <si>
    <t>major repairs</t>
  </si>
  <si>
    <t>minor repairs</t>
  </si>
  <si>
    <t>Shelter units requiring</t>
  </si>
  <si>
    <t># of HHs</t>
  </si>
  <si>
    <t xml:space="preserve">% </t>
  </si>
  <si>
    <t>%'</t>
  </si>
  <si>
    <t>Breakdown of types of shelters in the camps</t>
  </si>
  <si>
    <t>Collective Center</t>
  </si>
  <si>
    <t>Temporary Shelter</t>
  </si>
  <si>
    <t>Breakdown of requirements of shelters and their repairs in the camps</t>
  </si>
  <si>
    <t>Emergency tent / make shift shelter</t>
  </si>
  <si>
    <t>Breakdown of available health facilities within the camps</t>
  </si>
  <si>
    <t>Breakdown of accessible functioning health facilities for camp residents</t>
  </si>
  <si>
    <t>Total %</t>
  </si>
  <si>
    <t>Total # of camps</t>
  </si>
  <si>
    <t>Breakdown of Health workers regularly providing service in the camps</t>
  </si>
  <si>
    <t>Breakdown of health services regularly available for camp residents</t>
  </si>
  <si>
    <t>Community Health Workers</t>
  </si>
  <si>
    <t>Primary Health Care Service</t>
  </si>
  <si>
    <t>Reproductive Health Care services (Antenatal, Postnantal, etc)</t>
  </si>
  <si>
    <t>GBV related Health Care Service</t>
  </si>
  <si>
    <t>Breakdown of availability of proper food storage facilities in the camps</t>
  </si>
  <si>
    <t>Breakdown of numbers of Food/Cash Management committee members</t>
  </si>
  <si>
    <t>Breakdown of availability of Food/Cash Management Committee in the camps</t>
  </si>
  <si>
    <t>Students per teacher</t>
  </si>
  <si>
    <t>Middle School Availability</t>
  </si>
  <si>
    <t>Breakdown of Students enrolled with number of teachers at all grades - 
by State and Township</t>
  </si>
  <si>
    <t>Breakdown of camps receiving educational supplies during the current academic year</t>
  </si>
  <si>
    <t>Textbooks</t>
  </si>
  <si>
    <t>Breakdown of items received by students in the camps</t>
  </si>
  <si>
    <t>Exercise books</t>
  </si>
  <si>
    <t>Rain coat / Umbrella</t>
  </si>
  <si>
    <t>School Bag</t>
  </si>
  <si>
    <t>School Uniforms</t>
  </si>
  <si>
    <t>Breakdown of source of educational supplies in the camps</t>
  </si>
  <si>
    <t>I/NGO</t>
  </si>
  <si>
    <t>Private Donor</t>
  </si>
  <si>
    <t>DrinkingWaterAvailability</t>
  </si>
  <si>
    <t>DesludgingAvailability</t>
  </si>
  <si>
    <t>WasteManagementAvailability</t>
  </si>
  <si>
    <t>Breakdown of WASH sector coverage - taken from WASH sector February 2016 report</t>
  </si>
  <si>
    <t>Breakdown of availablility of desludging service for camp residents</t>
  </si>
  <si>
    <t>Breakdown of availability of drinking water points for camp residents</t>
  </si>
  <si>
    <t>Breakdown of availablility of waste management facility for camp residents</t>
  </si>
  <si>
    <t>Total HHs from profiled camps(CAR)</t>
  </si>
  <si>
    <t>Type of Shelter</t>
  </si>
  <si>
    <t>Collective Shelter</t>
  </si>
  <si>
    <t>Emergency Tent / make shift shelter</t>
  </si>
  <si>
    <t>Summary Analysis of types of shelters</t>
  </si>
  <si>
    <t>Breakdown of camps having camp management committees</t>
  </si>
  <si>
    <t>Breakdown by ownership of camp land</t>
  </si>
  <si>
    <t>Religious / Cultural Property</t>
  </si>
  <si>
    <t>Private Claimant</t>
  </si>
  <si>
    <t>Public</t>
  </si>
  <si>
    <t xml:space="preserve">Breakdown of 'other' category </t>
  </si>
  <si>
    <t>POO State/Township</t>
  </si>
  <si>
    <t>POOIND</t>
  </si>
  <si>
    <t>Kachin Total</t>
  </si>
  <si>
    <t>Shan_North Total</t>
  </si>
  <si>
    <t>Displaced State/Township</t>
  </si>
  <si>
    <t>#HHs profiled</t>
  </si>
  <si>
    <r>
      <t xml:space="preserve">Comparative </t>
    </r>
    <r>
      <rPr>
        <b/>
        <u/>
        <sz val="16"/>
        <color theme="1"/>
        <rFont val="Calibri"/>
        <family val="2"/>
        <scheme val="minor"/>
      </rPr>
      <t>Household</t>
    </r>
    <r>
      <rPr>
        <b/>
        <sz val="16"/>
        <color theme="1"/>
        <rFont val="Calibri"/>
        <family val="2"/>
        <scheme val="minor"/>
      </rPr>
      <t xml:space="preserve"> Analysis of 'Place of Origin State/Township' with 'Displaced State/Township'</t>
    </r>
  </si>
  <si>
    <t>SUMMARY DATA ANALYSIS OF PLACE OF ORIGIN (POO) INFORMATION</t>
  </si>
  <si>
    <t>greater_than_10</t>
  </si>
  <si>
    <t>greater_than_20</t>
  </si>
  <si>
    <t>less_than_10</t>
  </si>
  <si>
    <t>Breakdown of CFS opening hours</t>
  </si>
  <si>
    <t>Daily</t>
  </si>
  <si>
    <t>2-3 days per week</t>
  </si>
  <si>
    <t>weekly</t>
  </si>
  <si>
    <r>
      <t>Breakdown of "</t>
    </r>
    <r>
      <rPr>
        <b/>
        <u/>
        <sz val="16"/>
        <color theme="1"/>
        <rFont val="Calibri"/>
        <family val="2"/>
        <scheme val="minor"/>
      </rPr>
      <t>Child friendly space</t>
    </r>
    <r>
      <rPr>
        <b/>
        <sz val="16"/>
        <color theme="1"/>
        <rFont val="Calibri"/>
        <family val="2"/>
        <scheme val="minor"/>
      </rPr>
      <t>" in the camps</t>
    </r>
  </si>
  <si>
    <r>
      <t>Breakdown of "</t>
    </r>
    <r>
      <rPr>
        <b/>
        <u/>
        <sz val="16"/>
        <color theme="1"/>
        <rFont val="Calibri"/>
        <family val="2"/>
        <scheme val="minor"/>
      </rPr>
      <t>Youth Centres</t>
    </r>
    <r>
      <rPr>
        <b/>
        <sz val="16"/>
        <color theme="1"/>
        <rFont val="Calibri"/>
        <family val="2"/>
        <scheme val="minor"/>
      </rPr>
      <t>" in the camps</t>
    </r>
  </si>
  <si>
    <t>Breakdown of Youth centres opening hours</t>
  </si>
  <si>
    <t>Breakdown of estimate # of children accessing the CFS during opening hours</t>
  </si>
  <si>
    <t>Breakdown of estimate # of youths accessing the youth centers during opening hours</t>
  </si>
  <si>
    <r>
      <t>Breakdown of "</t>
    </r>
    <r>
      <rPr>
        <b/>
        <u/>
        <sz val="16"/>
        <color theme="1"/>
        <rFont val="Calibri"/>
        <family val="2"/>
        <scheme val="minor"/>
      </rPr>
      <t>Women and girls center</t>
    </r>
    <r>
      <rPr>
        <b/>
        <sz val="16"/>
        <color theme="1"/>
        <rFont val="Calibri"/>
        <family val="2"/>
        <scheme val="minor"/>
      </rPr>
      <t>" in/near the camps</t>
    </r>
  </si>
  <si>
    <t>Breakdown of Women and Girls centers opening hours</t>
  </si>
  <si>
    <t>Weekly</t>
  </si>
  <si>
    <r>
      <t xml:space="preserve">Breakdown of availability of </t>
    </r>
    <r>
      <rPr>
        <b/>
        <u/>
        <sz val="16"/>
        <color theme="1"/>
        <rFont val="Calibri"/>
        <family val="2"/>
        <scheme val="minor"/>
      </rPr>
      <t>family tracing services</t>
    </r>
  </si>
  <si>
    <r>
      <t xml:space="preserve">Breakdown of availability of </t>
    </r>
    <r>
      <rPr>
        <b/>
        <u/>
        <sz val="16"/>
        <color theme="1"/>
        <rFont val="Calibri"/>
        <family val="2"/>
        <scheme val="minor"/>
      </rPr>
      <t>legal service</t>
    </r>
    <r>
      <rPr>
        <b/>
        <sz val="16"/>
        <color theme="1"/>
        <rFont val="Calibri"/>
        <family val="2"/>
        <scheme val="minor"/>
      </rPr>
      <t xml:space="preserve"> to provide info on documentation, civil rights, etc</t>
    </r>
  </si>
  <si>
    <t>Breakdown of presence of electricity / solar panels for whole night</t>
  </si>
  <si>
    <r>
      <t xml:space="preserve">Breakdown of availability of </t>
    </r>
    <r>
      <rPr>
        <b/>
        <u/>
        <sz val="16"/>
        <color theme="1"/>
        <rFont val="Calibri"/>
        <family val="2"/>
        <scheme val="minor"/>
      </rPr>
      <t xml:space="preserve">printed copy of referral pathway
</t>
    </r>
    <r>
      <rPr>
        <b/>
        <sz val="16"/>
        <color theme="1"/>
        <rFont val="Calibri"/>
        <family val="2"/>
        <scheme val="minor"/>
      </rPr>
      <t>in local language</t>
    </r>
  </si>
  <si>
    <t>KIA/KIO</t>
  </si>
  <si>
    <t>open_hour_01</t>
  </si>
  <si>
    <t>open_hour_03</t>
  </si>
  <si>
    <t>open_hour_02</t>
  </si>
  <si>
    <t>ElectricitySolarpanel</t>
  </si>
  <si>
    <t>LegalServiceAvailable</t>
  </si>
  <si>
    <t>ReferralPathwayAvailable</t>
  </si>
  <si>
    <t>FTS</t>
  </si>
  <si>
    <t>WG_Distance</t>
  </si>
  <si>
    <t>WG_OpeningHour</t>
  </si>
  <si>
    <t>WomengirlsCentre</t>
  </si>
  <si>
    <t>YC_NoOfChildren</t>
  </si>
  <si>
    <t>YC_OpeningHour</t>
  </si>
  <si>
    <t>YouthCentre</t>
  </si>
  <si>
    <t>CFS_NoOfChildren</t>
  </si>
  <si>
    <t>CFS_OpeningHour</t>
  </si>
  <si>
    <t>ChildFriendlySpace</t>
  </si>
  <si>
    <t>HS_
Cluster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</si>
</sst>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_(* #,##0_);_(* \(#,##0\);_(* &quot;-&quot;??_);_(@_)"/>
  </numFmts>
  <fonts count="27" x14ac:knownFonts="1">
    <font>
      <sz val="11"/>
      <color theme="1"/>
      <name val="Calibri"/>
      <family val="2"/>
      <scheme val="minor"/>
    </font>
    <font>
      <sz val="8"/>
      <color theme="1"/>
      <name val="Calibri"/>
      <family val="2"/>
      <scheme val="minor"/>
    </font>
    <font>
      <sz val="10"/>
      <color theme="1"/>
      <name val="Calibri"/>
      <family val="2"/>
      <scheme val="minor"/>
    </font>
    <font>
      <sz val="11"/>
      <color indexed="8"/>
      <name val="Calibri"/>
      <family val="2"/>
    </font>
    <font>
      <sz val="10"/>
      <color indexed="8"/>
      <name val="Arial"/>
      <family val="2"/>
    </font>
    <font>
      <b/>
      <sz val="11"/>
      <color theme="1"/>
      <name val="Calibri"/>
      <family val="2"/>
      <scheme val="minor"/>
    </font>
    <font>
      <b/>
      <sz val="14"/>
      <color theme="1"/>
      <name val="Calibri"/>
      <family val="2"/>
      <scheme val="minor"/>
    </font>
    <font>
      <b/>
      <sz val="16"/>
      <color theme="1"/>
      <name val="Calibri"/>
      <family val="2"/>
      <scheme val="minor"/>
    </font>
    <font>
      <b/>
      <sz val="11"/>
      <name val="Calibri"/>
      <family val="2"/>
      <scheme val="minor"/>
    </font>
    <font>
      <sz val="11"/>
      <color theme="0"/>
      <name val="Calibri"/>
      <family val="2"/>
      <scheme val="minor"/>
    </font>
    <font>
      <u/>
      <sz val="11"/>
      <color theme="10"/>
      <name val="Calibri"/>
      <family val="2"/>
      <scheme val="minor"/>
    </font>
    <font>
      <b/>
      <sz val="11"/>
      <color theme="0"/>
      <name val="Calibri"/>
      <family val="2"/>
      <scheme val="minor"/>
    </font>
    <font>
      <u/>
      <sz val="11"/>
      <color theme="1"/>
      <name val="Calibri"/>
      <family val="2"/>
      <scheme val="minor"/>
    </font>
    <font>
      <b/>
      <sz val="11"/>
      <color rgb="FFFF0000"/>
      <name val="Calibri"/>
      <family val="2"/>
      <scheme val="minor"/>
    </font>
    <font>
      <sz val="11"/>
      <name val="Calibri"/>
      <family val="2"/>
      <scheme val="minor"/>
    </font>
    <font>
      <sz val="11"/>
      <color rgb="FFFF0000"/>
      <name val="Calibri"/>
      <family val="2"/>
      <scheme val="minor"/>
    </font>
    <font>
      <b/>
      <sz val="15"/>
      <color theme="1"/>
      <name val="Calibri"/>
      <family val="2"/>
      <scheme val="minor"/>
    </font>
    <font>
      <sz val="15"/>
      <color theme="1"/>
      <name val="Calibri"/>
      <family val="2"/>
      <scheme val="minor"/>
    </font>
    <font>
      <b/>
      <sz val="11"/>
      <color rgb="FFC00000"/>
      <name val="Calibri"/>
      <family val="2"/>
      <scheme val="minor"/>
    </font>
    <font>
      <b/>
      <i/>
      <u/>
      <sz val="11"/>
      <color rgb="FFC00000"/>
      <name val="Calibri"/>
      <family val="2"/>
      <scheme val="minor"/>
    </font>
    <font>
      <b/>
      <sz val="20"/>
      <color rgb="FFFF0000"/>
      <name val="Calibri"/>
      <family val="2"/>
      <scheme val="minor"/>
    </font>
    <font>
      <b/>
      <sz val="16"/>
      <color rgb="FFFF0000"/>
      <name val="Calibri"/>
      <family val="2"/>
      <scheme val="minor"/>
    </font>
    <font>
      <sz val="16"/>
      <color theme="1"/>
      <name val="Calibri"/>
      <family val="2"/>
      <scheme val="minor"/>
    </font>
    <font>
      <b/>
      <i/>
      <u/>
      <sz val="11"/>
      <color rgb="FFFF0000"/>
      <name val="Calibri"/>
      <family val="2"/>
      <scheme val="minor"/>
    </font>
    <font>
      <b/>
      <u/>
      <sz val="16"/>
      <color theme="1"/>
      <name val="Calibri"/>
      <family val="2"/>
      <scheme val="minor"/>
    </font>
    <font>
      <sz val="14"/>
      <color theme="1"/>
      <name val="Calibri"/>
      <family val="2"/>
      <scheme val="minor"/>
    </font>
    <font>
      <sz val="11"/>
      <color theme="1"/>
      <name val="Calibri"/>
      <family val="2"/>
      <scheme val="minor"/>
    </font>
  </fonts>
  <fills count="8">
    <fill>
      <patternFill patternType="none"/>
    </fill>
    <fill>
      <patternFill patternType="gray125"/>
    </fill>
    <fill>
      <patternFill patternType="solid">
        <fgColor theme="4" tint="0.39997558519241921"/>
        <bgColor theme="4"/>
      </patternFill>
    </fill>
    <fill>
      <patternFill patternType="solid">
        <fgColor theme="4" tint="0.39997558519241921"/>
        <bgColor indexed="64"/>
      </patternFill>
    </fill>
    <fill>
      <patternFill patternType="solid">
        <fgColor theme="4"/>
        <bgColor theme="4"/>
      </patternFill>
    </fill>
    <fill>
      <patternFill patternType="solid">
        <fgColor theme="4" tint="-0.249977111117893"/>
        <bgColor theme="4" tint="-0.249977111117893"/>
      </patternFill>
    </fill>
    <fill>
      <patternFill patternType="solid">
        <fgColor rgb="FFFF0000"/>
        <bgColor indexed="64"/>
      </patternFill>
    </fill>
    <fill>
      <patternFill patternType="solid">
        <fgColor theme="0"/>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medium">
        <color theme="4" tint="-0.249977111117893"/>
      </top>
      <bottom/>
      <diagonal/>
    </border>
    <border>
      <left/>
      <right/>
      <top/>
      <bottom style="thin">
        <color theme="4" tint="0.79998168889431442"/>
      </bottom>
      <diagonal/>
    </border>
    <border>
      <left/>
      <right/>
      <top style="thin">
        <color theme="4" tint="0.79998168889431442"/>
      </top>
      <bottom style="thin">
        <color theme="4" tint="0.79998168889431442"/>
      </bottom>
      <diagonal/>
    </border>
    <border>
      <left/>
      <right/>
      <top style="double">
        <color theme="4" tint="-0.249977111117893"/>
      </top>
      <bottom/>
      <diagonal/>
    </border>
    <border>
      <left/>
      <right/>
      <top style="thin">
        <color theme="4" tint="-0.249977111117893"/>
      </top>
      <bottom style="medium">
        <color theme="4" tint="-0.249977111117893"/>
      </bottom>
      <diagonal/>
    </border>
    <border>
      <left style="thin">
        <color indexed="64"/>
      </left>
      <right/>
      <top style="thin">
        <color theme="4" tint="-0.249977111117893"/>
      </top>
      <bottom style="thin">
        <color indexed="64"/>
      </bottom>
      <diagonal/>
    </border>
    <border>
      <left/>
      <right style="thin">
        <color indexed="64"/>
      </right>
      <top style="thin">
        <color theme="4" tint="-0.249977111117893"/>
      </top>
      <bottom style="thin">
        <color indexed="64"/>
      </bottom>
      <diagonal/>
    </border>
  </borders>
  <cellStyleXfs count="3">
    <xf numFmtId="0" fontId="0" fillId="0" borderId="0"/>
    <xf numFmtId="0" fontId="10" fillId="0" borderId="0" applyNumberFormat="0" applyFill="0" applyBorder="0" applyAlignment="0" applyProtection="0"/>
    <xf numFmtId="0" fontId="4" fillId="0" borderId="0"/>
  </cellStyleXfs>
  <cellXfs count="150">
    <xf numFmtId="0" fontId="0" fillId="0" borderId="0" xfId="0"/>
    <xf numFmtId="0" fontId="1" fillId="0" borderId="0" xfId="0" applyFont="1"/>
    <xf numFmtId="0" fontId="2" fillId="0" borderId="0" xfId="0" applyFont="1"/>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right"/>
    </xf>
    <xf numFmtId="165" fontId="0" fillId="0" borderId="0" xfId="0" applyNumberFormat="1"/>
    <xf numFmtId="0" fontId="6" fillId="0" borderId="0" xfId="0" applyFont="1"/>
    <xf numFmtId="0" fontId="0" fillId="0" borderId="0" xfId="0" applyNumberFormat="1" applyFill="1"/>
    <xf numFmtId="0" fontId="0" fillId="0" borderId="0" xfId="0" applyAlignment="1">
      <alignment wrapText="1"/>
    </xf>
    <xf numFmtId="0" fontId="0" fillId="0" borderId="0" xfId="0" applyFill="1" applyAlignment="1">
      <alignment wrapText="1"/>
    </xf>
    <xf numFmtId="0" fontId="0" fillId="0" borderId="0" xfId="0" applyFill="1" applyAlignment="1">
      <alignment horizontal="left"/>
    </xf>
    <xf numFmtId="0" fontId="0" fillId="0" borderId="0" xfId="0" applyFill="1" applyAlignment="1">
      <alignment horizontal="left" indent="1"/>
    </xf>
    <xf numFmtId="0" fontId="0" fillId="0" borderId="0" xfId="0" applyFill="1" applyAlignment="1">
      <alignment horizontal="left" indent="2"/>
    </xf>
    <xf numFmtId="0" fontId="7" fillId="0" borderId="0" xfId="0" applyFont="1"/>
    <xf numFmtId="0" fontId="8" fillId="2" borderId="0" xfId="0" applyFont="1" applyFill="1" applyBorder="1" applyAlignment="1">
      <alignment wrapText="1"/>
    </xf>
    <xf numFmtId="0" fontId="8" fillId="2" borderId="5" xfId="0" applyFont="1" applyFill="1" applyBorder="1" applyAlignment="1">
      <alignment wrapText="1"/>
    </xf>
    <xf numFmtId="0" fontId="8" fillId="2" borderId="9" xfId="0" applyFont="1" applyFill="1" applyBorder="1"/>
    <xf numFmtId="0" fontId="0" fillId="0" borderId="0" xfId="0" applyFont="1" applyAlignment="1">
      <alignment horizontal="left"/>
    </xf>
    <xf numFmtId="0" fontId="0" fillId="0" borderId="0" xfId="0" applyNumberFormat="1" applyFont="1"/>
    <xf numFmtId="0" fontId="0" fillId="0" borderId="0" xfId="0" pivotButton="1" applyFont="1"/>
    <xf numFmtId="0" fontId="0" fillId="0" borderId="0" xfId="0" applyFont="1"/>
    <xf numFmtId="9" fontId="8" fillId="2" borderId="6" xfId="0" applyNumberFormat="1" applyFont="1" applyFill="1" applyBorder="1"/>
    <xf numFmtId="9" fontId="8" fillId="2" borderId="2" xfId="0" applyNumberFormat="1" applyFont="1" applyFill="1" applyBorder="1"/>
    <xf numFmtId="9" fontId="8" fillId="2" borderId="0" xfId="0" applyNumberFormat="1" applyFont="1" applyFill="1" applyBorder="1" applyAlignment="1">
      <alignment wrapText="1"/>
    </xf>
    <xf numFmtId="9" fontId="8" fillId="2" borderId="12" xfId="0" applyNumberFormat="1" applyFont="1" applyFill="1" applyBorder="1" applyAlignment="1">
      <alignment wrapText="1"/>
    </xf>
    <xf numFmtId="9" fontId="8" fillId="2" borderId="13" xfId="0" applyNumberFormat="1" applyFont="1" applyFill="1" applyBorder="1" applyAlignment="1">
      <alignment wrapText="1"/>
    </xf>
    <xf numFmtId="0" fontId="8" fillId="2" borderId="14" xfId="0" applyFont="1" applyFill="1" applyBorder="1" applyAlignment="1">
      <alignment wrapText="1"/>
    </xf>
    <xf numFmtId="0" fontId="8" fillId="2" borderId="3" xfId="0" applyFont="1" applyFill="1" applyBorder="1" applyAlignment="1">
      <alignment horizontal="center" wrapText="1"/>
    </xf>
    <xf numFmtId="0" fontId="9" fillId="0" borderId="0" xfId="0" applyFont="1"/>
    <xf numFmtId="0" fontId="0" fillId="0" borderId="0" xfId="0" applyAlignment="1">
      <alignment horizontal="center" vertical="center"/>
    </xf>
    <xf numFmtId="0" fontId="10" fillId="0" borderId="0" xfId="1" applyNumberFormat="1"/>
    <xf numFmtId="0" fontId="8" fillId="2" borderId="8" xfId="0" applyFont="1" applyFill="1" applyBorder="1" applyAlignment="1">
      <alignment horizontal="right"/>
    </xf>
    <xf numFmtId="3" fontId="0" fillId="0" borderId="0" xfId="0" applyNumberFormat="1" applyFont="1"/>
    <xf numFmtId="0" fontId="0" fillId="0" borderId="0" xfId="0" applyAlignment="1">
      <alignment horizontal="center"/>
    </xf>
    <xf numFmtId="9" fontId="0" fillId="0" borderId="0" xfId="0" applyNumberFormat="1"/>
    <xf numFmtId="0" fontId="12" fillId="0" borderId="0" xfId="0" applyFont="1"/>
    <xf numFmtId="0" fontId="0" fillId="0" borderId="0" xfId="0" applyAlignment="1">
      <alignment horizontal="left" indent="2"/>
    </xf>
    <xf numFmtId="0" fontId="13" fillId="0" borderId="0" xfId="0" applyFont="1" applyAlignment="1">
      <alignment horizontal="left"/>
    </xf>
    <xf numFmtId="0" fontId="13" fillId="0" borderId="0" xfId="0" applyNumberFormat="1" applyFont="1"/>
    <xf numFmtId="0" fontId="14" fillId="0" borderId="0" xfId="0" applyNumberFormat="1" applyFont="1"/>
    <xf numFmtId="0" fontId="9" fillId="5" borderId="19" xfId="0" applyFont="1" applyFill="1" applyBorder="1"/>
    <xf numFmtId="0" fontId="13" fillId="0" borderId="20" xfId="0" applyNumberFormat="1" applyFont="1" applyBorder="1"/>
    <xf numFmtId="0" fontId="5" fillId="0" borderId="21" xfId="0" applyFont="1" applyBorder="1" applyAlignment="1">
      <alignment horizontal="left"/>
    </xf>
    <xf numFmtId="0" fontId="5" fillId="0" borderId="21" xfId="0" applyNumberFormat="1" applyFont="1" applyBorder="1"/>
    <xf numFmtId="0" fontId="0" fillId="0" borderId="0" xfId="0" pivotButton="1" applyAlignment="1">
      <alignment wrapText="1"/>
    </xf>
    <xf numFmtId="1" fontId="0" fillId="0" borderId="0" xfId="0" applyNumberFormat="1"/>
    <xf numFmtId="0" fontId="3" fillId="0" borderId="1" xfId="2" applyFont="1" applyFill="1" applyBorder="1" applyAlignment="1">
      <alignment wrapText="1"/>
    </xf>
    <xf numFmtId="0" fontId="0" fillId="0" borderId="0" xfId="0" applyFill="1"/>
    <xf numFmtId="0" fontId="0" fillId="0" borderId="0" xfId="0" pivotButton="1" applyAlignment="1">
      <alignment vertical="center" wrapText="1"/>
    </xf>
    <xf numFmtId="0" fontId="0" fillId="0" borderId="0" xfId="0" applyAlignment="1">
      <alignment vertical="center" wrapText="1"/>
    </xf>
    <xf numFmtId="0" fontId="5" fillId="0" borderId="0" xfId="0" applyFont="1"/>
    <xf numFmtId="0" fontId="0" fillId="0" borderId="2" xfId="0" applyBorder="1"/>
    <xf numFmtId="164" fontId="8" fillId="2" borderId="2" xfId="0" applyNumberFormat="1" applyFont="1" applyFill="1" applyBorder="1"/>
    <xf numFmtId="0" fontId="15" fillId="0" borderId="0" xfId="0" applyFont="1"/>
    <xf numFmtId="0" fontId="17" fillId="0" borderId="0" xfId="0" applyFont="1"/>
    <xf numFmtId="0" fontId="13" fillId="0" borderId="0" xfId="0" applyFont="1"/>
    <xf numFmtId="0" fontId="15" fillId="0" borderId="0" xfId="0" applyFont="1" applyAlignment="1">
      <alignment horizontal="center"/>
    </xf>
    <xf numFmtId="0" fontId="0" fillId="0" borderId="0" xfId="0" applyNumberFormat="1" applyAlignment="1">
      <alignment horizontal="center"/>
    </xf>
    <xf numFmtId="0" fontId="0" fillId="0" borderId="17" xfId="0" applyBorder="1" applyAlignment="1">
      <alignment horizontal="center"/>
    </xf>
    <xf numFmtId="0" fontId="0" fillId="0" borderId="6" xfId="0" applyBorder="1" applyAlignment="1">
      <alignment horizontal="center"/>
    </xf>
    <xf numFmtId="0" fontId="15" fillId="0" borderId="0" xfId="0" applyFont="1" applyAlignment="1">
      <alignment horizontal="left" indent="1"/>
    </xf>
    <xf numFmtId="0" fontId="15" fillId="0" borderId="0" xfId="0" applyNumberFormat="1" applyFont="1"/>
    <xf numFmtId="9" fontId="15" fillId="0" borderId="0" xfId="0" applyNumberFormat="1" applyFont="1"/>
    <xf numFmtId="0" fontId="0" fillId="0" borderId="16" xfId="0" applyNumberFormat="1" applyBorder="1"/>
    <xf numFmtId="9" fontId="0" fillId="0" borderId="11" xfId="0" applyNumberFormat="1" applyBorder="1"/>
    <xf numFmtId="0" fontId="0" fillId="0" borderId="17" xfId="0" applyNumberFormat="1" applyBorder="1"/>
    <xf numFmtId="9" fontId="0" fillId="0" borderId="4" xfId="0" applyNumberFormat="1" applyBorder="1"/>
    <xf numFmtId="0" fontId="14" fillId="0" borderId="0" xfId="0" applyFont="1" applyAlignment="1">
      <alignment horizontal="left" indent="1"/>
    </xf>
    <xf numFmtId="0" fontId="14" fillId="0" borderId="16" xfId="0" applyNumberFormat="1" applyFont="1" applyBorder="1"/>
    <xf numFmtId="0" fontId="14" fillId="0" borderId="0" xfId="0" applyFont="1" applyAlignment="1">
      <alignment horizontal="left"/>
    </xf>
    <xf numFmtId="9" fontId="14" fillId="0" borderId="11" xfId="0" applyNumberFormat="1" applyFont="1" applyBorder="1"/>
    <xf numFmtId="0" fontId="18" fillId="0" borderId="0" xfId="0" applyFont="1"/>
    <xf numFmtId="0" fontId="19" fillId="0" borderId="0" xfId="0" applyFont="1"/>
    <xf numFmtId="1" fontId="18" fillId="0" borderId="0" xfId="0" applyNumberFormat="1" applyFont="1"/>
    <xf numFmtId="0" fontId="19" fillId="0" borderId="0" xfId="0" applyFont="1" applyAlignment="1">
      <alignment horizontal="left"/>
    </xf>
    <xf numFmtId="0" fontId="20" fillId="0" borderId="0" xfId="0" applyFont="1"/>
    <xf numFmtId="9" fontId="8" fillId="2" borderId="9" xfId="0" applyNumberFormat="1" applyFont="1" applyFill="1" applyBorder="1"/>
    <xf numFmtId="0" fontId="5" fillId="0" borderId="22" xfId="0" applyFont="1" applyBorder="1" applyAlignment="1">
      <alignment horizontal="left"/>
    </xf>
    <xf numFmtId="0" fontId="11" fillId="4" borderId="18" xfId="0" applyFont="1" applyFill="1" applyBorder="1"/>
    <xf numFmtId="0" fontId="11" fillId="4" borderId="0" xfId="0" applyFont="1" applyFill="1"/>
    <xf numFmtId="9" fontId="13" fillId="2" borderId="6" xfId="0" applyNumberFormat="1" applyFont="1" applyFill="1" applyBorder="1"/>
    <xf numFmtId="9" fontId="13" fillId="2" borderId="2" xfId="0" applyNumberFormat="1" applyFont="1" applyFill="1" applyBorder="1"/>
    <xf numFmtId="9" fontId="8" fillId="2" borderId="2" xfId="0" applyNumberFormat="1" applyFont="1" applyFill="1" applyBorder="1" applyAlignment="1">
      <alignment wrapText="1"/>
    </xf>
    <xf numFmtId="9" fontId="13" fillId="2" borderId="12" xfId="0" applyNumberFormat="1" applyFont="1" applyFill="1" applyBorder="1" applyAlignment="1">
      <alignment wrapText="1"/>
    </xf>
    <xf numFmtId="9" fontId="13" fillId="2" borderId="13" xfId="0" applyNumberFormat="1" applyFont="1" applyFill="1" applyBorder="1" applyAlignment="1">
      <alignment wrapText="1"/>
    </xf>
    <xf numFmtId="0" fontId="5" fillId="0" borderId="23" xfId="0" applyNumberFormat="1" applyFont="1" applyBorder="1"/>
    <xf numFmtId="9" fontId="5" fillId="0" borderId="24" xfId="0" applyNumberFormat="1" applyFont="1" applyBorder="1"/>
    <xf numFmtId="0" fontId="13" fillId="0" borderId="2" xfId="0" applyNumberFormat="1" applyFont="1" applyBorder="1"/>
    <xf numFmtId="0" fontId="13" fillId="0" borderId="2" xfId="0" applyFont="1" applyBorder="1" applyAlignment="1">
      <alignment horizontal="left"/>
    </xf>
    <xf numFmtId="0" fontId="13" fillId="0" borderId="2" xfId="0" applyFont="1" applyBorder="1" applyAlignment="1">
      <alignment wrapText="1"/>
    </xf>
    <xf numFmtId="9" fontId="21" fillId="0" borderId="2" xfId="0" applyNumberFormat="1" applyFont="1" applyBorder="1"/>
    <xf numFmtId="0" fontId="22" fillId="0" borderId="0" xfId="0" applyFont="1"/>
    <xf numFmtId="0" fontId="21" fillId="0" borderId="2" xfId="0" applyFont="1" applyBorder="1" applyAlignment="1">
      <alignment horizontal="left" indent="1"/>
    </xf>
    <xf numFmtId="0" fontId="21" fillId="0" borderId="0" xfId="0" applyFont="1"/>
    <xf numFmtId="0" fontId="11" fillId="4" borderId="0" xfId="0" applyFont="1" applyFill="1" applyAlignment="1">
      <alignment horizontal="center"/>
    </xf>
    <xf numFmtId="0" fontId="0" fillId="0" borderId="0" xfId="0" applyAlignment="1">
      <alignment horizontal="left" indent="3"/>
    </xf>
    <xf numFmtId="0" fontId="23" fillId="0" borderId="0" xfId="0" applyFont="1"/>
    <xf numFmtId="0" fontId="23" fillId="0" borderId="0" xfId="0" applyFont="1" applyAlignment="1">
      <alignment horizontal="left"/>
    </xf>
    <xf numFmtId="0" fontId="22" fillId="0" borderId="0" xfId="0" pivotButton="1" applyFont="1"/>
    <xf numFmtId="0" fontId="25" fillId="0" borderId="2" xfId="0" pivotButton="1" applyFont="1" applyBorder="1"/>
    <xf numFmtId="0" fontId="25" fillId="0" borderId="0" xfId="0" pivotButton="1" applyFont="1" applyAlignment="1">
      <alignment wrapText="1"/>
    </xf>
    <xf numFmtId="0" fontId="0" fillId="6" borderId="0" xfId="0" applyFill="1"/>
    <xf numFmtId="0" fontId="0" fillId="7" borderId="0" xfId="0" applyFill="1"/>
    <xf numFmtId="0" fontId="0" fillId="0" borderId="0" xfId="0" applyBorder="1"/>
    <xf numFmtId="0" fontId="0" fillId="0" borderId="0" xfId="0" applyFont="1" applyBorder="1" applyAlignment="1">
      <alignment vertical="top" wrapText="1"/>
    </xf>
    <xf numFmtId="0" fontId="5" fillId="0" borderId="0" xfId="0" applyFont="1" applyBorder="1" applyAlignment="1">
      <alignment horizontal="center"/>
    </xf>
    <xf numFmtId="0" fontId="5" fillId="0" borderId="0" xfId="0" applyFont="1" applyBorder="1" applyAlignment="1">
      <alignment horizontal="left"/>
    </xf>
    <xf numFmtId="0" fontId="5" fillId="0" borderId="0" xfId="0" applyNumberFormat="1" applyFont="1" applyBorder="1" applyAlignment="1">
      <alignment horizontal="center"/>
    </xf>
    <xf numFmtId="0" fontId="7" fillId="0" borderId="0" xfId="0" applyFont="1" applyFill="1"/>
    <xf numFmtId="0" fontId="6" fillId="0" borderId="0" xfId="0" applyFont="1" applyFill="1"/>
    <xf numFmtId="0" fontId="11" fillId="0" borderId="0" xfId="0" applyFont="1" applyFill="1" applyBorder="1" applyAlignment="1">
      <alignment wrapText="1"/>
    </xf>
    <xf numFmtId="0" fontId="11" fillId="0" borderId="0" xfId="0" applyFont="1" applyFill="1" applyBorder="1" applyAlignment="1">
      <alignment horizontal="center" wrapText="1"/>
    </xf>
    <xf numFmtId="0" fontId="0" fillId="0" borderId="0" xfId="0" applyFill="1" applyBorder="1"/>
    <xf numFmtId="0" fontId="6" fillId="0" borderId="0" xfId="0" applyFont="1" applyFill="1" applyBorder="1"/>
    <xf numFmtId="0" fontId="0" fillId="0" borderId="0" xfId="0" applyFill="1" applyBorder="1" applyAlignment="1">
      <alignment horizontal="left"/>
    </xf>
    <xf numFmtId="0" fontId="0" fillId="0" borderId="0" xfId="0" applyFill="1" applyBorder="1" applyAlignment="1">
      <alignment horizontal="left" indent="1"/>
    </xf>
    <xf numFmtId="0" fontId="0" fillId="0" borderId="0" xfId="0" applyFill="1" applyBorder="1" applyAlignment="1">
      <alignment horizontal="left" indent="2"/>
    </xf>
    <xf numFmtId="0" fontId="0" fillId="0" borderId="0" xfId="0" applyFill="1" applyBorder="1" applyAlignment="1">
      <alignment horizontal="left" indent="3"/>
    </xf>
    <xf numFmtId="0" fontId="26" fillId="0" borderId="0" xfId="0" applyFont="1" applyFill="1" applyAlignment="1">
      <alignment horizontal="left" indent="2"/>
    </xf>
    <xf numFmtId="0" fontId="26" fillId="0" borderId="0" xfId="0" applyNumberFormat="1" applyFont="1" applyFill="1"/>
    <xf numFmtId="0" fontId="13" fillId="0" borderId="0" xfId="0" applyFont="1" applyFill="1"/>
    <xf numFmtId="0" fontId="13" fillId="0" borderId="0" xfId="0" applyFont="1" applyFill="1" applyAlignment="1">
      <alignment horizontal="left"/>
    </xf>
    <xf numFmtId="0" fontId="0" fillId="0" borderId="0" xfId="0" applyAlignment="1">
      <alignment vertical="center"/>
    </xf>
    <xf numFmtId="9" fontId="8" fillId="2" borderId="0" xfId="0" quotePrefix="1" applyNumberFormat="1" applyFont="1" applyFill="1" applyBorder="1" applyAlignment="1">
      <alignment wrapText="1"/>
    </xf>
    <xf numFmtId="0" fontId="1" fillId="0" borderId="0" xfId="0" applyFont="1" applyBorder="1" applyAlignment="1">
      <alignment horizontal="left" vertical="top" wrapText="1"/>
    </xf>
    <xf numFmtId="0" fontId="8" fillId="2" borderId="7" xfId="0" applyFont="1" applyFill="1" applyBorder="1" applyAlignment="1">
      <alignment horizontal="center"/>
    </xf>
    <xf numFmtId="0" fontId="8" fillId="2" borderId="8" xfId="0" applyFont="1" applyFill="1" applyBorder="1" applyAlignment="1">
      <alignment horizontal="center"/>
    </xf>
    <xf numFmtId="0" fontId="13" fillId="0" borderId="2" xfId="0" applyFont="1" applyBorder="1" applyAlignment="1">
      <alignment horizontal="center"/>
    </xf>
    <xf numFmtId="0" fontId="8" fillId="2" borderId="5" xfId="0" applyFont="1" applyFill="1" applyBorder="1" applyAlignment="1">
      <alignment horizontal="center"/>
    </xf>
    <xf numFmtId="0" fontId="8" fillId="2" borderId="9" xfId="0" applyFont="1" applyFill="1" applyBorder="1" applyAlignment="1">
      <alignment horizontal="center"/>
    </xf>
    <xf numFmtId="0" fontId="6" fillId="0" borderId="0" xfId="0" applyFont="1" applyAlignment="1">
      <alignment horizontal="left" wrapText="1"/>
    </xf>
    <xf numFmtId="0" fontId="7" fillId="0" borderId="0" xfId="0" applyFont="1" applyAlignment="1">
      <alignment horizontal="left"/>
    </xf>
    <xf numFmtId="0" fontId="0" fillId="3" borderId="10" xfId="0" applyFill="1" applyBorder="1" applyAlignment="1">
      <alignment horizontal="center" wrapText="1"/>
    </xf>
    <xf numFmtId="0" fontId="0" fillId="3" borderId="11" xfId="0" applyFill="1" applyBorder="1" applyAlignment="1">
      <alignment horizontal="center" wrapText="1"/>
    </xf>
    <xf numFmtId="0" fontId="0" fillId="3" borderId="4" xfId="0" applyFill="1" applyBorder="1" applyAlignment="1">
      <alignment horizontal="center" wrapText="1"/>
    </xf>
    <xf numFmtId="0" fontId="0" fillId="3" borderId="12" xfId="0" applyFill="1" applyBorder="1" applyAlignment="1">
      <alignment horizontal="center" wrapText="1"/>
    </xf>
    <xf numFmtId="0" fontId="0" fillId="3" borderId="13" xfId="0" applyFill="1" applyBorder="1" applyAlignment="1">
      <alignment horizontal="center" wrapText="1"/>
    </xf>
    <xf numFmtId="0" fontId="0" fillId="3" borderId="6" xfId="0" applyFill="1" applyBorder="1" applyAlignment="1">
      <alignment horizontal="center" wrapText="1"/>
    </xf>
    <xf numFmtId="0" fontId="16" fillId="0" borderId="0" xfId="0" applyFont="1" applyFill="1" applyAlignment="1">
      <alignment horizontal="left" wrapText="1"/>
    </xf>
    <xf numFmtId="0" fontId="7" fillId="0" borderId="0" xfId="0" applyFont="1" applyAlignment="1">
      <alignment horizontal="left" wrapText="1"/>
    </xf>
    <xf numFmtId="0" fontId="7" fillId="0" borderId="0" xfId="0" applyFont="1" applyFill="1" applyAlignment="1">
      <alignment horizontal="left" wrapText="1"/>
    </xf>
    <xf numFmtId="0" fontId="8" fillId="2" borderId="0" xfId="0" applyFont="1" applyFill="1" applyBorder="1" applyAlignment="1">
      <alignment horizontal="center" wrapText="1"/>
    </xf>
    <xf numFmtId="0" fontId="8" fillId="2" borderId="15" xfId="0" applyFont="1" applyFill="1" applyBorder="1" applyAlignment="1">
      <alignment horizontal="center" wrapText="1"/>
    </xf>
    <xf numFmtId="0" fontId="7" fillId="0" borderId="0" xfId="0" applyFont="1" applyAlignment="1">
      <alignment horizontal="left" vertical="top" wrapText="1"/>
    </xf>
    <xf numFmtId="0" fontId="7" fillId="0" borderId="0" xfId="0" applyFont="1" applyAlignment="1">
      <alignment horizontal="left" vertical="center" wrapText="1"/>
    </xf>
    <xf numFmtId="0" fontId="11" fillId="4" borderId="2" xfId="0" applyFont="1" applyFill="1" applyBorder="1" applyAlignment="1">
      <alignment horizontal="center"/>
    </xf>
  </cellXfs>
  <cellStyles count="3">
    <cellStyle name="Hyperlink" xfId="1" builtinId="8"/>
    <cellStyle name="Normal" xfId="0" builtinId="0"/>
    <cellStyle name="Normal_Camp_Link" xfId="2"/>
  </cellStyles>
  <dxfs count="125">
    <dxf>
      <alignment vertical="center" wrapText="1" readingOrder="0"/>
    </dxf>
    <dxf>
      <alignment vertical="center" wrapText="1" readingOrder="0"/>
    </dxf>
    <dxf>
      <numFmt numFmtId="165" formatCode="_(* #,##0_);_(* \(#,##0\);_(* &quot;-&quot;??_);_(@_)"/>
    </dxf>
    <dxf>
      <alignment wrapText="1" readingOrder="0"/>
    </dxf>
    <dxf>
      <font>
        <sz val="14"/>
      </font>
    </dxf>
    <dxf>
      <font>
        <sz val="14"/>
      </font>
    </dxf>
    <dxf>
      <font>
        <sz val="16"/>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dxf>
    <dxf>
      <border>
        <left style="thin">
          <color indexed="64"/>
        </left>
        <right style="thin">
          <color indexed="64"/>
        </right>
        <top style="thin">
          <color indexed="64"/>
        </top>
        <vertical style="thin">
          <color indexed="64"/>
        </vertical>
        <horizontal style="thin">
          <color indexed="64"/>
        </horizontal>
      </border>
    </dxf>
    <dxf>
      <font>
        <b/>
      </font>
    </dxf>
    <dxf>
      <font>
        <color rgb="FFFF0000"/>
      </font>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horizontal style="thin">
          <color indexed="64"/>
        </horizontal>
      </border>
    </dxf>
    <dxf>
      <border>
        <right style="thin">
          <color indexed="64"/>
        </right>
        <bottom style="thin">
          <color indexed="64"/>
        </bottom>
        <horizontal style="thin">
          <color indexed="64"/>
        </horizontal>
      </border>
    </dxf>
    <dxf>
      <border>
        <left style="thin">
          <color indexed="64"/>
        </left>
        <right style="thin">
          <color indexed="64"/>
        </right>
        <bottom style="thin">
          <color indexed="64"/>
        </bottom>
      </border>
    </dxf>
    <dxf>
      <alignment horizontal="center" readingOrder="0"/>
    </dxf>
    <dxf>
      <numFmt numFmtId="13" formatCode="0%"/>
    </dxf>
    <dxf>
      <numFmt numFmtId="13" formatCode="0%"/>
    </dxf>
    <dxf>
      <numFmt numFmtId="13" formatCode="0%"/>
    </dxf>
    <dxf>
      <border>
        <left style="thin">
          <color indexed="64"/>
        </left>
        <right style="thin">
          <color indexed="64"/>
        </right>
        <bottom style="thin">
          <color indexed="64"/>
        </bottom>
        <vertical style="thin">
          <color indexed="64"/>
        </vertical>
        <horizontal style="thin">
          <color indexed="64"/>
        </horizontal>
      </border>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bottom style="thin">
          <color indexed="64"/>
        </bottom>
      </border>
    </dxf>
    <dxf>
      <alignment horizontal="center" readingOrder="0"/>
    </dxf>
    <dxf>
      <numFmt numFmtId="13" formatCode="0%"/>
    </dxf>
    <dxf>
      <font>
        <color auto="1"/>
      </font>
    </dxf>
    <dxf>
      <font>
        <color auto="1"/>
      </font>
    </dxf>
    <dxf>
      <font>
        <color auto="1"/>
      </font>
    </dxf>
    <dxf>
      <font>
        <color auto="1"/>
      </font>
    </dxf>
    <dxf>
      <font>
        <color auto="1"/>
      </font>
    </dxf>
    <dxf>
      <font>
        <color auto="1"/>
      </font>
    </dxf>
    <dxf>
      <font>
        <color auto="1"/>
      </font>
    </dxf>
    <dxf>
      <font>
        <color rgb="FFFF0000"/>
      </font>
    </dxf>
    <dxf>
      <border>
        <left style="thin">
          <color indexed="64"/>
        </left>
        <right style="thin">
          <color indexed="64"/>
        </right>
        <bottom style="thin">
          <color indexed="64"/>
        </bottom>
      </border>
    </dxf>
    <dxf>
      <alignment horizontal="center" readingOrder="0"/>
    </dxf>
    <dxf>
      <numFmt numFmtId="13" formatCode="0%"/>
    </dxf>
    <dxf>
      <font>
        <color auto="1"/>
      </font>
    </dxf>
    <dxf>
      <font>
        <color auto="1"/>
      </font>
    </dxf>
    <dxf>
      <font>
        <color auto="1"/>
      </font>
    </dxf>
    <dxf>
      <font>
        <color auto="1"/>
      </font>
    </dxf>
    <dxf>
      <font>
        <color auto="1"/>
      </font>
    </dxf>
    <dxf>
      <font>
        <color auto="1"/>
      </font>
    </dxf>
    <dxf>
      <font>
        <color rgb="FFFF0000"/>
      </font>
    </dxf>
    <dxf>
      <font>
        <color rgb="FFFF0000"/>
      </font>
    </dxf>
    <dxf>
      <border>
        <left style="thin">
          <color indexed="64"/>
        </left>
        <right style="thin">
          <color indexed="64"/>
        </right>
        <bottom style="thin">
          <color indexed="64"/>
        </bottom>
      </border>
    </dxf>
    <dxf>
      <font>
        <color rgb="FFFF0000"/>
      </font>
    </dxf>
    <dxf>
      <font>
        <color rgb="FFFF0000"/>
      </font>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1" indent="0" justifyLastLine="0" shrinkToFit="0" readingOrder="0"/>
    </dxf>
    <dxf>
      <numFmt numFmtId="165" formatCode="_(* #,##0_);_(* \(#,##0\);_(* &quot;-&quot;??_);_(@_)"/>
    </dxf>
    <dxf>
      <alignment horizontal="right" readingOrder="0"/>
    </dxf>
    <dxf>
      <alignment horizontal="right" readingOrder="0"/>
    </dxf>
    <dxf>
      <alignment horizontal="right" readingOrder="0"/>
    </dxf>
    <dxf>
      <numFmt numFmtId="3" formatCode="#,##0"/>
    </dxf>
    <dxf>
      <font>
        <sz val="11"/>
      </font>
    </dxf>
    <dxf>
      <font>
        <sz val="11"/>
      </font>
    </dxf>
    <dxf>
      <font>
        <sz val="11"/>
      </font>
    </dxf>
    <dxf>
      <font>
        <sz val="11"/>
      </font>
    </dxf>
    <dxf>
      <font>
        <sz val="11"/>
      </font>
    </dxf>
    <dxf>
      <alignment horizontal="center" readingOrder="0"/>
    </dxf>
    <dxf>
      <alignment horizontal="center" readingOrder="0"/>
    </dxf>
    <dxf>
      <alignment horizontal="center" readingOrder="0"/>
    </dxf>
    <dxf>
      <font>
        <color rgb="FFFF0000"/>
      </font>
    </dxf>
    <dxf>
      <numFmt numFmtId="13" formatCode="0%"/>
    </dxf>
    <dxf>
      <numFmt numFmtId="1" formatCode="0"/>
    </dxf>
    <dxf>
      <fill>
        <patternFill patternType="none">
          <bgColor auto="1"/>
        </patternFill>
      </fill>
    </dxf>
    <dxf>
      <fill>
        <patternFill patternType="none">
          <bgColor auto="1"/>
        </patternFill>
      </fill>
    </dxf>
    <dxf>
      <alignment horizontal="right" readingOrder="0"/>
    </dxf>
    <dxf>
      <alignment wrapText="1" readingOrder="0"/>
    </dxf>
    <dxf>
      <alignment wrapText="1" readingOrder="0"/>
    </dxf>
    <dxf>
      <font>
        <b/>
      </font>
    </dxf>
    <dxf>
      <font>
        <b/>
      </font>
    </dxf>
    <dxf>
      <font>
        <color rgb="FFFF0000"/>
      </font>
    </dxf>
    <dxf>
      <font>
        <color rgb="FFFF0000"/>
      </font>
    </dxf>
    <dxf>
      <alignment horizontal="center" readingOrder="0"/>
    </dxf>
    <dxf>
      <alignment horizontal="right" readingOrder="0"/>
    </dxf>
    <dxf>
      <numFmt numFmtId="0" formatCode="General"/>
    </dxf>
    <dxf>
      <numFmt numFmtId="0" formatCode="General"/>
    </dxf>
    <dxf>
      <numFmt numFmtId="0" formatCode="General"/>
    </dxf>
    <dxf>
      <alignment horizontal="center" vertical="center" textRotation="0" wrapText="0" indent="0" justifyLastLine="0" shrinkToFit="0" readingOrder="0"/>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Medium9"/>
  <colors>
    <mruColors>
      <color rgb="FF005EA4"/>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pivotCacheDefinition" Target="pivotCache/pivotCacheDefinition13.xml"/><Relationship Id="rId47" Type="http://schemas.openxmlformats.org/officeDocument/2006/relationships/connections" Target="connection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openxmlformats.org/officeDocument/2006/relationships/pivotCacheDefinition" Target="pivotCache/pivotCacheDefinition9.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pivotCacheDefinition" Target="pivotCache/pivotCacheDefinition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openxmlformats.org/officeDocument/2006/relationships/pivotCacheDefinition" Target="pivotCache/pivotCacheDefinition8.xml"/><Relationship Id="rId40" Type="http://schemas.openxmlformats.org/officeDocument/2006/relationships/pivotCacheDefinition" Target="pivotCache/pivotCacheDefinition11.xml"/><Relationship Id="rId45" Type="http://schemas.openxmlformats.org/officeDocument/2006/relationships/pivotCacheDefinition" Target="pivotCache/pivotCacheDefinition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pivotCacheDefinition" Target="pivotCache/pivotCacheDefinition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pivotCacheDefinition" Target="pivotCache/pivotCacheDefinition14.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[CampProfile_Analysis_Kachin_NSS_Round5_ external.xlsx]Demography (1)!PivotTable2</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'Demography (1)'!$B$6</c:f>
              <c:strCache>
                <c:ptCount val="1"/>
                <c:pt idx="0">
                  <c:v>Total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'Demography (1)'!$A$7:$A$19</c:f>
              <c:strCache>
                <c:ptCount val="12"/>
                <c:pt idx="0">
                  <c:v>00-05</c:v>
                </c:pt>
                <c:pt idx="1">
                  <c:v>01</c:v>
                </c:pt>
                <c:pt idx="2">
                  <c:v>02</c:v>
                </c:pt>
                <c:pt idx="3">
                  <c:v>03-04</c:v>
                </c:pt>
                <c:pt idx="4">
                  <c:v>05-10</c:v>
                </c:pt>
                <c:pt idx="5">
                  <c:v>06-11</c:v>
                </c:pt>
                <c:pt idx="6">
                  <c:v>11-14</c:v>
                </c:pt>
                <c:pt idx="7">
                  <c:v>15-17</c:v>
                </c:pt>
                <c:pt idx="8">
                  <c:v>18-24</c:v>
                </c:pt>
                <c:pt idx="9">
                  <c:v>25-49</c:v>
                </c:pt>
                <c:pt idx="10">
                  <c:v>50-59</c:v>
                </c:pt>
                <c:pt idx="11">
                  <c:v>60+</c:v>
                </c:pt>
              </c:strCache>
            </c:strRef>
          </c:cat>
          <c:val>
            <c:numRef>
              <c:f>'Demography (1)'!$B$7:$B$19</c:f>
              <c:numCache>
                <c:formatCode>#,##0</c:formatCode>
                <c:ptCount val="12"/>
                <c:pt idx="0">
                  <c:v>997</c:v>
                </c:pt>
                <c:pt idx="1">
                  <c:v>2196</c:v>
                </c:pt>
                <c:pt idx="2">
                  <c:v>2447</c:v>
                </c:pt>
                <c:pt idx="3">
                  <c:v>3840</c:v>
                </c:pt>
                <c:pt idx="4">
                  <c:v>12274</c:v>
                </c:pt>
                <c:pt idx="5">
                  <c:v>1122</c:v>
                </c:pt>
                <c:pt idx="6">
                  <c:v>10408</c:v>
                </c:pt>
                <c:pt idx="7">
                  <c:v>7467</c:v>
                </c:pt>
                <c:pt idx="8">
                  <c:v>10589</c:v>
                </c:pt>
                <c:pt idx="9">
                  <c:v>18439</c:v>
                </c:pt>
                <c:pt idx="10">
                  <c:v>7905</c:v>
                </c:pt>
                <c:pt idx="11">
                  <c:v>5950</c:v>
                </c:pt>
              </c:numCache>
            </c:numRef>
          </c:val>
        </c:ser>
        <c:dLbls>
          <c:showLegendKey val="0"/>
          <c:showVal val="0"/>
          <c:showCatName val="0"/>
          <c:showSerName val="0"/>
          <c:showPercent val="0"/>
          <c:showBubbleSize val="0"/>
        </c:dLbls>
        <c:gapWidth val="182"/>
        <c:axId val="269322968"/>
        <c:axId val="269307336"/>
      </c:barChart>
      <c:catAx>
        <c:axId val="269322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69307336"/>
        <c:crosses val="autoZero"/>
        <c:auto val="1"/>
        <c:lblAlgn val="ctr"/>
        <c:lblOffset val="100"/>
        <c:noMultiLvlLbl val="0"/>
      </c:catAx>
      <c:valAx>
        <c:axId val="2693073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322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[CampProfile_Analysis_Kachin_NSS_Round5_ external.xlsx]Gap!PivotTable3</c:name>
    <c:fmtId val="0"/>
  </c:pivotSource>
  <c:chart>
    <c:autoTitleDeleted val="1"/>
    <c:pivotFmts>
      <c:pivotFmt>
        <c:idx val="0"/>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cked"/>
        <c:varyColors val="0"/>
        <c:ser>
          <c:idx val="0"/>
          <c:order val="0"/>
          <c:tx>
            <c:strRef>
              <c:f>Gap!$B$3</c:f>
              <c:strCache>
                <c:ptCount val="1"/>
                <c:pt idx="0">
                  <c:v>Total</c:v>
                </c:pt>
              </c:strCache>
            </c:strRef>
          </c:tx>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Gap!$A$4:$A$34</c:f>
              <c:strCache>
                <c:ptCount val="30"/>
                <c:pt idx="0">
                  <c:v>Access to livelihood opportunities</c:v>
                </c:pt>
                <c:pt idx="1">
                  <c:v>Basic Food</c:v>
                </c:pt>
                <c:pt idx="2">
                  <c:v>Bathing Spaces</c:v>
                </c:pt>
                <c:pt idx="3">
                  <c:v>Blankets/Winter Clothing</c:v>
                </c:pt>
                <c:pt idx="4">
                  <c:v>Cash/Money Assistance</c:v>
                </c:pt>
                <c:pt idx="5">
                  <c:v>Communal building</c:v>
                </c:pt>
                <c:pt idx="6">
                  <c:v>Complementary Food</c:v>
                </c:pt>
                <c:pt idx="7">
                  <c:v>Firewood / fuel</c:v>
                </c:pt>
                <c:pt idx="8">
                  <c:v>Health facility / Clinic</c:v>
                </c:pt>
                <c:pt idx="9">
                  <c:v>Hygiene Kits</c:v>
                </c:pt>
                <c:pt idx="10">
                  <c:v>Individual Shelter/Houses</c:v>
                </c:pt>
                <c:pt idx="11">
                  <c:v>Kitchen Sets</c:v>
                </c:pt>
                <c:pt idx="12">
                  <c:v>Latrines/Toilets</c:v>
                </c:pt>
                <c:pt idx="13">
                  <c:v>Legal aid and advice</c:v>
                </c:pt>
                <c:pt idx="14">
                  <c:v>Medical staff (doctor, nurse, etc)</c:v>
                </c:pt>
                <c:pt idx="15">
                  <c:v>Medicines</c:v>
                </c:pt>
                <c:pt idx="16">
                  <c:v>Other</c:v>
                </c:pt>
                <c:pt idx="17">
                  <c:v>Partitions within shelters</c:v>
                </c:pt>
                <c:pt idx="18">
                  <c:v>School Facilities</c:v>
                </c:pt>
                <c:pt idx="19">
                  <c:v>School materials / supplies</c:v>
                </c:pt>
                <c:pt idx="20">
                  <c:v>Transport to school</c:v>
                </c:pt>
                <c:pt idx="21">
                  <c:v>Vocational training</c:v>
                </c:pt>
                <c:pt idx="22">
                  <c:v>Well / water tank</c:v>
                </c:pt>
                <c:pt idx="23">
                  <c:v>Women NFIs (sanitary pads, underwear, etc.)</c:v>
                </c:pt>
                <c:pt idx="24">
                  <c:v>Birth certificate</c:v>
                </c:pt>
                <c:pt idx="25">
                  <c:v>Household registration</c:v>
                </c:pt>
                <c:pt idx="26">
                  <c:v>Conflict Management</c:v>
                </c:pt>
                <c:pt idx="27">
                  <c:v>More awareness sessions on guiding principles of IDP</c:v>
                </c:pt>
                <c:pt idx="28">
                  <c:v>Identity documents</c:v>
                </c:pt>
                <c:pt idx="29">
                  <c:v>(blank)</c:v>
                </c:pt>
              </c:strCache>
            </c:strRef>
          </c:cat>
          <c:val>
            <c:numRef>
              <c:f>Gap!$B$4:$B$34</c:f>
              <c:numCache>
                <c:formatCode>General</c:formatCode>
                <c:ptCount val="30"/>
                <c:pt idx="0">
                  <c:v>119</c:v>
                </c:pt>
                <c:pt idx="1">
                  <c:v>216</c:v>
                </c:pt>
                <c:pt idx="2">
                  <c:v>12</c:v>
                </c:pt>
                <c:pt idx="3">
                  <c:v>37</c:v>
                </c:pt>
                <c:pt idx="4">
                  <c:v>180</c:v>
                </c:pt>
                <c:pt idx="5">
                  <c:v>14</c:v>
                </c:pt>
                <c:pt idx="6">
                  <c:v>73</c:v>
                </c:pt>
                <c:pt idx="7">
                  <c:v>74</c:v>
                </c:pt>
                <c:pt idx="8">
                  <c:v>41</c:v>
                </c:pt>
                <c:pt idx="9">
                  <c:v>92</c:v>
                </c:pt>
                <c:pt idx="10">
                  <c:v>31</c:v>
                </c:pt>
                <c:pt idx="11">
                  <c:v>43</c:v>
                </c:pt>
                <c:pt idx="12">
                  <c:v>13</c:v>
                </c:pt>
                <c:pt idx="13">
                  <c:v>20</c:v>
                </c:pt>
                <c:pt idx="14">
                  <c:v>26</c:v>
                </c:pt>
                <c:pt idx="15">
                  <c:v>62</c:v>
                </c:pt>
                <c:pt idx="16">
                  <c:v>16</c:v>
                </c:pt>
                <c:pt idx="17">
                  <c:v>18</c:v>
                </c:pt>
                <c:pt idx="18">
                  <c:v>27</c:v>
                </c:pt>
                <c:pt idx="19">
                  <c:v>135</c:v>
                </c:pt>
                <c:pt idx="20">
                  <c:v>56</c:v>
                </c:pt>
                <c:pt idx="21">
                  <c:v>74</c:v>
                </c:pt>
                <c:pt idx="22">
                  <c:v>27</c:v>
                </c:pt>
                <c:pt idx="23">
                  <c:v>40</c:v>
                </c:pt>
                <c:pt idx="24">
                  <c:v>17</c:v>
                </c:pt>
                <c:pt idx="25">
                  <c:v>32</c:v>
                </c:pt>
                <c:pt idx="26">
                  <c:v>13</c:v>
                </c:pt>
                <c:pt idx="27">
                  <c:v>16</c:v>
                </c:pt>
                <c:pt idx="28">
                  <c:v>5</c:v>
                </c:pt>
                <c:pt idx="29">
                  <c:v>7</c:v>
                </c:pt>
              </c:numCache>
            </c:numRef>
          </c:val>
          <c:smooth val="0"/>
        </c:ser>
        <c:dLbls>
          <c:showLegendKey val="0"/>
          <c:showVal val="0"/>
          <c:showCatName val="0"/>
          <c:showSerName val="0"/>
          <c:showPercent val="0"/>
          <c:showBubbleSize val="0"/>
        </c:dLbls>
        <c:marker val="1"/>
        <c:smooth val="0"/>
        <c:axId val="268872408"/>
        <c:axId val="269527576"/>
      </c:lineChart>
      <c:catAx>
        <c:axId val="268872408"/>
        <c:scaling>
          <c:orientation val="minMax"/>
        </c:scaling>
        <c:delete val="0"/>
        <c:axPos val="b"/>
        <c:numFmt formatCode="General" sourceLinked="0"/>
        <c:majorTickMark val="out"/>
        <c:minorTickMark val="none"/>
        <c:tickLblPos val="nextTo"/>
        <c:txPr>
          <a:bodyPr rot="-5400000" vert="horz"/>
          <a:lstStyle/>
          <a:p>
            <a:pPr>
              <a:defRPr b="1"/>
            </a:pPr>
            <a:endParaRPr lang="en-US"/>
          </a:p>
        </c:txPr>
        <c:crossAx val="269527576"/>
        <c:crosses val="autoZero"/>
        <c:auto val="1"/>
        <c:lblAlgn val="ctr"/>
        <c:lblOffset val="100"/>
        <c:noMultiLvlLbl val="0"/>
      </c:catAx>
      <c:valAx>
        <c:axId val="269527576"/>
        <c:scaling>
          <c:orientation val="minMax"/>
        </c:scaling>
        <c:delete val="0"/>
        <c:axPos val="l"/>
        <c:majorGridlines/>
        <c:numFmt formatCode="General" sourceLinked="1"/>
        <c:majorTickMark val="out"/>
        <c:minorTickMark val="none"/>
        <c:tickLblPos val="nextTo"/>
        <c:txPr>
          <a:bodyPr/>
          <a:lstStyle/>
          <a:p>
            <a:pPr>
              <a:defRPr b="1"/>
            </a:pPr>
            <a:endParaRPr lang="en-US"/>
          </a:p>
        </c:txPr>
        <c:crossAx val="268872408"/>
        <c:crosses val="autoZero"/>
        <c:crossBetween val="between"/>
      </c:valAx>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Comparison of priorities After displacement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Livelihood!$K$5</c:f>
              <c:strCache>
                <c:ptCount val="1"/>
                <c:pt idx="0">
                  <c:v>after displacement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Livelihood!$J$6:$J$17</c:f>
              <c:strCache>
                <c:ptCount val="12"/>
                <c:pt idx="0">
                  <c:v>Fishing</c:v>
                </c:pt>
                <c:pt idx="1">
                  <c:v>Handicrafts</c:v>
                </c:pt>
                <c:pt idx="2">
                  <c:v>Livestock</c:v>
                </c:pt>
                <c:pt idx="3">
                  <c:v>Manucfacturing (Non Food)</c:v>
                </c:pt>
                <c:pt idx="4">
                  <c:v>Manufacturing (Food processing)</c:v>
                </c:pt>
                <c:pt idx="5">
                  <c:v>Mining</c:v>
                </c:pt>
                <c:pt idx="6">
                  <c:v>None</c:v>
                </c:pt>
                <c:pt idx="7">
                  <c:v>Other</c:v>
                </c:pt>
                <c:pt idx="8">
                  <c:v>Trade (buying and selling)</c:v>
                </c:pt>
                <c:pt idx="9">
                  <c:v>Daily wage worker</c:v>
                </c:pt>
                <c:pt idx="10">
                  <c:v>Farming by own land</c:v>
                </c:pt>
                <c:pt idx="11">
                  <c:v>Farming by Land Tenancy</c:v>
                </c:pt>
              </c:strCache>
            </c:strRef>
          </c:cat>
          <c:val>
            <c:numRef>
              <c:f>Livelihood!$K$6:$K$17</c:f>
              <c:numCache>
                <c:formatCode>General</c:formatCode>
                <c:ptCount val="12"/>
                <c:pt idx="0">
                  <c:v>5</c:v>
                </c:pt>
                <c:pt idx="1">
                  <c:v>17</c:v>
                </c:pt>
                <c:pt idx="2">
                  <c:v>121</c:v>
                </c:pt>
                <c:pt idx="3">
                  <c:v>4</c:v>
                </c:pt>
                <c:pt idx="4">
                  <c:v>3</c:v>
                </c:pt>
                <c:pt idx="5">
                  <c:v>28</c:v>
                </c:pt>
                <c:pt idx="6">
                  <c:v>24</c:v>
                </c:pt>
                <c:pt idx="7">
                  <c:v>16</c:v>
                </c:pt>
                <c:pt idx="8">
                  <c:v>30</c:v>
                </c:pt>
                <c:pt idx="9">
                  <c:v>187</c:v>
                </c:pt>
                <c:pt idx="10">
                  <c:v>43</c:v>
                </c:pt>
                <c:pt idx="11">
                  <c:v>24</c:v>
                </c:pt>
              </c:numCache>
            </c:numRef>
          </c:val>
        </c:ser>
        <c:dLbls>
          <c:showLegendKey val="0"/>
          <c:showVal val="0"/>
          <c:showCatName val="0"/>
          <c:showSerName val="0"/>
          <c:showPercent val="0"/>
          <c:showBubbleSize val="0"/>
        </c:dLbls>
        <c:gapWidth val="182"/>
        <c:axId val="270573504"/>
        <c:axId val="270573896"/>
      </c:barChart>
      <c:catAx>
        <c:axId val="270573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70573896"/>
        <c:crosses val="autoZero"/>
        <c:auto val="1"/>
        <c:lblAlgn val="ctr"/>
        <c:lblOffset val="100"/>
        <c:noMultiLvlLbl val="0"/>
      </c:catAx>
      <c:valAx>
        <c:axId val="270573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70573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themimu.info/assessments-and-publications" TargetMode="External"/><Relationship Id="rId3" Type="http://schemas.openxmlformats.org/officeDocument/2006/relationships/image" Target="../media/image3.jpeg"/><Relationship Id="rId7" Type="http://schemas.openxmlformats.org/officeDocument/2006/relationships/hyperlink" Target="http://www.sheltercluster.org/library/individual-camp-profiles-kachin" TargetMode="External"/><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28575</xdr:rowOff>
    </xdr:from>
    <xdr:to>
      <xdr:col>9</xdr:col>
      <xdr:colOff>600075</xdr:colOff>
      <xdr:row>6</xdr:row>
      <xdr:rowOff>62345</xdr:rowOff>
    </xdr:to>
    <xdr:sp macro="" textlink="">
      <xdr:nvSpPr>
        <xdr:cNvPr id="2" name="Rounded Rectangle 1"/>
        <xdr:cNvSpPr/>
      </xdr:nvSpPr>
      <xdr:spPr>
        <a:xfrm>
          <a:off x="19050" y="28575"/>
          <a:ext cx="6316807" cy="11144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400" b="1" i="0" u="none" strike="noStrike">
              <a:solidFill>
                <a:schemeClr val="dk1"/>
              </a:solidFill>
              <a:effectLst/>
              <a:latin typeface="+mn-lt"/>
              <a:ea typeface="+mn-ea"/>
              <a:cs typeface="+mn-cs"/>
            </a:rPr>
            <a:t>Kachin &amp; Northern Shan</a:t>
          </a:r>
        </a:p>
        <a:p>
          <a:pPr algn="ctr"/>
          <a:r>
            <a:rPr lang="en-US" sz="1400" b="1" i="0" u="none" strike="noStrike">
              <a:solidFill>
                <a:schemeClr val="dk1"/>
              </a:solidFill>
              <a:effectLst/>
              <a:latin typeface="+mn-lt"/>
              <a:ea typeface="+mn-ea"/>
              <a:cs typeface="+mn-cs"/>
            </a:rPr>
            <a:t>Camp Profiling</a:t>
          </a:r>
        </a:p>
        <a:p>
          <a:pPr algn="ctr"/>
          <a:r>
            <a:rPr lang="en-US" sz="1400" b="1" i="0" u="none" strike="noStrike">
              <a:solidFill>
                <a:schemeClr val="dk1"/>
              </a:solidFill>
              <a:effectLst/>
              <a:latin typeface="+mn-lt"/>
              <a:ea typeface="+mn-ea"/>
              <a:cs typeface="+mn-cs"/>
            </a:rPr>
            <a:t>Round 5</a:t>
          </a:r>
        </a:p>
        <a:p>
          <a:pPr algn="ctr"/>
          <a:r>
            <a:rPr lang="en-US" sz="1400" b="1" i="0" u="none" strike="noStrike">
              <a:solidFill>
                <a:schemeClr val="dk1"/>
              </a:solidFill>
              <a:effectLst/>
              <a:latin typeface="+mn-lt"/>
              <a:ea typeface="+mn-ea"/>
              <a:cs typeface="+mn-cs"/>
            </a:rPr>
            <a:t>April:</a:t>
          </a:r>
          <a:r>
            <a:rPr lang="en-US" sz="1400" b="1" i="0" u="none" strike="noStrike" baseline="0">
              <a:solidFill>
                <a:schemeClr val="dk1"/>
              </a:solidFill>
              <a:effectLst/>
              <a:latin typeface="+mn-lt"/>
              <a:ea typeface="+mn-ea"/>
              <a:cs typeface="+mn-cs"/>
            </a:rPr>
            <a:t>June </a:t>
          </a:r>
          <a:r>
            <a:rPr lang="en-US" sz="1400" b="1" i="0" u="none" strike="noStrike">
              <a:solidFill>
                <a:schemeClr val="dk1"/>
              </a:solidFill>
              <a:effectLst/>
              <a:latin typeface="+mn-lt"/>
              <a:ea typeface="+mn-ea"/>
              <a:cs typeface="+mn-cs"/>
            </a:rPr>
            <a:t>2016</a:t>
          </a:r>
        </a:p>
        <a:p>
          <a:pPr algn="ctr"/>
          <a:endParaRPr lang="en-US" sz="1100" b="1"/>
        </a:p>
      </xdr:txBody>
    </xdr:sp>
    <xdr:clientData/>
  </xdr:twoCellAnchor>
  <xdr:twoCellAnchor>
    <xdr:from>
      <xdr:col>11</xdr:col>
      <xdr:colOff>104774</xdr:colOff>
      <xdr:row>3</xdr:row>
      <xdr:rowOff>171450</xdr:rowOff>
    </xdr:from>
    <xdr:to>
      <xdr:col>17</xdr:col>
      <xdr:colOff>552449</xdr:colOff>
      <xdr:row>6</xdr:row>
      <xdr:rowOff>66675</xdr:rowOff>
    </xdr:to>
    <xdr:sp macro="" textlink="">
      <xdr:nvSpPr>
        <xdr:cNvPr id="3" name="Rounded Rectangle 2"/>
        <xdr:cNvSpPr/>
      </xdr:nvSpPr>
      <xdr:spPr>
        <a:xfrm>
          <a:off x="7334249" y="742950"/>
          <a:ext cx="4391025" cy="4667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b="1" i="0" u="none" strike="noStrike">
              <a:solidFill>
                <a:schemeClr val="dk1"/>
              </a:solidFill>
              <a:effectLst/>
              <a:latin typeface="+mn-lt"/>
              <a:ea typeface="+mn-ea"/>
              <a:cs typeface="+mn-cs"/>
            </a:rPr>
            <a:t>Camp</a:t>
          </a:r>
          <a:r>
            <a:rPr lang="en-US" sz="1100" b="1" i="0" u="none" strike="noStrike" baseline="0">
              <a:solidFill>
                <a:schemeClr val="dk1"/>
              </a:solidFill>
              <a:effectLst/>
              <a:latin typeface="+mn-lt"/>
              <a:ea typeface="+mn-ea"/>
              <a:cs typeface="+mn-cs"/>
            </a:rPr>
            <a:t> Coordination &amp; Camp Management Cluster </a:t>
          </a:r>
        </a:p>
        <a:p>
          <a:pPr algn="l"/>
          <a:r>
            <a:rPr lang="en-US" sz="1100" b="1" i="0" u="none" strike="noStrike" baseline="0">
              <a:solidFill>
                <a:schemeClr val="dk1"/>
              </a:solidFill>
              <a:effectLst/>
              <a:latin typeface="+mn-lt"/>
              <a:ea typeface="+mn-ea"/>
              <a:cs typeface="+mn-cs"/>
            </a:rPr>
            <a:t>and Wash Cluster</a:t>
          </a:r>
          <a:endParaRPr lang="en-US" sz="1100" b="1" i="0" u="none" strike="noStrike">
            <a:solidFill>
              <a:schemeClr val="dk1"/>
            </a:solidFill>
            <a:effectLst/>
            <a:latin typeface="+mn-lt"/>
            <a:ea typeface="+mn-ea"/>
            <a:cs typeface="+mn-cs"/>
          </a:endParaRPr>
        </a:p>
        <a:p>
          <a:pPr algn="l"/>
          <a:endParaRPr lang="en-US" sz="1100"/>
        </a:p>
      </xdr:txBody>
    </xdr:sp>
    <xdr:clientData/>
  </xdr:twoCellAnchor>
  <xdr:twoCellAnchor editAs="oneCell">
    <xdr:from>
      <xdr:col>4</xdr:col>
      <xdr:colOff>438151</xdr:colOff>
      <xdr:row>6</xdr:row>
      <xdr:rowOff>161926</xdr:rowOff>
    </xdr:from>
    <xdr:to>
      <xdr:col>5</xdr:col>
      <xdr:colOff>404551</xdr:colOff>
      <xdr:row>9</xdr:row>
      <xdr:rowOff>166426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6551" y="1304926"/>
          <a:ext cx="576000" cy="576000"/>
        </a:xfrm>
        <a:prstGeom prst="rect">
          <a:avLst/>
        </a:prstGeom>
      </xdr:spPr>
    </xdr:pic>
    <xdr:clientData/>
  </xdr:twoCellAnchor>
  <xdr:twoCellAnchor editAs="oneCell">
    <xdr:from>
      <xdr:col>2</xdr:col>
      <xdr:colOff>390525</xdr:colOff>
      <xdr:row>6</xdr:row>
      <xdr:rowOff>180975</xdr:rowOff>
    </xdr:from>
    <xdr:to>
      <xdr:col>3</xdr:col>
      <xdr:colOff>356925</xdr:colOff>
      <xdr:row>10</xdr:row>
      <xdr:rowOff>2595</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9725" y="1323975"/>
          <a:ext cx="576000" cy="576000"/>
        </a:xfrm>
        <a:prstGeom prst="rect">
          <a:avLst/>
        </a:prstGeom>
      </xdr:spPr>
    </xdr:pic>
    <xdr:clientData/>
  </xdr:twoCellAnchor>
  <xdr:twoCellAnchor editAs="oneCell">
    <xdr:from>
      <xdr:col>7</xdr:col>
      <xdr:colOff>47617</xdr:colOff>
      <xdr:row>6</xdr:row>
      <xdr:rowOff>142875</xdr:rowOff>
    </xdr:from>
    <xdr:to>
      <xdr:col>8</xdr:col>
      <xdr:colOff>89297</xdr:colOff>
      <xdr:row>9</xdr:row>
      <xdr:rowOff>147375</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4817" y="1285875"/>
          <a:ext cx="651280" cy="576000"/>
        </a:xfrm>
        <a:prstGeom prst="rect">
          <a:avLst/>
        </a:prstGeom>
      </xdr:spPr>
    </xdr:pic>
    <xdr:clientData/>
  </xdr:twoCellAnchor>
  <xdr:twoCellAnchor editAs="oneCell">
    <xdr:from>
      <xdr:col>0</xdr:col>
      <xdr:colOff>495300</xdr:colOff>
      <xdr:row>6</xdr:row>
      <xdr:rowOff>142875</xdr:rowOff>
    </xdr:from>
    <xdr:to>
      <xdr:col>1</xdr:col>
      <xdr:colOff>465316</xdr:colOff>
      <xdr:row>9</xdr:row>
      <xdr:rowOff>147375</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5300" y="1285875"/>
          <a:ext cx="579616" cy="576000"/>
        </a:xfrm>
        <a:prstGeom prst="rect">
          <a:avLst/>
        </a:prstGeom>
      </xdr:spPr>
    </xdr:pic>
    <xdr:clientData/>
  </xdr:twoCellAnchor>
  <xdr:twoCellAnchor>
    <xdr:from>
      <xdr:col>0</xdr:col>
      <xdr:colOff>44824</xdr:colOff>
      <xdr:row>10</xdr:row>
      <xdr:rowOff>53789</xdr:rowOff>
    </xdr:from>
    <xdr:to>
      <xdr:col>4</xdr:col>
      <xdr:colOff>480157</xdr:colOff>
      <xdr:row>18</xdr:row>
      <xdr:rowOff>60961</xdr:rowOff>
    </xdr:to>
    <xdr:grpSp>
      <xdr:nvGrpSpPr>
        <xdr:cNvPr id="10" name="Group 9"/>
        <xdr:cNvGrpSpPr/>
      </xdr:nvGrpSpPr>
      <xdr:grpSpPr>
        <a:xfrm>
          <a:off x="44824" y="1958789"/>
          <a:ext cx="3062919" cy="1531172"/>
          <a:chOff x="2752725" y="2819400"/>
          <a:chExt cx="4562475" cy="2679095"/>
        </a:xfrm>
      </xdr:grpSpPr>
      <xdr:sp macro="" textlink="">
        <xdr:nvSpPr>
          <xdr:cNvPr id="8" name="Rounded Rectangle 7"/>
          <xdr:cNvSpPr/>
        </xdr:nvSpPr>
        <xdr:spPr>
          <a:xfrm>
            <a:off x="2752725" y="3095624"/>
            <a:ext cx="4562475" cy="240287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lvl="0"/>
            <a:r>
              <a:rPr lang="en-US" sz="750" b="0">
                <a:solidFill>
                  <a:schemeClr val="dk1"/>
                </a:solidFill>
                <a:effectLst/>
                <a:latin typeface="+mn-lt"/>
                <a:ea typeface="+mn-ea"/>
                <a:cs typeface="+mn-cs"/>
              </a:rPr>
              <a:t>Provide a regularly updated overview of the situation in camps hosting IDPs, including disaggregated population estimates</a:t>
            </a:r>
          </a:p>
          <a:p>
            <a:pPr lvl="0"/>
            <a:r>
              <a:rPr lang="en-US" sz="750" b="0">
                <a:solidFill>
                  <a:schemeClr val="dk1"/>
                </a:solidFill>
                <a:effectLst/>
                <a:latin typeface="+mn-lt"/>
                <a:ea typeface="+mn-ea"/>
                <a:cs typeface="+mn-cs"/>
              </a:rPr>
              <a:t>Consolidate information for advocacy and fundraising</a:t>
            </a:r>
            <a:r>
              <a:rPr lang="en-US" sz="750" b="0" baseline="0">
                <a:solidFill>
                  <a:schemeClr val="dk1"/>
                </a:solidFill>
                <a:effectLst/>
                <a:latin typeface="+mn-lt"/>
                <a:ea typeface="+mn-ea"/>
                <a:cs typeface="+mn-cs"/>
              </a:rPr>
              <a:t> </a:t>
            </a:r>
            <a:r>
              <a:rPr lang="en-US" sz="750" b="0">
                <a:solidFill>
                  <a:schemeClr val="dk1"/>
                </a:solidFill>
                <a:effectLst/>
                <a:latin typeface="+mn-lt"/>
                <a:ea typeface="+mn-ea"/>
                <a:cs typeface="+mn-cs"/>
              </a:rPr>
              <a:t>efforts on behalf of IDPs living in camps</a:t>
            </a:r>
          </a:p>
          <a:p>
            <a:pPr lvl="0"/>
            <a:r>
              <a:rPr lang="en-US" sz="750" b="0">
                <a:solidFill>
                  <a:schemeClr val="dk1"/>
                </a:solidFill>
                <a:effectLst/>
                <a:latin typeface="+mn-lt"/>
                <a:ea typeface="+mn-ea"/>
                <a:cs typeface="+mn-cs"/>
              </a:rPr>
              <a:t>Indicate the need for more detailed thematic assessment</a:t>
            </a:r>
          </a:p>
          <a:p>
            <a:pPr lvl="0"/>
            <a:r>
              <a:rPr lang="en-US" sz="750" b="0">
                <a:solidFill>
                  <a:schemeClr val="dk1"/>
                </a:solidFill>
                <a:effectLst/>
                <a:latin typeface="+mn-lt"/>
                <a:ea typeface="+mn-ea"/>
                <a:cs typeface="+mn-cs"/>
              </a:rPr>
              <a:t>Strengthen coordination of camp level information collection, analysis and response</a:t>
            </a:r>
          </a:p>
          <a:p>
            <a:pPr lvl="0"/>
            <a:r>
              <a:rPr lang="en-US" sz="750" b="0">
                <a:solidFill>
                  <a:schemeClr val="dk1"/>
                </a:solidFill>
                <a:effectLst/>
                <a:latin typeface="+mn-lt"/>
                <a:ea typeface="+mn-ea"/>
                <a:cs typeface="+mn-cs"/>
              </a:rPr>
              <a:t>Support capacity building for camp managers over-time</a:t>
            </a:r>
          </a:p>
          <a:p>
            <a:pPr algn="l"/>
            <a:endParaRPr lang="en-US" sz="750"/>
          </a:p>
        </xdr:txBody>
      </xdr:sp>
      <xdr:sp macro="" textlink="">
        <xdr:nvSpPr>
          <xdr:cNvPr id="9" name="Rounded Rectangle 8"/>
          <xdr:cNvSpPr/>
        </xdr:nvSpPr>
        <xdr:spPr>
          <a:xfrm>
            <a:off x="3057525" y="2819400"/>
            <a:ext cx="4010025" cy="3524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Objectives</a:t>
            </a:r>
          </a:p>
        </xdr:txBody>
      </xdr:sp>
    </xdr:grpSp>
    <xdr:clientData/>
  </xdr:twoCellAnchor>
  <xdr:twoCellAnchor>
    <xdr:from>
      <xdr:col>5</xdr:col>
      <xdr:colOff>131909</xdr:colOff>
      <xdr:row>17</xdr:row>
      <xdr:rowOff>40238</xdr:rowOff>
    </xdr:from>
    <xdr:to>
      <xdr:col>9</xdr:col>
      <xdr:colOff>567242</xdr:colOff>
      <xdr:row>23</xdr:row>
      <xdr:rowOff>10509</xdr:rowOff>
    </xdr:to>
    <xdr:grpSp>
      <xdr:nvGrpSpPr>
        <xdr:cNvPr id="11" name="Group 10"/>
        <xdr:cNvGrpSpPr/>
      </xdr:nvGrpSpPr>
      <xdr:grpSpPr>
        <a:xfrm>
          <a:off x="3416392" y="3278738"/>
          <a:ext cx="3062919" cy="1113271"/>
          <a:chOff x="7759669" y="1342938"/>
          <a:chExt cx="4562475" cy="2333629"/>
        </a:xfrm>
      </xdr:grpSpPr>
      <xdr:sp macro="" textlink="">
        <xdr:nvSpPr>
          <xdr:cNvPr id="12" name="Rounded Rectangle 11"/>
          <xdr:cNvSpPr/>
        </xdr:nvSpPr>
        <xdr:spPr>
          <a:xfrm>
            <a:off x="7759669" y="1619163"/>
            <a:ext cx="4562475" cy="205740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750">
                <a:solidFill>
                  <a:schemeClr val="dk1"/>
                </a:solidFill>
                <a:effectLst/>
                <a:latin typeface="+mn-lt"/>
                <a:ea typeface="+mn-ea"/>
                <a:cs typeface="+mn-cs"/>
              </a:rPr>
              <a:t> The data collection is based on a questionnaire defined by stakeholders</a:t>
            </a:r>
            <a:r>
              <a:rPr lang="en-US" sz="750" baseline="0">
                <a:solidFill>
                  <a:schemeClr val="dk1"/>
                </a:solidFill>
                <a:effectLst/>
                <a:latin typeface="+mn-lt"/>
                <a:ea typeface="+mn-ea"/>
                <a:cs typeface="+mn-cs"/>
              </a:rPr>
              <a:t> in Kachin &amp; Northern Shan. D</a:t>
            </a:r>
            <a:r>
              <a:rPr lang="en-US" sz="750">
                <a:solidFill>
                  <a:schemeClr val="dk1"/>
                </a:solidFill>
                <a:effectLst/>
                <a:latin typeface="+mn-lt"/>
                <a:ea typeface="+mn-ea"/>
                <a:cs typeface="+mn-cs"/>
              </a:rPr>
              <a:t>ata was collected by trained and sponsored CCCM focal points who are working in each camp. Their role is to</a:t>
            </a:r>
            <a:r>
              <a:rPr lang="en-US" sz="750" baseline="0">
                <a:solidFill>
                  <a:schemeClr val="dk1"/>
                </a:solidFill>
                <a:effectLst/>
                <a:latin typeface="+mn-lt"/>
                <a:ea typeface="+mn-ea"/>
                <a:cs typeface="+mn-cs"/>
              </a:rPr>
              <a:t> interview key informants and residents. Metadata are also registered for tracability.</a:t>
            </a:r>
            <a:r>
              <a:rPr lang="en-US" sz="750">
                <a:solidFill>
                  <a:schemeClr val="dk1"/>
                </a:solidFill>
                <a:effectLst/>
                <a:latin typeface="+mn-lt"/>
                <a:ea typeface="+mn-ea"/>
                <a:cs typeface="+mn-cs"/>
              </a:rPr>
              <a:t>  Wash data is being</a:t>
            </a:r>
            <a:r>
              <a:rPr lang="en-US" sz="750" baseline="0">
                <a:solidFill>
                  <a:schemeClr val="dk1"/>
                </a:solidFill>
                <a:effectLst/>
                <a:latin typeface="+mn-lt"/>
                <a:ea typeface="+mn-ea"/>
                <a:cs typeface="+mn-cs"/>
              </a:rPr>
              <a:t> taken</a:t>
            </a:r>
            <a:r>
              <a:rPr lang="en-US" sz="750">
                <a:solidFill>
                  <a:schemeClr val="dk1"/>
                </a:solidFill>
                <a:effectLst/>
                <a:latin typeface="+mn-lt"/>
                <a:ea typeface="+mn-ea"/>
                <a:cs typeface="+mn-cs"/>
              </a:rPr>
              <a:t> from the Wash 4w (February</a:t>
            </a:r>
            <a:r>
              <a:rPr lang="en-US" sz="750" baseline="0">
                <a:solidFill>
                  <a:schemeClr val="dk1"/>
                </a:solidFill>
                <a:effectLst/>
                <a:latin typeface="+mn-lt"/>
                <a:ea typeface="+mn-ea"/>
                <a:cs typeface="+mn-cs"/>
              </a:rPr>
              <a:t> 2016)</a:t>
            </a:r>
            <a:endParaRPr lang="en-US" sz="750"/>
          </a:p>
        </xdr:txBody>
      </xdr:sp>
      <xdr:sp macro="" textlink="">
        <xdr:nvSpPr>
          <xdr:cNvPr id="13" name="Rounded Rectangle 12"/>
          <xdr:cNvSpPr/>
        </xdr:nvSpPr>
        <xdr:spPr>
          <a:xfrm>
            <a:off x="8064469" y="1342938"/>
            <a:ext cx="4010026" cy="35242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Methodology</a:t>
            </a:r>
          </a:p>
        </xdr:txBody>
      </xdr:sp>
    </xdr:grpSp>
    <xdr:clientData/>
  </xdr:twoCellAnchor>
  <xdr:twoCellAnchor>
    <xdr:from>
      <xdr:col>5</xdr:col>
      <xdr:colOff>145304</xdr:colOff>
      <xdr:row>10</xdr:row>
      <xdr:rowOff>56320</xdr:rowOff>
    </xdr:from>
    <xdr:to>
      <xdr:col>9</xdr:col>
      <xdr:colOff>580637</xdr:colOff>
      <xdr:row>16</xdr:row>
      <xdr:rowOff>173419</xdr:rowOff>
    </xdr:to>
    <xdr:grpSp>
      <xdr:nvGrpSpPr>
        <xdr:cNvPr id="14" name="Group 13"/>
        <xdr:cNvGrpSpPr/>
      </xdr:nvGrpSpPr>
      <xdr:grpSpPr>
        <a:xfrm>
          <a:off x="3429787" y="1961320"/>
          <a:ext cx="3062919" cy="1260099"/>
          <a:chOff x="2752725" y="2719939"/>
          <a:chExt cx="4562475" cy="2523066"/>
        </a:xfrm>
      </xdr:grpSpPr>
      <xdr:sp macro="" textlink="">
        <xdr:nvSpPr>
          <xdr:cNvPr id="15" name="Rounded Rectangle 14"/>
          <xdr:cNvSpPr/>
        </xdr:nvSpPr>
        <xdr:spPr>
          <a:xfrm>
            <a:off x="2752725" y="2996161"/>
            <a:ext cx="4562475" cy="224684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750"/>
              <a:t>In March 2013 the CCCM cluster initiated the first camp profile</a:t>
            </a:r>
            <a:r>
              <a:rPr lang="en-US" sz="750" baseline="0"/>
              <a:t> with the support of JIPS - Joint IDP Profiling Service.</a:t>
            </a:r>
            <a:endParaRPr lang="en-US" sz="750"/>
          </a:p>
          <a:p>
            <a:pPr algn="l"/>
            <a:r>
              <a:rPr lang="en-US" sz="750"/>
              <a:t>March -</a:t>
            </a:r>
            <a:r>
              <a:rPr lang="en-US" sz="750" baseline="0"/>
              <a:t> September 2013 : Camp Profile 1st Round</a:t>
            </a:r>
          </a:p>
          <a:p>
            <a:pPr marL="0" marR="0" indent="0" algn="l" defTabSz="914400" eaLnBrk="1" fontAlgn="auto" latinLnBrk="0" hangingPunct="1">
              <a:lnSpc>
                <a:spcPct val="100000"/>
              </a:lnSpc>
              <a:spcBef>
                <a:spcPts val="0"/>
              </a:spcBef>
              <a:spcAft>
                <a:spcPts val="0"/>
              </a:spcAft>
              <a:buClrTx/>
              <a:buSzTx/>
              <a:buFontTx/>
              <a:buNone/>
              <a:tabLst/>
              <a:defRPr/>
            </a:pPr>
            <a:r>
              <a:rPr lang="en-US" sz="750">
                <a:solidFill>
                  <a:schemeClr val="dk1"/>
                </a:solidFill>
                <a:effectLst/>
                <a:latin typeface="+mn-lt"/>
                <a:ea typeface="+mn-ea"/>
                <a:cs typeface="+mn-cs"/>
              </a:rPr>
              <a:t>February</a:t>
            </a:r>
            <a:r>
              <a:rPr lang="en-US" sz="750" baseline="0">
                <a:solidFill>
                  <a:schemeClr val="dk1"/>
                </a:solidFill>
                <a:effectLst/>
                <a:latin typeface="+mn-lt"/>
                <a:ea typeface="+mn-ea"/>
                <a:cs typeface="+mn-cs"/>
              </a:rPr>
              <a:t> - June 2014 : Camp Profile 2nd Round</a:t>
            </a:r>
          </a:p>
          <a:p>
            <a:pPr marL="0" marR="0" indent="0" algn="l" defTabSz="914400" eaLnBrk="1" fontAlgn="auto" latinLnBrk="0" hangingPunct="1">
              <a:lnSpc>
                <a:spcPct val="100000"/>
              </a:lnSpc>
              <a:spcBef>
                <a:spcPts val="0"/>
              </a:spcBef>
              <a:spcAft>
                <a:spcPts val="0"/>
              </a:spcAft>
              <a:buClrTx/>
              <a:buSzTx/>
              <a:buFontTx/>
              <a:buNone/>
              <a:tabLst/>
              <a:defRPr/>
            </a:pPr>
            <a:r>
              <a:rPr lang="en-US" sz="750">
                <a:solidFill>
                  <a:schemeClr val="dk1"/>
                </a:solidFill>
                <a:effectLst/>
                <a:latin typeface="+mn-lt"/>
                <a:ea typeface="+mn-ea"/>
                <a:cs typeface="+mn-cs"/>
              </a:rPr>
              <a:t>January </a:t>
            </a:r>
            <a:r>
              <a:rPr lang="en-US" sz="750" baseline="0">
                <a:solidFill>
                  <a:schemeClr val="dk1"/>
                </a:solidFill>
                <a:effectLst/>
                <a:latin typeface="+mn-lt"/>
                <a:ea typeface="+mn-ea"/>
                <a:cs typeface="+mn-cs"/>
              </a:rPr>
              <a:t>- May2015 : Camp Profile 3rd Round</a:t>
            </a:r>
          </a:p>
          <a:p>
            <a:pPr marL="0" marR="0" indent="0" algn="l" defTabSz="914400" eaLnBrk="1" fontAlgn="auto" latinLnBrk="0" hangingPunct="1">
              <a:lnSpc>
                <a:spcPct val="100000"/>
              </a:lnSpc>
              <a:spcBef>
                <a:spcPts val="0"/>
              </a:spcBef>
              <a:spcAft>
                <a:spcPts val="0"/>
              </a:spcAft>
              <a:buClrTx/>
              <a:buSzTx/>
              <a:buFontTx/>
              <a:buNone/>
              <a:tabLst/>
              <a:defRPr/>
            </a:pPr>
            <a:r>
              <a:rPr lang="en-US" sz="750" baseline="0">
                <a:solidFill>
                  <a:schemeClr val="dk1"/>
                </a:solidFill>
                <a:effectLst/>
                <a:latin typeface="+mn-lt"/>
                <a:ea typeface="+mn-ea"/>
                <a:cs typeface="+mn-cs"/>
              </a:rPr>
              <a:t>September - December 2015 : Camp Profile 4th Round</a:t>
            </a:r>
          </a:p>
          <a:p>
            <a:pPr marL="0" marR="0" indent="0" algn="l" defTabSz="914400" eaLnBrk="1" fontAlgn="auto" latinLnBrk="0" hangingPunct="1">
              <a:lnSpc>
                <a:spcPct val="100000"/>
              </a:lnSpc>
              <a:spcBef>
                <a:spcPts val="0"/>
              </a:spcBef>
              <a:spcAft>
                <a:spcPts val="0"/>
              </a:spcAft>
              <a:buClrTx/>
              <a:buSzTx/>
              <a:buFontTx/>
              <a:buNone/>
              <a:tabLst/>
              <a:defRPr/>
            </a:pPr>
            <a:r>
              <a:rPr lang="en-US" sz="750" baseline="0">
                <a:solidFill>
                  <a:schemeClr val="dk1"/>
                </a:solidFill>
                <a:effectLst/>
                <a:latin typeface="+mn-lt"/>
                <a:ea typeface="+mn-ea"/>
                <a:cs typeface="+mn-cs"/>
              </a:rPr>
              <a:t>April - June 2016 : Camp Profile 5th Round</a:t>
            </a:r>
            <a:endParaRPr lang="en-US" sz="7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50">
              <a:effectLst/>
            </a:endParaRPr>
          </a:p>
          <a:p>
            <a:pPr algn="l"/>
            <a:endParaRPr lang="en-US" sz="750"/>
          </a:p>
        </xdr:txBody>
      </xdr:sp>
      <xdr:sp macro="" textlink="">
        <xdr:nvSpPr>
          <xdr:cNvPr id="16" name="Rounded Rectangle 15"/>
          <xdr:cNvSpPr/>
        </xdr:nvSpPr>
        <xdr:spPr>
          <a:xfrm>
            <a:off x="3057525" y="2719939"/>
            <a:ext cx="4010026" cy="3524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Key Dates</a:t>
            </a:r>
          </a:p>
        </xdr:txBody>
      </xdr:sp>
    </xdr:grpSp>
    <xdr:clientData/>
  </xdr:twoCellAnchor>
  <xdr:twoCellAnchor>
    <xdr:from>
      <xdr:col>5</xdr:col>
      <xdr:colOff>145304</xdr:colOff>
      <xdr:row>35</xdr:row>
      <xdr:rowOff>0</xdr:rowOff>
    </xdr:from>
    <xdr:to>
      <xdr:col>9</xdr:col>
      <xdr:colOff>580637</xdr:colOff>
      <xdr:row>44</xdr:row>
      <xdr:rowOff>120868</xdr:rowOff>
    </xdr:to>
    <xdr:grpSp>
      <xdr:nvGrpSpPr>
        <xdr:cNvPr id="26" name="Group 25"/>
        <xdr:cNvGrpSpPr/>
      </xdr:nvGrpSpPr>
      <xdr:grpSpPr>
        <a:xfrm>
          <a:off x="3429787" y="6667500"/>
          <a:ext cx="3062919" cy="1835368"/>
          <a:chOff x="2752725" y="2961902"/>
          <a:chExt cx="4562475" cy="3189720"/>
        </a:xfrm>
      </xdr:grpSpPr>
      <xdr:sp macro="" textlink="">
        <xdr:nvSpPr>
          <xdr:cNvPr id="27" name="Rounded Rectangle 26"/>
          <xdr:cNvSpPr/>
        </xdr:nvSpPr>
        <xdr:spPr>
          <a:xfrm>
            <a:off x="2752725" y="3190623"/>
            <a:ext cx="4562475" cy="2960999"/>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750"/>
              <a:t>For futher information you can contact :</a:t>
            </a:r>
          </a:p>
          <a:p>
            <a:pPr algn="l"/>
            <a:r>
              <a:rPr lang="en-US" sz="750"/>
              <a:t>Mr. Edward</a:t>
            </a:r>
            <a:r>
              <a:rPr lang="en-US" sz="750" baseline="0"/>
              <a:t> Benson - </a:t>
            </a:r>
            <a:r>
              <a:rPr lang="en-US" sz="750" b="0" i="0" u="sng" strike="noStrike">
                <a:solidFill>
                  <a:schemeClr val="dk1"/>
                </a:solidFill>
                <a:effectLst/>
                <a:latin typeface="+mn-lt"/>
                <a:ea typeface="+mn-ea"/>
                <a:cs typeface="+mn-cs"/>
                <a:hlinkClick xmlns:r="http://schemas.openxmlformats.org/officeDocument/2006/relationships" r:id=""/>
              </a:rPr>
              <a:t>benson@unhcr.org</a:t>
            </a:r>
            <a:r>
              <a:rPr lang="en-US" sz="750"/>
              <a:t> </a:t>
            </a:r>
            <a:endParaRPr lang="en-US" sz="750" baseline="0"/>
          </a:p>
          <a:p>
            <a:pPr algn="l"/>
            <a:r>
              <a:rPr lang="en-US" sz="750"/>
              <a:t>National CCCM cluster coordinator - Yangon</a:t>
            </a:r>
          </a:p>
          <a:p>
            <a:pPr algn="l"/>
            <a:r>
              <a:rPr lang="en-US" sz="750"/>
              <a:t>Ms.</a:t>
            </a:r>
            <a:r>
              <a:rPr lang="en-US" sz="750" baseline="0"/>
              <a:t> </a:t>
            </a:r>
            <a:r>
              <a:rPr lang="en-US" sz="750"/>
              <a:t>Jade Chakowa -</a:t>
            </a:r>
            <a:r>
              <a:rPr lang="en-US" sz="750" u="sng">
                <a:solidFill>
                  <a:srgbClr val="0070C0"/>
                </a:solidFill>
              </a:rPr>
              <a:t>C</a:t>
            </a:r>
            <a:r>
              <a:rPr lang="en-US" sz="750" b="0" i="0" u="sng" strike="noStrike">
                <a:solidFill>
                  <a:srgbClr val="0070C0"/>
                </a:solidFill>
                <a:effectLst/>
                <a:latin typeface="+mn-lt"/>
                <a:ea typeface="+mn-ea"/>
                <a:cs typeface="+mn-cs"/>
              </a:rPr>
              <a:t>HAKOWA@unhcr.org</a:t>
            </a:r>
            <a:r>
              <a:rPr lang="en-US" sz="750"/>
              <a:t> </a:t>
            </a:r>
          </a:p>
          <a:p>
            <a:pPr algn="l"/>
            <a:r>
              <a:rPr lang="en-US" sz="750"/>
              <a:t>Sub-national CCCM cluster coordinator - Myiktyina</a:t>
            </a:r>
          </a:p>
          <a:p>
            <a:pPr marL="0" indent="0" algn="l"/>
            <a:r>
              <a:rPr lang="en-US" sz="750"/>
              <a:t>Mr. Parveen Mann</a:t>
            </a:r>
            <a:r>
              <a:rPr lang="en-US" sz="750" baseline="0"/>
              <a:t> - </a:t>
            </a:r>
            <a:r>
              <a:rPr lang="en-US" sz="750" u="sng">
                <a:solidFill>
                  <a:schemeClr val="tx2"/>
                </a:solidFill>
                <a:latin typeface="+mn-lt"/>
                <a:ea typeface="+mn-ea"/>
                <a:cs typeface="+mn-cs"/>
              </a:rPr>
              <a:t>mannp@unhcr.org </a:t>
            </a:r>
          </a:p>
          <a:p>
            <a:pPr algn="l"/>
            <a:r>
              <a:rPr lang="en-US" sz="750"/>
              <a:t>Information Management Officer</a:t>
            </a:r>
            <a:r>
              <a:rPr lang="en-US" sz="750" baseline="0"/>
              <a:t> - Yangon</a:t>
            </a:r>
            <a:endParaRPr lang="en-US" sz="750"/>
          </a:p>
          <a:p>
            <a:pPr algn="l"/>
            <a:r>
              <a:rPr lang="en-US" sz="750"/>
              <a:t>Mr. Soe</a:t>
            </a:r>
            <a:r>
              <a:rPr lang="en-US" sz="750" baseline="0"/>
              <a:t> Paing </a:t>
            </a:r>
            <a:r>
              <a:rPr lang="en-US" sz="750"/>
              <a:t>- </a:t>
            </a:r>
            <a:r>
              <a:rPr lang="en-US" sz="750" u="sng">
                <a:solidFill>
                  <a:schemeClr val="tx2"/>
                </a:solidFill>
                <a:latin typeface="+mn-lt"/>
                <a:ea typeface="+mn-ea"/>
                <a:cs typeface="+mn-cs"/>
              </a:rPr>
              <a:t>paing@unhcr.org</a:t>
            </a:r>
            <a:r>
              <a:rPr lang="en-US" sz="750"/>
              <a:t> </a:t>
            </a:r>
          </a:p>
          <a:p>
            <a:pPr algn="l"/>
            <a:r>
              <a:rPr lang="en-US" sz="750">
                <a:solidFill>
                  <a:schemeClr val="dk1"/>
                </a:solidFill>
                <a:latin typeface="+mn-lt"/>
                <a:ea typeface="+mn-ea"/>
                <a:cs typeface="+mn-cs"/>
              </a:rPr>
              <a:t>Data </a:t>
            </a:r>
            <a:r>
              <a:rPr lang="en-US" sz="750"/>
              <a:t>Management Associate</a:t>
            </a:r>
            <a:r>
              <a:rPr lang="en-US" sz="750" baseline="0"/>
              <a:t> - Myitkyina</a:t>
            </a:r>
            <a:endParaRPr lang="en-US" sz="750"/>
          </a:p>
          <a:p>
            <a:pPr algn="l"/>
            <a:r>
              <a:rPr lang="en-US" sz="750"/>
              <a:t>Ms. Thi</a:t>
            </a:r>
            <a:r>
              <a:rPr lang="en-US" sz="750" baseline="0"/>
              <a:t> Thi Lwin - </a:t>
            </a:r>
            <a:r>
              <a:rPr lang="en-US" sz="750" b="0" i="0" u="sng" strike="noStrike">
                <a:solidFill>
                  <a:schemeClr val="dk1"/>
                </a:solidFill>
                <a:effectLst/>
                <a:latin typeface="+mn-lt"/>
                <a:ea typeface="+mn-ea"/>
                <a:cs typeface="+mn-cs"/>
                <a:hlinkClick xmlns:r="http://schemas.openxmlformats.org/officeDocument/2006/relationships" r:id=""/>
              </a:rPr>
              <a:t>lwint@unhcr.org</a:t>
            </a:r>
            <a:r>
              <a:rPr lang="en-US" sz="750"/>
              <a:t> </a:t>
            </a:r>
          </a:p>
          <a:p>
            <a:pPr algn="l"/>
            <a:r>
              <a:rPr lang="en-US" sz="750"/>
              <a:t>Assistant Information Management Officer - Yangon</a:t>
            </a:r>
          </a:p>
        </xdr:txBody>
      </xdr:sp>
      <xdr:sp macro="" textlink="">
        <xdr:nvSpPr>
          <xdr:cNvPr id="28" name="Rounded Rectangle 27"/>
          <xdr:cNvSpPr/>
        </xdr:nvSpPr>
        <xdr:spPr>
          <a:xfrm>
            <a:off x="3073511" y="2961902"/>
            <a:ext cx="4010026" cy="35242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Contacts</a:t>
            </a:r>
          </a:p>
        </xdr:txBody>
      </xdr:sp>
    </xdr:grpSp>
    <xdr:clientData/>
  </xdr:twoCellAnchor>
  <xdr:twoCellAnchor>
    <xdr:from>
      <xdr:col>0</xdr:col>
      <xdr:colOff>94855</xdr:colOff>
      <xdr:row>18</xdr:row>
      <xdr:rowOff>110358</xdr:rowOff>
    </xdr:from>
    <xdr:to>
      <xdr:col>4</xdr:col>
      <xdr:colOff>530188</xdr:colOff>
      <xdr:row>34</xdr:row>
      <xdr:rowOff>99848</xdr:rowOff>
    </xdr:to>
    <xdr:grpSp>
      <xdr:nvGrpSpPr>
        <xdr:cNvPr id="35" name="Group 34"/>
        <xdr:cNvGrpSpPr/>
      </xdr:nvGrpSpPr>
      <xdr:grpSpPr>
        <a:xfrm>
          <a:off x="94855" y="3539358"/>
          <a:ext cx="3062919" cy="3037490"/>
          <a:chOff x="-2224509" y="2941052"/>
          <a:chExt cx="4562475" cy="4315348"/>
        </a:xfrm>
      </xdr:grpSpPr>
      <xdr:sp macro="" textlink="">
        <xdr:nvSpPr>
          <xdr:cNvPr id="36" name="Rounded Rectangle 35"/>
          <xdr:cNvSpPr/>
        </xdr:nvSpPr>
        <xdr:spPr>
          <a:xfrm>
            <a:off x="-2224509" y="3070711"/>
            <a:ext cx="4562475" cy="4185689"/>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endParaRPr lang="en-US" sz="750"/>
          </a:p>
          <a:p>
            <a:pPr algn="l"/>
            <a:r>
              <a:rPr lang="en-US" sz="750"/>
              <a:t>128 camps(out of 138) have been profiled (93% of the IDP population in all camps)</a:t>
            </a:r>
          </a:p>
          <a:p>
            <a:pPr algn="l"/>
            <a:endParaRPr lang="en-US" sz="750"/>
          </a:p>
          <a:p>
            <a:pPr algn="l"/>
            <a:r>
              <a:rPr lang="en-US" sz="750"/>
              <a:t>The process</a:t>
            </a:r>
            <a:r>
              <a:rPr lang="en-US" sz="750" baseline="0"/>
              <a:t> had been handled by </a:t>
            </a:r>
            <a:r>
              <a:rPr lang="en-US" sz="750"/>
              <a:t>5 national partners involved</a:t>
            </a:r>
            <a:r>
              <a:rPr lang="en-US" sz="750" baseline="0"/>
              <a:t> in the questionnaire definition, data collection, data management under the supervision of the CCCM cluster.</a:t>
            </a:r>
          </a:p>
          <a:p>
            <a:pPr algn="l"/>
            <a:endParaRPr lang="en-US" sz="750" baseline="0"/>
          </a:p>
          <a:p>
            <a:pPr algn="l"/>
            <a:r>
              <a:rPr lang="en-US" sz="750" baseline="0"/>
              <a:t>The questionnaire was extensively revised in order to include relevant questions from different sectors.</a:t>
            </a:r>
          </a:p>
          <a:p>
            <a:pPr algn="l"/>
            <a:endParaRPr lang="en-US" sz="750" baseline="0"/>
          </a:p>
          <a:p>
            <a:pPr algn="l"/>
            <a:r>
              <a:rPr lang="en-US" sz="750" baseline="0"/>
              <a:t>Analysis is done for the data collected for all the questions of the camp profiling questionnaire</a:t>
            </a:r>
          </a:p>
          <a:p>
            <a:pPr algn="l"/>
            <a:endParaRPr lang="en-US" sz="750" baseline="0"/>
          </a:p>
          <a:p>
            <a:pPr algn="l"/>
            <a:r>
              <a:rPr lang="en-US" sz="750" baseline="0"/>
              <a:t>The round 5 camp profiling exercise completed within the time frame of 3 months.	 </a:t>
            </a:r>
          </a:p>
          <a:p>
            <a:pPr algn="l"/>
            <a:endParaRPr lang="en-US" sz="750" baseline="0"/>
          </a:p>
          <a:p>
            <a:pPr algn="l"/>
            <a:endParaRPr lang="en-US" sz="750"/>
          </a:p>
          <a:p>
            <a:pPr algn="l"/>
            <a:endParaRPr lang="en-US" sz="750"/>
          </a:p>
          <a:p>
            <a:pPr algn="l"/>
            <a:endParaRPr lang="en-US" sz="750"/>
          </a:p>
        </xdr:txBody>
      </xdr:sp>
      <xdr:sp macro="" textlink="">
        <xdr:nvSpPr>
          <xdr:cNvPr id="37" name="Rounded Rectangle 36"/>
          <xdr:cNvSpPr/>
        </xdr:nvSpPr>
        <xdr:spPr>
          <a:xfrm>
            <a:off x="-1960022" y="2941052"/>
            <a:ext cx="4010024" cy="35780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Achievements</a:t>
            </a:r>
          </a:p>
        </xdr:txBody>
      </xdr:sp>
    </xdr:grpSp>
    <xdr:clientData/>
  </xdr:twoCellAnchor>
  <xdr:twoCellAnchor editAs="oneCell">
    <xdr:from>
      <xdr:col>8</xdr:col>
      <xdr:colOff>19050</xdr:colOff>
      <xdr:row>0</xdr:row>
      <xdr:rowOff>104776</xdr:rowOff>
    </xdr:from>
    <xdr:to>
      <xdr:col>9</xdr:col>
      <xdr:colOff>381365</xdr:colOff>
      <xdr:row>4</xdr:row>
      <xdr:rowOff>180975</xdr:rowOff>
    </xdr:to>
    <xdr:pic>
      <xdr:nvPicPr>
        <xdr:cNvPr id="38" name="Picture 3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76850" y="104776"/>
          <a:ext cx="1019540" cy="838199"/>
        </a:xfrm>
        <a:prstGeom prst="rect">
          <a:avLst/>
        </a:prstGeom>
      </xdr:spPr>
    </xdr:pic>
    <xdr:clientData/>
  </xdr:twoCellAnchor>
  <xdr:twoCellAnchor editAs="oneCell">
    <xdr:from>
      <xdr:col>0</xdr:col>
      <xdr:colOff>104776</xdr:colOff>
      <xdr:row>0</xdr:row>
      <xdr:rowOff>114301</xdr:rowOff>
    </xdr:from>
    <xdr:to>
      <xdr:col>1</xdr:col>
      <xdr:colOff>609601</xdr:colOff>
      <xdr:row>4</xdr:row>
      <xdr:rowOff>124907</xdr:rowOff>
    </xdr:to>
    <xdr:pic>
      <xdr:nvPicPr>
        <xdr:cNvPr id="39" name="Picture 3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6" y="114301"/>
          <a:ext cx="1162050" cy="772606"/>
        </a:xfrm>
        <a:prstGeom prst="rect">
          <a:avLst/>
        </a:prstGeom>
      </xdr:spPr>
    </xdr:pic>
    <xdr:clientData/>
  </xdr:twoCellAnchor>
  <xdr:twoCellAnchor>
    <xdr:from>
      <xdr:col>5</xdr:col>
      <xdr:colOff>106297</xdr:colOff>
      <xdr:row>23</xdr:row>
      <xdr:rowOff>52553</xdr:rowOff>
    </xdr:from>
    <xdr:to>
      <xdr:col>9</xdr:col>
      <xdr:colOff>541630</xdr:colOff>
      <xdr:row>34</xdr:row>
      <xdr:rowOff>141890</xdr:rowOff>
    </xdr:to>
    <xdr:grpSp>
      <xdr:nvGrpSpPr>
        <xdr:cNvPr id="40" name="Group 39"/>
        <xdr:cNvGrpSpPr/>
      </xdr:nvGrpSpPr>
      <xdr:grpSpPr>
        <a:xfrm>
          <a:off x="3390780" y="4434053"/>
          <a:ext cx="3062919" cy="2184837"/>
          <a:chOff x="2686408" y="1637869"/>
          <a:chExt cx="4562475" cy="3199886"/>
        </a:xfrm>
      </xdr:grpSpPr>
      <xdr:sp macro="" textlink="">
        <xdr:nvSpPr>
          <xdr:cNvPr id="41" name="Rounded Rectangle 40"/>
          <xdr:cNvSpPr/>
        </xdr:nvSpPr>
        <xdr:spPr>
          <a:xfrm>
            <a:off x="2686408" y="1816831"/>
            <a:ext cx="4562475" cy="302092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750"/>
              <a:t>10 camps</a:t>
            </a:r>
            <a:r>
              <a:rPr lang="en-US" sz="750" baseline="0"/>
              <a:t> have not been profiled because of lack of access and insecurity.</a:t>
            </a:r>
          </a:p>
          <a:p>
            <a:pPr algn="l"/>
            <a:endParaRPr lang="en-US" sz="750" baseline="0"/>
          </a:p>
          <a:p>
            <a:pPr algn="l"/>
            <a:r>
              <a:rPr lang="en-US" sz="750" baseline="0"/>
              <a:t>The geographical locations are wider and that's why traveling time takes longer time which delays data collection.</a:t>
            </a:r>
          </a:p>
          <a:p>
            <a:pPr algn="l"/>
            <a:endParaRPr lang="en-US" sz="750" baseline="0"/>
          </a:p>
          <a:p>
            <a:pPr algn="l"/>
            <a:r>
              <a:rPr lang="en-US" sz="750" baseline="0"/>
              <a:t>Verification of data in the filled-in questionnaire is a challenge for the partner agencies in scenarios of discrepancies and not properly filled questionnaire. </a:t>
            </a:r>
          </a:p>
          <a:p>
            <a:pPr algn="l"/>
            <a:endParaRPr lang="en-US" sz="750" baseline="0"/>
          </a:p>
          <a:p>
            <a:pPr algn="l"/>
            <a:r>
              <a:rPr lang="en-US" sz="750" baseline="0"/>
              <a:t>To ensure having good quality of profiling data, rigruous quality checks are being conducted which takes time and efforts. This includes procedural, logical and technical checks. Data cleanup also performed to remove duplicacy of data.  	</a:t>
            </a:r>
            <a:endParaRPr lang="en-US" sz="750"/>
          </a:p>
        </xdr:txBody>
      </xdr:sp>
      <xdr:sp macro="" textlink="">
        <xdr:nvSpPr>
          <xdr:cNvPr id="42" name="Rounded Rectangle 41"/>
          <xdr:cNvSpPr/>
        </xdr:nvSpPr>
        <xdr:spPr>
          <a:xfrm>
            <a:off x="2991207" y="1637869"/>
            <a:ext cx="4010026" cy="35242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Challenges</a:t>
            </a:r>
          </a:p>
        </xdr:txBody>
      </xdr:sp>
    </xdr:grpSp>
    <xdr:clientData/>
  </xdr:twoCellAnchor>
  <xdr:twoCellAnchor>
    <xdr:from>
      <xdr:col>0</xdr:col>
      <xdr:colOff>102631</xdr:colOff>
      <xdr:row>34</xdr:row>
      <xdr:rowOff>173420</xdr:rowOff>
    </xdr:from>
    <xdr:to>
      <xdr:col>4</xdr:col>
      <xdr:colOff>572689</xdr:colOff>
      <xdr:row>45</xdr:row>
      <xdr:rowOff>15764</xdr:rowOff>
    </xdr:to>
    <xdr:grpSp>
      <xdr:nvGrpSpPr>
        <xdr:cNvPr id="49" name="Group 48"/>
        <xdr:cNvGrpSpPr/>
      </xdr:nvGrpSpPr>
      <xdr:grpSpPr>
        <a:xfrm>
          <a:off x="102631" y="6650420"/>
          <a:ext cx="3097644" cy="1937844"/>
          <a:chOff x="3070411" y="5249956"/>
          <a:chExt cx="2578478" cy="1965480"/>
        </a:xfrm>
      </xdr:grpSpPr>
      <xdr:grpSp>
        <xdr:nvGrpSpPr>
          <xdr:cNvPr id="29" name="Group 28"/>
          <xdr:cNvGrpSpPr/>
        </xdr:nvGrpSpPr>
        <xdr:grpSpPr>
          <a:xfrm>
            <a:off x="3070411" y="5249956"/>
            <a:ext cx="2536452" cy="1965480"/>
            <a:chOff x="2752725" y="2819400"/>
            <a:chExt cx="4562475" cy="2705295"/>
          </a:xfrm>
        </xdr:grpSpPr>
        <xdr:sp macro="" textlink="">
          <xdr:nvSpPr>
            <xdr:cNvPr id="30" name="Rounded Rectangle 29"/>
            <xdr:cNvSpPr/>
          </xdr:nvSpPr>
          <xdr:spPr>
            <a:xfrm>
              <a:off x="2752725" y="3095623"/>
              <a:ext cx="4562475" cy="2429072"/>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750"/>
                <a:t>Data willl be available under</a:t>
              </a:r>
              <a:r>
                <a:rPr lang="en-US" sz="750" baseline="0"/>
                <a:t> various format : Camp profile Analysis excel sheet, individual camp Dashboards, maps and questionnaire</a:t>
              </a:r>
            </a:p>
            <a:p>
              <a:pPr algn="l"/>
              <a:r>
                <a:rPr lang="en-US" sz="750" baseline="0"/>
                <a:t>Data can be downloaded through the Shelter cluster website:</a:t>
              </a:r>
            </a:p>
            <a:p>
              <a:pPr algn="l"/>
              <a:endParaRPr lang="en-US" sz="750" baseline="0"/>
            </a:p>
            <a:p>
              <a:pPr algn="l"/>
              <a:r>
                <a:rPr lang="en-US" sz="750" baseline="0"/>
                <a:t/>
              </a:r>
              <a:br>
                <a:rPr lang="en-US" sz="750" baseline="0"/>
              </a:br>
              <a:r>
                <a:rPr lang="en-US" sz="750" baseline="0"/>
                <a:t>or through the Myanmar Information Management Unit (MIMU) website:</a:t>
              </a:r>
            </a:p>
            <a:p>
              <a:pPr algn="l"/>
              <a:endParaRPr lang="en-US" sz="750" baseline="0"/>
            </a:p>
            <a:p>
              <a:pPr algn="l"/>
              <a:r>
                <a:rPr lang="en-US" sz="750" baseline="0"/>
                <a:t>Or you can contact directly Mr Edward Benson (National Coordinator) or Ms. Jade Chakowa (Sub-National Cluster Coordinator)</a:t>
              </a:r>
              <a:endParaRPr lang="en-US" sz="750"/>
            </a:p>
          </xdr:txBody>
        </xdr:sp>
        <xdr:sp macro="" textlink="">
          <xdr:nvSpPr>
            <xdr:cNvPr id="31" name="Rounded Rectangle 30"/>
            <xdr:cNvSpPr/>
          </xdr:nvSpPr>
          <xdr:spPr>
            <a:xfrm>
              <a:off x="3057523" y="2819400"/>
              <a:ext cx="4010025" cy="277483"/>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Data Availability </a:t>
              </a:r>
            </a:p>
          </xdr:txBody>
        </xdr:sp>
      </xdr:grpSp>
      <xdr:sp macro="" textlink="">
        <xdr:nvSpPr>
          <xdr:cNvPr id="46" name="TextBox 45">
            <a:hlinkClick xmlns:r="http://schemas.openxmlformats.org/officeDocument/2006/relationships" r:id="rId7"/>
          </xdr:cNvPr>
          <xdr:cNvSpPr txBox="1"/>
        </xdr:nvSpPr>
        <xdr:spPr>
          <a:xfrm>
            <a:off x="3144374" y="5945665"/>
            <a:ext cx="2504515" cy="17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72000" rIns="72000" bIns="72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700" u="sng">
                <a:solidFill>
                  <a:schemeClr val="accent1"/>
                </a:solidFill>
                <a:effectLst/>
                <a:latin typeface="+mn-lt"/>
                <a:ea typeface="+mn-ea"/>
                <a:cs typeface="+mn-cs"/>
              </a:rPr>
              <a:t>http://</a:t>
            </a:r>
            <a:r>
              <a:rPr lang="en-US" sz="700" u="sng">
                <a:ln>
                  <a:noFill/>
                </a:ln>
                <a:solidFill>
                  <a:schemeClr val="accent1"/>
                </a:solidFill>
                <a:effectLst/>
                <a:latin typeface="+mn-lt"/>
                <a:ea typeface="+mn-ea"/>
                <a:cs typeface="+mn-cs"/>
              </a:rPr>
              <a:t>www.sheltercluster.org/library/individual-camp-profiles-kachin</a:t>
            </a:r>
            <a:endParaRPr lang="en-US" sz="700">
              <a:ln>
                <a:noFill/>
              </a:ln>
              <a:solidFill>
                <a:schemeClr val="accent1"/>
              </a:solidFill>
              <a:effectLst/>
            </a:endParaRPr>
          </a:p>
          <a:p>
            <a:endParaRPr lang="en-US" sz="700"/>
          </a:p>
        </xdr:txBody>
      </xdr:sp>
      <xdr:sp macro="" textlink="">
        <xdr:nvSpPr>
          <xdr:cNvPr id="48" name="TextBox 47">
            <a:hlinkClick xmlns:r="http://schemas.openxmlformats.org/officeDocument/2006/relationships" r:id="rId8"/>
          </xdr:cNvPr>
          <xdr:cNvSpPr txBox="1"/>
        </xdr:nvSpPr>
        <xdr:spPr>
          <a:xfrm>
            <a:off x="3459700" y="6274642"/>
            <a:ext cx="1948169" cy="232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72000" rIns="72000" bIns="72000" rtlCol="0" anchor="t"/>
          <a:lstStyle/>
          <a:p>
            <a:r>
              <a:rPr lang="en-US" sz="800" u="sng">
                <a:solidFill>
                  <a:schemeClr val="accent1"/>
                </a:solidFill>
                <a:effectLst/>
                <a:latin typeface="+mn-lt"/>
                <a:ea typeface="+mn-ea"/>
                <a:cs typeface="+mn-cs"/>
              </a:rPr>
              <a:t>http://</a:t>
            </a:r>
            <a:r>
              <a:rPr lang="en-US" sz="700" u="sng">
                <a:solidFill>
                  <a:schemeClr val="accent1"/>
                </a:solidFill>
                <a:effectLst/>
                <a:latin typeface="+mn-lt"/>
                <a:ea typeface="+mn-ea"/>
                <a:cs typeface="+mn-cs"/>
              </a:rPr>
              <a:t>themimu.info/assessments-and-publications</a:t>
            </a:r>
            <a:endParaRPr lang="en-US" sz="700">
              <a:solidFill>
                <a:schemeClr val="accent1"/>
              </a:solidFill>
            </a:endParaRPr>
          </a:p>
        </xdr:txBody>
      </xdr:sp>
    </xdr:grpSp>
    <xdr:clientData/>
  </xdr:twoCellAnchor>
  <xdr:twoCellAnchor>
    <xdr:from>
      <xdr:col>2</xdr:col>
      <xdr:colOff>612041</xdr:colOff>
      <xdr:row>44</xdr:row>
      <xdr:rowOff>6030</xdr:rowOff>
    </xdr:from>
    <xdr:to>
      <xdr:col>6</xdr:col>
      <xdr:colOff>527996</xdr:colOff>
      <xdr:row>48</xdr:row>
      <xdr:rowOff>126124</xdr:rowOff>
    </xdr:to>
    <xdr:grpSp>
      <xdr:nvGrpSpPr>
        <xdr:cNvPr id="43" name="Group 42"/>
        <xdr:cNvGrpSpPr/>
      </xdr:nvGrpSpPr>
      <xdr:grpSpPr>
        <a:xfrm>
          <a:off x="1925834" y="8388030"/>
          <a:ext cx="2543541" cy="882094"/>
          <a:chOff x="2730461" y="3101585"/>
          <a:chExt cx="4562476" cy="1345215"/>
        </a:xfrm>
      </xdr:grpSpPr>
      <xdr:sp macro="" textlink="">
        <xdr:nvSpPr>
          <xdr:cNvPr id="44" name="Rounded Rectangle 43"/>
          <xdr:cNvSpPr/>
        </xdr:nvSpPr>
        <xdr:spPr>
          <a:xfrm>
            <a:off x="2730461" y="3312799"/>
            <a:ext cx="4562476" cy="113400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750"/>
              <a:t>We hope this data will be widely used by various stakeholders</a:t>
            </a:r>
            <a:r>
              <a:rPr lang="en-US" sz="750" baseline="0"/>
              <a:t> in Kachin and Northern Shan.</a:t>
            </a:r>
            <a:endParaRPr lang="en-US" sz="750"/>
          </a:p>
          <a:p>
            <a:pPr algn="l"/>
            <a:r>
              <a:rPr lang="en-US" sz="750"/>
              <a:t>The next round would</a:t>
            </a:r>
            <a:r>
              <a:rPr lang="en-US" sz="750" baseline="0"/>
              <a:t> start in </a:t>
            </a:r>
            <a:r>
              <a:rPr lang="en-US" sz="750" baseline="0">
                <a:solidFill>
                  <a:srgbClr val="FF0000"/>
                </a:solidFill>
              </a:rPr>
              <a:t>October 2016. </a:t>
            </a:r>
            <a:r>
              <a:rPr lang="en-US" sz="750" baseline="0"/>
              <a:t>The questionnaire will be reviewed in mid-February 2017.</a:t>
            </a:r>
            <a:endParaRPr lang="en-US" sz="750"/>
          </a:p>
        </xdr:txBody>
      </xdr:sp>
      <xdr:sp macro="" textlink="">
        <xdr:nvSpPr>
          <xdr:cNvPr id="45" name="Rounded Rectangle 44"/>
          <xdr:cNvSpPr/>
        </xdr:nvSpPr>
        <xdr:spPr>
          <a:xfrm>
            <a:off x="3028527" y="3101585"/>
            <a:ext cx="4010024" cy="352426"/>
          </a:xfrm>
          <a:prstGeom prst="roundRect">
            <a:avLst/>
          </a:prstGeom>
          <a:solidFill>
            <a:srgbClr val="FF0000"/>
          </a:solidFill>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Expectation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19</xdr:row>
      <xdr:rowOff>175260</xdr:rowOff>
    </xdr:from>
    <xdr:to>
      <xdr:col>2</xdr:col>
      <xdr:colOff>1333500</xdr:colOff>
      <xdr:row>41</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358140</xdr:colOff>
      <xdr:row>1</xdr:row>
      <xdr:rowOff>180976</xdr:rowOff>
    </xdr:from>
    <xdr:to>
      <xdr:col>11</xdr:col>
      <xdr:colOff>931545</xdr:colOff>
      <xdr:row>34</xdr:row>
      <xdr:rowOff>163286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99060</xdr:colOff>
      <xdr:row>19</xdr:row>
      <xdr:rowOff>68580</xdr:rowOff>
    </xdr:from>
    <xdr:to>
      <xdr:col>4</xdr:col>
      <xdr:colOff>1341120</xdr:colOff>
      <xdr:row>37</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307586</xdr:colOff>
      <xdr:row>4</xdr:row>
      <xdr:rowOff>24033</xdr:rowOff>
    </xdr:from>
    <xdr:to>
      <xdr:col>21</xdr:col>
      <xdr:colOff>606086</xdr:colOff>
      <xdr:row>11</xdr:row>
      <xdr:rowOff>95250</xdr:rowOff>
    </xdr:to>
    <xdr:grpSp>
      <xdr:nvGrpSpPr>
        <xdr:cNvPr id="2" name="Group 1"/>
        <xdr:cNvGrpSpPr/>
      </xdr:nvGrpSpPr>
      <xdr:grpSpPr>
        <a:xfrm>
          <a:off x="9095434" y="860576"/>
          <a:ext cx="5972087" cy="1595217"/>
          <a:chOff x="7954286" y="1478145"/>
          <a:chExt cx="4914900" cy="3619853"/>
        </a:xfrm>
      </xdr:grpSpPr>
      <xdr:sp macro="" textlink="">
        <xdr:nvSpPr>
          <xdr:cNvPr id="3" name="Rounded Rectangle 2"/>
          <xdr:cNvSpPr/>
        </xdr:nvSpPr>
        <xdr:spPr>
          <a:xfrm>
            <a:off x="7954286" y="1813508"/>
            <a:ext cx="4914900" cy="3284490"/>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round 5 data collection started</a:t>
            </a:r>
            <a:r>
              <a:rPr lang="en-US" sz="1100" baseline="0">
                <a:solidFill>
                  <a:schemeClr val="dk1"/>
                </a:solidFill>
                <a:effectLst/>
                <a:latin typeface="+mn-lt"/>
                <a:ea typeface="+mn-ea"/>
                <a:cs typeface="+mn-cs"/>
              </a:rPr>
              <a:t> April</a:t>
            </a:r>
            <a:r>
              <a:rPr lang="en-US" sz="1100">
                <a:solidFill>
                  <a:schemeClr val="dk1"/>
                </a:solidFill>
                <a:effectLst/>
                <a:latin typeface="+mn-lt"/>
                <a:ea typeface="+mn-ea"/>
                <a:cs typeface="+mn-cs"/>
              </a:rPr>
              <a:t> of 2016. For the third time, place of origin information have been collected.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As of 1st of May 2016 there were 17,441 IDP</a:t>
            </a:r>
            <a:r>
              <a:rPr lang="en-US" sz="1100" baseline="0">
                <a:solidFill>
                  <a:schemeClr val="dk1"/>
                </a:solidFill>
                <a:effectLst/>
                <a:latin typeface="+mn-lt"/>
                <a:ea typeface="+mn-ea"/>
                <a:cs typeface="+mn-cs"/>
              </a:rPr>
              <a:t> families </a:t>
            </a:r>
            <a:r>
              <a:rPr lang="en-US" sz="1100">
                <a:solidFill>
                  <a:schemeClr val="dk1"/>
                </a:solidFill>
                <a:effectLst/>
                <a:latin typeface="+mn-lt"/>
                <a:ea typeface="+mn-ea"/>
                <a:cs typeface="+mn-cs"/>
              </a:rPr>
              <a:t>in camps in Kachin and Northern Shan. The camp profiling round 5 managed to collect data on their place of origin for 16,634 families - which is 95 % of</a:t>
            </a:r>
            <a:r>
              <a:rPr lang="en-US" sz="1100" baseline="0">
                <a:solidFill>
                  <a:schemeClr val="dk1"/>
                </a:solidFill>
                <a:effectLst/>
                <a:latin typeface="+mn-lt"/>
                <a:ea typeface="+mn-ea"/>
                <a:cs typeface="+mn-cs"/>
              </a:rPr>
              <a:t> IDP population.</a:t>
            </a:r>
            <a:endParaRPr lang="en-US" sz="11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sp macro="" textlink="">
        <xdr:nvSpPr>
          <xdr:cNvPr id="4" name="Rounded Rectangle 3"/>
          <xdr:cNvSpPr/>
        </xdr:nvSpPr>
        <xdr:spPr>
          <a:xfrm>
            <a:off x="8788673" y="1478145"/>
            <a:ext cx="3209925" cy="457200"/>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a:t>Data collection and Limitation</a:t>
            </a:r>
          </a:p>
        </xdr:txBody>
      </xdr:sp>
    </xdr:grpSp>
    <xdr:clientData/>
  </xdr:twoCellAnchor>
  <xdr:twoCellAnchor>
    <xdr:from>
      <xdr:col>11</xdr:col>
      <xdr:colOff>618393</xdr:colOff>
      <xdr:row>12</xdr:row>
      <xdr:rowOff>175258</xdr:rowOff>
    </xdr:from>
    <xdr:to>
      <xdr:col>21</xdr:col>
      <xdr:colOff>407084</xdr:colOff>
      <xdr:row>18</xdr:row>
      <xdr:rowOff>8352</xdr:rowOff>
    </xdr:to>
    <xdr:grpSp>
      <xdr:nvGrpSpPr>
        <xdr:cNvPr id="5" name="Group 4"/>
        <xdr:cNvGrpSpPr/>
      </xdr:nvGrpSpPr>
      <xdr:grpSpPr>
        <a:xfrm>
          <a:off x="9406241" y="2726301"/>
          <a:ext cx="5462278" cy="976094"/>
          <a:chOff x="8723772" y="321913"/>
          <a:chExt cx="4716838" cy="847314"/>
        </a:xfrm>
      </xdr:grpSpPr>
      <xdr:sp macro="" textlink="">
        <xdr:nvSpPr>
          <xdr:cNvPr id="6" name="Rounded Rectangle 5"/>
          <xdr:cNvSpPr/>
        </xdr:nvSpPr>
        <xdr:spPr>
          <a:xfrm>
            <a:off x="8723772" y="603161"/>
            <a:ext cx="4716838" cy="566066"/>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100"/>
              <a:t>Only 468  IDP families were displaced between Kachin and Northern Shan States </a:t>
            </a:r>
          </a:p>
        </xdr:txBody>
      </xdr:sp>
      <xdr:sp macro="" textlink="">
        <xdr:nvSpPr>
          <xdr:cNvPr id="7" name="Rounded Rectangle 6"/>
          <xdr:cNvSpPr/>
        </xdr:nvSpPr>
        <xdr:spPr>
          <a:xfrm>
            <a:off x="9448800" y="321913"/>
            <a:ext cx="3209925" cy="321280"/>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a:solidFill>
                  <a:schemeClr val="dk1"/>
                </a:solidFill>
                <a:effectLst/>
                <a:latin typeface="+mn-lt"/>
                <a:ea typeface="+mn-ea"/>
                <a:cs typeface="+mn-cs"/>
              </a:rPr>
              <a:t>There are limited exchanges between the 2 states</a:t>
            </a:r>
            <a:endParaRPr lang="en-US" b="1">
              <a:effectLst/>
            </a:endParaRPr>
          </a:p>
        </xdr:txBody>
      </xdr:sp>
    </xdr:grpSp>
    <xdr:clientData/>
  </xdr:twoCellAnchor>
  <xdr:twoCellAnchor>
    <xdr:from>
      <xdr:col>12</xdr:col>
      <xdr:colOff>325313</xdr:colOff>
      <xdr:row>19</xdr:row>
      <xdr:rowOff>17584</xdr:rowOff>
    </xdr:from>
    <xdr:to>
      <xdr:col>21</xdr:col>
      <xdr:colOff>205444</xdr:colOff>
      <xdr:row>30</xdr:row>
      <xdr:rowOff>93784</xdr:rowOff>
    </xdr:to>
    <xdr:grpSp>
      <xdr:nvGrpSpPr>
        <xdr:cNvPr id="8" name="Group 7"/>
        <xdr:cNvGrpSpPr/>
      </xdr:nvGrpSpPr>
      <xdr:grpSpPr>
        <a:xfrm>
          <a:off x="9742639" y="3902127"/>
          <a:ext cx="4924240" cy="2171700"/>
          <a:chOff x="14054053" y="-791487"/>
          <a:chExt cx="5838582" cy="1247485"/>
        </a:xfrm>
      </xdr:grpSpPr>
      <xdr:sp macro="" textlink="">
        <xdr:nvSpPr>
          <xdr:cNvPr id="9" name="Rounded Rectangle 8"/>
          <xdr:cNvSpPr/>
        </xdr:nvSpPr>
        <xdr:spPr>
          <a:xfrm>
            <a:off x="14054053" y="-410401"/>
            <a:ext cx="5838582" cy="86639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100"/>
              <a:t>Only 1,444 families are currently in their village Tract of orgin (in camps</a:t>
            </a:r>
            <a:r>
              <a:rPr lang="en-US" sz="1100" baseline="0"/>
              <a:t> and not in their village of origin). </a:t>
            </a:r>
          </a:p>
          <a:p>
            <a:pPr algn="l"/>
            <a:endParaRPr lang="en-US" sz="1100" baseline="0"/>
          </a:p>
          <a:p>
            <a:pPr algn="l"/>
            <a:r>
              <a:rPr lang="en-US" sz="1100" baseline="0"/>
              <a:t>A total of 14,824 families were displaced from their original village tract  to an IDP site(s) belonging to village tract other than their original VT.</a:t>
            </a:r>
          </a:p>
          <a:p>
            <a:pPr algn="l"/>
            <a:endParaRPr lang="en-US" sz="1100" baseline="0"/>
          </a:p>
          <a:p>
            <a:pPr algn="l"/>
            <a:r>
              <a:rPr lang="en-US" sz="1100" baseline="0"/>
              <a:t>It could explain difficulties for families to benefit from their livelihood.</a:t>
            </a:r>
            <a:endParaRPr lang="en-US" sz="1100"/>
          </a:p>
        </xdr:txBody>
      </xdr:sp>
      <xdr:sp macro="" textlink="">
        <xdr:nvSpPr>
          <xdr:cNvPr id="10" name="Rounded Rectangle 9"/>
          <xdr:cNvSpPr/>
        </xdr:nvSpPr>
        <xdr:spPr>
          <a:xfrm>
            <a:off x="14884230" y="-791487"/>
            <a:ext cx="4059639" cy="447762"/>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a:solidFill>
                  <a:schemeClr val="dk1"/>
                </a:solidFill>
                <a:effectLst/>
                <a:latin typeface="+mn-lt"/>
                <a:ea typeface="+mn-ea"/>
                <a:cs typeface="+mn-cs"/>
              </a:rPr>
              <a:t>The majority of the IDP pop. is not in its</a:t>
            </a:r>
            <a:r>
              <a:rPr lang="en-US" sz="1100" b="1" baseline="0">
                <a:solidFill>
                  <a:schemeClr val="dk1"/>
                </a:solidFill>
                <a:effectLst/>
                <a:latin typeface="+mn-lt"/>
                <a:ea typeface="+mn-ea"/>
                <a:cs typeface="+mn-cs"/>
              </a:rPr>
              <a:t> Village tract of origin</a:t>
            </a:r>
            <a:endParaRPr lang="en-US" b="1">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np\Desktop\kachin%20Mission\camp%20profile%20Kachin\Round%204\To_Release\Camp_Profile_Round_4_201501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_Link"/>
      <sheetName val="Profile_Stat"/>
      <sheetName val="Control"/>
      <sheetName val="Data_Gap"/>
      <sheetName val="Sheet1"/>
    </sheetNames>
    <sheetDataSet>
      <sheetData sheetId="0"/>
      <sheetData sheetId="1"/>
      <sheetData sheetId="2">
        <row r="2">
          <cell r="A2" t="str">
            <v>MMR001CMP001</v>
          </cell>
        </row>
        <row r="3">
          <cell r="A3" t="str">
            <v>MMR001CMP002</v>
          </cell>
        </row>
        <row r="4">
          <cell r="A4" t="str">
            <v>MMR001CMP003</v>
          </cell>
        </row>
        <row r="5">
          <cell r="A5" t="str">
            <v>MMR001CMP004</v>
          </cell>
        </row>
        <row r="6">
          <cell r="A6" t="str">
            <v>MMR001CMP005</v>
          </cell>
        </row>
        <row r="7">
          <cell r="A7" t="str">
            <v>MMR001CMP006</v>
          </cell>
        </row>
        <row r="8">
          <cell r="A8" t="str">
            <v>MMR001CMP007</v>
          </cell>
        </row>
        <row r="9">
          <cell r="A9" t="str">
            <v>MMR001CMP008</v>
          </cell>
        </row>
        <row r="10">
          <cell r="A10" t="str">
            <v>MMR001CMP009</v>
          </cell>
        </row>
        <row r="11">
          <cell r="A11" t="str">
            <v>MMR001CMP010</v>
          </cell>
        </row>
        <row r="12">
          <cell r="A12" t="str">
            <v>MMR001CMP011</v>
          </cell>
        </row>
        <row r="13">
          <cell r="A13" t="str">
            <v>MMR001CMP012</v>
          </cell>
        </row>
        <row r="14">
          <cell r="A14" t="str">
            <v>MMR001CMP013</v>
          </cell>
        </row>
        <row r="15">
          <cell r="A15" t="str">
            <v>MMR001CMP014</v>
          </cell>
        </row>
        <row r="16">
          <cell r="A16" t="str">
            <v>MMR001CMP015</v>
          </cell>
        </row>
        <row r="17">
          <cell r="A17" t="str">
            <v>MMR001CMP016</v>
          </cell>
        </row>
        <row r="18">
          <cell r="A18" t="str">
            <v>MMR001CMP018</v>
          </cell>
        </row>
        <row r="19">
          <cell r="A19" t="str">
            <v>MMR001CMP019</v>
          </cell>
        </row>
        <row r="20">
          <cell r="A20" t="str">
            <v>MMR001CMP020</v>
          </cell>
        </row>
        <row r="21">
          <cell r="A21" t="str">
            <v>MMR001CMP021</v>
          </cell>
        </row>
        <row r="22">
          <cell r="A22" t="str">
            <v>MMR001CMP022</v>
          </cell>
        </row>
        <row r="23">
          <cell r="A23" t="str">
            <v>MMR001CMP023</v>
          </cell>
        </row>
        <row r="24">
          <cell r="A24" t="str">
            <v>MMR001CMP024</v>
          </cell>
        </row>
        <row r="25">
          <cell r="A25" t="str">
            <v>MMR001CMP025</v>
          </cell>
        </row>
        <row r="26">
          <cell r="A26" t="str">
            <v>MMR001CMP026</v>
          </cell>
        </row>
        <row r="27">
          <cell r="A27" t="str">
            <v>MMR001CMP027</v>
          </cell>
        </row>
        <row r="28">
          <cell r="A28" t="str">
            <v>MMR001CMP028</v>
          </cell>
        </row>
        <row r="29">
          <cell r="A29" t="str">
            <v>MMR001CMP029</v>
          </cell>
        </row>
        <row r="30">
          <cell r="A30" t="str">
            <v>MMR001CMP030</v>
          </cell>
        </row>
        <row r="31">
          <cell r="A31" t="str">
            <v>MMR001CMP031</v>
          </cell>
        </row>
        <row r="32">
          <cell r="A32" t="str">
            <v>MMR001CMP032</v>
          </cell>
        </row>
        <row r="33">
          <cell r="A33" t="str">
            <v>MMR001CMP033</v>
          </cell>
        </row>
        <row r="34">
          <cell r="A34" t="str">
            <v>MMR001CMP036</v>
          </cell>
        </row>
        <row r="35">
          <cell r="A35" t="str">
            <v>MMR001CMP037</v>
          </cell>
        </row>
        <row r="36">
          <cell r="A36" t="str">
            <v>MMR001CMP038</v>
          </cell>
        </row>
        <row r="37">
          <cell r="A37" t="str">
            <v>MMR001CMP039</v>
          </cell>
        </row>
        <row r="38">
          <cell r="A38" t="str">
            <v>MMR001CMP040</v>
          </cell>
        </row>
        <row r="39">
          <cell r="A39" t="str">
            <v>MMR001CMP041</v>
          </cell>
        </row>
        <row r="40">
          <cell r="A40" t="str">
            <v>MMR001CMP042</v>
          </cell>
        </row>
        <row r="41">
          <cell r="A41" t="str">
            <v>MMR001CMP043</v>
          </cell>
        </row>
        <row r="42">
          <cell r="A42" t="str">
            <v>MMR001CMP047</v>
          </cell>
        </row>
        <row r="43">
          <cell r="A43" t="str">
            <v>MMR001CMP049</v>
          </cell>
        </row>
        <row r="44">
          <cell r="A44" t="str">
            <v>MMR001CMP050</v>
          </cell>
        </row>
        <row r="45">
          <cell r="A45" t="str">
            <v>MMR001CMP051</v>
          </cell>
        </row>
        <row r="46">
          <cell r="A46" t="str">
            <v>MMR001CMP052</v>
          </cell>
        </row>
        <row r="47">
          <cell r="A47" t="str">
            <v>MMR001CMP053</v>
          </cell>
        </row>
        <row r="48">
          <cell r="A48" t="str">
            <v>MMR001CMP054</v>
          </cell>
        </row>
        <row r="49">
          <cell r="A49" t="str">
            <v>MMR001CMP055</v>
          </cell>
        </row>
        <row r="50">
          <cell r="A50" t="str">
            <v>MMR001CMP056</v>
          </cell>
        </row>
        <row r="51">
          <cell r="A51" t="str">
            <v>MMR001CMP058</v>
          </cell>
        </row>
        <row r="52">
          <cell r="A52" t="str">
            <v>MMR001CMP059</v>
          </cell>
        </row>
        <row r="53">
          <cell r="A53" t="str">
            <v>MMR001CMP062</v>
          </cell>
        </row>
        <row r="54">
          <cell r="A54" t="str">
            <v>MMR001CMP066</v>
          </cell>
        </row>
        <row r="55">
          <cell r="A55" t="str">
            <v>MMR001CMP067</v>
          </cell>
        </row>
        <row r="56">
          <cell r="A56" t="str">
            <v>MMR001CMP068</v>
          </cell>
        </row>
        <row r="57">
          <cell r="A57" t="str">
            <v>MMR001CMP069</v>
          </cell>
        </row>
        <row r="58">
          <cell r="A58" t="str">
            <v>MMR001CMP070</v>
          </cell>
        </row>
        <row r="59">
          <cell r="A59" t="str">
            <v>MMR001CMP071</v>
          </cell>
        </row>
        <row r="60">
          <cell r="A60" t="str">
            <v>MMR001CMP072</v>
          </cell>
        </row>
        <row r="61">
          <cell r="A61" t="str">
            <v>MMR001CMP073</v>
          </cell>
        </row>
        <row r="62">
          <cell r="A62" t="str">
            <v>MMR001CMP077</v>
          </cell>
        </row>
        <row r="63">
          <cell r="A63" t="str">
            <v>MMR001CMP078</v>
          </cell>
        </row>
        <row r="64">
          <cell r="A64" t="str">
            <v>MMR001CMP079</v>
          </cell>
        </row>
        <row r="65">
          <cell r="A65" t="str">
            <v>MMR001CMP080</v>
          </cell>
        </row>
        <row r="66">
          <cell r="A66" t="str">
            <v>MMR001CMP091</v>
          </cell>
        </row>
        <row r="67">
          <cell r="A67" t="str">
            <v>MMR001CMP103</v>
          </cell>
        </row>
        <row r="68">
          <cell r="A68" t="str">
            <v>MMR001CMP105</v>
          </cell>
        </row>
        <row r="69">
          <cell r="A69" t="str">
            <v>MMR001CMP109</v>
          </cell>
        </row>
        <row r="70">
          <cell r="A70" t="str">
            <v>MMR001CMP111</v>
          </cell>
        </row>
        <row r="71">
          <cell r="A71" t="str">
            <v>MMR001CMP113</v>
          </cell>
        </row>
        <row r="72">
          <cell r="A72" t="str">
            <v>MMR001CMP115</v>
          </cell>
        </row>
        <row r="73">
          <cell r="A73" t="str">
            <v>MMR001CMP116</v>
          </cell>
        </row>
        <row r="74">
          <cell r="A74" t="str">
            <v>MMR001CMP119</v>
          </cell>
        </row>
        <row r="75">
          <cell r="A75" t="str">
            <v>MMR001CMP120</v>
          </cell>
        </row>
        <row r="76">
          <cell r="A76" t="str">
            <v>MMR001CMP121</v>
          </cell>
        </row>
        <row r="77">
          <cell r="A77" t="str">
            <v>MMR001CMP122</v>
          </cell>
        </row>
        <row r="78">
          <cell r="A78" t="str">
            <v>MMR001CMP123</v>
          </cell>
        </row>
        <row r="79">
          <cell r="A79" t="str">
            <v>MMR001CMP126</v>
          </cell>
        </row>
        <row r="80">
          <cell r="A80" t="str">
            <v>MMR001CMP128</v>
          </cell>
        </row>
        <row r="81">
          <cell r="A81" t="str">
            <v>MMR001CMP129</v>
          </cell>
        </row>
        <row r="82">
          <cell r="A82" t="str">
            <v>MMR001CMP131</v>
          </cell>
        </row>
        <row r="83">
          <cell r="A83" t="str">
            <v>MMR001CMP132</v>
          </cell>
        </row>
        <row r="84">
          <cell r="A84" t="str">
            <v>MMR001CMP133</v>
          </cell>
        </row>
        <row r="85">
          <cell r="A85" t="str">
            <v>MMR001CMP148</v>
          </cell>
        </row>
        <row r="86">
          <cell r="A86" t="str">
            <v>MMR001CMP152</v>
          </cell>
        </row>
        <row r="87">
          <cell r="A87" t="str">
            <v>MMR001CMP160</v>
          </cell>
        </row>
        <row r="88">
          <cell r="A88" t="str">
            <v>MMR001CMP162</v>
          </cell>
        </row>
        <row r="89">
          <cell r="A89" t="str">
            <v>MMR001CMP167</v>
          </cell>
        </row>
        <row r="90">
          <cell r="A90" t="str">
            <v>MMR001CMP168</v>
          </cell>
        </row>
        <row r="91">
          <cell r="A91" t="str">
            <v>MMR001CMP169</v>
          </cell>
        </row>
        <row r="92">
          <cell r="A92" t="str">
            <v>MMR001CMP174</v>
          </cell>
        </row>
        <row r="93">
          <cell r="A93" t="str">
            <v>MMR001CMP176</v>
          </cell>
        </row>
        <row r="94">
          <cell r="A94" t="str">
            <v>MMR001CMP179</v>
          </cell>
        </row>
        <row r="95">
          <cell r="A95" t="str">
            <v>MMR001CMP181</v>
          </cell>
        </row>
        <row r="96">
          <cell r="A96" t="str">
            <v>MMR001CMP182</v>
          </cell>
        </row>
        <row r="97">
          <cell r="A97" t="str">
            <v>MMR001CMP183</v>
          </cell>
        </row>
        <row r="98">
          <cell r="A98" t="str">
            <v>MMR001CMP184</v>
          </cell>
        </row>
        <row r="99">
          <cell r="A99" t="str">
            <v>MMR001CMP190</v>
          </cell>
        </row>
        <row r="100">
          <cell r="A100" t="str">
            <v>MMR001CMP191</v>
          </cell>
        </row>
        <row r="101">
          <cell r="A101" t="str">
            <v>MMR001CMP192</v>
          </cell>
        </row>
        <row r="102">
          <cell r="A102" t="str">
            <v>MMR001CMP193</v>
          </cell>
        </row>
        <row r="103">
          <cell r="A103" t="str">
            <v>MMR001CMP194</v>
          </cell>
        </row>
        <row r="104">
          <cell r="A104" t="str">
            <v>MMR001CMP195</v>
          </cell>
        </row>
        <row r="105">
          <cell r="A105" t="str">
            <v>MMR001CMP210</v>
          </cell>
        </row>
        <row r="106">
          <cell r="A106" t="str">
            <v>MMR001CMP218</v>
          </cell>
        </row>
        <row r="107">
          <cell r="A107" t="str">
            <v>MMR001CMP223</v>
          </cell>
        </row>
        <row r="108">
          <cell r="A108" t="str">
            <v>MMR001CMP225</v>
          </cell>
        </row>
        <row r="109">
          <cell r="A109" t="str">
            <v>MMR001CMP228</v>
          </cell>
        </row>
        <row r="110">
          <cell r="A110" t="str">
            <v>MMR001CMP229</v>
          </cell>
        </row>
        <row r="111">
          <cell r="A111" t="str">
            <v>MMR001CMP230</v>
          </cell>
        </row>
        <row r="112">
          <cell r="A112" t="str">
            <v>MMR001CMP231</v>
          </cell>
        </row>
        <row r="113">
          <cell r="A113" t="str">
            <v>MMR001CMP234</v>
          </cell>
        </row>
        <row r="114">
          <cell r="A114" t="str">
            <v>MMR015CMP001</v>
          </cell>
        </row>
        <row r="115">
          <cell r="A115" t="str">
            <v>MMR015CMP003</v>
          </cell>
        </row>
        <row r="116">
          <cell r="A116" t="str">
            <v>MMR015CMP004</v>
          </cell>
        </row>
        <row r="117">
          <cell r="A117" t="str">
            <v>MMR015CMP006</v>
          </cell>
        </row>
        <row r="118">
          <cell r="A118" t="str">
            <v>MMR015CMP007</v>
          </cell>
        </row>
        <row r="119">
          <cell r="A119" t="str">
            <v>MMR015CMP009</v>
          </cell>
        </row>
        <row r="120">
          <cell r="A120" t="str">
            <v>MMR015CMP012</v>
          </cell>
        </row>
        <row r="121">
          <cell r="A121" t="str">
            <v>MMR015CMP014</v>
          </cell>
        </row>
        <row r="122">
          <cell r="A122" t="str">
            <v>MMR015CMP015</v>
          </cell>
        </row>
        <row r="123">
          <cell r="A123" t="str">
            <v>MMR015CMP016</v>
          </cell>
        </row>
        <row r="124">
          <cell r="A124" t="str">
            <v>MMR015CMP017</v>
          </cell>
        </row>
        <row r="125">
          <cell r="A125" t="str">
            <v>MMR015CMP018</v>
          </cell>
        </row>
        <row r="126">
          <cell r="A126" t="str">
            <v>MMR015CMP020</v>
          </cell>
        </row>
        <row r="127">
          <cell r="A127" t="str">
            <v>MMR015CMP139</v>
          </cell>
        </row>
        <row r="128">
          <cell r="A128" t="str">
            <v>MMR015CMP209</v>
          </cell>
        </row>
        <row r="129">
          <cell r="A129" t="str">
            <v>MMR015CMP213</v>
          </cell>
        </row>
        <row r="130">
          <cell r="A130" t="str">
            <v>MMR015CMP214</v>
          </cell>
        </row>
        <row r="131">
          <cell r="A131" t="str">
            <v>MMR015CMP215</v>
          </cell>
        </row>
        <row r="132">
          <cell r="A132" t="str">
            <v>MMR015CMP216</v>
          </cell>
        </row>
        <row r="133">
          <cell r="A133" t="str">
            <v>MMR015CMP217</v>
          </cell>
        </row>
        <row r="134">
          <cell r="A134" t="str">
            <v>MMR015CMP218</v>
          </cell>
        </row>
      </sheetData>
      <sheetData sheetId="3"/>
      <sheetData sheetId="4"/>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CampProfile_Analysis_Kachin_Round5%20internal.xlsm"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Author" refreshedDate="42559.508425347223" createdVersion="5" refreshedVersion="5" minRefreshableVersion="3" recordCount="128">
  <cacheSource type="worksheet">
    <worksheetSource name="Data_Health_t" r:id="rId2"/>
  </cacheSource>
  <cacheFields count="34">
    <cacheField name="State" numFmtId="0">
      <sharedItems count="2">
        <s v="Kachin"/>
        <s v="Shan_North"/>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Responsability" numFmtId="0">
      <sharedItems/>
    </cacheField>
    <cacheField name="Responsible" numFmtId="0">
      <sharedItems/>
    </cacheField>
    <cacheField name="Service" numFmtId="0">
      <sharedItems/>
    </cacheField>
    <cacheField name="Avaibility" numFmtId="0">
      <sharedItems count="2">
        <s v="No"/>
        <s v="Yes"/>
      </sharedItems>
    </cacheField>
    <cacheField name="Distance" numFmtId="0">
      <sharedItems containsString="0" containsBlank="1" containsNumber="1" minValue="0" maxValue="30"/>
    </cacheField>
    <cacheField name="Foot" numFmtId="0">
      <sharedItems containsString="0" containsBlank="1" containsNumber="1" containsInteger="1" minValue="0" maxValue="120"/>
    </cacheField>
    <cacheField name="Motor" numFmtId="0">
      <sharedItems containsString="0" containsBlank="1" containsNumber="1" containsInteger="1" minValue="0" maxValue="60"/>
    </cacheField>
    <cacheField name="Car" numFmtId="0">
      <sharedItems containsString="0" containsBlank="1" containsNumber="1" containsInteger="1" minValue="0" maxValue="30"/>
    </cacheField>
    <cacheField name="Water" numFmtId="0">
      <sharedItems containsNonDate="0" containsString="0" containsBlank="1"/>
    </cacheField>
    <cacheField name="Health_Facility" numFmtId="0">
      <sharedItems containsBlank="1" count="9">
        <s v="Township Hospital"/>
        <s v="Rural Health Centre"/>
        <s v="Camp Clinic"/>
        <s v="Other"/>
        <s v="State Hospital"/>
        <m/>
        <s v="Sub Rural Health Centre"/>
        <s v="District Hospital"/>
        <s v="Station Hospital"/>
      </sharedItems>
    </cacheField>
    <cacheField name="Other" numFmtId="0">
      <sharedItems containsBlank="1"/>
    </cacheField>
    <cacheField name="Doctors" numFmtId="0">
      <sharedItems count="2">
        <b v="1"/>
        <b v="0"/>
      </sharedItems>
    </cacheField>
    <cacheField name="Nurses" numFmtId="0">
      <sharedItems count="2">
        <b v="1"/>
        <b v="0"/>
      </sharedItems>
    </cacheField>
    <cacheField name="Pychological_Support_Services" numFmtId="0">
      <sharedItems count="2">
        <b v="0"/>
        <b v="1"/>
      </sharedItems>
    </cacheField>
    <cacheField name="Mid_Wives" numFmtId="0">
      <sharedItems count="2">
        <b v="1"/>
        <b v="0"/>
      </sharedItems>
    </cacheField>
    <cacheField name="Preventive_Health_Care" numFmtId="0">
      <sharedItems count="2">
        <b v="1"/>
        <b v="0"/>
      </sharedItems>
    </cacheField>
    <cacheField name="Reproductive_Heath_Care" numFmtId="0">
      <sharedItems count="2">
        <b v="1"/>
        <b v="0"/>
      </sharedItems>
    </cacheField>
    <cacheField name="Community_Health_Workers" numFmtId="0">
      <sharedItems count="2">
        <b v="0"/>
        <b v="1"/>
      </sharedItems>
    </cacheField>
    <cacheField name="GBV_related_healthcare" numFmtId="0">
      <sharedItems count="2">
        <b v="0"/>
        <b v="1"/>
      </sharedItems>
    </cacheField>
    <cacheField name="Immunization" numFmtId="0">
      <sharedItems count="2">
        <b v="0"/>
        <b v="1"/>
      </sharedItems>
    </cacheField>
    <cacheField name="Patient_referral" numFmtId="0">
      <sharedItems/>
    </cacheField>
    <cacheField name="Primary_HealthCare_service" numFmtId="0">
      <sharedItems count="2">
        <b v="0"/>
        <b v="1"/>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Author" refreshedDate="42563.793248842594" createdVersion="5" refreshedVersion="5" minRefreshableVersion="3" recordCount="128">
  <cacheSource type="worksheet">
    <worksheetSource name="Data_Wash_t" r:id="rId2"/>
  </cacheSource>
  <cacheFields count="30">
    <cacheField name="State" numFmtId="0">
      <sharedItems count="2">
        <s v="Kachin"/>
        <s v="Shan_North"/>
      </sharedItems>
    </cacheField>
    <cacheField name="Township" numFmtId="0">
      <sharedItems count="16">
        <s v="Myitkyina"/>
        <s v="Waingmaw"/>
        <s v="Chipwi"/>
        <s v="Mansi"/>
        <s v="Bhamo"/>
        <s v="Momauk"/>
        <s v="Hpakant"/>
        <s v="Namhkan"/>
        <s v="Mogaung"/>
        <s v="Muse"/>
        <s v="Kutkai"/>
        <s v="Mohnyin"/>
        <s v="Puta-O"/>
        <s v="Shwegu"/>
        <s v="Manton"/>
        <s v="Namtu"/>
      </sharedItems>
    </cacheField>
    <cacheField name="Camp" numFmtId="0">
      <sharedItems count="128">
        <s v="Nan Kway St. John Catholic Church"/>
        <s v="Shing Jai"/>
        <s v="Chipwi KBC camp"/>
        <s v="Tat Kone San Pya Baptist Church"/>
        <s v="Lana Zup Ja "/>
        <s v="Mu-yin Baptist Church"/>
        <s v="AD-2000 Tharthana Compound"/>
        <s v="Loi Je Catholic Church"/>
        <s v="Nhkawng Pa "/>
        <s v="Hpare Hkyer - BP6"/>
        <s v="Man Wing Catholic Church 1"/>
        <s v="Pa Kahtawng "/>
        <s v="Nant Ma Hpit Catholic Church"/>
        <s v="Mading Baptist Church"/>
        <s v="Man Wing Baptist Church"/>
        <s v="Qtr. 3 Mu-yin  Baptist Church"/>
        <s v="Saw Zam"/>
        <s v="Waingmaw AG Church"/>
        <s v="Pa Dauk Myaing(Pa La Na)"/>
        <s v="Dum Bung "/>
        <s v="Man Wing Catholic Church 2"/>
        <s v="Hlaing Naung Baptist"/>
        <s v="Maina Lawang Baptist Church"/>
        <s v="Maina KBC (Bawng Ring)"/>
        <s v="Nam Hkam Catholic Church ( St. Thomas I)"/>
        <s v="Zai Awng / Mung Ga Zup"/>
        <s v="Mang Hawng Baptist Church"/>
        <s v="Muse Catholic Church"/>
        <s v="Mungji Pa Dabang (Catholic Church)"/>
        <s v="Nawng Ing (Indawgyi) Baptist Church  "/>
        <s v="Man Hkring Baptist Church"/>
        <s v="Du Kahtawng Qtr. 5"/>
        <s v="Du Kahtawng Qtr. 14"/>
        <s v="Du Kahtawng Qtr. 4"/>
        <s v="Qtr. 2 Myoma Baptist Church"/>
        <s v="Sai Nai Baptish Church, Maw Shan Vil., Seki Mu"/>
        <s v="Ward 2 Sai Taung Baptist Church, Seik Mu "/>
        <s v="Shatapru Sut Ngai Tawng"/>
        <s v="Ku Day Maw KBC"/>
        <s v="Nat Gyi Kone Baptist Church "/>
        <s v="5 Ward Baptist Church(lon Khin)"/>
        <s v="Pan Wa"/>
        <s v="Maina Catholic Church (St. Joseph)"/>
        <s v="Jan Mai Kawng Catholic Church"/>
        <s v="Maga Yang "/>
        <s v="Hpakant Baptist Church, Nam Ma Hpit"/>
        <s v="Jan Mai Kawng Baptist Church"/>
        <s v="Shatapru Thida Aye Baptist Church"/>
        <s v="Nawng Hee Village"/>
        <s v="Lung Sut"/>
        <s v="Qtr. 4 Monestry (Thargaya Thayett Taw)"/>
        <s v="Maliyang Baptist Church"/>
        <s v="Njang Dung Baptist Church "/>
        <s v="Yumar Baptist Church"/>
        <s v="Baptist Church, Hmaw Si Sar(Lon Khin)"/>
        <s v="5 Ward RC Church(lon Khin)"/>
        <s v="Man Bung Catholic compound"/>
        <s v="Nant Hlaing Church"/>
        <s v="Tat Kone Baptist Church"/>
        <s v="Hpun Lum Yang "/>
        <s v="Le Kone Bethlehem Church"/>
        <s v="Tat Kone Galile Baptist Church"/>
        <s v="Maing Khaung Catholic Church"/>
        <s v="Shwe Gu Catholic Church"/>
        <s v="Bum Tsit Pa "/>
        <s v="Kyun Pin Thar Baptist Church"/>
        <s v="Kyun Taw Baptist Church "/>
        <s v="Le Kone Ziun Baptist Church "/>
        <s v="Shwe Gu Baptist Church"/>
        <s v="Border Post 8"/>
        <s v="Mungji Pa Dabang (Baptist Church)         "/>
        <s v="Nam Hpak Ka Mare "/>
        <s v="Mandung - Jinghpaw"/>
        <s v="Kutkai downtown (KBC Church)"/>
        <s v="Mine Yu Lay village"/>
        <s v="Zup Aung Camp"/>
        <s v="Muse Baptist Church"/>
        <s v="Nam Hkam (KBC Jaw Wang) II"/>
        <s v="Namhkan - Pang Long KBC"/>
        <s v="Hkau Shau (BP 12)"/>
        <s v="Pajau / Jan Mai"/>
        <s v="Maw Hpawng Lhaovo Baptist Church"/>
        <s v="Nyaung Na Pin "/>
        <s v="Maw Hpawng Hka Nan Baptist Church"/>
        <s v="Mansi Baptist Church"/>
        <s v="Aung Thar Church"/>
        <s v="Robert Church"/>
        <s v="Momauk Baptist Church"/>
        <s v="Maing Khaung"/>
        <s v="Phan Khar Kone"/>
        <s v="Loi Je Lisu Camp"/>
        <s v="Loi Je Baptist Church"/>
        <s v="Seng Ja "/>
        <s v="Kutkai downtown (RC Church)"/>
        <s v="Mandung - RC"/>
        <s v="Sar Hmaw - KBC"/>
        <s v="Htoi San Church"/>
        <s v="Nam Hkam - Nay Win Ni (Palawng)"/>
        <s v="St. Patrick Catholic Church "/>
        <s v="Post 6 Camp"/>
        <s v="Shwe Zet Baptist Church"/>
        <s v="Lisu Boarding-House"/>
        <s v="Ni Thaw Ka Monestry"/>
        <s v="Qtr. 2 Lhaovo Baptist Church"/>
        <s v="Lhaovao Baptist Church (LBC)"/>
        <s v="Maina AG Church"/>
        <s v="Thargaya Lisu Baptist Church"/>
        <s v="Hkat Cho "/>
        <s v="Tat Kone COC Baptist - Tat Kone Htoi San"/>
        <s v="Wun Tho Buddhist Monastery"/>
        <s v="Nam Hkam (KBC Jaw Wang)"/>
        <s v="Woi Chyai "/>
        <s v="Rawan Baptist Church, Maw Shan Vil., Seik Mu"/>
        <s v="Lisu Baptist Church, Maw Wan Ward"/>
        <s v="Hmaw Wan, Anglican"/>
        <s v="Nam Ma Phyit, COC"/>
        <s v="Man Wing Baptist Church Cultural Compound"/>
        <s v="Maw Wan, Mu-yin Baptist Church"/>
        <s v="Yoe Kyi Monastery"/>
        <s v="AG Church, Maw Wan"/>
        <s v="Lisu Baptist Church, Maw Shan Vil,. Seik Mu"/>
        <s v="Dhama Rakhita, Nyein Chan Tar Yar Ward(Lon Khin)"/>
        <s v="AG Church, Hmaw Si Sa"/>
        <s v="Ta Gun Taing Monastery (Shwe Kyi Na)"/>
        <s v="Chin Church, Seik Mu"/>
        <s v="Je Yang Hka "/>
        <s v="Tat Kone Emanuel Church"/>
        <s v="Nam Tu Baptist"/>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code_Responsible.Responsible" numFmtId="0">
      <sharedItems/>
    </cacheField>
    <cacheField name="code_Responsible_1.Responsible" numFmtId="0">
      <sharedItems/>
    </cacheField>
    <cacheField name="Service" numFmtId="0">
      <sharedItems/>
    </cacheField>
    <cacheField name="Distance" numFmtId="0">
      <sharedItems containsString="0" containsBlank="1" containsNumber="1" minValue="0" maxValue="20"/>
    </cacheField>
    <cacheField name="Foot" numFmtId="0">
      <sharedItems containsString="0" containsBlank="1" containsNumber="1" minValue="0" maxValue="140"/>
    </cacheField>
    <cacheField name="Motor" numFmtId="0">
      <sharedItems containsString="0" containsBlank="1" containsNumber="1" containsInteger="1" minValue="0" maxValue="40"/>
    </cacheField>
    <cacheField name="Car" numFmtId="0">
      <sharedItems containsString="0" containsBlank="1" containsNumber="1" containsInteger="1" minValue="0" maxValue="40"/>
    </cacheField>
    <cacheField name="Water" numFmtId="0">
      <sharedItems containsNonDate="0" containsString="0" containsBlank="1"/>
    </cacheField>
    <cacheField name="Water_Need_coverage" numFmtId="0">
      <sharedItems containsString="0" containsBlank="1" containsNumber="1" minValue="9.7951219512195112E-2" maxValue="1"/>
    </cacheField>
    <cacheField name="Total_Latrines_coverage" numFmtId="0">
      <sharedItems containsString="0" containsBlank="1" containsNumber="1" minValue="0.2593192868719611" maxValue="1"/>
    </cacheField>
    <cacheField name="Semi_Permanent_Latrines_coverage" numFmtId="0">
      <sharedItems containsString="0" containsBlank="1" containsNumber="1" minValue="0" maxValue="1"/>
    </cacheField>
    <cacheField name="Bathing_Facilities_coverage" numFmtId="0">
      <sharedItems containsString="0" containsBlank="1" containsNumber="1" minValue="0" maxValue="1"/>
    </cacheField>
    <cacheField name="Hand_Washing_Facilities_coverage" numFmtId="0">
      <sharedItems containsString="0" containsBlank="1" containsNumber="1" minValue="0" maxValue="1"/>
    </cacheField>
    <cacheField name="Hygiene_Kit_coverage" numFmtId="0">
      <sharedItems containsString="0" containsBlank="1" containsNumber="1" minValue="0" maxValue="1"/>
    </cacheField>
    <cacheField name="Update Date" numFmtId="0">
      <sharedItems containsNonDate="0" containsString="0" containsBlank="1"/>
    </cacheField>
    <cacheField name="DrinkingWaterAvailability" numFmtId="0">
      <sharedItems count="2">
        <s v="Yes"/>
        <s v="No"/>
      </sharedItems>
    </cacheField>
    <cacheField name="DesludgingAvailability" numFmtId="0">
      <sharedItems count="2">
        <s v="Yes"/>
        <s v="No"/>
      </sharedItems>
    </cacheField>
    <cacheField name="WasteManagementAvailability" numFmtId="0">
      <sharedItems count="2">
        <s v="Yes"/>
        <s v="No"/>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Author" refreshedDate="42563.993416435187" createdVersion="5" refreshedVersion="5" minRefreshableVersion="3" recordCount="1536">
  <cacheSource type="worksheet">
    <worksheetSource name="Data_Gap_t" r:id="rId2"/>
  </cacheSource>
  <cacheFields count="18">
    <cacheField name="State" numFmtId="0">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Group" numFmtId="0">
      <sharedItems/>
    </cacheField>
    <cacheField name="Priority" numFmtId="0">
      <sharedItems/>
    </cacheField>
    <cacheField name="Sector_Mimu" numFmtId="0">
      <sharedItems containsBlank="1"/>
    </cacheField>
    <cacheField name="Gap" numFmtId="0">
      <sharedItems containsBlank="1" count="30">
        <s v="School materials / supplies"/>
        <s v="Birth certificate"/>
        <s v="Medicines"/>
        <s v="Cash/Money Assistance"/>
        <s v="Vocational training"/>
        <s v="Basic Food"/>
        <s v="Blankets/Winter Clothing"/>
        <s v="Access to livelihood opportunities"/>
        <s v="Kitchen Sets"/>
        <s v="Women NFIs (sanitary pads, underwear, etc.)"/>
        <s v="Complementary Food"/>
        <s v="School Facilities"/>
        <s v="Firewood / fuel"/>
        <s v="Transport to school"/>
        <s v="Individual Shelter/Houses"/>
        <m/>
        <s v="Hygiene Kits"/>
        <s v="Household registration"/>
        <s v="Conflict Management"/>
        <s v="Medical staff (doctor, nurse, etc)"/>
        <s v="Legal aid and advice"/>
        <s v="More awareness sessions on guiding principles of IDP"/>
        <s v="Communal building"/>
        <s v="Health facility / Clinic"/>
        <s v="Partitions within shelters"/>
        <s v="Bathing Spaces"/>
        <s v="Latrines/Toilets"/>
        <s v="Other"/>
        <s v="Well / water tank"/>
        <s v="Identity documents"/>
      </sharedItems>
    </cacheField>
    <cacheField name="Other_text"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Author" refreshedDate="42592.494930671295" createdVersion="5" refreshedVersion="5" minRefreshableVersion="3" recordCount="1673">
  <cacheSource type="worksheet">
    <worksheetSource name="=POO_t19" r:id="rId2"/>
  </cacheSource>
  <cacheFields count="35">
    <cacheField name="POO_State_C" numFmtId="0">
      <sharedItems/>
    </cacheField>
    <cacheField name="POO_State" numFmtId="0">
      <sharedItems count="2">
        <s v="Shan (North)"/>
        <s v="Kachin"/>
      </sharedItems>
    </cacheField>
    <cacheField name="POO_Township_C" numFmtId="0">
      <sharedItems containsBlank="1"/>
    </cacheField>
    <cacheField name="POO_Township" numFmtId="0">
      <sharedItems containsBlank="1" count="34">
        <s v="Kutkai"/>
        <s v="Lashio"/>
        <s v="Nawnghkio"/>
        <s v="Waingmaw"/>
        <s v="Mansi"/>
        <s v="Momauk"/>
        <s v="Hpakant"/>
        <s v="Bhamo"/>
        <s v="Shwegu"/>
        <s v="Myitkyina"/>
        <s v="Mohnyin"/>
        <s v="Machanbaw"/>
        <m/>
        <s v="Injangyang"/>
        <s v="Puta-O"/>
        <s v="Nawngmun"/>
        <s v="Tsawlaw"/>
        <s v="Chipwi"/>
        <s v="Sumprabum"/>
        <s v="Khaunglanhpu"/>
        <s v="Mogaung"/>
        <s v="Mongmao"/>
        <s v="Namhkan"/>
        <s v="Namtu"/>
        <s v="Manton"/>
        <s v="Pangsang"/>
        <s v="Muse"/>
        <s v="Hseni"/>
        <s v="Nar Wee (Na Wi)"/>
        <s v="Mongmit"/>
        <s v="Namhsan"/>
        <s v="Hsipaw"/>
        <s v="Man Tun"/>
        <s v="Kyaukme"/>
      </sharedItems>
    </cacheField>
    <cacheField name="POO_VillageTract_C" numFmtId="0">
      <sharedItems containsBlank="1"/>
    </cacheField>
    <cacheField name="POO_VillageTract" numFmtId="0">
      <sharedItems containsBlank="1" count="283">
        <s v="Nam Hu"/>
        <s v="Kyein Mun"/>
        <s v="Nawng Mun"/>
        <s v="Ho Kyeint"/>
        <m/>
        <s v="Nyaung Tauk"/>
        <s v="Sa Hpar"/>
        <s v="San Pai"/>
        <s v="Hpawt Dawt"/>
        <s v="Nam Lin Pa"/>
        <s v="Ga Ra Yang"/>
        <s v="Ka Le Chet"/>
        <s v="Ding Ga Yang"/>
        <s v="Lone Khin"/>
        <s v="Nam Ma Hpyit"/>
        <s v="Nam Ya"/>
        <s v="Kywe Gyo Kan Ba Ni"/>
        <s v="Si Khan Gyi"/>
        <s v="Man Ping (Ping)"/>
        <s v="Man Maw"/>
        <s v="Man Wein"/>
        <s v="Kawng Lwin"/>
        <s v="Than Ta Dar"/>
        <s v="Nam Sang Yang"/>
        <s v="Bang Gaw Hting Nu"/>
        <s v="Ta Law Gyi"/>
        <s v="San Kin"/>
        <s v="Nar Lon"/>
        <s v="Ma Mon Kaing"/>
        <s v="Mai Bat"/>
        <s v="Ma Ga Ran Yang"/>
        <s v="Mung Ding Pa"/>
        <s v="Myo Thit"/>
        <s v="Maw Hpawng"/>
        <s v="Nam Hkam"/>
        <s v="Lai Lum Li Saw"/>
        <s v="Waw Shung"/>
        <s v="Gang Dau Yang"/>
        <s v="In Ba Pa"/>
        <s v="Ka Tsu"/>
        <s v="Ah Mat Gyi Kone"/>
        <s v="Je Sawan"/>
        <s v="Da Bak Yang"/>
        <s v="Num Lang"/>
        <s v="Wu Yang"/>
        <s v="Law Hkum"/>
        <s v="Hpa Kawm"/>
        <s v="Lwegel Town"/>
        <s v="Kamaing Town"/>
        <s v="Wein Hkam"/>
        <s v="Hpar Kei"/>
        <s v="Prang Hku Dong"/>
        <s v="Dawthponeyan  Town"/>
        <s v="Ton Hone Yang"/>
        <s v="Kun Shee (Pun Shee)"/>
        <s v="Sing Lun"/>
        <s v="Kaik Hteik"/>
        <s v="Sa Done"/>
        <s v="In Gum La"/>
        <s v="Man Thea"/>
        <s v="Puta-O Town"/>
        <s v="Pin Laung"/>
        <s v="Ah Wi Wan"/>
        <s v="Sadung Town"/>
        <s v="Mading"/>
        <s v="Prang Ngawn"/>
        <s v="Thein Lon"/>
        <s v="Waingmaw Town"/>
        <s v="Yaw Jaw"/>
        <s v="Seik Mu"/>
        <s v="Jar Ran"/>
        <s v="Zan Yu"/>
        <s v="Tsum Hpawng"/>
        <s v="Hpakant Town"/>
        <s v="Chipwi Town"/>
        <s v="Zan Nawng"/>
        <s v="Saga Pa"/>
        <s v="Tsawlaw Town"/>
        <s v="Pang War Town"/>
        <s v="Shwe Nyaung Pin"/>
        <s v="Lawt Pun"/>
        <s v="Sa Nar"/>
        <s v="Au Htan Yang"/>
        <s v="Mai Htaung"/>
        <s v="Ah Kye"/>
        <s v="Nawng Kan"/>
        <s v="Mali Yang"/>
        <s v="Hpan Dawng"/>
        <s v="Hkaung Hpu Ywar Thit"/>
        <s v="Hka Ka Ran Yang"/>
        <s v="Hkaung Hpu Ywar Haung"/>
        <s v="Ho Kat"/>
        <s v="Wa Hpaung"/>
        <s v="Khin Lum"/>
        <s v="Ma Shawt Hku"/>
        <s v="La Ja Ga"/>
        <s v="Bang Li"/>
        <s v="Da Sai"/>
        <s v="Tein Thaw"/>
        <s v="Pan Khun Yang"/>
        <s v="Hka Na Pa"/>
        <s v="Hka Hpauk"/>
        <s v="Pan Hkat"/>
        <s v="Hka Ba Rong"/>
        <s v="Hpung Kraw"/>
        <s v="La Hpai"/>
        <s v="Lu Htaung"/>
        <s v="Ta Maw"/>
        <s v="Maing Khaung"/>
        <s v="Au Lang Pa"/>
        <s v="Tarmoenye Town"/>
        <s v="Lang Jaw"/>
        <s v="Sar Hmaw"/>
        <s v="Si Mu Gyi"/>
        <s v="Tein Hpa Yar"/>
        <s v="Kyauk Sa Khan"/>
        <s v="Ja Ri Da Gaw"/>
        <s v="Ja Hkan Dat"/>
        <s v="Maing Khat"/>
        <s v="Bum Ka Htaung"/>
        <s v="Nam Ma Hpweit"/>
        <s v="Au Ra Bum"/>
        <s v="Chaung Htauk"/>
        <s v="Ma Dang Yang"/>
        <s v="Si Au"/>
        <s v="Man Yut"/>
        <s v="Man Hkan Yi Hku"/>
        <s v="La Gat Dawt"/>
        <s v="Haung Par"/>
        <s v="Lang Yang"/>
        <s v="Hpa Lar"/>
        <s v="Na Law"/>
        <s v="Man Dong"/>
        <s v="Gawt Maw"/>
        <s v="Myaw Jaung"/>
        <s v="Wa Myit"/>
        <s v="Yin Kyang"/>
        <s v="Kawng Hkar"/>
        <s v="Mongmao"/>
        <s v="Man Mawn"/>
        <s v="Ya Jawng"/>
        <s v="Jit Lai"/>
        <s v="Kyin Htong"/>
        <s v="Mawng Gong"/>
        <s v="Hpa Re"/>
        <s v="La Gwi"/>
        <s v="Hku Li"/>
        <s v="Ho Nam"/>
        <s v="La Wa Yang"/>
        <s v="Myitkyina Town"/>
        <s v="Aung Myay (1)"/>
        <s v="Man Maw Kawng"/>
        <s v="Sing Lun Kaji"/>
        <s v="Ba Lawng Kawng"/>
        <s v="Pan Mu"/>
        <s v="Zein Rong"/>
        <s v="Kon Pyi"/>
        <s v="Kawng Lein"/>
        <s v="Au Rar Bum Kawng Lein"/>
        <s v="Au Rar Bum Man Pying"/>
        <s v="Nam Kan Long"/>
        <s v="Nam Maw"/>
        <s v="Ban Nwet"/>
        <s v="Hka Rein Mu Dan"/>
        <s v="Nam Hka Pa"/>
        <s v="Ka War Pan"/>
        <s v="Nein Mar"/>
        <s v="Kawng Has"/>
        <s v="Pan Hkam"/>
        <s v="Pan Choe Hai"/>
        <s v="Nawng Kon"/>
        <s v="Tar Li"/>
        <s v="Nawng Tsum"/>
        <s v="Nyaung Pin"/>
        <s v="Ka Htan Yang"/>
        <s v="Yant Wu"/>
        <s v="Maw Hsway"/>
        <s v="Hu Hsar"/>
        <s v="Maw Long"/>
        <s v="Man Kyawt"/>
        <s v="Nam Kyet"/>
        <s v="Pyin Pun"/>
        <s v="Mong Hoke"/>
        <s v="Hsaik Hkawng"/>
        <s v="Hin Long"/>
        <s v="La Khum Yar Ma"/>
        <s v="Hpung Tang Kawng"/>
        <s v="Hpar Lin"/>
        <s v="Zaw Bum Hting Nu"/>
        <s v="Hsar Lu"/>
        <s v="Ma Ru War Htang"/>
        <s v="Loi Hsar"/>
        <s v="Loi Ma Kauk"/>
        <s v="Nam Pang"/>
        <s v="Wein Hseng"/>
        <s v="Loi Lumt"/>
        <s v="Pang Tawng"/>
        <s v="Man Han"/>
        <s v="Nawng Kyawng"/>
        <s v="Pan Kan"/>
        <s v="Man Kawng"/>
        <s v="Nam Tee"/>
        <s v="Mong Htan"/>
        <s v="Yone Maw"/>
        <s v="Nawng Long Ywar Ma"/>
        <s v="Loi Kan"/>
        <s v="Ei Naing"/>
        <s v="Man Lawng"/>
        <s v="Mong See Wein Mai"/>
        <s v="Kawng Kaw Sa Kan"/>
        <s v="Kun Bang"/>
        <s v="La Jawng"/>
        <s v="Kaing Tein"/>
        <s v="Man Pu"/>
        <s v="Wea Gyi"/>
        <s v="Han Htet"/>
        <s v="Mansi Town"/>
        <s v="Man Pun (Kachin)"/>
        <s v="Manton (Kachin)"/>
        <s v="Man Nauk"/>
        <s v="Loi Yar"/>
        <s v="Man Sum"/>
        <s v="Ho Nar"/>
        <s v="Kawng Kat"/>
        <s v="Ton Hone"/>
        <s v="Hu Lein"/>
        <s v="Loi Yaing"/>
        <s v="Sumprabum Town"/>
        <s v="Ding Jang Yang"/>
        <s v="Jit Loi"/>
        <s v="In Dung Yang"/>
        <s v="Myit Son"/>
        <s v="In Baw Mai Kyin"/>
        <s v="Gwei Ka Htaung"/>
        <s v="Kat Hmaw Sut"/>
        <s v="Sinbo  Town"/>
        <s v="In Pawm Bum"/>
        <s v="Law Hkawng"/>
        <s v="Kyee Shin"/>
        <s v="Byaw Li"/>
        <s v="Man Byawt"/>
        <s v="Laung Hpant"/>
        <s v="Momauk Town"/>
        <s v="Jing Ma Yang"/>
        <s v="Dawng Shar Lar (Dawng Ga)"/>
        <s v="Lang Taung"/>
        <s v="Ding Bu Ding Sar"/>
        <s v="Shin Naw Ga"/>
        <s v="Bum Tawm"/>
        <s v="Myaw Maw Pa"/>
        <s v="Bawm Myan"/>
        <s v="Chit Gaw"/>
        <s v="Lai Ma Yang"/>
        <s v="Sha Dan Pon War"/>
        <s v="Gawt Yum"/>
        <s v="Nam Chet Ywar Ma"/>
        <s v="San Ka"/>
        <s v="Nam Mun"/>
        <s v="Ma Ram"/>
        <s v="Inn Baung"/>
        <s v="Kone Tein"/>
        <s v="Kawng Hkan"/>
        <s v="Sha Daung"/>
        <s v="Kutkai Town"/>
        <s v="Man Tun"/>
        <s v="Loi Hkan"/>
        <s v="Lan Gwa"/>
        <s v="Gau Ri"/>
        <s v="Loi Hkam"/>
        <s v="Ho Hko"/>
        <s v="Mongmit Town"/>
        <s v="Tone Gyi"/>
        <s v="La Hton Ka Htaung"/>
        <s v="Kyaukme Gyi"/>
        <s v="Ho Maw Man Nein (Pa Laung)"/>
        <s v="La War"/>
        <s v="Hin Hkoke"/>
        <s v="War Shawng"/>
        <s v="Nam Hai"/>
        <s v="Nam Si In"/>
        <s v="Kone Ma Hat"/>
        <s v="Yi Jaw"/>
        <s v="Hnin Ei"/>
      </sharedItems>
    </cacheField>
    <cacheField name="POO_Village_C" numFmtId="0">
      <sharedItems containsBlank="1"/>
    </cacheField>
    <cacheField name="POO_Village" numFmtId="0">
      <sharedItems containsBlank="1" count="614">
        <s v="Nam Ma - နမ့်မ"/>
        <s v="Man Nar - မန်နား"/>
        <s v="Tone Kyan - တုန်းကြန်"/>
        <s v="Ton Hkan - တုန်ခမ်း"/>
        <s v="Dar Hkai - ါခိုင်"/>
        <s v="Man Ton - မန်တုံ"/>
        <s v="Nawng Par - နောင်ပါ"/>
        <s v="Loi Ngun - လွယ်ငွန်"/>
        <m/>
        <s v="Nawng Hpan - နောင်ဖန်"/>
        <s v="Gei Lawng - ဂယ်လောင်း"/>
        <s v="Nam Hu - နမ့်ဟူး"/>
        <s v="Hka Ra - ခရာ"/>
        <s v="San Pai - စန်ပိုင်"/>
        <s v="Sut Kawng - ဆွတ်ခေါင်"/>
        <s v="Ka Sal Yang - ကဆယ်ယန်"/>
        <s v="Gu Htaung - ဂူထောင်"/>
        <s v="Sa Mar yang - ဆမာယန်"/>
        <s v="Kawng San - ‌ေကာင်ဆန်"/>
        <s v="Mon Gar Zut - မုန်ဂါဇွပ်"/>
        <s v="Aung Jar Yang - ‌ေအာင်ဂျာယန်"/>
        <s v="Ma Kauk Yang - မကောက်ယန်"/>
        <s v="Ga Ra Yang - ဂါးရာယန်"/>
        <s v="Pan Hlyan - ပန်လျှန်"/>
        <s v="Ding Kar - ဒိန်ကာ"/>
        <s v="Ding Ga Yang - ဒိန်ဂါယန်"/>
        <s v="Sa Khon Yang - ဆခုံယန်"/>
        <s v="Lawt Phyu - လော့ဖြူး"/>
        <s v="Kan See Sai Yar - ကံဆီးဆိုင်းရာ"/>
        <s v="Sai Jar - ဆိုင်းဂျာ"/>
        <s v="Jang Kat - ဂျန်ကပ်"/>
        <s v="Nam Ya - နန့်ယား"/>
        <s v="Kywe Gyo Kan Ba Ni - ကျွဲဂျိုကမ္ဘဏိ"/>
        <s v="Khar Chin - ခါချဉ်"/>
        <s v="Gyar In Yang - ဂျာအင်ယန်"/>
        <s v="Sha Dan Par - ရှဒန်ပါ"/>
        <s v="Tone Kauk - တုံးကောက်"/>
        <s v="Kawng Lwin - ကောင်လွင်"/>
        <s v="Than Ta Dar/Kone Hkar/Ma Lin - သံတံတား/ကုန်းခါး/မလင်"/>
        <s v="Nam Sang Yang - နမ့်ဆန်ယန်"/>
        <s v="Bang Gaw Hting Nu - ဘန်ဂေါ်ထိန်နု"/>
        <s v="Ta Law Gyi - တာလောကြီး"/>
        <s v="San Kin - စံကင်း"/>
        <s v="Kachin Nar Lon - ကချင်နားလုံ"/>
        <s v="Maing Nawng - မိုင်းနောင်"/>
        <s v="Mai Bat - မိုင်ဘတ်"/>
        <s v="Mone Gei - မုန်းဂျယ်"/>
        <s v="Ma Ga Ran Yang - မဂရန်ယန်"/>
        <s v="Mung Ding Pa - မုန်ဒိန်းပါ"/>
        <s v="Myo Thit - မြို့သစ်"/>
        <s v="Maw Hpawng - မော်ဖေါင်း"/>
        <s v="Ma Li - မလိ"/>
        <s v="Man Wein - မန်ဝိန်း"/>
        <s v="Man Ping - မံပိန်"/>
        <s v="Nam Hkam - နမ်ခမ်း"/>
        <s v="Ma Dee Yang - မဒီးယန်"/>
        <s v="Nawt Gu - နော့ဂူ"/>
        <s v="Nein Paw - နိန်ပေါ"/>
        <s v="In Ba Pa - အင်ဘာပါ"/>
        <s v="Hka Pa Ra - ခပရာ"/>
        <s v="Ka Tsu - ကဇူး"/>
        <s v="Ah Mat Gyi Kone - အမတ်ကြီးကုန်း"/>
        <s v="Hka Yar Yang - ခရာယန်"/>
        <s v="Ma Lan Yang - မလန်းယန်"/>
        <s v="Lai Lum Li Saw - လိုင်လွမ်လီဆော"/>
        <s v="Num Lang - နွမ်းလန်း"/>
        <s v="Lu Myan - လုမြန်"/>
        <s v="La War Yang - လဝါးယန်"/>
        <s v="La Kra Yang - လခရားယန်"/>
        <s v="Law Hkum - လော့ခွမ်"/>
        <s v="Ka Dawt - ကဒေါ့"/>
        <s v="Da Bak Yang - ဒဘတ်ယန်"/>
        <s v="Aung Chan Thar Ward"/>
        <s v="Kamaing Ward"/>
        <s v="Htan Nya - ထန်ည"/>
        <s v="Ban Daung - ဘန်ဒေါင်"/>
        <s v="Pan Saung - ပန်ဆောင်"/>
        <s v="Pan Kawng Mu - ပန်ကောင်းမု"/>
        <s v="Bum War - ဘွမ်ဝါ"/>
        <s v="Nam Ngaw - နမ့်ငေါ"/>
        <s v="Nar Lon (Shan) - နားလုံ"/>
        <s v="No (1) Ward"/>
        <s v="Ton Hone Yang - တုန်ဟုန်းယန်"/>
        <s v="Ka Lang Jar - ကလန်ဂျာ"/>
        <s v="Gang Dau Yang - ကန်တော်ယန်"/>
        <s v="Hka Lar Yang - ခါ့လားယန်"/>
        <s v="Hka Yar Par - ခါ့ယာပါ"/>
        <s v="Hka Lum - ခလွမ်"/>
        <s v="Kying Nang Yang/Kyng Nang Zup - ကျိန်းနန်းယန်"/>
        <s v="Sa Gan - ဆဂံ"/>
        <s v="Ga Lan Kya - ဂလန်ကျ"/>
        <s v="Ma Li Yang - မလိယန်"/>
        <s v="In Gum La - အင်ဂွမ်းလ"/>
        <s v="Nam Lin Pa - နန့်လင်းပါ"/>
        <s v="Lwe Mauk Yang - လွယ်မောက်ယန်"/>
        <s v="Paw Sei - ပေါဆယ်"/>
        <s v="Doke Tan Ward"/>
        <s v="Pin Laung - ပင်လောင်"/>
        <s v="Da Zan - ဒဇန်"/>
        <s v="La Bang - လဘန်"/>
        <s v="Prang Ngawn - ပရန်ငေါန်"/>
        <s v="Saing Maing - ဆိုင်မိုင်"/>
        <s v="Thein Lon - သိန်လုံ"/>
        <s v="Au Rawng Kawng - အူရောင်ကောင်"/>
        <s v="Wa Gaung - ဝကောင်"/>
        <s v="Rut Gyat - ရွတ်ဂျတ်"/>
        <s v="La Gyar Yang - လဂျားယန်"/>
        <s v="Hway Khar - ဝှေခါ"/>
        <s v="Hpong Jar - ဖောင်းဂျာ"/>
        <s v="Zan Yu - ဇန်ယူ"/>
        <s v="Sa Law - ဆလော်"/>
        <s v="Maw Wam Ward"/>
        <s v="Kan Paing Yan Ward"/>
        <s v="Zan Nawng - ဇန်နောင်"/>
        <s v="Saga Pa - ဆဂါပါ"/>
        <s v="Hsawlaw Ward"/>
        <s v="Shwe Nyaung Pin - ရွှေညောင်ပင်"/>
        <s v="Gam Ka Ra - ဂမ်ကရာ"/>
        <s v="Gu Taung - ဂူတောင်"/>
        <s v="Lawt Pun - လော့ပွန်"/>
        <s v="La Bum - လဘွမ်"/>
        <s v="Hpon Kawt Dam - ဖုန်ကော့ဒမ်"/>
        <s v="In Hka Ran - အင်ခရန်"/>
        <s v="Jar Htu Yang - ဂျာထူယန်"/>
        <s v="Lai Zar - လိုင်ဇာ"/>
        <s v="Mai Htaung - မိုင်ထောင်း"/>
        <s v="Taing Lon - တိုင်းလုံ"/>
        <s v="Nawng Tawng (Kachin) - နောင်တောင်း  (ကချင်)"/>
        <s v="Lut Taung - လွတ်တောင်"/>
        <s v="Hpan Dawng - ဖန်ဒေါင်"/>
        <s v="U Lauk - ဦးလောက်"/>
        <s v="Hka Ka Ran Yang - ခကရန်းယန်"/>
        <s v="Yae Kyi - ရေကြည်"/>
        <s v="Tar Pa Daung - တာပဒေါင်း"/>
        <s v="In Lang Ga - အင်လမ်းဂါး"/>
        <s v="Nam Maw Ran - နမ်မော်ရန်"/>
        <s v="Kha Ran Hti Dam - ခရန်ထီဒမ်း"/>
        <s v="Nin Tan Kawng - နင်တန်ကောင်"/>
        <s v="Naw Yan - နော်ယာန်"/>
        <s v="La Ja - လဂျာ"/>
        <s v="Ma Li Sut Yang - မလိစွပ်ယန်"/>
        <s v="Oke Kat Ward"/>
        <s v="Bang Li - ဘန့်လီ"/>
        <s v="Tein Ma Kyaing - တိန်းမကြိုင်"/>
        <s v="Mine Mu (Kachin) - "/>
        <s v="Da Sai - တာဆိုင်"/>
        <s v="Tein Thaw - တိန်းသော်"/>
        <s v="Nam Wai - နမ့်ဝေ"/>
        <s v="Man Maw - မံမော်"/>
        <s v="Nawng Hpar - နောင်ဖာ"/>
        <s v="Pan Khun Yang - ပန်ခွန်ယန်"/>
        <s v="Lone Khin - လုံးခင်း"/>
        <s v="Laing Kar Kawng - လိုင်ကာကောင်း"/>
        <s v="Hka Hpauk - ခါ့ဖောက်"/>
        <s v="Htaing Yar - ထိုင်ရာ"/>
        <s v="Hka Ba Rong - ခါ့ဘရောင်"/>
        <s v="Shwe Nyein Chan - ရွှေငြီမ်းချမ်း"/>
        <s v="Dan Zaw - ဒန်ဇော်"/>
        <s v="In Wan Kawng - အင်ဝမ်ကောင်"/>
        <s v="Pa Ram Bum - ပရမ်ဘွမ်"/>
        <s v="Bum Taung - ဘွမ်တောင်"/>
        <s v="La Kyaung - လကျောင်"/>
        <s v="Lu Man (Li Suu) - လမြန် (လီဆူး)"/>
        <s v="Pan Se - ပန်ဆဲ"/>
        <s v="La Hpai - လဖိုင်"/>
        <s v="Lu Kyi - လုကျီ"/>
        <s v="Kawt Nan - ကော့နန်"/>
        <s v="Pan Shan - ပန်ရှန်"/>
        <s v="Lu Htaung - လုထောင်"/>
        <s v="Ho Kat - ဟိုကပ်"/>
        <s v="Ma Ji Gon - မဂျီဂုံ"/>
        <s v="Maing Khaung - မိုင်းခေါင်"/>
        <s v="Ma Ji Kone Ka Ji - မဂျီကုန်ကဂျီ"/>
        <s v="Aden - အေဒင်"/>
        <s v="Man Ding - မံဒိန်း"/>
        <s v="Lu Su Par - လူစုပါ"/>
        <s v="Sing Lun - စိန်လုံ"/>
        <s v="Man Daw - မံဒေါ်"/>
        <s v="Maw Gun - မော်ဂွန်း"/>
        <s v="Pan Hkat - ပန်ခတ်"/>
        <s v="Zoke Lan - ဇက်လန်"/>
        <s v="Lu Pi - လုပ်ပိ"/>
        <s v="Nam Lang - နန့်လန်"/>
        <s v="Ma Kar Pin - မကားပင်"/>
        <s v="Aung Thit Sar Ward"/>
        <s v="Nawng Pein - နောင်ပိန်း"/>
        <s v="Ding Gar - ဒိန်ဂါ"/>
        <s v="No (3) Ward"/>
        <s v="Kyauk Sa Khan (Kachin) - ကျောက်စခန်း (ကချင်)"/>
        <s v="Nam Naing - နမ်နိုင်း"/>
        <s v="In Khaung Par - အင်ခေါင်းပါ"/>
        <s v="Ja Hkan Dat - ကျခန်းဒပ်"/>
        <s v="Maing Khat - မိုင်းခတ်"/>
        <s v="Saing Gyar Ward"/>
        <s v="Ton Hone - တုံဟုံး"/>
        <s v="Mong Mu - မိုင်းမု"/>
        <s v="Prang Hku Dong - ပရန်ဟူဒုံး"/>
        <s v="Je Sawan - ဂျေဆွမ်း"/>
        <s v="Gar Yar Yang - ဂါးရားယန်"/>
        <s v="Nam Hpo (Nam Hpu) - နမ့်ဖို (နမ့်ဖူ)"/>
        <s v="Hpa Gar Rai - ဖဂါရိုင်"/>
        <s v="Ban Htan - ဘန်ထန်"/>
        <s v="Kha Pa Rar - ခပရာ"/>
        <s v="Lwe Hkan - လွယ်ခမ်း"/>
        <s v="Lawt Khun - လော့ခွန်"/>
        <s v="Mone Lu - "/>
        <s v="Ma Kaw Yang - "/>
        <s v="Kawng Jar - "/>
        <s v="Kyaw Hkaung - ကျော်ခေါင်"/>
        <s v="Ma Dang Yang - မဒန်ယန်"/>
        <s v="Ba Lawng Ding Sa - ဘလောင်ဒိန်ဆာ"/>
        <s v="Man Wein - မံဝိန်း"/>
        <s v="Si Au - စီအူ"/>
        <s v="Mile (30) Sut Mile Yang - "/>
        <s v="Kaik Hteik - ကိုက်ထိပ်"/>
        <s v="Man Yut - မံရွတ်"/>
        <s v="Myo Ma Ward"/>
        <s v="Sa Ma - ဆမား"/>
        <s v="Man Hkan Yi Hku - မံခံရေခူး"/>
        <s v="Pone Lain Hting Nu - ပုန်းလိမ်ထိန်နု"/>
        <s v="Kone Hkar - ကုန်းခါး"/>
        <s v="Hpa Yar Taung - ဘုရားတောင်"/>
        <s v="Ta Chei (Shan) - တာချယ် (ရှမ်း)"/>
        <s v="In Raung Yang - အင်ရောင်ယန်"/>
        <s v="Hpung Kraw - ဖုန်ကရော်"/>
        <s v="Ngawt Lang - ငေါ့လန်"/>
        <s v="La Gway - လဂွေ"/>
        <s v="Na Law - နလော"/>
        <s v="Lauk Gam - လောက်ဂမ်"/>
        <s v="Man Dong - မန့်ဒုန့်"/>
        <s v="Gawt Maw - ဂေါ့မော"/>
        <s v="Myaw Jaung - မျောဂျောင်း"/>
        <s v="Wa Se - ဝဆယ်"/>
        <s v="Yin Kyang - ယင်းကျင်း"/>
        <s v="Auk Kawng Hkar - အောက်ကောင်းခါး"/>
        <s v="Mongmao Ywar Ma - မိုင်းမောရွာမ"/>
        <s v="Lauk Phyu - လောက်ဖြူ"/>
        <s v="Myit Kyit Dum - ြမစ်ကျစ်ဒွမ်"/>
        <s v="Sa Hpa Hawt - ဆမားဟော့"/>
        <s v="Mun Sint - မွန်ဆင့်"/>
        <s v="Bun Ka Htaung - ဘွန်ကထောင်"/>
        <s v="Namt Bu Kyi - "/>
        <s v="Nam Hee - နန့်ဟီး"/>
        <s v="Man Kin - မန်ကင်"/>
        <s v="Ya Jawng - ရုပ်ချောင်"/>
        <s v="Kyin Htong - ကျင်ထုံး"/>
        <s v="Mawng Gong - မောင်ဂုန်"/>
        <s v="No (2) Ward"/>
        <s v="Hpa Re Waw Jang - ဖရဲဝေါ်ဂျန်း"/>
        <s v="Auk Hpa Re - အောက်ဖရဲ"/>
        <s v="Ah Htet Hpa Re - အထက်ဖရဲ"/>
        <s v="La Gwi Cho Maw - လဂွေချိုးမော"/>
        <s v="Hku Li - ခူးလီ"/>
        <s v="Sut Yar Yang - ဆွတ်ရာယန်"/>
        <s v="Ho Nam - ဟိုနမ့်"/>
        <s v="Par Jaung - ပါဂျောင်"/>
        <s v="La Wa Yang - လဝါ့ယန်"/>
        <s v="Tat Kone Ward"/>
        <s v="Zee Hpat Kun - ဇီးဖတ်ကွန်"/>
        <s v="Aung Myay (1) - အောင်မြေ (၁)"/>
        <s v="Aung Nan Yeik Thar Ward"/>
        <s v="Nar Chei Yang/ Hka Yar - နာချယ်ယန်"/>
        <s v="Lwe Lone - လွယ်လုံး"/>
        <s v="Kawng Gyar Yang - ကောင်ဂျာယန်"/>
        <s v="Kawng Nan Ward"/>
        <s v="Ma Ru Yin Son - မရုယင်းဆုံ"/>
        <s v="Ba Lawng Kawng - ဘလောင်ကောင်"/>
        <s v="Man Dar - မံဒါ"/>
        <s v="Kya Hkaing - ကျခိုင်"/>
        <s v="Pan Mu - ပန်မူ"/>
        <s v="Pone Lain Ding Sa - ပုန်းလိန်ဒိန်ဆာ"/>
        <s v="Baw Nwe - ဘော်နွယ်"/>
        <s v="Hpar Kyant - ဖာကျန့်"/>
        <s v="Mon Lwe - မုံလွယ်"/>
        <s v="Zein Rong - ဇိန်ရောင်"/>
        <s v="Sa Mar Kawng - ဆမာကောင်"/>
        <s v="Mon Hkar - မုန်ခါ"/>
        <s v="Kon Pyi - ကုန်ပြီ"/>
        <s v="Hkaing Bang - ခိုင်ဘန်"/>
        <s v="Sai Mai Par - ဆိုင်းမိုင်းပါ"/>
        <s v="Ka Le Chet - ကလဲချက်"/>
        <s v="Man Yin - မန်ယင်"/>
        <s v="Nam Han - နမ့်ဟန်"/>
        <s v="Shi Ait Khu - ရှီအစ်ခူး"/>
        <s v="Bum Saw - ဘွမ်စော်"/>
        <s v="Au Rar Bum - အူရာဘွမ်"/>
        <s v="Dum Hpaung - ဒွမ်ဖေါင်"/>
        <s v="Hkar Hpawt - ခါ့ဖေါ့"/>
        <s v="Lwei Yein - လွယ်ကိန်း"/>
        <s v="Mai Jar Yang - မိုင်ဂျာရန်"/>
        <s v="Nam Hsar - နမ့်ဆာ"/>
        <s v="Pang Long - ပန်လုံ"/>
        <s v="Hpa Kawm - ဖကောန်"/>
        <s v="Loi Kan - လွယ်ကန်"/>
        <s v="Lawt Mun - လော့မွန်"/>
        <s v="La Mai Bang - လမိုင်းဘန်"/>
        <s v="Lawt Dan - လော့ဒန်"/>
        <s v="Tar Shan - တာသျှန်"/>
        <s v="Sing Lun Kaji - စိန်လုံကဂျီ"/>
        <s v="La Gat Bum - လဂတ်ဘွမ်"/>
        <s v="Hka Pa Yar - ခပရာ"/>
        <s v="Bang Htan - ဘန်ထန်"/>
        <s v="Nam Hka Pa - နမ့်ခါးပါ"/>
        <s v="Mon Don - မုံဒုန်"/>
        <s v="Ka War Pan - ကဝါးပန်"/>
        <s v="Mali Yang - မလီယန်"/>
        <s v="Nein Mar - နိမ္မာ"/>
        <s v="Sai Hkan - စိုင်ခန်း"/>
        <s v="Da Gu Kha - ဒဂူးခ"/>
        <s v="Hting Baing - ထိန်ဘိုင်း"/>
        <s v="Hka Thut - ခါ့သွတ်"/>
        <s v="Lwei Yein Hai - လွယ်ယိန်းဟိုင်း"/>
        <s v="Pan Hkam - ပန်ခမ်း"/>
        <s v="Pan Hoke - ပန်ဟုတ်"/>
        <s v="Pan Choe Hai - ပန်ချိုးဟိုင်"/>
        <s v="Byin Waing - ဗျင်ဝိုင်"/>
        <s v="Nawng Kon - နောင်းကုန်"/>
        <s v="Sein Lon Ka Bar - စိန်လုံကဘာ"/>
        <s v="Tar Li - တာလီ"/>
        <s v="Kyauk Sa Khan (Shan) - ကျောက်စခန်း (ရှမ်း)"/>
        <s v="Ma Htan - မထန်"/>
        <s v="Hting Nang Kaung - ထိန်နန်ကောင်"/>
        <s v="Lon Byin - လုံဗျင်"/>
        <s v="Ta Maw - တမော်"/>
        <s v="Kun Lon - ကွမ်လုံ"/>
        <s v="Nyaung Pin Thar - ညောင်ပင်သာ"/>
        <s v="Khar Lyan - ခါလျှံ"/>
        <s v="Hpa Lar - ဖလာ"/>
        <s v="La Maung - လမောင်"/>
        <s v="Gar Rar Yan - ဂါးရာယန်"/>
        <s v="Dar Sai - ဒါဆိုင်း"/>
        <s v="Kyun Taw - ကျွန်းတော်"/>
        <s v="Tar Kat - တာကပ်"/>
        <s v="Ka Htan Yang - ကထန်ယန်"/>
        <s v="Nam San -1 - နန့်စန်း-၁"/>
        <s v="Kyan Kar - ကျန်ကား"/>
        <s v="Kan Tawt Taung - ကန်တော့တောင်"/>
        <s v="Dein Kar - ဒိန်းကာ"/>
        <s v="Yant Wu - ရန့်ဝူး"/>
        <s v="Maw Hsway - မော်ဆွေ"/>
        <s v="Hu Hsar - ဟူးဆာ"/>
        <s v="Man Hsan - မန်ဆန်"/>
        <s v="Lai mauk - လိုင်မောက်"/>
        <s v="Yaw Pang - ရောပန်း"/>
        <s v="Kyu San - ကြူစန်"/>
        <s v="Nam Hsawng Kye - နမ့်ဆောင်ကျဲ"/>
        <s v="Mong Hoke - မိုင်းဟုတ်"/>
        <s v="Hkaik Aw - ခိုက်အော်"/>
        <s v="La Gat Dawt - လဂါတ်ဒေါ့"/>
        <s v="Gawt Ngu Yang - "/>
        <s v="Ma Kyaing (Shan) - မကျိုင်း (ရှမ်း)"/>
        <s v="Nam Sat (Pang Sat) - နန်ဆပ် (ပန်ဆပ်)"/>
        <s v="Hka Shan Ka Bar - ခရှန်ကဘာ"/>
        <s v="Au Lang Pa - အူလန်ပါ"/>
        <s v="Man Kan - မန်ကန်"/>
        <s v="Hka Hsan - ခဆန်"/>
        <s v="Nam Hkar Nan Hkaung - နမ့်ခါးနမ်ခေါင်"/>
        <s v="Hpa Ga Kawng - ဖဂါကောင်း"/>
        <s v="Hka Kan Jain Hpawt - ခကန်ဂျိမ်ဖော့"/>
        <s v="Kawng Rar - ကောင်ရာ"/>
        <s v="Man Kyang - မန်ကျင်"/>
        <s v="Kyu Hseng - ကြူဆိုင်း"/>
        <s v="Man Lwei - မန်လွယ်"/>
        <s v="Ma Ru Wa Htang - မရူဝါထန်"/>
        <s v="Nam Kauk - နမ့်ကောက်"/>
        <s v="Aw Hpyu - အော်ဖြူ"/>
        <s v="Pa Kon - ပကွန်"/>
        <s v="Loi Hsar - လွယ်ဆာ"/>
        <s v="Nam Hkon - နမ့်ခုမ်"/>
        <s v="Pang Kan - ပန်ကန်း"/>
        <s v="Done Tu - ဒုမ်တု"/>
        <s v="Nam Kut - နမ့်ကွတ်"/>
        <s v="Nang Pyay - နန့်ပြေ"/>
        <s v="Mant Kan - မန့်ကန်"/>
        <s v="Pang Hlyo (Sho) - ပန်လျှို  (ရှို)"/>
        <s v="Wein Hseng - ဝိန်းဆိုင်း"/>
        <s v="Pan Kan - ပန်းကန်း"/>
        <s v="Nawng Hing - နောင်ဟိန်"/>
        <s v="Man Kawng - မန်ကောင်"/>
        <s v="Kone Ka - ကုန်းက"/>
        <s v="Yone Maw - ယုန်းမော"/>
        <s v="Man Ton - မန်တုန်"/>
        <s v="Nan Hkan Yar - နမ်ခန်ယာ"/>
        <s v="Kawng Hkam - ကောင်းခမ်း"/>
        <s v="Mong Htan Ywar Ma - မိုင်းထမ်ရွာမ"/>
        <s v="Nar Kan - နားကန်"/>
        <s v="Man Lawng - မန်လောင်း"/>
        <s v="Nawng Lawng (Kachin) - နောင်လောင်း (ကချင်)"/>
        <s v="Kawng Sang - ကောင်းစန်း"/>
        <s v="Wa Baw - ဝါ့ဘော်"/>
        <s v="Wa Wan - ဝ၀မ်"/>
        <s v="Aung Nan - "/>
        <s v="Loi Sang - လွယ်ဆန်း"/>
        <s v="Ping Pun (Pa Laung) - ပိန်းပွန်  (ပလောင်)"/>
        <s v="Man Hsein - မန်ဆိန်"/>
        <s v="Ba Leit Dan Ward"/>
        <s v="Wea Gyi - ဝဲကြီး"/>
        <s v="Ma Le - မလဲ"/>
        <s v="Oh Yaw Ka Htaung - အိုရော်ကထောင်"/>
        <s v="Chaung Htauk - ချောင်းထောက်"/>
        <s v="Han Htet - ဟန်းထက်"/>
        <s v="La Jawng - လဂျောင်"/>
        <s v="Mant Mai - မန့်မိုင်"/>
        <s v="Maw Ya Wa Di Ward"/>
        <s v="Pa Yan Khu - ပရန်ခူး"/>
        <s v="Hka Nar Bum - ခနားဘွမ်"/>
        <s v="Hu Law - ဟူလော"/>
        <s v="Yawng Ban - ရောင်ဘန်"/>
        <s v="Kat Hlet - ကပ်လျက်"/>
        <s v="Ka Done - ကဒုံး"/>
        <s v="Hka Hpauk - ခဖေါက်"/>
        <s v="Man Pun/Yaw Ban - မန်ပွန်း/ ရော်ဘန်"/>
        <s v="Loi Yar (Lower) - လွယ်ယား (အောက်)"/>
        <s v="Man Mawn - မန်မောန်"/>
        <s v="Bar Hpan - ဘာဖန်"/>
        <s v="Man Gaw - မံဂေါ်"/>
        <s v="Kha Chei - ခချယ်"/>
        <s v="Kha Kyan Khu - "/>
        <s v="Pan Hka Ran - ပန်ခရမ်"/>
        <s v="Man Sum - မန်ဆွမ်း"/>
        <s v="Bang Gaw Man Lat - ဘန်ဂေါ်မန်လတ်"/>
        <s v="Kying Hka Rong (Ta Yoke) - ကြိမ်ခရောင်(တရုတ်)"/>
        <s v="La Khum Na Lun - လခွမ်းနားလုံ"/>
        <s v="Bang Gaw Oh Mar - ဘန်ဂေါ်အိုမာ"/>
        <s v="Khin Poke - ခင်ပုတ်"/>
        <s v="Nam Ngawn - နမ့်ငေါန်"/>
        <s v="Ma San (Wun) - မစံ (ဝန်)"/>
        <s v="Zau Bum Oh Ra Bum - ဇော်ဘုံုံအိုရာဘွမ်"/>
        <s v="Ka Htan Kawng - ကထန်ကောင်း"/>
        <s v="La Khum Ma Nar - လခွမ်းမနား"/>
        <s v="Man Ping - "/>
        <s v="Ma Kauk - မကောက်"/>
        <s v="Ma Gyee Kone - "/>
        <s v="Mai Gyar Yang - မိုင်းဂျာယန်"/>
        <s v="Man Hkant - မန်ခန်"/>
        <s v="Hka Pa Ya - ခပရာ"/>
        <s v="Mon Ywei - မုန်ရွဲ"/>
        <s v="Ton Hone (Kun Bone) - တုန်ဟုန်း (ကွမ်ဘုန်း)"/>
        <s v="Ka Yauk - ကရောက်"/>
        <s v="Nawnghkio - နောင်ချို"/>
        <s v="Ma Ji Kone Ka Bar - မဂျီကုန်ကဘာ"/>
        <s v="Kying Hka Rong - ကြိမ်ခရောင်"/>
        <s v="Pone Lein Man Kan - ပုန်းလိန်မန်ကန်"/>
        <s v="Man Kyant - မန် ကျန့်"/>
        <s v="Ka Ba Yan Khu Ward"/>
        <s v="Ding Jang Yang - ဒိန်ဂျန်ယန်"/>
        <s v="Jit Loi - ဂျစ်လွယ်"/>
        <s v="Ju Ba Li - ‌ဂျူဗလီ"/>
        <s v="Zwut Mai Yan - ‌ဇွပ်မိုင်ယန်"/>
        <s v="Ja Ri Bum - ကျရီဘွမ်"/>
        <s v="Kum Bar - ကွမ်ဘာ"/>
        <s v="Chet Mar - ချက်မာ"/>
        <s v="Ja Ri Da Gaw - ကျရီဒဂေါ်"/>
        <s v="Hpun Lum Yang - ဖွန်လွမ်ယန်"/>
        <s v="Bum Ka Htaung - ဘွမ်ကထောင်"/>
        <s v="Gwei Ka Htaung - ဂွယ်ကထောင်"/>
        <s v="Jay Gaw - ဂျေဂေါ်"/>
        <s v="Mun Ji Kawng - မွန်ဂျီကောင်"/>
        <s v="Kat Hmaw Sut - ကပ်မော်စွပ်"/>
        <s v="Kha Wan Par - ခဝမ်ပါ"/>
        <s v="Ma Shan Ja - မာရှန်ဂျာ"/>
        <s v="Khu Bon (Khoe Bon) - ခူးဘုန် (ခိုးဘုန်)"/>
        <s v="Ma Ru Kawng - မရူကောင်း"/>
        <s v="Hkan Ran - ခန်ရန်း"/>
        <s v="Lwe Rong - လွယ်ရောင်း"/>
        <s v="Man Lu - မန်လူး"/>
        <s v="Bum Sai - ဘွမ်ဆိုင်"/>
        <s v="Htwei Sang Yang - ထွယ်ဆန်ယန်"/>
        <s v="Hka Lar Yang - ခလားယန်"/>
        <s v="Phone Mai Yang - ဖုန်မိုင်ယန်"/>
        <s v="Lone Zut - လုံးဇွတ်"/>
        <s v="In Pawm Bum - အင်ပေါမ်ဘွမ်း"/>
        <s v="Chaung Maw - ချောင်းမော"/>
        <s v="Chaw Lai Par - ချော်လိုင်ပါ"/>
        <s v="Kyee Shin - ကျီးရှင်"/>
        <s v="Taung Lar - ‌ေတာင်လာ"/>
        <s v="Man Byawt - မန်ဗျော့"/>
        <s v="Laung Hpant - လောင်ဖမ့်"/>
        <s v="Law Hkawng - လောခေါင်"/>
        <s v="Nar Gu - နာရူး"/>
        <s v="Khar Nan Ward"/>
        <s v="Bum Yar - ဘွမ်ရာ"/>
        <s v="Hpa Lat Bum - ဖလပ်ဘွမ်"/>
        <s v="In Khar Gar - "/>
        <s v="Inn Lel Yan - အင်းလယ်ရန်"/>
        <s v="Kun Sun - ကွမ်ဆွန်"/>
        <s v="In Hpee Ga - "/>
        <s v="La Hkum Bum - လခွမ်းဘွမ်"/>
        <s v="Hka Zang Yang - ခါ့ဇန်းယန်"/>
        <s v="Jar Htu Kawng - ဂျာထူကောင်"/>
        <s v="Kun Teit - ကွမ်းတဲ့"/>
        <s v="Hka Rein Mu Dan - ခရိန်းမူးဒန်"/>
        <s v="Zee Ka Rong - ဇီးကရောန်"/>
        <s v="Bang Yaw - ဘန်ယော"/>
        <s v="Nam Gar - နန့်ဂါ"/>
        <s v="Hkan Don - ခန်းဒုံး"/>
        <s v="Au Taing - အူတိုင်"/>
        <s v="Ka Shawt (Sa Mar) - "/>
        <s v="Wa Lar Par - ဝလာပါ"/>
        <s v="Laik Hkar - လိုက်ခါ"/>
        <s v="Nam Han - နန့်ဟန်"/>
        <s v="Yit Bang - ရစ်ဘန်း"/>
        <s v="La Hkan - လခန်"/>
        <s v="Dant Gawt - ဒန့်ဂေါ့"/>
        <s v="Myaw Maw Pa - ‌ေမျာမောပါ"/>
        <s v="Chit Gaw - ချစ်ဂေါ"/>
        <s v="Lai Ma Yang - လိုင်မာယန်"/>
        <s v="Jaing Wa - ဂျိုင်ဝါ"/>
        <s v="Gawt Yum - ဂေါ့ယွမ်"/>
        <s v="Na Oke - နအုတ်"/>
        <s v="Jit Lai - ဂျစ်လိုင်"/>
        <s v="Maung Gyaung - မောင်ဂျောင်"/>
        <s v="Yit Law Hkaung Ward"/>
        <s v="Ah Lin Kawng Ward"/>
        <s v="Nam Chet - နမ့်ချက်"/>
        <s v="Tar San - တာစန်း"/>
        <s v="Sa Done - ဆဒုံး"/>
        <s v="Inn Thar - အင်းသာ"/>
        <s v="Ma Ram - မရမ်း"/>
        <s v="Inn Baung - အင်းဘောင်း"/>
        <s v="Ma Ji Ka Htaung - မဂျီကထောင်"/>
        <s v="Ma Htet - "/>
        <s v="Sha Dan (Sha Dan Mar) - "/>
        <s v="Hpa Rar - ဖရာ"/>
        <s v="La Khum Hka Kei - လခွမ်းခကယ်"/>
        <s v="Zaw Bum Hting Nu - ဇော်ဘုံထိန်နု"/>
        <s v="Nam Hpar - နန့်ခါ"/>
        <s v="Khum Ba Yin - ခွမ်ဘရင်း"/>
        <s v="Nam Yu - နမ့်ယူး"/>
        <s v="Prang Lwi - ပရန်လွီ"/>
        <s v="Lai Law - လိုင်လော"/>
        <s v="Tar Ma Hkan - တာမခန်"/>
        <s v="Nar Lel - နားလယ်"/>
        <s v="Man Ga Lawng - မန်ဂလောင်"/>
        <s v="Nam Par Mone - နမ့်ပါမုန်း"/>
        <s v="Nawng Hlyan - နောင်လျံ"/>
        <s v="Maw Shan - မော်ရှန်"/>
        <s v="Tein Jang Yang - တိန်ဂျန်းယန်"/>
        <s v="Nar Chei Yang - နာချယ်ယန်"/>
        <s v="Sha Dau - ရှဒေါင်"/>
        <s v="Man Tun - မန်တွန်း"/>
        <s v="Nawng Hoke - နောင်ဟုတ်"/>
        <s v="San Yan - စန်ရန်း"/>
        <s v="Loi Hkan - လွယ်ခန်"/>
        <s v="Mone Hkain - မုန်းခိန်"/>
        <s v="Lan Gwa - လမ်းခွ"/>
        <s v="Gau Ri - ဂေါ်ရီ"/>
        <s v="Loi Hkam - လွယ်ခမ်း"/>
        <s v="Jar Yan - ဂျာရန်"/>
        <s v="Haw Kone (Haw Nan) Ward"/>
        <s v="Tone Gyi - တုံးကြီး"/>
        <s v="Ma Ru Ka Htaung(Aung Ja Yang) - မရုကထောင်"/>
        <s v="Tein Hpa Yar - တိန်ဘုရား"/>
        <s v="Hkauk Sint - ခေါက်ဆင့်"/>
        <s v="Aung Yar - အောင်ရာ"/>
        <s v="Mai Pong (Shan) - မိုင်ပုံ (ရှမ်း)"/>
        <s v="Lauk Kyay - လောက်ကြေ"/>
        <s v="Au Htan Yang - အူထန်ယန်"/>
        <s v="Ka Done Kawng - ကဒုံးကောင်"/>
        <s v="Nam Hpat - နမ့်ဖတ်"/>
        <s v="Nawng Lang - နောင်းလန်"/>
        <s v="Nawt Hpa Yar Yang - နော့ဖရာယာန်"/>
        <s v="Mai Sai - မိုင်ဆိုင်"/>
        <s v="Mon Waing - မုံဝိုင်"/>
        <s v="Mai Lun - မိုင်လွန်"/>
        <s v="Jein Hpawt Myay Ward"/>
        <s v="Man Jang - မန်ဂျန်"/>
        <s v="La Wa - လဝါး"/>
        <s v="Nawng Wamt - နောင်ဝမ့်"/>
        <s v="Nam San - နန့်စမ်း"/>
        <s v="Hkaw Kawng - ခေါ်ကောင်"/>
        <s v="Nawng Hkauk - နောင်ခေါက်"/>
        <s v="Naung Ein - နောင်းအိမ်"/>
        <s v="Hin Hkoke - ဟင်ခုတ်"/>
        <s v="Lone Gyar Kone - လံးဂျားကုန်း"/>
        <s v="Wa Shawng - ဝါးရှောင်"/>
        <s v="Wu Yang - ဝူယန်"/>
        <s v="Kha Lum Par - ခလွမ်းပါ"/>
        <s v="La Gat Yang - "/>
        <s v="Say Ton - စေတုန်"/>
        <s v="Nam Si In - နန့်စီအင်"/>
        <s v="Nga Hton - ငါ့ထုန်"/>
        <s v="In Bu Kawng - အင်ဘူကောင်"/>
        <s v="Lawt Pun - ‌ေလာ့ပွန်"/>
        <s v="Kawng Nawng - ‌ေခါင်နောင်"/>
        <s v="Ka San - ကဆန်း"/>
        <s v="Kachin Moe Mauk - ကချင်မိုးမောက်"/>
        <s v="Boe Day Wa - ဘိုးဒေဝ"/>
        <s v="Lang Nyan - လန်ညန်"/>
        <s v="Jaw Maw - ဂျော်မော်"/>
        <s v="Au Mar - အူးမား"/>
        <s v="Yi Jaw - ရစ်ဂျော်"/>
        <s v="Jang Gar - ဂျန်ဂါ"/>
        <s v="Sa Ka Bum - စကဘွမ်"/>
        <s v="Lwe Lat - လွယ်လတ်"/>
        <s v="Kan Ni - ကန်းနီ"/>
        <s v="Hpaing Dang - ဖိုင်ဒန်"/>
        <s v="Hkar Nan - ခါနန်"/>
        <s v="Pan Wu - ပန်ဝူ"/>
        <s v="Au Ra Bum - အူရာဘွမ်း"/>
        <s v="Yin Nawt - ယင်းနော့"/>
        <s v="Lon Htan - လုန်ထန်"/>
        <s v="Nawt Lar - နော့လာ"/>
        <s v="Nam San -3 - နန့်စန်း-၃"/>
        <s v="Nawng Myin - နောင်းမြင်း"/>
        <s v="Ma Tet - မတက်"/>
        <s v="Bar Hkay - ဘာခေ"/>
        <s v="Nam Hpye - နမ့်ဖြဲ"/>
        <s v="Ku Day - ကုဋေ"/>
        <s v="Nam San -2 - နန့်စန်း-၂"/>
        <s v="Nam Yone - နန့်ယုန်း"/>
        <s v="Ngar Maing - ၅ မိုင်"/>
        <s v="Hka Mai Yang - ခမိုင်ယန်"/>
        <s v="Saing Yar Ywar Thit - ဆိုင်းရာရွာသစ်"/>
      </sharedItems>
    </cacheField>
    <cacheField name="POO_HH" numFmtId="0">
      <sharedItems containsSemiMixedTypes="0" containsString="0" containsNumber="1" containsInteger="1" minValue="1" maxValue="337"/>
    </cacheField>
    <cacheField name="POO_IND" numFmtId="0">
      <sharedItems containsSemiMixedTypes="0" containsString="0" containsNumber="1" containsInteger="1" minValue="1" maxValue="1867"/>
    </cacheField>
    <cacheField name="State" numFmtId="0">
      <sharedItems count="2">
        <s v="Shan_North"/>
        <s v="Kachin"/>
      </sharedItems>
    </cacheField>
    <cacheField name="S_Pcode" numFmtId="0">
      <sharedItems containsBlank="1"/>
    </cacheField>
    <cacheField name="Expr1012" numFmtId="0">
      <sharedItems/>
    </cacheField>
    <cacheField name="Township" numFmtId="0">
      <sharedItems count="16">
        <s v="Kutkai"/>
        <s v="Waingmaw"/>
        <s v="Hpakant"/>
        <s v="Bhamo"/>
        <s v="Myitkyina"/>
        <s v="Mohnyin"/>
        <s v="Shwegu"/>
        <s v="Momauk"/>
        <s v="Chipwi"/>
        <s v="Mogaung"/>
        <s v="Namhkan"/>
        <s v="Namtu"/>
        <s v="Muse"/>
        <s v="Mansi"/>
        <s v="Manton"/>
        <s v="Puta-O"/>
      </sharedItems>
    </cacheField>
    <cacheField name="T_Pcode" numFmtId="0">
      <sharedItems/>
    </cacheField>
    <cacheField name="VillageTracKTown" numFmtId="0">
      <sharedItems containsBlank="1" count="58">
        <s v="Kar Lai Kone Hsar"/>
        <s v="Hpawt Dawt"/>
        <s v="Nam Ma Hpyit"/>
        <s v="Bhamo Town"/>
        <s v="Myitkyina Town"/>
        <s v="Nam Sang Yang"/>
        <s v="Seik Mu"/>
        <s v="Waingmaw Town"/>
        <s v="Mohnyin Town"/>
        <s v="Shwegu Town"/>
        <s v="Waw Shung (Kan Paik Ti Sub-township)"/>
        <s v="Wein  Hkam (Lwegel Sub-township)"/>
        <m/>
        <s v="Sar Hmaw"/>
        <s v="Lone Khin"/>
        <s v="Saga Pa (Sadung Sub-township)"/>
        <s v="Han Te"/>
        <s v="Ma Gaung"/>
        <s v="Sa Ma"/>
        <s v="Kawng Hsa (Lwegel Sub-township)"/>
        <s v="Pa La Na Sa Khan Myar"/>
        <s v="Momauk Town"/>
        <s v="Ba Lawng Kawng (Lwegel Sub-township)"/>
        <s v="Nam Mun"/>
        <s v="Ma Hkan Tee"/>
        <s v="Mogaung Town"/>
        <s v="Nam Hlaing"/>
        <s v="Nam Koi"/>
        <s v="Ho Nar"/>
        <s v="Namtu Town"/>
        <s v="Nam Hpat Kar"/>
        <s v="Nawng Hkam"/>
        <s v="Muse Town"/>
        <s v="Long Waun Nam Rein (Tarmoenye Sub-township)"/>
        <s v="Mong Yu"/>
        <s v="Hpakan Town"/>
        <s v="Maw Hpawng"/>
        <s v="Mansi Town"/>
        <s v="Nawng Kaing Htaw"/>
        <s v="Urban"/>
        <s v="Man Wein"/>
        <s v="Man Pon"/>
        <s v="Maing Khaung"/>
        <s v="Mai Na"/>
        <s v="Mading"/>
        <s v="Puta-O Town"/>
        <s v="Lwegel Town"/>
        <s v="In Ba Pa"/>
        <s v="Kutkai Town"/>
        <s v="Ton Hone Yang (Dawthponeyan Sub-township)"/>
        <s v="In Baw Mai Kyin (Dawthponeyan Sub-township)"/>
        <s v="Hpa Re (Pang War Sub-township)"/>
        <s v="Nam Si In (Karmaing Sub-township)"/>
        <s v="Hpung Tang Kawng"/>
        <s v="Hkat Shu"/>
        <s v="Zee Wone Gawt"/>
        <s v="Chipwi Town"/>
        <s v="Dum Buk"/>
      </sharedItems>
    </cacheField>
    <cacheField name="VTT_Pcode" numFmtId="0">
      <sharedItems containsBlank="1"/>
    </cacheField>
    <cacheField name="VillageWard_Name" numFmtId="0">
      <sharedItems containsBlank="1"/>
    </cacheField>
    <cacheField name="VW_Pcode" numFmtId="0">
      <sharedItems containsBlank="1"/>
    </cacheField>
    <cacheField name="Camp" numFmtId="0">
      <sharedItems/>
    </cacheField>
    <cacheField name="CP_Pcode" numFmtId="0">
      <sharedItems/>
    </cacheField>
    <cacheField name="Longitude" numFmtId="0">
      <sharedItems containsBlank="1"/>
    </cacheField>
    <cacheField name="Latitude" numFmtId="0">
      <sharedItems containsBlank="1"/>
    </cacheField>
    <cacheField name="Total" numFmtId="0">
      <sharedItems containsSemiMixedTypes="0" containsString="0" containsNumber="1" containsInteger="1" minValue="26" maxValue="7145"/>
    </cacheField>
    <cacheField name="Accessibility" numFmtId="0">
      <sharedItems/>
    </cacheField>
    <cacheField name="Type of Accomodation" numFmtId="0">
      <sharedItems/>
    </cacheField>
    <cacheField name="Type of Location" numFmtId="0">
      <sharedItems/>
    </cacheField>
    <cacheField name="Opening Date" numFmtId="0">
      <sharedItems containsBlank="1"/>
    </cacheField>
    <cacheField name="Responsible Agency" numFmtId="0">
      <sharedItems containsBlank="1"/>
    </cacheField>
    <cacheField name="Same_State" numFmtId="0">
      <sharedItems containsSemiMixedTypes="0" containsString="0" containsNumber="1" containsInteger="1" minValue="-1" maxValue="0"/>
    </cacheField>
    <cacheField name="Same_Township" numFmtId="0">
      <sharedItems containsSemiMixedTypes="0" containsString="0" containsNumber="1" containsInteger="1" minValue="-1" maxValue="0"/>
    </cacheField>
    <cacheField name="Same_TownVTT" numFmtId="0">
      <sharedItems containsSemiMixedTypes="0" containsString="0" containsNumber="1" containsInteger="1" minValue="-1" maxValue="0"/>
    </cacheField>
    <cacheField name="Status" numFmtId="0">
      <sharedItems/>
    </cacheField>
    <cacheField name="Other_VTT" numFmtId="0">
      <sharedItems containsSemiMixedTypes="0" containsString="0" containsNumber="1" containsInteger="1" minValue="-1" maxValue="0"/>
    </cacheField>
    <cacheField name="Blank_VTT" numFmtId="0">
      <sharedItems containsSemiMixedTypes="0" containsString="0" containsNumber="1" containsInteger="1" minValue="-1" maxValue="0"/>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Author" refreshedDate="42592.569036458335" createdVersion="5" refreshedVersion="5" minRefreshableVersion="3" recordCount="243">
  <cacheSource type="worksheet">
    <worksheetSource name="Camp_List_t" r:id="rId2"/>
  </cacheSource>
  <cacheFields count="45">
    <cacheField name="Status" numFmtId="0">
      <sharedItems count="2">
        <s v="Open"/>
        <s v="Closed"/>
      </sharedItems>
    </cacheField>
    <cacheField name="State" numFmtId="0">
      <sharedItems count="2">
        <s v="Shan_North"/>
        <s v="Kachin"/>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unt="21">
        <s v="Namtu"/>
        <s v="Hpakant"/>
        <s v="Chipwi"/>
        <s v="Sumprabum"/>
        <s v="Mansi"/>
        <s v="Muse"/>
        <s v="Momauk"/>
        <s v="Shwegu"/>
        <s v="Bhamo"/>
        <s v="Kutkai"/>
        <s v="Namhkan"/>
        <s v="Hseni"/>
        <s v="Waingmaw"/>
        <s v="Khaunglanhpu"/>
        <s v="Puta-O"/>
        <s v="Mogaung"/>
        <s v="Myitkyina"/>
        <s v="Mohnyin"/>
        <s v="Manton"/>
        <s v="Injangyang"/>
        <s v="Machanbaw"/>
      </sharedItems>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acheField>
    <cacheField name="Camp" numFmtId="0">
      <sharedItems count="240">
        <s v="Nam Tu RC"/>
        <s v="Baptist Church, Naung Hmee VT"/>
        <s v="Gant Gwin"/>
        <s v="Salang Yang"/>
        <s v="Ndup Yang"/>
        <s v="Ban Hkung (School)"/>
        <s v="Ban Hkung Yang (Boarding School)"/>
        <s v="Howa"/>
        <s v="Hpai Kawng Mare"/>
        <s v="Khun Sint Village"/>
        <s v="Lawk Awng Mare D. (Sinbo Area)"/>
        <s v="Man Kawng Catholic Church"/>
        <s v="Thu Kha Waddy"/>
        <s v="Man Kawng Baptist Church"/>
        <s v="Mung Baw "/>
        <s v="Mung Ding Pa "/>
        <s v="Mungji Pa Dabang (RC Church)         "/>
        <s v="Nam Hkam Malut Jak "/>
        <s v="Nam Hkyet"/>
        <s v="Narte"/>
        <s v="Waingmaw Baptist Zonal Office"/>
        <s v="Nam Hkawng"/>
        <s v="St. Patrick Church, Bhamo"/>
        <s v="La Ja"/>
        <s v="Phar Kay/Nant Waing "/>
        <s v="IDPs scattered in South Mansi"/>
        <s v="Inn Lel Yan - Host Families"/>
        <s v="Tote Tan Ward"/>
        <s v="Ward 2 Cahotlic Church, Seik Mu"/>
        <s v="Nam Hka Mare (west of Man Wing)"/>
        <s v="Dawthponeyan Boarding School"/>
        <s v="Hmaw Wan, Anglican"/>
        <s v="Host Families"/>
        <s v="Ma Hawng RC "/>
        <s v="Mandalay Monestry"/>
        <s v="Nam Ma Phyit, COC"/>
        <s v="Ta Gun Taing Monastery (Shwe Kyi Na)"/>
        <s v="Yoe Kyi Monastery"/>
        <s v="Mu-yin Baptist Church"/>
        <s v="New Pang Ku "/>
        <s v="Ni Thaw Ka Monestry"/>
        <s v="5 Ward RC Church(lon Khin)"/>
        <s v="Border Post 8"/>
        <s v="Chipwi KBC camp"/>
        <s v="Dum Bung "/>
        <s v="Hkat Cho "/>
        <s v="Hpun Lum Yang "/>
        <s v="Jan Mai Kawng Catholic Church"/>
        <s v="Je Yang Hka "/>
        <s v="Lhaovao Baptist Church (LBC)"/>
        <s v="Maga Yang "/>
        <s v="Maina AG Church"/>
        <s v="Maw Hpawng Hka Nan Baptist Church"/>
        <s v="Maw Hpawng Lhaovo Baptist Church"/>
        <s v="Nan Kway St. John Catholic Church"/>
        <s v="Nant Ma Hpit Catholic Church"/>
        <s v="Post 6 Camp"/>
        <s v="Qtr. 2 Lhaovo Baptist Church"/>
        <s v="Qtr. 3 Mu-yin  Baptist Church"/>
        <s v="Qtr. 4 Monestry (Thargaya Thayett Taw)"/>
        <s v="Saw Zam"/>
        <s v="Shatapru Thida Aye Baptist Church"/>
        <s v="St. Patrick Catholic Church "/>
        <s v="Tat Kone COC Baptist - Tat Kone Htoi San"/>
        <s v="Tat Kone Emanuel Church"/>
        <s v="Thargaya Lisu Baptist Church"/>
        <s v="Waingmaw AG Church"/>
        <s v="Woi Chyai "/>
        <s v="Wun Tho Buddhist Monastery"/>
        <s v="Maina Catholic Church (St. Joseph)"/>
        <s v="Nawng Hee Village"/>
        <s v="Pa Dauk Myaing(Pa La Na)"/>
        <s v="Pan Wa"/>
        <s v="5 Ward Baptist Church(lon Khin)"/>
        <s v="Aung Thar Church"/>
        <s v="Baptist Church, Hmaw Si Sar(Lon Khin)"/>
        <s v="Du Kahtawng Qtr. 5"/>
        <s v="Hkau Shau (BP 12)"/>
        <s v="Hlaing Naung Baptist"/>
        <s v="Hpare Hkyer - BP6"/>
        <s v="Htoi San Church"/>
        <s v="Jan Mai Kawng Baptist Church"/>
        <s v="Kone Khem Camp"/>
        <s v="Ku Day Maw KBC"/>
        <s v="Kutkai downtown (KBC Church)"/>
        <s v="Kyun Pin Thar Baptist Church"/>
        <s v="Kyun Taw Baptist Church "/>
        <s v="Le Kone Bethlehem Church"/>
        <s v="Le Kone Ziun Baptist Church "/>
        <s v="Loi Je Baptist Church"/>
        <s v="Loi Je Lisu Camp"/>
        <s v="Lung Sut"/>
        <s v="Mading Baptist Church"/>
        <s v="Man Wing Baptist Church"/>
        <s v="Man Wing Baptist Church Cultural Compound"/>
        <s v="Mandung - Jinghpaw"/>
        <s v="Mang Hawng Baptist Church"/>
        <s v="Mansi Baptist Church"/>
        <s v="Mine Yu Lay village"/>
        <s v="Nam Sa Larp"/>
        <s v="Nam Tu Baptist"/>
        <s v="Namhkan - Pang Long KBC"/>
        <s v="Phan Khar Kone"/>
        <s v="Qtr. 2 Myoma Baptist Church"/>
        <s v="Robert Church"/>
        <s v="Sai Nai Baptish Church, Maw Shan Vil., Seki Mu"/>
        <s v="Sar Hmaw - KBC"/>
        <s v="Seng Ja "/>
        <s v="Shing Jai"/>
        <s v="Shwe Gu Baptist Church"/>
        <s v="Shwe Zet Baptist Church"/>
        <s v="Tat Kone Baptist Church"/>
        <s v="Tat Kone Galile Baptist Church"/>
        <s v="Tat Kone San Pya Baptist Church"/>
        <s v="Ward 2 Sai Taung Baptist Church, Seik Mu "/>
        <s v="Maina KBC (Bawng Ring)"/>
        <s v="Maina Lawang Baptist Church"/>
        <s v="Maing Khaung"/>
        <s v="Maliyang Baptist Church"/>
        <s v="Man Hkring Baptist Church"/>
        <s v="Momauk Baptist Church"/>
        <s v="Munekoe Pa (Giwang) - Hka San (Mung  Go  Pa ) "/>
        <s v="Mungji Pa Dabang (Baptist Church)         "/>
        <s v="Muse Baptist Church"/>
        <s v="Nam Hkam - Nay Win Ni (Palawng)"/>
        <s v="Nam Hkam (KBC Jaw Wang)"/>
        <s v="Nam Hkam (KBC Jaw Wang) II"/>
        <s v="Nam Hpak Ka Mare "/>
        <s v="Nat Gyi Kone Baptist Church "/>
        <s v="Nawng Ing (Indawgyi) Baptist Church  "/>
        <s v="Njang Dung Baptist Church "/>
        <s v="Nyaung Na Pin "/>
        <s v="Pajau - Jan Mai"/>
        <s v="Yumar Baptist Church"/>
        <s v="Zai Awng - Mung Ga Zup"/>
        <s v="Zup Aung Camp"/>
        <s v="Si Hkan Gyi"/>
        <s v="Laiza Muklum Hpyen  Yen Mungshawa ni"/>
        <s v="Mai Khat "/>
        <s v="Man Ting"/>
        <s v="Tarli "/>
        <s v="Myo Thit "/>
        <s v="Lawk Hkawng Ginwang"/>
        <s v="Nam Hkam Catholic Church ( St. Thomas II)"/>
        <s v="AG Church, Hmaw Si Sa"/>
        <s v="AG Church, Maw Wan"/>
        <s v="Chin Church, Seik Mu"/>
        <s v="Dhama Rakhita, Nyein Chan Tar Yar Ward(Lon Khin)"/>
        <s v="Hpakant Baptist Church, Nam Ma Hpit"/>
        <s v="Lisu Baptist Church, Maw Shan Vil,. Seik Mu"/>
        <s v="Rawan Baptist Church, Maw Shan Vil., Seik Mu"/>
        <s v="Galeng (Kachin)"/>
        <s v="Galeng (Palaung)"/>
        <s v="Baptist Church, Sai Ra village"/>
        <s v="Ei Wan Gali Asso., Ward 1, Seik Mu"/>
        <s v="Muring Baptist Church, Awng Ra, Wa Ra Zut VT"/>
        <s v="Nga Pyaw Taw Baptist Nursery School "/>
        <s v="Man Wing Catholic Church"/>
        <s v="Man Wing Catholic Church II"/>
        <s v="Nhkawng Pa "/>
        <s v="Pa Kahtawng "/>
        <s v="Nant Mun"/>
        <s v="IDP Boarding School, A Len Bum"/>
        <s v="Hopin Host Families"/>
        <s v="Lisu Baptist Church, Maw Wan Ward"/>
        <s v="Lisu Boarding-House"/>
        <s v="Lung Kawk  ( Hka Hkye Zup)"/>
        <s v="Lagatyan "/>
        <s v="Kannar Yeik Thar"/>
        <s v="Mung Ding Pa  (Boarder)"/>
        <s v="Free Christian Asso., Ward 1, Seik Mu"/>
        <s v="Tharthana Ahlin Yaung New Monastery"/>
        <s v="Laiza Market 3 - Laiza Gat"/>
        <s v="Machanbaw - KBC"/>
        <s v="Maw Wan, Mu-yin Baptist Church"/>
        <s v="Sar Hmaw - ICM"/>
        <s v="Myay Myint Baptist Church"/>
        <s v="Daw Hpum Yang Ninghtawn"/>
        <s v="Naung Khaing"/>
        <s v="Ban Hkung Yang"/>
        <s v="AD-2000 Tharthana Compound"/>
        <s v="Bum Tsit Pa "/>
        <s v="Bum Tsit Pa Camp II"/>
        <s v="Kutkai downtown (RC Church)"/>
        <s v="Lana Zup Ja "/>
        <s v="Loi Je Catholic Church"/>
        <s v="Man Wing Host Families"/>
        <s v="Mandung - RC"/>
        <s v="Nant Hlaing Church"/>
        <s v="Shatapru Sut Ngai Tawng"/>
        <s v="Shwe Gu Catholic Church"/>
        <s v="Maing Khaung Catholic Church"/>
        <s v="Man Bung Catholic compound"/>
        <s v="Moenyin Host Families"/>
        <s v="Mungji Pa Dabang (Catholic Church)"/>
        <s v="Muse Catholic Church"/>
        <s v="Nam Hkam Catholic Church ( St. Thomas I)"/>
        <s v="Momauk Catholic Church (St. Patrick)"/>
        <s v="1 Ward, Sein Yadanar Company(Lon Khin)"/>
        <s v="Anglican Church, Hmaw Si Sar"/>
        <s v="Away Yar Rama Monastery, Ka Day village"/>
        <s v="Aye Mya Tharyar Church of Christ "/>
        <s v="Border Post 10"/>
        <s v="Chin(Zomi) Baptist Church"/>
        <s v="Du Kahtawng Qtr. 14"/>
        <s v="Du Kahtawng Qtr. 4"/>
        <s v="Hmaw Wan, Baptist Christian Church"/>
        <s v="Lan Jaw "/>
        <s v="Ma Mon Buddhist Monastery"/>
        <s v="Man Nawng "/>
        <s v="Manau Compound"/>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Si Zar, Thiriyardanar Sein, Damma Compound, Lone Khin"/>
        <s v="Maw Wan, Catholic Church"/>
        <s v="Maw Wan, Kachin Baptist Church"/>
        <s v="Maw Wan, Kyauk Hlaing Gu Pagoda Compound"/>
        <s v="Maw Wan, Myo Oo Pagoda"/>
        <s v="May Di Ka Rama Monastery(Lon Khin)"/>
        <s v="Nam Lim Pa - Scattered IDPs in forest"/>
        <s v="Sa Baw Sarsana Parla Monastery"/>
        <s v="San Kyel, Masoe Yein Monestry"/>
        <s v="Sumprabum"/>
        <s v="Tar Ma Hkan Buddhist Monastery, Haung Par"/>
        <s v="Thiri Mingalar Manizay Yone, Myoma Quarter"/>
        <s v="Women's Affairs Association Building"/>
        <s v="Wrad(5) Christian Association"/>
        <s v="Moke Lwe Village - Hkar Shi"/>
        <s v="Nam Lim Pa"/>
        <s v="Nam Lim Pa    (Boarding School)"/>
        <s v="Nawng Si Paw Village - Inn Lay"/>
        <s v="Nga Pyaw Taw Roman Catholic Church"/>
        <s v="Parami, Charity Office, MyoMa Quarter"/>
        <s v="Zomee Baptist Church camp, Hmaw Wan"/>
      </sharedItems>
    </cacheField>
    <cacheField name="CP_Pcode" numFmtId="0">
      <sharedItems/>
    </cacheField>
    <cacheField name="Longitude" numFmtId="0">
      <sharedItems containsBlank="1"/>
    </cacheField>
    <cacheField name="Latitude" numFmtId="0">
      <sharedItems containsBlank="1"/>
    </cacheField>
    <cacheField name="Altitude" numFmtId="0">
      <sharedItems containsBlank="1"/>
    </cacheField>
    <cacheField name="HH" numFmtId="0">
      <sharedItems containsString="0" containsBlank="1" containsNumber="1" containsInteger="1" minValue="0" maxValue="1695"/>
    </cacheField>
    <cacheField name="Total" numFmtId="0">
      <sharedItems containsString="0" containsBlank="1" containsNumber="1" containsInteger="1" minValue="0" maxValue="7145"/>
    </cacheField>
    <cacheField name="Avg" numFmtId="0">
      <sharedItems containsBlank="1"/>
    </cacheField>
    <cacheField name="Accessibility" numFmtId="0">
      <sharedItems/>
    </cacheField>
    <cacheField name="Affected Population" numFmtId="0">
      <sharedItems count="2">
        <s v="IDP"/>
        <s v="Crisis Affected"/>
      </sharedItems>
    </cacheField>
    <cacheField name="Type of Accomodation" numFmtId="0">
      <sharedItems count="5">
        <s v="Host Families"/>
        <s v="Camp"/>
        <s v="Boarding School"/>
        <s v="Rural"/>
        <s v="Village"/>
      </sharedItems>
    </cacheField>
    <cacheField name="Type of Location" numFmtId="0">
      <sharedItems containsBlank="1"/>
    </cacheField>
    <cacheField name="Opening Date" numFmtId="0">
      <sharedItems containsBlank="1"/>
    </cacheField>
    <cacheField name="CM/FP" numFmtId="0">
      <sharedItems containsBlank="1"/>
    </cacheField>
    <cacheField name="Responsible Agency" numFmtId="0">
      <sharedItems containsBlank="1"/>
    </cacheField>
    <cacheField name="Source" numFmtId="0">
      <sharedItems containsBlank="1"/>
    </cacheField>
    <cacheField name="Method" numFmtId="0">
      <sharedItems containsBlank="1"/>
    </cacheField>
    <cacheField name="Update Date" numFmtId="0">
      <sharedItems containsBlank="1"/>
    </cacheField>
    <cacheField name="Comment" numFmtId="0">
      <sharedItems containsBlank="1" longText="1"/>
    </cacheField>
    <cacheField name="Priority" numFmtId="0">
      <sharedItems containsBlank="1"/>
    </cacheField>
    <cacheField name="Shelter Gap" numFmtId="0">
      <sharedItems/>
    </cacheField>
    <cacheField name="Land Status" numFmtId="0">
      <sharedItems containsBlank="1"/>
    </cacheField>
    <cacheField name="Shelter Possible" numFmtId="0">
      <sharedItems/>
    </cacheField>
    <cacheField name="Nearest_Town" numFmtId="0">
      <sharedItems containsBlank="1"/>
    </cacheField>
    <cacheField name="Distance" numFmtId="0">
      <sharedItems containsBlank="1"/>
    </cacheField>
    <cacheField name="Distance_Cat" numFmtId="0">
      <sharedItems containsBlank="1"/>
    </cacheField>
    <cacheField name="Total_POO" numFmtId="0">
      <sharedItems containsSemiMixedTypes="0" containsString="0" containsNumber="1" containsInteger="1" minValue="0" maxValue="1640"/>
    </cacheField>
    <cacheField name="Same_State" numFmtId="0">
      <sharedItems containsSemiMixedTypes="0" containsString="0" containsNumber="1" containsInteger="1" minValue="0" maxValue="1623"/>
    </cacheField>
    <cacheField name="Same_township" numFmtId="0">
      <sharedItems containsSemiMixedTypes="0" containsString="0" containsNumber="1" containsInteger="1" minValue="0" maxValue="874"/>
    </cacheField>
    <cacheField name="Same_VTT" numFmtId="0">
      <sharedItems containsSemiMixedTypes="0" containsString="0" containsNumber="1" containsInteger="1" minValue="0" maxValue="418"/>
    </cacheField>
    <cacheField name="Other_VTT" numFmtId="0">
      <sharedItems containsSemiMixedTypes="0" containsString="0" containsNumber="1" containsInteger="1" minValue="0" maxValue="1607"/>
    </cacheField>
    <cacheField name="Blank_Vtt" numFmtId="0">
      <sharedItems containsSemiMixedTypes="0" containsString="0" containsNumber="1" containsInteger="1" minValue="0" maxValue="202"/>
    </cacheField>
    <cacheField name="Total_POOIND" numFmtId="0">
      <sharedItems containsSemiMixedTypes="0" containsString="0" containsNumber="1" containsInteger="1" minValue="0" maxValue="8743"/>
    </cacheField>
    <cacheField name="#HH_NotCovered" numFmtId="0" formula="HH-Total_POO" databaseField="0"/>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Author" refreshedDate="42592.913881365741" createdVersion="5" refreshedVersion="5" minRefreshableVersion="3" recordCount="3456">
  <cacheSource type="worksheet">
    <worksheetSource name="Data_Vulnerability_t" r:id="rId2"/>
  </cacheSource>
  <cacheFields count="15">
    <cacheField name="State" numFmtId="0">
      <sharedItems count="2">
        <s v="Kachin"/>
        <s v="Shan_North"/>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Sex" numFmtId="0">
      <sharedItems count="3">
        <s v="T"/>
        <s v="F"/>
        <s v="M"/>
      </sharedItems>
    </cacheField>
    <cacheField name="Vulnerability" numFmtId="0">
      <sharedItems count="9">
        <s v="Physically Disabled"/>
        <s v="Mentally Disabled"/>
        <s v="Unaccompanied Children (&lt;18)"/>
        <s v="Separated Children (&lt;18)"/>
        <s v="Pregnant women"/>
        <s v="Lactating women"/>
        <s v="Persons with serious Medical Condition"/>
        <s v="Older person at risk"/>
        <s v="Single Headed Households"/>
      </sharedItems>
    </cacheField>
    <cacheField name="Total" numFmtId="0">
      <sharedItems containsSemiMixedTypes="0" containsString="0" containsNumber="1" containsInteger="1" minValue="0" maxValue="271" count="69">
        <n v="2"/>
        <n v="1"/>
        <n v="0"/>
        <n v="4"/>
        <n v="3"/>
        <n v="6"/>
        <n v="15"/>
        <n v="14"/>
        <n v="93"/>
        <n v="18"/>
        <n v="20"/>
        <n v="59"/>
        <n v="11"/>
        <n v="7"/>
        <n v="39"/>
        <n v="29"/>
        <n v="50"/>
        <n v="22"/>
        <n v="21"/>
        <n v="5"/>
        <n v="10"/>
        <n v="8"/>
        <n v="19"/>
        <n v="34"/>
        <n v="13"/>
        <n v="12"/>
        <n v="9"/>
        <n v="23"/>
        <n v="73"/>
        <n v="63"/>
        <n v="33"/>
        <n v="17"/>
        <n v="16"/>
        <n v="27"/>
        <n v="78"/>
        <n v="40"/>
        <n v="47"/>
        <n v="31"/>
        <n v="70"/>
        <n v="25"/>
        <n v="89"/>
        <n v="271"/>
        <n v="105"/>
        <n v="69"/>
        <n v="53"/>
        <n v="103"/>
        <n v="57"/>
        <n v="120"/>
        <n v="52"/>
        <n v="140"/>
        <n v="60"/>
        <n v="43"/>
        <n v="24"/>
        <n v="35"/>
        <n v="119"/>
        <n v="147"/>
        <n v="266"/>
        <n v="32"/>
        <n v="51"/>
        <n v="83"/>
        <n v="26"/>
        <n v="150"/>
        <n v="106"/>
        <n v="131"/>
        <n v="237"/>
        <n v="90"/>
        <n v="100"/>
        <n v="30"/>
        <n v="80"/>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Author" refreshedDate="42593.480380439818" createdVersion="5" refreshedVersion="5" minRefreshableVersion="3" recordCount="128">
  <cacheSource type="worksheet">
    <worksheetSource name="Data_Protection_t" r:id="rId2"/>
  </cacheSource>
  <cacheFields count="35">
    <cacheField name="State" numFmtId="0">
      <sharedItems count="2">
        <s v="Kachin"/>
        <s v="Shan_North"/>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CampProfile_Data_Responsability.Responsible" numFmtId="0">
      <sharedItems containsBlank="1"/>
    </cacheField>
    <cacheField name="Responsability" numFmtId="0">
      <sharedItems/>
    </cacheField>
    <cacheField name="code_Responsible.Responsible" numFmtId="0">
      <sharedItems containsBlank="1"/>
    </cacheField>
    <cacheField name="Service" numFmtId="0">
      <sharedItems/>
    </cacheField>
    <cacheField name="Avaibility" numFmtId="0">
      <sharedItems count="2">
        <s v="No"/>
        <s v="Yes"/>
      </sharedItems>
    </cacheField>
    <cacheField name="Distance" numFmtId="0">
      <sharedItems containsString="0" containsBlank="1" containsNumber="1" minValue="0" maxValue="60"/>
    </cacheField>
    <cacheField name="Foot" numFmtId="0">
      <sharedItems containsString="0" containsBlank="1" containsNumber="1" containsInteger="1" minValue="2" maxValue="180"/>
    </cacheField>
    <cacheField name="Motor" numFmtId="0">
      <sharedItems containsString="0" containsBlank="1" containsNumber="1" containsInteger="1" minValue="2" maxValue="150"/>
    </cacheField>
    <cacheField name="Car" numFmtId="0">
      <sharedItems containsString="0" containsBlank="1" containsNumber="1" containsInteger="1" minValue="2" maxValue="60"/>
    </cacheField>
    <cacheField name="Water" numFmtId="0">
      <sharedItems containsString="0" containsBlank="1" containsNumber="1" containsInteger="1" minValue="2" maxValue="2"/>
    </cacheField>
    <cacheField name="ChildFriendlySpace" numFmtId="0">
      <sharedItems count="2">
        <s v="No"/>
        <s v="Yes"/>
      </sharedItems>
    </cacheField>
    <cacheField name="CFS_OpeningHour" numFmtId="0">
      <sharedItems containsBlank="1" count="4">
        <m/>
        <s v="open_hour_02"/>
        <s v="open_hour_01"/>
        <s v="open_hour_03"/>
      </sharedItems>
    </cacheField>
    <cacheField name="CFS_NoOfChildren" numFmtId="0">
      <sharedItems containsBlank="1" count="4">
        <m/>
        <s v="greater_than_10"/>
        <s v="greater_than_20"/>
        <s v="less_than_10"/>
      </sharedItems>
    </cacheField>
    <cacheField name="YouthCentre" numFmtId="0">
      <sharedItems count="2">
        <s v="No"/>
        <s v="Yes"/>
      </sharedItems>
    </cacheField>
    <cacheField name="YC_OpeningHour" numFmtId="0">
      <sharedItems containsBlank="1" count="4">
        <m/>
        <s v="open_hour_03"/>
        <s v="open_hour_02"/>
        <s v="open_hour_01"/>
      </sharedItems>
    </cacheField>
    <cacheField name="YC_NoOfChildren" numFmtId="0">
      <sharedItems containsBlank="1" count="3">
        <m/>
        <s v="greater_than_20"/>
        <s v="greater_than_10"/>
      </sharedItems>
    </cacheField>
    <cacheField name="WomengirlsCentre" numFmtId="0">
      <sharedItems count="2">
        <s v="No"/>
        <s v="Yes"/>
      </sharedItems>
    </cacheField>
    <cacheField name="WG_OpeningHour" numFmtId="0">
      <sharedItems containsBlank="1" count="4">
        <m/>
        <s v="open_hour_02"/>
        <s v="open_hour_03"/>
        <s v="open_hour_01"/>
      </sharedItems>
    </cacheField>
    <cacheField name="WG_Distance" numFmtId="0">
      <sharedItems containsString="0" containsBlank="1" containsNumber="1" containsInteger="1" minValue="0" maxValue="2" count="3">
        <n v="0"/>
        <m/>
        <n v="2"/>
      </sharedItems>
    </cacheField>
    <cacheField name="FTS" numFmtId="0">
      <sharedItems count="2">
        <s v="Yes"/>
        <s v="No"/>
      </sharedItems>
    </cacheField>
    <cacheField name="ReferralPathwayAvailable" numFmtId="0">
      <sharedItems count="2">
        <s v="Yes"/>
        <s v="No"/>
      </sharedItems>
    </cacheField>
    <cacheField name="LegalServiceAvailable" numFmtId="0">
      <sharedItems count="2">
        <s v="Yes"/>
        <s v="No"/>
      </sharedItems>
    </cacheField>
    <cacheField name="ElectricitySolarpanel" numFmtId="0">
      <sharedItems count="2">
        <s v="No"/>
        <s v="Yes"/>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Author" refreshedDate="42593.609240046295" createdVersion="5" refreshedVersion="5" minRefreshableVersion="3" recordCount="128">
  <cacheSource type="worksheet">
    <worksheetSource name="Data_Demography_addition_t" r:id="rId2"/>
  </cacheSource>
  <cacheFields count="95">
    <cacheField name="State" numFmtId="0">
      <sharedItems count="2">
        <s v="Kachin"/>
        <s v="Shan_North"/>
      </sharedItems>
    </cacheField>
    <cacheField name="Township" numFmtId="0">
      <sharedItems count="16">
        <s v="Hpakant"/>
        <s v="Bhamo"/>
        <s v="Waingmaw"/>
        <s v="Mansi"/>
        <s v="Chipwi"/>
        <s v="Myitkyina"/>
        <s v="Momauk"/>
        <s v="Kutkai"/>
        <s v="Mogaung"/>
        <s v="Puta-O"/>
        <s v="Manton"/>
        <s v="Namtu"/>
        <s v="Namhkan"/>
        <s v="Shwegu"/>
        <s v="Mohnyin"/>
        <s v="Muse"/>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REG_Book" numFmtId="0">
      <sharedItems/>
    </cacheField>
    <cacheField name="REG_Freq" numFmtId="0">
      <sharedItems containsBlank="1"/>
    </cacheField>
    <cacheField name="REG_DOB" numFmtId="0">
      <sharedItems/>
    </cacheField>
    <cacheField name="REG_Age" numFmtId="0">
      <sharedItems/>
    </cacheField>
    <cacheField name="REG_EntryDate" numFmtId="0">
      <sharedItems/>
    </cacheField>
    <cacheField name="REG_Available_InCamp" numFmtId="0">
      <sharedItems/>
    </cacheField>
    <cacheField name="REG_Available_CampManagement" numFmtId="0">
      <sharedItems/>
    </cacheField>
    <cacheField name="REG_Available_No" numFmtId="0">
      <sharedItems/>
    </cacheField>
    <cacheField name="Birth_M" numFmtId="0">
      <sharedItems containsString="0" containsBlank="1" containsNumber="1" containsInteger="1" minValue="0" maxValue="46"/>
    </cacheField>
    <cacheField name="Birth_F" numFmtId="0">
      <sharedItems containsString="0" containsBlank="1" containsNumber="1" containsInteger="1" minValue="0" maxValue="43"/>
    </cacheField>
    <cacheField name="Birth_T" numFmtId="0">
      <sharedItems containsString="0" containsBlank="1" containsNumber="1" containsInteger="1" minValue="0" maxValue="83"/>
    </cacheField>
    <cacheField name="Arrival_HS" numFmtId="0">
      <sharedItems containsString="0" containsBlank="1" containsNumber="1" containsInteger="1" minValue="1" maxValue="15"/>
    </cacheField>
    <cacheField name="Arrival_Ind" numFmtId="0">
      <sharedItems containsString="0" containsBlank="1" containsNumber="1" containsInteger="1" minValue="1" maxValue="95"/>
    </cacheField>
    <cacheField name="Arrival_From" numFmtId="0">
      <sharedItems containsBlank="1" count="5">
        <m/>
        <s v="Other IDP camps"/>
        <s v="Place of origin"/>
        <s v="Host families"/>
        <s v="Abroad"/>
      </sharedItems>
    </cacheField>
    <cacheField name="Departure_HS" numFmtId="0">
      <sharedItems containsString="0" containsBlank="1" containsNumber="1" containsInteger="1" minValue="1" maxValue="19"/>
    </cacheField>
    <cacheField name="Deaparture_Ind" numFmtId="0">
      <sharedItems containsString="0" containsBlank="1" containsNumber="1" containsInteger="1" minValue="1" maxValue="190"/>
    </cacheField>
    <cacheField name="Departure_To" numFmtId="0">
      <sharedItems containsBlank="1" count="6">
        <m/>
        <s v="Host families"/>
        <s v="Other IDP camps"/>
        <s v="Other?"/>
        <s v="Place of origin"/>
        <s v="Don't know"/>
      </sharedItems>
    </cacheField>
    <cacheField name="Complaint_Mechanism" numFmtId="0">
      <sharedItems/>
    </cacheField>
    <cacheField name="REG_Responsible" numFmtId="0">
      <sharedItems/>
    </cacheField>
    <cacheField name="REG_ChildCare_Protection" numFmtId="0">
      <sharedItems/>
    </cacheField>
    <cacheField name="Death_M_0to5" numFmtId="0">
      <sharedItems containsString="0" containsBlank="1" containsNumber="1" containsInteger="1" minValue="0" maxValue="4"/>
    </cacheField>
    <cacheField name="Death_M_6to11" numFmtId="0">
      <sharedItems containsString="0" containsBlank="1" containsNumber="1" containsInteger="1" minValue="0" maxValue="0"/>
    </cacheField>
    <cacheField name="Death_M_1yr" numFmtId="0">
      <sharedItems containsString="0" containsBlank="1" containsNumber="1" containsInteger="1" minValue="0" maxValue="0"/>
    </cacheField>
    <cacheField name="Death_M_2yrs" numFmtId="0">
      <sharedItems containsString="0" containsBlank="1" containsNumber="1" containsInteger="1" minValue="0" maxValue="0"/>
    </cacheField>
    <cacheField name="Death_M_3to4yrs" numFmtId="0">
      <sharedItems containsString="0" containsBlank="1" containsNumber="1" containsInteger="1" minValue="0" maxValue="0"/>
    </cacheField>
    <cacheField name="Death_M_5to10yrs" numFmtId="0">
      <sharedItems containsString="0" containsBlank="1" containsNumber="1" containsInteger="1" minValue="0" maxValue="0"/>
    </cacheField>
    <cacheField name="Death_M_11to14yrs" numFmtId="0">
      <sharedItems containsString="0" containsBlank="1" containsNumber="1" containsInteger="1" minValue="0" maxValue="1"/>
    </cacheField>
    <cacheField name="Death_M_15to17yrs" numFmtId="0">
      <sharedItems containsString="0" containsBlank="1" containsNumber="1" containsInteger="1" minValue="0" maxValue="0"/>
    </cacheField>
    <cacheField name="Death_M_18to24yrs" numFmtId="0">
      <sharedItems containsString="0" containsBlank="1" containsNumber="1" containsInteger="1" minValue="0" maxValue="0"/>
    </cacheField>
    <cacheField name="Death_M_25to49yrs" numFmtId="0">
      <sharedItems containsString="0" containsBlank="1" containsNumber="1" containsInteger="1" minValue="0" maxValue="1"/>
    </cacheField>
    <cacheField name="Death_M_50to59yrs" numFmtId="0">
      <sharedItems containsString="0" containsBlank="1" containsNumber="1" containsInteger="1" minValue="0" maxValue="2"/>
    </cacheField>
    <cacheField name="Death_M_60yrsplus" numFmtId="0">
      <sharedItems containsString="0" containsBlank="1" containsNumber="1" containsInteger="1" minValue="0" maxValue="3"/>
    </cacheField>
    <cacheField name="Death_M_Total" numFmtId="0">
      <sharedItems containsString="0" containsBlank="1" containsNumber="1" containsInteger="1" minValue="0" maxValue="5"/>
    </cacheField>
    <cacheField name="Death_F_0to5" numFmtId="0">
      <sharedItems containsString="0" containsBlank="1" containsNumber="1" containsInteger="1" minValue="0" maxValue="7"/>
    </cacheField>
    <cacheField name="Death_F_6to11" numFmtId="0">
      <sharedItems containsString="0" containsBlank="1" containsNumber="1" containsInteger="1" minValue="0" maxValue="0"/>
    </cacheField>
    <cacheField name="Death_F_1yr" numFmtId="0">
      <sharedItems containsString="0" containsBlank="1" containsNumber="1" containsInteger="1" minValue="0" maxValue="1"/>
    </cacheField>
    <cacheField name="Death_F_2yrs" numFmtId="0">
      <sharedItems containsString="0" containsBlank="1" containsNumber="1" containsInteger="1" minValue="0" maxValue="0"/>
    </cacheField>
    <cacheField name="Death_F_3to4yrs" numFmtId="0">
      <sharedItems containsString="0" containsBlank="1" containsNumber="1" containsInteger="1" minValue="0" maxValue="0"/>
    </cacheField>
    <cacheField name="Death_F_5to10yrs" numFmtId="0">
      <sharedItems containsString="0" containsBlank="1" containsNumber="1" containsInteger="1" minValue="0" maxValue="0"/>
    </cacheField>
    <cacheField name="Death_F_11to14yrs" numFmtId="0">
      <sharedItems containsString="0" containsBlank="1" containsNumber="1" containsInteger="1" minValue="0" maxValue="0"/>
    </cacheField>
    <cacheField name="Death_F_15to17yrs" numFmtId="0">
      <sharedItems containsString="0" containsBlank="1" containsNumber="1" containsInteger="1" minValue="0" maxValue="0"/>
    </cacheField>
    <cacheField name="Death_F_18to24yrs" numFmtId="0">
      <sharedItems containsString="0" containsBlank="1" containsNumber="1" containsInteger="1" minValue="0" maxValue="0"/>
    </cacheField>
    <cacheField name="Death_F_25to49yrs" numFmtId="0">
      <sharedItems containsString="0" containsBlank="1" containsNumber="1" containsInteger="1" minValue="0" maxValue="1"/>
    </cacheField>
    <cacheField name="Death_F_50to59yrs" numFmtId="0">
      <sharedItems containsString="0" containsBlank="1" containsNumber="1" containsInteger="1" minValue="0" maxValue="2"/>
    </cacheField>
    <cacheField name="Death_F_60yrsplus" numFmtId="0">
      <sharedItems containsString="0" containsBlank="1" containsNumber="1" containsInteger="1" minValue="0" maxValue="4"/>
    </cacheField>
    <cacheField name="Death_F_Total" numFmtId="0">
      <sharedItems containsString="0" containsBlank="1" containsNumber="1" containsInteger="1" minValue="0" maxValue="2"/>
    </cacheField>
    <cacheField name="Death_T_0to5" numFmtId="0">
      <sharedItems containsString="0" containsBlank="1" containsNumber="1" containsInteger="1" minValue="0" maxValue="11"/>
    </cacheField>
    <cacheField name="Death_T_6to11" numFmtId="0">
      <sharedItems containsString="0" containsBlank="1" containsNumber="1" containsInteger="1" minValue="0" maxValue="0"/>
    </cacheField>
    <cacheField name="Death_T_1yr" numFmtId="0">
      <sharedItems containsString="0" containsBlank="1" containsNumber="1" containsInteger="1" minValue="0" maxValue="1"/>
    </cacheField>
    <cacheField name="Death_T_2yrs" numFmtId="0">
      <sharedItems containsString="0" containsBlank="1" containsNumber="1" containsInteger="1" minValue="0" maxValue="0"/>
    </cacheField>
    <cacheField name="Death_T_3to4yrs" numFmtId="0">
      <sharedItems containsString="0" containsBlank="1" containsNumber="1" containsInteger="1" minValue="0" maxValue="0"/>
    </cacheField>
    <cacheField name="Death_T_5to10yrs" numFmtId="0">
      <sharedItems containsString="0" containsBlank="1" containsNumber="1" containsInteger="1" minValue="0" maxValue="0"/>
    </cacheField>
    <cacheField name="Death_T_11to14yrs" numFmtId="0">
      <sharedItems containsString="0" containsBlank="1" containsNumber="1" containsInteger="1" minValue="0" maxValue="1"/>
    </cacheField>
    <cacheField name="Death_T_15to17yrs" numFmtId="0">
      <sharedItems containsString="0" containsBlank="1" containsNumber="1" containsInteger="1" minValue="0" maxValue="0"/>
    </cacheField>
    <cacheField name="Death_T_18to24yrs" numFmtId="0">
      <sharedItems containsString="0" containsBlank="1" containsNumber="1" containsInteger="1" minValue="0" maxValue="0"/>
    </cacheField>
    <cacheField name="Death_T_25to49yrs" numFmtId="0">
      <sharedItems containsString="0" containsBlank="1" containsNumber="1" containsInteger="1" minValue="0" maxValue="2"/>
    </cacheField>
    <cacheField name="Death_T_50to59yrs" numFmtId="0">
      <sharedItems containsString="0" containsBlank="1" containsNumber="1" containsInteger="1" minValue="0" maxValue="4"/>
    </cacheField>
    <cacheField name="Death_T_60yrsplus" numFmtId="0">
      <sharedItems containsString="0" containsBlank="1" containsNumber="1" containsInteger="1" minValue="0" maxValue="6"/>
    </cacheField>
    <cacheField name="Death_T_Total" numFmtId="0">
      <sharedItems containsString="0" containsBlank="1" containsNumber="1" containsInteger="1" minValue="0" maxValue="7"/>
    </cacheField>
    <cacheField name="Major_ARR_TSP" numFmtId="0">
      <sharedItems containsBlank="1" count="19">
        <m/>
        <s v="Momauk"/>
        <s v="Hpakant"/>
        <s v="Shan(North)"/>
        <s v="Waingmaw"/>
        <s v="Loije"/>
        <s v="Waing Maw"/>
        <s v="Mansi"/>
        <s v="Myitkyina"/>
        <s v="Maina"/>
        <s v="Kutkai"/>
        <s v="Sumprabum"/>
        <s v="Bhamo"/>
        <s v="Bamoh" u="1"/>
        <s v="Sum Pra Bum" u="1"/>
        <s v="Hpakant/Myitkyina" u="1"/>
        <s v="Kut Hkai" u="1"/>
        <s v="Waimaw" u="1"/>
        <s v="HpaKan" u="1"/>
      </sharedItems>
    </cacheField>
    <cacheField name="Major_ARR_VILL" numFmtId="0">
      <sharedItems containsBlank="1" count="31">
        <m/>
        <s v="Myo Thit"/>
        <s v="Kansi"/>
        <s v="Ban Hkyep"/>
        <s v="Ban Daung"/>
        <s v="Nan tsan 3/Aung Bali 1"/>
        <s v="Zai Aung"/>
        <s v="Nam sang Yang"/>
        <s v="Lusu pa"/>
        <s v="Nam sam Yang"/>
        <s v="Jan Mai Kawng Ra"/>
        <s v="Lahkum Nar Lung"/>
        <s v="HKA Pra"/>
        <s v="Jamai"/>
        <s v="Mali Sut Yang"/>
        <s v="Tar Law Gyi"/>
        <s v="Maina KBC"/>
        <s v="Kaite Thik"/>
        <s v="Sut Lan yang"/>
        <s v="Tharmo Nye"/>
        <s v="Nawng Bung/Hpakant"/>
        <s v="Mungga Zup Camp"/>
        <s v="Npawn"/>
        <s v="Kawngja"/>
        <s v="Mai kawng"/>
        <s v="Ja Ra Yang"/>
        <s v="Man Loi"/>
        <s v="Ga Ra Yang"/>
        <s v="ban sau"/>
        <s v="Namsang yang" u="1"/>
        <s v="KAN SEE" u="1"/>
      </sharedItems>
    </cacheField>
    <cacheField name="Reason_Relocate" numFmtId="0">
      <sharedItems count="2">
        <b v="0"/>
        <b v="1"/>
      </sharedItems>
    </cacheField>
    <cacheField name="Reason_Tensions" numFmtId="0">
      <sharedItems count="2">
        <b v="0"/>
        <b v="1"/>
      </sharedItems>
    </cacheField>
    <cacheField name="Reason_Settlement" numFmtId="0">
      <sharedItems count="2">
        <b v="0"/>
        <b v="1"/>
      </sharedItems>
    </cacheField>
    <cacheField name="Reason_Return" numFmtId="0">
      <sharedItems count="2">
        <b v="0"/>
        <b v="1"/>
      </sharedItems>
    </cacheField>
    <cacheField name="Reason_Congestion" numFmtId="0">
      <sharedItems count="2">
        <b v="0"/>
        <b v="1"/>
      </sharedItems>
    </cacheField>
    <cacheField name="Reason_Livelihood" numFmtId="0">
      <sharedItems count="2">
        <b v="0"/>
        <b v="1"/>
      </sharedItems>
    </cacheField>
    <cacheField name="Reason_Other" numFmtId="0">
      <sharedItems/>
    </cacheField>
    <cacheField name="Reason_OtherSpecify" numFmtId="0">
      <sharedItems containsNonDate="0" containsString="0" containsBlank="1"/>
    </cacheField>
    <cacheField name="Actor_GOV" numFmtId="0">
      <sharedItems count="2">
        <b v="0"/>
        <b v="1"/>
      </sharedItems>
    </cacheField>
    <cacheField name="Actor_Spontaneous" numFmtId="0">
      <sharedItems count="2">
        <b v="0"/>
        <b v="1"/>
      </sharedItems>
    </cacheField>
    <cacheField name="Actor_Dontknow" numFmtId="0">
      <sharedItems count="2">
        <b v="0"/>
        <b v="1"/>
      </sharedItems>
    </cacheField>
    <cacheField name="Actor_OtherInitiative" numFmtId="0">
      <sharedItems count="2">
        <b v="0"/>
        <b v="1"/>
      </sharedItems>
    </cacheField>
    <cacheField name="Actor_OtherInitiativeSpecify" numFmtId="0">
      <sharedItems containsNonDate="0" containsString="0" containsBlank="1"/>
    </cacheField>
    <cacheField name="Major_dep_TSP" numFmtId="0">
      <sharedItems containsBlank="1" count="18">
        <m/>
        <s v="Waingmaw"/>
        <s v="Bhamo"/>
        <s v="Myitkyina"/>
        <s v="Hpakant"/>
        <s v="Mansi"/>
        <s v="Kutkai"/>
        <s v="Momauk"/>
        <s v="Chipwi"/>
        <s v="Township"/>
        <s v="Daw Hpun yang"/>
        <s v="Pangsang"/>
        <s v="Namhkan"/>
        <s v="Chihpwi" u="1"/>
        <s v="Waimaw" u="1"/>
        <s v="Pang Sai" u="1"/>
        <s v="Hpakan" u="1"/>
        <s v="Namkam" u="1"/>
      </sharedItems>
    </cacheField>
    <cacheField name="Major_dep_VILL" numFmtId="0">
      <sharedItems containsBlank="1" count="36">
        <m/>
        <s v="Gwi Htu"/>
        <s v="Nyaung pin"/>
        <s v="Ngwi Pyaw San Pya"/>
        <s v="Namhpyit Camp"/>
        <s v="Kansi"/>
        <s v="Kade/ Intawgyi"/>
        <s v="Nan Kway"/>
        <s v="Maihkawng"/>
        <s v="Galeng Zup Awng"/>
        <s v="Sah Maw"/>
        <s v="In Mading"/>
        <s v="Jeyang Hka"/>
        <s v="Namhka Pa / Man Pyaing"/>
        <s v="Manghkying"/>
        <s v="Lana Zup Ja"/>
        <s v="Maw Wan"/>
        <s v="Maina KBC"/>
        <s v="Hway Khar"/>
        <s v="Kamaing"/>
        <s v="Palana"/>
        <s v="Nar lun"/>
        <s v="Hway Khar2/Kan si 1"/>
        <s v="Hpun lum Yang"/>
        <s v="Weng Sai"/>
        <s v="Man Loi"/>
        <s v="Manwingyi"/>
        <s v="Mankada Manwingyi"/>
        <s v="Ngwi Pyaw sanpya" u="1"/>
        <s v="Ngwipyaw Sanpya" u="1"/>
        <s v="Ngwipyaw San Pya" u="1"/>
        <s v="Ngwi Pyaw Sanpra" u="1"/>
        <s v=" Mai Hkawng" u="1"/>
        <s v="KAN SEE" u="1"/>
        <s v=" Ngwi Pyaw San Pya" u="1"/>
        <s v="Ngwipyaw Sanpra" u="1"/>
      </sharedItems>
    </cacheField>
    <cacheField name="Prone_Calamities" numFmtId="0">
      <sharedItems/>
    </cacheField>
    <cacheField name="Landslide" numFmtId="0">
      <sharedItems/>
    </cacheField>
    <cacheField name="Flooding" numFmtId="0">
      <sharedItems/>
    </cacheField>
    <cacheField name="Fire" numFmtId="0">
      <sharedItems/>
    </cacheField>
    <cacheField name="Pollution" numFmtId="0">
      <sharedItems/>
    </cacheField>
    <cacheField name="WaterShortage" numFmtId="0">
      <sharedItems/>
    </cacheField>
    <cacheField name="CMC_Functioning"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562.781307060184" createdVersion="5" refreshedVersion="5" minRefreshableVersion="3" recordCount="640">
  <cacheSource type="worksheet">
    <worksheetSource name="SOO_t" r:id="rId2"/>
  </cacheSource>
  <cacheFields count="5">
    <cacheField name="CampName" numFmtId="0">
      <sharedItems count="128">
        <s v="MMR001CMP013"/>
        <s v="MMR001CMP078"/>
        <s v="MMR001CMP015"/>
        <s v="MMR001CMP014"/>
        <s v="MMR001CMP234"/>
        <s v="MMR001CMP027"/>
        <s v="MMR001CMP040"/>
        <s v="MMR001CMP039"/>
        <s v="MMR001CMP016"/>
        <s v="MMR001CMP077"/>
        <s v="MMR001CMP079"/>
        <s v="MMR001CMP152"/>
        <s v="MMR001CMP025"/>
        <s v="MMR001CMP009"/>
        <s v="MMR001CMP001"/>
        <s v="MMR001CMP003"/>
        <s v="MMR001CMP179"/>
        <s v="MMR001CMP169"/>
        <s v="MMR001CMP236"/>
        <s v="MMR001CMP229"/>
        <s v="MMR001CMP231"/>
        <s v="MMR001CMP183"/>
        <s v="MMR001CMP184"/>
        <s v="MMR001CMP105"/>
        <s v="MMR001CMP050"/>
        <s v="MMR001CMP012"/>
        <s v="MMR001CMP010"/>
        <s v="MMR001CMP011"/>
        <s v="MMR001CMP008"/>
        <s v="MMR001CMP002"/>
        <s v="MMR001CMP006"/>
        <s v="MMR001CMP005"/>
        <s v="MMR001CMP148"/>
        <s v="MMR001CMP018"/>
        <s v="MMR015CMP003"/>
        <s v="MMR015CMP017"/>
        <s v="MMR015CMP209"/>
        <s v="MMR015CMP216"/>
        <s v="MMR015CMP217"/>
        <s v="MMR015CMP020"/>
        <s v="MMR001CMP115"/>
        <s v="MMR001CMP043"/>
        <s v="MMR001CMP120"/>
        <s v="MMR001CMP041"/>
        <s v="MMR001CMP111"/>
        <s v="MMR001CMP129"/>
        <s v="MMR001CMP128"/>
        <s v="MMR001CMP069"/>
        <s v="MMR001CMP223"/>
        <s v="MMR001CMP062"/>
        <s v="MMR001CMP228"/>
        <s v="MMR001CMP132"/>
        <s v="MMR001CMP054"/>
        <s v="MMR001CMP131"/>
        <s v="MMR001CMP126"/>
        <s v="MMR001CMP068"/>
        <s v="MMR001CMP168"/>
        <s v="MMR001CMP113"/>
        <s v="MMR001CMP123"/>
        <s v="MMR001CMP122"/>
        <s v="MMR001CMP019"/>
        <s v="MMR001CMP121"/>
        <s v="MMR001CMP119"/>
        <s v="MMR001CMP029"/>
        <s v="MMR001CMP024"/>
        <s v="MMR001CMP103"/>
        <s v="MMR001CMP162"/>
        <s v="MMR001CMP210"/>
        <s v="MMR001CMP160"/>
        <s v="MMR001CMP225"/>
        <s v="MMR001CMP080"/>
        <s v="MMR001CMP116"/>
        <s v="MMR001CMP049"/>
        <s v="MMR001CMP051"/>
        <s v="MMR001CMP059"/>
        <s v="MMR001CMP055"/>
        <s v="MMR001CMP053"/>
        <s v="MMR001CMP176"/>
        <s v="MMR001CMP190"/>
        <s v="MMR001CMP109"/>
        <s v="MMR001CMP174"/>
        <s v="MMR001CMP191"/>
        <s v="MMR001CMP181"/>
        <s v="MMR001CMP167"/>
        <s v="MMR001CMP091"/>
        <s v="MMR001CMP192"/>
        <s v="MMR001CMP182"/>
        <s v="MMR001CMP042"/>
        <s v="MMR001CMP028"/>
        <s v="MMR001CMP195"/>
        <s v="MMR001CMP031"/>
        <s v="MMR001CMP020"/>
        <s v="MMR001CMP021"/>
        <s v="MMR001CMP033"/>
        <s v="MMR001CMP032"/>
        <s v="MMR001CMP030"/>
        <s v="MMR001CMP026"/>
        <s v="MMR001CMP007"/>
        <s v="MMR001CMP133"/>
        <s v="MMR001CMP230"/>
        <s v="MMR015CMP009"/>
        <s v="MMR001CMP004"/>
        <s v="MMR001CMP037"/>
        <s v="MMR001CMP038"/>
        <s v="MMR001CMP022"/>
        <s v="MMR001CMP023"/>
        <s v="MMR015CMP016"/>
        <s v="MMR015CMP018"/>
        <s v="MMR015CMP006"/>
        <s v="MMR015CMP213"/>
        <s v="MMR015CMP004"/>
        <s v="MMR015CMP001"/>
        <s v="MMR015CMP214"/>
        <s v="MMR015CMP007"/>
        <s v="MMR015CMP014"/>
        <s v="MMR015CMP215"/>
        <s v="MMR001CMP194"/>
        <s v="MMR001CMP052"/>
        <s v="MMR001CMP071"/>
        <s v="MMR001CMP070"/>
        <s v="MMR001CMP218"/>
        <s v="MMR001CMP066"/>
        <s v="MMR001CMP056"/>
        <s v="MMR001CMP072"/>
        <s v="MMR001CMP193"/>
        <s v="MMR001CMP047"/>
        <s v="MMR001CMP073"/>
        <s v="MMR001CMP067"/>
      </sharedItems>
    </cacheField>
    <cacheField name="AgencyName" numFmtId="0">
      <sharedItems/>
    </cacheField>
    <cacheField name="Key informant" numFmtId="0">
      <sharedItems containsBlank="1" count="7">
        <s v="Camp Manager"/>
        <s v="Camp Resident"/>
        <s v="Committee Member"/>
        <s v="Religious leader"/>
        <m/>
        <s v="Teacher"/>
        <s v="Other"/>
      </sharedItems>
    </cacheField>
    <cacheField name="Gender" numFmtId="0">
      <sharedItems containsBlank="1" count="4">
        <s v="Male"/>
        <s v="Female"/>
        <s v="1"/>
        <m/>
      </sharedItems>
    </cacheField>
    <cacheField name="Ag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2562.781389351854" createdVersion="5" refreshedVersion="5" minRefreshableVersion="3" recordCount="128">
  <cacheSource type="worksheet">
    <worksheetSource ref="U77:V205" sheet="CCCM (1)" r:id="rId2"/>
  </cacheSource>
  <cacheFields count="2">
    <cacheField name="Township / Camp" numFmtId="0">
      <sharedItems/>
    </cacheField>
    <cacheField name="# of Respondents" numFmtId="0">
      <sharedItems containsSemiMixedTypes="0" containsString="0" containsNumber="1" containsInteger="1" minValue="1" maxValue="316" count="6">
        <n v="1"/>
        <n v="3"/>
        <n v="2"/>
        <n v="4"/>
        <n v="5"/>
        <n v="316"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hor" refreshedDate="42562.875443287034" createdVersion="5" refreshedVersion="5" minRefreshableVersion="3" recordCount="128">
  <cacheSource type="worksheet">
    <worksheetSource name="Data_CCCM_t" r:id="rId2"/>
  </cacheSource>
  <cacheFields count="196">
    <cacheField name="State" numFmtId="0">
      <sharedItems count="2">
        <s v="Kachin"/>
        <s v="Shan_North"/>
      </sharedItems>
    </cacheField>
    <cacheField name="Township" numFmtId="0">
      <sharedItems count="16">
        <s v="Hpakant"/>
        <s v="Bhamo"/>
        <s v="Waingmaw"/>
        <s v="Mansi"/>
        <s v="Chipwi"/>
        <s v="Myitkyina"/>
        <s v="Momauk"/>
        <s v="Kutkai"/>
        <s v="Mogaung"/>
        <s v="Puta-O"/>
        <s v="Manton"/>
        <s v="Namtu"/>
        <s v="Namhkan"/>
        <s v="Shwegu"/>
        <s v="Mohnyin"/>
        <s v="Muse"/>
      </sharedItems>
    </cacheField>
    <cacheField name="Camp" numFmtId="0">
      <sharedItems count="129">
        <s v="5 Ward Baptist Church(lon Khin)"/>
        <s v="5 Ward RC Church(lon Khin)"/>
        <s v="AD-2000 Tharthana Compound"/>
        <s v="AG Church, Hmaw Si Sa"/>
        <s v="AG Church, Maw Wan"/>
        <s v="Aung Thar Church"/>
        <s v="Baptist Church, Hmaw Si Sar(Lon Khin)"/>
        <s v="Border Post 8"/>
        <s v="Bum Tsit Pa "/>
        <s v="Chin Church, Seik Mu"/>
        <s v="Chipwi KBC camp"/>
        <s v="Dhama Rakhita, Nyein Chan Tar Yar Ward(Lon Khin)"/>
        <s v="Du Kahtawng Qtr. 14"/>
        <s v="fa"/>
        <s v="Du Kahtawng Qtr. 5"/>
        <s v="Dum Bung "/>
        <s v="Hkat Cho "/>
        <s v="Hkau Shau (BP 12)"/>
        <s v="Hlaing Naung Baptist"/>
        <s v="Hmaw Wan, Anglican"/>
        <s v="Hpakant Baptist Church, Nam Ma Hpit"/>
        <s v="Hpare Hkyer - BP6"/>
        <s v="Hpun Lum Yang "/>
        <s v="Htoi San Church"/>
        <s v="Jan Mai Kawng Baptist Church"/>
        <s v="Jan Mai Kawng Catholic Church"/>
        <s v="Je Yang Hka "/>
        <s v="Ku Day Maw KBC"/>
        <s v="Kutkai downtown (KBC Church)"/>
        <s v="Kutkai downtown (RC Church)"/>
        <s v="Kyun Pin Thar Baptist Church"/>
        <s v="Kyun Taw Baptist Church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Sut"/>
        <s v="Mading Baptist Church"/>
        <s v="Maga Yang "/>
        <s v="Maina AG Church"/>
        <s v="Man Wing Baptist Church"/>
        <s v="Man Wing Baptist Church Cultural Compound"/>
        <s v="Man Wing Catholic Church 2"/>
        <s v="Man Wing Catholic Church 1"/>
        <s v="Mandung - Jinghpaw"/>
        <s v="Mandung - RC"/>
        <s v="Mang Hawng Baptist Church"/>
        <s v="Mansi Baptist Church"/>
        <s v="Maw Hpawng Hka Nan Baptist Church"/>
        <s v="Maw Hpawng Lhaovo Baptist Church"/>
        <s v="Maw Wan, Mu-yin Baptist Church"/>
        <s v="Mine Yu Lay village"/>
        <s v="Nam Ma Phyit, COC"/>
        <s v="Nam Tu Baptist"/>
        <s v="Namhkan - Pang Long KBC"/>
        <s v="Nan Kway St. John Catholic Church"/>
        <s v="Nant Hlaing Church"/>
        <s v="Nant Ma Hpit Catholic Church"/>
        <s v="Phan Khar Kone"/>
        <s v="Post 6 Camp"/>
        <s v="Qtr. 2 Lhaovo Baptist Church"/>
        <s v="Qtr. 2 Myoma Baptist Church"/>
        <s v="Qtr. 3 Mu-yin  Baptist Church"/>
        <s v="Qtr. 4 Monestry (Thargaya Thayett Taw)"/>
        <s v="Rawan Baptist Church, Maw Shan Vil., Seik Mu"/>
        <s v="Robert Church"/>
        <s v="Sai Nai Baptish Church, Maw Shan Vil., Seki Mu"/>
        <s v="Sar Hmaw - KBC"/>
        <s v="Saw Zam"/>
        <s v="Seng Ja "/>
        <s v="Shatapru Sut Ngai Tawng"/>
        <s v="Shatapru Thida Aye Baptist Church"/>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Waingmaw AG Church"/>
        <s v="Ward 2 Sai Taung Baptist Church, Seik Mu "/>
        <s v="Woi Chyai "/>
        <s v="Wun Tho Buddhist Monastery"/>
        <s v="Yoe Kyi Monastery"/>
        <s v="Maina Catholic Church (St. Joseph)"/>
        <s v="Maina KBC (Bawng Ring)"/>
        <s v="Maina Lawang Baptist Church"/>
        <s v="Maing Khaung"/>
        <s v="Maing Khaung Catholic Church"/>
        <s v="Maliyang Baptist Church"/>
        <s v="Man Bung Catholic compound"/>
        <s v="Man Hkring Baptist Church"/>
        <s v="Momauk Baptist Church"/>
        <s v="Mungji Pa Dabang (Baptist Church)         "/>
        <s v="Mungji Pa Dabang (Catholic Church)"/>
        <s v="Muse Baptist Church"/>
        <s v="Muse Catholic Church"/>
        <s v="Mu-yin Baptist Church"/>
        <s v="Nam Hkam - Nay Win Ni (Palawng)"/>
        <s v="Nam Hkam (KBC Jaw Wang)"/>
        <s v="Nam Hkam (KBC Jaw Wang) II"/>
        <s v="Nam Hkam Catholic Church ( St. Thomas I)"/>
        <s v="Nam Hpak Ka Mare "/>
        <s v="Nat Gyi Kone Baptist Church "/>
        <s v="Nawng Hee Village"/>
        <s v="Nawng Ing (Indawgyi) Baptist Church  "/>
        <s v="Nhkawng Pa "/>
        <s v="Ni Thaw Ka Monestry"/>
        <s v="Njang Dung Baptist Church "/>
        <s v="Nyaung Na Pin "/>
        <s v="Pa Dauk Myaing(Pa La Na)"/>
        <s v="Pa Kahtawng "/>
        <s v="Pajau / Jan Mai"/>
        <s v="Pan Wa"/>
        <s v="Yumar Baptist Church"/>
        <s v="Zai Awng / Mung Ga Zup"/>
        <s v="Zup Aung Camp"/>
        <s v="Du Kahtawng Qtr. 4" u="1"/>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B1_01" numFmtId="0">
      <sharedItems/>
    </cacheField>
    <cacheField name="B2_01" numFmtId="0">
      <sharedItems/>
    </cacheField>
    <cacheField name="B3_01" numFmtId="0">
      <sharedItems containsBlank="1"/>
    </cacheField>
    <cacheField name="B4_01" numFmtId="0">
      <sharedItems containsBlank="1"/>
    </cacheField>
    <cacheField name="B5_01" numFmtId="0">
      <sharedItems/>
    </cacheField>
    <cacheField name="B6_01" numFmtId="0">
      <sharedItems/>
    </cacheField>
    <cacheField name="B7_01" numFmtId="0">
      <sharedItems containsString="0" containsBlank="1" containsNumber="1" minValue="96.269199999999998" maxValue="98.475719999999995"/>
    </cacheField>
    <cacheField name="B7_02" numFmtId="0">
      <sharedItems containsString="0" containsBlank="1" containsNumber="1" minValue="23.24661" maxValue="27.337499999999999"/>
    </cacheField>
    <cacheField name="B8_01" numFmtId="0">
      <sharedItems containsString="0" containsBlank="1" containsNumber="1" minValue="0" maxValue="4430"/>
    </cacheField>
    <cacheField name="C2_01" numFmtId="0">
      <sharedItems/>
    </cacheField>
    <cacheField name="ID" numFmtId="0">
      <sharedItems containsSemiMixedTypes="0" containsString="0" containsNumber="1" containsInteger="1" minValue="1124" maxValue="1257"/>
    </cacheField>
    <cacheField name="REC" numFmtId="0">
      <sharedItems count="8">
        <s v="KBC"/>
        <s v="KmSS_Myitkyina"/>
        <s v="KMSS_Bhamo"/>
        <s v="Shalom"/>
        <s v="KMSS"/>
        <s v="KMSS-Myitkyina"/>
        <s v="UNHCR"/>
        <s v="KMSS_MYT"/>
      </sharedItems>
    </cacheField>
    <cacheField name="ED_DY" numFmtId="0">
      <sharedItems containsString="0" containsBlank="1" containsNumber="1" containsInteger="1" minValue="1" maxValue="31"/>
    </cacheField>
    <cacheField name="ED_MT" numFmtId="0">
      <sharedItems containsString="0" containsBlank="1" containsNumber="1" containsInteger="1" minValue="4" maxValue="6"/>
    </cacheField>
    <cacheField name="ED_YR" numFmtId="0">
      <sharedItems containsString="0" containsBlank="1" containsNumber="1" containsInteger="1" minValue="2016" maxValue="2016"/>
    </cacheField>
    <cacheField name="A1_01" numFmtId="0">
      <sharedItems count="5">
        <s v="KBC"/>
        <s v="KMSS-MYT"/>
        <s v="KMSS-BMO"/>
        <s v="SHALOM"/>
        <s v="KMSS-LSO"/>
      </sharedItems>
    </cacheField>
    <cacheField name="A1_02" numFmtId="0">
      <sharedItems containsNonDate="0" containsString="0" containsBlank="1"/>
    </cacheField>
    <cacheField name="A2_01" numFmtId="0">
      <sharedItems/>
    </cacheField>
    <cacheField name="A2_02" numFmtId="0">
      <sharedItems containsNonDate="0" containsString="0" containsBlank="1"/>
    </cacheField>
    <cacheField name="A3_01" numFmtId="0">
      <sharedItems containsSemiMixedTypes="0" containsString="0" containsNumber="1" containsInteger="1" minValue="1" maxValue="31"/>
    </cacheField>
    <cacheField name="A3_02" numFmtId="0">
      <sharedItems containsSemiMixedTypes="0" containsString="0" containsNumber="1" containsInteger="1" minValue="3" maxValue="5"/>
    </cacheField>
    <cacheField name="A3_03" numFmtId="0">
      <sharedItems containsSemiMixedTypes="0" containsString="0" containsNumber="1" containsInteger="1" minValue="2016" maxValue="2016"/>
    </cacheField>
    <cacheField name="A3_11" numFmtId="0">
      <sharedItems containsString="0" containsBlank="1" containsNumber="1" containsInteger="1" minValue="1" maxValue="31"/>
    </cacheField>
    <cacheField name="A3_12" numFmtId="0">
      <sharedItems containsString="0" containsBlank="1" containsNumber="1" containsInteger="1" minValue="3" maxValue="11"/>
    </cacheField>
    <cacheField name="A3_13" numFmtId="0">
      <sharedItems containsString="0" containsBlank="1" containsNumber="1" containsInteger="1" minValue="2016" maxValue="2016"/>
    </cacheField>
    <cacheField name="A4_01" numFmtId="0">
      <sharedItems containsNonDate="0" containsString="0" containsBlank="1"/>
    </cacheField>
    <cacheField name="A5_01" numFmtId="0">
      <sharedItems/>
    </cacheField>
    <cacheField name="A5_02" numFmtId="0">
      <sharedItems/>
    </cacheField>
    <cacheField name="A5_03" numFmtId="0">
      <sharedItems containsString="0" containsBlank="1" containsNumber="1" containsInteger="1" minValue="21" maxValue="77"/>
    </cacheField>
    <cacheField name="A5_04" numFmtId="0">
      <sharedItems containsNonDate="0" containsString="0" containsBlank="1"/>
    </cacheField>
    <cacheField name="A5_11" numFmtId="0">
      <sharedItems containsBlank="1"/>
    </cacheField>
    <cacheField name="A5_12" numFmtId="0">
      <sharedItems containsBlank="1"/>
    </cacheField>
    <cacheField name="A5_13" numFmtId="0">
      <sharedItems containsString="0" containsBlank="1" containsNumber="1" containsInteger="1" minValue="20" maxValue="80"/>
    </cacheField>
    <cacheField name="A5_14" numFmtId="0">
      <sharedItems containsNonDate="0" containsString="0" containsBlank="1"/>
    </cacheField>
    <cacheField name="A5_21" numFmtId="0">
      <sharedItems containsBlank="1"/>
    </cacheField>
    <cacheField name="A5_22" numFmtId="0">
      <sharedItems containsBlank="1"/>
    </cacheField>
    <cacheField name="A5_23" numFmtId="0">
      <sharedItems containsString="0" containsBlank="1" containsNumber="1" containsInteger="1" minValue="22" maxValue="60"/>
    </cacheField>
    <cacheField name="A5_24" numFmtId="0">
      <sharedItems containsNonDate="0" containsString="0" containsBlank="1"/>
    </cacheField>
    <cacheField name="A5_31" numFmtId="0">
      <sharedItems containsBlank="1"/>
    </cacheField>
    <cacheField name="A5_32" numFmtId="0">
      <sharedItems containsBlank="1"/>
    </cacheField>
    <cacheField name="A5_33" numFmtId="0">
      <sharedItems containsString="0" containsBlank="1" containsNumber="1" containsInteger="1" minValue="19" maxValue="63"/>
    </cacheField>
    <cacheField name="A5_34" numFmtId="0">
      <sharedItems containsNonDate="0" containsString="0" containsBlank="1"/>
    </cacheField>
    <cacheField name="A5_41" numFmtId="0">
      <sharedItems containsBlank="1"/>
    </cacheField>
    <cacheField name="A5_42" numFmtId="0">
      <sharedItems containsBlank="1"/>
    </cacheField>
    <cacheField name="A5_43" numFmtId="0">
      <sharedItems containsBlank="1"/>
    </cacheField>
    <cacheField name="A5_44" numFmtId="0">
      <sharedItems containsNonDate="0" containsString="0" containsBlank="1"/>
    </cacheField>
    <cacheField name="C1_01" numFmtId="0">
      <sharedItems containsSemiMixedTypes="0" containsString="0" containsNumber="1" containsInteger="1" minValue="1" maxValue="12"/>
    </cacheField>
    <cacheField name="C1_02" numFmtId="0">
      <sharedItems containsSemiMixedTypes="0" containsString="0" containsNumber="1" containsInteger="1" minValue="2011" maxValue="2016"/>
    </cacheField>
    <cacheField name="C5_01" numFmtId="0">
      <sharedItems containsString="0" containsBlank="1" containsNumber="1" containsInteger="1" minValue="0" maxValue="1440"/>
    </cacheField>
    <cacheField name="C5_02" numFmtId="0">
      <sharedItems containsString="0" containsBlank="1" containsNumber="1" containsInteger="1" minValue="2" maxValue="1800"/>
    </cacheField>
    <cacheField name="C5_03" numFmtId="0">
      <sharedItems containsString="0" containsBlank="1" containsNumber="1" containsInteger="1" minValue="2" maxValue="900"/>
    </cacheField>
    <cacheField name="C5_04" numFmtId="0">
      <sharedItems containsString="0" containsBlank="1" containsNumber="1" containsInteger="1" minValue="0" maxValue="0"/>
    </cacheField>
    <cacheField name="C5_11" numFmtId="0">
      <sharedItems containsString="0" containsBlank="1" containsNumber="1" containsInteger="1" minValue="0" maxValue="1440"/>
    </cacheField>
    <cacheField name="C5_12" numFmtId="0">
      <sharedItems containsString="0" containsBlank="1" containsNumber="1" containsInteger="1" minValue="2" maxValue="1800"/>
    </cacheField>
    <cacheField name="C5_13" numFmtId="0">
      <sharedItems containsString="0" containsBlank="1" containsNumber="1" containsInteger="1" minValue="2" maxValue="900"/>
    </cacheField>
    <cacheField name="C5_14" numFmtId="0">
      <sharedItems containsString="0" containsBlank="1" containsNumber="1" containsInteger="1" minValue="0" maxValue="0"/>
    </cacheField>
    <cacheField name="C3_01" numFmtId="0">
      <sharedItems containsBlank="1"/>
    </cacheField>
    <cacheField name="C4_01" numFmtId="0">
      <sharedItems containsString="0" containsBlank="1" containsNumber="1" minValue="0" maxValue="100"/>
    </cacheField>
    <cacheField name="C4_02" numFmtId="0">
      <sharedItems containsNonDate="0" containsString="0" containsBlank="1"/>
    </cacheField>
    <cacheField name="C4_03" numFmtId="0">
      <sharedItems/>
    </cacheField>
    <cacheField name="C11_01" numFmtId="0">
      <sharedItems count="2">
        <b v="1"/>
        <b v="0"/>
      </sharedItems>
    </cacheField>
    <cacheField name="C12_01" numFmtId="0">
      <sharedItems containsBlank="1" count="121">
        <s v="Sara Zau Tu"/>
        <s v="Sara La Ja"/>
        <s v="U Lazing Awng"/>
        <s v="U Arr Hpyu"/>
        <s v="U Ngour Yawhan"/>
        <s v="Dahkang Hkyinram"/>
        <s v="Mr Naw Awn"/>
        <s v="Mr.Yaw Ying"/>
        <s v="U Lasi Tang Gun"/>
        <s v="U L Mang Chye"/>
        <m/>
        <s v="U Naw Sa"/>
        <s v="Daw Mi Hkawn Ja"/>
        <s v="Mr.Brang Aung"/>
        <s v="U Hkin Mg Shwe"/>
        <s v="U Zaw Mai"/>
        <s v="Mr. Hkun Aung"/>
        <s v="U Naw San"/>
        <s v="Sara Gam Ja"/>
        <s v="U Ying Ting"/>
        <s v="Mr.Tang Gun"/>
        <s v="U HpawLu Tu Nan"/>
        <s v="U Naw Tawng"/>
        <s v="Daw Roi Ja"/>
        <s v="Mr.Naw Seng"/>
        <s v="Srm Kai Htang"/>
        <s v="Srm. Dd Htang Nan"/>
        <s v="Sr Nau Lat"/>
        <s v="U Zaw Seng"/>
        <s v="Mr. Zau Tang"/>
        <s v="Hpt. Salaung Ze Hkong"/>
        <s v="Mr. Dashi La Mai"/>
        <s v="U D Ze Dai"/>
        <s v="U Arr Hki"/>
        <s v="U Lae Mae Huu"/>
        <s v="Daw Wor Sar Mi"/>
        <s v="Daw Nan Doi"/>
        <s v="U Malang Tang Gun"/>
        <s v="Daw Lu Di"/>
        <s v="Mrs. Nang Ram"/>
        <s v="Mr. Marip Naw Ja"/>
        <s v="Mr.Brang Seng"/>
        <s v="Daw Ngwa Matar"/>
        <s v="SR. Tu Shan"/>
        <s v="Sr. Lahkang Awng Lum"/>
        <s v="U Naw Awng"/>
        <s v="Sr. Yaw Han"/>
        <s v="Mar Gam Bung"/>
        <s v="MR. Hkong Lum"/>
        <s v="U Nbrang San Let Aung"/>
        <s v="U Ngwa Lay"/>
        <s v="U Gyung Dau"/>
        <s v="U Aung Tun Latt"/>
        <s v="U Lai Sai"/>
        <s v="U K YAKU"/>
        <s v="U Brang Mai"/>
        <s v="Rev. Z Zau Gun"/>
        <s v="Daw Lu Tawng"/>
        <s v="Daw Aye Mun"/>
        <s v="U Lasang Brang Shawng"/>
        <s v="Du Wa Zau Bawk"/>
        <s v="Mr.Lagwi Chang Sau"/>
        <s v="U Zawng Hkawng"/>
        <s v="Mr. Tu Nan"/>
        <s v="U Htoi Shawng"/>
        <s v="U Myit Aung"/>
        <s v="U HLA BAING"/>
        <s v="Lahpai Aung Mai"/>
        <s v="Sara Seng Hkum"/>
        <s v="Jaiwa Tu Lum"/>
        <s v="Wang The Brang Awng"/>
        <s v="Pausang Naw Aung"/>
        <s v="U Zuk Dau"/>
        <s v="U K Tang Nau"/>
        <s v="Sr.Kyang Ying"/>
        <s v="Labang tTu Ja"/>
        <s v="U Paul Naw Tawng"/>
        <s v="U Hkalam Ah Run Tu"/>
        <s v="Ms Lu San"/>
        <s v="U Myint Htay"/>
        <s v="Mr. Tu Ring"/>
        <s v="U Dam Hka Hpung"/>
        <s v="U La Nan"/>
        <s v="Mr. Dai Hkong"/>
        <s v="U Naw Seng"/>
        <s v="Daw Aye Aye San"/>
        <s v="U Min Zaw"/>
        <s v="MR Yaw Htoi"/>
        <s v="Mr.Zau Mai"/>
        <s v="U Myit Than"/>
        <s v="U Aye Lwin"/>
        <s v="U Brang Aung"/>
        <s v="U Hkong Dau"/>
        <s v="U Lamung Lar Roi"/>
        <s v="Naw Mai"/>
        <s v="U Bwi Brang Nu"/>
        <s v="Mr. Hong Lum"/>
        <s v="U Joseph"/>
        <s v="Gawlu Seng Aung"/>
        <s v="Rev. Lashi Tang Nai"/>
        <s v="Mr Kum Hpang"/>
        <s v="U Hpauyu Naw DIn"/>
        <s v="U Lahpai Zaw Tawng"/>
        <s v="U Lay Maung"/>
        <s v="Namsu Zau Yaw"/>
        <s v="Mr. Gun Tawng"/>
        <s v="Meriam"/>
        <s v="Mr. Seng Hkum"/>
        <s v="Daw Hpare Hkaw Myaw"/>
        <s v="Mr. Naw Tawng"/>
        <s v="U Lahtaw Bawk Lawn"/>
        <s v="Daw Aye Hlaing"/>
        <s v="U La Ja"/>
        <s v="Daw Kaw Hpang"/>
        <s v="U Shing Grau"/>
        <s v="U Mihka Gam Awng"/>
        <s v="U Bawk Naw"/>
        <s v="U Htaw Dau"/>
        <s v="Sarama Seng Yi"/>
        <s v="U Chang Bawm"/>
        <s v="U Lahshi Hkang"/>
      </sharedItems>
    </cacheField>
    <cacheField name="C13_01" numFmtId="0">
      <sharedItems containsBlank="1" count="118">
        <s v="0947019931"/>
        <s v="0991042597"/>
        <s v="09400045851"/>
        <s v="096412972"/>
        <s v="0947111241"/>
        <s v="09265980649"/>
        <m/>
        <s v="15368678221"/>
        <s v="15368827075"/>
        <s v="09400000191"/>
        <s v="U Htaw Hkawng"/>
        <s v="0947026096"/>
        <s v="09400046676"/>
        <s v="18088164197"/>
        <s v="09-788669335"/>
        <s v="15331698240"/>
        <s v="09-47034430"/>
        <s v="09403743873"/>
        <s v="09495453872"/>
        <s v="18306979332"/>
        <s v="0949150880"/>
        <s v="0947012516"/>
        <s v="09790748420"/>
        <s v="15368663057"/>
        <s v="0947020794"/>
        <s v="09256426180"/>
        <s v="09793816949"/>
        <s v="09-256248109"/>
        <s v="U Mashi Tang"/>
        <s v="09-401533628"/>
        <s v="09-793051098"/>
        <s v="09-47102023"/>
        <s v="09250534012"/>
        <s v="0947126916"/>
        <s v="09440956980"/>
        <s v="15393926110"/>
        <s v="18988232129"/>
        <s v="13187569473"/>
        <s v="09-968673258"/>
        <s v="09-783879105"/>
        <s v="15368961416"/>
        <s v="09-47052236"/>
        <s v="0947228440"/>
        <s v="09451259494"/>
        <s v="0933330703"/>
        <s v="0947235147"/>
        <s v="0947302322"/>
        <s v="09-788665541"/>
        <s v="09440787535"/>
        <s v="09-440003309"/>
        <s v="09-36151912"/>
        <s v="09259168789"/>
        <s v="0925038787831"/>
        <s v="0949150147"/>
        <s v="0952607415"/>
        <s v="09420320150"/>
        <s v="09777818059"/>
        <s v="096413314"/>
        <s v="09400046740"/>
        <s v="6867908"/>
        <s v="09-400058967"/>
        <s v="09-450050101"/>
        <s v="09-453600620"/>
        <s v="09-258686160"/>
        <s v="09442426523"/>
        <s v="09400027894"/>
        <s v="09400006973"/>
        <s v="09979197309"/>
        <s v="13388820126"/>
        <s v="18288164843"/>
        <s v="09400024924"/>
        <s v="09-258529517"/>
        <s v="09256246079"/>
        <s v="09400053092"/>
        <s v="09263520471"/>
        <s v="09259015249"/>
        <s v="0936150014"/>
        <s v="09-400020325"/>
        <s v="09-32396876"/>
        <s v="09-423715313"/>
        <s v="09-259214843"/>
        <s v="0936067969"/>
        <s v="09-263365386"/>
        <s v="09-440007422"/>
        <s v="09400007815"/>
        <s v="18088162140"/>
        <s v="09-256078149"/>
        <s v="0947017734"/>
        <s v="09793015282"/>
        <s v="09400038826"/>
        <s v="09400056210"/>
        <s v="0949248278"/>
        <s v="0949285176"/>
        <s v="09-43187968"/>
        <s v="09400024182"/>
        <s v="09258932044"/>
        <s v="09788742547"/>
        <s v="0931925752"/>
        <s v="15388892002"/>
        <s v="Ms Si Si Liya Moe Moe"/>
        <s v="09265491511"/>
        <s v="09403739539"/>
        <s v="092680810"/>
        <s v="09259562576"/>
        <s v="09256243380"/>
        <s v="09-400035242"/>
        <s v="09-789745165"/>
        <s v="09-790525733"/>
        <s v="13368828736"/>
        <s v="0944068821"/>
        <s v="09787444051"/>
        <s v="6253472"/>
        <s v="09453596019"/>
        <s v="15308829913"/>
        <s v="15368683649"/>
        <s v="15187576285"/>
        <s v="09400060149"/>
        <s v="13368821491"/>
      </sharedItems>
    </cacheField>
    <cacheField name="C13_02" numFmtId="0">
      <sharedItems containsBlank="1" count="51">
        <m/>
        <s v="074-72392"/>
        <s v="09256364701"/>
        <s v="09400054332"/>
        <s v="0947603018"/>
        <s v="07474456"/>
        <s v="09-47018639"/>
        <s v="09453791336"/>
        <s v="07423185"/>
        <s v="6209339"/>
        <s v="15334319450"/>
        <s v="09442304204"/>
        <s v="09400026110"/>
        <s v="0978147346"/>
        <s v="09256426181"/>
        <s v="18387503436"/>
        <s v="0947000645"/>
        <s v="09440002171"/>
        <s v="9282905"/>
        <s v="09-73213906"/>
        <s v="0692-8917110"/>
        <s v="0973861454"/>
        <s v="6290639"/>
        <s v="0931824454"/>
        <s v="0947202873"/>
        <s v="0745415"/>
        <s v="07470320"/>
        <s v="08287116"/>
        <s v="09442307828"/>
        <s v="09400035482"/>
        <s v="074-80077"/>
        <s v="09-787620074"/>
        <s v="09-400048796"/>
        <s v="0947135382"/>
        <s v="09263620044"/>
        <s v="15393860881"/>
        <s v="09252892051"/>
        <s v="09-258503821"/>
        <s v="09265464924"/>
        <s v="09400026123"/>
        <s v="0973149049"/>
        <s v="09256349653"/>
        <s v="09440885051"/>
        <s v="09264408231"/>
        <s v="0933889977"/>
        <s v="09252527649"/>
        <s v="08261172,0947322097"/>
        <s v="08261591"/>
        <s v="09-258758637"/>
        <s v="15769996249"/>
        <s v="074 70584"/>
      </sharedItems>
    </cacheField>
    <cacheField name="D1_01" numFmtId="0">
      <sharedItems/>
    </cacheField>
    <cacheField name="D2_01" numFmtId="0">
      <sharedItems containsBlank="1"/>
    </cacheField>
    <cacheField name="D3_01" numFmtId="0">
      <sharedItems/>
    </cacheField>
    <cacheField name="D3_02" numFmtId="0">
      <sharedItems/>
    </cacheField>
    <cacheField name="D3_03" numFmtId="0">
      <sharedItems/>
    </cacheField>
    <cacheField name="D4_01" numFmtId="0">
      <sharedItems/>
    </cacheField>
    <cacheField name="D4_02" numFmtId="0">
      <sharedItems/>
    </cacheField>
    <cacheField name="D4_03" numFmtId="0">
      <sharedItems/>
    </cacheField>
    <cacheField name="D14_01" numFmtId="0">
      <sharedItems containsString="0" containsBlank="1" containsNumber="1" containsInteger="1" minValue="4" maxValue="1501"/>
    </cacheField>
    <cacheField name="D14_02" numFmtId="0">
      <sharedItems containsString="0" containsBlank="1" containsNumber="1" containsInteger="1" minValue="20" maxValue="8042"/>
    </cacheField>
    <cacheField name="D13_01" numFmtId="0">
      <sharedItems containsString="0" containsBlank="1" containsNumber="1" containsInteger="1" minValue="5" maxValue="1643"/>
    </cacheField>
    <cacheField name="D20_01" numFmtId="0">
      <sharedItems containsString="0" containsBlank="1" containsNumber="1" containsInteger="1" minValue="1" maxValue="15"/>
    </cacheField>
    <cacheField name="D20_02" numFmtId="0">
      <sharedItems containsString="0" containsBlank="1" containsNumber="1" containsInteger="1" minValue="1" maxValue="95"/>
    </cacheField>
    <cacheField name="D21_01" numFmtId="0">
      <sharedItems containsBlank="1"/>
    </cacheField>
    <cacheField name="D21_02" numFmtId="0">
      <sharedItems containsBlank="1"/>
    </cacheField>
    <cacheField name="D22_01" numFmtId="0">
      <sharedItems containsString="0" containsBlank="1" containsNumber="1" containsInteger="1" minValue="1" maxValue="19"/>
    </cacheField>
    <cacheField name="D22_02" numFmtId="0">
      <sharedItems containsString="0" containsBlank="1" containsNumber="1" containsInteger="1" minValue="1" maxValue="190"/>
    </cacheField>
    <cacheField name="D23_01" numFmtId="0">
      <sharedItems containsBlank="1"/>
    </cacheField>
    <cacheField name="D23_02" numFmtId="0">
      <sharedItems containsBlank="1"/>
    </cacheField>
    <cacheField name="E2_01" numFmtId="0">
      <sharedItems count="2">
        <b v="1"/>
        <b v="0"/>
      </sharedItems>
    </cacheField>
    <cacheField name="E2_02" numFmtId="0">
      <sharedItems containsString="0" containsBlank="1" containsNumber="1" containsInteger="1" minValue="0" maxValue="10" count="8">
        <m/>
        <n v="3"/>
        <n v="4"/>
        <n v="1"/>
        <n v="5"/>
        <n v="10"/>
        <n v="2"/>
        <n v="0"/>
      </sharedItems>
    </cacheField>
    <cacheField name="E3_01" numFmtId="0">
      <sharedItems/>
    </cacheField>
    <cacheField name="E4_01" numFmtId="0">
      <sharedItems containsString="0" containsBlank="1" containsNumber="1" containsInteger="1" minValue="1" maxValue="56"/>
    </cacheField>
    <cacheField name="E4_02" numFmtId="0">
      <sharedItems containsString="0" containsBlank="1" containsNumber="1" containsInteger="1" minValue="0" maxValue="42"/>
    </cacheField>
    <cacheField name="E4_03" numFmtId="0">
      <sharedItems containsString="0" containsBlank="1" containsNumber="1" containsInteger="1" minValue="0" maxValue="12"/>
    </cacheField>
    <cacheField name="E4_04" numFmtId="0">
      <sharedItems containsString="0" containsBlank="1" containsNumber="1" containsInteger="1" minValue="0" maxValue="5"/>
    </cacheField>
    <cacheField name="E4_05" numFmtId="0">
      <sharedItems containsString="0" containsBlank="1" containsNumber="1" containsInteger="1" minValue="1" maxValue="61"/>
    </cacheField>
    <cacheField name="E4_06" numFmtId="0">
      <sharedItems containsString="0" containsBlank="1" containsNumber="1" containsInteger="1" minValue="0" maxValue="43"/>
    </cacheField>
    <cacheField name="E5_01" numFmtId="0">
      <sharedItems containsString="0" containsBlank="1" containsNumber="1" containsInteger="1" minValue="0" maxValue="9"/>
    </cacheField>
    <cacheField name="E5_02" numFmtId="0">
      <sharedItems containsString="0" containsBlank="1" containsNumber="1" containsInteger="1" minValue="0" maxValue="4"/>
    </cacheField>
    <cacheField name="E6_01" numFmtId="0">
      <sharedItems/>
    </cacheField>
    <cacheField name="E6_02" numFmtId="0">
      <sharedItems/>
    </cacheField>
    <cacheField name="E6_03" numFmtId="0">
      <sharedItems/>
    </cacheField>
    <cacheField name="E6_04" numFmtId="0">
      <sharedItems/>
    </cacheField>
    <cacheField name="E6_05" numFmtId="0">
      <sharedItems/>
    </cacheField>
    <cacheField name="E6_06" numFmtId="0">
      <sharedItems/>
    </cacheField>
    <cacheField name="E6_07" numFmtId="0">
      <sharedItems/>
    </cacheField>
    <cacheField name="E6_08" numFmtId="0">
      <sharedItems containsBlank="1"/>
    </cacheField>
    <cacheField name="D15_01" numFmtId="0">
      <sharedItems/>
    </cacheField>
    <cacheField name="D15_02" numFmtId="0">
      <sharedItems containsString="0" containsBlank="1" containsNumber="1" containsInteger="1" minValue="0" maxValue="1000"/>
    </cacheField>
    <cacheField name="D16_01" numFmtId="0">
      <sharedItems/>
    </cacheField>
    <cacheField name="D16_02" numFmtId="0">
      <sharedItems containsString="0" containsBlank="1" containsNumber="1" containsInteger="1" minValue="0" maxValue="145"/>
    </cacheField>
    <cacheField name="D17_01" numFmtId="0">
      <sharedItems/>
    </cacheField>
    <cacheField name="D17_02" numFmtId="0">
      <sharedItems containsString="0" containsBlank="1" containsNumber="1" containsInteger="1" minValue="0" maxValue="343" count="11">
        <m/>
        <n v="10"/>
        <n v="64"/>
        <n v="150"/>
        <n v="100"/>
        <n v="15"/>
        <n v="20"/>
        <n v="6"/>
        <n v="2"/>
        <n v="343"/>
        <n v="0"/>
      </sharedItems>
    </cacheField>
    <cacheField name="D18_01" numFmtId="0">
      <sharedItems/>
    </cacheField>
    <cacheField name="D18_02" numFmtId="0">
      <sharedItems containsString="0" containsBlank="1" containsNumber="1" containsInteger="1" minValue="0" maxValue="721"/>
    </cacheField>
    <cacheField name="D19_01" numFmtId="0">
      <sharedItems containsBlank="1"/>
    </cacheField>
    <cacheField name="D11_M_DA1" numFmtId="0">
      <sharedItems containsString="0" containsBlank="1" containsNumber="1" containsInteger="1" minValue="0" maxValue="46"/>
    </cacheField>
    <cacheField name="D11_F_DA1" numFmtId="0">
      <sharedItems containsString="0" containsBlank="1" containsNumber="1" containsInteger="1" minValue="0" maxValue="43"/>
    </cacheField>
    <cacheField name="D11_T_DA1" numFmtId="0">
      <sharedItems containsString="0" containsBlank="1" containsNumber="1" containsInteger="1" minValue="0" maxValue="83"/>
    </cacheField>
    <cacheField name="D12_M_DA1" numFmtId="0">
      <sharedItems containsString="0" containsBlank="1" containsNumber="1" containsInteger="1" minValue="0" maxValue="4"/>
    </cacheField>
    <cacheField name="D12_M_DA2" numFmtId="0">
      <sharedItems containsString="0" containsBlank="1" containsNumber="1" containsInteger="1" minValue="0" maxValue="0"/>
    </cacheField>
    <cacheField name="D12_M_DA3" numFmtId="0">
      <sharedItems containsString="0" containsBlank="1" containsNumber="1" containsInteger="1" minValue="0" maxValue="0"/>
    </cacheField>
    <cacheField name="D12_M_DA4" numFmtId="0">
      <sharedItems containsString="0" containsBlank="1" containsNumber="1" containsInteger="1" minValue="0" maxValue="0"/>
    </cacheField>
    <cacheField name="D12_M_DA5" numFmtId="0">
      <sharedItems containsString="0" containsBlank="1" containsNumber="1" containsInteger="1" minValue="0" maxValue="0"/>
    </cacheField>
    <cacheField name="D12_M_DA6" numFmtId="0">
      <sharedItems containsString="0" containsBlank="1" containsNumber="1" containsInteger="1" minValue="0" maxValue="0"/>
    </cacheField>
    <cacheField name="D12_M_DA7" numFmtId="0">
      <sharedItems containsString="0" containsBlank="1" containsNumber="1" containsInteger="1" minValue="0" maxValue="1"/>
    </cacheField>
    <cacheField name="D12_M_DA8" numFmtId="0">
      <sharedItems containsString="0" containsBlank="1" containsNumber="1" containsInteger="1" minValue="0" maxValue="0"/>
    </cacheField>
    <cacheField name="D12_M_DA9" numFmtId="0">
      <sharedItems containsString="0" containsBlank="1" containsNumber="1" containsInteger="1" minValue="0" maxValue="0"/>
    </cacheField>
    <cacheField name="D12_M_DA10" numFmtId="0">
      <sharedItems containsString="0" containsBlank="1" containsNumber="1" containsInteger="1" minValue="0" maxValue="1"/>
    </cacheField>
    <cacheField name="D12_M_DA11" numFmtId="0">
      <sharedItems containsString="0" containsBlank="1" containsNumber="1" containsInteger="1" minValue="0" maxValue="2"/>
    </cacheField>
    <cacheField name="D12_M_DA12" numFmtId="0">
      <sharedItems containsString="0" containsBlank="1" containsNumber="1" containsInteger="1" minValue="0" maxValue="3"/>
    </cacheField>
    <cacheField name="D12_M_DAT" numFmtId="0">
      <sharedItems containsString="0" containsBlank="1" containsNumber="1" containsInteger="1" minValue="0" maxValue="5"/>
    </cacheField>
    <cacheField name="D12_F_DA1" numFmtId="0">
      <sharedItems containsString="0" containsBlank="1" containsNumber="1" containsInteger="1" minValue="0" maxValue="7"/>
    </cacheField>
    <cacheField name="D12_F_DA2" numFmtId="0">
      <sharedItems containsString="0" containsBlank="1" containsNumber="1" containsInteger="1" minValue="0" maxValue="0"/>
    </cacheField>
    <cacheField name="D12_F_DA3" numFmtId="0">
      <sharedItems containsString="0" containsBlank="1" containsNumber="1" containsInteger="1" minValue="0" maxValue="1"/>
    </cacheField>
    <cacheField name="D12_F_DA4" numFmtId="0">
      <sharedItems containsString="0" containsBlank="1" containsNumber="1" containsInteger="1" minValue="0" maxValue="0"/>
    </cacheField>
    <cacheField name="D12_F_DA5" numFmtId="0">
      <sharedItems containsString="0" containsBlank="1" containsNumber="1" containsInteger="1" minValue="0" maxValue="0"/>
    </cacheField>
    <cacheField name="D12_F_DA6" numFmtId="0">
      <sharedItems containsString="0" containsBlank="1" containsNumber="1" containsInteger="1" minValue="0" maxValue="0"/>
    </cacheField>
    <cacheField name="D12_F_DA7" numFmtId="0">
      <sharedItems containsString="0" containsBlank="1" containsNumber="1" containsInteger="1" minValue="0" maxValue="0"/>
    </cacheField>
    <cacheField name="D12_F_DA8" numFmtId="0">
      <sharedItems containsString="0" containsBlank="1" containsNumber="1" containsInteger="1" minValue="0" maxValue="0"/>
    </cacheField>
    <cacheField name="D12_F_DA9" numFmtId="0">
      <sharedItems containsString="0" containsBlank="1" containsNumber="1" containsInteger="1" minValue="0" maxValue="0"/>
    </cacheField>
    <cacheField name="D12_F_DA10" numFmtId="0">
      <sharedItems containsString="0" containsBlank="1" containsNumber="1" containsInteger="1" minValue="0" maxValue="1"/>
    </cacheField>
    <cacheField name="D12_F_DA11" numFmtId="0">
      <sharedItems containsString="0" containsBlank="1" containsNumber="1" containsInteger="1" minValue="0" maxValue="2"/>
    </cacheField>
    <cacheField name="D12_F_DA12" numFmtId="0">
      <sharedItems containsString="0" containsBlank="1" containsNumber="1" containsInteger="1" minValue="0" maxValue="4"/>
    </cacheField>
    <cacheField name="D12_F_DAT" numFmtId="0">
      <sharedItems containsString="0" containsBlank="1" containsNumber="1" containsInteger="1" minValue="0" maxValue="2"/>
    </cacheField>
    <cacheField name="D12_T_DA1" numFmtId="0">
      <sharedItems containsString="0" containsBlank="1" containsNumber="1" containsInteger="1" minValue="0" maxValue="11"/>
    </cacheField>
    <cacheField name="D12_T_DA2" numFmtId="0">
      <sharedItems containsString="0" containsBlank="1" containsNumber="1" containsInteger="1" minValue="0" maxValue="0"/>
    </cacheField>
    <cacheField name="D12_T_DA3" numFmtId="0">
      <sharedItems containsString="0" containsBlank="1" containsNumber="1" containsInteger="1" minValue="0" maxValue="1"/>
    </cacheField>
    <cacheField name="D12_T_DA4" numFmtId="0">
      <sharedItems containsString="0" containsBlank="1" containsNumber="1" containsInteger="1" minValue="0" maxValue="0"/>
    </cacheField>
    <cacheField name="D12_T_DA5" numFmtId="0">
      <sharedItems containsString="0" containsBlank="1" containsNumber="1" containsInteger="1" minValue="0" maxValue="0"/>
    </cacheField>
    <cacheField name="D12_T_DA6" numFmtId="0">
      <sharedItems containsString="0" containsBlank="1" containsNumber="1" containsInteger="1" minValue="0" maxValue="0"/>
    </cacheField>
    <cacheField name="D12_T_DA7" numFmtId="0">
      <sharedItems containsString="0" containsBlank="1" containsNumber="1" containsInteger="1" minValue="0" maxValue="1"/>
    </cacheField>
    <cacheField name="D12_T_DA8" numFmtId="0">
      <sharedItems containsString="0" containsBlank="1" containsNumber="1" containsInteger="1" minValue="0" maxValue="0"/>
    </cacheField>
    <cacheField name="D12_T_DA9" numFmtId="0">
      <sharedItems containsString="0" containsBlank="1" containsNumber="1" containsInteger="1" minValue="0" maxValue="0"/>
    </cacheField>
    <cacheField name="D12_T_DA10" numFmtId="0">
      <sharedItems containsString="0" containsBlank="1" containsNumber="1" containsInteger="1" minValue="0" maxValue="2"/>
    </cacheField>
    <cacheField name="D12_T_DA11" numFmtId="0">
      <sharedItems containsString="0" containsBlank="1" containsNumber="1" containsInteger="1" minValue="0" maxValue="4"/>
    </cacheField>
    <cacheField name="D12_T_DA12" numFmtId="0">
      <sharedItems containsString="0" containsBlank="1" containsNumber="1" containsInteger="1" minValue="0" maxValue="6"/>
    </cacheField>
    <cacheField name="D12_T_DAT" numFmtId="0">
      <sharedItems containsString="0" containsBlank="1" containsNumber="1" containsInteger="1" minValue="0" maxValue="7"/>
    </cacheField>
    <cacheField name="D21_1_01" numFmtId="0">
      <sharedItems containsBlank="1"/>
    </cacheField>
    <cacheField name="D21_1_02" numFmtId="0">
      <sharedItems containsBlank="1"/>
    </cacheField>
    <cacheField name="D22_1_01" numFmtId="0">
      <sharedItems/>
    </cacheField>
    <cacheField name="D22_1_02" numFmtId="0">
      <sharedItems/>
    </cacheField>
    <cacheField name="D22_1_03" numFmtId="0">
      <sharedItems/>
    </cacheField>
    <cacheField name="D22_1_04" numFmtId="0">
      <sharedItems/>
    </cacheField>
    <cacheField name="D22_1_05" numFmtId="0">
      <sharedItems/>
    </cacheField>
    <cacheField name="D22_1_06" numFmtId="0">
      <sharedItems/>
    </cacheField>
    <cacheField name="D22_1_07" numFmtId="0">
      <sharedItems/>
    </cacheField>
    <cacheField name="D22_1_071" numFmtId="0">
      <sharedItems containsNonDate="0" containsString="0" containsBlank="1"/>
    </cacheField>
    <cacheField name="D22_2_01" numFmtId="0">
      <sharedItems/>
    </cacheField>
    <cacheField name="D22_2_02" numFmtId="0">
      <sharedItems/>
    </cacheField>
    <cacheField name="D22_2_04" numFmtId="0">
      <sharedItems/>
    </cacheField>
    <cacheField name="D22_2_03" numFmtId="0">
      <sharedItems/>
    </cacheField>
    <cacheField name="D22_2_031" numFmtId="0">
      <sharedItems containsNonDate="0" containsString="0" containsBlank="1"/>
    </cacheField>
    <cacheField name="D23_1_01" numFmtId="0">
      <sharedItems containsBlank="1"/>
    </cacheField>
    <cacheField name="D23_1_02" numFmtId="0">
      <sharedItems containsBlank="1"/>
    </cacheField>
    <cacheField name="E1A_01" numFmtId="0">
      <sharedItems count="2">
        <b v="0"/>
        <b v="1"/>
      </sharedItems>
    </cacheField>
    <cacheField name="E1A_1_01" numFmtId="0">
      <sharedItems count="2">
        <b v="0"/>
        <b v="1"/>
      </sharedItems>
    </cacheField>
    <cacheField name="E1A_1_02" numFmtId="0">
      <sharedItems count="2">
        <b v="0"/>
        <b v="1"/>
      </sharedItems>
    </cacheField>
    <cacheField name="E1A_1_03" numFmtId="0">
      <sharedItems count="2">
        <b v="0"/>
        <b v="1"/>
      </sharedItems>
    </cacheField>
    <cacheField name="E1A_1_04" numFmtId="0">
      <sharedItems count="2">
        <b v="0"/>
        <b v="1"/>
      </sharedItems>
    </cacheField>
    <cacheField name="E1A_1_05" numFmtId="0">
      <sharedItems count="2">
        <b v="0"/>
        <b v="1"/>
      </sharedItems>
    </cacheField>
    <cacheField name="E1A_1_06" numFmtId="0">
      <sharedItems/>
    </cacheField>
    <cacheField name="E1A_1_061" numFmtId="0">
      <sharedItems containsBlank="1"/>
    </cacheField>
    <cacheField name="E3A_01" numFmtId="0">
      <sharedItems count="2">
        <b v="1"/>
        <b v="0"/>
      </sharedItems>
    </cacheField>
    <cacheField name="B9_01" numFmtId="0">
      <sharedItems count="2">
        <b v="1"/>
        <b v="0"/>
      </sharedItems>
    </cacheField>
    <cacheField name="B9_02" numFmtId="0">
      <sharedItems count="2">
        <b v="0"/>
        <b v="1"/>
      </sharedItems>
    </cacheField>
    <cacheField name="B9_03" numFmtId="0">
      <sharedItems count="2">
        <b v="0"/>
        <b v="1"/>
      </sharedItems>
    </cacheField>
    <cacheField name="B9_04" numFmtId="0">
      <sharedItems count="2">
        <b v="0"/>
        <b v="1"/>
      </sharedItems>
    </cacheField>
    <cacheField name="B9_04_1" numFmtId="0">
      <sharedItems containsBlank="1" count="4">
        <m/>
        <s v="Government"/>
        <s v="IRC"/>
        <s v="KIA- KIA"/>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uthor" refreshedDate="42562.882252662035" createdVersion="5" refreshedVersion="5" minRefreshableVersion="3" recordCount="4992">
  <cacheSource type="worksheet">
    <worksheetSource name="Data_Demography_t" r:id="rId2"/>
  </cacheSource>
  <cacheFields count="16">
    <cacheField name="State" numFmtId="0">
      <sharedItems count="2">
        <s v="Kachin"/>
        <s v="Shan_North"/>
      </sharedItems>
    </cacheField>
    <cacheField name="Township" numFmtId="0">
      <sharedItems count="16">
        <s v="Myitkyina"/>
        <s v="Hpakant"/>
        <s v="Shwegu"/>
        <s v="Mogaung"/>
        <s v="Chipwi"/>
        <s v="Momauk"/>
        <s v="Waingmaw"/>
        <s v="Bhamo"/>
        <s v="Mansi"/>
        <s v="Namhkan"/>
        <s v="Mohnyin"/>
        <s v="Puta-O"/>
        <s v="Manton"/>
        <s v="Kutkai"/>
        <s v="Namtu"/>
        <s v="Muse"/>
      </sharedItems>
    </cacheField>
    <cacheField name="Camp" numFmtId="0">
      <sharedItems count="128">
        <s v="Man Hkring Baptist Church"/>
        <s v="Ku Day Maw KBC"/>
        <s v="Shwe Gu Catholic Church"/>
        <s v="Kyun Taw Baptist Church "/>
        <s v="Saw Zam"/>
        <s v="Du Kahtawng Qtr. 14"/>
        <s v="Mang Hawng Baptist Church"/>
        <s v="Jan Mai Kawng Catholic Church"/>
        <s v="Ni Thaw Ka Monestry"/>
        <s v="Maina Catholic Church (St. Joseph)"/>
        <s v="Tat Kone Galile Baptist Church"/>
        <s v="AG Church, Hmaw Si Sa"/>
        <s v="Zai Awng / Mung Ga Zup"/>
        <s v="Yoe Kyi Monastery"/>
        <s v="Man Wing Catholic Church 2"/>
        <s v="Nhkawng Pa "/>
        <s v="Nant Ma Hpit Catholic Church"/>
        <s v="AG Church, Maw Wan"/>
        <s v="Post 6 Camp"/>
        <s v="Lisu Baptist Church, Maw Shan Vil,. Seik Mu"/>
        <s v="Nam Hkam (KBC Jaw Wang)"/>
        <s v="Jan Mai Kawng Baptist Church"/>
        <s v="Mading Baptist Church"/>
        <s v="Nawng Ing (Indawgyi) Baptist Church  "/>
        <s v="Lana Zup Ja "/>
        <s v="Maw Wan, Mu-yin Baptist Church"/>
        <s v="Border Post 8"/>
        <s v="Rawan Baptist Church, Maw Shan Vil., Seik Mu"/>
        <s v="Man Bung Catholic compound"/>
        <s v="AD-2000 Tharthana Compound"/>
        <s v="Ward 2 Sai Taung Baptist Church, Seik Mu "/>
        <s v="Lung Sut"/>
        <s v="5 Ward RC Church(lon Khin)"/>
        <s v="Dum Bung "/>
        <s v="Yumar Baptist Church"/>
        <s v="Hpakant Baptist Church, Nam Ma Hpit"/>
        <s v="Lisu Boarding-House"/>
        <s v="Maina KBC (Bawng Ring)"/>
        <s v="Maing Khaung Catholic Church"/>
        <s v="Mu-yin Baptist Church"/>
        <s v="Maina Lawang Baptist Church"/>
        <s v="Le Kone Bethlehem Church"/>
        <s v="Chin Church, Seik Mu"/>
        <s v="Ta Gun Taing Monastery (Shwe Kyi Na)"/>
        <s v="Kyun Pin Thar Baptist Church"/>
        <s v="Dhama Rakhita, Nyein Chan Tar Yar Ward(Lon Khin)"/>
        <s v="Du Kahtawng Qtr. 5"/>
        <s v="Shwe Zet Baptist Church"/>
        <s v="Je Yang Hka "/>
        <s v="5 Ward Baptist Church(lon Khin)"/>
        <s v="Maga Yang "/>
        <s v="Loi Je Catholic Church"/>
        <s v="Hmaw Wan, Anglican"/>
        <s v="Pa Dauk Myaing(Pa La Na)"/>
        <s v="Hlaing Naung Baptist"/>
        <s v="Maliyang Baptist Church"/>
        <s v="Woi Chyai "/>
        <s v="Nat Gyi Kone Baptist Church "/>
        <s v="Pan Wa"/>
        <s v="Lisu Baptist Church, Maw Wan Ward"/>
        <s v="Qtr. 2 Myoma Baptist Church"/>
        <s v="Nan Kway St. John Catholic Church"/>
        <s v="Hkau Shau (BP 12)"/>
        <s v="Shatapru Thida Aye Baptist Church"/>
        <s v="Tat Kone San Pya Baptist Church"/>
        <s v="Tat Kone Baptist Church"/>
        <s v="Maw Hpawng Hka Nan Baptist Church"/>
        <s v="Shatapru Sut Ngai Tawng"/>
        <s v="Njang Dung Baptist Church "/>
        <s v="Bum Tsit Pa "/>
        <s v="Baptist Church, Hmaw Si Sar(Lon Khin)"/>
        <s v="Man Wing Catholic Church 1"/>
        <s v="Pa Kahtawng "/>
        <s v="Hpun Lum Yang "/>
        <s v="Du Kahtawng Qtr. 4"/>
        <s v="Sai Nai Baptish Church, Maw Shan Vil., Seki Mu"/>
        <s v="Tat Kone Emanuel Church"/>
        <s v="Nant Hlaing Church"/>
        <s v="Le Kone Ziun Baptist Church "/>
        <s v="Man Wing Baptist Church Cultural Compound"/>
        <s v="Nam Ma Phyit, COC"/>
        <s v="St. Patrick Catholic Church "/>
        <s v="Mandung - Jinghpaw"/>
        <s v="Kutkai downtown (RC Church)"/>
        <s v="Mandung - RC"/>
        <s v="Htoi San Church"/>
        <s v="Nam Hpak Ka Mare "/>
        <s v="Aung Thar Church"/>
        <s v="Mungji Pa Dabang (Baptist Church)         "/>
        <s v="Shwe Gu Baptist Church"/>
        <s v="Nam Tu Baptist"/>
        <s v="Lhaovao Baptist Church (LBC)"/>
        <s v="Momauk Baptist Church"/>
        <s v="Tat Kone COC Baptist - Tat Kone Htoi San"/>
        <s v="Kutkai downtown (KBC Church)"/>
        <s v="Shing Jai"/>
        <s v="Man Wing Baptist Church"/>
        <s v="Nam Hkam - Nay Win Ni (Palawng)"/>
        <s v="Namhkan - Pang Long KBC"/>
        <s v="Nam Hkam (KBC Jaw Wang) II"/>
        <s v="Mungji Pa Dabang (Catholic Church)"/>
        <s v="Muse Baptist Church"/>
        <s v="Zup Aung Camp"/>
        <s v="Pajau / Jan Mai"/>
        <s v="Hpare Hkyer - BP6"/>
        <s v="Mine Yu Lay village"/>
        <s v="Nyaung Na Pin "/>
        <s v="Mansi Baptist Church"/>
        <s v="Muse Catholic Church"/>
        <s v="Qtr. 3 Mu-yin  Baptist Church"/>
        <s v="Hkat Cho "/>
        <s v="Loi Je Baptist Church"/>
        <s v="Qtr. 2 Lhaovo Baptist Church"/>
        <s v="Qtr. 4 Monestry (Thargaya Thayett Taw)"/>
        <s v="Maina AG Church"/>
        <s v="Loi Je Lisu Camp"/>
        <s v="Sar Hmaw - KBC"/>
        <s v="Maw Hpawng Lhaovo Baptist Church"/>
        <s v="Robert Church"/>
        <s v="Wun Tho Buddhist Monastery"/>
        <s v="Seng Ja "/>
        <s v="Thargaya Lisu Baptist Church"/>
        <s v="Waingmaw AG Church"/>
        <s v="Chipwi KBC camp"/>
        <s v="Phan Khar Kone"/>
        <s v="Maing Khaung"/>
        <s v="Nawng Hee Village"/>
        <s v="Nam Hkam Catholic Church ( St. Thomas I)"/>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Age Category" numFmtId="0">
      <sharedItems count="13">
        <s v="00-05"/>
        <s v="06-11"/>
        <s v="1"/>
        <s v="2"/>
        <s v="3-4"/>
        <s v="5-10"/>
        <s v="11-14"/>
        <s v="15-17"/>
        <s v="18-24"/>
        <s v="25-49"/>
        <s v="50-59"/>
        <s v="60+"/>
        <s v="Total"/>
      </sharedItems>
      <fieldGroup par="15"/>
    </cacheField>
    <cacheField name="Sex" numFmtId="0">
      <sharedItems count="3">
        <s v="M"/>
        <s v="F"/>
        <s v="T"/>
      </sharedItems>
    </cacheField>
    <cacheField name="Total" numFmtId="0">
      <sharedItems containsSemiMixedTypes="0" containsString="0" containsNumber="1" containsInteger="1" minValue="0" maxValue="8780"/>
    </cacheField>
    <cacheField name="Age Category2" numFmtId="0" databaseField="0">
      <fieldGroup base="12">
        <discretePr count="13">
          <x v="1"/>
          <x v="1"/>
          <x v="1"/>
          <x v="1"/>
          <x v="1"/>
          <x v="1"/>
          <x v="1"/>
          <x v="1"/>
          <x v="1"/>
          <x v="1"/>
          <x v="1"/>
          <x v="1"/>
          <x v="0"/>
        </discretePr>
        <groupItems count="2">
          <s v="Total"/>
          <s v="Group1"/>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uthor" refreshedDate="42563.599471412039" createdVersion="5" refreshedVersion="5" minRefreshableVersion="3" recordCount="128">
  <cacheSource type="worksheet">
    <worksheetSource name="Data_Shelter_t" r:id="rId2"/>
  </cacheSource>
  <cacheFields count="29">
    <cacheField name="State" numFmtId="0">
      <sharedItems count="2">
        <s v="Kachin"/>
        <s v="Shan_North"/>
      </sharedItems>
    </cacheField>
    <cacheField name="Township" numFmtId="0">
      <sharedItems count="16">
        <s v="Hpakant"/>
        <s v="Bhamo"/>
        <s v="Waingmaw"/>
        <s v="Mansi"/>
        <s v="Chipwi"/>
        <s v="Myitkyina"/>
        <s v="Momauk"/>
        <s v="Kutkai"/>
        <s v="Mogaung"/>
        <s v="Puta-O"/>
        <s v="Manton"/>
        <s v="Namtu"/>
        <s v="Namhkan"/>
        <s v="Shwegu"/>
        <s v="Mohnyin"/>
        <s v="Muse"/>
      </sharedItems>
    </cacheField>
    <cacheField name="Camp" numFmtId="0">
      <sharedItems/>
    </cacheField>
    <cacheField name="CampProfile_Analysis_qry.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CampProfile_Data_Sector_Shelter.CP_Pcode" numFmtId="0">
      <sharedItems/>
    </cacheField>
    <cacheField name="Emergency_Make_Shift" numFmtId="0">
      <sharedItems containsNonDate="0" containsString="0" containsBlank="1"/>
    </cacheField>
    <cacheField name="Collective_Center" numFmtId="0">
      <sharedItems containsNonDate="0" containsString="0" containsBlank="1"/>
    </cacheField>
    <cacheField name="Temporary_Shelter" numFmtId="0">
      <sharedItems containsNonDate="0" containsString="0" containsBlank="1"/>
    </cacheField>
    <cacheField name="ShelterBuilt" numFmtId="0">
      <sharedItems containsString="0" containsBlank="1" containsNumber="1" containsInteger="1" minValue="0" maxValue="949"/>
    </cacheField>
    <cacheField name="F21_01" numFmtId="0">
      <sharedItems/>
    </cacheField>
    <cacheField name="F21_02" numFmtId="0">
      <sharedItems/>
    </cacheField>
    <cacheField name="F21_03" numFmtId="0">
      <sharedItems/>
    </cacheField>
    <cacheField name="F22_01" numFmtId="0">
      <sharedItems containsString="0" containsBlank="1" containsNumber="1" containsInteger="1" minValue="0" maxValue="988"/>
    </cacheField>
    <cacheField name="F23_01" numFmtId="0">
      <sharedItems containsString="0" containsBlank="1" containsNumber="1" containsInteger="1" minValue="0" maxValue="702"/>
    </cacheField>
    <cacheField name="F24_01" numFmtId="0">
      <sharedItems containsSemiMixedTypes="0" containsString="0" containsNumber="1" containsInteger="1" minValue="0" maxValue="463"/>
    </cacheField>
    <cacheField name="CollectiveCenter" numFmtId="0">
      <sharedItems count="2">
        <b v="0"/>
        <b v="1"/>
      </sharedItems>
    </cacheField>
    <cacheField name="EmergencyTent" numFmtId="0">
      <sharedItems count="2">
        <b v="0"/>
        <b v="1"/>
      </sharedItems>
    </cacheField>
    <cacheField name="TemporaryShelter" numFmtId="0">
      <sharedItems count="2">
        <b v="1"/>
        <b v="0"/>
      </sharedItems>
    </cacheField>
    <cacheField name="ShelterNeedHH" numFmtId="0">
      <sharedItems containsString="0" containsBlank="1" containsNumber="1" containsInteger="1" minValue="0" maxValue="988"/>
    </cacheField>
    <cacheField name="MAJORNeed" numFmtId="0">
      <sharedItems containsString="0" containsBlank="1" containsNumber="1" containsInteger="1" minValue="0" maxValue="702"/>
    </cacheField>
    <cacheField name="MINORNeed" numFmtId="0">
      <sharedItems containsSemiMixedTypes="0" containsString="0" containsNumber="1" containsInteger="1" minValue="0" maxValue="463"/>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uthor" refreshedDate="42563.652466319443" createdVersion="5" refreshedVersion="5" minRefreshableVersion="3" recordCount="128">
  <cacheSource type="worksheet">
    <worksheetSource name="Data_Food_t" r:id="rId2"/>
  </cacheSource>
  <cacheFields count="38">
    <cacheField name="State" numFmtId="0">
      <sharedItems count="2">
        <s v="Kachin"/>
        <s v="Shan_North"/>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Kitchen_Type" numFmtId="0">
      <sharedItems containsBlank="1" count="4">
        <s v="Individual household kitchen"/>
        <s v="Communal"/>
        <s v="Both"/>
        <m/>
      </sharedItems>
    </cacheField>
    <cacheField name="StorageFacility" numFmtId="0">
      <sharedItems count="2">
        <s v="Yes"/>
        <s v="No"/>
      </sharedItems>
    </cacheField>
    <cacheField name="CampProfile_Data_Responsability.Responsible" numFmtId="0">
      <sharedItems containsBlank="1"/>
    </cacheField>
    <cacheField name="Responsability" numFmtId="0">
      <sharedItems/>
    </cacheField>
    <cacheField name="code_Responsible.Responsible" numFmtId="0">
      <sharedItems containsBlank="1"/>
    </cacheField>
    <cacheField name="Service" numFmtId="0">
      <sharedItems/>
    </cacheField>
    <cacheField name="Avaibility" numFmtId="0">
      <sharedItems count="2">
        <s v="No"/>
        <s v="Yes"/>
      </sharedItems>
    </cacheField>
    <cacheField name="Distance" numFmtId="0">
      <sharedItems containsString="0" containsBlank="1" containsNumber="1" minValue="0" maxValue="60"/>
    </cacheField>
    <cacheField name="Foot" numFmtId="0">
      <sharedItems containsString="0" containsBlank="1" containsNumber="1" containsInteger="1" minValue="2" maxValue="180"/>
    </cacheField>
    <cacheField name="Motor" numFmtId="0">
      <sharedItems containsString="0" containsBlank="1" containsNumber="1" containsInteger="1" minValue="2" maxValue="150"/>
    </cacheField>
    <cacheField name="Car" numFmtId="0">
      <sharedItems containsString="0" containsBlank="1" containsNumber="1" containsInteger="1" minValue="2" maxValue="60"/>
    </cacheField>
    <cacheField name="Water" numFmtId="0">
      <sharedItems containsString="0" containsBlank="1" containsNumber="1" containsInteger="1" minValue="2" maxValue="2"/>
    </cacheField>
    <cacheField name="F13_01" numFmtId="0">
      <sharedItems/>
    </cacheField>
    <cacheField name="F13_1_IDP_M" numFmtId="0">
      <sharedItems containsSemiMixedTypes="0" containsString="0" containsNumber="1" containsInteger="1" minValue="0" maxValue="13"/>
    </cacheField>
    <cacheField name="F13_1_IDP_F" numFmtId="0">
      <sharedItems containsString="0" containsBlank="1" containsNumber="1" containsInteger="1" minValue="0" maxValue="12"/>
    </cacheField>
    <cacheField name="F13_1_Non_M" numFmtId="0">
      <sharedItems containsString="0" containsBlank="1" containsNumber="1" containsInteger="1" minValue="0" maxValue="9"/>
    </cacheField>
    <cacheField name="F13_1_Non_F" numFmtId="0">
      <sharedItems containsString="0" containsBlank="1" containsNumber="1" containsInteger="1" minValue="0" maxValue="5"/>
    </cacheField>
    <cacheField name="F13_1_Tot_M" numFmtId="0">
      <sharedItems containsSemiMixedTypes="0" containsString="0" containsNumber="1" containsInteger="1" minValue="0" maxValue="13"/>
    </cacheField>
    <cacheField name="F13_1_Tot_F" numFmtId="0">
      <sharedItems containsString="0" containsBlank="1" containsNumber="1" containsInteger="1" minValue="0" maxValue="12"/>
    </cacheField>
    <cacheField name="FoodCash_MgmtCommittee" numFmtId="0">
      <sharedItems count="2">
        <s v="Yes"/>
        <s v="No"/>
      </sharedItems>
    </cacheField>
    <cacheField name="FemaleIDP" numFmtId="0">
      <sharedItems containsString="0" containsBlank="1" containsNumber="1" containsInteger="1" minValue="0" maxValue="12"/>
    </cacheField>
    <cacheField name="MaleIDP" numFmtId="0">
      <sharedItems containsSemiMixedTypes="0" containsString="0" containsNumber="1" containsInteger="1" minValue="0" maxValue="13"/>
    </cacheField>
    <cacheField name="MaleNonIDP" numFmtId="0">
      <sharedItems containsString="0" containsBlank="1" containsNumber="1" containsInteger="1" minValue="0" maxValue="9"/>
    </cacheField>
    <cacheField name="FemaleNonIDP" numFmtId="0">
      <sharedItems containsString="0" containsBlank="1" containsNumber="1" containsInteger="1" minValue="0" maxValue="5"/>
    </cacheField>
    <cacheField name="MaleTotal" numFmtId="0">
      <sharedItems containsSemiMixedTypes="0" containsString="0" containsNumber="1" containsInteger="1" minValue="0" maxValue="13"/>
    </cacheField>
    <cacheField name="FemaleTotal" numFmtId="0">
      <sharedItems containsString="0" containsBlank="1" containsNumber="1" containsInteger="1" minValue="0" maxValue="12"/>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uthor" refreshedDate="42563.669632407407" createdVersion="5" refreshedVersion="5" minRefreshableVersion="3" recordCount="128">
  <cacheSource type="worksheet">
    <worksheetSource name="Data_Sector_Education_t" r:id="rId2"/>
  </cacheSource>
  <cacheFields count="61">
    <cacheField name="State" numFmtId="0">
      <sharedItems count="2">
        <s v="Kachin"/>
        <s v="Shan_North"/>
      </sharedItems>
    </cacheField>
    <cacheField name="Township" numFmtId="0">
      <sharedItems count="16">
        <s v="Hpakant"/>
        <s v="Mansi"/>
        <s v="Momauk"/>
        <s v="Bhamo"/>
        <s v="Waingmaw"/>
        <s v="Myitkyina"/>
        <s v="Shwegu"/>
        <s v="Puta-O"/>
        <s v="Mogaung"/>
        <s v="Mohnyin"/>
        <s v="Chipwi"/>
        <s v="Namhkan"/>
        <s v="Kutkai"/>
        <s v="Muse"/>
        <s v="Namtu"/>
        <s v="Manton"/>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Education_Resposible" numFmtId="0">
      <sharedItems/>
    </cacheField>
    <cacheField name="Nursery_Availability" numFmtId="0">
      <sharedItems count="2">
        <s v="No"/>
        <s v="Yes"/>
      </sharedItems>
    </cacheField>
    <cacheField name="Nursery_Distance" numFmtId="0">
      <sharedItems containsString="0" containsBlank="1" containsNumber="1" minValue="0" maxValue="2"/>
    </cacheField>
    <cacheField name="Nursery_Foot" numFmtId="0">
      <sharedItems containsString="0" containsBlank="1" containsNumber="1" containsInteger="1" minValue="0" maxValue="45"/>
    </cacheField>
    <cacheField name="Nursery_Motor" numFmtId="0">
      <sharedItems containsString="0" containsBlank="1" containsNumber="1" containsInteger="1" minValue="0" maxValue="20"/>
    </cacheField>
    <cacheField name="Nursery_Car" numFmtId="0">
      <sharedItems containsString="0" containsBlank="1" containsNumber="1" containsInteger="1" minValue="0" maxValue="15"/>
    </cacheField>
    <cacheField name="Nursery_Water" numFmtId="0">
      <sharedItems containsNonDate="0" containsString="0" containsBlank="1"/>
    </cacheField>
    <cacheField name="Pri_School_Availability" numFmtId="0">
      <sharedItems count="2">
        <s v="No"/>
        <s v="Yes"/>
      </sharedItems>
    </cacheField>
    <cacheField name="Pri_School_Distance" numFmtId="0">
      <sharedItems containsString="0" containsBlank="1" containsNumber="1" minValue="0" maxValue="5"/>
    </cacheField>
    <cacheField name="Pri_School_Foot" numFmtId="0">
      <sharedItems containsString="0" containsBlank="1" containsNumber="1" containsInteger="1" minValue="0" maxValue="60"/>
    </cacheField>
    <cacheField name="Pri_School_Motor" numFmtId="0">
      <sharedItems containsString="0" containsBlank="1" containsNumber="1" containsInteger="1" minValue="0" maxValue="30"/>
    </cacheField>
    <cacheField name="Pri_School_Car" numFmtId="0">
      <sharedItems containsString="0" containsBlank="1" containsNumber="1" containsInteger="1" minValue="0" maxValue="15"/>
    </cacheField>
    <cacheField name="Pri_School_Water" numFmtId="0">
      <sharedItems containsNonDate="0" containsString="0" containsBlank="1"/>
    </cacheField>
    <cacheField name="Sec_Scool_Availability" numFmtId="0">
      <sharedItems count="2">
        <s v="No"/>
        <s v="Yes"/>
      </sharedItems>
    </cacheField>
    <cacheField name="Sec_Scool_Distance" numFmtId="0">
      <sharedItems containsSemiMixedTypes="0" containsString="0" containsNumber="1" minValue="0" maxValue="70"/>
    </cacheField>
    <cacheField name="Sec_School_Foot" numFmtId="0">
      <sharedItems containsString="0" containsBlank="1" containsNumber="1" containsInteger="1" minValue="0" maxValue="720"/>
    </cacheField>
    <cacheField name="Sec_School_Motor" numFmtId="0">
      <sharedItems containsString="0" containsBlank="1" containsNumber="1" containsInteger="1" minValue="0" maxValue="210"/>
    </cacheField>
    <cacheField name="Sec_School_Car" numFmtId="0">
      <sharedItems containsString="0" containsBlank="1" containsNumber="1" containsInteger="1" minValue="0" maxValue="90"/>
    </cacheField>
    <cacheField name="Sec_School_Water" numFmtId="0">
      <sharedItems containsNonDate="0" containsString="0" containsBlank="1"/>
    </cacheField>
    <cacheField name="Hig_School_Availability" numFmtId="0">
      <sharedItems count="2">
        <s v="No"/>
        <s v="Yes"/>
      </sharedItems>
    </cacheField>
    <cacheField name="Hig_School_Distance" numFmtId="0">
      <sharedItems containsSemiMixedTypes="0" containsString="0" containsNumber="1" minValue="0" maxValue="80"/>
    </cacheField>
    <cacheField name="Hig_School_Foot" numFmtId="0">
      <sharedItems containsString="0" containsBlank="1" containsNumber="1" minValue="1.2000000476837158" maxValue="720"/>
    </cacheField>
    <cacheField name="Hig_School_Motor" numFmtId="0">
      <sharedItems containsString="0" containsBlank="1" containsNumber="1" containsInteger="1" minValue="2" maxValue="240"/>
    </cacheField>
    <cacheField name="Hig_School_Car" numFmtId="0">
      <sharedItems containsString="0" containsBlank="1" containsNumber="1" containsInteger="1" minValue="2" maxValue="120"/>
    </cacheField>
    <cacheField name="Hig_School_Water" numFmtId="0">
      <sharedItems containsNonDate="0" containsString="0" containsBlank="1"/>
    </cacheField>
    <cacheField name="Pre_School_ECD_Male" numFmtId="0">
      <sharedItems containsSemiMixedTypes="0" containsString="0" containsNumber="1" containsInteger="1" minValue="0" maxValue="295"/>
    </cacheField>
    <cacheField name="Pre_School_ECD_Female" numFmtId="0">
      <sharedItems containsSemiMixedTypes="0" containsString="0" containsNumber="1" containsInteger="1" minValue="0" maxValue="247"/>
    </cacheField>
    <cacheField name="Primary_Male" numFmtId="0">
      <sharedItems containsSemiMixedTypes="0" containsString="0" containsNumber="1" containsInteger="1" minValue="0" maxValue="930"/>
    </cacheField>
    <cacheField name="Primary_Female" numFmtId="0">
      <sharedItems containsSemiMixedTypes="0" containsString="0" containsNumber="1" containsInteger="1" minValue="0" maxValue="883"/>
    </cacheField>
    <cacheField name="Middle_Male" numFmtId="0">
      <sharedItems containsSemiMixedTypes="0" containsString="0" containsNumber="1" containsInteger="1" minValue="0" maxValue="423"/>
    </cacheField>
    <cacheField name="Middle_Female" numFmtId="0">
      <sharedItems containsSemiMixedTypes="0" containsString="0" containsNumber="1" containsInteger="1" minValue="0" maxValue="540"/>
    </cacheField>
    <cacheField name="High_Male" numFmtId="0">
      <sharedItems containsSemiMixedTypes="0" containsString="0" containsNumber="1" containsInteger="1" minValue="0" maxValue="198"/>
    </cacheField>
    <cacheField name="High_Female" numFmtId="0">
      <sharedItems containsSemiMixedTypes="0" containsString="0" containsNumber="1" containsInteger="1" minValue="0" maxValue="240"/>
    </cacheField>
    <cacheField name="Preschool_Teachers" numFmtId="0">
      <sharedItems containsString="0" containsBlank="1" containsNumber="1" containsInteger="1" minValue="0" maxValue="23"/>
    </cacheField>
    <cacheField name="Primary_Teachers" numFmtId="0">
      <sharedItems containsString="0" containsBlank="1" containsNumber="1" containsInteger="1" minValue="0" maxValue="85"/>
    </cacheField>
    <cacheField name="Middle_Teachers" numFmtId="0">
      <sharedItems containsString="0" containsBlank="1" containsNumber="1" containsInteger="1" minValue="0" maxValue="70"/>
    </cacheField>
    <cacheField name="High_Teachers" numFmtId="0">
      <sharedItems containsString="0" containsBlank="1" containsNumber="1" containsInteger="1" minValue="0" maxValue="42"/>
    </cacheField>
    <cacheField name="Male_Total" numFmtId="0">
      <sharedItems containsSemiMixedTypes="0" containsString="0" containsNumber="1" containsInteger="1" minValue="0" maxValue="1392"/>
    </cacheField>
    <cacheField name="Female_Total" numFmtId="0">
      <sharedItems containsSemiMixedTypes="0" containsString="0" containsNumber="1" containsInteger="1" minValue="0" maxValue="1328"/>
    </cacheField>
    <cacheField name="Teachers_Total" numFmtId="0">
      <sharedItems containsSemiMixedTypes="0" containsString="0" containsNumber="1" containsInteger="1" minValue="0" maxValue="153"/>
    </cacheField>
    <cacheField name="EduSupplyReceived" numFmtId="0">
      <sharedItems count="2">
        <s v="No"/>
        <s v="Yes"/>
      </sharedItems>
    </cacheField>
    <cacheField name="Textbook" numFmtId="0">
      <sharedItems count="2">
        <s v="No"/>
        <s v="Yes"/>
      </sharedItems>
    </cacheField>
    <cacheField name="Exercisebook" numFmtId="0">
      <sharedItems count="2">
        <s v="No"/>
        <s v="Yes"/>
      </sharedItems>
    </cacheField>
    <cacheField name="RainCoat" numFmtId="0">
      <sharedItems count="2">
        <s v="No"/>
        <s v="Yes"/>
      </sharedItems>
    </cacheField>
    <cacheField name="SchoolBag" numFmtId="0">
      <sharedItems count="2">
        <s v="No"/>
        <s v="Yes"/>
      </sharedItems>
    </cacheField>
    <cacheField name="SchoolUniform" numFmtId="0">
      <sharedItems count="2">
        <s v="No"/>
        <s v="Yes"/>
      </sharedItems>
    </cacheField>
    <cacheField name="Government" numFmtId="0">
      <sharedItems count="2">
        <s v="No"/>
        <s v="Yes"/>
      </sharedItems>
    </cacheField>
    <cacheField name="I_NGO" numFmtId="0">
      <sharedItems count="2">
        <s v="No"/>
        <s v="Yes"/>
      </sharedItems>
    </cacheField>
    <cacheField name="PrivateDonor" numFmtId="0">
      <sharedItems count="2">
        <s v="No"/>
        <s v="Yes"/>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Author" refreshedDate="42563.708716898145" createdVersion="5" refreshedVersion="5" minRefreshableVersion="3" recordCount="1024">
  <cacheSource type="worksheet">
    <worksheetSource name="Data_Livelihood_t" r:id="rId2"/>
  </cacheSource>
  <cacheFields count="18">
    <cacheField name="State" numFmtId="0">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5" maxValue="1695"/>
    </cacheField>
    <cacheField name="Ind_Cluster" numFmtId="0">
      <sharedItems containsSemiMixedTypes="0" containsString="0" containsNumber="1" containsInteger="1" minValue="26" maxValue="7145"/>
    </cacheField>
    <cacheField name="HS_Living" numFmtId="0">
      <sharedItems containsString="0" containsBlank="1" containsNumber="1" containsInteger="1" minValue="4" maxValue="1501"/>
    </cacheField>
    <cacheField name="Ind_Living" numFmtId="0">
      <sharedItems containsString="0" containsBlank="1" containsNumber="1" containsInteger="1" minValue="20" maxValue="8042"/>
    </cacheField>
    <cacheField name="HS_Registered" numFmtId="0">
      <sharedItems containsString="0" containsBlank="1" containsNumber="1" containsInteger="1" minValue="5" maxValue="1643"/>
    </cacheField>
    <cacheField name="Ind_Registered" numFmtId="0">
      <sharedItems containsSemiMixedTypes="0" containsString="0" containsNumber="1" containsInteger="1" minValue="0" maxValue="8780"/>
    </cacheField>
    <cacheField name="Sex" numFmtId="0">
      <sharedItems count="2">
        <s v="M"/>
        <s v="F"/>
      </sharedItems>
    </cacheField>
    <cacheField name="Priority" numFmtId="0">
      <sharedItems/>
    </cacheField>
    <cacheField name="Period" numFmtId="0">
      <sharedItems count="2">
        <s v="After Displacement"/>
        <s v="Before Displacement"/>
      </sharedItems>
    </cacheField>
    <cacheField name="Livelihood" numFmtId="0">
      <sharedItems containsBlank="1" count="13">
        <s v="Daily wage worker"/>
        <s v="Farming by own land"/>
        <s v="Livestock"/>
        <s v="Mining"/>
        <s v="Manucfacturing (Non Food)"/>
        <s v="Farming by Land Tenancy"/>
        <s v="Trade (buying and selling)"/>
        <s v="Other"/>
        <s v="None"/>
        <s v="Manufacturing (Food processing)"/>
        <s v="Fishing"/>
        <m/>
        <s v="Handicrafts"/>
      </sharedItems>
    </cacheField>
    <cacheField name="Other_text" numFmtId="0">
      <sharedItems containsBlank="1"/>
    </cacheField>
    <cacheField name="Comment"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
  <r>
    <x v="0"/>
    <s v="Mogaung"/>
    <s v="Nat Gyi Kone Baptist Church "/>
    <s v="MMR001CMP079"/>
    <s v="GCA"/>
    <s v="Urban"/>
    <n v="14"/>
    <n v="44"/>
    <n v="12"/>
    <n v="42"/>
    <n v="12"/>
    <n v="42"/>
    <s v="Community Based Protection"/>
    <s v="Committee"/>
    <s v="Health facility"/>
    <x v="0"/>
    <n v="1"/>
    <n v="30"/>
    <m/>
    <m/>
    <m/>
    <x v="0"/>
    <m/>
    <x v="0"/>
    <x v="0"/>
    <x v="0"/>
    <x v="0"/>
    <x v="0"/>
    <x v="0"/>
    <x v="0"/>
    <x v="0"/>
    <x v="0"/>
    <b v="0"/>
    <x v="0"/>
  </r>
  <r>
    <x v="0"/>
    <s v="Waingmaw"/>
    <s v="Maina KBC (Bawng Ring)"/>
    <s v="MMR001CMP040"/>
    <s v="GCA"/>
    <s v="Rural"/>
    <n v="428"/>
    <n v="2219"/>
    <n v="396"/>
    <n v="2120"/>
    <n v="396"/>
    <n v="2120"/>
    <s v="Community Based Protection"/>
    <s v="Committee"/>
    <s v="Health facility"/>
    <x v="1"/>
    <n v="0"/>
    <m/>
    <m/>
    <m/>
    <m/>
    <x v="0"/>
    <m/>
    <x v="1"/>
    <x v="0"/>
    <x v="1"/>
    <x v="0"/>
    <x v="0"/>
    <x v="0"/>
    <x v="0"/>
    <x v="1"/>
    <x v="1"/>
    <b v="1"/>
    <x v="1"/>
  </r>
  <r>
    <x v="0"/>
    <s v="Hpakant"/>
    <s v="Hlaing Naung Baptist"/>
    <s v="MMR001CMP148"/>
    <s v="GCA"/>
    <s v="Mixed"/>
    <n v="14"/>
    <n v="47"/>
    <n v="14"/>
    <n v="47"/>
    <n v="14"/>
    <n v="47"/>
    <s v="Community Based Protection"/>
    <s v="Committee"/>
    <s v="Health facility"/>
    <x v="0"/>
    <n v="30"/>
    <m/>
    <m/>
    <m/>
    <m/>
    <x v="0"/>
    <m/>
    <x v="0"/>
    <x v="0"/>
    <x v="0"/>
    <x v="0"/>
    <x v="0"/>
    <x v="1"/>
    <x v="1"/>
    <x v="0"/>
    <x v="0"/>
    <b v="1"/>
    <x v="1"/>
  </r>
  <r>
    <x v="0"/>
    <s v="Mohnyin"/>
    <s v="Nawng Ing (Indawgyi) Baptist Church  "/>
    <s v="MMR001CMP152"/>
    <s v="GCA"/>
    <s v="Rural"/>
    <n v="18"/>
    <n v="141"/>
    <n v="13"/>
    <n v="76"/>
    <n v="19"/>
    <n v="100"/>
    <s v="Community Based Protection"/>
    <s v="Committee"/>
    <s v="Health facility"/>
    <x v="0"/>
    <n v="0"/>
    <m/>
    <m/>
    <m/>
    <m/>
    <x v="1"/>
    <m/>
    <x v="1"/>
    <x v="0"/>
    <x v="0"/>
    <x v="1"/>
    <x v="0"/>
    <x v="1"/>
    <x v="0"/>
    <x v="1"/>
    <x v="0"/>
    <b v="1"/>
    <x v="0"/>
  </r>
  <r>
    <x v="0"/>
    <s v="Waingmaw"/>
    <s v="Maina Catholic Church (St. Joseph)"/>
    <s v="MMR001CMP029"/>
    <s v="GCA"/>
    <s v="Rural"/>
    <n v="222"/>
    <n v="1208"/>
    <n v="222"/>
    <n v="1208"/>
    <n v="222"/>
    <n v="1208"/>
    <s v="Community Based Protection"/>
    <s v="Committee"/>
    <s v="Health facility"/>
    <x v="1"/>
    <n v="0"/>
    <m/>
    <m/>
    <m/>
    <m/>
    <x v="2"/>
    <m/>
    <x v="0"/>
    <x v="0"/>
    <x v="1"/>
    <x v="0"/>
    <x v="0"/>
    <x v="0"/>
    <x v="0"/>
    <x v="1"/>
    <x v="1"/>
    <b v="1"/>
    <x v="1"/>
  </r>
  <r>
    <x v="0"/>
    <s v="Myitkyina"/>
    <s v="Jan Mai Kawng Catholic Church"/>
    <s v="MMR001CMP019"/>
    <s v="GCA"/>
    <s v="Urban"/>
    <n v="105"/>
    <n v="462"/>
    <n v="103"/>
    <n v="462"/>
    <n v="123"/>
    <n v="463"/>
    <s v="Community Based Protection"/>
    <s v="Committee"/>
    <s v="Health facility"/>
    <x v="0"/>
    <n v="0.5"/>
    <n v="10"/>
    <n v="5"/>
    <m/>
    <m/>
    <x v="0"/>
    <m/>
    <x v="0"/>
    <x v="0"/>
    <x v="0"/>
    <x v="0"/>
    <x v="0"/>
    <x v="1"/>
    <x v="0"/>
    <x v="0"/>
    <x v="1"/>
    <b v="1"/>
    <x v="1"/>
  </r>
  <r>
    <x v="0"/>
    <s v="Waingmaw"/>
    <s v="Woi Chyai "/>
    <s v="MMR001CMP116"/>
    <s v="NGCA"/>
    <s v="Urban"/>
    <n v="1344"/>
    <n v="6811"/>
    <n v="352"/>
    <n v="1884"/>
    <m/>
    <n v="6602"/>
    <s v="Community Based Protection"/>
    <s v="Committee"/>
    <s v="Health facility"/>
    <x v="1"/>
    <n v="0"/>
    <m/>
    <m/>
    <m/>
    <m/>
    <x v="3"/>
    <s v="Civil Hospital"/>
    <x v="0"/>
    <x v="0"/>
    <x v="1"/>
    <x v="0"/>
    <x v="0"/>
    <x v="0"/>
    <x v="1"/>
    <x v="1"/>
    <x v="1"/>
    <b v="1"/>
    <x v="1"/>
  </r>
  <r>
    <x v="0"/>
    <s v="Myitkyina"/>
    <s v="Du Kahtawng Qtr. 14"/>
    <s v="MMR001CMP012"/>
    <s v="GCA"/>
    <s v="Urban"/>
    <n v="6"/>
    <n v="28"/>
    <n v="6"/>
    <n v="31"/>
    <n v="6"/>
    <n v="31"/>
    <s v="Community Based Protection"/>
    <s v="Committee"/>
    <s v="Health facility"/>
    <x v="0"/>
    <n v="1"/>
    <m/>
    <n v="20"/>
    <m/>
    <m/>
    <x v="4"/>
    <m/>
    <x v="1"/>
    <x v="0"/>
    <x v="0"/>
    <x v="0"/>
    <x v="0"/>
    <x v="1"/>
    <x v="0"/>
    <x v="0"/>
    <x v="0"/>
    <b v="0"/>
    <x v="1"/>
  </r>
  <r>
    <x v="0"/>
    <s v="Myitkyina"/>
    <s v="Le Kone Ziun Baptist Church "/>
    <s v="MMR001CMP014"/>
    <s v="GCA"/>
    <s v="Urban"/>
    <n v="138"/>
    <n v="697"/>
    <n v="82"/>
    <n v="467"/>
    <n v="138"/>
    <n v="697"/>
    <s v="Community Based Protection"/>
    <s v="Committee"/>
    <s v="Health facility"/>
    <x v="0"/>
    <n v="0.20000000298023224"/>
    <n v="5"/>
    <m/>
    <m/>
    <m/>
    <x v="4"/>
    <m/>
    <x v="0"/>
    <x v="0"/>
    <x v="0"/>
    <x v="0"/>
    <x v="0"/>
    <x v="1"/>
    <x v="0"/>
    <x v="0"/>
    <x v="0"/>
    <b v="1"/>
    <x v="1"/>
  </r>
  <r>
    <x v="0"/>
    <s v="Mogaung"/>
    <s v="Mang Hawng Baptist Church"/>
    <s v="MMR001CMP077"/>
    <s v="GCA"/>
    <s v="Mixed"/>
    <n v="18"/>
    <n v="79"/>
    <n v="18"/>
    <n v="81"/>
    <n v="18"/>
    <n v="81"/>
    <s v="Community Based Protection"/>
    <s v="Committee"/>
    <s v="Health facility"/>
    <x v="0"/>
    <n v="0.60000002384185791"/>
    <n v="20"/>
    <m/>
    <m/>
    <m/>
    <x v="0"/>
    <m/>
    <x v="0"/>
    <x v="0"/>
    <x v="0"/>
    <x v="0"/>
    <x v="0"/>
    <x v="1"/>
    <x v="0"/>
    <x v="0"/>
    <x v="0"/>
    <b v="1"/>
    <x v="1"/>
  </r>
  <r>
    <x v="0"/>
    <s v="Momauk"/>
    <s v="Je Yang Hka "/>
    <s v="MMR001CMP121"/>
    <s v="NGCA"/>
    <s v="Rural"/>
    <n v="1695"/>
    <n v="7145"/>
    <n v="1501"/>
    <n v="8042"/>
    <n v="1643"/>
    <n v="8780"/>
    <s v="Community Based Protection"/>
    <s v="Committee"/>
    <s v="Health facility"/>
    <x v="1"/>
    <n v="0"/>
    <m/>
    <m/>
    <m/>
    <m/>
    <x v="2"/>
    <m/>
    <x v="0"/>
    <x v="0"/>
    <x v="1"/>
    <x v="0"/>
    <x v="0"/>
    <x v="0"/>
    <x v="1"/>
    <x v="1"/>
    <x v="1"/>
    <b v="1"/>
    <x v="1"/>
  </r>
  <r>
    <x v="0"/>
    <s v="Momauk"/>
    <s v="Hpun Lum Yang "/>
    <s v="MMR001CMP122"/>
    <s v="NGCA"/>
    <s v="Rural"/>
    <n v="662"/>
    <n v="3293"/>
    <n v="586"/>
    <n v="2829"/>
    <n v="586"/>
    <n v="2829"/>
    <s v="Community Based Protection"/>
    <s v="Committee"/>
    <s v="Health facility"/>
    <x v="1"/>
    <n v="0"/>
    <m/>
    <m/>
    <m/>
    <m/>
    <x v="2"/>
    <m/>
    <x v="1"/>
    <x v="0"/>
    <x v="1"/>
    <x v="0"/>
    <x v="0"/>
    <x v="0"/>
    <x v="1"/>
    <x v="1"/>
    <x v="1"/>
    <b v="1"/>
    <x v="1"/>
  </r>
  <r>
    <x v="0"/>
    <s v="Waingmaw"/>
    <s v="Qtr. 2 Myoma Baptist Church"/>
    <s v="MMR001CMP025"/>
    <s v="GCA"/>
    <s v="Urban"/>
    <n v="65"/>
    <n v="328"/>
    <n v="31"/>
    <n v="170"/>
    <n v="65"/>
    <n v="328"/>
    <s v="Community Based Protection"/>
    <s v="Committee"/>
    <s v="Health facility"/>
    <x v="1"/>
    <n v="0"/>
    <m/>
    <m/>
    <m/>
    <m/>
    <x v="2"/>
    <m/>
    <x v="0"/>
    <x v="0"/>
    <x v="0"/>
    <x v="0"/>
    <x v="0"/>
    <x v="0"/>
    <x v="1"/>
    <x v="1"/>
    <x v="1"/>
    <b v="1"/>
    <x v="1"/>
  </r>
  <r>
    <x v="0"/>
    <s v="Waingmaw"/>
    <s v="Mading Baptist Church"/>
    <s v="MMR001CMP027"/>
    <s v="GCA"/>
    <s v="Rural"/>
    <n v="22"/>
    <n v="128"/>
    <n v="21"/>
    <n v="123"/>
    <n v="22"/>
    <n v="128"/>
    <s v="Community Based Protection"/>
    <s v="Committee"/>
    <s v="Health facility"/>
    <x v="1"/>
    <n v="0"/>
    <m/>
    <m/>
    <m/>
    <m/>
    <x v="2"/>
    <m/>
    <x v="0"/>
    <x v="0"/>
    <x v="0"/>
    <x v="0"/>
    <x v="0"/>
    <x v="0"/>
    <x v="1"/>
    <x v="1"/>
    <x v="1"/>
    <b v="1"/>
    <x v="1"/>
  </r>
  <r>
    <x v="0"/>
    <s v="Mansi"/>
    <s v="Man Wing Catholic Church 2"/>
    <s v="MMR001CMP132"/>
    <s v="GCA"/>
    <s v="Rural"/>
    <n v="458"/>
    <n v="2139"/>
    <n v="144"/>
    <n v="520"/>
    <n v="144"/>
    <n v="0"/>
    <s v="Community Based Protection"/>
    <s v="Committee"/>
    <s v="Health facility"/>
    <x v="1"/>
    <n v="0"/>
    <m/>
    <m/>
    <m/>
    <m/>
    <x v="5"/>
    <m/>
    <x v="1"/>
    <x v="1"/>
    <x v="0"/>
    <x v="1"/>
    <x v="1"/>
    <x v="1"/>
    <x v="0"/>
    <x v="0"/>
    <x v="0"/>
    <b v="0"/>
    <x v="0"/>
  </r>
  <r>
    <x v="0"/>
    <s v="Myitkyina"/>
    <s v="Pa Dauk Myaing(Pa La Na)"/>
    <s v="MMR001CMP162"/>
    <s v="GCA"/>
    <s v="Rural"/>
    <n v="43"/>
    <n v="207"/>
    <n v="43"/>
    <n v="269"/>
    <n v="43"/>
    <n v="270"/>
    <s v="Community Based Protection"/>
    <s v="Committee"/>
    <s v="Health facility"/>
    <x v="0"/>
    <n v="2"/>
    <m/>
    <n v="30"/>
    <m/>
    <m/>
    <x v="1"/>
    <m/>
    <x v="1"/>
    <x v="1"/>
    <x v="0"/>
    <x v="0"/>
    <x v="0"/>
    <x v="0"/>
    <x v="0"/>
    <x v="0"/>
    <x v="0"/>
    <b v="0"/>
    <x v="1"/>
  </r>
  <r>
    <x v="0"/>
    <s v="Momauk"/>
    <s v="Man Bung Catholic compound"/>
    <s v="MMR001CMP062"/>
    <s v="GCA"/>
    <s v="Urban"/>
    <n v="261"/>
    <n v="1155"/>
    <n v="259"/>
    <n v="1160"/>
    <n v="259"/>
    <n v="0"/>
    <s v="Community Based Protection"/>
    <s v="Committee"/>
    <s v="Health facility"/>
    <x v="1"/>
    <m/>
    <m/>
    <m/>
    <m/>
    <m/>
    <x v="5"/>
    <m/>
    <x v="1"/>
    <x v="1"/>
    <x v="0"/>
    <x v="1"/>
    <x v="1"/>
    <x v="1"/>
    <x v="0"/>
    <x v="0"/>
    <x v="0"/>
    <b v="0"/>
    <x v="0"/>
  </r>
  <r>
    <x v="0"/>
    <s v="Hpakant"/>
    <s v="5 Ward Baptist Church(lon Khin)"/>
    <s v="MMR001CMP179"/>
    <s v="GCA"/>
    <s v="Rural"/>
    <n v="77"/>
    <n v="393"/>
    <n v="77"/>
    <n v="393"/>
    <n v="77"/>
    <n v="393"/>
    <s v="Community Based Protection"/>
    <s v="Focal point"/>
    <s v="Health facility"/>
    <x v="1"/>
    <n v="0"/>
    <m/>
    <m/>
    <m/>
    <m/>
    <x v="1"/>
    <m/>
    <x v="0"/>
    <x v="0"/>
    <x v="0"/>
    <x v="0"/>
    <x v="0"/>
    <x v="0"/>
    <x v="0"/>
    <x v="0"/>
    <x v="1"/>
    <b v="1"/>
    <x v="1"/>
  </r>
  <r>
    <x v="0"/>
    <s v="Mansi"/>
    <s v="Maing Khaung Catholic Church"/>
    <s v="MMR001CMP223"/>
    <s v="GCA"/>
    <s v="Rural"/>
    <n v="123"/>
    <n v="582"/>
    <n v="130"/>
    <n v="600"/>
    <n v="142"/>
    <n v="0"/>
    <s v="Community Based Protection"/>
    <s v="Committee"/>
    <s v="Health facility"/>
    <x v="1"/>
    <n v="0"/>
    <m/>
    <m/>
    <m/>
    <m/>
    <x v="2"/>
    <m/>
    <x v="0"/>
    <x v="0"/>
    <x v="0"/>
    <x v="1"/>
    <x v="1"/>
    <x v="1"/>
    <x v="0"/>
    <x v="0"/>
    <x v="0"/>
    <b v="0"/>
    <x v="0"/>
  </r>
  <r>
    <x v="0"/>
    <s v="Momauk"/>
    <s v="Nhkawng Pa "/>
    <s v="MMR001CMP131"/>
    <s v="NGCA"/>
    <s v="Rural"/>
    <n v="375"/>
    <n v="1598"/>
    <n v="375"/>
    <m/>
    <n v="375"/>
    <n v="0"/>
    <s v="Community Based Protection"/>
    <s v="Committee"/>
    <s v="Health facility"/>
    <x v="1"/>
    <n v="0"/>
    <n v="0"/>
    <n v="0"/>
    <n v="0"/>
    <m/>
    <x v="2"/>
    <m/>
    <x v="1"/>
    <x v="0"/>
    <x v="0"/>
    <x v="0"/>
    <x v="1"/>
    <x v="1"/>
    <x v="0"/>
    <x v="0"/>
    <x v="0"/>
    <b v="0"/>
    <x v="0"/>
  </r>
  <r>
    <x v="0"/>
    <s v="Momauk"/>
    <s v="Loi Je Catholic Church"/>
    <s v="MMR001CMP069"/>
    <s v="GCA"/>
    <s v="Urban"/>
    <n v="124"/>
    <n v="544"/>
    <n v="124"/>
    <n v="633"/>
    <n v="124"/>
    <n v="0"/>
    <s v="Community Based Protection"/>
    <s v="Committee"/>
    <s v="Health facility"/>
    <x v="1"/>
    <n v="0"/>
    <m/>
    <m/>
    <m/>
    <m/>
    <x v="2"/>
    <m/>
    <x v="1"/>
    <x v="0"/>
    <x v="0"/>
    <x v="1"/>
    <x v="1"/>
    <x v="1"/>
    <x v="1"/>
    <x v="0"/>
    <x v="0"/>
    <b v="0"/>
    <x v="0"/>
  </r>
  <r>
    <x v="0"/>
    <s v="Myitkyina"/>
    <s v="Man Hkring Baptist Church"/>
    <s v="MMR001CMP008"/>
    <s v="GCA"/>
    <s v="Urban"/>
    <n v="101"/>
    <n v="544"/>
    <n v="94"/>
    <n v="503"/>
    <n v="101"/>
    <n v="544"/>
    <s v="Community Based Protection"/>
    <s v="Committee"/>
    <s v="Health facility"/>
    <x v="0"/>
    <n v="0.5"/>
    <n v="25"/>
    <n v="10"/>
    <n v="10"/>
    <m/>
    <x v="4"/>
    <m/>
    <x v="0"/>
    <x v="0"/>
    <x v="0"/>
    <x v="0"/>
    <x v="0"/>
    <x v="0"/>
    <x v="0"/>
    <x v="1"/>
    <x v="1"/>
    <b v="1"/>
    <x v="1"/>
  </r>
  <r>
    <x v="0"/>
    <s v="Waingmaw"/>
    <s v="Maga Yang "/>
    <s v="MMR001CMP119"/>
    <s v="NGCA"/>
    <s v="Rural"/>
    <n v="608"/>
    <n v="2639"/>
    <n v="500"/>
    <n v="2145"/>
    <n v="586"/>
    <n v="2614"/>
    <s v="Community Based Protection"/>
    <s v="Committee"/>
    <s v="Health facility"/>
    <x v="1"/>
    <n v="0"/>
    <m/>
    <m/>
    <m/>
    <m/>
    <x v="2"/>
    <m/>
    <x v="0"/>
    <x v="0"/>
    <x v="1"/>
    <x v="0"/>
    <x v="0"/>
    <x v="1"/>
    <x v="1"/>
    <x v="1"/>
    <x v="0"/>
    <b v="1"/>
    <x v="1"/>
  </r>
  <r>
    <x v="0"/>
    <s v="Myitkyina"/>
    <s v="Shatapru Sut Ngai Tawng"/>
    <s v="MMR001CMP006"/>
    <s v="GCA"/>
    <s v="Urban"/>
    <n v="95"/>
    <n v="385"/>
    <m/>
    <m/>
    <m/>
    <n v="395"/>
    <s v="Community Based Protection"/>
    <s v="Committee"/>
    <s v="Health facility"/>
    <x v="1"/>
    <m/>
    <m/>
    <m/>
    <m/>
    <m/>
    <x v="4"/>
    <m/>
    <x v="0"/>
    <x v="0"/>
    <x v="0"/>
    <x v="0"/>
    <x v="0"/>
    <x v="0"/>
    <x v="0"/>
    <x v="0"/>
    <x v="1"/>
    <b v="0"/>
    <x v="1"/>
  </r>
  <r>
    <x v="0"/>
    <s v="Shwegu"/>
    <s v="Shwe Gu Baptist Church"/>
    <s v="MMR001CMP067"/>
    <s v="GCA"/>
    <s v="Urban"/>
    <n v="83"/>
    <n v="293"/>
    <n v="86"/>
    <n v="303"/>
    <n v="86"/>
    <n v="303"/>
    <s v="Community Based Protection"/>
    <s v="Focal point"/>
    <s v="Health facility"/>
    <x v="1"/>
    <n v="1"/>
    <n v="20"/>
    <n v="10"/>
    <n v="5"/>
    <m/>
    <x v="0"/>
    <m/>
    <x v="0"/>
    <x v="0"/>
    <x v="1"/>
    <x v="1"/>
    <x v="1"/>
    <x v="1"/>
    <x v="1"/>
    <x v="0"/>
    <x v="0"/>
    <b v="0"/>
    <x v="0"/>
  </r>
  <r>
    <x v="0"/>
    <s v="Mansi"/>
    <s v="Lana Zup Ja "/>
    <s v="MMR001CMP128"/>
    <s v="NGCA"/>
    <s v="Rural"/>
    <n v="545"/>
    <n v="2560"/>
    <n v="553"/>
    <n v="2692"/>
    <n v="553"/>
    <n v="0"/>
    <s v="Community Based Protection"/>
    <s v="Committee"/>
    <s v="Health facility"/>
    <x v="1"/>
    <n v="0"/>
    <m/>
    <m/>
    <m/>
    <m/>
    <x v="2"/>
    <m/>
    <x v="1"/>
    <x v="0"/>
    <x v="0"/>
    <x v="0"/>
    <x v="0"/>
    <x v="1"/>
    <x v="0"/>
    <x v="0"/>
    <x v="0"/>
    <b v="1"/>
    <x v="1"/>
  </r>
  <r>
    <x v="0"/>
    <s v="Myitkyina"/>
    <s v="Njang Dung Baptist Church "/>
    <s v="MMR001CMP002"/>
    <s v="GCA"/>
    <s v="Urban"/>
    <n v="57"/>
    <n v="233"/>
    <n v="58"/>
    <n v="241"/>
    <n v="58"/>
    <n v="241"/>
    <s v="Community Based Protection"/>
    <s v="Committee"/>
    <s v="Health facility"/>
    <x v="0"/>
    <n v="1"/>
    <n v="45"/>
    <n v="20"/>
    <m/>
    <m/>
    <x v="6"/>
    <m/>
    <x v="1"/>
    <x v="1"/>
    <x v="0"/>
    <x v="0"/>
    <x v="0"/>
    <x v="1"/>
    <x v="0"/>
    <x v="0"/>
    <x v="0"/>
    <b v="0"/>
    <x v="0"/>
  </r>
  <r>
    <x v="0"/>
    <s v="Myitkyina"/>
    <s v="Tat Kone San Pya Baptist Church"/>
    <s v="MMR001CMP005"/>
    <s v="GCA"/>
    <s v="Urban"/>
    <n v="43"/>
    <n v="216"/>
    <n v="32"/>
    <n v="171"/>
    <n v="43"/>
    <n v="216"/>
    <s v="Community Based Protection"/>
    <s v="Committee"/>
    <s v="Health facility"/>
    <x v="0"/>
    <n v="1"/>
    <n v="45"/>
    <n v="15"/>
    <m/>
    <m/>
    <x v="4"/>
    <m/>
    <x v="1"/>
    <x v="0"/>
    <x v="0"/>
    <x v="0"/>
    <x v="0"/>
    <x v="0"/>
    <x v="0"/>
    <x v="1"/>
    <x v="1"/>
    <b v="1"/>
    <x v="1"/>
  </r>
  <r>
    <x v="0"/>
    <s v="Waingmaw"/>
    <s v="Qtr. 4 Monestry (Thargaya Thayett Taw)"/>
    <s v="MMR001CMP026"/>
    <s v="GCA"/>
    <s v="Urban"/>
    <n v="88"/>
    <n v="482"/>
    <n v="80"/>
    <n v="427"/>
    <n v="87"/>
    <n v="480"/>
    <s v="Community Based Protection"/>
    <s v="Committee"/>
    <s v="Health facility"/>
    <x v="1"/>
    <n v="0"/>
    <m/>
    <m/>
    <m/>
    <m/>
    <x v="0"/>
    <m/>
    <x v="0"/>
    <x v="1"/>
    <x v="0"/>
    <x v="0"/>
    <x v="1"/>
    <x v="0"/>
    <x v="0"/>
    <x v="1"/>
    <x v="1"/>
    <b v="0"/>
    <x v="1"/>
  </r>
  <r>
    <x v="0"/>
    <s v="Myitkyina"/>
    <s v="Jan Mai Kawng Baptist Church"/>
    <s v="MMR001CMP018"/>
    <s v="GCA"/>
    <s v="Urban"/>
    <n v="203"/>
    <n v="1072"/>
    <n v="198"/>
    <n v="1084"/>
    <n v="204"/>
    <n v="1104"/>
    <s v="Community Based Protection"/>
    <s v="Committee"/>
    <s v="Health facility"/>
    <x v="1"/>
    <n v="0"/>
    <m/>
    <m/>
    <m/>
    <m/>
    <x v="4"/>
    <m/>
    <x v="0"/>
    <x v="0"/>
    <x v="0"/>
    <x v="0"/>
    <x v="0"/>
    <x v="0"/>
    <x v="0"/>
    <x v="0"/>
    <x v="1"/>
    <b v="0"/>
    <x v="1"/>
  </r>
  <r>
    <x v="0"/>
    <s v="Puta-O"/>
    <s v="Lung Sut"/>
    <s v="MMR001CMP234"/>
    <s v="GCA"/>
    <s v="Urban"/>
    <n v="59"/>
    <n v="235"/>
    <n v="59"/>
    <n v="235"/>
    <n v="59"/>
    <n v="235"/>
    <s v="Community Based Protection"/>
    <s v="Committee"/>
    <s v="Health facility"/>
    <x v="0"/>
    <n v="2"/>
    <n v="1"/>
    <n v="20"/>
    <m/>
    <m/>
    <x v="7"/>
    <m/>
    <x v="0"/>
    <x v="0"/>
    <x v="0"/>
    <x v="1"/>
    <x v="0"/>
    <x v="1"/>
    <x v="1"/>
    <x v="0"/>
    <x v="0"/>
    <b v="0"/>
    <x v="0"/>
  </r>
  <r>
    <x v="0"/>
    <s v="Myitkyina"/>
    <s v="Tat Kone Baptist Church"/>
    <s v="MMR001CMP001"/>
    <s v="GCA"/>
    <s v="Urban"/>
    <n v="54"/>
    <n v="355"/>
    <n v="51"/>
    <n v="273"/>
    <n v="67"/>
    <n v="365"/>
    <s v="Community Based Protection"/>
    <s v="Committee"/>
    <s v="Health facility"/>
    <x v="0"/>
    <n v="2.5"/>
    <m/>
    <n v="30"/>
    <m/>
    <m/>
    <x v="6"/>
    <m/>
    <x v="1"/>
    <x v="0"/>
    <x v="0"/>
    <x v="1"/>
    <x v="1"/>
    <x v="1"/>
    <x v="0"/>
    <x v="0"/>
    <x v="0"/>
    <b v="0"/>
    <x v="0"/>
  </r>
  <r>
    <x v="0"/>
    <s v="Mansi"/>
    <s v="Bum Tsit Pa "/>
    <s v="MMR001CMP129"/>
    <s v="NGCA"/>
    <s v="Rural"/>
    <n v="245"/>
    <n v="1232"/>
    <n v="425"/>
    <n v="1982"/>
    <n v="425"/>
    <n v="0"/>
    <s v="Community Based Protection"/>
    <s v="Focal point"/>
    <s v="Health facility"/>
    <x v="1"/>
    <n v="0"/>
    <m/>
    <m/>
    <m/>
    <m/>
    <x v="6"/>
    <m/>
    <x v="0"/>
    <x v="0"/>
    <x v="1"/>
    <x v="0"/>
    <x v="0"/>
    <x v="0"/>
    <x v="0"/>
    <x v="1"/>
    <x v="1"/>
    <b v="1"/>
    <x v="1"/>
  </r>
  <r>
    <x v="0"/>
    <s v="Myitkyina"/>
    <s v="Du Kahtawng Qtr. 4"/>
    <s v="MMR001CMP010"/>
    <s v="GCA"/>
    <s v="Urban"/>
    <n v="6"/>
    <n v="39"/>
    <n v="6"/>
    <n v="39"/>
    <n v="28"/>
    <n v="145"/>
    <s v="Community Based Protection"/>
    <s v="Committee"/>
    <s v="Health facility"/>
    <x v="0"/>
    <n v="1"/>
    <m/>
    <n v="20"/>
    <m/>
    <m/>
    <x v="4"/>
    <m/>
    <x v="1"/>
    <x v="0"/>
    <x v="0"/>
    <x v="0"/>
    <x v="0"/>
    <x v="1"/>
    <x v="0"/>
    <x v="0"/>
    <x v="0"/>
    <b v="0"/>
    <x v="1"/>
  </r>
  <r>
    <x v="0"/>
    <s v="Mansi"/>
    <s v="Man Wing Baptist Church"/>
    <s v="MMR001CMP133"/>
    <s v="GCA"/>
    <s v="Rural"/>
    <n v="111"/>
    <n v="541"/>
    <n v="107"/>
    <n v="525"/>
    <n v="111"/>
    <n v="525"/>
    <s v="Community Based Protection"/>
    <s v="Focal point"/>
    <s v="Health facility"/>
    <x v="1"/>
    <n v="0"/>
    <m/>
    <m/>
    <m/>
    <m/>
    <x v="2"/>
    <m/>
    <x v="1"/>
    <x v="1"/>
    <x v="0"/>
    <x v="0"/>
    <x v="0"/>
    <x v="0"/>
    <x v="0"/>
    <x v="1"/>
    <x v="1"/>
    <b v="1"/>
    <x v="1"/>
  </r>
  <r>
    <x v="0"/>
    <s v="Mansi"/>
    <s v="Man Wing Baptist Church Cultural Compound"/>
    <s v="MMR001CMP230"/>
    <s v="GCA"/>
    <s v="Rural"/>
    <n v="113"/>
    <n v="490"/>
    <n v="113"/>
    <n v="476"/>
    <n v="113"/>
    <n v="476"/>
    <s v="Community Based Protection"/>
    <s v="Focal point"/>
    <s v="Health facility"/>
    <x v="1"/>
    <n v="0"/>
    <m/>
    <m/>
    <m/>
    <m/>
    <x v="2"/>
    <m/>
    <x v="1"/>
    <x v="0"/>
    <x v="1"/>
    <x v="0"/>
    <x v="0"/>
    <x v="0"/>
    <x v="1"/>
    <x v="1"/>
    <x v="1"/>
    <b v="1"/>
    <x v="1"/>
  </r>
  <r>
    <x v="0"/>
    <s v="Bhamo"/>
    <s v="Nant Hlaing Church"/>
    <s v="MMR001CMP054"/>
    <s v="GCA"/>
    <s v="Rural"/>
    <n v="20"/>
    <n v="103"/>
    <n v="19"/>
    <n v="108"/>
    <n v="19"/>
    <n v="0"/>
    <s v="Community Based Protection"/>
    <s v="Focal point"/>
    <s v="Health facility"/>
    <x v="0"/>
    <n v="0.20000000298023224"/>
    <n v="15"/>
    <n v="5"/>
    <n v="5"/>
    <m/>
    <x v="1"/>
    <m/>
    <x v="1"/>
    <x v="0"/>
    <x v="1"/>
    <x v="0"/>
    <x v="0"/>
    <x v="0"/>
    <x v="0"/>
    <x v="1"/>
    <x v="0"/>
    <b v="0"/>
    <x v="0"/>
  </r>
  <r>
    <x v="0"/>
    <s v="Hpakant"/>
    <s v="Ku Day Maw KBC"/>
    <s v="MMR001CMP231"/>
    <s v="GCA"/>
    <s v="Rural"/>
    <n v="46"/>
    <n v="225"/>
    <n v="50"/>
    <n v="242"/>
    <n v="50"/>
    <n v="242"/>
    <s v="Community Based Protection"/>
    <s v="Focal point"/>
    <s v="Health facility"/>
    <x v="0"/>
    <n v="1"/>
    <n v="30"/>
    <n v="10"/>
    <n v="10"/>
    <m/>
    <x v="1"/>
    <m/>
    <x v="0"/>
    <x v="0"/>
    <x v="0"/>
    <x v="0"/>
    <x v="0"/>
    <x v="0"/>
    <x v="0"/>
    <x v="0"/>
    <x v="0"/>
    <b v="1"/>
    <x v="1"/>
  </r>
  <r>
    <x v="0"/>
    <s v="Waingmaw"/>
    <s v="Hkat Cho "/>
    <s v="MMR001CMP028"/>
    <s v="GCA"/>
    <s v="Rural"/>
    <n v="99"/>
    <n v="480"/>
    <n v="65"/>
    <n v="360"/>
    <n v="99"/>
    <n v="480"/>
    <s v="Community Based Protection"/>
    <s v="Focal point"/>
    <s v="Health facility"/>
    <x v="0"/>
    <n v="0.625"/>
    <m/>
    <n v="5"/>
    <m/>
    <m/>
    <x v="0"/>
    <m/>
    <x v="0"/>
    <x v="0"/>
    <x v="0"/>
    <x v="0"/>
    <x v="0"/>
    <x v="0"/>
    <x v="0"/>
    <x v="1"/>
    <x v="1"/>
    <b v="0"/>
    <x v="1"/>
  </r>
  <r>
    <x v="0"/>
    <s v="Myitkyina"/>
    <s v="Nan Kway St. John Catholic Church"/>
    <s v="MMR001CMP024"/>
    <s v="GCA"/>
    <s v="Rural"/>
    <n v="67"/>
    <n v="327"/>
    <n v="68"/>
    <n v="327"/>
    <n v="68"/>
    <n v="327"/>
    <s v="Community Based Protection"/>
    <s v="Focal point"/>
    <s v="Health facility"/>
    <x v="0"/>
    <n v="7"/>
    <n v="45"/>
    <n v="25"/>
    <n v="25"/>
    <m/>
    <x v="0"/>
    <m/>
    <x v="0"/>
    <x v="0"/>
    <x v="0"/>
    <x v="0"/>
    <x v="0"/>
    <x v="0"/>
    <x v="0"/>
    <x v="1"/>
    <x v="1"/>
    <b v="1"/>
    <x v="1"/>
  </r>
  <r>
    <x v="0"/>
    <s v="Chipwi"/>
    <s v="Pan Wa"/>
    <s v="MMR001CMP210"/>
    <s v="GCA"/>
    <s v="Mixed"/>
    <n v="60"/>
    <n v="275"/>
    <n v="34"/>
    <n v="220"/>
    <n v="60"/>
    <n v="275"/>
    <s v="Community Based Protection"/>
    <s v="Focal point"/>
    <s v="Health facility"/>
    <x v="0"/>
    <n v="0.5"/>
    <n v="30"/>
    <n v="10"/>
    <n v="10"/>
    <m/>
    <x v="1"/>
    <m/>
    <x v="1"/>
    <x v="0"/>
    <x v="0"/>
    <x v="0"/>
    <x v="1"/>
    <x v="0"/>
    <x v="1"/>
    <x v="0"/>
    <x v="1"/>
    <b v="0"/>
    <x v="1"/>
  </r>
  <r>
    <x v="0"/>
    <s v="Myitkyina"/>
    <s v="Tat Kone Emanuel Church"/>
    <s v="MMR001CMP004"/>
    <s v="GCA"/>
    <s v="Urban"/>
    <n v="6"/>
    <n v="29"/>
    <n v="4"/>
    <n v="20"/>
    <n v="6"/>
    <n v="29"/>
    <s v="Community Based Protection"/>
    <s v="Focal point"/>
    <s v="Health facility"/>
    <x v="0"/>
    <n v="1"/>
    <m/>
    <n v="7"/>
    <m/>
    <m/>
    <x v="0"/>
    <m/>
    <x v="0"/>
    <x v="0"/>
    <x v="0"/>
    <x v="0"/>
    <x v="1"/>
    <x v="1"/>
    <x v="1"/>
    <x v="0"/>
    <x v="1"/>
    <b v="0"/>
    <x v="0"/>
  </r>
  <r>
    <x v="0"/>
    <s v="Bhamo"/>
    <s v="Mu-yin Baptist Church"/>
    <s v="MMR001CMP051"/>
    <s v="GCA"/>
    <s v="Urban"/>
    <n v="23"/>
    <n v="86"/>
    <n v="13"/>
    <n v="55"/>
    <n v="14"/>
    <n v="65"/>
    <s v="Community Based Protection"/>
    <s v="Focal point"/>
    <s v="Health facility"/>
    <x v="0"/>
    <n v="0.40000000596046448"/>
    <n v="15"/>
    <n v="4"/>
    <m/>
    <m/>
    <x v="0"/>
    <m/>
    <x v="1"/>
    <x v="1"/>
    <x v="1"/>
    <x v="1"/>
    <x v="0"/>
    <x v="0"/>
    <x v="1"/>
    <x v="0"/>
    <x v="0"/>
    <b v="0"/>
    <x v="1"/>
  </r>
  <r>
    <x v="0"/>
    <s v="Hpakant"/>
    <s v="Baptist Church, Hmaw Si Sar(Lon Khin)"/>
    <s v="MMR001CMP169"/>
    <s v="GCA"/>
    <s v="Rural"/>
    <n v="36"/>
    <n v="220"/>
    <n v="36"/>
    <n v="220"/>
    <n v="36"/>
    <n v="220"/>
    <s v="Community Based Protection"/>
    <s v="Focal point"/>
    <s v="Health facility"/>
    <x v="0"/>
    <n v="0.5"/>
    <n v="20"/>
    <n v="10"/>
    <n v="10"/>
    <m/>
    <x v="1"/>
    <m/>
    <x v="0"/>
    <x v="0"/>
    <x v="0"/>
    <x v="0"/>
    <x v="0"/>
    <x v="0"/>
    <x v="0"/>
    <x v="0"/>
    <x v="0"/>
    <b v="1"/>
    <x v="1"/>
  </r>
  <r>
    <x v="0"/>
    <s v="Waingmaw"/>
    <s v="Maina Lawang Baptist Church"/>
    <s v="MMR001CMP039"/>
    <s v="GCA"/>
    <s v="Rural"/>
    <n v="48"/>
    <n v="199"/>
    <n v="46"/>
    <n v="192"/>
    <n v="46"/>
    <n v="192"/>
    <s v="Community Based Protection"/>
    <s v="Focal point"/>
    <s v="Health facility"/>
    <x v="1"/>
    <n v="0"/>
    <m/>
    <m/>
    <m/>
    <m/>
    <x v="0"/>
    <m/>
    <x v="1"/>
    <x v="0"/>
    <x v="0"/>
    <x v="0"/>
    <x v="1"/>
    <x v="0"/>
    <x v="1"/>
    <x v="1"/>
    <x v="1"/>
    <b v="0"/>
    <x v="1"/>
  </r>
  <r>
    <x v="0"/>
    <s v="Myitkyina"/>
    <s v="Maliyang Baptist Church"/>
    <s v="MMR001CMP016"/>
    <s v="GCA"/>
    <s v="Urban"/>
    <n v="60"/>
    <n v="293"/>
    <n v="60"/>
    <n v="293"/>
    <n v="60"/>
    <n v="293"/>
    <s v="Community Based Protection"/>
    <s v="Focal point"/>
    <s v="Health facility"/>
    <x v="0"/>
    <n v="0.20000000298023224"/>
    <n v="5"/>
    <m/>
    <m/>
    <m/>
    <x v="4"/>
    <m/>
    <x v="0"/>
    <x v="0"/>
    <x v="0"/>
    <x v="0"/>
    <x v="0"/>
    <x v="1"/>
    <x v="0"/>
    <x v="1"/>
    <x v="0"/>
    <b v="0"/>
    <x v="1"/>
  </r>
  <r>
    <x v="0"/>
    <s v="Waingmaw"/>
    <s v="Shing Jai"/>
    <s v="MMR001CMP041"/>
    <s v="GCA"/>
    <s v="Rural"/>
    <n v="172"/>
    <n v="838"/>
    <n v="179"/>
    <n v="940"/>
    <n v="179"/>
    <n v="940"/>
    <s v="Community Based Protection"/>
    <s v="Focal point"/>
    <s v="Health facility"/>
    <x v="0"/>
    <n v="0"/>
    <m/>
    <m/>
    <m/>
    <m/>
    <x v="2"/>
    <m/>
    <x v="1"/>
    <x v="0"/>
    <x v="0"/>
    <x v="1"/>
    <x v="0"/>
    <x v="1"/>
    <x v="0"/>
    <x v="0"/>
    <x v="1"/>
    <b v="1"/>
    <x v="1"/>
  </r>
  <r>
    <x v="0"/>
    <s v="Chipwi"/>
    <s v="Hpare Hkyer - BP6"/>
    <s v="MMR001CMP043"/>
    <s v="NGCA"/>
    <s v="Sub-urban"/>
    <n v="154"/>
    <n v="920"/>
    <n v="512"/>
    <n v="1016"/>
    <n v="512"/>
    <n v="1016"/>
    <s v="Community Based Protection"/>
    <s v="Focal point"/>
    <s v="Health facility"/>
    <x v="1"/>
    <n v="0"/>
    <m/>
    <m/>
    <m/>
    <m/>
    <x v="5"/>
    <m/>
    <x v="1"/>
    <x v="1"/>
    <x v="0"/>
    <x v="1"/>
    <x v="1"/>
    <x v="1"/>
    <x v="0"/>
    <x v="0"/>
    <x v="0"/>
    <b v="0"/>
    <x v="0"/>
  </r>
  <r>
    <x v="0"/>
    <s v="Bhamo"/>
    <s v="Phan Khar Kone"/>
    <s v="MMR001CMP193"/>
    <s v="GCA"/>
    <s v="Rural"/>
    <n v="157"/>
    <n v="761"/>
    <n v="150"/>
    <n v="761"/>
    <n v="150"/>
    <n v="761"/>
    <s v="Community Based Protection"/>
    <s v="Focal point"/>
    <s v="Health facility"/>
    <x v="1"/>
    <n v="0"/>
    <n v="5"/>
    <m/>
    <m/>
    <m/>
    <x v="1"/>
    <m/>
    <x v="1"/>
    <x v="1"/>
    <x v="1"/>
    <x v="0"/>
    <x v="0"/>
    <x v="0"/>
    <x v="1"/>
    <x v="1"/>
    <x v="1"/>
    <b v="1"/>
    <x v="1"/>
  </r>
  <r>
    <x v="0"/>
    <s v="Mogaung"/>
    <s v="Kyun Taw Baptist Church "/>
    <s v="MMR001CMP078"/>
    <s v="GCA"/>
    <s v="Mixed"/>
    <n v="13"/>
    <n v="64"/>
    <n v="13"/>
    <n v="64"/>
    <n v="13"/>
    <n v="64"/>
    <s v="Community Based Protection"/>
    <s v="Focal point"/>
    <s v="Health facility"/>
    <x v="1"/>
    <n v="0"/>
    <m/>
    <m/>
    <m/>
    <m/>
    <x v="1"/>
    <m/>
    <x v="0"/>
    <x v="0"/>
    <x v="0"/>
    <x v="0"/>
    <x v="0"/>
    <x v="1"/>
    <x v="1"/>
    <x v="0"/>
    <x v="1"/>
    <b v="1"/>
    <x v="1"/>
  </r>
  <r>
    <x v="0"/>
    <s v="Waingmaw"/>
    <s v="Pajau / Jan Mai"/>
    <s v="MMR001CMP120"/>
    <s v="NGCA"/>
    <s v="Sub-urban"/>
    <n v="191"/>
    <n v="768"/>
    <n v="178"/>
    <n v="850"/>
    <n v="178"/>
    <n v="850"/>
    <s v="Community Based Protection"/>
    <s v="Focal point"/>
    <s v="Health facility"/>
    <x v="1"/>
    <n v="0"/>
    <m/>
    <m/>
    <m/>
    <m/>
    <x v="6"/>
    <m/>
    <x v="1"/>
    <x v="0"/>
    <x v="0"/>
    <x v="1"/>
    <x v="0"/>
    <x v="1"/>
    <x v="1"/>
    <x v="0"/>
    <x v="1"/>
    <b v="1"/>
    <x v="1"/>
  </r>
  <r>
    <x v="0"/>
    <s v="Myitkyina"/>
    <s v="Le Kone Bethlehem Church"/>
    <s v="MMR001CMP015"/>
    <s v="GCA"/>
    <s v="Urban"/>
    <n v="108"/>
    <n v="605"/>
    <n v="17"/>
    <n v="176"/>
    <n v="96"/>
    <n v="544"/>
    <s v="Community Based Protection"/>
    <s v="Focal point"/>
    <s v="Health facility"/>
    <x v="1"/>
    <n v="0"/>
    <m/>
    <m/>
    <m/>
    <m/>
    <x v="4"/>
    <m/>
    <x v="0"/>
    <x v="0"/>
    <x v="0"/>
    <x v="0"/>
    <x v="0"/>
    <x v="1"/>
    <x v="0"/>
    <x v="0"/>
    <x v="0"/>
    <b v="1"/>
    <x v="0"/>
  </r>
  <r>
    <x v="1"/>
    <s v="Kutkai"/>
    <s v="Mungji Pa Dabang (Catholic Church)"/>
    <s v="MMR015CMP217"/>
    <s v="GCA"/>
    <s v="Mixed"/>
    <n v="23"/>
    <n v="112"/>
    <n v="22"/>
    <n v="111"/>
    <n v="22"/>
    <n v="111"/>
    <s v="Community Based Protection"/>
    <s v="Focal point"/>
    <s v="Health facility"/>
    <x v="0"/>
    <n v="0.20000000298023224"/>
    <n v="15"/>
    <n v="5"/>
    <m/>
    <m/>
    <x v="1"/>
    <m/>
    <x v="1"/>
    <x v="0"/>
    <x v="0"/>
    <x v="0"/>
    <x v="0"/>
    <x v="1"/>
    <x v="1"/>
    <x v="1"/>
    <x v="0"/>
    <b v="0"/>
    <x v="1"/>
  </r>
  <r>
    <x v="0"/>
    <s v="Momauk"/>
    <s v="Seng Ja "/>
    <s v="MMR001CMP073"/>
    <s v="GCA"/>
    <s v="Rural"/>
    <n v="45"/>
    <n v="269"/>
    <n v="39"/>
    <n v="237"/>
    <n v="39"/>
    <n v="237"/>
    <s v="Community Based Protection"/>
    <s v="Focal point"/>
    <s v="Health facility"/>
    <x v="0"/>
    <n v="0"/>
    <m/>
    <m/>
    <m/>
    <m/>
    <x v="5"/>
    <m/>
    <x v="1"/>
    <x v="1"/>
    <x v="0"/>
    <x v="1"/>
    <x v="1"/>
    <x v="1"/>
    <x v="0"/>
    <x v="0"/>
    <x v="0"/>
    <b v="0"/>
    <x v="0"/>
  </r>
  <r>
    <x v="0"/>
    <s v="Chipwi"/>
    <s v="Saw Zam"/>
    <s v="MMR001CMP225"/>
    <s v="GCA"/>
    <s v="Rural"/>
    <n v="30"/>
    <n v="174"/>
    <n v="28"/>
    <n v="167"/>
    <n v="30"/>
    <n v="174"/>
    <s v="Community Based Protection"/>
    <s v="Focal point"/>
    <s v="Health facility"/>
    <x v="0"/>
    <n v="5"/>
    <n v="120"/>
    <n v="30"/>
    <n v="30"/>
    <m/>
    <x v="1"/>
    <m/>
    <x v="1"/>
    <x v="0"/>
    <x v="0"/>
    <x v="0"/>
    <x v="0"/>
    <x v="0"/>
    <x v="0"/>
    <x v="0"/>
    <x v="0"/>
    <b v="0"/>
    <x v="0"/>
  </r>
  <r>
    <x v="0"/>
    <s v="Bhamo"/>
    <s v="Robert Church"/>
    <s v="MMR001CMP047"/>
    <s v="GCA"/>
    <s v="Urban"/>
    <n v="652"/>
    <n v="3706"/>
    <n v="629"/>
    <n v="3794"/>
    <n v="629"/>
    <n v="3794"/>
    <s v="Community Based Protection"/>
    <s v="Focal point"/>
    <s v="Health facility"/>
    <x v="1"/>
    <n v="20"/>
    <n v="20"/>
    <m/>
    <m/>
    <m/>
    <x v="7"/>
    <m/>
    <x v="1"/>
    <x v="0"/>
    <x v="1"/>
    <x v="0"/>
    <x v="0"/>
    <x v="0"/>
    <x v="0"/>
    <x v="1"/>
    <x v="1"/>
    <b v="1"/>
    <x v="1"/>
  </r>
  <r>
    <x v="0"/>
    <s v="Mansi"/>
    <s v="Man Wing Catholic Church 1"/>
    <s v="MMR001CMP228"/>
    <s v="GCA"/>
    <s v="Rural"/>
    <n v="123"/>
    <n v="555"/>
    <n v="443"/>
    <n v="2248"/>
    <n v="443"/>
    <n v="0"/>
    <s v="Community Based Protection"/>
    <s v="Committee"/>
    <s v="Health facility"/>
    <x v="1"/>
    <n v="0"/>
    <m/>
    <m/>
    <m/>
    <m/>
    <x v="2"/>
    <m/>
    <x v="0"/>
    <x v="0"/>
    <x v="1"/>
    <x v="0"/>
    <x v="0"/>
    <x v="0"/>
    <x v="0"/>
    <x v="1"/>
    <x v="1"/>
    <b v="1"/>
    <x v="1"/>
  </r>
  <r>
    <x v="0"/>
    <s v="Waingmaw"/>
    <s v="Zai Awng / Mung Ga Zup"/>
    <s v="MMR001CMP111"/>
    <s v="NGCA"/>
    <s v="Sub-urban"/>
    <n v="680"/>
    <n v="2913"/>
    <n v="612"/>
    <n v="2806"/>
    <n v="612"/>
    <n v="2806"/>
    <s v="Community Based Protection"/>
    <s v="Focal point"/>
    <s v="Health facility"/>
    <x v="1"/>
    <n v="0"/>
    <m/>
    <m/>
    <m/>
    <m/>
    <x v="6"/>
    <m/>
    <x v="0"/>
    <x v="0"/>
    <x v="0"/>
    <x v="1"/>
    <x v="0"/>
    <x v="1"/>
    <x v="1"/>
    <x v="0"/>
    <x v="1"/>
    <b v="1"/>
    <x v="1"/>
  </r>
  <r>
    <x v="0"/>
    <s v="Mansi"/>
    <s v="Mansi Baptist Church"/>
    <s v="MMR001CMP066"/>
    <s v="GCA"/>
    <s v="Urban"/>
    <n v="221"/>
    <n v="1003"/>
    <n v="192"/>
    <n v="873"/>
    <n v="192"/>
    <n v="873"/>
    <s v="Community Based Protection"/>
    <s v="Focal point"/>
    <s v="Health facility"/>
    <x v="1"/>
    <n v="0"/>
    <n v="5"/>
    <m/>
    <m/>
    <m/>
    <x v="0"/>
    <m/>
    <x v="0"/>
    <x v="0"/>
    <x v="1"/>
    <x v="0"/>
    <x v="0"/>
    <x v="0"/>
    <x v="1"/>
    <x v="1"/>
    <x v="1"/>
    <b v="1"/>
    <x v="1"/>
  </r>
  <r>
    <x v="0"/>
    <s v="Hpakant"/>
    <s v="Nant Ma Hpit Catholic Church"/>
    <s v="MMR001CMP103"/>
    <s v="GCA"/>
    <s v="Rural"/>
    <n v="48"/>
    <n v="420"/>
    <n v="48"/>
    <n v="220"/>
    <n v="48"/>
    <n v="220"/>
    <s v="Community Based Protection"/>
    <s v="Focal point"/>
    <s v="Health facility"/>
    <x v="0"/>
    <n v="0"/>
    <n v="10"/>
    <n v="3"/>
    <m/>
    <m/>
    <x v="6"/>
    <m/>
    <x v="1"/>
    <x v="0"/>
    <x v="0"/>
    <x v="1"/>
    <x v="0"/>
    <x v="0"/>
    <x v="0"/>
    <x v="0"/>
    <x v="0"/>
    <b v="0"/>
    <x v="0"/>
  </r>
  <r>
    <x v="0"/>
    <s v="Momauk"/>
    <s v="Dum Bung "/>
    <s v="MMR001CMP123"/>
    <s v="NGCA"/>
    <s v="Rural"/>
    <n v="116"/>
    <n v="595"/>
    <n v="115"/>
    <n v="605"/>
    <n v="115"/>
    <n v="605"/>
    <s v="Community Based Protection"/>
    <s v="Focal point"/>
    <s v="Health facility"/>
    <x v="1"/>
    <n v="0"/>
    <m/>
    <m/>
    <m/>
    <m/>
    <x v="2"/>
    <m/>
    <x v="0"/>
    <x v="0"/>
    <x v="0"/>
    <x v="0"/>
    <x v="0"/>
    <x v="0"/>
    <x v="0"/>
    <x v="0"/>
    <x v="0"/>
    <b v="1"/>
    <x v="1"/>
  </r>
  <r>
    <x v="0"/>
    <s v="Waingmaw"/>
    <s v="Qtr. 2 Lhaovo Baptist Church"/>
    <s v="MMR001CMP032"/>
    <s v="GCA"/>
    <s v="Urban"/>
    <n v="91"/>
    <n v="328"/>
    <n v="69"/>
    <n v="258"/>
    <n v="91"/>
    <n v="328"/>
    <s v="Community Based Protection"/>
    <s v="Focal point"/>
    <s v="Health facility"/>
    <x v="1"/>
    <n v="0"/>
    <m/>
    <m/>
    <m/>
    <m/>
    <x v="0"/>
    <m/>
    <x v="0"/>
    <x v="0"/>
    <x v="1"/>
    <x v="0"/>
    <x v="0"/>
    <x v="0"/>
    <x v="1"/>
    <x v="1"/>
    <x v="1"/>
    <b v="0"/>
    <x v="1"/>
  </r>
  <r>
    <x v="0"/>
    <s v="Chipwi"/>
    <s v="Lhaovao Baptist Church (LBC)"/>
    <s v="MMR001CMP195"/>
    <s v="GCA"/>
    <s v="Urban"/>
    <n v="143"/>
    <n v="638"/>
    <n v="131"/>
    <n v="593"/>
    <n v="141"/>
    <n v="638"/>
    <s v="Community Based Protection"/>
    <s v="Focal point"/>
    <s v="Health facility"/>
    <x v="0"/>
    <n v="0.125"/>
    <n v="3"/>
    <m/>
    <m/>
    <m/>
    <x v="0"/>
    <m/>
    <x v="1"/>
    <x v="0"/>
    <x v="0"/>
    <x v="1"/>
    <x v="1"/>
    <x v="1"/>
    <x v="0"/>
    <x v="1"/>
    <x v="1"/>
    <b v="0"/>
    <x v="1"/>
  </r>
  <r>
    <x v="0"/>
    <s v="Momauk"/>
    <s v="Loi Je Lisu Camp"/>
    <s v="MMR001CMP070"/>
    <s v="GCA"/>
    <s v="Urban"/>
    <n v="188"/>
    <n v="993"/>
    <n v="190"/>
    <n v="1021"/>
    <n v="190"/>
    <n v="1021"/>
    <s v="Community Based Protection"/>
    <s v="Focal point"/>
    <s v="Health facility"/>
    <x v="1"/>
    <n v="2"/>
    <n v="30"/>
    <n v="15"/>
    <m/>
    <m/>
    <x v="0"/>
    <m/>
    <x v="1"/>
    <x v="0"/>
    <x v="1"/>
    <x v="1"/>
    <x v="0"/>
    <x v="0"/>
    <x v="1"/>
    <x v="1"/>
    <x v="1"/>
    <b v="1"/>
    <x v="1"/>
  </r>
  <r>
    <x v="0"/>
    <s v="Myitkyina"/>
    <s v="Du Kahtawng Qtr. 5"/>
    <s v="MMR001CMP011"/>
    <s v="GCA"/>
    <s v="Urban"/>
    <n v="50"/>
    <n v="236"/>
    <n v="8"/>
    <n v="35"/>
    <n v="8"/>
    <n v="35"/>
    <s v="Community Based Protection"/>
    <s v="No"/>
    <s v="Health facility"/>
    <x v="0"/>
    <n v="1"/>
    <m/>
    <n v="20"/>
    <m/>
    <m/>
    <x v="4"/>
    <m/>
    <x v="1"/>
    <x v="1"/>
    <x v="0"/>
    <x v="0"/>
    <x v="0"/>
    <x v="1"/>
    <x v="0"/>
    <x v="0"/>
    <x v="0"/>
    <b v="0"/>
    <x v="1"/>
  </r>
  <r>
    <x v="0"/>
    <s v="Hpakant"/>
    <s v="AG Church, Hmaw Si Sa"/>
    <s v="MMR001CMP176"/>
    <s v="GCA"/>
    <s v="Urban"/>
    <n v="67"/>
    <n v="350"/>
    <n v="67"/>
    <n v="351"/>
    <n v="67"/>
    <n v="351"/>
    <s v="Community Based Protection"/>
    <s v="No"/>
    <s v="Health facility"/>
    <x v="1"/>
    <n v="2"/>
    <n v="2"/>
    <n v="30"/>
    <n v="20"/>
    <m/>
    <x v="0"/>
    <m/>
    <x v="0"/>
    <x v="0"/>
    <x v="0"/>
    <x v="0"/>
    <x v="0"/>
    <x v="0"/>
    <x v="0"/>
    <x v="1"/>
    <x v="1"/>
    <b v="1"/>
    <x v="1"/>
  </r>
  <r>
    <x v="0"/>
    <s v="Hpakant"/>
    <s v="Maw Wan, Mu-yin Baptist Church"/>
    <s v="MMR001CMP091"/>
    <s v="GCA"/>
    <s v="Urban"/>
    <n v="5"/>
    <n v="26"/>
    <n v="5"/>
    <n v="27"/>
    <n v="5"/>
    <n v="0"/>
    <s v="Community Based Protection"/>
    <s v="Don't know"/>
    <s v="Health facility"/>
    <x v="1"/>
    <n v="1"/>
    <n v="30"/>
    <n v="10"/>
    <n v="10"/>
    <m/>
    <x v="0"/>
    <m/>
    <x v="0"/>
    <x v="0"/>
    <x v="0"/>
    <x v="0"/>
    <x v="0"/>
    <x v="0"/>
    <x v="0"/>
    <x v="0"/>
    <x v="1"/>
    <b v="1"/>
    <x v="1"/>
  </r>
  <r>
    <x v="0"/>
    <s v="Waingmaw"/>
    <s v="Border Post 8"/>
    <s v="MMR001CMP113"/>
    <s v="NGCA"/>
    <s v="Rural"/>
    <n v="155"/>
    <n v="672"/>
    <n v="155"/>
    <n v="665"/>
    <n v="155"/>
    <n v="665"/>
    <s v="Community Based Protection"/>
    <s v="Don't know"/>
    <s v="Health facility"/>
    <x v="1"/>
    <n v="0"/>
    <m/>
    <m/>
    <m/>
    <m/>
    <x v="2"/>
    <m/>
    <x v="1"/>
    <x v="0"/>
    <x v="0"/>
    <x v="0"/>
    <x v="0"/>
    <x v="1"/>
    <x v="0"/>
    <x v="1"/>
    <x v="1"/>
    <b v="1"/>
    <x v="1"/>
  </r>
  <r>
    <x v="0"/>
    <s v="Momauk"/>
    <s v="Loi Je Baptist Church"/>
    <s v="MMR001CMP071"/>
    <s v="GCA"/>
    <s v="Urban"/>
    <n v="29"/>
    <n v="182"/>
    <n v="36"/>
    <n v="215"/>
    <n v="36"/>
    <n v="217"/>
    <s v="Community Based Protection"/>
    <s v="Don't know"/>
    <s v="Health facility"/>
    <x v="0"/>
    <n v="0"/>
    <n v="5"/>
    <m/>
    <m/>
    <m/>
    <x v="0"/>
    <m/>
    <x v="1"/>
    <x v="0"/>
    <x v="1"/>
    <x v="1"/>
    <x v="0"/>
    <x v="0"/>
    <x v="1"/>
    <x v="0"/>
    <x v="0"/>
    <b v="1"/>
    <x v="0"/>
  </r>
  <r>
    <x v="0"/>
    <s v="Myitkyina"/>
    <s v="Tat Kone Galile Baptist Church"/>
    <s v="MMR001CMP003"/>
    <s v="GCA"/>
    <s v="Urban"/>
    <n v="32"/>
    <n v="146"/>
    <n v="28"/>
    <n v="138"/>
    <n v="32"/>
    <n v="161"/>
    <s v="Community Based Protection"/>
    <s v="Don't know"/>
    <s v="Health facility"/>
    <x v="0"/>
    <n v="1"/>
    <n v="30"/>
    <n v="10"/>
    <m/>
    <m/>
    <x v="4"/>
    <m/>
    <x v="0"/>
    <x v="0"/>
    <x v="1"/>
    <x v="0"/>
    <x v="0"/>
    <x v="0"/>
    <x v="1"/>
    <x v="1"/>
    <x v="1"/>
    <b v="1"/>
    <x v="1"/>
  </r>
  <r>
    <x v="0"/>
    <s v="Hpakant"/>
    <s v="Lisu Baptist Church, Maw Shan Vil,. Seik Mu"/>
    <s v="MMR001CMP181"/>
    <s v="GCA"/>
    <s v="Urban"/>
    <n v="25"/>
    <n v="133"/>
    <n v="21"/>
    <n v="117"/>
    <n v="21"/>
    <n v="0"/>
    <s v="Community Based Protection"/>
    <s v="Don't know"/>
    <s v="Health facility"/>
    <x v="1"/>
    <n v="0.125"/>
    <n v="5"/>
    <n v="2"/>
    <n v="2"/>
    <m/>
    <x v="1"/>
    <m/>
    <x v="1"/>
    <x v="1"/>
    <x v="0"/>
    <x v="0"/>
    <x v="0"/>
    <x v="0"/>
    <x v="0"/>
    <x v="0"/>
    <x v="1"/>
    <b v="1"/>
    <x v="1"/>
  </r>
  <r>
    <x v="0"/>
    <s v="Hpakant"/>
    <s v="Lisu Baptist Church, Maw Wan Ward"/>
    <s v="MMR001CMP167"/>
    <s v="GCA"/>
    <s v="Rural"/>
    <n v="15"/>
    <n v="74"/>
    <n v="16"/>
    <n v="73"/>
    <n v="16"/>
    <n v="0"/>
    <s v="Community Based Protection"/>
    <s v="No"/>
    <s v="Health facility"/>
    <x v="1"/>
    <n v="0.125"/>
    <n v="10"/>
    <n v="2"/>
    <n v="2"/>
    <m/>
    <x v="1"/>
    <m/>
    <x v="1"/>
    <x v="0"/>
    <x v="0"/>
    <x v="0"/>
    <x v="0"/>
    <x v="0"/>
    <x v="0"/>
    <x v="0"/>
    <x v="0"/>
    <b v="1"/>
    <x v="1"/>
  </r>
  <r>
    <x v="0"/>
    <s v="Hpakant"/>
    <s v="Ward 2 Sai Taung Baptist Church, Seik Mu "/>
    <s v="MMR001CMP184"/>
    <s v="GCA"/>
    <s v="Rural"/>
    <n v="35"/>
    <n v="220"/>
    <n v="35"/>
    <n v="173"/>
    <n v="35"/>
    <n v="173"/>
    <s v="Community Based Protection"/>
    <s v="Don't know"/>
    <s v="Health facility"/>
    <x v="1"/>
    <n v="0"/>
    <m/>
    <m/>
    <m/>
    <m/>
    <x v="1"/>
    <m/>
    <x v="0"/>
    <x v="0"/>
    <x v="0"/>
    <x v="0"/>
    <x v="0"/>
    <x v="1"/>
    <x v="0"/>
    <x v="0"/>
    <x v="0"/>
    <b v="1"/>
    <x v="1"/>
  </r>
  <r>
    <x v="1"/>
    <s v="Kutkai"/>
    <s v="Mine Yu Lay village"/>
    <s v="MMR015CMP018"/>
    <s v="GCA"/>
    <s v="Rural"/>
    <n v="63"/>
    <n v="305"/>
    <n v="69"/>
    <n v="305"/>
    <n v="69"/>
    <n v="305"/>
    <s v="Community Based Protection"/>
    <s v="No"/>
    <s v="Health facility"/>
    <x v="1"/>
    <n v="0"/>
    <m/>
    <m/>
    <m/>
    <m/>
    <x v="2"/>
    <m/>
    <x v="0"/>
    <x v="0"/>
    <x v="0"/>
    <x v="1"/>
    <x v="0"/>
    <x v="0"/>
    <x v="0"/>
    <x v="1"/>
    <x v="1"/>
    <b v="1"/>
    <x v="1"/>
  </r>
  <r>
    <x v="0"/>
    <s v="Momauk"/>
    <s v="Nyaung Na Pin "/>
    <s v="MMR001CMP072"/>
    <s v="GCA"/>
    <s v="Mixed"/>
    <n v="50"/>
    <n v="293"/>
    <n v="50"/>
    <n v="309"/>
    <n v="50"/>
    <n v="309"/>
    <s v="Community Based Protection"/>
    <s v="No"/>
    <s v="Health facility"/>
    <x v="1"/>
    <n v="1"/>
    <n v="20"/>
    <m/>
    <m/>
    <m/>
    <x v="0"/>
    <m/>
    <x v="0"/>
    <x v="0"/>
    <x v="1"/>
    <x v="1"/>
    <x v="0"/>
    <x v="0"/>
    <x v="0"/>
    <x v="0"/>
    <x v="0"/>
    <b v="0"/>
    <x v="0"/>
  </r>
  <r>
    <x v="0"/>
    <s v="Hpakant"/>
    <s v="Chin Church, Seik Mu"/>
    <s v="MMR001CMP109"/>
    <s v="GCA"/>
    <s v="Urban"/>
    <n v="6"/>
    <n v="30"/>
    <n v="6"/>
    <n v="28"/>
    <n v="6"/>
    <n v="0"/>
    <s v="Community Based Protection"/>
    <s v="No"/>
    <s v="Health facility"/>
    <x v="1"/>
    <n v="0.5"/>
    <n v="20"/>
    <n v="10"/>
    <m/>
    <m/>
    <x v="1"/>
    <m/>
    <x v="1"/>
    <x v="0"/>
    <x v="0"/>
    <x v="0"/>
    <x v="0"/>
    <x v="0"/>
    <x v="0"/>
    <x v="0"/>
    <x v="0"/>
    <b v="0"/>
    <x v="0"/>
  </r>
  <r>
    <x v="0"/>
    <s v="Hpakant"/>
    <s v="Hmaw Wan, Anglican"/>
    <s v="MMR001CMP191"/>
    <s v="GCA"/>
    <s v="Urban"/>
    <n v="13"/>
    <n v="75"/>
    <n v="8"/>
    <n v="46"/>
    <n v="8"/>
    <n v="0"/>
    <s v="Community Based Protection"/>
    <s v="No"/>
    <s v="Health facility"/>
    <x v="1"/>
    <n v="1"/>
    <n v="30"/>
    <n v="15"/>
    <n v="10"/>
    <m/>
    <x v="0"/>
    <m/>
    <x v="0"/>
    <x v="0"/>
    <x v="0"/>
    <x v="0"/>
    <x v="0"/>
    <x v="0"/>
    <x v="0"/>
    <x v="0"/>
    <x v="0"/>
    <b v="1"/>
    <x v="1"/>
  </r>
  <r>
    <x v="1"/>
    <s v="Kutkai"/>
    <s v="Nam Hpak Ka Mare "/>
    <s v="MMR015CMP007"/>
    <s v="GCA"/>
    <s v="Rural"/>
    <n v="64"/>
    <n v="286"/>
    <n v="62"/>
    <n v="281"/>
    <n v="62"/>
    <n v="281"/>
    <s v="Community Based Protection"/>
    <s v="No"/>
    <s v="Health facility"/>
    <x v="1"/>
    <n v="0"/>
    <m/>
    <m/>
    <m/>
    <m/>
    <x v="7"/>
    <m/>
    <x v="0"/>
    <x v="0"/>
    <x v="0"/>
    <x v="1"/>
    <x v="0"/>
    <x v="0"/>
    <x v="0"/>
    <x v="1"/>
    <x v="1"/>
    <b v="1"/>
    <x v="1"/>
  </r>
  <r>
    <x v="0"/>
    <s v="Shwegu"/>
    <s v="Shwe Gu Catholic Church"/>
    <s v="MMR001CMP068"/>
    <s v="GCA"/>
    <s v="Urban"/>
    <n v="41"/>
    <n v="152"/>
    <n v="38"/>
    <n v="165"/>
    <n v="38"/>
    <n v="0"/>
    <s v="Community Based Protection"/>
    <s v="Committee"/>
    <s v="Health facility"/>
    <x v="0"/>
    <n v="3.2000000476837158"/>
    <n v="60"/>
    <n v="20"/>
    <n v="20"/>
    <m/>
    <x v="0"/>
    <m/>
    <x v="0"/>
    <x v="0"/>
    <x v="0"/>
    <x v="0"/>
    <x v="0"/>
    <x v="1"/>
    <x v="0"/>
    <x v="1"/>
    <x v="1"/>
    <b v="0"/>
    <x v="1"/>
  </r>
  <r>
    <x v="0"/>
    <s v="Hpakant"/>
    <s v="Dhama Rakhita, Nyein Chan Tar Yar Ward(Lon Khin)"/>
    <s v="MMR001CMP174"/>
    <s v="GCA"/>
    <s v="Urban"/>
    <n v="65"/>
    <n v="347"/>
    <n v="66"/>
    <n v="354"/>
    <n v="66"/>
    <n v="0"/>
    <s v="Community Based Protection"/>
    <s v="No"/>
    <s v="Health facility"/>
    <x v="1"/>
    <n v="2"/>
    <n v="60"/>
    <n v="60"/>
    <m/>
    <m/>
    <x v="0"/>
    <m/>
    <x v="0"/>
    <x v="0"/>
    <x v="0"/>
    <x v="0"/>
    <x v="0"/>
    <x v="0"/>
    <x v="0"/>
    <x v="1"/>
    <x v="0"/>
    <b v="0"/>
    <x v="1"/>
  </r>
  <r>
    <x v="0"/>
    <s v="Hpakant"/>
    <s v="Yumar Baptist Church"/>
    <s v="MMR001CMP105"/>
    <s v="GCA"/>
    <s v="Rural"/>
    <n v="19"/>
    <n v="72"/>
    <n v="19"/>
    <n v="72"/>
    <n v="19"/>
    <n v="72"/>
    <s v="Community Based Protection"/>
    <s v=""/>
    <s v="Health facility"/>
    <x v="0"/>
    <n v="2"/>
    <n v="40"/>
    <n v="15"/>
    <n v="15"/>
    <m/>
    <x v="1"/>
    <m/>
    <x v="0"/>
    <x v="0"/>
    <x v="0"/>
    <x v="0"/>
    <x v="0"/>
    <x v="0"/>
    <x v="0"/>
    <x v="0"/>
    <x v="0"/>
    <b v="1"/>
    <x v="1"/>
  </r>
  <r>
    <x v="0"/>
    <s v="Waingmaw"/>
    <s v="Qtr. 3 Mu-yin  Baptist Church"/>
    <s v="MMR001CMP030"/>
    <s v="GCA"/>
    <s v="Urban"/>
    <n v="31"/>
    <n v="171"/>
    <n v="23"/>
    <n v="124"/>
    <n v="31"/>
    <n v="171"/>
    <s v="Community Based Protection"/>
    <s v=""/>
    <s v="Health facility"/>
    <x v="1"/>
    <n v="0"/>
    <m/>
    <m/>
    <m/>
    <m/>
    <x v="0"/>
    <m/>
    <x v="0"/>
    <x v="0"/>
    <x v="0"/>
    <x v="0"/>
    <x v="1"/>
    <x v="0"/>
    <x v="0"/>
    <x v="1"/>
    <x v="1"/>
    <b v="0"/>
    <x v="1"/>
  </r>
  <r>
    <x v="0"/>
    <s v="Waingmaw"/>
    <s v="Maina AG Church"/>
    <s v="MMR001CMP031"/>
    <s v="GCA"/>
    <s v="Urban"/>
    <n v="143"/>
    <n v="800"/>
    <n v="113"/>
    <n v="618"/>
    <n v="143"/>
    <n v="800"/>
    <s v="Community Based Protection"/>
    <s v=""/>
    <s v="Health facility"/>
    <x v="1"/>
    <n v="0"/>
    <m/>
    <m/>
    <m/>
    <m/>
    <x v="0"/>
    <m/>
    <x v="0"/>
    <x v="0"/>
    <x v="0"/>
    <x v="1"/>
    <x v="0"/>
    <x v="0"/>
    <x v="1"/>
    <x v="0"/>
    <x v="1"/>
    <b v="1"/>
    <x v="0"/>
  </r>
  <r>
    <x v="0"/>
    <s v="Waingmaw"/>
    <s v="Thargaya Lisu Baptist Church"/>
    <s v="MMR001CMP037"/>
    <s v="GCA"/>
    <s v="Urban"/>
    <n v="44"/>
    <n v="183"/>
    <n v="25"/>
    <n v="115"/>
    <n v="44"/>
    <n v="181"/>
    <s v="Community Based Protection"/>
    <s v=""/>
    <s v="Health facility"/>
    <x v="1"/>
    <m/>
    <m/>
    <m/>
    <m/>
    <m/>
    <x v="2"/>
    <m/>
    <x v="1"/>
    <x v="0"/>
    <x v="0"/>
    <x v="1"/>
    <x v="0"/>
    <x v="1"/>
    <x v="0"/>
    <x v="1"/>
    <x v="1"/>
    <b v="1"/>
    <x v="1"/>
  </r>
  <r>
    <x v="0"/>
    <s v="Hpakant"/>
    <s v="Hpakant Baptist Church, Nam Ma Hpit"/>
    <s v="MMR001CMP229"/>
    <s v="GCA"/>
    <s v="Rural"/>
    <n v="116"/>
    <n v="530"/>
    <n v="104"/>
    <n v="504"/>
    <n v="104"/>
    <n v="504"/>
    <s v="Community Based Protection"/>
    <s v=""/>
    <s v="Health facility"/>
    <x v="1"/>
    <n v="0"/>
    <m/>
    <m/>
    <m/>
    <m/>
    <x v="0"/>
    <m/>
    <x v="0"/>
    <x v="0"/>
    <x v="0"/>
    <x v="0"/>
    <x v="0"/>
    <x v="1"/>
    <x v="0"/>
    <x v="0"/>
    <x v="0"/>
    <b v="1"/>
    <x v="1"/>
  </r>
  <r>
    <x v="0"/>
    <s v="Myitkyina"/>
    <s v="Maw Hpawng Lhaovo Baptist Church"/>
    <s v="MMR001CMP021"/>
    <s v="GCA"/>
    <s v="Rural"/>
    <n v="14"/>
    <n v="71"/>
    <n v="11"/>
    <n v="56"/>
    <n v="13"/>
    <n v="71"/>
    <s v="Community Based Protection"/>
    <s v=""/>
    <s v="Health facility"/>
    <x v="0"/>
    <n v="1"/>
    <m/>
    <n v="10"/>
    <m/>
    <m/>
    <x v="8"/>
    <m/>
    <x v="1"/>
    <x v="0"/>
    <x v="0"/>
    <x v="0"/>
    <x v="1"/>
    <x v="1"/>
    <x v="0"/>
    <x v="1"/>
    <x v="1"/>
    <b v="0"/>
    <x v="1"/>
  </r>
  <r>
    <x v="0"/>
    <s v="Hpakant"/>
    <s v="AG Church, Maw Wan"/>
    <s v="MMR001CMP190"/>
    <s v="GCA"/>
    <s v="Urban"/>
    <n v="14"/>
    <n v="83"/>
    <n v="13"/>
    <n v="83"/>
    <n v="13"/>
    <n v="0"/>
    <s v="Community Based Protection"/>
    <s v="Don't know"/>
    <s v="Health facility"/>
    <x v="1"/>
    <n v="1"/>
    <n v="30"/>
    <n v="15"/>
    <n v="15"/>
    <m/>
    <x v="0"/>
    <m/>
    <x v="0"/>
    <x v="0"/>
    <x v="0"/>
    <x v="0"/>
    <x v="0"/>
    <x v="0"/>
    <x v="0"/>
    <x v="0"/>
    <x v="1"/>
    <b v="1"/>
    <x v="1"/>
  </r>
  <r>
    <x v="1"/>
    <s v="Namtu"/>
    <s v="Nam Tu Baptist"/>
    <s v="MMR015CMP014"/>
    <s v="GCA"/>
    <s v="Urban"/>
    <n v="9"/>
    <n v="38"/>
    <n v="9"/>
    <n v="37"/>
    <n v="9"/>
    <n v="37"/>
    <s v="Community Based Protection"/>
    <s v=""/>
    <s v="Health facility"/>
    <x v="0"/>
    <n v="0"/>
    <n v="35"/>
    <n v="5"/>
    <m/>
    <m/>
    <x v="0"/>
    <m/>
    <x v="0"/>
    <x v="0"/>
    <x v="0"/>
    <x v="0"/>
    <x v="0"/>
    <x v="1"/>
    <x v="1"/>
    <x v="0"/>
    <x v="0"/>
    <b v="0"/>
    <x v="1"/>
  </r>
  <r>
    <x v="1"/>
    <s v="Manton"/>
    <s v="Mandung - RC"/>
    <s v="MMR015CMP209"/>
    <s v="GCA"/>
    <s v="Urban"/>
    <n v="31"/>
    <n v="183"/>
    <n v="29"/>
    <n v="157"/>
    <n v="29"/>
    <n v="157"/>
    <s v="Community Based Protection"/>
    <s v="Committee"/>
    <s v="Health facility"/>
    <x v="1"/>
    <n v="0.15000000596046448"/>
    <n v="10"/>
    <m/>
    <m/>
    <m/>
    <x v="0"/>
    <m/>
    <x v="1"/>
    <x v="1"/>
    <x v="0"/>
    <x v="1"/>
    <x v="1"/>
    <x v="1"/>
    <x v="0"/>
    <x v="0"/>
    <x v="1"/>
    <b v="0"/>
    <x v="1"/>
  </r>
  <r>
    <x v="0"/>
    <s v="Chipwi"/>
    <s v="Chipwi KBC camp"/>
    <s v="MMR001CMP042"/>
    <s v="GCA"/>
    <s v="Urban"/>
    <n v="109"/>
    <n v="511"/>
    <n v="109"/>
    <n v="513"/>
    <n v="109"/>
    <n v="0"/>
    <s v="Community Based Protection"/>
    <s v=""/>
    <s v="Health facility"/>
    <x v="0"/>
    <n v="0.75"/>
    <n v="45"/>
    <m/>
    <m/>
    <m/>
    <x v="2"/>
    <m/>
    <x v="1"/>
    <x v="1"/>
    <x v="1"/>
    <x v="1"/>
    <x v="1"/>
    <x v="1"/>
    <x v="1"/>
    <x v="0"/>
    <x v="0"/>
    <b v="0"/>
    <x v="0"/>
  </r>
  <r>
    <x v="0"/>
    <s v="Waingmaw"/>
    <s v="Nawng Hee Village"/>
    <s v="MMR001CMP033"/>
    <s v="GCA"/>
    <s v="Rural"/>
    <n v="18"/>
    <n v="82"/>
    <n v="12"/>
    <n v="51"/>
    <n v="18"/>
    <n v="81"/>
    <s v="Community Based Protection"/>
    <s v=""/>
    <s v="Health facility"/>
    <x v="1"/>
    <n v="0"/>
    <m/>
    <m/>
    <m/>
    <m/>
    <x v="6"/>
    <m/>
    <x v="0"/>
    <x v="0"/>
    <x v="0"/>
    <x v="0"/>
    <x v="0"/>
    <x v="0"/>
    <x v="1"/>
    <x v="1"/>
    <x v="1"/>
    <b v="1"/>
    <x v="1"/>
  </r>
  <r>
    <x v="0"/>
    <s v="Myitkyina"/>
    <s v="Shatapru Thida Aye Baptist Church"/>
    <s v="MMR001CMP007"/>
    <s v="GCA"/>
    <s v="Urban"/>
    <n v="22"/>
    <n v="111"/>
    <n v="21"/>
    <n v="102"/>
    <n v="22"/>
    <n v="111"/>
    <s v="Community Based Protection"/>
    <s v=""/>
    <s v="Health facility"/>
    <x v="1"/>
    <n v="0"/>
    <m/>
    <m/>
    <m/>
    <m/>
    <x v="0"/>
    <m/>
    <x v="0"/>
    <x v="0"/>
    <x v="0"/>
    <x v="0"/>
    <x v="1"/>
    <x v="0"/>
    <x v="0"/>
    <x v="0"/>
    <x v="1"/>
    <b v="0"/>
    <x v="1"/>
  </r>
  <r>
    <x v="0"/>
    <s v="Hpakant"/>
    <s v="Sai Nai Baptish Church, Maw Shan Vil., Seki Mu"/>
    <s v="MMR001CMP183"/>
    <s v="GCA"/>
    <s v="Mixed"/>
    <n v="8"/>
    <n v="40"/>
    <n v="8"/>
    <m/>
    <n v="8"/>
    <n v="0"/>
    <s v="Community Based Protection"/>
    <s v=""/>
    <s v="Health facility"/>
    <x v="0"/>
    <n v="6"/>
    <n v="80"/>
    <n v="30"/>
    <n v="30"/>
    <m/>
    <x v="1"/>
    <m/>
    <x v="0"/>
    <x v="0"/>
    <x v="0"/>
    <x v="0"/>
    <x v="1"/>
    <x v="0"/>
    <x v="0"/>
    <x v="0"/>
    <x v="0"/>
    <b v="1"/>
    <x v="1"/>
  </r>
  <r>
    <x v="0"/>
    <s v="Hpakant"/>
    <s v="Rawan Baptist Church, Maw Shan Vil., Seik Mu"/>
    <s v="MMR001CMP182"/>
    <s v="GCA"/>
    <s v="Urban"/>
    <n v="10"/>
    <n v="39"/>
    <n v="9"/>
    <n v="37"/>
    <n v="9"/>
    <n v="0"/>
    <s v="Community Based Protection"/>
    <s v="Don't know"/>
    <s v="Health facility"/>
    <x v="1"/>
    <n v="0.375"/>
    <n v="25"/>
    <n v="15"/>
    <n v="10"/>
    <m/>
    <x v="1"/>
    <m/>
    <x v="1"/>
    <x v="1"/>
    <x v="0"/>
    <x v="0"/>
    <x v="0"/>
    <x v="1"/>
    <x v="0"/>
    <x v="0"/>
    <x v="0"/>
    <b v="1"/>
    <x v="1"/>
  </r>
  <r>
    <x v="0"/>
    <s v="Hpakant"/>
    <s v="5 Ward RC Church(lon Khin)"/>
    <s v="MMR001CMP168"/>
    <s v="GCA"/>
    <s v="Rural"/>
    <n v="66"/>
    <n v="367"/>
    <n v="60"/>
    <n v="374"/>
    <n v="70"/>
    <n v="366"/>
    <s v="Community Based Protection"/>
    <s v="Don't know"/>
    <s v="Health facility"/>
    <x v="0"/>
    <n v="0"/>
    <n v="5"/>
    <n v="3"/>
    <m/>
    <m/>
    <x v="8"/>
    <m/>
    <x v="0"/>
    <x v="0"/>
    <x v="0"/>
    <x v="0"/>
    <x v="0"/>
    <x v="1"/>
    <x v="0"/>
    <x v="1"/>
    <x v="0"/>
    <b v="0"/>
    <x v="1"/>
  </r>
  <r>
    <x v="1"/>
    <s v="Manton"/>
    <s v="Mandung - Jinghpaw"/>
    <s v="MMR015CMP009"/>
    <s v="GCA"/>
    <s v="Urban"/>
    <n v="37"/>
    <n v="159"/>
    <n v="37"/>
    <n v="159"/>
    <n v="37"/>
    <n v="172"/>
    <s v="Community Based Protection"/>
    <s v=""/>
    <s v="Health facility"/>
    <x v="0"/>
    <n v="0.25"/>
    <n v="7"/>
    <n v="3"/>
    <m/>
    <m/>
    <x v="4"/>
    <m/>
    <x v="0"/>
    <x v="0"/>
    <x v="0"/>
    <x v="1"/>
    <x v="0"/>
    <x v="1"/>
    <x v="0"/>
    <x v="0"/>
    <x v="0"/>
    <b v="1"/>
    <x v="1"/>
  </r>
  <r>
    <x v="0"/>
    <s v="Hpakant"/>
    <s v="Nam Ma Phyit, COC"/>
    <s v="MMR001CMP192"/>
    <s v="GCA"/>
    <s v="Urban"/>
    <n v="17"/>
    <n v="64"/>
    <n v="12"/>
    <n v="47"/>
    <n v="12"/>
    <n v="0"/>
    <s v="Community Based Protection"/>
    <s v="Committee"/>
    <s v="Health facility"/>
    <x v="1"/>
    <n v="0.25"/>
    <n v="15"/>
    <n v="5"/>
    <n v="2"/>
    <m/>
    <x v="1"/>
    <m/>
    <x v="0"/>
    <x v="0"/>
    <x v="0"/>
    <x v="0"/>
    <x v="0"/>
    <x v="0"/>
    <x v="1"/>
    <x v="1"/>
    <x v="0"/>
    <b v="1"/>
    <x v="1"/>
  </r>
  <r>
    <x v="1"/>
    <s v="Kutkai"/>
    <s v="Zup Aung Camp"/>
    <s v="MMR015CMP020"/>
    <s v="GCA"/>
    <s v="Rural"/>
    <n v="218"/>
    <n v="1108"/>
    <n v="202"/>
    <n v="906"/>
    <n v="202"/>
    <n v="906"/>
    <s v="Community Based Protection"/>
    <s v="No"/>
    <s v="Health facility"/>
    <x v="1"/>
    <n v="0"/>
    <m/>
    <m/>
    <m/>
    <m/>
    <x v="1"/>
    <m/>
    <x v="0"/>
    <x v="0"/>
    <x v="0"/>
    <x v="0"/>
    <x v="1"/>
    <x v="0"/>
    <x v="0"/>
    <x v="1"/>
    <x v="0"/>
    <b v="1"/>
    <x v="1"/>
  </r>
  <r>
    <x v="0"/>
    <s v="Mansi"/>
    <s v="Maing Khaung"/>
    <s v="MMR001CMP218"/>
    <s v="GCA"/>
    <s v="Rural"/>
    <n v="372"/>
    <n v="1443"/>
    <n v="165"/>
    <n v="1672"/>
    <n v="165"/>
    <n v="1672"/>
    <s v="Community Based Protection"/>
    <s v="Committee"/>
    <s v="Health facility"/>
    <x v="1"/>
    <n v="1"/>
    <n v="5"/>
    <m/>
    <m/>
    <m/>
    <x v="2"/>
    <m/>
    <x v="1"/>
    <x v="0"/>
    <x v="0"/>
    <x v="1"/>
    <x v="0"/>
    <x v="0"/>
    <x v="1"/>
    <x v="0"/>
    <x v="1"/>
    <b v="0"/>
    <x v="1"/>
  </r>
  <r>
    <x v="1"/>
    <s v="Kutkai"/>
    <s v="Mungji Pa Dabang (Baptist Church)         "/>
    <s v="MMR015CMP006"/>
    <s v="GCA"/>
    <s v="Rural"/>
    <n v="49"/>
    <n v="270"/>
    <n v="49"/>
    <n v="261"/>
    <n v="49"/>
    <n v="261"/>
    <s v="Community Based Protection"/>
    <s v="Committee"/>
    <s v="Health facility"/>
    <x v="1"/>
    <n v="0"/>
    <m/>
    <m/>
    <m/>
    <m/>
    <x v="1"/>
    <m/>
    <x v="0"/>
    <x v="0"/>
    <x v="0"/>
    <x v="0"/>
    <x v="1"/>
    <x v="1"/>
    <x v="0"/>
    <x v="0"/>
    <x v="0"/>
    <b v="0"/>
    <x v="0"/>
  </r>
  <r>
    <x v="0"/>
    <s v="Myitkyina"/>
    <s v="Maw Hpawng Hka Nan Baptist Church"/>
    <s v="MMR001CMP020"/>
    <s v="GCA"/>
    <s v="Rural"/>
    <n v="21"/>
    <n v="99"/>
    <n v="18"/>
    <n v="89"/>
    <n v="21"/>
    <n v="99"/>
    <s v="Community Based Protection"/>
    <s v="Committee"/>
    <s v="Health facility"/>
    <x v="0"/>
    <n v="1"/>
    <m/>
    <n v="15"/>
    <m/>
    <m/>
    <x v="1"/>
    <m/>
    <x v="1"/>
    <x v="1"/>
    <x v="0"/>
    <x v="0"/>
    <x v="0"/>
    <x v="0"/>
    <x v="0"/>
    <x v="1"/>
    <x v="0"/>
    <b v="0"/>
    <x v="0"/>
  </r>
  <r>
    <x v="0"/>
    <s v="Bhamo"/>
    <s v="Aung Thar Church"/>
    <s v="MMR001CMP194"/>
    <s v="GCA"/>
    <s v="Mixed"/>
    <n v="12"/>
    <n v="52"/>
    <n v="12"/>
    <n v="56"/>
    <n v="12"/>
    <n v="56"/>
    <s v="Community Based Protection"/>
    <s v="Committee"/>
    <s v="Health facility"/>
    <x v="1"/>
    <n v="2"/>
    <m/>
    <n v="15"/>
    <m/>
    <m/>
    <x v="7"/>
    <m/>
    <x v="1"/>
    <x v="1"/>
    <x v="0"/>
    <x v="1"/>
    <x v="1"/>
    <x v="1"/>
    <x v="1"/>
    <x v="0"/>
    <x v="0"/>
    <b v="0"/>
    <x v="1"/>
  </r>
  <r>
    <x v="0"/>
    <s v="Bhamo"/>
    <s v="Ta Gun Taing Monastery (Shwe Kyi Na)"/>
    <s v="MMR001CMP055"/>
    <s v="GCA"/>
    <s v="Urban"/>
    <n v="25"/>
    <n v="104"/>
    <n v="24"/>
    <n v="107"/>
    <n v="24"/>
    <n v="107"/>
    <s v="Community Based Protection"/>
    <s v="Committee"/>
    <s v="Health facility"/>
    <x v="0"/>
    <n v="3"/>
    <n v="1"/>
    <n v="15"/>
    <m/>
    <m/>
    <x v="0"/>
    <m/>
    <x v="1"/>
    <x v="1"/>
    <x v="1"/>
    <x v="0"/>
    <x v="1"/>
    <x v="0"/>
    <x v="0"/>
    <x v="0"/>
    <x v="0"/>
    <b v="0"/>
    <x v="0"/>
  </r>
  <r>
    <x v="0"/>
    <s v="Momauk"/>
    <s v="Momauk Baptist Church"/>
    <s v="MMR001CMP056"/>
    <s v="GCA"/>
    <s v="Urban"/>
    <n v="207"/>
    <n v="1863"/>
    <n v="391"/>
    <n v="1820"/>
    <n v="391"/>
    <n v="1820"/>
    <s v="Community Based Protection"/>
    <s v="Committee"/>
    <s v="Health facility"/>
    <x v="1"/>
    <n v="0"/>
    <n v="5"/>
    <m/>
    <m/>
    <m/>
    <x v="0"/>
    <m/>
    <x v="1"/>
    <x v="0"/>
    <x v="0"/>
    <x v="1"/>
    <x v="0"/>
    <x v="0"/>
    <x v="1"/>
    <x v="0"/>
    <x v="0"/>
    <b v="1"/>
    <x v="0"/>
  </r>
  <r>
    <x v="1"/>
    <s v="Kutkai"/>
    <s v="Kutkai downtown (RC Church)"/>
    <s v="MMR015CMP017"/>
    <s v="GCA"/>
    <s v="Urban"/>
    <n v="31"/>
    <n v="144"/>
    <n v="30"/>
    <n v="139"/>
    <n v="30"/>
    <n v="139"/>
    <s v="Community Based Protection"/>
    <s v="Committee"/>
    <s v="Health facility"/>
    <x v="1"/>
    <n v="0"/>
    <m/>
    <m/>
    <m/>
    <m/>
    <x v="0"/>
    <m/>
    <x v="0"/>
    <x v="0"/>
    <x v="1"/>
    <x v="0"/>
    <x v="0"/>
    <x v="0"/>
    <x v="1"/>
    <x v="0"/>
    <x v="1"/>
    <b v="1"/>
    <x v="1"/>
  </r>
  <r>
    <x v="1"/>
    <s v="Muse"/>
    <s v="Muse Baptist Church"/>
    <s v="MMR015CMP213"/>
    <s v="GCA"/>
    <s v="Urban"/>
    <n v="56"/>
    <n v="236"/>
    <n v="52"/>
    <n v="212"/>
    <n v="52"/>
    <n v="212"/>
    <s v="Community Based Protection"/>
    <s v="Committee"/>
    <s v="Health facility"/>
    <x v="0"/>
    <n v="0.5"/>
    <n v="20"/>
    <n v="5"/>
    <n v="5"/>
    <m/>
    <x v="7"/>
    <m/>
    <x v="0"/>
    <x v="0"/>
    <x v="0"/>
    <x v="0"/>
    <x v="0"/>
    <x v="0"/>
    <x v="1"/>
    <x v="1"/>
    <x v="1"/>
    <b v="1"/>
    <x v="1"/>
  </r>
  <r>
    <x v="0"/>
    <s v="Mohnyin"/>
    <s v="St. Patrick Catholic Church "/>
    <s v="MMR001CMP080"/>
    <s v="GCA"/>
    <s v="Urban"/>
    <n v="12"/>
    <n v="55"/>
    <n v="12"/>
    <n v="62"/>
    <n v="12"/>
    <n v="62"/>
    <s v="Community Based Protection"/>
    <s v="Committee"/>
    <s v="Health facility"/>
    <x v="0"/>
    <n v="0"/>
    <n v="15"/>
    <n v="4"/>
    <n v="3"/>
    <m/>
    <x v="7"/>
    <m/>
    <x v="0"/>
    <x v="0"/>
    <x v="0"/>
    <x v="0"/>
    <x v="0"/>
    <x v="0"/>
    <x v="0"/>
    <x v="1"/>
    <x v="1"/>
    <b v="1"/>
    <x v="1"/>
  </r>
  <r>
    <x v="1"/>
    <s v="Namhkan"/>
    <s v="Nam Hkam (KBC Jaw Wang) II"/>
    <s v="MMR015CMP214"/>
    <s v="GCA"/>
    <s v="Urban"/>
    <n v="38"/>
    <n v="198"/>
    <n v="35"/>
    <n v="188"/>
    <n v="37"/>
    <n v="198"/>
    <s v="Community Based Protection"/>
    <s v="Committee"/>
    <s v="Health facility"/>
    <x v="0"/>
    <n v="5.000000074505806E-2"/>
    <m/>
    <m/>
    <n v="15"/>
    <m/>
    <x v="0"/>
    <m/>
    <x v="0"/>
    <x v="0"/>
    <x v="1"/>
    <x v="0"/>
    <x v="0"/>
    <x v="0"/>
    <x v="1"/>
    <x v="1"/>
    <x v="1"/>
    <b v="1"/>
    <x v="1"/>
  </r>
  <r>
    <x v="0"/>
    <s v="Momauk"/>
    <s v="Pa Kahtawng "/>
    <s v="MMR001CMP126"/>
    <s v="NGCA"/>
    <s v="Mixed"/>
    <n v="677"/>
    <n v="3622"/>
    <n v="678"/>
    <n v="3741"/>
    <n v="678"/>
    <n v="0"/>
    <s v="Community Based Protection"/>
    <s v="Committee"/>
    <s v="Health facility"/>
    <x v="1"/>
    <n v="0"/>
    <m/>
    <m/>
    <m/>
    <m/>
    <x v="2"/>
    <m/>
    <x v="1"/>
    <x v="0"/>
    <x v="0"/>
    <x v="0"/>
    <x v="0"/>
    <x v="0"/>
    <x v="1"/>
    <x v="1"/>
    <x v="1"/>
    <b v="1"/>
    <x v="1"/>
  </r>
  <r>
    <x v="0"/>
    <s v="Bhamo"/>
    <s v="AD-2000 Tharthana Compound"/>
    <s v="MMR001CMP050"/>
    <s v="GCA"/>
    <s v="Urban"/>
    <n v="274"/>
    <n v="1349"/>
    <n v="255"/>
    <n v="1126"/>
    <n v="255"/>
    <n v="0"/>
    <s v="Community Based Protection"/>
    <s v="Committee"/>
    <s v="Health facility"/>
    <x v="1"/>
    <n v="0"/>
    <m/>
    <m/>
    <m/>
    <m/>
    <x v="6"/>
    <m/>
    <x v="1"/>
    <x v="1"/>
    <x v="1"/>
    <x v="0"/>
    <x v="0"/>
    <x v="0"/>
    <x v="1"/>
    <x v="0"/>
    <x v="1"/>
    <b v="1"/>
    <x v="1"/>
  </r>
  <r>
    <x v="0"/>
    <s v="Myitkyina"/>
    <s v="Kyun Pin Thar Baptist Church"/>
    <s v="MMR001CMP013"/>
    <s v="GCA"/>
    <s v="Urban"/>
    <n v="44"/>
    <n v="191"/>
    <n v="18"/>
    <n v="65"/>
    <n v="44"/>
    <n v="191"/>
    <s v="Community Based Protection"/>
    <s v="Committee"/>
    <s v="Health facility"/>
    <x v="1"/>
    <n v="0"/>
    <m/>
    <m/>
    <m/>
    <m/>
    <x v="1"/>
    <m/>
    <x v="0"/>
    <x v="0"/>
    <x v="1"/>
    <x v="0"/>
    <x v="0"/>
    <x v="0"/>
    <x v="1"/>
    <x v="1"/>
    <x v="1"/>
    <b v="1"/>
    <x v="1"/>
  </r>
  <r>
    <x v="0"/>
    <s v="Bhamo"/>
    <s v="Htoi San Church"/>
    <s v="MMR001CMP052"/>
    <s v="GCA"/>
    <s v="Urban"/>
    <n v="43"/>
    <n v="237"/>
    <n v="39"/>
    <n v="223"/>
    <n v="39"/>
    <n v="223"/>
    <s v="Community Based Protection"/>
    <s v="Committee"/>
    <s v="Health facility"/>
    <x v="1"/>
    <n v="1"/>
    <n v="15"/>
    <m/>
    <m/>
    <m/>
    <x v="0"/>
    <m/>
    <x v="1"/>
    <x v="0"/>
    <x v="1"/>
    <x v="1"/>
    <x v="0"/>
    <x v="0"/>
    <x v="1"/>
    <x v="1"/>
    <x v="1"/>
    <b v="1"/>
    <x v="1"/>
  </r>
  <r>
    <x v="1"/>
    <s v="Namhkan"/>
    <s v="Nam Hkam Catholic Church ( St. Thomas I)"/>
    <s v="MMR015CMP003"/>
    <s v="GCA"/>
    <s v="Urban"/>
    <n v="48"/>
    <n v="218"/>
    <n v="44"/>
    <n v="215"/>
    <n v="44"/>
    <n v="215"/>
    <s v="Community Based Protection"/>
    <s v="Committee"/>
    <s v="Health facility"/>
    <x v="1"/>
    <n v="0"/>
    <m/>
    <m/>
    <m/>
    <m/>
    <x v="2"/>
    <m/>
    <x v="0"/>
    <x v="0"/>
    <x v="1"/>
    <x v="0"/>
    <x v="1"/>
    <x v="0"/>
    <x v="0"/>
    <x v="1"/>
    <x v="1"/>
    <b v="0"/>
    <x v="0"/>
  </r>
  <r>
    <x v="1"/>
    <s v="Namhkan"/>
    <s v="Nam Hkam - Nay Win Ni (Palawng)"/>
    <s v="MMR015CMP004"/>
    <s v="GCA"/>
    <s v="Urban"/>
    <n v="70"/>
    <n v="368"/>
    <n v="70"/>
    <n v="363"/>
    <n v="70"/>
    <n v="0"/>
    <s v="Community Based Protection"/>
    <s v="Committee"/>
    <s v="Health facility"/>
    <x v="0"/>
    <n v="2"/>
    <m/>
    <n v="20"/>
    <m/>
    <m/>
    <x v="0"/>
    <m/>
    <x v="0"/>
    <x v="0"/>
    <x v="0"/>
    <x v="0"/>
    <x v="0"/>
    <x v="0"/>
    <x v="0"/>
    <x v="0"/>
    <x v="1"/>
    <b v="1"/>
    <x v="1"/>
  </r>
  <r>
    <x v="1"/>
    <s v="Namhkan"/>
    <s v="Nam Hkam (KBC Jaw Wang)"/>
    <s v="MMR015CMP001"/>
    <s v="GCA"/>
    <s v="Urban"/>
    <n v="73"/>
    <n v="388"/>
    <n v="68"/>
    <n v="343"/>
    <n v="73"/>
    <n v="380"/>
    <s v="Community Based Protection"/>
    <s v="Committee"/>
    <s v="Health facility"/>
    <x v="0"/>
    <n v="0"/>
    <m/>
    <m/>
    <n v="5"/>
    <m/>
    <x v="0"/>
    <m/>
    <x v="0"/>
    <x v="0"/>
    <x v="1"/>
    <x v="0"/>
    <x v="0"/>
    <x v="0"/>
    <x v="1"/>
    <x v="1"/>
    <x v="1"/>
    <b v="1"/>
    <x v="1"/>
  </r>
  <r>
    <x v="1"/>
    <s v="Namhkan"/>
    <s v="Namhkan - Pang Long KBC"/>
    <s v="MMR015CMP215"/>
    <s v="GCA"/>
    <s v="Urban"/>
    <n v="126"/>
    <n v="572"/>
    <n v="123"/>
    <n v="571"/>
    <n v="124"/>
    <n v="575"/>
    <s v="Community Based Protection"/>
    <s v="Committee"/>
    <s v="Health facility"/>
    <x v="0"/>
    <n v="0"/>
    <n v="5"/>
    <n v="2"/>
    <n v="1"/>
    <m/>
    <x v="0"/>
    <m/>
    <x v="0"/>
    <x v="0"/>
    <x v="0"/>
    <x v="0"/>
    <x v="0"/>
    <x v="0"/>
    <x v="1"/>
    <x v="1"/>
    <x v="1"/>
    <b v="1"/>
    <x v="1"/>
  </r>
  <r>
    <x v="0"/>
    <s v="Myitkyina"/>
    <s v="Tat Kone COC Baptist - Tat Kone Htoi San"/>
    <s v="MMR001CMP023"/>
    <s v="GCA"/>
    <s v="Urban"/>
    <n v="54"/>
    <n v="258"/>
    <n v="53"/>
    <n v="251"/>
    <n v="54"/>
    <n v="257"/>
    <s v="Community Based Protection"/>
    <s v="Committee"/>
    <s v="Health facility"/>
    <x v="0"/>
    <n v="1"/>
    <m/>
    <n v="5"/>
    <m/>
    <m/>
    <x v="4"/>
    <s v="Rural Health Center"/>
    <x v="0"/>
    <x v="0"/>
    <x v="0"/>
    <x v="0"/>
    <x v="0"/>
    <x v="1"/>
    <x v="0"/>
    <x v="0"/>
    <x v="1"/>
    <b v="0"/>
    <x v="0"/>
  </r>
  <r>
    <x v="0"/>
    <s v="Waingmaw"/>
    <s v="Hkau Shau (BP 12)"/>
    <s v="MMR001CMP115"/>
    <s v="NGCA"/>
    <s v="Sub-urban"/>
    <n v="136"/>
    <n v="1116"/>
    <n v="146"/>
    <n v="1072"/>
    <n v="146"/>
    <n v="1072"/>
    <s v="Community Based Protection"/>
    <s v="Committee"/>
    <s v="Health facility"/>
    <x v="1"/>
    <n v="0"/>
    <m/>
    <m/>
    <m/>
    <m/>
    <x v="2"/>
    <m/>
    <x v="1"/>
    <x v="0"/>
    <x v="0"/>
    <x v="0"/>
    <x v="0"/>
    <x v="1"/>
    <x v="1"/>
    <x v="0"/>
    <x v="1"/>
    <b v="1"/>
    <x v="1"/>
  </r>
  <r>
    <x v="1"/>
    <s v="Kutkai"/>
    <s v="Kutkai downtown (KBC Church)"/>
    <s v="MMR015CMP016"/>
    <s v="GCA"/>
    <s v="Urban"/>
    <n v="65"/>
    <n v="285"/>
    <n v="63"/>
    <n v="286"/>
    <n v="63"/>
    <n v="286"/>
    <s v="Community Based Protection"/>
    <s v="Committee"/>
    <s v="Health facility"/>
    <x v="1"/>
    <n v="0"/>
    <m/>
    <m/>
    <m/>
    <m/>
    <x v="2"/>
    <m/>
    <x v="0"/>
    <x v="1"/>
    <x v="0"/>
    <x v="1"/>
    <x v="0"/>
    <x v="0"/>
    <x v="1"/>
    <x v="1"/>
    <x v="1"/>
    <b v="1"/>
    <x v="1"/>
  </r>
  <r>
    <x v="0"/>
    <s v="Waingmaw"/>
    <s v="Waingmaw AG Church"/>
    <s v="MMR001CMP038"/>
    <s v="GCA"/>
    <s v="Urban"/>
    <n v="70"/>
    <n v="278"/>
    <n v="37"/>
    <n v="156"/>
    <n v="71"/>
    <n v="277"/>
    <s v="Community Based Protection"/>
    <s v="Committee"/>
    <s v="Health facility"/>
    <x v="1"/>
    <n v="0"/>
    <m/>
    <m/>
    <m/>
    <m/>
    <x v="0"/>
    <m/>
    <x v="0"/>
    <x v="0"/>
    <x v="1"/>
    <x v="0"/>
    <x v="0"/>
    <x v="0"/>
    <x v="0"/>
    <x v="1"/>
    <x v="1"/>
    <b v="1"/>
    <x v="1"/>
  </r>
  <r>
    <x v="0"/>
    <s v="Myitkyina"/>
    <s v="Wun Tho Buddhist Monastery"/>
    <s v="MMR001CMP022"/>
    <s v="GCA"/>
    <s v="Urban"/>
    <n v="7"/>
    <n v="37"/>
    <n v="7"/>
    <n v="37"/>
    <n v="7"/>
    <n v="37"/>
    <s v="Community Based Protection"/>
    <s v=""/>
    <s v="Health facility"/>
    <x v="0"/>
    <n v="1"/>
    <m/>
    <n v="15"/>
    <m/>
    <m/>
    <x v="0"/>
    <m/>
    <x v="0"/>
    <x v="0"/>
    <x v="0"/>
    <x v="1"/>
    <x v="1"/>
    <x v="0"/>
    <x v="0"/>
    <x v="0"/>
    <x v="1"/>
    <b v="0"/>
    <x v="0"/>
  </r>
  <r>
    <x v="0"/>
    <s v="Mogaung"/>
    <s v="Sar Hmaw - KBC"/>
    <s v="MMR001CMP236"/>
    <s v="GCA"/>
    <s v="Rural"/>
    <n v="40"/>
    <n v="158"/>
    <n v="31"/>
    <n v="138"/>
    <n v="31"/>
    <n v="138"/>
    <s v="Community Based Protection"/>
    <s v="Committee"/>
    <s v="Health facility"/>
    <x v="0"/>
    <n v="0.60000002384185791"/>
    <n v="30"/>
    <n v="10"/>
    <m/>
    <m/>
    <x v="8"/>
    <m/>
    <x v="0"/>
    <x v="0"/>
    <x v="0"/>
    <x v="0"/>
    <x v="1"/>
    <x v="1"/>
    <x v="1"/>
    <x v="0"/>
    <x v="1"/>
    <b v="0"/>
    <x v="1"/>
  </r>
  <r>
    <x v="0"/>
    <s v="Bhamo"/>
    <s v="Lisu Boarding-House"/>
    <s v="MMR001CMP049"/>
    <s v="GCA"/>
    <s v="Urban"/>
    <n v="116"/>
    <n v="659"/>
    <n v="113"/>
    <n v="641"/>
    <n v="120"/>
    <n v="680"/>
    <s v="Community Based Protection"/>
    <s v="Committee"/>
    <s v="Health facility"/>
    <x v="0"/>
    <n v="2"/>
    <n v="60"/>
    <n v="15"/>
    <m/>
    <m/>
    <x v="0"/>
    <m/>
    <x v="1"/>
    <x v="1"/>
    <x v="0"/>
    <x v="0"/>
    <x v="0"/>
    <x v="1"/>
    <x v="0"/>
    <x v="0"/>
    <x v="1"/>
    <b v="0"/>
    <x v="0"/>
  </r>
  <r>
    <x v="0"/>
    <s v="Myitkyina"/>
    <s v="Shwe Zet Baptist Church"/>
    <s v="MMR001CMP009"/>
    <s v="GCA"/>
    <s v="Urban"/>
    <n v="90"/>
    <n v="487"/>
    <n v="75"/>
    <n v="423"/>
    <n v="91"/>
    <n v="491"/>
    <s v="Community Based Protection"/>
    <s v="Committee"/>
    <s v="Health facility"/>
    <x v="0"/>
    <n v="0.5"/>
    <n v="10"/>
    <m/>
    <m/>
    <m/>
    <x v="4"/>
    <m/>
    <x v="0"/>
    <x v="0"/>
    <x v="1"/>
    <x v="0"/>
    <x v="0"/>
    <x v="0"/>
    <x v="0"/>
    <x v="1"/>
    <x v="1"/>
    <b v="1"/>
    <x v="0"/>
  </r>
  <r>
    <x v="0"/>
    <s v="Waingmaw"/>
    <s v="Post 6 Camp"/>
    <s v="MMR001CMP160"/>
    <s v="NGCA"/>
    <s v="Rural"/>
    <n v="90"/>
    <n v="508"/>
    <n v="98"/>
    <n v="554"/>
    <n v="124"/>
    <n v="319"/>
    <s v="Community Based Protection"/>
    <s v="Committee"/>
    <s v="Health facility"/>
    <x v="1"/>
    <n v="0"/>
    <m/>
    <m/>
    <m/>
    <m/>
    <x v="2"/>
    <m/>
    <x v="1"/>
    <x v="1"/>
    <x v="1"/>
    <x v="0"/>
    <x v="0"/>
    <x v="1"/>
    <x v="1"/>
    <x v="1"/>
    <x v="1"/>
    <b v="1"/>
    <x v="1"/>
  </r>
  <r>
    <x v="1"/>
    <s v="Muse"/>
    <s v="Muse Catholic Church"/>
    <s v="MMR015CMP216"/>
    <s v="GCA"/>
    <s v="Urban"/>
    <n v="26"/>
    <n v="111"/>
    <n v="26"/>
    <n v="118"/>
    <n v="26"/>
    <n v="118"/>
    <s v="Community Based Protection"/>
    <s v="Committee"/>
    <s v="Health facility"/>
    <x v="1"/>
    <n v="0"/>
    <m/>
    <m/>
    <m/>
    <m/>
    <x v="2"/>
    <m/>
    <x v="1"/>
    <x v="1"/>
    <x v="0"/>
    <x v="1"/>
    <x v="1"/>
    <x v="1"/>
    <x v="0"/>
    <x v="1"/>
    <x v="1"/>
    <b v="1"/>
    <x v="1"/>
  </r>
  <r>
    <x v="0"/>
    <s v="Momauk"/>
    <s v="Ni Thaw Ka Monestry"/>
    <s v="MMR001CMP059"/>
    <s v="GCA"/>
    <s v="Urban"/>
    <n v="24"/>
    <n v="89"/>
    <n v="27"/>
    <n v="101"/>
    <n v="27"/>
    <n v="0"/>
    <s v="Community Based Protection"/>
    <s v="Committee"/>
    <s v="Health facility"/>
    <x v="0"/>
    <n v="0"/>
    <n v="15"/>
    <n v="5"/>
    <m/>
    <m/>
    <x v="0"/>
    <m/>
    <x v="1"/>
    <x v="0"/>
    <x v="0"/>
    <x v="1"/>
    <x v="1"/>
    <x v="1"/>
    <x v="0"/>
    <x v="0"/>
    <x v="0"/>
    <b v="0"/>
    <x v="1"/>
  </r>
  <r>
    <x v="0"/>
    <s v="Bhamo"/>
    <s v="Yoe Kyi Monastery"/>
    <s v="MMR001CMP053"/>
    <s v="GCA"/>
    <s v="Urban"/>
    <n v="15"/>
    <n v="64"/>
    <n v="15"/>
    <n v="73"/>
    <n v="15"/>
    <n v="73"/>
    <s v="Community Based Protection"/>
    <s v="Committee"/>
    <s v="Health facility"/>
    <x v="1"/>
    <n v="0"/>
    <m/>
    <m/>
    <m/>
    <m/>
    <x v="0"/>
    <m/>
    <x v="1"/>
    <x v="1"/>
    <x v="1"/>
    <x v="0"/>
    <x v="0"/>
    <x v="1"/>
    <x v="0"/>
    <x v="1"/>
    <x v="1"/>
    <b v="0"/>
    <x v="1"/>
  </r>
</pivotCacheRecords>
</file>

<file path=xl/pivotCache/pivotCacheRecords10.xml><?xml version="1.0" encoding="utf-8"?>
<pivotCacheRecords xmlns="http://schemas.openxmlformats.org/spreadsheetml/2006/main" xmlns:r="http://schemas.openxmlformats.org/officeDocument/2006/relationships" count="128">
  <r>
    <x v="0"/>
    <x v="0"/>
    <x v="0"/>
    <s v="MMR001CMP024"/>
    <s v="GCA"/>
    <s v="Rural"/>
    <n v="67"/>
    <n v="327"/>
    <n v="68"/>
    <n v="327"/>
    <n v="68"/>
    <n v="327"/>
    <s v="Focal point"/>
    <s v="Focal point"/>
    <s v="Drinking water source"/>
    <n v="0"/>
    <m/>
    <m/>
    <m/>
    <m/>
    <n v="1"/>
    <n v="1"/>
    <n v="0.38961038961038963"/>
    <n v="0.97402597402597402"/>
    <n v="1"/>
    <n v="0"/>
    <m/>
    <x v="0"/>
    <x v="0"/>
    <x v="0"/>
  </r>
  <r>
    <x v="0"/>
    <x v="1"/>
    <x v="1"/>
    <s v="MMR001CMP041"/>
    <s v="GCA"/>
    <s v="Rural"/>
    <n v="172"/>
    <n v="838"/>
    <n v="179"/>
    <n v="940"/>
    <n v="179"/>
    <n v="940"/>
    <s v="Focal point"/>
    <s v="Focal point"/>
    <s v="Drinking water source"/>
    <n v="0"/>
    <m/>
    <m/>
    <m/>
    <m/>
    <n v="1"/>
    <n v="0.87042532146389717"/>
    <n v="0"/>
    <n v="0.59347181008902072"/>
    <n v="0"/>
    <n v="0"/>
    <m/>
    <x v="1"/>
    <x v="0"/>
    <x v="0"/>
  </r>
  <r>
    <x v="0"/>
    <x v="2"/>
    <x v="2"/>
    <s v="MMR001CMP042"/>
    <s v="GCA"/>
    <s v="Urban"/>
    <n v="109"/>
    <n v="511"/>
    <n v="109"/>
    <n v="513"/>
    <n v="109"/>
    <n v="0"/>
    <s v="Focal point"/>
    <s v="Focal point"/>
    <s v="Drinking water source"/>
    <n v="1"/>
    <n v="40"/>
    <m/>
    <m/>
    <m/>
    <n v="1"/>
    <n v="0.86956521739130432"/>
    <n v="0.47101449275362317"/>
    <n v="0.90579710144927539"/>
    <n v="0.54347826086956519"/>
    <n v="0"/>
    <m/>
    <x v="1"/>
    <x v="1"/>
    <x v="1"/>
  </r>
  <r>
    <x v="0"/>
    <x v="0"/>
    <x v="3"/>
    <s v="MMR001CMP005"/>
    <s v="GCA"/>
    <s v="Urban"/>
    <n v="43"/>
    <n v="216"/>
    <n v="32"/>
    <n v="171"/>
    <n v="43"/>
    <n v="216"/>
    <s v="Focal point"/>
    <s v="Committee"/>
    <s v="Drinking water source"/>
    <n v="0"/>
    <m/>
    <m/>
    <m/>
    <m/>
    <n v="1"/>
    <n v="0.898876404494382"/>
    <n v="0.898876404494382"/>
    <n v="0.5617977528089888"/>
    <n v="0"/>
    <n v="0.94285714285714284"/>
    <m/>
    <x v="0"/>
    <x v="0"/>
    <x v="0"/>
  </r>
  <r>
    <x v="0"/>
    <x v="3"/>
    <x v="4"/>
    <s v="MMR001CMP128"/>
    <s v="NGCA"/>
    <s v="Rural"/>
    <n v="545"/>
    <n v="2560"/>
    <n v="553"/>
    <n v="2692"/>
    <n v="553"/>
    <n v="0"/>
    <s v="Focal point"/>
    <s v="Focal point"/>
    <s v="Drinking water source"/>
    <n v="0"/>
    <m/>
    <m/>
    <m/>
    <m/>
    <n v="1"/>
    <n v="0.79656384224912147"/>
    <n v="0.64037485357282309"/>
    <n v="0.11714174150722374"/>
    <n v="0"/>
    <n v="0"/>
    <m/>
    <x v="0"/>
    <x v="0"/>
    <x v="0"/>
  </r>
  <r>
    <x v="0"/>
    <x v="4"/>
    <x v="5"/>
    <s v="MMR001CMP051"/>
    <s v="GCA"/>
    <s v="Urban"/>
    <n v="23"/>
    <n v="86"/>
    <n v="13"/>
    <n v="55"/>
    <n v="14"/>
    <n v="65"/>
    <s v="Focal point"/>
    <s v="Focal point"/>
    <s v="Drinking water source"/>
    <n v="0"/>
    <m/>
    <m/>
    <m/>
    <m/>
    <n v="1"/>
    <n v="0.88888888888888884"/>
    <n v="0.88888888888888884"/>
    <n v="1"/>
    <n v="1"/>
    <n v="0"/>
    <m/>
    <x v="0"/>
    <x v="0"/>
    <x v="0"/>
  </r>
  <r>
    <x v="0"/>
    <x v="4"/>
    <x v="6"/>
    <s v="MMR001CMP050"/>
    <s v="GCA"/>
    <s v="Urban"/>
    <n v="274"/>
    <n v="1349"/>
    <n v="255"/>
    <n v="1126"/>
    <n v="255"/>
    <n v="0"/>
    <s v="Focal point"/>
    <s v="Focal point"/>
    <s v="Drinking water source"/>
    <n v="0"/>
    <m/>
    <m/>
    <m/>
    <m/>
    <n v="1"/>
    <n v="0.62663185378590081"/>
    <n v="0.4177545691906005"/>
    <n v="0.52219321148825071"/>
    <n v="1"/>
    <n v="1"/>
    <m/>
    <x v="0"/>
    <x v="0"/>
    <x v="0"/>
  </r>
  <r>
    <x v="0"/>
    <x v="5"/>
    <x v="7"/>
    <s v="MMR001CMP069"/>
    <s v="GCA"/>
    <s v="Urban"/>
    <n v="124"/>
    <n v="544"/>
    <n v="124"/>
    <n v="633"/>
    <n v="124"/>
    <n v="0"/>
    <s v="Focal point"/>
    <s v="Committee"/>
    <s v="Drinking water source"/>
    <n v="0"/>
    <m/>
    <m/>
    <m/>
    <m/>
    <n v="1"/>
    <n v="1"/>
    <n v="0.91954022988505746"/>
    <n v="0.76628352490421459"/>
    <n v="1"/>
    <n v="0.86458333333333337"/>
    <m/>
    <x v="0"/>
    <x v="1"/>
    <x v="0"/>
  </r>
  <r>
    <x v="0"/>
    <x v="5"/>
    <x v="8"/>
    <s v="MMR001CMP131"/>
    <s v="NGCA"/>
    <s v="Rural"/>
    <n v="375"/>
    <n v="1598"/>
    <n v="375"/>
    <m/>
    <n v="375"/>
    <n v="0"/>
    <s v="Focal point"/>
    <s v="Committee"/>
    <s v="Drinking water source"/>
    <n v="0"/>
    <n v="0"/>
    <n v="0"/>
    <n v="0"/>
    <m/>
    <n v="1"/>
    <n v="1"/>
    <n v="0.66135946111451316"/>
    <n v="0.42865890998162892"/>
    <n v="0.61236987140232702"/>
    <n v="0"/>
    <m/>
    <x v="0"/>
    <x v="0"/>
    <x v="0"/>
  </r>
  <r>
    <x v="0"/>
    <x v="2"/>
    <x v="9"/>
    <s v="MMR001CMP043"/>
    <s v="NGCA"/>
    <s v="Sub-urban"/>
    <n v="154"/>
    <n v="920"/>
    <n v="512"/>
    <n v="1016"/>
    <n v="512"/>
    <n v="1016"/>
    <s v="Focal point"/>
    <s v="Focal point"/>
    <s v="Drinking water source"/>
    <n v="5"/>
    <m/>
    <n v="20"/>
    <m/>
    <m/>
    <n v="9.7951219512195112E-2"/>
    <n v="1"/>
    <n v="0"/>
    <n v="0.48780487804878048"/>
    <n v="0"/>
    <n v="0"/>
    <m/>
    <x v="1"/>
    <x v="1"/>
    <x v="0"/>
  </r>
  <r>
    <x v="0"/>
    <x v="3"/>
    <x v="10"/>
    <s v="MMR001CMP228"/>
    <s v="GCA"/>
    <s v="Rural"/>
    <n v="123"/>
    <n v="555"/>
    <n v="443"/>
    <n v="2248"/>
    <n v="443"/>
    <n v="0"/>
    <s v="Focal point"/>
    <s v="Focal point"/>
    <s v="Drinking water source"/>
    <n v="0"/>
    <m/>
    <m/>
    <m/>
    <m/>
    <n v="1"/>
    <n v="0.57866184448462932"/>
    <n v="0"/>
    <n v="0.36166365280289331"/>
    <n v="0.54249547920433994"/>
    <n v="1"/>
    <m/>
    <x v="0"/>
    <x v="1"/>
    <x v="0"/>
  </r>
  <r>
    <x v="0"/>
    <x v="5"/>
    <x v="11"/>
    <s v="MMR001CMP126"/>
    <s v="NGCA"/>
    <s v="Mixed"/>
    <n v="677"/>
    <n v="3622"/>
    <n v="678"/>
    <n v="3741"/>
    <n v="678"/>
    <n v="0"/>
    <s v="Focal point"/>
    <s v="Committee"/>
    <s v="Drinking water source"/>
    <n v="0"/>
    <m/>
    <m/>
    <m/>
    <m/>
    <n v="1"/>
    <n v="1"/>
    <n v="1"/>
    <n v="0.14903129657228018"/>
    <n v="1"/>
    <n v="0"/>
    <m/>
    <x v="0"/>
    <x v="0"/>
    <x v="0"/>
  </r>
  <r>
    <x v="0"/>
    <x v="6"/>
    <x v="12"/>
    <s v="MMR001CMP103"/>
    <s v="GCA"/>
    <s v="Rural"/>
    <n v="48"/>
    <n v="420"/>
    <n v="48"/>
    <n v="220"/>
    <n v="48"/>
    <n v="220"/>
    <s v="Focal point"/>
    <s v="Committee"/>
    <s v="Drinking water source"/>
    <n v="0"/>
    <m/>
    <m/>
    <m/>
    <m/>
    <n v="1"/>
    <n v="0.73529411764705888"/>
    <n v="0.73529411764705888"/>
    <n v="0.73529411764705888"/>
    <n v="1"/>
    <n v="0"/>
    <m/>
    <x v="0"/>
    <x v="0"/>
    <x v="0"/>
  </r>
  <r>
    <x v="0"/>
    <x v="1"/>
    <x v="13"/>
    <s v="MMR001CMP027"/>
    <s v="GCA"/>
    <s v="Rural"/>
    <n v="22"/>
    <n v="128"/>
    <n v="21"/>
    <n v="123"/>
    <n v="22"/>
    <n v="128"/>
    <s v="Focal point"/>
    <s v="Focal point"/>
    <s v="Drinking water source"/>
    <n v="0"/>
    <m/>
    <m/>
    <m/>
    <m/>
    <n v="1"/>
    <n v="1"/>
    <n v="1"/>
    <n v="1"/>
    <n v="0"/>
    <n v="1"/>
    <m/>
    <x v="0"/>
    <x v="0"/>
    <x v="0"/>
  </r>
  <r>
    <x v="0"/>
    <x v="3"/>
    <x v="14"/>
    <s v="MMR001CMP133"/>
    <s v="GCA"/>
    <s v="Rural"/>
    <n v="111"/>
    <n v="541"/>
    <n v="107"/>
    <n v="525"/>
    <n v="111"/>
    <n v="525"/>
    <s v="Focal point"/>
    <s v="Focal point"/>
    <s v="Drinking water source"/>
    <n v="0"/>
    <m/>
    <m/>
    <m/>
    <m/>
    <n v="1"/>
    <n v="0.4580152671755725"/>
    <n v="0.4580152671755725"/>
    <n v="0.38167938931297712"/>
    <n v="1"/>
    <n v="0"/>
    <m/>
    <x v="0"/>
    <x v="1"/>
    <x v="1"/>
  </r>
  <r>
    <x v="0"/>
    <x v="1"/>
    <x v="15"/>
    <s v="MMR001CMP030"/>
    <s v="GCA"/>
    <s v="Urban"/>
    <n v="31"/>
    <n v="171"/>
    <n v="23"/>
    <n v="124"/>
    <n v="31"/>
    <n v="171"/>
    <s v="Focal point"/>
    <s v="Focal point"/>
    <s v="Drinking water source"/>
    <n v="0"/>
    <m/>
    <m/>
    <m/>
    <m/>
    <n v="1"/>
    <n v="1"/>
    <n v="0.81395348837209303"/>
    <n v="1"/>
    <n v="1"/>
    <n v="0"/>
    <m/>
    <x v="0"/>
    <x v="0"/>
    <x v="0"/>
  </r>
  <r>
    <x v="0"/>
    <x v="2"/>
    <x v="16"/>
    <s v="MMR001CMP225"/>
    <s v="GCA"/>
    <s v="Rural"/>
    <n v="30"/>
    <n v="174"/>
    <n v="28"/>
    <n v="167"/>
    <n v="30"/>
    <n v="174"/>
    <s v="Focal point"/>
    <s v="Focal point"/>
    <s v="Drinking water source"/>
    <n v="0"/>
    <m/>
    <m/>
    <m/>
    <m/>
    <n v="1"/>
    <n v="0.48484848484848486"/>
    <n v="0"/>
    <n v="0"/>
    <n v="0"/>
    <n v="1"/>
    <m/>
    <x v="0"/>
    <x v="1"/>
    <x v="0"/>
  </r>
  <r>
    <x v="0"/>
    <x v="1"/>
    <x v="17"/>
    <s v="MMR001CMP038"/>
    <s v="GCA"/>
    <s v="Urban"/>
    <n v="70"/>
    <n v="278"/>
    <n v="37"/>
    <n v="156"/>
    <n v="71"/>
    <n v="277"/>
    <s v="Focal point"/>
    <s v="Focal point"/>
    <s v="Drinking water source"/>
    <n v="0"/>
    <m/>
    <m/>
    <m/>
    <m/>
    <n v="1"/>
    <n v="0.71232876712328763"/>
    <n v="0.60273972602739723"/>
    <n v="1"/>
    <n v="0.54794520547945202"/>
    <n v="0"/>
    <m/>
    <x v="0"/>
    <x v="1"/>
    <x v="0"/>
  </r>
  <r>
    <x v="0"/>
    <x v="0"/>
    <x v="18"/>
    <s v="MMR001CMP162"/>
    <s v="GCA"/>
    <s v="Rural"/>
    <n v="43"/>
    <n v="207"/>
    <n v="43"/>
    <n v="269"/>
    <n v="43"/>
    <n v="270"/>
    <s v="Focal point"/>
    <s v="Committee"/>
    <s v="Drinking water source"/>
    <n v="0"/>
    <m/>
    <m/>
    <m/>
    <m/>
    <n v="1"/>
    <n v="1"/>
    <n v="1"/>
    <n v="1"/>
    <n v="1"/>
    <n v="0"/>
    <m/>
    <x v="0"/>
    <x v="0"/>
    <x v="0"/>
  </r>
  <r>
    <x v="0"/>
    <x v="5"/>
    <x v="19"/>
    <s v="MMR001CMP123"/>
    <s v="NGCA"/>
    <s v="Rural"/>
    <n v="116"/>
    <n v="595"/>
    <n v="115"/>
    <n v="605"/>
    <n v="115"/>
    <n v="605"/>
    <s v="Focal point"/>
    <s v="Committee"/>
    <s v="Drinking water source"/>
    <n v="0"/>
    <m/>
    <m/>
    <m/>
    <m/>
    <n v="1"/>
    <n v="1"/>
    <n v="1"/>
    <n v="0.64516129032258063"/>
    <n v="1"/>
    <n v="1"/>
    <m/>
    <x v="0"/>
    <x v="1"/>
    <x v="0"/>
  </r>
  <r>
    <x v="0"/>
    <x v="3"/>
    <x v="20"/>
    <s v="MMR001CMP132"/>
    <s v="GCA"/>
    <s v="Rural"/>
    <n v="458"/>
    <n v="2139"/>
    <n v="144"/>
    <n v="520"/>
    <n v="144"/>
    <n v="0"/>
    <s v="Focal point"/>
    <s v="Focal point"/>
    <s v="Drinking water source"/>
    <n v="0"/>
    <m/>
    <m/>
    <m/>
    <m/>
    <n v="1"/>
    <n v="1"/>
    <n v="0.77715355805243447"/>
    <n v="0.2808988764044944"/>
    <n v="0.18726591760299627"/>
    <n v="0"/>
    <m/>
    <x v="0"/>
    <x v="0"/>
    <x v="0"/>
  </r>
  <r>
    <x v="0"/>
    <x v="6"/>
    <x v="21"/>
    <s v="MMR001CMP148"/>
    <s v="GCA"/>
    <s v="Mixed"/>
    <n v="14"/>
    <n v="47"/>
    <n v="14"/>
    <n v="47"/>
    <n v="14"/>
    <n v="47"/>
    <s v="Focal point"/>
    <s v="Focal point"/>
    <s v="Drinking water source"/>
    <n v="0"/>
    <m/>
    <m/>
    <m/>
    <m/>
    <n v="1"/>
    <n v="1"/>
    <n v="1"/>
    <n v="1"/>
    <n v="0"/>
    <n v="0.8"/>
    <m/>
    <x v="0"/>
    <x v="1"/>
    <x v="1"/>
  </r>
  <r>
    <x v="0"/>
    <x v="1"/>
    <x v="22"/>
    <s v="MMR001CMP039"/>
    <s v="GCA"/>
    <s v="Rural"/>
    <n v="48"/>
    <n v="199"/>
    <n v="46"/>
    <n v="192"/>
    <n v="46"/>
    <n v="192"/>
    <s v="Focal point"/>
    <s v="Focal point"/>
    <s v="Drinking water source"/>
    <n v="0"/>
    <m/>
    <m/>
    <m/>
    <m/>
    <n v="1"/>
    <n v="1"/>
    <n v="1"/>
    <n v="1"/>
    <n v="0"/>
    <n v="0.97777777777777775"/>
    <m/>
    <x v="0"/>
    <x v="0"/>
    <x v="0"/>
  </r>
  <r>
    <x v="0"/>
    <x v="1"/>
    <x v="23"/>
    <s v="MMR001CMP040"/>
    <s v="GCA"/>
    <s v="Rural"/>
    <n v="428"/>
    <n v="2219"/>
    <n v="396"/>
    <n v="2120"/>
    <n v="396"/>
    <n v="2120"/>
    <s v="Focal point"/>
    <s v="Committee"/>
    <s v="Drinking water source"/>
    <n v="0"/>
    <m/>
    <m/>
    <m/>
    <m/>
    <n v="1"/>
    <n v="1"/>
    <n v="1"/>
    <n v="0.28971511347175277"/>
    <n v="0"/>
    <n v="0"/>
    <m/>
    <x v="0"/>
    <x v="0"/>
    <x v="0"/>
  </r>
  <r>
    <x v="1"/>
    <x v="7"/>
    <x v="24"/>
    <s v="MMR015CMP003"/>
    <s v="GCA"/>
    <s v="Urban"/>
    <n v="48"/>
    <n v="218"/>
    <n v="44"/>
    <n v="215"/>
    <n v="44"/>
    <n v="215"/>
    <s v="Focal point"/>
    <s v="Committee"/>
    <s v="Drinking water source"/>
    <n v="0.69999998807907104"/>
    <n v="30"/>
    <n v="10"/>
    <m/>
    <m/>
    <n v="1"/>
    <n v="1"/>
    <n v="1"/>
    <n v="0.94339622641509435"/>
    <n v="0"/>
    <n v="0"/>
    <m/>
    <x v="1"/>
    <x v="1"/>
    <x v="0"/>
  </r>
  <r>
    <x v="0"/>
    <x v="1"/>
    <x v="25"/>
    <s v="MMR001CMP111"/>
    <s v="NGCA"/>
    <s v="Sub-urban"/>
    <n v="680"/>
    <n v="2913"/>
    <n v="612"/>
    <n v="2806"/>
    <n v="612"/>
    <n v="2806"/>
    <s v="Focal point"/>
    <s v="Focal point"/>
    <s v="Drinking water source"/>
    <n v="0"/>
    <m/>
    <m/>
    <m/>
    <m/>
    <n v="1"/>
    <n v="1"/>
    <n v="0"/>
    <n v="0.46403712296983757"/>
    <n v="1"/>
    <n v="0"/>
    <m/>
    <x v="0"/>
    <x v="1"/>
    <x v="0"/>
  </r>
  <r>
    <x v="0"/>
    <x v="8"/>
    <x v="26"/>
    <s v="MMR001CMP077"/>
    <s v="GCA"/>
    <s v="Mixed"/>
    <n v="18"/>
    <n v="79"/>
    <n v="18"/>
    <n v="81"/>
    <n v="18"/>
    <n v="81"/>
    <s v="Focal point"/>
    <s v="Focal point"/>
    <s v="Drinking water source"/>
    <n v="0"/>
    <m/>
    <m/>
    <m/>
    <m/>
    <n v="1"/>
    <n v="1"/>
    <n v="1"/>
    <n v="1"/>
    <n v="0"/>
    <n v="0.66666666666666663"/>
    <m/>
    <x v="0"/>
    <x v="1"/>
    <x v="1"/>
  </r>
  <r>
    <x v="1"/>
    <x v="9"/>
    <x v="27"/>
    <s v="MMR015CMP216"/>
    <s v="GCA"/>
    <s v="Urban"/>
    <n v="26"/>
    <n v="111"/>
    <n v="26"/>
    <n v="118"/>
    <n v="26"/>
    <n v="118"/>
    <s v="Focal point"/>
    <s v="Committee"/>
    <s v="Drinking water source"/>
    <n v="0"/>
    <m/>
    <m/>
    <m/>
    <m/>
    <n v="0.52493438320209973"/>
    <n v="1"/>
    <n v="0"/>
    <n v="1"/>
    <n v="0"/>
    <n v="0"/>
    <m/>
    <x v="0"/>
    <x v="1"/>
    <x v="0"/>
  </r>
  <r>
    <x v="1"/>
    <x v="10"/>
    <x v="28"/>
    <s v="MMR015CMP217"/>
    <s v="GCA"/>
    <s v="Mixed"/>
    <n v="23"/>
    <n v="112"/>
    <n v="22"/>
    <n v="111"/>
    <n v="22"/>
    <n v="111"/>
    <s v="Focal point"/>
    <s v="Focal point"/>
    <s v="Drinking water source"/>
    <n v="0"/>
    <m/>
    <m/>
    <m/>
    <m/>
    <m/>
    <m/>
    <m/>
    <m/>
    <m/>
    <m/>
    <m/>
    <x v="0"/>
    <x v="1"/>
    <x v="1"/>
  </r>
  <r>
    <x v="0"/>
    <x v="11"/>
    <x v="29"/>
    <s v="MMR001CMP152"/>
    <s v="GCA"/>
    <s v="Rural"/>
    <n v="18"/>
    <n v="141"/>
    <n v="13"/>
    <n v="76"/>
    <n v="19"/>
    <n v="100"/>
    <s v="Focal point"/>
    <s v="Focal point"/>
    <s v="Drinking water source"/>
    <n v="0"/>
    <m/>
    <m/>
    <m/>
    <m/>
    <n v="1"/>
    <n v="1"/>
    <n v="1"/>
    <n v="1"/>
    <n v="1"/>
    <n v="0.95"/>
    <m/>
    <x v="0"/>
    <x v="1"/>
    <x v="1"/>
  </r>
  <r>
    <x v="0"/>
    <x v="0"/>
    <x v="30"/>
    <s v="MMR001CMP008"/>
    <s v="GCA"/>
    <s v="Urban"/>
    <n v="101"/>
    <n v="544"/>
    <n v="94"/>
    <n v="503"/>
    <n v="101"/>
    <n v="544"/>
    <s v="Committee"/>
    <s v="Focal point"/>
    <s v="Drinking water source"/>
    <n v="0"/>
    <m/>
    <m/>
    <m/>
    <m/>
    <n v="1"/>
    <n v="1"/>
    <n v="1"/>
    <n v="0.54347826086956519"/>
    <n v="0"/>
    <n v="0.93548387096774188"/>
    <m/>
    <x v="0"/>
    <x v="0"/>
    <x v="0"/>
  </r>
  <r>
    <x v="0"/>
    <x v="0"/>
    <x v="31"/>
    <s v="MMR001CMP011"/>
    <s v="GCA"/>
    <s v="Urban"/>
    <n v="50"/>
    <n v="236"/>
    <n v="8"/>
    <n v="35"/>
    <n v="8"/>
    <n v="35"/>
    <s v="Committee"/>
    <s v="Committee"/>
    <s v="Drinking water source"/>
    <n v="0"/>
    <m/>
    <m/>
    <m/>
    <m/>
    <n v="1"/>
    <n v="0.76923076923076927"/>
    <n v="0.76923076923076927"/>
    <n v="1"/>
    <n v="0"/>
    <n v="1"/>
    <m/>
    <x v="0"/>
    <x v="0"/>
    <x v="0"/>
  </r>
  <r>
    <x v="0"/>
    <x v="0"/>
    <x v="32"/>
    <s v="MMR001CMP012"/>
    <s v="GCA"/>
    <s v="Urban"/>
    <n v="6"/>
    <n v="28"/>
    <n v="6"/>
    <n v="31"/>
    <n v="6"/>
    <n v="31"/>
    <s v="Committee"/>
    <s v="Committee"/>
    <s v="Drinking water source"/>
    <n v="0"/>
    <m/>
    <m/>
    <m/>
    <m/>
    <n v="1"/>
    <n v="0.7407407407407407"/>
    <n v="0.7407407407407407"/>
    <n v="1"/>
    <n v="0"/>
    <n v="1"/>
    <m/>
    <x v="0"/>
    <x v="0"/>
    <x v="0"/>
  </r>
  <r>
    <x v="0"/>
    <x v="0"/>
    <x v="33"/>
    <s v="MMR001CMP010"/>
    <s v="GCA"/>
    <s v="Urban"/>
    <n v="6"/>
    <n v="39"/>
    <n v="6"/>
    <n v="39"/>
    <n v="28"/>
    <n v="145"/>
    <s v="Committee"/>
    <s v="Committee"/>
    <s v="Drinking water source"/>
    <n v="0"/>
    <m/>
    <m/>
    <m/>
    <m/>
    <n v="1"/>
    <n v="1"/>
    <n v="1"/>
    <n v="1"/>
    <n v="0"/>
    <n v="1"/>
    <m/>
    <x v="0"/>
    <x v="0"/>
    <x v="0"/>
  </r>
  <r>
    <x v="0"/>
    <x v="1"/>
    <x v="34"/>
    <s v="MMR001CMP025"/>
    <s v="GCA"/>
    <s v="Urban"/>
    <n v="65"/>
    <n v="328"/>
    <n v="31"/>
    <n v="170"/>
    <n v="65"/>
    <n v="328"/>
    <s v="Committee"/>
    <s v="Committee"/>
    <s v="Drinking water source"/>
    <n v="0"/>
    <m/>
    <m/>
    <m/>
    <m/>
    <n v="1"/>
    <n v="0.77922077922077926"/>
    <n v="0.77922077922077926"/>
    <n v="0.64935064935064934"/>
    <n v="0"/>
    <n v="1"/>
    <m/>
    <x v="0"/>
    <x v="0"/>
    <x v="0"/>
  </r>
  <r>
    <x v="0"/>
    <x v="6"/>
    <x v="35"/>
    <s v="MMR001CMP183"/>
    <s v="GCA"/>
    <s v="Mixed"/>
    <n v="8"/>
    <n v="40"/>
    <n v="8"/>
    <m/>
    <n v="8"/>
    <n v="0"/>
    <s v="Committee"/>
    <s v="Committee"/>
    <s v="Drinking water source"/>
    <n v="0.5"/>
    <n v="30"/>
    <n v="10"/>
    <n v="10"/>
    <m/>
    <n v="1"/>
    <n v="1"/>
    <n v="1"/>
    <n v="1"/>
    <n v="1"/>
    <n v="0"/>
    <m/>
    <x v="0"/>
    <x v="1"/>
    <x v="0"/>
  </r>
  <r>
    <x v="0"/>
    <x v="6"/>
    <x v="36"/>
    <s v="MMR001CMP184"/>
    <s v="GCA"/>
    <s v="Rural"/>
    <n v="35"/>
    <n v="220"/>
    <n v="35"/>
    <n v="173"/>
    <n v="35"/>
    <n v="173"/>
    <s v="Committee"/>
    <s v="Committee"/>
    <s v="Drinking water source"/>
    <n v="6"/>
    <n v="140"/>
    <n v="40"/>
    <n v="40"/>
    <m/>
    <n v="1"/>
    <n v="0.84210526315789469"/>
    <n v="0.84210526315789469"/>
    <n v="1"/>
    <n v="0.52631578947368418"/>
    <n v="0"/>
    <m/>
    <x v="1"/>
    <x v="1"/>
    <x v="0"/>
  </r>
  <r>
    <x v="0"/>
    <x v="0"/>
    <x v="37"/>
    <s v="MMR001CMP006"/>
    <s v="GCA"/>
    <s v="Urban"/>
    <n v="95"/>
    <n v="385"/>
    <m/>
    <m/>
    <m/>
    <n v="395"/>
    <s v="Committee"/>
    <s v="Committee"/>
    <s v="Drinking water source"/>
    <m/>
    <m/>
    <m/>
    <m/>
    <m/>
    <n v="1"/>
    <n v="0.75376884422110557"/>
    <n v="0.75376884422110557"/>
    <n v="0.50251256281407031"/>
    <n v="0"/>
    <n v="1"/>
    <m/>
    <x v="0"/>
    <x v="0"/>
    <x v="0"/>
  </r>
  <r>
    <x v="0"/>
    <x v="6"/>
    <x v="38"/>
    <s v="MMR001CMP231"/>
    <s v="GCA"/>
    <s v="Rural"/>
    <n v="46"/>
    <n v="225"/>
    <n v="50"/>
    <n v="242"/>
    <n v="50"/>
    <n v="242"/>
    <s v="Committee"/>
    <s v="Focal point"/>
    <s v="Drinking water source"/>
    <n v="0"/>
    <m/>
    <m/>
    <m/>
    <m/>
    <n v="1"/>
    <n v="0.34334763948497854"/>
    <n v="0.34334763948497854"/>
    <n v="0.42918454935622319"/>
    <n v="0"/>
    <n v="0"/>
    <m/>
    <x v="0"/>
    <x v="1"/>
    <x v="0"/>
  </r>
  <r>
    <x v="0"/>
    <x v="8"/>
    <x v="39"/>
    <s v="MMR001CMP079"/>
    <s v="GCA"/>
    <s v="Urban"/>
    <n v="14"/>
    <n v="44"/>
    <n v="12"/>
    <n v="42"/>
    <n v="12"/>
    <n v="42"/>
    <s v="Committee"/>
    <s v="Committee"/>
    <s v="Drinking water source"/>
    <n v="0"/>
    <m/>
    <m/>
    <m/>
    <m/>
    <n v="1"/>
    <n v="1"/>
    <n v="1"/>
    <n v="1"/>
    <n v="1"/>
    <n v="1"/>
    <m/>
    <x v="0"/>
    <x v="1"/>
    <x v="0"/>
  </r>
  <r>
    <x v="0"/>
    <x v="6"/>
    <x v="40"/>
    <s v="MMR001CMP179"/>
    <s v="GCA"/>
    <s v="Rural"/>
    <n v="77"/>
    <n v="393"/>
    <n v="77"/>
    <n v="393"/>
    <n v="77"/>
    <n v="393"/>
    <s v="Committee"/>
    <s v="Committee"/>
    <s v="Drinking water source"/>
    <n v="0"/>
    <m/>
    <m/>
    <m/>
    <m/>
    <n v="1"/>
    <n v="0.26315789473684209"/>
    <n v="0.26315789473684209"/>
    <n v="0.26315789473684209"/>
    <n v="0.26315789473684209"/>
    <n v="0"/>
    <m/>
    <x v="0"/>
    <x v="1"/>
    <x v="0"/>
  </r>
  <r>
    <x v="0"/>
    <x v="2"/>
    <x v="41"/>
    <s v="MMR001CMP210"/>
    <s v="GCA"/>
    <s v="Mixed"/>
    <n v="60"/>
    <n v="275"/>
    <n v="34"/>
    <n v="220"/>
    <n v="60"/>
    <n v="275"/>
    <s v="Committee"/>
    <s v="Committee"/>
    <s v="Drinking water source"/>
    <n v="0"/>
    <m/>
    <m/>
    <m/>
    <m/>
    <n v="1"/>
    <n v="0.99071207430340558"/>
    <n v="0.99071207430340558"/>
    <n v="0.61919504643962853"/>
    <n v="0.61919504643962853"/>
    <n v="1"/>
    <m/>
    <x v="0"/>
    <x v="1"/>
    <x v="0"/>
  </r>
  <r>
    <x v="0"/>
    <x v="1"/>
    <x v="42"/>
    <s v="MMR001CMP029"/>
    <s v="GCA"/>
    <s v="Rural"/>
    <n v="222"/>
    <n v="1208"/>
    <n v="222"/>
    <n v="1208"/>
    <n v="222"/>
    <n v="1208"/>
    <s v="Committee"/>
    <s v="Committee"/>
    <s v="Drinking water source"/>
    <n v="0"/>
    <m/>
    <m/>
    <m/>
    <m/>
    <n v="1"/>
    <n v="0.2593192868719611"/>
    <n v="0.2593192868719611"/>
    <n v="0.32414910858995138"/>
    <n v="0"/>
    <n v="0"/>
    <m/>
    <x v="0"/>
    <x v="1"/>
    <x v="0"/>
  </r>
  <r>
    <x v="0"/>
    <x v="0"/>
    <x v="43"/>
    <s v="MMR001CMP019"/>
    <s v="GCA"/>
    <s v="Urban"/>
    <n v="105"/>
    <n v="462"/>
    <n v="103"/>
    <n v="462"/>
    <n v="123"/>
    <n v="463"/>
    <s v="Committee"/>
    <s v="Committee"/>
    <s v="Drinking water source"/>
    <n v="0"/>
    <m/>
    <m/>
    <m/>
    <m/>
    <n v="1"/>
    <n v="0.85470085470085466"/>
    <n v="0.85470085470085466"/>
    <n v="0.21367521367521367"/>
    <n v="0.85470085470085466"/>
    <n v="0"/>
    <m/>
    <x v="0"/>
    <x v="0"/>
    <x v="0"/>
  </r>
  <r>
    <x v="0"/>
    <x v="1"/>
    <x v="44"/>
    <s v="MMR001CMP119"/>
    <s v="NGCA"/>
    <s v="Rural"/>
    <n v="608"/>
    <n v="2639"/>
    <n v="500"/>
    <n v="2145"/>
    <n v="586"/>
    <n v="2614"/>
    <s v="Committee"/>
    <s v="Committee"/>
    <s v="Drinking water source"/>
    <n v="0"/>
    <m/>
    <m/>
    <m/>
    <m/>
    <n v="1"/>
    <n v="1"/>
    <n v="0"/>
    <n v="0.99274532264222981"/>
    <n v="0"/>
    <n v="0"/>
    <m/>
    <x v="0"/>
    <x v="1"/>
    <x v="0"/>
  </r>
  <r>
    <x v="0"/>
    <x v="6"/>
    <x v="45"/>
    <s v="MMR001CMP229"/>
    <s v="GCA"/>
    <s v="Rural"/>
    <n v="116"/>
    <n v="530"/>
    <n v="104"/>
    <n v="504"/>
    <n v="104"/>
    <n v="504"/>
    <s v="Committee"/>
    <s v="Committee"/>
    <s v="Drinking water source"/>
    <n v="1"/>
    <n v="25"/>
    <n v="10"/>
    <n v="10"/>
    <m/>
    <n v="0.4790764790764791"/>
    <n v="1"/>
    <n v="1"/>
    <n v="1"/>
    <n v="0.4329004329004329"/>
    <n v="0"/>
    <m/>
    <x v="0"/>
    <x v="1"/>
    <x v="0"/>
  </r>
  <r>
    <x v="0"/>
    <x v="0"/>
    <x v="46"/>
    <s v="MMR001CMP018"/>
    <s v="GCA"/>
    <s v="Urban"/>
    <n v="203"/>
    <n v="1072"/>
    <n v="198"/>
    <n v="1084"/>
    <n v="204"/>
    <n v="1104"/>
    <s v="Committee"/>
    <s v="Committee"/>
    <s v="Drinking water source"/>
    <n v="0"/>
    <m/>
    <m/>
    <m/>
    <m/>
    <n v="1"/>
    <n v="1"/>
    <n v="1"/>
    <n v="0.43149946062567424"/>
    <n v="0"/>
    <n v="0.99473684210526314"/>
    <m/>
    <x v="0"/>
    <x v="0"/>
    <x v="0"/>
  </r>
  <r>
    <x v="0"/>
    <x v="0"/>
    <x v="47"/>
    <s v="MMR001CMP007"/>
    <s v="GCA"/>
    <s v="Urban"/>
    <n v="22"/>
    <n v="111"/>
    <n v="21"/>
    <n v="102"/>
    <n v="22"/>
    <n v="111"/>
    <s v="Committee"/>
    <s v=""/>
    <s v="Drinking water source"/>
    <n v="0"/>
    <m/>
    <m/>
    <m/>
    <m/>
    <n v="1"/>
    <n v="1"/>
    <n v="1"/>
    <n v="1"/>
    <n v="1"/>
    <n v="0"/>
    <m/>
    <x v="0"/>
    <x v="1"/>
    <x v="0"/>
  </r>
  <r>
    <x v="0"/>
    <x v="1"/>
    <x v="48"/>
    <s v="MMR001CMP033"/>
    <s v="GCA"/>
    <s v="Rural"/>
    <n v="18"/>
    <n v="82"/>
    <n v="12"/>
    <n v="51"/>
    <n v="18"/>
    <n v="81"/>
    <s v="Committee"/>
    <s v="Committee"/>
    <s v="Drinking water source"/>
    <n v="0"/>
    <m/>
    <m/>
    <m/>
    <m/>
    <n v="1"/>
    <n v="1"/>
    <n v="0.75"/>
    <n v="1"/>
    <n v="1"/>
    <n v="0"/>
    <m/>
    <x v="0"/>
    <x v="1"/>
    <x v="0"/>
  </r>
  <r>
    <x v="0"/>
    <x v="12"/>
    <x v="49"/>
    <s v="MMR001CMP234"/>
    <s v="GCA"/>
    <s v="Urban"/>
    <n v="59"/>
    <n v="235"/>
    <n v="59"/>
    <n v="235"/>
    <n v="59"/>
    <n v="235"/>
    <s v="Committee"/>
    <s v="Committee"/>
    <s v="Drinking water source"/>
    <n v="0"/>
    <m/>
    <m/>
    <m/>
    <m/>
    <n v="1"/>
    <n v="1"/>
    <n v="0.64516129032258063"/>
    <n v="0.64516129032258063"/>
    <n v="0.64516129032258063"/>
    <n v="0.87912087912087911"/>
    <m/>
    <x v="0"/>
    <x v="1"/>
    <x v="0"/>
  </r>
  <r>
    <x v="0"/>
    <x v="1"/>
    <x v="50"/>
    <s v="MMR001CMP026"/>
    <s v="GCA"/>
    <s v="Urban"/>
    <n v="88"/>
    <n v="482"/>
    <n v="80"/>
    <n v="427"/>
    <n v="87"/>
    <n v="480"/>
    <s v="Committee"/>
    <s v="Committee"/>
    <s v="Drinking water source"/>
    <n v="0"/>
    <m/>
    <m/>
    <m/>
    <m/>
    <n v="1"/>
    <n v="1"/>
    <n v="1"/>
    <n v="0.84566596194503174"/>
    <n v="0.42283298097251587"/>
    <n v="0"/>
    <m/>
    <x v="0"/>
    <x v="1"/>
    <x v="0"/>
  </r>
  <r>
    <x v="0"/>
    <x v="0"/>
    <x v="51"/>
    <s v="MMR001CMP016"/>
    <s v="GCA"/>
    <s v="Urban"/>
    <n v="60"/>
    <n v="293"/>
    <n v="60"/>
    <n v="293"/>
    <n v="60"/>
    <n v="293"/>
    <s v="Committee"/>
    <s v="Committee"/>
    <s v="Drinking water source"/>
    <n v="0"/>
    <m/>
    <m/>
    <m/>
    <m/>
    <n v="1"/>
    <n v="0.75471698113207553"/>
    <n v="0.75471698113207553"/>
    <n v="0.62893081761006286"/>
    <n v="0"/>
    <n v="0.98611111111111116"/>
    <m/>
    <x v="0"/>
    <x v="0"/>
    <x v="0"/>
  </r>
  <r>
    <x v="0"/>
    <x v="0"/>
    <x v="52"/>
    <s v="MMR001CMP002"/>
    <s v="GCA"/>
    <s v="Urban"/>
    <n v="57"/>
    <n v="233"/>
    <n v="58"/>
    <n v="241"/>
    <n v="58"/>
    <n v="241"/>
    <s v="Committee"/>
    <s v="Committee"/>
    <s v="Drinking water source"/>
    <n v="0"/>
    <m/>
    <m/>
    <m/>
    <m/>
    <n v="1"/>
    <n v="0.72398190045248867"/>
    <n v="0.72398190045248867"/>
    <n v="0.90497737556561086"/>
    <n v="0"/>
    <n v="0.9821428571428571"/>
    <m/>
    <x v="0"/>
    <x v="0"/>
    <x v="0"/>
  </r>
  <r>
    <x v="0"/>
    <x v="6"/>
    <x v="53"/>
    <s v="MMR001CMP105"/>
    <s v="GCA"/>
    <s v="Rural"/>
    <n v="19"/>
    <n v="72"/>
    <n v="19"/>
    <n v="72"/>
    <n v="19"/>
    <n v="72"/>
    <s v="Committee"/>
    <s v="Committee"/>
    <s v="Drinking water source"/>
    <n v="0.20000000298023224"/>
    <n v="10"/>
    <n v="3"/>
    <n v="3"/>
    <m/>
    <n v="1"/>
    <n v="0.50632911392405067"/>
    <n v="0.50632911392405067"/>
    <n v="0"/>
    <n v="1"/>
    <n v="0"/>
    <m/>
    <x v="1"/>
    <x v="1"/>
    <x v="1"/>
  </r>
  <r>
    <x v="0"/>
    <x v="6"/>
    <x v="54"/>
    <s v="MMR001CMP169"/>
    <s v="GCA"/>
    <s v="Rural"/>
    <n v="36"/>
    <n v="220"/>
    <n v="36"/>
    <n v="220"/>
    <n v="36"/>
    <n v="220"/>
    <s v="Committee"/>
    <s v="Committee"/>
    <s v="Drinking water source"/>
    <n v="0"/>
    <m/>
    <m/>
    <m/>
    <m/>
    <n v="1"/>
    <n v="0.91743119266055051"/>
    <n v="0.91743119266055051"/>
    <n v="1"/>
    <n v="0.91743119266055051"/>
    <n v="0"/>
    <m/>
    <x v="0"/>
    <x v="1"/>
    <x v="0"/>
  </r>
  <r>
    <x v="0"/>
    <x v="6"/>
    <x v="55"/>
    <s v="MMR001CMP168"/>
    <s v="GCA"/>
    <s v="Rural"/>
    <n v="66"/>
    <n v="367"/>
    <n v="60"/>
    <n v="374"/>
    <n v="70"/>
    <n v="366"/>
    <s v="Committee"/>
    <s v="Committee"/>
    <s v="Drinking water source"/>
    <n v="0"/>
    <n v="0"/>
    <n v="0"/>
    <m/>
    <m/>
    <n v="1"/>
    <n v="0.47058823529411764"/>
    <n v="0.47058823529411764"/>
    <n v="0.47058823529411764"/>
    <n v="0.47058823529411764"/>
    <n v="0"/>
    <m/>
    <x v="0"/>
    <x v="1"/>
    <x v="0"/>
  </r>
  <r>
    <x v="0"/>
    <x v="5"/>
    <x v="56"/>
    <s v="MMR001CMP062"/>
    <s v="GCA"/>
    <s v="Urban"/>
    <n v="261"/>
    <n v="1155"/>
    <n v="259"/>
    <n v="1160"/>
    <n v="259"/>
    <n v="0"/>
    <s v="Committee"/>
    <s v="Focal point"/>
    <s v="Drinking water source"/>
    <n v="0"/>
    <m/>
    <m/>
    <m/>
    <m/>
    <n v="1"/>
    <n v="1"/>
    <n v="1"/>
    <n v="1"/>
    <n v="1"/>
    <n v="0"/>
    <m/>
    <x v="0"/>
    <x v="0"/>
    <x v="0"/>
  </r>
  <r>
    <x v="0"/>
    <x v="4"/>
    <x v="57"/>
    <s v="MMR001CMP054"/>
    <s v="GCA"/>
    <s v="Rural"/>
    <n v="20"/>
    <n v="103"/>
    <n v="19"/>
    <n v="108"/>
    <n v="19"/>
    <n v="0"/>
    <s v="Committee"/>
    <s v="Committee"/>
    <s v="Drinking water source"/>
    <n v="0"/>
    <m/>
    <m/>
    <m/>
    <m/>
    <n v="1"/>
    <n v="1"/>
    <n v="1"/>
    <n v="1"/>
    <n v="0.8"/>
    <n v="0"/>
    <m/>
    <x v="0"/>
    <x v="0"/>
    <x v="0"/>
  </r>
  <r>
    <x v="0"/>
    <x v="0"/>
    <x v="58"/>
    <s v="MMR001CMP001"/>
    <s v="GCA"/>
    <s v="Urban"/>
    <n v="54"/>
    <n v="355"/>
    <n v="51"/>
    <n v="273"/>
    <n v="67"/>
    <n v="365"/>
    <s v="Committee"/>
    <s v="Committee"/>
    <s v="Drinking water source"/>
    <n v="0"/>
    <m/>
    <m/>
    <m/>
    <m/>
    <n v="1"/>
    <n v="0.69620253164556967"/>
    <n v="0.69620253164556967"/>
    <n v="0.63291139240506333"/>
    <n v="0"/>
    <n v="1"/>
    <m/>
    <x v="0"/>
    <x v="0"/>
    <x v="0"/>
  </r>
  <r>
    <x v="0"/>
    <x v="5"/>
    <x v="59"/>
    <s v="MMR001CMP122"/>
    <s v="NGCA"/>
    <s v="Rural"/>
    <n v="662"/>
    <n v="3293"/>
    <n v="586"/>
    <n v="2829"/>
    <n v="586"/>
    <n v="2829"/>
    <s v="Committee"/>
    <s v="Committee"/>
    <s v="Drinking water source"/>
    <n v="0"/>
    <m/>
    <m/>
    <m/>
    <m/>
    <n v="1"/>
    <n v="1"/>
    <n v="1"/>
    <n v="0.68965517241379315"/>
    <n v="1"/>
    <n v="0"/>
    <m/>
    <x v="0"/>
    <x v="1"/>
    <x v="0"/>
  </r>
  <r>
    <x v="0"/>
    <x v="0"/>
    <x v="60"/>
    <s v="MMR001CMP015"/>
    <s v="GCA"/>
    <s v="Urban"/>
    <n v="108"/>
    <n v="605"/>
    <n v="17"/>
    <n v="176"/>
    <n v="96"/>
    <n v="544"/>
    <s v="Committee"/>
    <s v="Focal point"/>
    <s v="Drinking water source"/>
    <n v="0"/>
    <m/>
    <m/>
    <m/>
    <m/>
    <n v="1"/>
    <n v="0.6097560975609756"/>
    <n v="0.6097560975609756"/>
    <n v="0.3048780487804878"/>
    <n v="0"/>
    <n v="0.98130841121495327"/>
    <m/>
    <x v="0"/>
    <x v="0"/>
    <x v="1"/>
  </r>
  <r>
    <x v="0"/>
    <x v="0"/>
    <x v="61"/>
    <s v="MMR001CMP003"/>
    <s v="GCA"/>
    <s v="Urban"/>
    <n v="32"/>
    <n v="146"/>
    <n v="28"/>
    <n v="138"/>
    <n v="32"/>
    <n v="161"/>
    <s v="Committee"/>
    <s v="Committee"/>
    <s v="Drinking water source"/>
    <n v="0"/>
    <m/>
    <m/>
    <m/>
    <m/>
    <n v="1"/>
    <n v="0.92715231788079466"/>
    <n v="0.92715231788079466"/>
    <n v="1"/>
    <n v="0"/>
    <n v="0.96875"/>
    <m/>
    <x v="0"/>
    <x v="0"/>
    <x v="0"/>
  </r>
  <r>
    <x v="0"/>
    <x v="3"/>
    <x v="62"/>
    <s v="MMR001CMP223"/>
    <s v="GCA"/>
    <s v="Rural"/>
    <n v="123"/>
    <n v="582"/>
    <n v="130"/>
    <n v="600"/>
    <n v="142"/>
    <n v="0"/>
    <s v="Committee"/>
    <s v="Focal point"/>
    <s v="Drinking water source"/>
    <n v="0"/>
    <m/>
    <m/>
    <m/>
    <m/>
    <m/>
    <m/>
    <m/>
    <m/>
    <m/>
    <m/>
    <m/>
    <x v="0"/>
    <x v="1"/>
    <x v="0"/>
  </r>
  <r>
    <x v="0"/>
    <x v="13"/>
    <x v="63"/>
    <s v="MMR001CMP068"/>
    <s v="GCA"/>
    <s v="Urban"/>
    <n v="41"/>
    <n v="152"/>
    <n v="38"/>
    <n v="165"/>
    <n v="38"/>
    <n v="0"/>
    <s v="Committee"/>
    <s v="Committee"/>
    <s v="Drinking water source"/>
    <n v="0"/>
    <m/>
    <m/>
    <m/>
    <m/>
    <n v="1"/>
    <n v="1"/>
    <n v="0.73394495412844041"/>
    <n v="1"/>
    <n v="0.91743119266055051"/>
    <n v="0"/>
    <m/>
    <x v="0"/>
    <x v="0"/>
    <x v="1"/>
  </r>
  <r>
    <x v="0"/>
    <x v="3"/>
    <x v="64"/>
    <s v="MMR001CMP129"/>
    <s v="NGCA"/>
    <s v="Rural"/>
    <n v="245"/>
    <n v="1232"/>
    <n v="425"/>
    <n v="1982"/>
    <n v="425"/>
    <n v="0"/>
    <s v="Committee"/>
    <s v="Committee"/>
    <s v="Drinking water source"/>
    <n v="0"/>
    <m/>
    <m/>
    <m/>
    <m/>
    <n v="1"/>
    <n v="1"/>
    <n v="0.37735849056603776"/>
    <n v="0.53908355795148244"/>
    <n v="0.13477088948787061"/>
    <n v="0"/>
    <m/>
    <x v="0"/>
    <x v="0"/>
    <x v="0"/>
  </r>
  <r>
    <x v="0"/>
    <x v="0"/>
    <x v="65"/>
    <s v="MMR001CMP013"/>
    <s v="GCA"/>
    <s v="Urban"/>
    <n v="44"/>
    <n v="191"/>
    <n v="18"/>
    <n v="65"/>
    <n v="44"/>
    <n v="191"/>
    <s v="Committee"/>
    <s v="Committee"/>
    <s v="Drinking water source"/>
    <n v="0"/>
    <m/>
    <m/>
    <m/>
    <m/>
    <n v="1"/>
    <n v="0.82901554404145072"/>
    <n v="0.82901554404145072"/>
    <n v="1"/>
    <n v="0"/>
    <n v="1"/>
    <m/>
    <x v="0"/>
    <x v="0"/>
    <x v="0"/>
  </r>
  <r>
    <x v="0"/>
    <x v="8"/>
    <x v="66"/>
    <s v="MMR001CMP078"/>
    <s v="GCA"/>
    <s v="Mixed"/>
    <n v="13"/>
    <n v="64"/>
    <n v="13"/>
    <n v="64"/>
    <n v="13"/>
    <n v="64"/>
    <s v="Committee"/>
    <s v="Focal point"/>
    <s v="Drinking water source"/>
    <n v="0"/>
    <m/>
    <m/>
    <m/>
    <m/>
    <n v="1"/>
    <n v="0.8"/>
    <n v="0"/>
    <n v="1"/>
    <n v="1"/>
    <n v="1"/>
    <m/>
    <x v="0"/>
    <x v="1"/>
    <x v="1"/>
  </r>
  <r>
    <x v="0"/>
    <x v="0"/>
    <x v="67"/>
    <s v="MMR001CMP014"/>
    <s v="GCA"/>
    <s v="Urban"/>
    <n v="138"/>
    <n v="697"/>
    <n v="82"/>
    <n v="467"/>
    <n v="138"/>
    <n v="697"/>
    <s v="Committee"/>
    <s v="Committee"/>
    <s v="Drinking water source"/>
    <n v="0"/>
    <m/>
    <m/>
    <m/>
    <m/>
    <n v="1"/>
    <n v="1"/>
    <n v="1"/>
    <n v="0.64935064935064934"/>
    <n v="0"/>
    <n v="0.87730061349693256"/>
    <m/>
    <x v="0"/>
    <x v="0"/>
    <x v="0"/>
  </r>
  <r>
    <x v="0"/>
    <x v="13"/>
    <x v="68"/>
    <s v="MMR001CMP067"/>
    <s v="GCA"/>
    <s v="Urban"/>
    <n v="83"/>
    <n v="293"/>
    <n v="86"/>
    <n v="303"/>
    <n v="86"/>
    <n v="303"/>
    <s v="Committee"/>
    <s v="Committee"/>
    <s v="Drinking water source"/>
    <m/>
    <n v="10"/>
    <m/>
    <m/>
    <m/>
    <n v="1"/>
    <n v="0.98039215686274506"/>
    <n v="0.52287581699346408"/>
    <n v="1"/>
    <n v="1"/>
    <n v="0"/>
    <m/>
    <x v="0"/>
    <x v="1"/>
    <x v="0"/>
  </r>
  <r>
    <x v="0"/>
    <x v="1"/>
    <x v="69"/>
    <s v="MMR001CMP113"/>
    <s v="NGCA"/>
    <s v="Rural"/>
    <n v="155"/>
    <n v="672"/>
    <n v="155"/>
    <n v="665"/>
    <n v="155"/>
    <n v="665"/>
    <s v="Committee"/>
    <s v="Committee"/>
    <s v="Drinking water source"/>
    <n v="0"/>
    <m/>
    <m/>
    <m/>
    <m/>
    <n v="1"/>
    <n v="1"/>
    <n v="0.24806201550387597"/>
    <n v="0.15503875968992248"/>
    <n v="0.62015503875968991"/>
    <n v="0.85256410256410253"/>
    <m/>
    <x v="0"/>
    <x v="1"/>
    <x v="0"/>
  </r>
  <r>
    <x v="1"/>
    <x v="10"/>
    <x v="70"/>
    <s v="MMR015CMP006"/>
    <s v="GCA"/>
    <s v="Rural"/>
    <n v="49"/>
    <n v="270"/>
    <n v="49"/>
    <n v="261"/>
    <n v="49"/>
    <n v="261"/>
    <s v="Committee"/>
    <s v="Focal point"/>
    <s v="Drinking water source"/>
    <n v="0"/>
    <n v="5"/>
    <m/>
    <m/>
    <m/>
    <n v="0.92961487383798147"/>
    <n v="1"/>
    <n v="0"/>
    <n v="1"/>
    <n v="1"/>
    <n v="0.96078431372549022"/>
    <m/>
    <x v="1"/>
    <x v="1"/>
    <x v="0"/>
  </r>
  <r>
    <x v="1"/>
    <x v="10"/>
    <x v="71"/>
    <s v="MMR015CMP007"/>
    <s v="GCA"/>
    <s v="Rural"/>
    <n v="64"/>
    <n v="286"/>
    <n v="62"/>
    <n v="281"/>
    <n v="62"/>
    <n v="281"/>
    <s v="Committee"/>
    <s v="Committee"/>
    <s v="Drinking water source"/>
    <n v="0"/>
    <m/>
    <m/>
    <m/>
    <m/>
    <m/>
    <m/>
    <m/>
    <m/>
    <m/>
    <m/>
    <m/>
    <x v="0"/>
    <x v="1"/>
    <x v="0"/>
  </r>
  <r>
    <x v="1"/>
    <x v="14"/>
    <x v="72"/>
    <s v="MMR015CMP009"/>
    <s v="GCA"/>
    <s v="Urban"/>
    <n v="37"/>
    <n v="159"/>
    <n v="37"/>
    <n v="159"/>
    <n v="37"/>
    <n v="172"/>
    <s v="Committee"/>
    <s v="Focal point"/>
    <s v="Drinking water source"/>
    <n v="1.5"/>
    <n v="30"/>
    <n v="15"/>
    <m/>
    <m/>
    <n v="1"/>
    <n v="1"/>
    <n v="0"/>
    <n v="1"/>
    <n v="0.71942446043165464"/>
    <n v="1"/>
    <m/>
    <x v="1"/>
    <x v="1"/>
    <x v="1"/>
  </r>
  <r>
    <x v="1"/>
    <x v="10"/>
    <x v="73"/>
    <s v="MMR015CMP016"/>
    <s v="GCA"/>
    <s v="Urban"/>
    <n v="65"/>
    <n v="285"/>
    <n v="63"/>
    <n v="286"/>
    <n v="63"/>
    <n v="286"/>
    <s v="Committee"/>
    <s v="Committee"/>
    <s v="Drinking water source"/>
    <n v="0"/>
    <m/>
    <m/>
    <m/>
    <m/>
    <n v="0.43715846994535523"/>
    <n v="0.65573770491803274"/>
    <n v="0.65573770491803274"/>
    <n v="0.65573770491803274"/>
    <n v="0.98360655737704916"/>
    <n v="0"/>
    <m/>
    <x v="0"/>
    <x v="1"/>
    <x v="0"/>
  </r>
  <r>
    <x v="1"/>
    <x v="10"/>
    <x v="74"/>
    <s v="MMR015CMP018"/>
    <s v="GCA"/>
    <s v="Rural"/>
    <n v="63"/>
    <n v="305"/>
    <n v="69"/>
    <n v="305"/>
    <n v="69"/>
    <n v="305"/>
    <s v="Committee"/>
    <s v="Focal point"/>
    <s v="Drinking water source"/>
    <n v="3"/>
    <n v="1.2999999523162842"/>
    <m/>
    <m/>
    <m/>
    <n v="1"/>
    <n v="1"/>
    <n v="0"/>
    <n v="1"/>
    <n v="1"/>
    <n v="1"/>
    <m/>
    <x v="0"/>
    <x v="1"/>
    <x v="0"/>
  </r>
  <r>
    <x v="1"/>
    <x v="10"/>
    <x v="75"/>
    <s v="MMR015CMP020"/>
    <s v="GCA"/>
    <s v="Rural"/>
    <n v="218"/>
    <n v="1108"/>
    <n v="202"/>
    <n v="906"/>
    <n v="202"/>
    <n v="906"/>
    <s v="Committee"/>
    <s v="Committee"/>
    <s v="Drinking water source"/>
    <n v="1"/>
    <n v="30"/>
    <n v="15"/>
    <m/>
    <m/>
    <m/>
    <m/>
    <m/>
    <m/>
    <m/>
    <m/>
    <m/>
    <x v="0"/>
    <x v="1"/>
    <x v="0"/>
  </r>
  <r>
    <x v="1"/>
    <x v="9"/>
    <x v="76"/>
    <s v="MMR015CMP213"/>
    <s v="GCA"/>
    <s v="Urban"/>
    <n v="56"/>
    <n v="236"/>
    <n v="52"/>
    <n v="212"/>
    <n v="52"/>
    <n v="212"/>
    <s v="Committee"/>
    <s v="Committee"/>
    <s v="Drinking water source"/>
    <n v="0"/>
    <m/>
    <m/>
    <m/>
    <m/>
    <n v="1"/>
    <n v="1"/>
    <n v="1"/>
    <n v="1"/>
    <n v="0.83333333333333337"/>
    <n v="1"/>
    <m/>
    <x v="0"/>
    <x v="1"/>
    <x v="0"/>
  </r>
  <r>
    <x v="1"/>
    <x v="7"/>
    <x v="77"/>
    <s v="MMR015CMP214"/>
    <s v="GCA"/>
    <s v="Urban"/>
    <n v="38"/>
    <n v="198"/>
    <n v="35"/>
    <n v="188"/>
    <n v="37"/>
    <n v="198"/>
    <s v="Committee"/>
    <s v="Committee"/>
    <s v="Drinking water source"/>
    <n v="0"/>
    <m/>
    <m/>
    <m/>
    <m/>
    <n v="1"/>
    <n v="0.6"/>
    <n v="0"/>
    <n v="1"/>
    <n v="1"/>
    <n v="1"/>
    <m/>
    <x v="0"/>
    <x v="1"/>
    <x v="1"/>
  </r>
  <r>
    <x v="1"/>
    <x v="7"/>
    <x v="78"/>
    <s v="MMR015CMP215"/>
    <s v="GCA"/>
    <s v="Urban"/>
    <n v="126"/>
    <n v="572"/>
    <n v="123"/>
    <n v="571"/>
    <n v="124"/>
    <n v="575"/>
    <s v="Committee"/>
    <s v="Committee"/>
    <s v="Drinking water source"/>
    <n v="0"/>
    <n v="6"/>
    <m/>
    <m/>
    <m/>
    <n v="1"/>
    <n v="0.7062600321027287"/>
    <n v="0.6420545746388443"/>
    <n v="0.96308186195826651"/>
    <n v="0.8025682182985554"/>
    <n v="1"/>
    <m/>
    <x v="1"/>
    <x v="1"/>
    <x v="1"/>
  </r>
  <r>
    <x v="0"/>
    <x v="1"/>
    <x v="79"/>
    <s v="MMR001CMP115"/>
    <s v="NGCA"/>
    <s v="Sub-urban"/>
    <n v="136"/>
    <n v="1116"/>
    <n v="146"/>
    <n v="1072"/>
    <n v="146"/>
    <n v="1072"/>
    <s v="Committee"/>
    <s v="Committee"/>
    <s v="Drinking water source"/>
    <n v="0"/>
    <m/>
    <m/>
    <m/>
    <m/>
    <n v="1"/>
    <n v="1"/>
    <n v="0"/>
    <n v="0.24752475247524752"/>
    <n v="0"/>
    <n v="1"/>
    <m/>
    <x v="0"/>
    <x v="1"/>
    <x v="0"/>
  </r>
  <r>
    <x v="0"/>
    <x v="1"/>
    <x v="80"/>
    <s v="MMR001CMP120"/>
    <s v="NGCA"/>
    <s v="Sub-urban"/>
    <n v="191"/>
    <n v="768"/>
    <n v="178"/>
    <n v="850"/>
    <n v="178"/>
    <n v="850"/>
    <s v="Committee"/>
    <s v="Focal point"/>
    <s v="Drinking water source"/>
    <n v="0"/>
    <m/>
    <m/>
    <m/>
    <m/>
    <n v="1"/>
    <n v="1"/>
    <n v="0"/>
    <n v="0.78534031413612571"/>
    <n v="0"/>
    <n v="0"/>
    <m/>
    <x v="0"/>
    <x v="1"/>
    <x v="0"/>
  </r>
  <r>
    <x v="0"/>
    <x v="0"/>
    <x v="81"/>
    <s v="MMR001CMP021"/>
    <s v="GCA"/>
    <s v="Rural"/>
    <n v="14"/>
    <n v="71"/>
    <n v="11"/>
    <n v="56"/>
    <n v="13"/>
    <n v="71"/>
    <s v="Committee"/>
    <s v="Committee"/>
    <s v="Drinking water source"/>
    <n v="0"/>
    <m/>
    <m/>
    <m/>
    <m/>
    <n v="1"/>
    <n v="1"/>
    <n v="1"/>
    <n v="1"/>
    <n v="1"/>
    <n v="0"/>
    <m/>
    <x v="0"/>
    <x v="1"/>
    <x v="1"/>
  </r>
  <r>
    <x v="0"/>
    <x v="5"/>
    <x v="82"/>
    <s v="MMR001CMP072"/>
    <s v="GCA"/>
    <s v="Mixed"/>
    <n v="50"/>
    <n v="293"/>
    <n v="50"/>
    <n v="309"/>
    <n v="50"/>
    <n v="309"/>
    <s v="Committee"/>
    <s v="Focal point"/>
    <s v="Drinking water source"/>
    <m/>
    <n v="5"/>
    <m/>
    <m/>
    <m/>
    <n v="1"/>
    <n v="1"/>
    <n v="0.5161290322580645"/>
    <n v="0.967741935483871"/>
    <n v="1"/>
    <n v="0.92"/>
    <m/>
    <x v="0"/>
    <x v="0"/>
    <x v="0"/>
  </r>
  <r>
    <x v="0"/>
    <x v="0"/>
    <x v="83"/>
    <s v="MMR001CMP020"/>
    <s v="GCA"/>
    <s v="Rural"/>
    <n v="21"/>
    <n v="99"/>
    <n v="18"/>
    <n v="89"/>
    <n v="21"/>
    <n v="99"/>
    <s v="Committee"/>
    <s v="Committee"/>
    <s v="Drinking water source"/>
    <n v="0"/>
    <m/>
    <m/>
    <m/>
    <m/>
    <n v="1"/>
    <n v="1"/>
    <n v="0.970873786407767"/>
    <n v="1"/>
    <n v="1"/>
    <n v="0"/>
    <m/>
    <x v="0"/>
    <x v="1"/>
    <x v="0"/>
  </r>
  <r>
    <x v="0"/>
    <x v="3"/>
    <x v="84"/>
    <s v="MMR001CMP066"/>
    <s v="GCA"/>
    <s v="Urban"/>
    <n v="221"/>
    <n v="1003"/>
    <n v="192"/>
    <n v="873"/>
    <n v="192"/>
    <n v="873"/>
    <s v="Committee"/>
    <s v="Committee"/>
    <s v="Drinking water source"/>
    <n v="0"/>
    <n v="5"/>
    <m/>
    <m/>
    <m/>
    <n v="1"/>
    <n v="1"/>
    <n v="0.76487252124645888"/>
    <n v="1"/>
    <n v="1"/>
    <n v="0"/>
    <m/>
    <x v="0"/>
    <x v="1"/>
    <x v="0"/>
  </r>
  <r>
    <x v="0"/>
    <x v="4"/>
    <x v="85"/>
    <s v="MMR001CMP194"/>
    <s v="GCA"/>
    <s v="Mixed"/>
    <n v="12"/>
    <n v="52"/>
    <n v="12"/>
    <n v="56"/>
    <n v="12"/>
    <n v="56"/>
    <s v="Committee"/>
    <s v="Committee"/>
    <s v="Drinking water source"/>
    <n v="2"/>
    <m/>
    <n v="10"/>
    <m/>
    <m/>
    <n v="1"/>
    <n v="1"/>
    <n v="0"/>
    <n v="0"/>
    <n v="1"/>
    <n v="0"/>
    <m/>
    <x v="0"/>
    <x v="1"/>
    <x v="0"/>
  </r>
  <r>
    <x v="0"/>
    <x v="4"/>
    <x v="86"/>
    <s v="MMR001CMP047"/>
    <s v="GCA"/>
    <s v="Urban"/>
    <n v="652"/>
    <n v="3706"/>
    <n v="629"/>
    <n v="3794"/>
    <n v="629"/>
    <n v="3794"/>
    <s v="Committee"/>
    <s v="Focal point"/>
    <s v="Drinking water source"/>
    <n v="20"/>
    <n v="20"/>
    <m/>
    <m/>
    <m/>
    <n v="1"/>
    <n v="0.81491344873501992"/>
    <n v="0.59121171770972036"/>
    <n v="0.29294274300932088"/>
    <n v="0.90545938748335553"/>
    <n v="0.83009708737864074"/>
    <m/>
    <x v="0"/>
    <x v="0"/>
    <x v="0"/>
  </r>
  <r>
    <x v="0"/>
    <x v="5"/>
    <x v="87"/>
    <s v="MMR001CMP056"/>
    <s v="GCA"/>
    <s v="Urban"/>
    <n v="207"/>
    <n v="1863"/>
    <n v="391"/>
    <n v="1820"/>
    <n v="391"/>
    <n v="1820"/>
    <s v="Committee"/>
    <s v="Committee"/>
    <s v="Drinking water source"/>
    <n v="0"/>
    <n v="5"/>
    <m/>
    <m/>
    <m/>
    <n v="1"/>
    <n v="0.89600000000000002"/>
    <n v="0.44800000000000001"/>
    <n v="1"/>
    <n v="1"/>
    <n v="0"/>
    <m/>
    <x v="0"/>
    <x v="1"/>
    <x v="1"/>
  </r>
  <r>
    <x v="0"/>
    <x v="3"/>
    <x v="88"/>
    <s v="MMR001CMP218"/>
    <s v="GCA"/>
    <s v="Rural"/>
    <n v="372"/>
    <n v="1443"/>
    <n v="165"/>
    <n v="1672"/>
    <n v="165"/>
    <n v="1672"/>
    <s v="Committee"/>
    <s v="Committee"/>
    <s v="Drinking water source"/>
    <n v="0"/>
    <n v="5"/>
    <m/>
    <m/>
    <m/>
    <m/>
    <m/>
    <m/>
    <m/>
    <m/>
    <m/>
    <m/>
    <x v="0"/>
    <x v="0"/>
    <x v="0"/>
  </r>
  <r>
    <x v="0"/>
    <x v="4"/>
    <x v="89"/>
    <s v="MMR001CMP193"/>
    <s v="GCA"/>
    <s v="Rural"/>
    <n v="157"/>
    <n v="761"/>
    <n v="150"/>
    <n v="761"/>
    <n v="150"/>
    <n v="761"/>
    <s v="Committee"/>
    <s v="Committee"/>
    <s v="Drinking water source"/>
    <n v="0"/>
    <n v="5"/>
    <m/>
    <m/>
    <m/>
    <n v="1"/>
    <n v="1"/>
    <n v="0.59060402684563762"/>
    <n v="1"/>
    <n v="1"/>
    <n v="0.89261744966442957"/>
    <m/>
    <x v="0"/>
    <x v="0"/>
    <x v="0"/>
  </r>
  <r>
    <x v="0"/>
    <x v="5"/>
    <x v="90"/>
    <s v="MMR001CMP070"/>
    <s v="GCA"/>
    <s v="Urban"/>
    <n v="188"/>
    <n v="993"/>
    <n v="190"/>
    <n v="1021"/>
    <n v="190"/>
    <n v="1021"/>
    <s v="Committee"/>
    <s v="Committee"/>
    <s v="Drinking water source"/>
    <n v="0"/>
    <n v="5"/>
    <m/>
    <m/>
    <m/>
    <n v="1"/>
    <n v="0.55172413793103448"/>
    <n v="0.55172413793103448"/>
    <n v="0.22988505747126436"/>
    <n v="0.91954022988505746"/>
    <n v="1"/>
    <m/>
    <x v="0"/>
    <x v="0"/>
    <x v="0"/>
  </r>
  <r>
    <x v="0"/>
    <x v="5"/>
    <x v="91"/>
    <s v="MMR001CMP071"/>
    <s v="GCA"/>
    <s v="Urban"/>
    <n v="29"/>
    <n v="182"/>
    <n v="36"/>
    <n v="215"/>
    <n v="36"/>
    <n v="217"/>
    <s v="Committee"/>
    <s v="Focal point"/>
    <s v="Drinking water source"/>
    <n v="0"/>
    <n v="5"/>
    <m/>
    <m/>
    <m/>
    <n v="1"/>
    <n v="0.37209302325581395"/>
    <n v="0"/>
    <n v="0"/>
    <n v="1"/>
    <n v="0.9464285714285714"/>
    <m/>
    <x v="1"/>
    <x v="1"/>
    <x v="1"/>
  </r>
  <r>
    <x v="0"/>
    <x v="5"/>
    <x v="92"/>
    <s v="MMR001CMP073"/>
    <s v="GCA"/>
    <s v="Rural"/>
    <n v="45"/>
    <n v="269"/>
    <n v="39"/>
    <n v="237"/>
    <n v="39"/>
    <n v="237"/>
    <s v="Committee"/>
    <s v="Committee"/>
    <s v="Drinking water source"/>
    <n v="0"/>
    <m/>
    <n v="5"/>
    <m/>
    <m/>
    <n v="1"/>
    <n v="1"/>
    <n v="1"/>
    <n v="1"/>
    <n v="1"/>
    <n v="0.9358974358974359"/>
    <m/>
    <x v="0"/>
    <x v="0"/>
    <x v="0"/>
  </r>
  <r>
    <x v="1"/>
    <x v="10"/>
    <x v="93"/>
    <s v="MMR015CMP017"/>
    <s v="GCA"/>
    <s v="Urban"/>
    <n v="31"/>
    <n v="144"/>
    <n v="30"/>
    <n v="139"/>
    <n v="30"/>
    <n v="139"/>
    <s v="Committee"/>
    <s v="Committee"/>
    <s v="Drinking water source"/>
    <n v="0"/>
    <m/>
    <m/>
    <m/>
    <m/>
    <n v="1"/>
    <n v="1"/>
    <n v="1"/>
    <n v="1"/>
    <n v="0"/>
    <n v="0"/>
    <m/>
    <x v="0"/>
    <x v="1"/>
    <x v="0"/>
  </r>
  <r>
    <x v="1"/>
    <x v="14"/>
    <x v="94"/>
    <s v="MMR015CMP209"/>
    <s v="GCA"/>
    <s v="Urban"/>
    <n v="31"/>
    <n v="183"/>
    <n v="29"/>
    <n v="157"/>
    <n v="29"/>
    <n v="157"/>
    <s v="Committee"/>
    <s v="Committee"/>
    <s v="Drinking water source"/>
    <n v="0"/>
    <m/>
    <m/>
    <m/>
    <m/>
    <n v="1"/>
    <n v="1"/>
    <n v="0.43715846994535518"/>
    <n v="1"/>
    <n v="0"/>
    <n v="0"/>
    <m/>
    <x v="0"/>
    <x v="1"/>
    <x v="1"/>
  </r>
  <r>
    <x v="0"/>
    <x v="8"/>
    <x v="95"/>
    <s v="MMR001CMP236"/>
    <s v="GCA"/>
    <s v="Rural"/>
    <n v="40"/>
    <n v="158"/>
    <n v="31"/>
    <n v="138"/>
    <n v="31"/>
    <n v="138"/>
    <s v="Committee"/>
    <s v="Focal point"/>
    <s v="Drinking water source"/>
    <n v="0"/>
    <m/>
    <m/>
    <m/>
    <m/>
    <n v="1"/>
    <n v="1"/>
    <n v="1"/>
    <n v="1"/>
    <n v="0"/>
    <n v="0"/>
    <m/>
    <x v="0"/>
    <x v="1"/>
    <x v="0"/>
  </r>
  <r>
    <x v="0"/>
    <x v="4"/>
    <x v="96"/>
    <s v="MMR001CMP052"/>
    <s v="GCA"/>
    <s v="Urban"/>
    <n v="43"/>
    <n v="237"/>
    <n v="39"/>
    <n v="223"/>
    <n v="39"/>
    <n v="223"/>
    <s v="Committee"/>
    <s v="Committee"/>
    <s v="Drinking water source"/>
    <n v="0"/>
    <n v="5"/>
    <m/>
    <m/>
    <m/>
    <n v="1"/>
    <n v="0.49792531120331951"/>
    <n v="0.49792531120331951"/>
    <n v="0.82987551867219922"/>
    <n v="0.82987551867219922"/>
    <n v="0"/>
    <m/>
    <x v="0"/>
    <x v="1"/>
    <x v="1"/>
  </r>
  <r>
    <x v="1"/>
    <x v="7"/>
    <x v="97"/>
    <s v="MMR015CMP004"/>
    <s v="GCA"/>
    <s v="Urban"/>
    <n v="70"/>
    <n v="368"/>
    <n v="70"/>
    <n v="363"/>
    <n v="70"/>
    <n v="0"/>
    <s v="Committee"/>
    <s v="Committee"/>
    <s v="Drinking water source"/>
    <n v="1"/>
    <n v="30"/>
    <m/>
    <m/>
    <m/>
    <n v="1"/>
    <n v="0.98445595854922274"/>
    <n v="5.181347150259067E-2"/>
    <n v="0.51813471502590669"/>
    <n v="0.77720207253886009"/>
    <n v="0"/>
    <m/>
    <x v="1"/>
    <x v="1"/>
    <x v="1"/>
  </r>
  <r>
    <x v="0"/>
    <x v="11"/>
    <x v="98"/>
    <s v="MMR001CMP080"/>
    <s v="GCA"/>
    <s v="Urban"/>
    <n v="12"/>
    <n v="55"/>
    <n v="12"/>
    <n v="62"/>
    <n v="12"/>
    <n v="62"/>
    <s v="Committee"/>
    <s v="Committee"/>
    <s v="Drinking water source"/>
    <n v="0"/>
    <m/>
    <m/>
    <m/>
    <m/>
    <n v="1"/>
    <n v="1"/>
    <n v="1"/>
    <n v="1"/>
    <n v="1"/>
    <n v="0"/>
    <m/>
    <x v="0"/>
    <x v="1"/>
    <x v="0"/>
  </r>
  <r>
    <x v="0"/>
    <x v="1"/>
    <x v="99"/>
    <s v="MMR001CMP160"/>
    <s v="NGCA"/>
    <s v="Rural"/>
    <n v="90"/>
    <n v="508"/>
    <n v="98"/>
    <n v="554"/>
    <n v="124"/>
    <n v="319"/>
    <s v="Committee"/>
    <s v="Committee"/>
    <s v="Drinking water source"/>
    <n v="0"/>
    <m/>
    <m/>
    <m/>
    <m/>
    <n v="1"/>
    <n v="1"/>
    <n v="0.4375"/>
    <n v="0.3125"/>
    <n v="0.625"/>
    <n v="0.99090909090909096"/>
    <m/>
    <x v="0"/>
    <x v="1"/>
    <x v="0"/>
  </r>
  <r>
    <x v="0"/>
    <x v="0"/>
    <x v="100"/>
    <s v="MMR001CMP009"/>
    <s v="GCA"/>
    <s v="Urban"/>
    <n v="90"/>
    <n v="487"/>
    <n v="75"/>
    <n v="423"/>
    <n v="91"/>
    <n v="491"/>
    <s v="Committee"/>
    <s v="Committee"/>
    <s v="Drinking water source"/>
    <n v="0"/>
    <m/>
    <m/>
    <m/>
    <m/>
    <n v="1"/>
    <n v="0.76555023923444976"/>
    <n v="0.76555023923444976"/>
    <n v="0.4784688995215311"/>
    <n v="0"/>
    <n v="0.95402298850574707"/>
    <m/>
    <x v="0"/>
    <x v="0"/>
    <x v="0"/>
  </r>
  <r>
    <x v="0"/>
    <x v="4"/>
    <x v="101"/>
    <s v="MMR001CMP049"/>
    <s v="GCA"/>
    <s v="Urban"/>
    <n v="116"/>
    <n v="659"/>
    <n v="113"/>
    <n v="641"/>
    <n v="120"/>
    <n v="680"/>
    <s v="Committee"/>
    <s v="Committee"/>
    <s v="Drinking water source"/>
    <n v="0"/>
    <m/>
    <m/>
    <m/>
    <m/>
    <n v="1"/>
    <n v="0.8"/>
    <n v="0.51200000000000001"/>
    <n v="0.8"/>
    <n v="1"/>
    <n v="0"/>
    <m/>
    <x v="0"/>
    <x v="0"/>
    <x v="0"/>
  </r>
  <r>
    <x v="0"/>
    <x v="5"/>
    <x v="102"/>
    <s v="MMR001CMP059"/>
    <s v="GCA"/>
    <s v="Urban"/>
    <n v="24"/>
    <n v="89"/>
    <n v="27"/>
    <n v="101"/>
    <n v="27"/>
    <n v="0"/>
    <s v="Committee"/>
    <s v="Committee"/>
    <s v="Drinking water source"/>
    <n v="0"/>
    <m/>
    <m/>
    <m/>
    <m/>
    <n v="1"/>
    <n v="0.898876404494382"/>
    <n v="0.6741573033707865"/>
    <n v="1"/>
    <n v="1"/>
    <n v="0.86956521739130432"/>
    <m/>
    <x v="0"/>
    <x v="0"/>
    <x v="0"/>
  </r>
  <r>
    <x v="0"/>
    <x v="1"/>
    <x v="103"/>
    <s v="MMR001CMP032"/>
    <s v="GCA"/>
    <s v="Urban"/>
    <n v="91"/>
    <n v="328"/>
    <n v="69"/>
    <n v="258"/>
    <n v="91"/>
    <n v="328"/>
    <s v="Committee"/>
    <s v="Committee"/>
    <s v="Drinking water source"/>
    <n v="0"/>
    <m/>
    <m/>
    <m/>
    <m/>
    <n v="1"/>
    <n v="0.82111436950146632"/>
    <n v="0.82111436950146632"/>
    <n v="0.87976539589442815"/>
    <n v="0.87976539589442815"/>
    <n v="0"/>
    <m/>
    <x v="0"/>
    <x v="1"/>
    <x v="1"/>
  </r>
  <r>
    <x v="0"/>
    <x v="2"/>
    <x v="104"/>
    <s v="MMR001CMP195"/>
    <s v="GCA"/>
    <s v="Urban"/>
    <n v="143"/>
    <n v="638"/>
    <n v="131"/>
    <n v="593"/>
    <n v="141"/>
    <n v="638"/>
    <s v="Committee"/>
    <s v="Focal point"/>
    <s v="Drinking water source"/>
    <n v="1"/>
    <n v="20"/>
    <m/>
    <m/>
    <m/>
    <n v="1"/>
    <n v="0.89368258859784289"/>
    <n v="0.80123266563944529"/>
    <n v="1"/>
    <n v="1"/>
    <n v="0"/>
    <m/>
    <x v="1"/>
    <x v="1"/>
    <x v="1"/>
  </r>
  <r>
    <x v="0"/>
    <x v="1"/>
    <x v="105"/>
    <s v="MMR001CMP031"/>
    <s v="GCA"/>
    <s v="Urban"/>
    <n v="143"/>
    <n v="800"/>
    <n v="113"/>
    <n v="618"/>
    <n v="143"/>
    <n v="800"/>
    <s v="Committee"/>
    <s v="Committee"/>
    <s v="Drinking water source"/>
    <n v="0"/>
    <m/>
    <m/>
    <m/>
    <m/>
    <n v="1"/>
    <n v="0.81300813008130079"/>
    <n v="0.75880758807588078"/>
    <n v="0.81300813008130079"/>
    <n v="0.6775067750677507"/>
    <n v="0"/>
    <m/>
    <x v="0"/>
    <x v="0"/>
    <x v="0"/>
  </r>
  <r>
    <x v="0"/>
    <x v="1"/>
    <x v="106"/>
    <s v="MMR001CMP037"/>
    <s v="GCA"/>
    <s v="Urban"/>
    <n v="44"/>
    <n v="183"/>
    <n v="25"/>
    <n v="115"/>
    <n v="44"/>
    <n v="181"/>
    <s v="Committee"/>
    <s v="Focal point"/>
    <s v="Drinking water source"/>
    <n v="0"/>
    <m/>
    <m/>
    <m/>
    <m/>
    <n v="1"/>
    <n v="1"/>
    <n v="1"/>
    <n v="1"/>
    <n v="1"/>
    <n v="0"/>
    <m/>
    <x v="0"/>
    <x v="0"/>
    <x v="0"/>
  </r>
  <r>
    <x v="0"/>
    <x v="1"/>
    <x v="107"/>
    <s v="MMR001CMP028"/>
    <s v="GCA"/>
    <s v="Rural"/>
    <n v="99"/>
    <n v="480"/>
    <n v="65"/>
    <n v="360"/>
    <n v="99"/>
    <n v="480"/>
    <s v="Committee"/>
    <s v="Focal point"/>
    <s v="Drinking water source"/>
    <n v="0"/>
    <m/>
    <m/>
    <m/>
    <m/>
    <n v="1"/>
    <n v="1"/>
    <n v="0.94674556213017746"/>
    <n v="0.78895463510848129"/>
    <n v="1"/>
    <n v="0"/>
    <m/>
    <x v="0"/>
    <x v="1"/>
    <x v="1"/>
  </r>
  <r>
    <x v="0"/>
    <x v="0"/>
    <x v="108"/>
    <s v="MMR001CMP023"/>
    <s v="GCA"/>
    <s v="Urban"/>
    <n v="54"/>
    <n v="258"/>
    <n v="53"/>
    <n v="251"/>
    <n v="54"/>
    <n v="257"/>
    <s v="Committee"/>
    <s v="Committee"/>
    <s v="Drinking water source"/>
    <n v="0"/>
    <m/>
    <m/>
    <m/>
    <m/>
    <n v="1"/>
    <n v="0.95522388059701491"/>
    <n v="0.83582089552238803"/>
    <n v="1"/>
    <n v="0.59701492537313428"/>
    <n v="0"/>
    <m/>
    <x v="0"/>
    <x v="0"/>
    <x v="0"/>
  </r>
  <r>
    <x v="0"/>
    <x v="0"/>
    <x v="109"/>
    <s v="MMR001CMP022"/>
    <s v="GCA"/>
    <s v="Urban"/>
    <n v="7"/>
    <n v="37"/>
    <n v="7"/>
    <n v="37"/>
    <n v="7"/>
    <n v="37"/>
    <s v="Committee"/>
    <s v="Focal point"/>
    <s v="Drinking water source"/>
    <m/>
    <m/>
    <m/>
    <m/>
    <m/>
    <n v="1"/>
    <n v="1"/>
    <n v="1"/>
    <n v="1"/>
    <n v="1"/>
    <n v="0"/>
    <m/>
    <x v="0"/>
    <x v="0"/>
    <x v="0"/>
  </r>
  <r>
    <x v="1"/>
    <x v="7"/>
    <x v="110"/>
    <s v="MMR015CMP001"/>
    <s v="GCA"/>
    <s v="Urban"/>
    <n v="73"/>
    <n v="388"/>
    <n v="68"/>
    <n v="343"/>
    <n v="73"/>
    <n v="380"/>
    <s v="Committee"/>
    <s v="Committee"/>
    <s v="Drinking water source"/>
    <n v="0"/>
    <m/>
    <m/>
    <m/>
    <m/>
    <n v="1"/>
    <n v="0.54644808743169404"/>
    <n v="0.54644808743169404"/>
    <n v="0.54644808743169404"/>
    <n v="0.54644808743169404"/>
    <n v="0"/>
    <m/>
    <x v="0"/>
    <x v="0"/>
    <x v="1"/>
  </r>
  <r>
    <x v="0"/>
    <x v="1"/>
    <x v="111"/>
    <s v="MMR001CMP116"/>
    <s v="NGCA"/>
    <s v="Urban"/>
    <n v="1344"/>
    <n v="6811"/>
    <n v="352"/>
    <n v="1884"/>
    <m/>
    <n v="6602"/>
    <s v="Committee"/>
    <s v="Committee"/>
    <s v="Drinking water source"/>
    <n v="0"/>
    <m/>
    <m/>
    <m/>
    <m/>
    <n v="1"/>
    <n v="1"/>
    <n v="1"/>
    <n v="1"/>
    <n v="0.65189048239895697"/>
    <n v="0"/>
    <m/>
    <x v="0"/>
    <x v="1"/>
    <x v="0"/>
  </r>
  <r>
    <x v="0"/>
    <x v="6"/>
    <x v="112"/>
    <s v="MMR001CMP182"/>
    <s v="GCA"/>
    <s v="Urban"/>
    <n v="10"/>
    <n v="39"/>
    <n v="9"/>
    <n v="37"/>
    <n v="9"/>
    <n v="0"/>
    <s v="Committee"/>
    <s v="Committee"/>
    <s v="Drinking water source"/>
    <n v="0"/>
    <m/>
    <m/>
    <m/>
    <m/>
    <n v="1"/>
    <n v="1"/>
    <n v="1"/>
    <n v="1"/>
    <n v="1"/>
    <n v="0"/>
    <m/>
    <x v="0"/>
    <x v="1"/>
    <x v="0"/>
  </r>
  <r>
    <x v="0"/>
    <x v="6"/>
    <x v="113"/>
    <s v="MMR001CMP167"/>
    <s v="GCA"/>
    <s v="Rural"/>
    <n v="15"/>
    <n v="74"/>
    <n v="16"/>
    <n v="73"/>
    <n v="16"/>
    <n v="0"/>
    <s v="Committee"/>
    <s v="Committee"/>
    <s v="Drinking water source"/>
    <n v="0"/>
    <m/>
    <m/>
    <m/>
    <m/>
    <n v="1"/>
    <n v="1"/>
    <n v="1"/>
    <n v="1"/>
    <n v="1"/>
    <n v="0"/>
    <m/>
    <x v="0"/>
    <x v="1"/>
    <x v="0"/>
  </r>
  <r>
    <x v="0"/>
    <x v="6"/>
    <x v="114"/>
    <s v="MMR001CMP191"/>
    <s v="GCA"/>
    <s v="Urban"/>
    <n v="13"/>
    <n v="75"/>
    <n v="8"/>
    <n v="46"/>
    <n v="8"/>
    <n v="0"/>
    <s v="Committee"/>
    <s v="Committee"/>
    <s v="Drinking water source"/>
    <n v="0"/>
    <m/>
    <m/>
    <m/>
    <m/>
    <n v="1"/>
    <n v="1"/>
    <n v="1"/>
    <n v="1"/>
    <n v="1"/>
    <n v="0"/>
    <m/>
    <x v="0"/>
    <x v="1"/>
    <x v="0"/>
  </r>
  <r>
    <x v="0"/>
    <x v="6"/>
    <x v="115"/>
    <s v="MMR001CMP192"/>
    <s v="GCA"/>
    <s v="Urban"/>
    <n v="17"/>
    <n v="64"/>
    <n v="12"/>
    <n v="47"/>
    <n v="12"/>
    <n v="0"/>
    <s v="Committee"/>
    <s v="Committee"/>
    <s v="Drinking water source"/>
    <n v="0.25"/>
    <n v="15"/>
    <n v="5"/>
    <n v="2"/>
    <m/>
    <n v="1"/>
    <n v="1"/>
    <n v="1"/>
    <n v="1"/>
    <n v="1"/>
    <n v="0"/>
    <m/>
    <x v="0"/>
    <x v="1"/>
    <x v="0"/>
  </r>
  <r>
    <x v="0"/>
    <x v="3"/>
    <x v="116"/>
    <s v="MMR001CMP230"/>
    <s v="GCA"/>
    <s v="Rural"/>
    <n v="113"/>
    <n v="490"/>
    <n v="113"/>
    <n v="476"/>
    <n v="113"/>
    <n v="476"/>
    <s v="Committee"/>
    <s v="Committee"/>
    <s v="Drinking water source"/>
    <n v="0"/>
    <m/>
    <m/>
    <m/>
    <m/>
    <n v="1"/>
    <n v="0.48681541582150101"/>
    <n v="0.48681541582150101"/>
    <n v="0.40567951318458417"/>
    <n v="0.40567951318458417"/>
    <n v="0"/>
    <m/>
    <x v="0"/>
    <x v="1"/>
    <x v="0"/>
  </r>
  <r>
    <x v="0"/>
    <x v="6"/>
    <x v="117"/>
    <s v="MMR001CMP091"/>
    <s v="GCA"/>
    <s v="Urban"/>
    <n v="5"/>
    <n v="26"/>
    <n v="5"/>
    <n v="27"/>
    <n v="5"/>
    <n v="0"/>
    <s v="Committee"/>
    <s v="Committee"/>
    <s v="Drinking water source"/>
    <n v="0"/>
    <m/>
    <m/>
    <m/>
    <m/>
    <n v="1"/>
    <n v="1"/>
    <n v="1"/>
    <n v="1"/>
    <n v="1"/>
    <n v="0"/>
    <m/>
    <x v="0"/>
    <x v="1"/>
    <x v="0"/>
  </r>
  <r>
    <x v="0"/>
    <x v="4"/>
    <x v="118"/>
    <s v="MMR001CMP053"/>
    <s v="GCA"/>
    <s v="Urban"/>
    <n v="15"/>
    <n v="64"/>
    <n v="15"/>
    <n v="73"/>
    <n v="15"/>
    <n v="73"/>
    <s v="Committee"/>
    <s v="Committee"/>
    <s v="Drinking water source"/>
    <n v="0"/>
    <m/>
    <m/>
    <m/>
    <m/>
    <n v="1"/>
    <n v="1"/>
    <n v="1"/>
    <n v="1"/>
    <n v="1"/>
    <n v="0"/>
    <m/>
    <x v="0"/>
    <x v="0"/>
    <x v="0"/>
  </r>
  <r>
    <x v="0"/>
    <x v="6"/>
    <x v="119"/>
    <s v="MMR001CMP190"/>
    <s v="GCA"/>
    <s v="Urban"/>
    <n v="14"/>
    <n v="83"/>
    <n v="13"/>
    <n v="83"/>
    <n v="13"/>
    <n v="0"/>
    <s v="Committee"/>
    <s v="Committee"/>
    <s v="Drinking water source"/>
    <n v="0"/>
    <m/>
    <m/>
    <m/>
    <m/>
    <n v="1"/>
    <n v="1"/>
    <n v="1"/>
    <n v="1"/>
    <n v="1"/>
    <n v="0"/>
    <m/>
    <x v="0"/>
    <x v="0"/>
    <x v="0"/>
  </r>
  <r>
    <x v="0"/>
    <x v="6"/>
    <x v="120"/>
    <s v="MMR001CMP181"/>
    <s v="GCA"/>
    <s v="Urban"/>
    <n v="25"/>
    <n v="133"/>
    <n v="21"/>
    <n v="117"/>
    <n v="21"/>
    <n v="0"/>
    <s v="Committee"/>
    <s v="Committee"/>
    <s v="Drinking water source"/>
    <n v="0"/>
    <m/>
    <m/>
    <m/>
    <m/>
    <n v="1"/>
    <n v="1"/>
    <n v="1"/>
    <n v="0.85470085470085466"/>
    <n v="1"/>
    <n v="0"/>
    <m/>
    <x v="0"/>
    <x v="1"/>
    <x v="0"/>
  </r>
  <r>
    <x v="0"/>
    <x v="6"/>
    <x v="121"/>
    <s v="MMR001CMP174"/>
    <s v="GCA"/>
    <s v="Urban"/>
    <n v="65"/>
    <n v="347"/>
    <n v="66"/>
    <n v="354"/>
    <n v="66"/>
    <n v="0"/>
    <s v="Committee"/>
    <s v="Committee"/>
    <s v="Drinking water source"/>
    <n v="1"/>
    <n v="40"/>
    <n v="10"/>
    <m/>
    <m/>
    <n v="1"/>
    <n v="1"/>
    <n v="1"/>
    <n v="0.85227272727272729"/>
    <n v="1"/>
    <n v="0"/>
    <m/>
    <x v="0"/>
    <x v="1"/>
    <x v="0"/>
  </r>
  <r>
    <x v="0"/>
    <x v="6"/>
    <x v="122"/>
    <s v="MMR001CMP176"/>
    <s v="GCA"/>
    <s v="Urban"/>
    <n v="67"/>
    <n v="350"/>
    <n v="67"/>
    <n v="351"/>
    <n v="67"/>
    <n v="351"/>
    <s v="Committee"/>
    <s v="Committee"/>
    <s v="Drinking water source"/>
    <n v="0"/>
    <m/>
    <m/>
    <m/>
    <m/>
    <n v="1"/>
    <n v="0.85470085470085466"/>
    <n v="0.85470085470085466"/>
    <n v="0.28490028490028491"/>
    <n v="0.85470085470085466"/>
    <n v="0"/>
    <m/>
    <x v="0"/>
    <x v="1"/>
    <x v="0"/>
  </r>
  <r>
    <x v="0"/>
    <x v="4"/>
    <x v="123"/>
    <s v="MMR001CMP055"/>
    <s v="GCA"/>
    <s v="Urban"/>
    <n v="25"/>
    <n v="104"/>
    <n v="24"/>
    <n v="107"/>
    <n v="24"/>
    <n v="107"/>
    <s v="Committee"/>
    <s v="Committee"/>
    <s v="Drinking water source"/>
    <n v="0"/>
    <m/>
    <m/>
    <m/>
    <m/>
    <n v="1"/>
    <n v="1"/>
    <n v="1"/>
    <n v="1"/>
    <n v="1"/>
    <n v="0.88"/>
    <m/>
    <x v="0"/>
    <x v="0"/>
    <x v="0"/>
  </r>
  <r>
    <x v="0"/>
    <x v="6"/>
    <x v="124"/>
    <s v="MMR001CMP109"/>
    <s v="GCA"/>
    <s v="Urban"/>
    <n v="6"/>
    <n v="30"/>
    <n v="6"/>
    <n v="28"/>
    <n v="6"/>
    <n v="0"/>
    <s v="No"/>
    <s v="Committee"/>
    <s v="Drinking water source"/>
    <n v="0"/>
    <m/>
    <m/>
    <m/>
    <m/>
    <n v="1"/>
    <n v="1"/>
    <n v="1"/>
    <n v="1"/>
    <n v="1"/>
    <n v="0"/>
    <m/>
    <x v="0"/>
    <x v="1"/>
    <x v="0"/>
  </r>
  <r>
    <x v="0"/>
    <x v="5"/>
    <x v="125"/>
    <s v="MMR001CMP121"/>
    <s v="NGCA"/>
    <s v="Rural"/>
    <n v="1695"/>
    <n v="7145"/>
    <n v="1501"/>
    <n v="8042"/>
    <n v="1643"/>
    <n v="8780"/>
    <s v="Don't know"/>
    <s v="Committee"/>
    <s v="Drinking water source"/>
    <n v="0"/>
    <m/>
    <m/>
    <m/>
    <m/>
    <n v="1"/>
    <n v="1"/>
    <n v="1"/>
    <n v="0.63678043810494145"/>
    <n v="1"/>
    <n v="0.88707613563659626"/>
    <m/>
    <x v="0"/>
    <x v="1"/>
    <x v="0"/>
  </r>
  <r>
    <x v="0"/>
    <x v="0"/>
    <x v="126"/>
    <s v="MMR001CMP004"/>
    <s v="GCA"/>
    <s v="Urban"/>
    <n v="6"/>
    <n v="29"/>
    <n v="4"/>
    <n v="20"/>
    <n v="6"/>
    <n v="29"/>
    <s v=""/>
    <s v="Committee"/>
    <s v="Drinking water source"/>
    <n v="0"/>
    <m/>
    <m/>
    <m/>
    <m/>
    <n v="1"/>
    <n v="1"/>
    <n v="1"/>
    <n v="1"/>
    <n v="1"/>
    <n v="0"/>
    <m/>
    <x v="0"/>
    <x v="0"/>
    <x v="1"/>
  </r>
  <r>
    <x v="1"/>
    <x v="15"/>
    <x v="127"/>
    <s v="MMR015CMP014"/>
    <s v="GCA"/>
    <s v="Urban"/>
    <n v="9"/>
    <n v="38"/>
    <n v="9"/>
    <n v="37"/>
    <n v="9"/>
    <n v="37"/>
    <s v=""/>
    <s v="Focal point"/>
    <s v="Drinking water source"/>
    <n v="0"/>
    <n v="10"/>
    <n v="2"/>
    <m/>
    <m/>
    <m/>
    <m/>
    <m/>
    <m/>
    <m/>
    <m/>
    <m/>
    <x v="1"/>
    <x v="1"/>
    <x v="0"/>
  </r>
</pivotCacheRecords>
</file>

<file path=xl/pivotCache/pivotCacheRecords11.xml><?xml version="1.0" encoding="utf-8"?>
<pivotCacheRecords xmlns="http://schemas.openxmlformats.org/spreadsheetml/2006/main" xmlns:r="http://schemas.openxmlformats.org/officeDocument/2006/relationships" count="1536">
  <r>
    <s v="Kachin"/>
    <s v="Mogaung"/>
    <s v="Nat Gyi Kone Baptist Church "/>
    <s v="MMR001CMP079"/>
    <s v="GCA"/>
    <s v="Urban"/>
    <n v="14"/>
    <n v="44"/>
    <n v="12"/>
    <n v="42"/>
    <n v="12"/>
    <n v="42"/>
    <s v="Camp resident - Children"/>
    <s v="Priority 1"/>
    <s v="Education"/>
    <x v="0"/>
    <m/>
    <m/>
  </r>
  <r>
    <s v="Kachin"/>
    <s v="Mogaung"/>
    <s v="Nat Gyi Kone Baptist Church "/>
    <s v="MMR001CMP079"/>
    <s v="GCA"/>
    <s v="Urban"/>
    <n v="14"/>
    <n v="44"/>
    <n v="12"/>
    <n v="42"/>
    <n v="12"/>
    <n v="42"/>
    <s v="Camp resident - Children"/>
    <s v="Priority 2"/>
    <s v="Protection"/>
    <x v="1"/>
    <m/>
    <m/>
  </r>
  <r>
    <s v="Kachin"/>
    <s v="Mogaung"/>
    <s v="Nat Gyi Kone Baptist Church "/>
    <s v="MMR001CMP079"/>
    <s v="GCA"/>
    <s v="Urban"/>
    <n v="14"/>
    <n v="44"/>
    <n v="12"/>
    <n v="42"/>
    <n v="12"/>
    <n v="42"/>
    <s v="Camp resident - Children"/>
    <s v="Priority 3"/>
    <s v="Health"/>
    <x v="2"/>
    <m/>
    <m/>
  </r>
  <r>
    <s v="Kachin"/>
    <s v="Mogaung"/>
    <s v="Mang Hawng Baptist Church"/>
    <s v="MMR001CMP077"/>
    <s v="GCA"/>
    <s v="Mixed"/>
    <n v="18"/>
    <n v="79"/>
    <n v="18"/>
    <n v="81"/>
    <n v="18"/>
    <n v="81"/>
    <s v="Camp manager"/>
    <s v="Priority 1"/>
    <s v="Food"/>
    <x v="3"/>
    <m/>
    <m/>
  </r>
  <r>
    <s v="Kachin"/>
    <s v="Mogaung"/>
    <s v="Mang Hawng Baptist Church"/>
    <s v="MMR001CMP077"/>
    <s v="GCA"/>
    <s v="Mixed"/>
    <n v="18"/>
    <n v="79"/>
    <n v="18"/>
    <n v="81"/>
    <n v="18"/>
    <n v="81"/>
    <s v="Camp manager"/>
    <s v="Priority 2"/>
    <s v="Education"/>
    <x v="4"/>
    <m/>
    <m/>
  </r>
  <r>
    <s v="Kachin"/>
    <s v="Mogaung"/>
    <s v="Mang Hawng Baptist Church"/>
    <s v="MMR001CMP077"/>
    <s v="GCA"/>
    <s v="Mixed"/>
    <n v="18"/>
    <n v="79"/>
    <n v="18"/>
    <n v="81"/>
    <n v="18"/>
    <n v="81"/>
    <s v="Camp manager"/>
    <s v="Priority 3"/>
    <s v="Food"/>
    <x v="5"/>
    <m/>
    <m/>
  </r>
  <r>
    <s v="Kachin"/>
    <s v="Mogaung"/>
    <s v="Mang Hawng Baptist Church"/>
    <s v="MMR001CMP077"/>
    <s v="GCA"/>
    <s v="Mixed"/>
    <n v="18"/>
    <n v="79"/>
    <n v="18"/>
    <n v="81"/>
    <n v="18"/>
    <n v="81"/>
    <s v="Camp resident -Men"/>
    <s v="Priority 1"/>
    <s v="NonFoodItems"/>
    <x v="6"/>
    <m/>
    <m/>
  </r>
  <r>
    <s v="Kachin"/>
    <s v="Mogaung"/>
    <s v="Mang Hawng Baptist Church"/>
    <s v="MMR001CMP077"/>
    <s v="GCA"/>
    <s v="Mixed"/>
    <n v="18"/>
    <n v="79"/>
    <n v="18"/>
    <n v="81"/>
    <n v="18"/>
    <n v="81"/>
    <s v="Camp resident -Men"/>
    <s v="Priority 2"/>
    <s v="Food"/>
    <x v="7"/>
    <m/>
    <m/>
  </r>
  <r>
    <s v="Kachin"/>
    <s v="Mogaung"/>
    <s v="Mang Hawng Baptist Church"/>
    <s v="MMR001CMP077"/>
    <s v="GCA"/>
    <s v="Mixed"/>
    <n v="18"/>
    <n v="79"/>
    <n v="18"/>
    <n v="81"/>
    <n v="18"/>
    <n v="81"/>
    <s v="Camp resident -Men"/>
    <s v="Priority 3"/>
    <s v="NonFoodItems"/>
    <x v="8"/>
    <m/>
    <m/>
  </r>
  <r>
    <s v="Kachin"/>
    <s v="Mogaung"/>
    <s v="Mang Hawng Baptist Church"/>
    <s v="MMR001CMP077"/>
    <s v="GCA"/>
    <s v="Mixed"/>
    <n v="18"/>
    <n v="79"/>
    <n v="18"/>
    <n v="81"/>
    <n v="18"/>
    <n v="81"/>
    <s v="Camp resident - women"/>
    <s v="Priority 1"/>
    <s v="NonFoodItems"/>
    <x v="6"/>
    <m/>
    <m/>
  </r>
  <r>
    <s v="Kachin"/>
    <s v="Mogaung"/>
    <s v="Mang Hawng Baptist Church"/>
    <s v="MMR001CMP077"/>
    <s v="GCA"/>
    <s v="Mixed"/>
    <n v="18"/>
    <n v="79"/>
    <n v="18"/>
    <n v="81"/>
    <n v="18"/>
    <n v="81"/>
    <s v="Camp resident - women"/>
    <s v="Priority 2"/>
    <s v="Wash"/>
    <x v="9"/>
    <m/>
    <m/>
  </r>
  <r>
    <s v="Kachin"/>
    <s v="Mogaung"/>
    <s v="Mang Hawng Baptist Church"/>
    <s v="MMR001CMP077"/>
    <s v="GCA"/>
    <s v="Mixed"/>
    <n v="18"/>
    <n v="79"/>
    <n v="18"/>
    <n v="81"/>
    <n v="18"/>
    <n v="81"/>
    <s v="Camp resident - women"/>
    <s v="Priority 3"/>
    <s v="Food"/>
    <x v="7"/>
    <m/>
    <m/>
  </r>
  <r>
    <s v="Kachin"/>
    <s v="Mogaung"/>
    <s v="Mang Hawng Baptist Church"/>
    <s v="MMR001CMP077"/>
    <s v="GCA"/>
    <s v="Mixed"/>
    <n v="18"/>
    <n v="79"/>
    <n v="18"/>
    <n v="81"/>
    <n v="18"/>
    <n v="81"/>
    <s v="Camp resident - Children"/>
    <s v="Priority 1"/>
    <s v="Food"/>
    <x v="10"/>
    <m/>
    <m/>
  </r>
  <r>
    <s v="Kachin"/>
    <s v="Mogaung"/>
    <s v="Mang Hawng Baptist Church"/>
    <s v="MMR001CMP077"/>
    <s v="GCA"/>
    <s v="Mixed"/>
    <n v="18"/>
    <n v="79"/>
    <n v="18"/>
    <n v="81"/>
    <n v="18"/>
    <n v="81"/>
    <s v="Camp resident - Children"/>
    <s v="Priority 2"/>
    <s v="Education"/>
    <x v="11"/>
    <m/>
    <m/>
  </r>
  <r>
    <s v="Kachin"/>
    <s v="Mogaung"/>
    <s v="Mang Hawng Baptist Church"/>
    <s v="MMR001CMP077"/>
    <s v="GCA"/>
    <s v="Mixed"/>
    <n v="18"/>
    <n v="79"/>
    <n v="18"/>
    <n v="81"/>
    <n v="18"/>
    <n v="81"/>
    <s v="Camp resident - Children"/>
    <s v="Priority 3"/>
    <s v="Education"/>
    <x v="0"/>
    <m/>
    <m/>
  </r>
  <r>
    <s v="Kachin"/>
    <s v="Myitkyina"/>
    <s v="Kyun Pin Thar Baptist Church"/>
    <s v="MMR001CMP013"/>
    <s v="GCA"/>
    <s v="Urban"/>
    <n v="44"/>
    <n v="191"/>
    <n v="18"/>
    <n v="65"/>
    <n v="44"/>
    <n v="191"/>
    <s v="Camp manager"/>
    <s v="Priority 1"/>
    <s v="Food"/>
    <x v="5"/>
    <m/>
    <m/>
  </r>
  <r>
    <s v="Kachin"/>
    <s v="Myitkyina"/>
    <s v="Kyun Pin Thar Baptist Church"/>
    <s v="MMR001CMP013"/>
    <s v="GCA"/>
    <s v="Urban"/>
    <n v="44"/>
    <n v="191"/>
    <n v="18"/>
    <n v="65"/>
    <n v="44"/>
    <n v="191"/>
    <s v="Camp manager"/>
    <s v="Priority 2"/>
    <s v="Environment"/>
    <x v="12"/>
    <m/>
    <m/>
  </r>
  <r>
    <s v="Kachin"/>
    <s v="Myitkyina"/>
    <s v="Kyun Pin Thar Baptist Church"/>
    <s v="MMR001CMP013"/>
    <s v="GCA"/>
    <s v="Urban"/>
    <n v="44"/>
    <n v="191"/>
    <n v="18"/>
    <n v="65"/>
    <n v="44"/>
    <n v="191"/>
    <s v="Camp manager"/>
    <s v="Priority 3"/>
    <s v="Food"/>
    <x v="7"/>
    <m/>
    <m/>
  </r>
  <r>
    <s v="Kachin"/>
    <s v="Myitkyina"/>
    <s v="Kyun Pin Thar Baptist Church"/>
    <s v="MMR001CMP013"/>
    <s v="GCA"/>
    <s v="Urban"/>
    <n v="44"/>
    <n v="191"/>
    <n v="18"/>
    <n v="65"/>
    <n v="44"/>
    <n v="191"/>
    <s v="Camp resident -Men"/>
    <s v="Priority 1"/>
    <s v="Food"/>
    <x v="7"/>
    <m/>
    <m/>
  </r>
  <r>
    <s v="Kachin"/>
    <s v="Myitkyina"/>
    <s v="Kyun Pin Thar Baptist Church"/>
    <s v="MMR001CMP013"/>
    <s v="GCA"/>
    <s v="Urban"/>
    <n v="44"/>
    <n v="191"/>
    <n v="18"/>
    <n v="65"/>
    <n v="44"/>
    <n v="191"/>
    <s v="Camp resident -Men"/>
    <s v="Priority 2"/>
    <s v="Education"/>
    <x v="0"/>
    <m/>
    <m/>
  </r>
  <r>
    <s v="Kachin"/>
    <s v="Myitkyina"/>
    <s v="Kyun Pin Thar Baptist Church"/>
    <s v="MMR001CMP013"/>
    <s v="GCA"/>
    <s v="Urban"/>
    <n v="44"/>
    <n v="191"/>
    <n v="18"/>
    <n v="65"/>
    <n v="44"/>
    <n v="191"/>
    <s v="Camp resident -Men"/>
    <s v="Priority 3"/>
    <s v="Education"/>
    <x v="13"/>
    <m/>
    <m/>
  </r>
  <r>
    <s v="Kachin"/>
    <s v="Myitkyina"/>
    <s v="Kyun Pin Thar Baptist Church"/>
    <s v="MMR001CMP013"/>
    <s v="GCA"/>
    <s v="Urban"/>
    <n v="44"/>
    <n v="191"/>
    <n v="18"/>
    <n v="65"/>
    <n v="44"/>
    <n v="191"/>
    <s v="Camp resident - women"/>
    <s v="Priority 1"/>
    <s v="Food"/>
    <x v="3"/>
    <m/>
    <m/>
  </r>
  <r>
    <s v="Kachin"/>
    <s v="Myitkyina"/>
    <s v="Kyun Pin Thar Baptist Church"/>
    <s v="MMR001CMP013"/>
    <s v="GCA"/>
    <s v="Urban"/>
    <n v="44"/>
    <n v="191"/>
    <n v="18"/>
    <n v="65"/>
    <n v="44"/>
    <n v="191"/>
    <s v="Camp resident - women"/>
    <s v="Priority 2"/>
    <s v="NonFoodItems"/>
    <x v="8"/>
    <m/>
    <m/>
  </r>
  <r>
    <s v="Kachin"/>
    <s v="Myitkyina"/>
    <s v="Kyun Pin Thar Baptist Church"/>
    <s v="MMR001CMP013"/>
    <s v="GCA"/>
    <s v="Urban"/>
    <n v="44"/>
    <n v="191"/>
    <n v="18"/>
    <n v="65"/>
    <n v="44"/>
    <n v="191"/>
    <s v="Camp resident - women"/>
    <s v="Priority 3"/>
    <s v="Wash"/>
    <x v="9"/>
    <m/>
    <m/>
  </r>
  <r>
    <s v="Kachin"/>
    <s v="Myitkyina"/>
    <s v="Kyun Pin Thar Baptist Church"/>
    <s v="MMR001CMP013"/>
    <s v="GCA"/>
    <s v="Urban"/>
    <n v="44"/>
    <n v="191"/>
    <n v="18"/>
    <n v="65"/>
    <n v="44"/>
    <n v="191"/>
    <s v="Camp resident - Children"/>
    <s v="Priority 1"/>
    <s v="Education"/>
    <x v="0"/>
    <m/>
    <m/>
  </r>
  <r>
    <s v="Kachin"/>
    <s v="Myitkyina"/>
    <s v="Kyun Pin Thar Baptist Church"/>
    <s v="MMR001CMP013"/>
    <s v="GCA"/>
    <s v="Urban"/>
    <n v="44"/>
    <n v="191"/>
    <n v="18"/>
    <n v="65"/>
    <n v="44"/>
    <n v="191"/>
    <s v="Camp resident - Children"/>
    <s v="Priority 2"/>
    <s v="Education"/>
    <x v="13"/>
    <m/>
    <m/>
  </r>
  <r>
    <s v="Kachin"/>
    <s v="Myitkyina"/>
    <s v="Kyun Pin Thar Baptist Church"/>
    <s v="MMR001CMP013"/>
    <s v="GCA"/>
    <s v="Urban"/>
    <n v="44"/>
    <n v="191"/>
    <n v="18"/>
    <n v="65"/>
    <n v="44"/>
    <n v="191"/>
    <s v="Camp resident - Children"/>
    <s v="Priority 3"/>
    <s v="Health"/>
    <x v="2"/>
    <m/>
    <m/>
  </r>
  <r>
    <s v="Kachin"/>
    <s v="Myitkyina"/>
    <s v="Tat Kone Galile Baptist Church"/>
    <s v="MMR001CMP003"/>
    <s v="GCA"/>
    <s v="Urban"/>
    <n v="32"/>
    <n v="146"/>
    <n v="28"/>
    <n v="138"/>
    <n v="32"/>
    <n v="161"/>
    <s v="Camp manager"/>
    <s v="Priority 1"/>
    <s v="Food"/>
    <x v="5"/>
    <m/>
    <m/>
  </r>
  <r>
    <s v="Kachin"/>
    <s v="Myitkyina"/>
    <s v="Tat Kone Galile Baptist Church"/>
    <s v="MMR001CMP003"/>
    <s v="GCA"/>
    <s v="Urban"/>
    <n v="32"/>
    <n v="146"/>
    <n v="28"/>
    <n v="138"/>
    <n v="32"/>
    <n v="161"/>
    <s v="Camp manager"/>
    <s v="Priority 2"/>
    <s v="Health"/>
    <x v="2"/>
    <m/>
    <m/>
  </r>
  <r>
    <s v="Kachin"/>
    <s v="Myitkyina"/>
    <s v="Tat Kone Galile Baptist Church"/>
    <s v="MMR001CMP003"/>
    <s v="GCA"/>
    <s v="Urban"/>
    <n v="32"/>
    <n v="146"/>
    <n v="28"/>
    <n v="138"/>
    <n v="32"/>
    <n v="161"/>
    <s v="Camp manager"/>
    <s v="Priority 3"/>
    <s v="Food"/>
    <x v="3"/>
    <m/>
    <m/>
  </r>
  <r>
    <s v="Kachin"/>
    <s v="Myitkyina"/>
    <s v="Tat Kone Galile Baptist Church"/>
    <s v="MMR001CMP003"/>
    <s v="GCA"/>
    <s v="Urban"/>
    <n v="32"/>
    <n v="146"/>
    <n v="28"/>
    <n v="138"/>
    <n v="32"/>
    <n v="161"/>
    <s v="Camp resident -Men"/>
    <s v="Priority 1"/>
    <s v="Shelter"/>
    <x v="14"/>
    <m/>
    <m/>
  </r>
  <r>
    <s v="Kachin"/>
    <s v="Myitkyina"/>
    <s v="Tat Kone Galile Baptist Church"/>
    <s v="MMR001CMP003"/>
    <s v="GCA"/>
    <s v="Urban"/>
    <n v="32"/>
    <n v="146"/>
    <n v="28"/>
    <n v="138"/>
    <n v="32"/>
    <n v="161"/>
    <s v="Camp resident -Men"/>
    <s v="Priority 2"/>
    <m/>
    <x v="15"/>
    <m/>
    <m/>
  </r>
  <r>
    <s v="Kachin"/>
    <s v="Myitkyina"/>
    <s v="Tat Kone Galile Baptist Church"/>
    <s v="MMR001CMP003"/>
    <s v="GCA"/>
    <s v="Urban"/>
    <n v="32"/>
    <n v="146"/>
    <n v="28"/>
    <n v="138"/>
    <n v="32"/>
    <n v="161"/>
    <s v="Camp resident -Men"/>
    <s v="Priority 3"/>
    <m/>
    <x v="15"/>
    <m/>
    <m/>
  </r>
  <r>
    <s v="Kachin"/>
    <s v="Myitkyina"/>
    <s v="Tat Kone Galile Baptist Church"/>
    <s v="MMR001CMP003"/>
    <s v="GCA"/>
    <s v="Urban"/>
    <n v="32"/>
    <n v="146"/>
    <n v="28"/>
    <n v="138"/>
    <n v="32"/>
    <n v="161"/>
    <s v="Camp resident - women"/>
    <s v="Priority 1"/>
    <s v="Wash"/>
    <x v="16"/>
    <m/>
    <m/>
  </r>
  <r>
    <s v="Kachin"/>
    <s v="Myitkyina"/>
    <s v="Tat Kone Galile Baptist Church"/>
    <s v="MMR001CMP003"/>
    <s v="GCA"/>
    <s v="Urban"/>
    <n v="32"/>
    <n v="146"/>
    <n v="28"/>
    <n v="138"/>
    <n v="32"/>
    <n v="161"/>
    <s v="Camp resident - women"/>
    <s v="Priority 2"/>
    <s v="Education"/>
    <x v="13"/>
    <m/>
    <m/>
  </r>
  <r>
    <s v="Kachin"/>
    <s v="Myitkyina"/>
    <s v="Tat Kone Galile Baptist Church"/>
    <s v="MMR001CMP003"/>
    <s v="GCA"/>
    <s v="Urban"/>
    <n v="32"/>
    <n v="146"/>
    <n v="28"/>
    <n v="138"/>
    <n v="32"/>
    <n v="161"/>
    <s v="Camp resident - women"/>
    <s v="Priority 3"/>
    <s v="Protection"/>
    <x v="17"/>
    <m/>
    <m/>
  </r>
  <r>
    <s v="Kachin"/>
    <s v="Myitkyina"/>
    <s v="Tat Kone Galile Baptist Church"/>
    <s v="MMR001CMP003"/>
    <s v="GCA"/>
    <s v="Urban"/>
    <n v="32"/>
    <n v="146"/>
    <n v="28"/>
    <n v="138"/>
    <n v="32"/>
    <n v="161"/>
    <s v="Camp resident - Children"/>
    <s v="Priority 1"/>
    <s v="Food"/>
    <x v="10"/>
    <m/>
    <m/>
  </r>
  <r>
    <s v="Kachin"/>
    <s v="Myitkyina"/>
    <s v="Tat Kone Galile Baptist Church"/>
    <s v="MMR001CMP003"/>
    <s v="GCA"/>
    <s v="Urban"/>
    <n v="32"/>
    <n v="146"/>
    <n v="28"/>
    <n v="138"/>
    <n v="32"/>
    <n v="161"/>
    <s v="Camp resident - Children"/>
    <s v="Priority 2"/>
    <s v="Education"/>
    <x v="0"/>
    <m/>
    <m/>
  </r>
  <r>
    <s v="Kachin"/>
    <s v="Myitkyina"/>
    <s v="Tat Kone Galile Baptist Church"/>
    <s v="MMR001CMP003"/>
    <s v="GCA"/>
    <s v="Urban"/>
    <n v="32"/>
    <n v="146"/>
    <n v="28"/>
    <n v="138"/>
    <n v="32"/>
    <n v="161"/>
    <s v="Camp resident - Children"/>
    <s v="Priority 3"/>
    <s v="Protection"/>
    <x v="1"/>
    <m/>
    <m/>
  </r>
  <r>
    <s v="Kachin"/>
    <s v="Myitkyina"/>
    <s v="Le Kone Ziun Baptist Church "/>
    <s v="MMR001CMP014"/>
    <s v="GCA"/>
    <s v="Urban"/>
    <n v="138"/>
    <n v="697"/>
    <n v="82"/>
    <n v="467"/>
    <n v="138"/>
    <n v="697"/>
    <s v="Camp manager"/>
    <s v="Priority 1"/>
    <s v="Food"/>
    <x v="5"/>
    <m/>
    <m/>
  </r>
  <r>
    <s v="Kachin"/>
    <s v="Myitkyina"/>
    <s v="Le Kone Ziun Baptist Church "/>
    <s v="MMR001CMP014"/>
    <s v="GCA"/>
    <s v="Urban"/>
    <n v="138"/>
    <n v="697"/>
    <n v="82"/>
    <n v="467"/>
    <n v="138"/>
    <n v="697"/>
    <s v="Camp manager"/>
    <s v="Priority 2"/>
    <s v="Education"/>
    <x v="0"/>
    <m/>
    <m/>
  </r>
  <r>
    <s v="Kachin"/>
    <s v="Myitkyina"/>
    <s v="Le Kone Ziun Baptist Church "/>
    <s v="MMR001CMP014"/>
    <s v="GCA"/>
    <s v="Urban"/>
    <n v="138"/>
    <n v="697"/>
    <n v="82"/>
    <n v="467"/>
    <n v="138"/>
    <n v="697"/>
    <s v="Camp manager"/>
    <s v="Priority 3"/>
    <s v="Protection"/>
    <x v="18"/>
    <m/>
    <m/>
  </r>
  <r>
    <s v="Kachin"/>
    <s v="Myitkyina"/>
    <s v="Le Kone Ziun Baptist Church "/>
    <s v="MMR001CMP014"/>
    <s v="GCA"/>
    <s v="Urban"/>
    <n v="138"/>
    <n v="697"/>
    <n v="82"/>
    <n v="467"/>
    <n v="138"/>
    <n v="697"/>
    <s v="Camp resident -Men"/>
    <s v="Priority 1"/>
    <s v="Health"/>
    <x v="19"/>
    <m/>
    <m/>
  </r>
  <r>
    <s v="Kachin"/>
    <s v="Myitkyina"/>
    <s v="Le Kone Ziun Baptist Church "/>
    <s v="MMR001CMP014"/>
    <s v="GCA"/>
    <s v="Urban"/>
    <n v="138"/>
    <n v="697"/>
    <n v="82"/>
    <n v="467"/>
    <n v="138"/>
    <n v="697"/>
    <s v="Camp resident -Men"/>
    <s v="Priority 2"/>
    <s v="Food"/>
    <x v="3"/>
    <m/>
    <m/>
  </r>
  <r>
    <s v="Kachin"/>
    <s v="Myitkyina"/>
    <s v="Le Kone Ziun Baptist Church "/>
    <s v="MMR001CMP014"/>
    <s v="GCA"/>
    <s v="Urban"/>
    <n v="138"/>
    <n v="697"/>
    <n v="82"/>
    <n v="467"/>
    <n v="138"/>
    <n v="697"/>
    <s v="Camp resident -Men"/>
    <s v="Priority 3"/>
    <s v="Protection"/>
    <x v="17"/>
    <m/>
    <m/>
  </r>
  <r>
    <s v="Kachin"/>
    <s v="Myitkyina"/>
    <s v="Le Kone Ziun Baptist Church "/>
    <s v="MMR001CMP014"/>
    <s v="GCA"/>
    <s v="Urban"/>
    <n v="138"/>
    <n v="697"/>
    <n v="82"/>
    <n v="467"/>
    <n v="138"/>
    <n v="697"/>
    <s v="Camp resident - women"/>
    <s v="Priority 1"/>
    <s v="NonFoodItems"/>
    <x v="8"/>
    <m/>
    <m/>
  </r>
  <r>
    <s v="Kachin"/>
    <s v="Myitkyina"/>
    <s v="Le Kone Ziun Baptist Church "/>
    <s v="MMR001CMP014"/>
    <s v="GCA"/>
    <s v="Urban"/>
    <n v="138"/>
    <n v="697"/>
    <n v="82"/>
    <n v="467"/>
    <n v="138"/>
    <n v="697"/>
    <s v="Camp resident - women"/>
    <s v="Priority 2"/>
    <s v="Food"/>
    <x v="3"/>
    <m/>
    <m/>
  </r>
  <r>
    <s v="Kachin"/>
    <s v="Myitkyina"/>
    <s v="Le Kone Ziun Baptist Church "/>
    <s v="MMR001CMP014"/>
    <s v="GCA"/>
    <s v="Urban"/>
    <n v="138"/>
    <n v="697"/>
    <n v="82"/>
    <n v="467"/>
    <n v="138"/>
    <n v="697"/>
    <s v="Camp resident - women"/>
    <s v="Priority 3"/>
    <s v="Education"/>
    <x v="4"/>
    <m/>
    <m/>
  </r>
  <r>
    <s v="Kachin"/>
    <s v="Myitkyina"/>
    <s v="Le Kone Ziun Baptist Church "/>
    <s v="MMR001CMP014"/>
    <s v="GCA"/>
    <s v="Urban"/>
    <n v="138"/>
    <n v="697"/>
    <n v="82"/>
    <n v="467"/>
    <n v="138"/>
    <n v="697"/>
    <s v="Camp resident - Children"/>
    <s v="Priority 1"/>
    <s v="Food"/>
    <x v="10"/>
    <m/>
    <m/>
  </r>
  <r>
    <s v="Kachin"/>
    <s v="Myitkyina"/>
    <s v="Le Kone Ziun Baptist Church "/>
    <s v="MMR001CMP014"/>
    <s v="GCA"/>
    <s v="Urban"/>
    <n v="138"/>
    <n v="697"/>
    <n v="82"/>
    <n v="467"/>
    <n v="138"/>
    <n v="697"/>
    <s v="Camp resident - Children"/>
    <s v="Priority 2"/>
    <s v="Education"/>
    <x v="0"/>
    <m/>
    <m/>
  </r>
  <r>
    <s v="Kachin"/>
    <s v="Myitkyina"/>
    <s v="Le Kone Ziun Baptist Church "/>
    <s v="MMR001CMP014"/>
    <s v="GCA"/>
    <s v="Urban"/>
    <n v="138"/>
    <n v="697"/>
    <n v="82"/>
    <n v="467"/>
    <n v="138"/>
    <n v="697"/>
    <s v="Camp resident - Children"/>
    <s v="Priority 3"/>
    <s v="Food"/>
    <x v="3"/>
    <m/>
    <m/>
  </r>
  <r>
    <s v="Kachin"/>
    <s v="Myitkyina"/>
    <s v="Maliyang Baptist Church"/>
    <s v="MMR001CMP016"/>
    <s v="GCA"/>
    <s v="Urban"/>
    <n v="60"/>
    <n v="293"/>
    <n v="60"/>
    <n v="293"/>
    <n v="60"/>
    <n v="293"/>
    <s v="Camp manager"/>
    <s v="Priority 1"/>
    <s v="Food"/>
    <x v="5"/>
    <m/>
    <m/>
  </r>
  <r>
    <s v="Kachin"/>
    <s v="Myitkyina"/>
    <s v="Maliyang Baptist Church"/>
    <s v="MMR001CMP016"/>
    <s v="GCA"/>
    <s v="Urban"/>
    <n v="60"/>
    <n v="293"/>
    <n v="60"/>
    <n v="293"/>
    <n v="60"/>
    <n v="293"/>
    <s v="Camp manager"/>
    <s v="Priority 2"/>
    <s v="Food"/>
    <x v="3"/>
    <m/>
    <m/>
  </r>
  <r>
    <s v="Kachin"/>
    <s v="Myitkyina"/>
    <s v="Maliyang Baptist Church"/>
    <s v="MMR001CMP016"/>
    <s v="GCA"/>
    <s v="Urban"/>
    <n v="60"/>
    <n v="293"/>
    <n v="60"/>
    <n v="293"/>
    <n v="60"/>
    <n v="293"/>
    <s v="Camp manager"/>
    <s v="Priority 3"/>
    <s v="Protection"/>
    <x v="17"/>
    <m/>
    <m/>
  </r>
  <r>
    <s v="Kachin"/>
    <s v="Myitkyina"/>
    <s v="Maliyang Baptist Church"/>
    <s v="MMR001CMP016"/>
    <s v="GCA"/>
    <s v="Urban"/>
    <n v="60"/>
    <n v="293"/>
    <n v="60"/>
    <n v="293"/>
    <n v="60"/>
    <n v="293"/>
    <s v="Camp resident -Men"/>
    <s v="Priority 1"/>
    <s v="Food"/>
    <x v="7"/>
    <m/>
    <m/>
  </r>
  <r>
    <s v="Kachin"/>
    <s v="Myitkyina"/>
    <s v="Maliyang Baptist Church"/>
    <s v="MMR001CMP016"/>
    <s v="GCA"/>
    <s v="Urban"/>
    <n v="60"/>
    <n v="293"/>
    <n v="60"/>
    <n v="293"/>
    <n v="60"/>
    <n v="293"/>
    <s v="Camp resident -Men"/>
    <s v="Priority 2"/>
    <s v="Food"/>
    <x v="5"/>
    <m/>
    <m/>
  </r>
  <r>
    <s v="Kachin"/>
    <s v="Myitkyina"/>
    <s v="Maliyang Baptist Church"/>
    <s v="MMR001CMP016"/>
    <s v="GCA"/>
    <s v="Urban"/>
    <n v="60"/>
    <n v="293"/>
    <n v="60"/>
    <n v="293"/>
    <n v="60"/>
    <n v="293"/>
    <s v="Camp resident -Men"/>
    <s v="Priority 3"/>
    <s v="Food"/>
    <x v="7"/>
    <m/>
    <m/>
  </r>
  <r>
    <s v="Kachin"/>
    <s v="Myitkyina"/>
    <s v="Maliyang Baptist Church"/>
    <s v="MMR001CMP016"/>
    <s v="GCA"/>
    <s v="Urban"/>
    <n v="60"/>
    <n v="293"/>
    <n v="60"/>
    <n v="293"/>
    <n v="60"/>
    <n v="293"/>
    <s v="Camp resident - women"/>
    <s v="Priority 1"/>
    <s v="Food"/>
    <x v="3"/>
    <m/>
    <m/>
  </r>
  <r>
    <s v="Kachin"/>
    <s v="Myitkyina"/>
    <s v="Maliyang Baptist Church"/>
    <s v="MMR001CMP016"/>
    <s v="GCA"/>
    <s v="Urban"/>
    <n v="60"/>
    <n v="293"/>
    <n v="60"/>
    <n v="293"/>
    <n v="60"/>
    <n v="293"/>
    <s v="Camp resident - women"/>
    <s v="Priority 2"/>
    <s v="Food"/>
    <x v="5"/>
    <m/>
    <m/>
  </r>
  <r>
    <s v="Kachin"/>
    <s v="Myitkyina"/>
    <s v="Maliyang Baptist Church"/>
    <s v="MMR001CMP016"/>
    <s v="GCA"/>
    <s v="Urban"/>
    <n v="60"/>
    <n v="293"/>
    <n v="60"/>
    <n v="293"/>
    <n v="60"/>
    <n v="293"/>
    <s v="Camp resident - women"/>
    <s v="Priority 3"/>
    <s v="Health"/>
    <x v="2"/>
    <m/>
    <m/>
  </r>
  <r>
    <s v="Kachin"/>
    <s v="Myitkyina"/>
    <s v="Maliyang Baptist Church"/>
    <s v="MMR001CMP016"/>
    <s v="GCA"/>
    <s v="Urban"/>
    <n v="60"/>
    <n v="293"/>
    <n v="60"/>
    <n v="293"/>
    <n v="60"/>
    <n v="293"/>
    <s v="Camp resident - Children"/>
    <s v="Priority 1"/>
    <s v="Education"/>
    <x v="0"/>
    <m/>
    <m/>
  </r>
  <r>
    <s v="Kachin"/>
    <s v="Myitkyina"/>
    <s v="Maliyang Baptist Church"/>
    <s v="MMR001CMP016"/>
    <s v="GCA"/>
    <s v="Urban"/>
    <n v="60"/>
    <n v="293"/>
    <n v="60"/>
    <n v="293"/>
    <n v="60"/>
    <n v="293"/>
    <s v="Camp resident - Children"/>
    <s v="Priority 2"/>
    <s v="Food"/>
    <x v="3"/>
    <m/>
    <m/>
  </r>
  <r>
    <s v="Kachin"/>
    <s v="Myitkyina"/>
    <s v="Maliyang Baptist Church"/>
    <s v="MMR001CMP016"/>
    <s v="GCA"/>
    <s v="Urban"/>
    <n v="60"/>
    <n v="293"/>
    <n v="60"/>
    <n v="293"/>
    <n v="60"/>
    <n v="293"/>
    <s v="Camp resident - Children"/>
    <s v="Priority 3"/>
    <s v="Food"/>
    <x v="10"/>
    <m/>
    <m/>
  </r>
  <r>
    <s v="Kachin"/>
    <s v="Puta-O"/>
    <s v="Lung Sut"/>
    <s v="MMR001CMP234"/>
    <s v="GCA"/>
    <s v="Urban"/>
    <n v="59"/>
    <n v="235"/>
    <n v="59"/>
    <n v="235"/>
    <n v="59"/>
    <n v="235"/>
    <s v="Camp manager"/>
    <s v="Priority 1"/>
    <s v="Food"/>
    <x v="5"/>
    <m/>
    <m/>
  </r>
  <r>
    <s v="Kachin"/>
    <s v="Puta-O"/>
    <s v="Lung Sut"/>
    <s v="MMR001CMP234"/>
    <s v="GCA"/>
    <s v="Urban"/>
    <n v="59"/>
    <n v="235"/>
    <n v="59"/>
    <n v="235"/>
    <n v="59"/>
    <n v="235"/>
    <s v="Camp manager"/>
    <s v="Priority 2"/>
    <s v="Health"/>
    <x v="2"/>
    <m/>
    <m/>
  </r>
  <r>
    <s v="Kachin"/>
    <s v="Puta-O"/>
    <s v="Lung Sut"/>
    <s v="MMR001CMP234"/>
    <s v="GCA"/>
    <s v="Urban"/>
    <n v="59"/>
    <n v="235"/>
    <n v="59"/>
    <n v="235"/>
    <n v="59"/>
    <n v="235"/>
    <s v="Camp manager"/>
    <s v="Priority 3"/>
    <s v="Education"/>
    <x v="4"/>
    <m/>
    <m/>
  </r>
  <r>
    <s v="Kachin"/>
    <s v="Puta-O"/>
    <s v="Lung Sut"/>
    <s v="MMR001CMP234"/>
    <s v="GCA"/>
    <s v="Urban"/>
    <n v="59"/>
    <n v="235"/>
    <n v="59"/>
    <n v="235"/>
    <n v="59"/>
    <n v="235"/>
    <s v="Camp resident -Men"/>
    <s v="Priority 1"/>
    <s v="Food"/>
    <x v="7"/>
    <m/>
    <m/>
  </r>
  <r>
    <s v="Kachin"/>
    <s v="Puta-O"/>
    <s v="Lung Sut"/>
    <s v="MMR001CMP234"/>
    <s v="GCA"/>
    <s v="Urban"/>
    <n v="59"/>
    <n v="235"/>
    <n v="59"/>
    <n v="235"/>
    <n v="59"/>
    <n v="235"/>
    <s v="Camp resident -Men"/>
    <s v="Priority 2"/>
    <s v="Protection"/>
    <x v="20"/>
    <m/>
    <m/>
  </r>
  <r>
    <s v="Kachin"/>
    <s v="Puta-O"/>
    <s v="Lung Sut"/>
    <s v="MMR001CMP234"/>
    <s v="GCA"/>
    <s v="Urban"/>
    <n v="59"/>
    <n v="235"/>
    <n v="59"/>
    <n v="235"/>
    <n v="59"/>
    <n v="235"/>
    <s v="Camp resident -Men"/>
    <s v="Priority 3"/>
    <s v="Protection"/>
    <x v="21"/>
    <m/>
    <m/>
  </r>
  <r>
    <s v="Kachin"/>
    <s v="Puta-O"/>
    <s v="Lung Sut"/>
    <s v="MMR001CMP234"/>
    <s v="GCA"/>
    <s v="Urban"/>
    <n v="59"/>
    <n v="235"/>
    <n v="59"/>
    <n v="235"/>
    <n v="59"/>
    <n v="235"/>
    <s v="Camp resident - women"/>
    <s v="Priority 1"/>
    <s v="Environment"/>
    <x v="12"/>
    <m/>
    <m/>
  </r>
  <r>
    <s v="Kachin"/>
    <s v="Puta-O"/>
    <s v="Lung Sut"/>
    <s v="MMR001CMP234"/>
    <s v="GCA"/>
    <s v="Urban"/>
    <n v="59"/>
    <n v="235"/>
    <n v="59"/>
    <n v="235"/>
    <n v="59"/>
    <n v="235"/>
    <s v="Camp resident - women"/>
    <s v="Priority 2"/>
    <s v="Wash"/>
    <x v="9"/>
    <m/>
    <m/>
  </r>
  <r>
    <s v="Kachin"/>
    <s v="Puta-O"/>
    <s v="Lung Sut"/>
    <s v="MMR001CMP234"/>
    <s v="GCA"/>
    <s v="Urban"/>
    <n v="59"/>
    <n v="235"/>
    <n v="59"/>
    <n v="235"/>
    <n v="59"/>
    <n v="235"/>
    <s v="Camp resident - women"/>
    <s v="Priority 3"/>
    <s v="Food"/>
    <x v="3"/>
    <m/>
    <m/>
  </r>
  <r>
    <s v="Kachin"/>
    <s v="Puta-O"/>
    <s v="Lung Sut"/>
    <s v="MMR001CMP234"/>
    <s v="GCA"/>
    <s v="Urban"/>
    <n v="59"/>
    <n v="235"/>
    <n v="59"/>
    <n v="235"/>
    <n v="59"/>
    <n v="235"/>
    <s v="Camp resident - Children"/>
    <s v="Priority 1"/>
    <s v="Food"/>
    <x v="10"/>
    <m/>
    <m/>
  </r>
  <r>
    <s v="Kachin"/>
    <s v="Puta-O"/>
    <s v="Lung Sut"/>
    <s v="MMR001CMP234"/>
    <s v="GCA"/>
    <s v="Urban"/>
    <n v="59"/>
    <n v="235"/>
    <n v="59"/>
    <n v="235"/>
    <n v="59"/>
    <n v="235"/>
    <s v="Camp resident - Children"/>
    <s v="Priority 2"/>
    <s v="Education"/>
    <x v="13"/>
    <m/>
    <m/>
  </r>
  <r>
    <s v="Kachin"/>
    <s v="Puta-O"/>
    <s v="Lung Sut"/>
    <s v="MMR001CMP234"/>
    <s v="GCA"/>
    <s v="Urban"/>
    <n v="59"/>
    <n v="235"/>
    <n v="59"/>
    <n v="235"/>
    <n v="59"/>
    <n v="235"/>
    <s v="Camp resident - Children"/>
    <s v="Priority 3"/>
    <s v="Health"/>
    <x v="2"/>
    <m/>
    <m/>
  </r>
  <r>
    <s v="Kachin"/>
    <s v="Myitkyina"/>
    <s v="Le Kone Bethlehem Church"/>
    <s v="MMR001CMP015"/>
    <s v="GCA"/>
    <s v="Urban"/>
    <n v="108"/>
    <n v="605"/>
    <n v="17"/>
    <n v="176"/>
    <n v="96"/>
    <n v="544"/>
    <s v="Camp manager"/>
    <s v="Priority 1"/>
    <s v="Food"/>
    <x v="5"/>
    <m/>
    <m/>
  </r>
  <r>
    <s v="Kachin"/>
    <s v="Myitkyina"/>
    <s v="Le Kone Bethlehem Church"/>
    <s v="MMR001CMP015"/>
    <s v="GCA"/>
    <s v="Urban"/>
    <n v="108"/>
    <n v="605"/>
    <n v="17"/>
    <n v="176"/>
    <n v="96"/>
    <n v="544"/>
    <s v="Camp manager"/>
    <s v="Priority 2"/>
    <s v="Food"/>
    <x v="10"/>
    <m/>
    <m/>
  </r>
  <r>
    <s v="Kachin"/>
    <s v="Myitkyina"/>
    <s v="Le Kone Bethlehem Church"/>
    <s v="MMR001CMP015"/>
    <s v="GCA"/>
    <s v="Urban"/>
    <n v="108"/>
    <n v="605"/>
    <n v="17"/>
    <n v="176"/>
    <n v="96"/>
    <n v="544"/>
    <s v="Camp manager"/>
    <s v="Priority 3"/>
    <s v="NonFoodItems"/>
    <x v="6"/>
    <m/>
    <m/>
  </r>
  <r>
    <s v="Kachin"/>
    <s v="Myitkyina"/>
    <s v="Le Kone Bethlehem Church"/>
    <s v="MMR001CMP015"/>
    <s v="GCA"/>
    <s v="Urban"/>
    <n v="108"/>
    <n v="605"/>
    <n v="17"/>
    <n v="176"/>
    <n v="96"/>
    <n v="544"/>
    <s v="Camp resident -Men"/>
    <s v="Priority 1"/>
    <s v="Food"/>
    <x v="5"/>
    <m/>
    <m/>
  </r>
  <r>
    <s v="Kachin"/>
    <s v="Myitkyina"/>
    <s v="Le Kone Bethlehem Church"/>
    <s v="MMR001CMP015"/>
    <s v="GCA"/>
    <s v="Urban"/>
    <n v="108"/>
    <n v="605"/>
    <n v="17"/>
    <n v="176"/>
    <n v="96"/>
    <n v="544"/>
    <s v="Camp resident -Men"/>
    <s v="Priority 2"/>
    <s v="Environment"/>
    <x v="12"/>
    <m/>
    <m/>
  </r>
  <r>
    <s v="Kachin"/>
    <s v="Myitkyina"/>
    <s v="Le Kone Bethlehem Church"/>
    <s v="MMR001CMP015"/>
    <s v="GCA"/>
    <s v="Urban"/>
    <n v="108"/>
    <n v="605"/>
    <n v="17"/>
    <n v="176"/>
    <n v="96"/>
    <n v="544"/>
    <s v="Camp resident -Men"/>
    <s v="Priority 3"/>
    <s v="Education"/>
    <x v="4"/>
    <m/>
    <m/>
  </r>
  <r>
    <s v="Kachin"/>
    <s v="Myitkyina"/>
    <s v="Le Kone Bethlehem Church"/>
    <s v="MMR001CMP015"/>
    <s v="GCA"/>
    <s v="Urban"/>
    <n v="108"/>
    <n v="605"/>
    <n v="17"/>
    <n v="176"/>
    <n v="96"/>
    <n v="544"/>
    <s v="Camp resident - women"/>
    <s v="Priority 1"/>
    <s v="Food"/>
    <x v="5"/>
    <m/>
    <m/>
  </r>
  <r>
    <s v="Kachin"/>
    <s v="Myitkyina"/>
    <s v="Le Kone Bethlehem Church"/>
    <s v="MMR001CMP015"/>
    <s v="GCA"/>
    <s v="Urban"/>
    <n v="108"/>
    <n v="605"/>
    <n v="17"/>
    <n v="176"/>
    <n v="96"/>
    <n v="544"/>
    <s v="Camp resident - women"/>
    <s v="Priority 2"/>
    <s v="Shelter"/>
    <x v="22"/>
    <m/>
    <m/>
  </r>
  <r>
    <s v="Kachin"/>
    <s v="Myitkyina"/>
    <s v="Le Kone Bethlehem Church"/>
    <s v="MMR001CMP015"/>
    <s v="GCA"/>
    <s v="Urban"/>
    <n v="108"/>
    <n v="605"/>
    <n v="17"/>
    <n v="176"/>
    <n v="96"/>
    <n v="544"/>
    <s v="Camp resident - women"/>
    <s v="Priority 3"/>
    <s v="Health"/>
    <x v="23"/>
    <m/>
    <m/>
  </r>
  <r>
    <s v="Kachin"/>
    <s v="Myitkyina"/>
    <s v="Le Kone Bethlehem Church"/>
    <s v="MMR001CMP015"/>
    <s v="GCA"/>
    <s v="Urban"/>
    <n v="108"/>
    <n v="605"/>
    <n v="17"/>
    <n v="176"/>
    <n v="96"/>
    <n v="544"/>
    <s v="Camp resident - Children"/>
    <s v="Priority 1"/>
    <s v="Food"/>
    <x v="5"/>
    <m/>
    <m/>
  </r>
  <r>
    <s v="Kachin"/>
    <s v="Myitkyina"/>
    <s v="Le Kone Bethlehem Church"/>
    <s v="MMR001CMP015"/>
    <s v="GCA"/>
    <s v="Urban"/>
    <n v="108"/>
    <n v="605"/>
    <n v="17"/>
    <n v="176"/>
    <n v="96"/>
    <n v="544"/>
    <s v="Camp resident - Children"/>
    <s v="Priority 2"/>
    <s v="Wash"/>
    <x v="16"/>
    <m/>
    <m/>
  </r>
  <r>
    <s v="Kachin"/>
    <s v="Myitkyina"/>
    <s v="Le Kone Bethlehem Church"/>
    <s v="MMR001CMP015"/>
    <s v="GCA"/>
    <s v="Urban"/>
    <n v="108"/>
    <n v="605"/>
    <n v="17"/>
    <n v="176"/>
    <n v="96"/>
    <n v="544"/>
    <s v="Camp resident - Children"/>
    <s v="Priority 3"/>
    <s v="Education"/>
    <x v="0"/>
    <m/>
    <m/>
  </r>
  <r>
    <s v="Kachin"/>
    <s v="Myitkyina"/>
    <s v="Tat Kone Baptist Church"/>
    <s v="MMR001CMP001"/>
    <s v="GCA"/>
    <s v="Urban"/>
    <n v="54"/>
    <n v="355"/>
    <n v="51"/>
    <n v="273"/>
    <n v="67"/>
    <n v="365"/>
    <s v="Camp manager"/>
    <s v="Priority 1"/>
    <s v="Food"/>
    <x v="5"/>
    <m/>
    <m/>
  </r>
  <r>
    <s v="Kachin"/>
    <s v="Myitkyina"/>
    <s v="Tat Kone Baptist Church"/>
    <s v="MMR001CMP001"/>
    <s v="GCA"/>
    <s v="Urban"/>
    <n v="54"/>
    <n v="355"/>
    <n v="51"/>
    <n v="273"/>
    <n v="67"/>
    <n v="365"/>
    <s v="Camp manager"/>
    <s v="Priority 2"/>
    <s v="Environment"/>
    <x v="12"/>
    <m/>
    <m/>
  </r>
  <r>
    <s v="Kachin"/>
    <s v="Myitkyina"/>
    <s v="Tat Kone Baptist Church"/>
    <s v="MMR001CMP001"/>
    <s v="GCA"/>
    <s v="Urban"/>
    <n v="54"/>
    <n v="355"/>
    <n v="51"/>
    <n v="273"/>
    <n v="67"/>
    <n v="365"/>
    <s v="Camp manager"/>
    <s v="Priority 3"/>
    <s v="Wash"/>
    <x v="16"/>
    <m/>
    <m/>
  </r>
  <r>
    <s v="Kachin"/>
    <s v="Myitkyina"/>
    <s v="Tat Kone Baptist Church"/>
    <s v="MMR001CMP001"/>
    <s v="GCA"/>
    <s v="Urban"/>
    <n v="54"/>
    <n v="355"/>
    <n v="51"/>
    <n v="273"/>
    <n v="67"/>
    <n v="365"/>
    <s v="Camp resident -Men"/>
    <s v="Priority 1"/>
    <s v="Education"/>
    <x v="0"/>
    <m/>
    <m/>
  </r>
  <r>
    <s v="Kachin"/>
    <s v="Myitkyina"/>
    <s v="Tat Kone Baptist Church"/>
    <s v="MMR001CMP001"/>
    <s v="GCA"/>
    <s v="Urban"/>
    <n v="54"/>
    <n v="355"/>
    <n v="51"/>
    <n v="273"/>
    <n v="67"/>
    <n v="365"/>
    <s v="Camp resident -Men"/>
    <s v="Priority 2"/>
    <s v="Education"/>
    <x v="4"/>
    <m/>
    <m/>
  </r>
  <r>
    <s v="Kachin"/>
    <s v="Myitkyina"/>
    <s v="Tat Kone Baptist Church"/>
    <s v="MMR001CMP001"/>
    <s v="GCA"/>
    <s v="Urban"/>
    <n v="54"/>
    <n v="355"/>
    <n v="51"/>
    <n v="273"/>
    <n v="67"/>
    <n v="365"/>
    <s v="Camp resident -Men"/>
    <s v="Priority 3"/>
    <s v="Education"/>
    <x v="11"/>
    <m/>
    <m/>
  </r>
  <r>
    <s v="Kachin"/>
    <s v="Myitkyina"/>
    <s v="Tat Kone Baptist Church"/>
    <s v="MMR001CMP001"/>
    <s v="GCA"/>
    <s v="Urban"/>
    <n v="54"/>
    <n v="355"/>
    <n v="51"/>
    <n v="273"/>
    <n v="67"/>
    <n v="365"/>
    <s v="Camp resident - women"/>
    <s v="Priority 1"/>
    <s v="Food"/>
    <x v="3"/>
    <m/>
    <m/>
  </r>
  <r>
    <s v="Kachin"/>
    <s v="Myitkyina"/>
    <s v="Tat Kone Baptist Church"/>
    <s v="MMR001CMP001"/>
    <s v="GCA"/>
    <s v="Urban"/>
    <n v="54"/>
    <n v="355"/>
    <n v="51"/>
    <n v="273"/>
    <n v="67"/>
    <n v="365"/>
    <s v="Camp resident - women"/>
    <s v="Priority 2"/>
    <s v="NonFoodItems"/>
    <x v="8"/>
    <m/>
    <m/>
  </r>
  <r>
    <s v="Kachin"/>
    <s v="Myitkyina"/>
    <s v="Tat Kone Baptist Church"/>
    <s v="MMR001CMP001"/>
    <s v="GCA"/>
    <s v="Urban"/>
    <n v="54"/>
    <n v="355"/>
    <n v="51"/>
    <n v="273"/>
    <n v="67"/>
    <n v="365"/>
    <s v="Camp resident - women"/>
    <s v="Priority 3"/>
    <s v="Wash"/>
    <x v="9"/>
    <m/>
    <m/>
  </r>
  <r>
    <s v="Kachin"/>
    <s v="Myitkyina"/>
    <s v="Tat Kone Baptist Church"/>
    <s v="MMR001CMP001"/>
    <s v="GCA"/>
    <s v="Urban"/>
    <n v="54"/>
    <n v="355"/>
    <n v="51"/>
    <n v="273"/>
    <n v="67"/>
    <n v="365"/>
    <s v="Camp resident - Children"/>
    <s v="Priority 1"/>
    <s v="Health"/>
    <x v="2"/>
    <m/>
    <m/>
  </r>
  <r>
    <s v="Kachin"/>
    <s v="Myitkyina"/>
    <s v="Tat Kone Baptist Church"/>
    <s v="MMR001CMP001"/>
    <s v="GCA"/>
    <s v="Urban"/>
    <n v="54"/>
    <n v="355"/>
    <n v="51"/>
    <n v="273"/>
    <n v="67"/>
    <n v="365"/>
    <s v="Camp resident - Children"/>
    <s v="Priority 2"/>
    <s v="Education"/>
    <x v="0"/>
    <m/>
    <m/>
  </r>
  <r>
    <s v="Kachin"/>
    <s v="Myitkyina"/>
    <s v="Tat Kone Baptist Church"/>
    <s v="MMR001CMP001"/>
    <s v="GCA"/>
    <s v="Urban"/>
    <n v="54"/>
    <n v="355"/>
    <n v="51"/>
    <n v="273"/>
    <n v="67"/>
    <n v="365"/>
    <s v="Camp resident - Children"/>
    <s v="Priority 3"/>
    <s v="Education"/>
    <x v="11"/>
    <m/>
    <m/>
  </r>
  <r>
    <s v="Kachin"/>
    <s v="Myitkyina"/>
    <s v="Jan Mai Kawng Baptist Church"/>
    <s v="MMR001CMP018"/>
    <s v="GCA"/>
    <s v="Urban"/>
    <n v="203"/>
    <n v="1072"/>
    <n v="198"/>
    <n v="1084"/>
    <n v="204"/>
    <n v="1104"/>
    <s v="Camp manager"/>
    <s v="Priority 1"/>
    <s v="Food"/>
    <x v="5"/>
    <m/>
    <m/>
  </r>
  <r>
    <s v="Kachin"/>
    <s v="Myitkyina"/>
    <s v="Jan Mai Kawng Baptist Church"/>
    <s v="MMR001CMP018"/>
    <s v="GCA"/>
    <s v="Urban"/>
    <n v="203"/>
    <n v="1072"/>
    <n v="198"/>
    <n v="1084"/>
    <n v="204"/>
    <n v="1104"/>
    <s v="Camp manager"/>
    <s v="Priority 2"/>
    <s v="Food"/>
    <x v="3"/>
    <m/>
    <m/>
  </r>
  <r>
    <s v="Kachin"/>
    <s v="Myitkyina"/>
    <s v="Jan Mai Kawng Baptist Church"/>
    <s v="MMR001CMP018"/>
    <s v="GCA"/>
    <s v="Urban"/>
    <n v="203"/>
    <n v="1072"/>
    <n v="198"/>
    <n v="1084"/>
    <n v="204"/>
    <n v="1104"/>
    <s v="Camp manager"/>
    <s v="Priority 3"/>
    <s v="Shelter"/>
    <x v="22"/>
    <m/>
    <m/>
  </r>
  <r>
    <s v="Kachin"/>
    <s v="Myitkyina"/>
    <s v="Jan Mai Kawng Baptist Church"/>
    <s v="MMR001CMP018"/>
    <s v="GCA"/>
    <s v="Urban"/>
    <n v="203"/>
    <n v="1072"/>
    <n v="198"/>
    <n v="1084"/>
    <n v="204"/>
    <n v="1104"/>
    <s v="Camp resident -Men"/>
    <s v="Priority 1"/>
    <s v="Health"/>
    <x v="23"/>
    <m/>
    <m/>
  </r>
  <r>
    <s v="Kachin"/>
    <s v="Myitkyina"/>
    <s v="Jan Mai Kawng Baptist Church"/>
    <s v="MMR001CMP018"/>
    <s v="GCA"/>
    <s v="Urban"/>
    <n v="203"/>
    <n v="1072"/>
    <n v="198"/>
    <n v="1084"/>
    <n v="204"/>
    <n v="1104"/>
    <s v="Camp resident -Men"/>
    <s v="Priority 2"/>
    <s v="Environment"/>
    <x v="12"/>
    <m/>
    <m/>
  </r>
  <r>
    <s v="Kachin"/>
    <s v="Waingmaw"/>
    <s v="Qtr. 2 Myoma Baptist Church"/>
    <s v="MMR001CMP025"/>
    <s v="GCA"/>
    <s v="Urban"/>
    <n v="65"/>
    <n v="328"/>
    <n v="31"/>
    <n v="170"/>
    <n v="65"/>
    <n v="328"/>
    <s v="Camp manager"/>
    <s v="Priority 1"/>
    <s v="Food"/>
    <x v="5"/>
    <m/>
    <m/>
  </r>
  <r>
    <s v="Kachin"/>
    <s v="Waingmaw"/>
    <s v="Qtr. 2 Myoma Baptist Church"/>
    <s v="MMR001CMP025"/>
    <s v="GCA"/>
    <s v="Urban"/>
    <n v="65"/>
    <n v="328"/>
    <n v="31"/>
    <n v="170"/>
    <n v="65"/>
    <n v="328"/>
    <s v="Camp manager"/>
    <s v="Priority 2"/>
    <s v="Wash"/>
    <x v="16"/>
    <m/>
    <m/>
  </r>
  <r>
    <s v="Kachin"/>
    <s v="Waingmaw"/>
    <s v="Qtr. 2 Myoma Baptist Church"/>
    <s v="MMR001CMP025"/>
    <s v="GCA"/>
    <s v="Urban"/>
    <n v="65"/>
    <n v="328"/>
    <n v="31"/>
    <n v="170"/>
    <n v="65"/>
    <n v="328"/>
    <s v="Camp manager"/>
    <s v="Priority 3"/>
    <s v="Health"/>
    <x v="23"/>
    <m/>
    <m/>
  </r>
  <r>
    <s v="Kachin"/>
    <s v="Waingmaw"/>
    <s v="Qtr. 2 Myoma Baptist Church"/>
    <s v="MMR001CMP025"/>
    <s v="GCA"/>
    <s v="Urban"/>
    <n v="65"/>
    <n v="328"/>
    <n v="31"/>
    <n v="170"/>
    <n v="65"/>
    <n v="328"/>
    <s v="Camp resident -Men"/>
    <s v="Priority 1"/>
    <s v="Food"/>
    <x v="5"/>
    <m/>
    <m/>
  </r>
  <r>
    <s v="Kachin"/>
    <s v="Waingmaw"/>
    <s v="Qtr. 2 Myoma Baptist Church"/>
    <s v="MMR001CMP025"/>
    <s v="GCA"/>
    <s v="Urban"/>
    <n v="65"/>
    <n v="328"/>
    <n v="31"/>
    <n v="170"/>
    <n v="65"/>
    <n v="328"/>
    <s v="Camp resident -Men"/>
    <s v="Priority 2"/>
    <s v="Environment"/>
    <x v="12"/>
    <m/>
    <m/>
  </r>
  <r>
    <s v="Kachin"/>
    <s v="Waingmaw"/>
    <s v="Qtr. 2 Myoma Baptist Church"/>
    <s v="MMR001CMP025"/>
    <s v="GCA"/>
    <s v="Urban"/>
    <n v="65"/>
    <n v="328"/>
    <n v="31"/>
    <n v="170"/>
    <n v="65"/>
    <n v="328"/>
    <s v="Camp resident -Men"/>
    <s v="Priority 3"/>
    <s v="Wash"/>
    <x v="16"/>
    <m/>
    <m/>
  </r>
  <r>
    <s v="Kachin"/>
    <s v="Waingmaw"/>
    <s v="Qtr. 2 Myoma Baptist Church"/>
    <s v="MMR001CMP025"/>
    <s v="GCA"/>
    <s v="Urban"/>
    <n v="65"/>
    <n v="328"/>
    <n v="31"/>
    <n v="170"/>
    <n v="65"/>
    <n v="328"/>
    <s v="Camp resident - women"/>
    <s v="Priority 1"/>
    <s v="Wash"/>
    <x v="16"/>
    <m/>
    <m/>
  </r>
  <r>
    <s v="Kachin"/>
    <s v="Waingmaw"/>
    <s v="Qtr. 2 Myoma Baptist Church"/>
    <s v="MMR001CMP025"/>
    <s v="GCA"/>
    <s v="Urban"/>
    <n v="65"/>
    <n v="328"/>
    <n v="31"/>
    <n v="170"/>
    <n v="65"/>
    <n v="328"/>
    <s v="Camp resident - women"/>
    <s v="Priority 2"/>
    <s v="Education"/>
    <x v="0"/>
    <m/>
    <m/>
  </r>
  <r>
    <s v="Kachin"/>
    <s v="Waingmaw"/>
    <s v="Qtr. 2 Myoma Baptist Church"/>
    <s v="MMR001CMP025"/>
    <s v="GCA"/>
    <s v="Urban"/>
    <n v="65"/>
    <n v="328"/>
    <n v="31"/>
    <n v="170"/>
    <n v="65"/>
    <n v="328"/>
    <s v="Camp resident - women"/>
    <s v="Priority 3"/>
    <s v="Environment"/>
    <x v="12"/>
    <m/>
    <m/>
  </r>
  <r>
    <s v="Kachin"/>
    <s v="Waingmaw"/>
    <s v="Qtr. 2 Myoma Baptist Church"/>
    <s v="MMR001CMP025"/>
    <s v="GCA"/>
    <s v="Urban"/>
    <n v="65"/>
    <n v="328"/>
    <n v="31"/>
    <n v="170"/>
    <n v="65"/>
    <n v="328"/>
    <s v="Camp resident - Children"/>
    <s v="Priority 1"/>
    <s v="Food"/>
    <x v="5"/>
    <m/>
    <m/>
  </r>
  <r>
    <s v="Kachin"/>
    <s v="Waingmaw"/>
    <s v="Qtr. 2 Myoma Baptist Church"/>
    <s v="MMR001CMP025"/>
    <s v="GCA"/>
    <s v="Urban"/>
    <n v="65"/>
    <n v="328"/>
    <n v="31"/>
    <n v="170"/>
    <n v="65"/>
    <n v="328"/>
    <s v="Camp resident - Children"/>
    <s v="Priority 2"/>
    <s v="Education"/>
    <x v="0"/>
    <m/>
    <m/>
  </r>
  <r>
    <s v="Kachin"/>
    <s v="Waingmaw"/>
    <s v="Qtr. 2 Myoma Baptist Church"/>
    <s v="MMR001CMP025"/>
    <s v="GCA"/>
    <s v="Urban"/>
    <n v="65"/>
    <n v="328"/>
    <n v="31"/>
    <n v="170"/>
    <n v="65"/>
    <n v="328"/>
    <s v="Camp resident - Children"/>
    <s v="Priority 3"/>
    <s v="Wash"/>
    <x v="16"/>
    <m/>
    <m/>
  </r>
  <r>
    <s v="Kachin"/>
    <s v="Mohnyin"/>
    <s v="Nawng Ing (Indawgyi) Baptist Church  "/>
    <s v="MMR001CMP152"/>
    <s v="GCA"/>
    <s v="Rural"/>
    <n v="18"/>
    <n v="141"/>
    <n v="13"/>
    <n v="76"/>
    <n v="19"/>
    <n v="100"/>
    <s v="Camp manager"/>
    <s v="Priority 1"/>
    <s v="Wash"/>
    <x v="16"/>
    <m/>
    <m/>
  </r>
  <r>
    <s v="Kachin"/>
    <s v="Mohnyin"/>
    <s v="Nawng Ing (Indawgyi) Baptist Church  "/>
    <s v="MMR001CMP152"/>
    <s v="GCA"/>
    <s v="Rural"/>
    <n v="18"/>
    <n v="141"/>
    <n v="13"/>
    <n v="76"/>
    <n v="19"/>
    <n v="100"/>
    <s v="Camp manager"/>
    <s v="Priority 2"/>
    <s v="Health"/>
    <x v="2"/>
    <m/>
    <m/>
  </r>
  <r>
    <s v="Kachin"/>
    <s v="Mohnyin"/>
    <s v="Nawng Ing (Indawgyi) Baptist Church  "/>
    <s v="MMR001CMP152"/>
    <s v="GCA"/>
    <s v="Rural"/>
    <n v="18"/>
    <n v="141"/>
    <n v="13"/>
    <n v="76"/>
    <n v="19"/>
    <n v="100"/>
    <s v="Camp manager"/>
    <s v="Priority 3"/>
    <s v="Food"/>
    <x v="3"/>
    <m/>
    <m/>
  </r>
  <r>
    <s v="Kachin"/>
    <s v="Mohnyin"/>
    <s v="Nawng Ing (Indawgyi) Baptist Church  "/>
    <s v="MMR001CMP152"/>
    <s v="GCA"/>
    <s v="Rural"/>
    <n v="18"/>
    <n v="141"/>
    <n v="13"/>
    <n v="76"/>
    <n v="19"/>
    <n v="100"/>
    <s v="Camp resident -Men"/>
    <s v="Priority 1"/>
    <s v="Food"/>
    <x v="5"/>
    <m/>
    <m/>
  </r>
  <r>
    <s v="Kachin"/>
    <s v="Mohnyin"/>
    <s v="Nawng Ing (Indawgyi) Baptist Church  "/>
    <s v="MMR001CMP152"/>
    <s v="GCA"/>
    <s v="Rural"/>
    <n v="18"/>
    <n v="141"/>
    <n v="13"/>
    <n v="76"/>
    <n v="19"/>
    <n v="100"/>
    <s v="Camp resident -Men"/>
    <s v="Priority 2"/>
    <s v="Health"/>
    <x v="2"/>
    <m/>
    <m/>
  </r>
  <r>
    <s v="Kachin"/>
    <s v="Mohnyin"/>
    <s v="Nawng Ing (Indawgyi) Baptist Church  "/>
    <s v="MMR001CMP152"/>
    <s v="GCA"/>
    <s v="Rural"/>
    <n v="18"/>
    <n v="141"/>
    <n v="13"/>
    <n v="76"/>
    <n v="19"/>
    <n v="100"/>
    <s v="Camp resident -Men"/>
    <s v="Priority 3"/>
    <s v="Food"/>
    <x v="3"/>
    <m/>
    <m/>
  </r>
  <r>
    <s v="Kachin"/>
    <s v="Mohnyin"/>
    <s v="Nawng Ing (Indawgyi) Baptist Church  "/>
    <s v="MMR001CMP152"/>
    <s v="GCA"/>
    <s v="Rural"/>
    <n v="18"/>
    <n v="141"/>
    <n v="13"/>
    <n v="76"/>
    <n v="19"/>
    <n v="100"/>
    <s v="Camp resident - women"/>
    <s v="Priority 1"/>
    <s v="Food"/>
    <x v="3"/>
    <m/>
    <m/>
  </r>
  <r>
    <s v="Kachin"/>
    <s v="Mohnyin"/>
    <s v="Nawng Ing (Indawgyi) Baptist Church  "/>
    <s v="MMR001CMP152"/>
    <s v="GCA"/>
    <s v="Rural"/>
    <n v="18"/>
    <n v="141"/>
    <n v="13"/>
    <n v="76"/>
    <n v="19"/>
    <n v="100"/>
    <s v="Camp resident - women"/>
    <s v="Priority 2"/>
    <s v="Wash"/>
    <x v="16"/>
    <m/>
    <m/>
  </r>
  <r>
    <s v="Kachin"/>
    <s v="Mohnyin"/>
    <s v="Nawng Ing (Indawgyi) Baptist Church  "/>
    <s v="MMR001CMP152"/>
    <s v="GCA"/>
    <s v="Rural"/>
    <n v="18"/>
    <n v="141"/>
    <n v="13"/>
    <n v="76"/>
    <n v="19"/>
    <n v="100"/>
    <s v="Camp resident - women"/>
    <s v="Priority 3"/>
    <s v="Wash"/>
    <x v="9"/>
    <m/>
    <m/>
  </r>
  <r>
    <s v="Kachin"/>
    <s v="Mohnyin"/>
    <s v="Nawng Ing (Indawgyi) Baptist Church  "/>
    <s v="MMR001CMP152"/>
    <s v="GCA"/>
    <s v="Rural"/>
    <n v="18"/>
    <n v="141"/>
    <n v="13"/>
    <n v="76"/>
    <n v="19"/>
    <n v="100"/>
    <s v="Camp resident - Children"/>
    <s v="Priority 1"/>
    <s v="Education"/>
    <x v="0"/>
    <m/>
    <m/>
  </r>
  <r>
    <s v="Kachin"/>
    <s v="Mohnyin"/>
    <s v="Nawng Ing (Indawgyi) Baptist Church  "/>
    <s v="MMR001CMP152"/>
    <s v="GCA"/>
    <s v="Rural"/>
    <n v="18"/>
    <n v="141"/>
    <n v="13"/>
    <n v="76"/>
    <n v="19"/>
    <n v="100"/>
    <s v="Camp resident - Children"/>
    <s v="Priority 2"/>
    <s v="Food"/>
    <x v="3"/>
    <m/>
    <m/>
  </r>
  <r>
    <s v="Kachin"/>
    <s v="Mohnyin"/>
    <s v="Nawng Ing (Indawgyi) Baptist Church  "/>
    <s v="MMR001CMP152"/>
    <s v="GCA"/>
    <s v="Rural"/>
    <n v="18"/>
    <n v="141"/>
    <n v="13"/>
    <n v="76"/>
    <n v="19"/>
    <n v="100"/>
    <s v="Camp resident - Children"/>
    <s v="Priority 3"/>
    <s v="Wash"/>
    <x v="16"/>
    <m/>
    <m/>
  </r>
  <r>
    <s v="Kachin"/>
    <s v="Hpakant"/>
    <s v="Hlaing Naung Baptist"/>
    <s v="MMR001CMP148"/>
    <s v="GCA"/>
    <s v="Mixed"/>
    <n v="14"/>
    <n v="47"/>
    <n v="14"/>
    <n v="47"/>
    <n v="14"/>
    <n v="47"/>
    <s v="Camp manager"/>
    <s v="Priority 1"/>
    <s v="Food"/>
    <x v="5"/>
    <m/>
    <m/>
  </r>
  <r>
    <s v="Kachin"/>
    <s v="Hpakant"/>
    <s v="Hlaing Naung Baptist"/>
    <s v="MMR001CMP148"/>
    <s v="GCA"/>
    <s v="Mixed"/>
    <n v="14"/>
    <n v="47"/>
    <n v="14"/>
    <n v="47"/>
    <n v="14"/>
    <n v="47"/>
    <s v="Camp manager"/>
    <s v="Priority 2"/>
    <s v="Education"/>
    <x v="0"/>
    <m/>
    <m/>
  </r>
  <r>
    <s v="Kachin"/>
    <s v="Hpakant"/>
    <s v="Hlaing Naung Baptist"/>
    <s v="MMR001CMP148"/>
    <s v="GCA"/>
    <s v="Mixed"/>
    <n v="14"/>
    <n v="47"/>
    <n v="14"/>
    <n v="47"/>
    <n v="14"/>
    <n v="47"/>
    <s v="Camp manager"/>
    <s v="Priority 3"/>
    <s v="Health"/>
    <x v="2"/>
    <m/>
    <m/>
  </r>
  <r>
    <s v="Kachin"/>
    <s v="Hpakant"/>
    <s v="Hlaing Naung Baptist"/>
    <s v="MMR001CMP148"/>
    <s v="GCA"/>
    <s v="Mixed"/>
    <n v="14"/>
    <n v="47"/>
    <n v="14"/>
    <n v="47"/>
    <n v="14"/>
    <n v="47"/>
    <s v="Camp resident -Men"/>
    <s v="Priority 1"/>
    <s v="NonFoodItems"/>
    <x v="8"/>
    <m/>
    <m/>
  </r>
  <r>
    <s v="Kachin"/>
    <s v="Hpakant"/>
    <s v="Hlaing Naung Baptist"/>
    <s v="MMR001CMP148"/>
    <s v="GCA"/>
    <s v="Mixed"/>
    <n v="14"/>
    <n v="47"/>
    <n v="14"/>
    <n v="47"/>
    <n v="14"/>
    <n v="47"/>
    <s v="Camp resident -Men"/>
    <s v="Priority 2"/>
    <s v="Shelter"/>
    <x v="24"/>
    <m/>
    <m/>
  </r>
  <r>
    <s v="Kachin"/>
    <s v="Hpakant"/>
    <s v="Hlaing Naung Baptist"/>
    <s v="MMR001CMP148"/>
    <s v="GCA"/>
    <s v="Mixed"/>
    <n v="14"/>
    <n v="47"/>
    <n v="14"/>
    <n v="47"/>
    <n v="14"/>
    <n v="47"/>
    <s v="Camp resident -Men"/>
    <s v="Priority 3"/>
    <s v="Shelter"/>
    <x v="14"/>
    <m/>
    <m/>
  </r>
  <r>
    <s v="Kachin"/>
    <s v="Hpakant"/>
    <s v="Hlaing Naung Baptist"/>
    <s v="MMR001CMP148"/>
    <s v="GCA"/>
    <s v="Mixed"/>
    <n v="14"/>
    <n v="47"/>
    <n v="14"/>
    <n v="47"/>
    <n v="14"/>
    <n v="47"/>
    <s v="Camp resident - women"/>
    <s v="Priority 1"/>
    <s v="Food"/>
    <x v="5"/>
    <m/>
    <m/>
  </r>
  <r>
    <s v="Kachin"/>
    <s v="Hpakant"/>
    <s v="Hlaing Naung Baptist"/>
    <s v="MMR001CMP148"/>
    <s v="GCA"/>
    <s v="Mixed"/>
    <n v="14"/>
    <n v="47"/>
    <n v="14"/>
    <n v="47"/>
    <n v="14"/>
    <n v="47"/>
    <s v="Camp resident - women"/>
    <s v="Priority 2"/>
    <s v="Education"/>
    <x v="0"/>
    <m/>
    <m/>
  </r>
  <r>
    <s v="Kachin"/>
    <s v="Hpakant"/>
    <s v="Hlaing Naung Baptist"/>
    <s v="MMR001CMP148"/>
    <s v="GCA"/>
    <s v="Mixed"/>
    <n v="14"/>
    <n v="47"/>
    <n v="14"/>
    <n v="47"/>
    <n v="14"/>
    <n v="47"/>
    <s v="Camp resident - women"/>
    <s v="Priority 3"/>
    <s v="Health"/>
    <x v="2"/>
    <m/>
    <m/>
  </r>
  <r>
    <s v="Kachin"/>
    <s v="Hpakant"/>
    <s v="Hlaing Naung Baptist"/>
    <s v="MMR001CMP148"/>
    <s v="GCA"/>
    <s v="Mixed"/>
    <n v="14"/>
    <n v="47"/>
    <n v="14"/>
    <n v="47"/>
    <n v="14"/>
    <n v="47"/>
    <s v="Camp resident - Children"/>
    <s v="Priority 1"/>
    <s v="Education"/>
    <x v="0"/>
    <m/>
    <m/>
  </r>
  <r>
    <s v="Kachin"/>
    <s v="Hpakant"/>
    <s v="Hlaing Naung Baptist"/>
    <s v="MMR001CMP148"/>
    <s v="GCA"/>
    <s v="Mixed"/>
    <n v="14"/>
    <n v="47"/>
    <n v="14"/>
    <n v="47"/>
    <n v="14"/>
    <n v="47"/>
    <s v="Camp resident - Children"/>
    <s v="Priority 2"/>
    <s v="Education"/>
    <x v="13"/>
    <m/>
    <m/>
  </r>
  <r>
    <s v="Kachin"/>
    <s v="Hpakant"/>
    <s v="Hlaing Naung Baptist"/>
    <s v="MMR001CMP148"/>
    <s v="GCA"/>
    <s v="Mixed"/>
    <n v="14"/>
    <n v="47"/>
    <n v="14"/>
    <n v="47"/>
    <n v="14"/>
    <n v="47"/>
    <s v="Camp resident - Children"/>
    <s v="Priority 3"/>
    <s v="Health"/>
    <x v="2"/>
    <m/>
    <m/>
  </r>
  <r>
    <s v="Kachin"/>
    <s v="Mogaung"/>
    <s v="Kyun Taw Baptist Church "/>
    <s v="MMR001CMP078"/>
    <s v="GCA"/>
    <s v="Mixed"/>
    <n v="13"/>
    <n v="64"/>
    <n v="13"/>
    <n v="64"/>
    <n v="13"/>
    <n v="64"/>
    <s v="Camp manager"/>
    <s v="Priority 1"/>
    <s v="Environment"/>
    <x v="12"/>
    <m/>
    <m/>
  </r>
  <r>
    <s v="Kachin"/>
    <s v="Mogaung"/>
    <s v="Kyun Taw Baptist Church "/>
    <s v="MMR001CMP078"/>
    <s v="GCA"/>
    <s v="Mixed"/>
    <n v="13"/>
    <n v="64"/>
    <n v="13"/>
    <n v="64"/>
    <n v="13"/>
    <n v="64"/>
    <s v="Camp manager"/>
    <s v="Priority 2"/>
    <s v="Food"/>
    <x v="7"/>
    <m/>
    <m/>
  </r>
  <r>
    <s v="Kachin"/>
    <s v="Mogaung"/>
    <s v="Kyun Taw Baptist Church "/>
    <s v="MMR001CMP078"/>
    <s v="GCA"/>
    <s v="Mixed"/>
    <n v="13"/>
    <n v="64"/>
    <n v="13"/>
    <n v="64"/>
    <n v="13"/>
    <n v="64"/>
    <s v="Camp manager"/>
    <s v="Priority 3"/>
    <s v="Protection"/>
    <x v="20"/>
    <m/>
    <m/>
  </r>
  <r>
    <s v="Kachin"/>
    <s v="Mogaung"/>
    <s v="Kyun Taw Baptist Church "/>
    <s v="MMR001CMP078"/>
    <s v="GCA"/>
    <s v="Mixed"/>
    <n v="13"/>
    <n v="64"/>
    <n v="13"/>
    <n v="64"/>
    <n v="13"/>
    <n v="64"/>
    <s v="Camp resident -Men"/>
    <s v="Priority 1"/>
    <s v="Food"/>
    <x v="3"/>
    <m/>
    <m/>
  </r>
  <r>
    <s v="Kachin"/>
    <s v="Mogaung"/>
    <s v="Kyun Taw Baptist Church "/>
    <s v="MMR001CMP078"/>
    <s v="GCA"/>
    <s v="Mixed"/>
    <n v="13"/>
    <n v="64"/>
    <n v="13"/>
    <n v="64"/>
    <n v="13"/>
    <n v="64"/>
    <s v="Camp resident -Men"/>
    <s v="Priority 2"/>
    <s v="Food"/>
    <x v="7"/>
    <m/>
    <m/>
  </r>
  <r>
    <s v="Kachin"/>
    <s v="Mogaung"/>
    <s v="Kyun Taw Baptist Church "/>
    <s v="MMR001CMP078"/>
    <s v="GCA"/>
    <s v="Mixed"/>
    <n v="13"/>
    <n v="64"/>
    <n v="13"/>
    <n v="64"/>
    <n v="13"/>
    <n v="64"/>
    <s v="Camp resident -Men"/>
    <s v="Priority 3"/>
    <s v="Protection"/>
    <x v="21"/>
    <m/>
    <m/>
  </r>
  <r>
    <s v="Kachin"/>
    <s v="Mogaung"/>
    <s v="Kyun Taw Baptist Church "/>
    <s v="MMR001CMP078"/>
    <s v="GCA"/>
    <s v="Mixed"/>
    <n v="13"/>
    <n v="64"/>
    <n v="13"/>
    <n v="64"/>
    <n v="13"/>
    <n v="64"/>
    <s v="Camp resident - women"/>
    <s v="Priority 1"/>
    <s v="Food"/>
    <x v="3"/>
    <m/>
    <m/>
  </r>
  <r>
    <s v="Kachin"/>
    <s v="Mogaung"/>
    <s v="Kyun Taw Baptist Church "/>
    <s v="MMR001CMP078"/>
    <s v="GCA"/>
    <s v="Mixed"/>
    <n v="13"/>
    <n v="64"/>
    <n v="13"/>
    <n v="64"/>
    <n v="13"/>
    <n v="64"/>
    <s v="Camp resident - women"/>
    <s v="Priority 2"/>
    <s v="Food"/>
    <x v="5"/>
    <m/>
    <m/>
  </r>
  <r>
    <s v="Kachin"/>
    <s v="Mogaung"/>
    <s v="Kyun Taw Baptist Church "/>
    <s v="MMR001CMP078"/>
    <s v="GCA"/>
    <s v="Mixed"/>
    <n v="13"/>
    <n v="64"/>
    <n v="13"/>
    <n v="64"/>
    <n v="13"/>
    <n v="64"/>
    <s v="Camp resident - women"/>
    <s v="Priority 3"/>
    <s v="Health"/>
    <x v="23"/>
    <m/>
    <m/>
  </r>
  <r>
    <s v="Kachin"/>
    <s v="Mogaung"/>
    <s v="Kyun Taw Baptist Church "/>
    <s v="MMR001CMP078"/>
    <s v="GCA"/>
    <s v="Mixed"/>
    <n v="13"/>
    <n v="64"/>
    <n v="13"/>
    <n v="64"/>
    <n v="13"/>
    <n v="64"/>
    <s v="Camp resident - Children"/>
    <s v="Priority 1"/>
    <s v="Food"/>
    <x v="3"/>
    <m/>
    <m/>
  </r>
  <r>
    <s v="Kachin"/>
    <s v="Mogaung"/>
    <s v="Kyun Taw Baptist Church "/>
    <s v="MMR001CMP078"/>
    <s v="GCA"/>
    <s v="Mixed"/>
    <n v="13"/>
    <n v="64"/>
    <n v="13"/>
    <n v="64"/>
    <n v="13"/>
    <n v="64"/>
    <s v="Camp resident - Children"/>
    <s v="Priority 2"/>
    <s v="Education"/>
    <x v="0"/>
    <m/>
    <m/>
  </r>
  <r>
    <s v="Kachin"/>
    <s v="Mogaung"/>
    <s v="Kyun Taw Baptist Church "/>
    <s v="MMR001CMP078"/>
    <s v="GCA"/>
    <s v="Mixed"/>
    <n v="13"/>
    <n v="64"/>
    <n v="13"/>
    <n v="64"/>
    <n v="13"/>
    <n v="64"/>
    <s v="Camp resident - Children"/>
    <s v="Priority 3"/>
    <s v="Wash"/>
    <x v="16"/>
    <m/>
    <m/>
  </r>
  <r>
    <s v="Kachin"/>
    <s v="Myitkyina"/>
    <s v="Jan Mai Kawng Baptist Church"/>
    <s v="MMR001CMP018"/>
    <s v="GCA"/>
    <s v="Urban"/>
    <n v="203"/>
    <n v="1072"/>
    <n v="198"/>
    <n v="1084"/>
    <n v="204"/>
    <n v="1104"/>
    <s v="Camp resident -Men"/>
    <s v="Priority 3"/>
    <s v="Food"/>
    <x v="5"/>
    <m/>
    <m/>
  </r>
  <r>
    <s v="Kachin"/>
    <s v="Myitkyina"/>
    <s v="Jan Mai Kawng Baptist Church"/>
    <s v="MMR001CMP018"/>
    <s v="GCA"/>
    <s v="Urban"/>
    <n v="203"/>
    <n v="1072"/>
    <n v="198"/>
    <n v="1084"/>
    <n v="204"/>
    <n v="1104"/>
    <s v="Camp resident - women"/>
    <s v="Priority 1"/>
    <s v="Food"/>
    <x v="5"/>
    <m/>
    <m/>
  </r>
  <r>
    <s v="Kachin"/>
    <s v="Myitkyina"/>
    <s v="Jan Mai Kawng Baptist Church"/>
    <s v="MMR001CMP018"/>
    <s v="GCA"/>
    <s v="Urban"/>
    <n v="203"/>
    <n v="1072"/>
    <n v="198"/>
    <n v="1084"/>
    <n v="204"/>
    <n v="1104"/>
    <s v="Camp resident - women"/>
    <s v="Priority 2"/>
    <s v="Wash"/>
    <x v="25"/>
    <m/>
    <m/>
  </r>
  <r>
    <s v="Kachin"/>
    <s v="Myitkyina"/>
    <s v="Jan Mai Kawng Baptist Church"/>
    <s v="MMR001CMP018"/>
    <s v="GCA"/>
    <s v="Urban"/>
    <n v="203"/>
    <n v="1072"/>
    <n v="198"/>
    <n v="1084"/>
    <n v="204"/>
    <n v="1104"/>
    <s v="Camp resident - women"/>
    <s v="Priority 3"/>
    <s v="Health"/>
    <x v="23"/>
    <m/>
    <m/>
  </r>
  <r>
    <s v="Kachin"/>
    <s v="Myitkyina"/>
    <s v="Jan Mai Kawng Baptist Church"/>
    <s v="MMR001CMP018"/>
    <s v="GCA"/>
    <s v="Urban"/>
    <n v="203"/>
    <n v="1072"/>
    <n v="198"/>
    <n v="1084"/>
    <n v="204"/>
    <n v="1104"/>
    <s v="Camp resident - Children"/>
    <s v="Priority 1"/>
    <s v="Education"/>
    <x v="0"/>
    <m/>
    <m/>
  </r>
  <r>
    <s v="Kachin"/>
    <s v="Myitkyina"/>
    <s v="Jan Mai Kawng Baptist Church"/>
    <s v="MMR001CMP018"/>
    <s v="GCA"/>
    <s v="Urban"/>
    <n v="203"/>
    <n v="1072"/>
    <n v="198"/>
    <n v="1084"/>
    <n v="204"/>
    <n v="1104"/>
    <s v="Camp resident - Children"/>
    <s v="Priority 2"/>
    <s v="Education"/>
    <x v="13"/>
    <m/>
    <m/>
  </r>
  <r>
    <s v="Kachin"/>
    <s v="Myitkyina"/>
    <s v="Jan Mai Kawng Baptist Church"/>
    <s v="MMR001CMP018"/>
    <s v="GCA"/>
    <s v="Urban"/>
    <n v="203"/>
    <n v="1072"/>
    <n v="198"/>
    <n v="1084"/>
    <n v="204"/>
    <n v="1104"/>
    <s v="Camp resident - Children"/>
    <s v="Priority 3"/>
    <s v="Health"/>
    <x v="23"/>
    <m/>
    <m/>
  </r>
  <r>
    <s v="Kachin"/>
    <s v="Waingmaw"/>
    <s v="Maina Lawang Baptist Church"/>
    <s v="MMR001CMP039"/>
    <s v="GCA"/>
    <s v="Rural"/>
    <n v="48"/>
    <n v="199"/>
    <n v="46"/>
    <n v="192"/>
    <n v="46"/>
    <n v="192"/>
    <s v="Camp manager"/>
    <s v="Priority 1"/>
    <s v="Food"/>
    <x v="5"/>
    <m/>
    <m/>
  </r>
  <r>
    <s v="Kachin"/>
    <s v="Waingmaw"/>
    <s v="Maina Lawang Baptist Church"/>
    <s v="MMR001CMP039"/>
    <s v="GCA"/>
    <s v="Rural"/>
    <n v="48"/>
    <n v="199"/>
    <n v="46"/>
    <n v="192"/>
    <n v="46"/>
    <n v="192"/>
    <s v="Camp manager"/>
    <s v="Priority 2"/>
    <s v="Wash"/>
    <x v="16"/>
    <m/>
    <m/>
  </r>
  <r>
    <s v="Kachin"/>
    <s v="Waingmaw"/>
    <s v="Maina Lawang Baptist Church"/>
    <s v="MMR001CMP039"/>
    <s v="GCA"/>
    <s v="Rural"/>
    <n v="48"/>
    <n v="199"/>
    <n v="46"/>
    <n v="192"/>
    <n v="46"/>
    <n v="192"/>
    <s v="Camp manager"/>
    <s v="Priority 3"/>
    <s v="Food"/>
    <x v="10"/>
    <m/>
    <m/>
  </r>
  <r>
    <s v="Kachin"/>
    <s v="Waingmaw"/>
    <s v="Maina Lawang Baptist Church"/>
    <s v="MMR001CMP039"/>
    <s v="GCA"/>
    <s v="Rural"/>
    <n v="48"/>
    <n v="199"/>
    <n v="46"/>
    <n v="192"/>
    <n v="46"/>
    <n v="192"/>
    <s v="Camp resident -Men"/>
    <s v="Priority 1"/>
    <s v="Food"/>
    <x v="7"/>
    <m/>
    <m/>
  </r>
  <r>
    <s v="Kachin"/>
    <s v="Waingmaw"/>
    <s v="Maina Lawang Baptist Church"/>
    <s v="MMR001CMP039"/>
    <s v="GCA"/>
    <s v="Rural"/>
    <n v="48"/>
    <n v="199"/>
    <n v="46"/>
    <n v="192"/>
    <n v="46"/>
    <n v="192"/>
    <s v="Camp resident -Men"/>
    <s v="Priority 2"/>
    <s v="Food"/>
    <x v="3"/>
    <m/>
    <m/>
  </r>
  <r>
    <s v="Kachin"/>
    <s v="Waingmaw"/>
    <s v="Maina Lawang Baptist Church"/>
    <s v="MMR001CMP039"/>
    <s v="GCA"/>
    <s v="Rural"/>
    <n v="48"/>
    <n v="199"/>
    <n v="46"/>
    <n v="192"/>
    <n v="46"/>
    <n v="192"/>
    <s v="Camp resident -Men"/>
    <s v="Priority 3"/>
    <s v="Education"/>
    <x v="0"/>
    <m/>
    <m/>
  </r>
  <r>
    <s v="Kachin"/>
    <s v="Waingmaw"/>
    <s v="Maina Lawang Baptist Church"/>
    <s v="MMR001CMP039"/>
    <s v="GCA"/>
    <s v="Rural"/>
    <n v="48"/>
    <n v="199"/>
    <n v="46"/>
    <n v="192"/>
    <n v="46"/>
    <n v="192"/>
    <s v="Camp resident - women"/>
    <s v="Priority 1"/>
    <s v="Food"/>
    <x v="3"/>
    <m/>
    <m/>
  </r>
  <r>
    <s v="Kachin"/>
    <s v="Waingmaw"/>
    <s v="Maina Lawang Baptist Church"/>
    <s v="MMR001CMP039"/>
    <s v="GCA"/>
    <s v="Rural"/>
    <n v="48"/>
    <n v="199"/>
    <n v="46"/>
    <n v="192"/>
    <n v="46"/>
    <n v="192"/>
    <s v="Camp resident - women"/>
    <s v="Priority 2"/>
    <s v="Education"/>
    <x v="4"/>
    <m/>
    <m/>
  </r>
  <r>
    <s v="Kachin"/>
    <s v="Waingmaw"/>
    <s v="Maina Lawang Baptist Church"/>
    <s v="MMR001CMP039"/>
    <s v="GCA"/>
    <s v="Rural"/>
    <n v="48"/>
    <n v="199"/>
    <n v="46"/>
    <n v="192"/>
    <n v="46"/>
    <n v="192"/>
    <s v="Camp resident - women"/>
    <s v="Priority 3"/>
    <s v="Wash"/>
    <x v="16"/>
    <m/>
    <m/>
  </r>
  <r>
    <s v="Kachin"/>
    <s v="Waingmaw"/>
    <s v="Maina Lawang Baptist Church"/>
    <s v="MMR001CMP039"/>
    <s v="GCA"/>
    <s v="Rural"/>
    <n v="48"/>
    <n v="199"/>
    <n v="46"/>
    <n v="192"/>
    <n v="46"/>
    <n v="192"/>
    <s v="Camp resident - Children"/>
    <s v="Priority 1"/>
    <s v="Education"/>
    <x v="0"/>
    <m/>
    <m/>
  </r>
  <r>
    <s v="Kachin"/>
    <s v="Waingmaw"/>
    <s v="Maina Lawang Baptist Church"/>
    <s v="MMR001CMP039"/>
    <s v="GCA"/>
    <s v="Rural"/>
    <n v="48"/>
    <n v="199"/>
    <n v="46"/>
    <n v="192"/>
    <n v="46"/>
    <n v="192"/>
    <s v="Camp resident - Children"/>
    <s v="Priority 2"/>
    <s v="Education"/>
    <x v="11"/>
    <m/>
    <m/>
  </r>
  <r>
    <s v="Kachin"/>
    <s v="Waingmaw"/>
    <s v="Maina Lawang Baptist Church"/>
    <s v="MMR001CMP039"/>
    <s v="GCA"/>
    <s v="Rural"/>
    <n v="48"/>
    <n v="199"/>
    <n v="46"/>
    <n v="192"/>
    <n v="46"/>
    <n v="192"/>
    <s v="Camp resident - Children"/>
    <s v="Priority 3"/>
    <s v="Education"/>
    <x v="13"/>
    <m/>
    <m/>
  </r>
  <r>
    <s v="Kachin"/>
    <s v="Myitkyina"/>
    <s v="Shwe Zet Baptist Church"/>
    <s v="MMR001CMP009"/>
    <s v="GCA"/>
    <s v="Urban"/>
    <n v="90"/>
    <n v="487"/>
    <n v="75"/>
    <n v="423"/>
    <n v="91"/>
    <n v="491"/>
    <s v="Camp manager"/>
    <s v="Priority 1"/>
    <s v="Health"/>
    <x v="2"/>
    <m/>
    <m/>
  </r>
  <r>
    <s v="Kachin"/>
    <s v="Myitkyina"/>
    <s v="Shwe Zet Baptist Church"/>
    <s v="MMR001CMP009"/>
    <s v="GCA"/>
    <s v="Urban"/>
    <n v="90"/>
    <n v="487"/>
    <n v="75"/>
    <n v="423"/>
    <n v="91"/>
    <n v="491"/>
    <s v="Camp manager"/>
    <s v="Priority 2"/>
    <s v="Education"/>
    <x v="0"/>
    <m/>
    <m/>
  </r>
  <r>
    <s v="Kachin"/>
    <s v="Myitkyina"/>
    <s v="Shwe Zet Baptist Church"/>
    <s v="MMR001CMP009"/>
    <s v="GCA"/>
    <s v="Urban"/>
    <n v="90"/>
    <n v="487"/>
    <n v="75"/>
    <n v="423"/>
    <n v="91"/>
    <n v="491"/>
    <s v="Camp manager"/>
    <s v="Priority 3"/>
    <s v="Food"/>
    <x v="7"/>
    <m/>
    <m/>
  </r>
  <r>
    <s v="Kachin"/>
    <s v="Myitkyina"/>
    <s v="Shwe Zet Baptist Church"/>
    <s v="MMR001CMP009"/>
    <s v="GCA"/>
    <s v="Urban"/>
    <n v="90"/>
    <n v="487"/>
    <n v="75"/>
    <n v="423"/>
    <n v="91"/>
    <n v="491"/>
    <s v="Camp resident -Men"/>
    <s v="Priority 1"/>
    <s v="Education"/>
    <x v="4"/>
    <m/>
    <m/>
  </r>
  <r>
    <s v="Kachin"/>
    <s v="Myitkyina"/>
    <s v="Shwe Zet Baptist Church"/>
    <s v="MMR001CMP009"/>
    <s v="GCA"/>
    <s v="Urban"/>
    <n v="90"/>
    <n v="487"/>
    <n v="75"/>
    <n v="423"/>
    <n v="91"/>
    <n v="491"/>
    <s v="Camp resident -Men"/>
    <s v="Priority 2"/>
    <s v="Food"/>
    <x v="7"/>
    <m/>
    <m/>
  </r>
  <r>
    <s v="Kachin"/>
    <s v="Myitkyina"/>
    <s v="Shwe Zet Baptist Church"/>
    <s v="MMR001CMP009"/>
    <s v="GCA"/>
    <s v="Urban"/>
    <n v="90"/>
    <n v="487"/>
    <n v="75"/>
    <n v="423"/>
    <n v="91"/>
    <n v="491"/>
    <s v="Camp resident -Men"/>
    <s v="Priority 3"/>
    <s v="Shelter"/>
    <x v="22"/>
    <m/>
    <m/>
  </r>
  <r>
    <s v="Kachin"/>
    <s v="Myitkyina"/>
    <s v="Shwe Zet Baptist Church"/>
    <s v="MMR001CMP009"/>
    <s v="GCA"/>
    <s v="Urban"/>
    <n v="90"/>
    <n v="487"/>
    <n v="75"/>
    <n v="423"/>
    <n v="91"/>
    <n v="491"/>
    <s v="Camp resident - women"/>
    <s v="Priority 1"/>
    <s v="Food"/>
    <x v="5"/>
    <m/>
    <m/>
  </r>
  <r>
    <s v="Kachin"/>
    <s v="Myitkyina"/>
    <s v="Shwe Zet Baptist Church"/>
    <s v="MMR001CMP009"/>
    <s v="GCA"/>
    <s v="Urban"/>
    <n v="90"/>
    <n v="487"/>
    <n v="75"/>
    <n v="423"/>
    <n v="91"/>
    <n v="491"/>
    <s v="Camp resident - women"/>
    <s v="Priority 2"/>
    <s v="NonFoodItems"/>
    <x v="8"/>
    <m/>
    <m/>
  </r>
  <r>
    <s v="Kachin"/>
    <s v="Myitkyina"/>
    <s v="Shwe Zet Baptist Church"/>
    <s v="MMR001CMP009"/>
    <s v="GCA"/>
    <s v="Urban"/>
    <n v="90"/>
    <n v="487"/>
    <n v="75"/>
    <n v="423"/>
    <n v="91"/>
    <n v="491"/>
    <s v="Camp resident - women"/>
    <s v="Priority 3"/>
    <s v="Food"/>
    <x v="3"/>
    <m/>
    <m/>
  </r>
  <r>
    <s v="Kachin"/>
    <s v="Myitkyina"/>
    <s v="Shwe Zet Baptist Church"/>
    <s v="MMR001CMP009"/>
    <s v="GCA"/>
    <s v="Urban"/>
    <n v="90"/>
    <n v="487"/>
    <n v="75"/>
    <n v="423"/>
    <n v="91"/>
    <n v="491"/>
    <s v="Camp resident - Children"/>
    <s v="Priority 1"/>
    <s v="Food"/>
    <x v="10"/>
    <m/>
    <m/>
  </r>
  <r>
    <s v="Kachin"/>
    <s v="Myitkyina"/>
    <s v="Shwe Zet Baptist Church"/>
    <s v="MMR001CMP009"/>
    <s v="GCA"/>
    <s v="Urban"/>
    <n v="90"/>
    <n v="487"/>
    <n v="75"/>
    <n v="423"/>
    <n v="91"/>
    <n v="491"/>
    <s v="Camp resident - Children"/>
    <s v="Priority 2"/>
    <s v="Health"/>
    <x v="2"/>
    <m/>
    <m/>
  </r>
  <r>
    <s v="Kachin"/>
    <s v="Myitkyina"/>
    <s v="Shwe Zet Baptist Church"/>
    <s v="MMR001CMP009"/>
    <s v="GCA"/>
    <s v="Urban"/>
    <n v="90"/>
    <n v="487"/>
    <n v="75"/>
    <n v="423"/>
    <n v="91"/>
    <n v="491"/>
    <s v="Camp resident - Children"/>
    <s v="Priority 3"/>
    <s v="Education"/>
    <x v="0"/>
    <m/>
    <m/>
  </r>
  <r>
    <s v="Kachin"/>
    <s v="Waingmaw"/>
    <s v="Maina KBC (Bawng Ring)"/>
    <s v="MMR001CMP040"/>
    <s v="GCA"/>
    <s v="Rural"/>
    <n v="428"/>
    <n v="2219"/>
    <n v="396"/>
    <n v="2120"/>
    <n v="396"/>
    <n v="2120"/>
    <s v="Camp manager"/>
    <s v="Priority 1"/>
    <s v="Environment"/>
    <x v="12"/>
    <m/>
    <m/>
  </r>
  <r>
    <s v="Kachin"/>
    <s v="Waingmaw"/>
    <s v="Maina KBC (Bawng Ring)"/>
    <s v="MMR001CMP040"/>
    <s v="GCA"/>
    <s v="Rural"/>
    <n v="428"/>
    <n v="2219"/>
    <n v="396"/>
    <n v="2120"/>
    <n v="396"/>
    <n v="2120"/>
    <s v="Camp manager"/>
    <s v="Priority 2"/>
    <s v="Food"/>
    <x v="5"/>
    <m/>
    <m/>
  </r>
  <r>
    <s v="Kachin"/>
    <s v="Waingmaw"/>
    <s v="Maina KBC (Bawng Ring)"/>
    <s v="MMR001CMP040"/>
    <s v="GCA"/>
    <s v="Rural"/>
    <n v="428"/>
    <n v="2219"/>
    <n v="396"/>
    <n v="2120"/>
    <n v="396"/>
    <n v="2120"/>
    <s v="Camp manager"/>
    <s v="Priority 3"/>
    <s v="Food"/>
    <x v="10"/>
    <m/>
    <m/>
  </r>
  <r>
    <s v="Kachin"/>
    <s v="Waingmaw"/>
    <s v="Maina KBC (Bawng Ring)"/>
    <s v="MMR001CMP040"/>
    <s v="GCA"/>
    <s v="Rural"/>
    <n v="428"/>
    <n v="2219"/>
    <n v="396"/>
    <n v="2120"/>
    <n v="396"/>
    <n v="2120"/>
    <s v="Camp resident -Men"/>
    <s v="Priority 1"/>
    <s v="Food"/>
    <x v="7"/>
    <m/>
    <m/>
  </r>
  <r>
    <s v="Kachin"/>
    <s v="Waingmaw"/>
    <s v="Maina KBC (Bawng Ring)"/>
    <s v="MMR001CMP040"/>
    <s v="GCA"/>
    <s v="Rural"/>
    <n v="428"/>
    <n v="2219"/>
    <n v="396"/>
    <n v="2120"/>
    <n v="396"/>
    <n v="2120"/>
    <s v="Camp resident -Men"/>
    <s v="Priority 2"/>
    <s v="Food"/>
    <x v="5"/>
    <m/>
    <m/>
  </r>
  <r>
    <s v="Kachin"/>
    <s v="Waingmaw"/>
    <s v="Maina KBC (Bawng Ring)"/>
    <s v="MMR001CMP040"/>
    <s v="GCA"/>
    <s v="Rural"/>
    <n v="428"/>
    <n v="2219"/>
    <n v="396"/>
    <n v="2120"/>
    <n v="396"/>
    <n v="2120"/>
    <s v="Camp resident -Men"/>
    <s v="Priority 3"/>
    <s v="Protection"/>
    <x v="20"/>
    <m/>
    <m/>
  </r>
  <r>
    <s v="Kachin"/>
    <s v="Waingmaw"/>
    <s v="Maina KBC (Bawng Ring)"/>
    <s v="MMR001CMP040"/>
    <s v="GCA"/>
    <s v="Rural"/>
    <n v="428"/>
    <n v="2219"/>
    <n v="396"/>
    <n v="2120"/>
    <n v="396"/>
    <n v="2120"/>
    <s v="Camp resident - women"/>
    <s v="Priority 1"/>
    <s v="Wash"/>
    <x v="16"/>
    <m/>
    <m/>
  </r>
  <r>
    <s v="Kachin"/>
    <s v="Waingmaw"/>
    <s v="Maina KBC (Bawng Ring)"/>
    <s v="MMR001CMP040"/>
    <s v="GCA"/>
    <s v="Rural"/>
    <n v="428"/>
    <n v="2219"/>
    <n v="396"/>
    <n v="2120"/>
    <n v="396"/>
    <n v="2120"/>
    <s v="Camp resident - women"/>
    <s v="Priority 2"/>
    <s v="Food"/>
    <x v="5"/>
    <m/>
    <m/>
  </r>
  <r>
    <s v="Kachin"/>
    <s v="Waingmaw"/>
    <s v="Maina KBC (Bawng Ring)"/>
    <s v="MMR001CMP040"/>
    <s v="GCA"/>
    <s v="Rural"/>
    <n v="428"/>
    <n v="2219"/>
    <n v="396"/>
    <n v="2120"/>
    <n v="396"/>
    <n v="2120"/>
    <s v="Camp resident - women"/>
    <s v="Priority 3"/>
    <s v="Protection"/>
    <x v="21"/>
    <m/>
    <m/>
  </r>
  <r>
    <s v="Kachin"/>
    <s v="Waingmaw"/>
    <s v="Maina KBC (Bawng Ring)"/>
    <s v="MMR001CMP040"/>
    <s v="GCA"/>
    <s v="Rural"/>
    <n v="428"/>
    <n v="2219"/>
    <n v="396"/>
    <n v="2120"/>
    <n v="396"/>
    <n v="2120"/>
    <s v="Camp resident - Children"/>
    <s v="Priority 1"/>
    <s v="Food"/>
    <x v="3"/>
    <m/>
    <m/>
  </r>
  <r>
    <s v="Kachin"/>
    <s v="Waingmaw"/>
    <s v="Maina KBC (Bawng Ring)"/>
    <s v="MMR001CMP040"/>
    <s v="GCA"/>
    <s v="Rural"/>
    <n v="428"/>
    <n v="2219"/>
    <n v="396"/>
    <n v="2120"/>
    <n v="396"/>
    <n v="2120"/>
    <s v="Camp resident - Children"/>
    <s v="Priority 2"/>
    <s v="Food"/>
    <x v="5"/>
    <m/>
    <m/>
  </r>
  <r>
    <s v="Kachin"/>
    <s v="Waingmaw"/>
    <s v="Maina KBC (Bawng Ring)"/>
    <s v="MMR001CMP040"/>
    <s v="GCA"/>
    <s v="Rural"/>
    <n v="428"/>
    <n v="2219"/>
    <n v="396"/>
    <n v="2120"/>
    <n v="396"/>
    <n v="2120"/>
    <s v="Camp resident - Children"/>
    <s v="Priority 3"/>
    <s v="Food"/>
    <x v="10"/>
    <m/>
    <m/>
  </r>
  <r>
    <s v="Kachin"/>
    <s v="Waingmaw"/>
    <s v="Mading Baptist Church"/>
    <s v="MMR001CMP027"/>
    <s v="GCA"/>
    <s v="Rural"/>
    <n v="22"/>
    <n v="128"/>
    <n v="21"/>
    <n v="123"/>
    <n v="22"/>
    <n v="128"/>
    <s v="Camp manager"/>
    <s v="Priority 1"/>
    <s v="Food"/>
    <x v="5"/>
    <m/>
    <m/>
  </r>
  <r>
    <s v="Kachin"/>
    <s v="Waingmaw"/>
    <s v="Mading Baptist Church"/>
    <s v="MMR001CMP027"/>
    <s v="GCA"/>
    <s v="Rural"/>
    <n v="22"/>
    <n v="128"/>
    <n v="21"/>
    <n v="123"/>
    <n v="22"/>
    <n v="128"/>
    <s v="Camp manager"/>
    <s v="Priority 2"/>
    <s v="Environment"/>
    <x v="12"/>
    <m/>
    <m/>
  </r>
  <r>
    <s v="Kachin"/>
    <s v="Waingmaw"/>
    <s v="Mading Baptist Church"/>
    <s v="MMR001CMP027"/>
    <s v="GCA"/>
    <s v="Rural"/>
    <n v="22"/>
    <n v="128"/>
    <n v="21"/>
    <n v="123"/>
    <n v="22"/>
    <n v="128"/>
    <s v="Camp manager"/>
    <s v="Priority 3"/>
    <s v="Wash"/>
    <x v="16"/>
    <m/>
    <m/>
  </r>
  <r>
    <s v="Kachin"/>
    <s v="Waingmaw"/>
    <s v="Mading Baptist Church"/>
    <s v="MMR001CMP027"/>
    <s v="GCA"/>
    <s v="Rural"/>
    <n v="22"/>
    <n v="128"/>
    <n v="21"/>
    <n v="123"/>
    <n v="22"/>
    <n v="128"/>
    <s v="Camp resident -Men"/>
    <s v="Priority 1"/>
    <s v="Food"/>
    <x v="5"/>
    <m/>
    <m/>
  </r>
  <r>
    <s v="Kachin"/>
    <s v="Waingmaw"/>
    <s v="Mading Baptist Church"/>
    <s v="MMR001CMP027"/>
    <s v="GCA"/>
    <s v="Rural"/>
    <n v="22"/>
    <n v="128"/>
    <n v="21"/>
    <n v="123"/>
    <n v="22"/>
    <n v="128"/>
    <s v="Camp resident -Men"/>
    <s v="Priority 2"/>
    <s v="Education"/>
    <x v="4"/>
    <m/>
    <m/>
  </r>
  <r>
    <s v="Kachin"/>
    <s v="Waingmaw"/>
    <s v="Mading Baptist Church"/>
    <s v="MMR001CMP027"/>
    <s v="GCA"/>
    <s v="Rural"/>
    <n v="22"/>
    <n v="128"/>
    <n v="21"/>
    <n v="123"/>
    <n v="22"/>
    <n v="128"/>
    <s v="Camp resident -Men"/>
    <s v="Priority 3"/>
    <s v="Environment"/>
    <x v="12"/>
    <m/>
    <m/>
  </r>
  <r>
    <s v="Kachin"/>
    <s v="Waingmaw"/>
    <s v="Mading Baptist Church"/>
    <s v="MMR001CMP027"/>
    <s v="GCA"/>
    <s v="Rural"/>
    <n v="22"/>
    <n v="128"/>
    <n v="21"/>
    <n v="123"/>
    <n v="22"/>
    <n v="128"/>
    <s v="Camp resident - women"/>
    <s v="Priority 1"/>
    <s v="Food"/>
    <x v="3"/>
    <m/>
    <m/>
  </r>
  <r>
    <s v="Kachin"/>
    <s v="Waingmaw"/>
    <s v="Mading Baptist Church"/>
    <s v="MMR001CMP027"/>
    <s v="GCA"/>
    <s v="Rural"/>
    <n v="22"/>
    <n v="128"/>
    <n v="21"/>
    <n v="123"/>
    <n v="22"/>
    <n v="128"/>
    <s v="Camp resident - women"/>
    <s v="Priority 2"/>
    <s v="Food"/>
    <x v="5"/>
    <m/>
    <m/>
  </r>
  <r>
    <s v="Kachin"/>
    <s v="Waingmaw"/>
    <s v="Mading Baptist Church"/>
    <s v="MMR001CMP027"/>
    <s v="GCA"/>
    <s v="Rural"/>
    <n v="22"/>
    <n v="128"/>
    <n v="21"/>
    <n v="123"/>
    <n v="22"/>
    <n v="128"/>
    <s v="Camp resident - women"/>
    <s v="Priority 3"/>
    <s v="NonFoodItems"/>
    <x v="8"/>
    <m/>
    <m/>
  </r>
  <r>
    <s v="Kachin"/>
    <s v="Waingmaw"/>
    <s v="Mading Baptist Church"/>
    <s v="MMR001CMP027"/>
    <s v="GCA"/>
    <s v="Rural"/>
    <n v="22"/>
    <n v="128"/>
    <n v="21"/>
    <n v="123"/>
    <n v="22"/>
    <n v="128"/>
    <s v="Camp resident - Children"/>
    <s v="Priority 1"/>
    <s v="Education"/>
    <x v="0"/>
    <m/>
    <m/>
  </r>
  <r>
    <s v="Kachin"/>
    <s v="Waingmaw"/>
    <s v="Mading Baptist Church"/>
    <s v="MMR001CMP027"/>
    <s v="GCA"/>
    <s v="Rural"/>
    <n v="22"/>
    <n v="128"/>
    <n v="21"/>
    <n v="123"/>
    <n v="22"/>
    <n v="128"/>
    <s v="Camp resident - Children"/>
    <s v="Priority 2"/>
    <s v="Food"/>
    <x v="3"/>
    <m/>
    <m/>
  </r>
  <r>
    <s v="Kachin"/>
    <s v="Waingmaw"/>
    <s v="Mading Baptist Church"/>
    <s v="MMR001CMP027"/>
    <s v="GCA"/>
    <s v="Rural"/>
    <n v="22"/>
    <n v="128"/>
    <n v="21"/>
    <n v="123"/>
    <n v="22"/>
    <n v="128"/>
    <s v="Camp resident - Children"/>
    <s v="Priority 3"/>
    <s v="Food"/>
    <x v="10"/>
    <m/>
    <m/>
  </r>
  <r>
    <s v="Kachin"/>
    <s v="Hpakant"/>
    <s v="Sai Nai Baptish Church, Maw Shan Vil., Seki Mu"/>
    <s v="MMR001CMP183"/>
    <s v="GCA"/>
    <s v="Mixed"/>
    <n v="8"/>
    <n v="40"/>
    <n v="8"/>
    <m/>
    <n v="8"/>
    <n v="0"/>
    <s v="Camp manager"/>
    <s v="Priority 1"/>
    <s v="Food"/>
    <x v="5"/>
    <m/>
    <m/>
  </r>
  <r>
    <s v="Kachin"/>
    <s v="Hpakant"/>
    <s v="Sai Nai Baptish Church, Maw Shan Vil., Seki Mu"/>
    <s v="MMR001CMP183"/>
    <s v="GCA"/>
    <s v="Mixed"/>
    <n v="8"/>
    <n v="40"/>
    <n v="8"/>
    <m/>
    <n v="8"/>
    <n v="0"/>
    <s v="Camp manager"/>
    <s v="Priority 2"/>
    <s v="Protection"/>
    <x v="17"/>
    <m/>
    <m/>
  </r>
  <r>
    <s v="Kachin"/>
    <s v="Hpakant"/>
    <s v="Sai Nai Baptish Church, Maw Shan Vil., Seki Mu"/>
    <s v="MMR001CMP183"/>
    <s v="GCA"/>
    <s v="Mixed"/>
    <n v="8"/>
    <n v="40"/>
    <n v="8"/>
    <m/>
    <n v="8"/>
    <n v="0"/>
    <s v="Camp manager"/>
    <s v="Priority 3"/>
    <s v="Food"/>
    <x v="3"/>
    <m/>
    <m/>
  </r>
  <r>
    <s v="Kachin"/>
    <s v="Hpakant"/>
    <s v="Sai Nai Baptish Church, Maw Shan Vil., Seki Mu"/>
    <s v="MMR001CMP183"/>
    <s v="GCA"/>
    <s v="Mixed"/>
    <n v="8"/>
    <n v="40"/>
    <n v="8"/>
    <m/>
    <n v="8"/>
    <n v="0"/>
    <s v="Camp resident -Men"/>
    <s v="Priority 1"/>
    <s v="Food"/>
    <x v="3"/>
    <m/>
    <m/>
  </r>
  <r>
    <s v="Kachin"/>
    <s v="Hpakant"/>
    <s v="Sai Nai Baptish Church, Maw Shan Vil., Seki Mu"/>
    <s v="MMR001CMP183"/>
    <s v="GCA"/>
    <s v="Mixed"/>
    <n v="8"/>
    <n v="40"/>
    <n v="8"/>
    <m/>
    <n v="8"/>
    <n v="0"/>
    <s v="Camp resident -Men"/>
    <s v="Priority 2"/>
    <s v="Education"/>
    <x v="4"/>
    <m/>
    <m/>
  </r>
  <r>
    <s v="Kachin"/>
    <s v="Hpakant"/>
    <s v="Sai Nai Baptish Church, Maw Shan Vil., Seki Mu"/>
    <s v="MMR001CMP183"/>
    <s v="GCA"/>
    <s v="Mixed"/>
    <n v="8"/>
    <n v="40"/>
    <n v="8"/>
    <m/>
    <n v="8"/>
    <n v="0"/>
    <s v="Camp resident -Men"/>
    <s v="Priority 3"/>
    <s v="Food"/>
    <x v="5"/>
    <m/>
    <m/>
  </r>
  <r>
    <s v="Kachin"/>
    <s v="Hpakant"/>
    <s v="Sai Nai Baptish Church, Maw Shan Vil., Seki Mu"/>
    <s v="MMR001CMP183"/>
    <s v="GCA"/>
    <s v="Mixed"/>
    <n v="8"/>
    <n v="40"/>
    <n v="8"/>
    <m/>
    <n v="8"/>
    <n v="0"/>
    <s v="Camp resident - women"/>
    <s v="Priority 1"/>
    <s v="Food"/>
    <x v="3"/>
    <m/>
    <m/>
  </r>
  <r>
    <s v="Kachin"/>
    <s v="Hpakant"/>
    <s v="Sai Nai Baptish Church, Maw Shan Vil., Seki Mu"/>
    <s v="MMR001CMP183"/>
    <s v="GCA"/>
    <s v="Mixed"/>
    <n v="8"/>
    <n v="40"/>
    <n v="8"/>
    <m/>
    <n v="8"/>
    <n v="0"/>
    <s v="Camp resident - women"/>
    <s v="Priority 2"/>
    <s v="Wash"/>
    <x v="9"/>
    <m/>
    <m/>
  </r>
  <r>
    <s v="Kachin"/>
    <s v="Hpakant"/>
    <s v="Sai Nai Baptish Church, Maw Shan Vil., Seki Mu"/>
    <s v="MMR001CMP183"/>
    <s v="GCA"/>
    <s v="Mixed"/>
    <n v="8"/>
    <n v="40"/>
    <n v="8"/>
    <m/>
    <n v="8"/>
    <n v="0"/>
    <s v="Camp resident - women"/>
    <s v="Priority 3"/>
    <s v="Food"/>
    <x v="5"/>
    <m/>
    <m/>
  </r>
  <r>
    <s v="Kachin"/>
    <s v="Hpakant"/>
    <s v="Sai Nai Baptish Church, Maw Shan Vil., Seki Mu"/>
    <s v="MMR001CMP183"/>
    <s v="GCA"/>
    <s v="Mixed"/>
    <n v="8"/>
    <n v="40"/>
    <n v="8"/>
    <m/>
    <n v="8"/>
    <n v="0"/>
    <s v="Camp resident - Children"/>
    <s v="Priority 1"/>
    <s v="Food"/>
    <x v="5"/>
    <m/>
    <m/>
  </r>
  <r>
    <s v="Kachin"/>
    <s v="Hpakant"/>
    <s v="Sai Nai Baptish Church, Maw Shan Vil., Seki Mu"/>
    <s v="MMR001CMP183"/>
    <s v="GCA"/>
    <s v="Mixed"/>
    <n v="8"/>
    <n v="40"/>
    <n v="8"/>
    <m/>
    <n v="8"/>
    <n v="0"/>
    <s v="Camp resident - Children"/>
    <s v="Priority 2"/>
    <s v="Food"/>
    <x v="10"/>
    <m/>
    <m/>
  </r>
  <r>
    <s v="Kachin"/>
    <s v="Hpakant"/>
    <s v="Sai Nai Baptish Church, Maw Shan Vil., Seki Mu"/>
    <s v="MMR001CMP183"/>
    <s v="GCA"/>
    <s v="Mixed"/>
    <n v="8"/>
    <n v="40"/>
    <n v="8"/>
    <m/>
    <n v="8"/>
    <n v="0"/>
    <s v="Camp resident - Children"/>
    <s v="Priority 3"/>
    <s v="Health"/>
    <x v="19"/>
    <m/>
    <m/>
  </r>
  <r>
    <s v="Kachin"/>
    <s v="Hpakant"/>
    <s v="Ward 2 Sai Taung Baptist Church, Seik Mu "/>
    <s v="MMR001CMP184"/>
    <s v="GCA"/>
    <s v="Rural"/>
    <n v="35"/>
    <n v="220"/>
    <n v="35"/>
    <n v="173"/>
    <n v="35"/>
    <n v="173"/>
    <s v="Camp manager"/>
    <s v="Priority 1"/>
    <s v="Food"/>
    <x v="7"/>
    <m/>
    <m/>
  </r>
  <r>
    <s v="Kachin"/>
    <s v="Hpakant"/>
    <s v="Ward 2 Sai Taung Baptist Church, Seik Mu "/>
    <s v="MMR001CMP184"/>
    <s v="GCA"/>
    <s v="Rural"/>
    <n v="35"/>
    <n v="220"/>
    <n v="35"/>
    <n v="173"/>
    <n v="35"/>
    <n v="173"/>
    <s v="Camp manager"/>
    <s v="Priority 2"/>
    <s v="Protection"/>
    <x v="21"/>
    <m/>
    <m/>
  </r>
  <r>
    <s v="Kachin"/>
    <s v="Hpakant"/>
    <s v="Ward 2 Sai Taung Baptist Church, Seik Mu "/>
    <s v="MMR001CMP184"/>
    <s v="GCA"/>
    <s v="Rural"/>
    <n v="35"/>
    <n v="220"/>
    <n v="35"/>
    <n v="173"/>
    <n v="35"/>
    <n v="173"/>
    <s v="Camp manager"/>
    <s v="Priority 3"/>
    <s v="Protection"/>
    <x v="18"/>
    <m/>
    <m/>
  </r>
  <r>
    <s v="Kachin"/>
    <s v="Hpakant"/>
    <s v="Ward 2 Sai Taung Baptist Church, Seik Mu "/>
    <s v="MMR001CMP184"/>
    <s v="GCA"/>
    <s v="Rural"/>
    <n v="35"/>
    <n v="220"/>
    <n v="35"/>
    <n v="173"/>
    <n v="35"/>
    <n v="173"/>
    <s v="Camp resident -Men"/>
    <s v="Priority 1"/>
    <s v="Food"/>
    <x v="3"/>
    <m/>
    <m/>
  </r>
  <r>
    <s v="Kachin"/>
    <s v="Hpakant"/>
    <s v="Ward 2 Sai Taung Baptist Church, Seik Mu "/>
    <s v="MMR001CMP184"/>
    <s v="GCA"/>
    <s v="Rural"/>
    <n v="35"/>
    <n v="220"/>
    <n v="35"/>
    <n v="173"/>
    <n v="35"/>
    <n v="173"/>
    <s v="Camp resident -Men"/>
    <s v="Priority 2"/>
    <s v="Education"/>
    <x v="4"/>
    <m/>
    <m/>
  </r>
  <r>
    <s v="Kachin"/>
    <s v="Hpakant"/>
    <s v="Ward 2 Sai Taung Baptist Church, Seik Mu "/>
    <s v="MMR001CMP184"/>
    <s v="GCA"/>
    <s v="Rural"/>
    <n v="35"/>
    <n v="220"/>
    <n v="35"/>
    <n v="173"/>
    <n v="35"/>
    <n v="173"/>
    <s v="Camp resident -Men"/>
    <s v="Priority 3"/>
    <s v="Food"/>
    <x v="5"/>
    <m/>
    <m/>
  </r>
  <r>
    <s v="Kachin"/>
    <s v="Hpakant"/>
    <s v="Ward 2 Sai Taung Baptist Church, Seik Mu "/>
    <s v="MMR001CMP184"/>
    <s v="GCA"/>
    <s v="Rural"/>
    <n v="35"/>
    <n v="220"/>
    <n v="35"/>
    <n v="173"/>
    <n v="35"/>
    <n v="173"/>
    <s v="Camp resident - women"/>
    <s v="Priority 1"/>
    <s v="Food"/>
    <x v="7"/>
    <m/>
    <m/>
  </r>
  <r>
    <s v="Kachin"/>
    <s v="Hpakant"/>
    <s v="Ward 2 Sai Taung Baptist Church, Seik Mu "/>
    <s v="MMR001CMP184"/>
    <s v="GCA"/>
    <s v="Rural"/>
    <n v="35"/>
    <n v="220"/>
    <n v="35"/>
    <n v="173"/>
    <n v="35"/>
    <n v="173"/>
    <s v="Camp resident - women"/>
    <s v="Priority 2"/>
    <s v="Education"/>
    <x v="4"/>
    <m/>
    <m/>
  </r>
  <r>
    <s v="Kachin"/>
    <s v="Hpakant"/>
    <s v="Ward 2 Sai Taung Baptist Church, Seik Mu "/>
    <s v="MMR001CMP184"/>
    <s v="GCA"/>
    <s v="Rural"/>
    <n v="35"/>
    <n v="220"/>
    <n v="35"/>
    <n v="173"/>
    <n v="35"/>
    <n v="173"/>
    <s v="Camp resident - women"/>
    <s v="Priority 3"/>
    <s v="Wash"/>
    <x v="9"/>
    <m/>
    <m/>
  </r>
  <r>
    <s v="Kachin"/>
    <s v="Hpakant"/>
    <s v="Ward 2 Sai Taung Baptist Church, Seik Mu "/>
    <s v="MMR001CMP184"/>
    <s v="GCA"/>
    <s v="Rural"/>
    <n v="35"/>
    <n v="220"/>
    <n v="35"/>
    <n v="173"/>
    <n v="35"/>
    <n v="173"/>
    <s v="Camp resident - Children"/>
    <s v="Priority 1"/>
    <s v="Education"/>
    <x v="0"/>
    <m/>
    <m/>
  </r>
  <r>
    <s v="Kachin"/>
    <s v="Hpakant"/>
    <s v="Ward 2 Sai Taung Baptist Church, Seik Mu "/>
    <s v="MMR001CMP184"/>
    <s v="GCA"/>
    <s v="Rural"/>
    <n v="35"/>
    <n v="220"/>
    <n v="35"/>
    <n v="173"/>
    <n v="35"/>
    <n v="173"/>
    <s v="Camp resident - Children"/>
    <s v="Priority 2"/>
    <s v="Food"/>
    <x v="10"/>
    <m/>
    <m/>
  </r>
  <r>
    <s v="Kachin"/>
    <s v="Hpakant"/>
    <s v="Ward 2 Sai Taung Baptist Church, Seik Mu "/>
    <s v="MMR001CMP184"/>
    <s v="GCA"/>
    <s v="Rural"/>
    <n v="35"/>
    <n v="220"/>
    <n v="35"/>
    <n v="173"/>
    <n v="35"/>
    <n v="173"/>
    <s v="Camp resident - Children"/>
    <s v="Priority 3"/>
    <s v="Food"/>
    <x v="3"/>
    <m/>
    <m/>
  </r>
  <r>
    <s v="Kachin"/>
    <s v="Hpakant"/>
    <s v="Hpakant Baptist Church, Nam Ma Hpit"/>
    <s v="MMR001CMP229"/>
    <s v="GCA"/>
    <s v="Rural"/>
    <n v="116"/>
    <n v="530"/>
    <n v="104"/>
    <n v="504"/>
    <n v="104"/>
    <n v="504"/>
    <s v="Camp manager"/>
    <s v="Priority 1"/>
    <s v="Environment"/>
    <x v="12"/>
    <m/>
    <m/>
  </r>
  <r>
    <s v="Kachin"/>
    <s v="Hpakant"/>
    <s v="Hpakant Baptist Church, Nam Ma Hpit"/>
    <s v="MMR001CMP229"/>
    <s v="GCA"/>
    <s v="Rural"/>
    <n v="116"/>
    <n v="530"/>
    <n v="104"/>
    <n v="504"/>
    <n v="104"/>
    <n v="504"/>
    <s v="Camp manager"/>
    <s v="Priority 2"/>
    <s v="Health"/>
    <x v="2"/>
    <m/>
    <m/>
  </r>
  <r>
    <s v="Kachin"/>
    <s v="Hpakant"/>
    <s v="Hpakant Baptist Church, Nam Ma Hpit"/>
    <s v="MMR001CMP229"/>
    <s v="GCA"/>
    <s v="Rural"/>
    <n v="116"/>
    <n v="530"/>
    <n v="104"/>
    <n v="504"/>
    <n v="104"/>
    <n v="504"/>
    <s v="Camp manager"/>
    <s v="Priority 3"/>
    <s v="Education"/>
    <x v="4"/>
    <m/>
    <m/>
  </r>
  <r>
    <s v="Kachin"/>
    <s v="Hpakant"/>
    <s v="Hpakant Baptist Church, Nam Ma Hpit"/>
    <s v="MMR001CMP229"/>
    <s v="GCA"/>
    <s v="Rural"/>
    <n v="116"/>
    <n v="530"/>
    <n v="104"/>
    <n v="504"/>
    <n v="104"/>
    <n v="504"/>
    <s v="Camp resident -Men"/>
    <s v="Priority 1"/>
    <s v="Shelter"/>
    <x v="24"/>
    <m/>
    <m/>
  </r>
  <r>
    <s v="Kachin"/>
    <s v="Hpakant"/>
    <s v="Hpakant Baptist Church, Nam Ma Hpit"/>
    <s v="MMR001CMP229"/>
    <s v="GCA"/>
    <s v="Rural"/>
    <n v="116"/>
    <n v="530"/>
    <n v="104"/>
    <n v="504"/>
    <n v="104"/>
    <n v="504"/>
    <s v="Camp resident -Men"/>
    <s v="Priority 2"/>
    <s v="Health"/>
    <x v="2"/>
    <m/>
    <m/>
  </r>
  <r>
    <s v="Kachin"/>
    <s v="Hpakant"/>
    <s v="Hpakant Baptist Church, Nam Ma Hpit"/>
    <s v="MMR001CMP229"/>
    <s v="GCA"/>
    <s v="Rural"/>
    <n v="116"/>
    <n v="530"/>
    <n v="104"/>
    <n v="504"/>
    <n v="104"/>
    <n v="504"/>
    <s v="Camp resident -Men"/>
    <s v="Priority 3"/>
    <s v="Education"/>
    <x v="4"/>
    <m/>
    <m/>
  </r>
  <r>
    <s v="Kachin"/>
    <s v="Hpakant"/>
    <s v="Hpakant Baptist Church, Nam Ma Hpit"/>
    <s v="MMR001CMP229"/>
    <s v="GCA"/>
    <s v="Rural"/>
    <n v="116"/>
    <n v="530"/>
    <n v="104"/>
    <n v="504"/>
    <n v="104"/>
    <n v="504"/>
    <s v="Camp resident - women"/>
    <s v="Priority 1"/>
    <s v="Environment"/>
    <x v="12"/>
    <m/>
    <m/>
  </r>
  <r>
    <s v="Kachin"/>
    <s v="Hpakant"/>
    <s v="Hpakant Baptist Church, Nam Ma Hpit"/>
    <s v="MMR001CMP229"/>
    <s v="GCA"/>
    <s v="Rural"/>
    <n v="116"/>
    <n v="530"/>
    <n v="104"/>
    <n v="504"/>
    <n v="104"/>
    <n v="504"/>
    <s v="Camp resident - women"/>
    <s v="Priority 2"/>
    <s v="Shelter"/>
    <x v="24"/>
    <m/>
    <m/>
  </r>
  <r>
    <s v="Kachin"/>
    <s v="Hpakant"/>
    <s v="Hpakant Baptist Church, Nam Ma Hpit"/>
    <s v="MMR001CMP229"/>
    <s v="GCA"/>
    <s v="Rural"/>
    <n v="116"/>
    <n v="530"/>
    <n v="104"/>
    <n v="504"/>
    <n v="104"/>
    <n v="504"/>
    <s v="Camp resident - women"/>
    <s v="Priority 3"/>
    <s v="Health"/>
    <x v="23"/>
    <m/>
    <m/>
  </r>
  <r>
    <s v="Kachin"/>
    <s v="Myitkyina"/>
    <s v="Tat Kone San Pya Baptist Church"/>
    <s v="MMR001CMP005"/>
    <s v="GCA"/>
    <s v="Urban"/>
    <n v="43"/>
    <n v="216"/>
    <n v="32"/>
    <n v="171"/>
    <n v="43"/>
    <n v="216"/>
    <s v="Camp manager"/>
    <s v="Priority 1"/>
    <s v="Food"/>
    <x v="5"/>
    <m/>
    <m/>
  </r>
  <r>
    <s v="Kachin"/>
    <s v="Myitkyina"/>
    <s v="Tat Kone San Pya Baptist Church"/>
    <s v="MMR001CMP005"/>
    <s v="GCA"/>
    <s v="Urban"/>
    <n v="43"/>
    <n v="216"/>
    <n v="32"/>
    <n v="171"/>
    <n v="43"/>
    <n v="216"/>
    <s v="Camp manager"/>
    <s v="Priority 2"/>
    <s v="Environment"/>
    <x v="12"/>
    <m/>
    <m/>
  </r>
  <r>
    <s v="Kachin"/>
    <s v="Myitkyina"/>
    <s v="Tat Kone San Pya Baptist Church"/>
    <s v="MMR001CMP005"/>
    <s v="GCA"/>
    <s v="Urban"/>
    <n v="43"/>
    <n v="216"/>
    <n v="32"/>
    <n v="171"/>
    <n v="43"/>
    <n v="216"/>
    <s v="Camp manager"/>
    <s v="Priority 3"/>
    <s v="Wash"/>
    <x v="26"/>
    <m/>
    <m/>
  </r>
  <r>
    <s v="Kachin"/>
    <s v="Myitkyina"/>
    <s v="Tat Kone San Pya Baptist Church"/>
    <s v="MMR001CMP005"/>
    <s v="GCA"/>
    <s v="Urban"/>
    <n v="43"/>
    <n v="216"/>
    <n v="32"/>
    <n v="171"/>
    <n v="43"/>
    <n v="216"/>
    <s v="Camp resident -Men"/>
    <s v="Priority 1"/>
    <s v="Food"/>
    <x v="5"/>
    <m/>
    <m/>
  </r>
  <r>
    <s v="Kachin"/>
    <s v="Myitkyina"/>
    <s v="Tat Kone San Pya Baptist Church"/>
    <s v="MMR001CMP005"/>
    <s v="GCA"/>
    <s v="Urban"/>
    <n v="43"/>
    <n v="216"/>
    <n v="32"/>
    <n v="171"/>
    <n v="43"/>
    <n v="216"/>
    <s v="Camp resident -Men"/>
    <s v="Priority 2"/>
    <s v="Education"/>
    <x v="4"/>
    <m/>
    <m/>
  </r>
  <r>
    <s v="Kachin"/>
    <s v="Myitkyina"/>
    <s v="Tat Kone San Pya Baptist Church"/>
    <s v="MMR001CMP005"/>
    <s v="GCA"/>
    <s v="Urban"/>
    <n v="43"/>
    <n v="216"/>
    <n v="32"/>
    <n v="171"/>
    <n v="43"/>
    <n v="216"/>
    <s v="Camp resident -Men"/>
    <s v="Priority 3"/>
    <s v="Health"/>
    <x v="2"/>
    <m/>
    <m/>
  </r>
  <r>
    <s v="Kachin"/>
    <s v="Myitkyina"/>
    <s v="Tat Kone San Pya Baptist Church"/>
    <s v="MMR001CMP005"/>
    <s v="GCA"/>
    <s v="Urban"/>
    <n v="43"/>
    <n v="216"/>
    <n v="32"/>
    <n v="171"/>
    <n v="43"/>
    <n v="216"/>
    <s v="Camp resident - women"/>
    <s v="Priority 1"/>
    <s v="Food"/>
    <x v="5"/>
    <m/>
    <m/>
  </r>
  <r>
    <s v="Kachin"/>
    <s v="Myitkyina"/>
    <s v="Tat Kone San Pya Baptist Church"/>
    <s v="MMR001CMP005"/>
    <s v="GCA"/>
    <s v="Urban"/>
    <n v="43"/>
    <n v="216"/>
    <n v="32"/>
    <n v="171"/>
    <n v="43"/>
    <n v="216"/>
    <s v="Camp resident - women"/>
    <s v="Priority 2"/>
    <s v="Wash"/>
    <x v="16"/>
    <m/>
    <m/>
  </r>
  <r>
    <s v="Kachin"/>
    <s v="Myitkyina"/>
    <s v="Tat Kone San Pya Baptist Church"/>
    <s v="MMR001CMP005"/>
    <s v="GCA"/>
    <s v="Urban"/>
    <n v="43"/>
    <n v="216"/>
    <n v="32"/>
    <n v="171"/>
    <n v="43"/>
    <n v="216"/>
    <s v="Camp resident - women"/>
    <s v="Priority 3"/>
    <s v="Education"/>
    <x v="4"/>
    <m/>
    <m/>
  </r>
  <r>
    <s v="Kachin"/>
    <s v="Myitkyina"/>
    <s v="Tat Kone San Pya Baptist Church"/>
    <s v="MMR001CMP005"/>
    <s v="GCA"/>
    <s v="Urban"/>
    <n v="43"/>
    <n v="216"/>
    <n v="32"/>
    <n v="171"/>
    <n v="43"/>
    <n v="216"/>
    <s v="Camp resident - Children"/>
    <s v="Priority 1"/>
    <s v="Food"/>
    <x v="5"/>
    <m/>
    <m/>
  </r>
  <r>
    <s v="Kachin"/>
    <s v="Myitkyina"/>
    <s v="Tat Kone San Pya Baptist Church"/>
    <s v="MMR001CMP005"/>
    <s v="GCA"/>
    <s v="Urban"/>
    <n v="43"/>
    <n v="216"/>
    <n v="32"/>
    <n v="171"/>
    <n v="43"/>
    <n v="216"/>
    <s v="Camp resident - Children"/>
    <s v="Priority 2"/>
    <s v="Food"/>
    <x v="10"/>
    <m/>
    <m/>
  </r>
  <r>
    <s v="Kachin"/>
    <s v="Myitkyina"/>
    <s v="Tat Kone San Pya Baptist Church"/>
    <s v="MMR001CMP005"/>
    <s v="GCA"/>
    <s v="Urban"/>
    <n v="43"/>
    <n v="216"/>
    <n v="32"/>
    <n v="171"/>
    <n v="43"/>
    <n v="216"/>
    <s v="Camp resident - Children"/>
    <s v="Priority 3"/>
    <s v="Education"/>
    <x v="0"/>
    <m/>
    <m/>
  </r>
  <r>
    <s v="Kachin"/>
    <s v="Myitkyina"/>
    <s v="Njang Dung Baptist Church "/>
    <s v="MMR001CMP002"/>
    <s v="GCA"/>
    <s v="Urban"/>
    <n v="57"/>
    <n v="233"/>
    <n v="58"/>
    <n v="241"/>
    <n v="58"/>
    <n v="241"/>
    <s v="Camp manager"/>
    <s v="Priority 1"/>
    <s v="Food"/>
    <x v="5"/>
    <m/>
    <m/>
  </r>
  <r>
    <s v="Kachin"/>
    <s v="Myitkyina"/>
    <s v="Njang Dung Baptist Church "/>
    <s v="MMR001CMP002"/>
    <s v="GCA"/>
    <s v="Urban"/>
    <n v="57"/>
    <n v="233"/>
    <n v="58"/>
    <n v="241"/>
    <n v="58"/>
    <n v="241"/>
    <s v="Camp manager"/>
    <s v="Priority 2"/>
    <s v="Environment"/>
    <x v="12"/>
    <m/>
    <m/>
  </r>
  <r>
    <s v="Kachin"/>
    <s v="Myitkyina"/>
    <s v="Njang Dung Baptist Church "/>
    <s v="MMR001CMP002"/>
    <s v="GCA"/>
    <s v="Urban"/>
    <n v="57"/>
    <n v="233"/>
    <n v="58"/>
    <n v="241"/>
    <n v="58"/>
    <n v="241"/>
    <s v="Camp manager"/>
    <s v="Priority 3"/>
    <s v="Education"/>
    <x v="4"/>
    <m/>
    <m/>
  </r>
  <r>
    <s v="Kachin"/>
    <s v="Myitkyina"/>
    <s v="Njang Dung Baptist Church "/>
    <s v="MMR001CMP002"/>
    <s v="GCA"/>
    <s v="Urban"/>
    <n v="57"/>
    <n v="233"/>
    <n v="58"/>
    <n v="241"/>
    <n v="58"/>
    <n v="241"/>
    <s v="Camp resident -Men"/>
    <s v="Priority 1"/>
    <s v="Food"/>
    <x v="5"/>
    <m/>
    <m/>
  </r>
  <r>
    <s v="Kachin"/>
    <s v="Myitkyina"/>
    <s v="Njang Dung Baptist Church "/>
    <s v="MMR001CMP002"/>
    <s v="GCA"/>
    <s v="Urban"/>
    <n v="57"/>
    <n v="233"/>
    <n v="58"/>
    <n v="241"/>
    <n v="58"/>
    <n v="241"/>
    <s v="Camp resident -Men"/>
    <s v="Priority 2"/>
    <s v="Food"/>
    <x v="7"/>
    <m/>
    <m/>
  </r>
  <r>
    <s v="Kachin"/>
    <s v="Myitkyina"/>
    <s v="Njang Dung Baptist Church "/>
    <s v="MMR001CMP002"/>
    <s v="GCA"/>
    <s v="Urban"/>
    <n v="57"/>
    <n v="233"/>
    <n v="58"/>
    <n v="241"/>
    <n v="58"/>
    <n v="241"/>
    <s v="Camp resident -Men"/>
    <s v="Priority 3"/>
    <s v="Health"/>
    <x v="2"/>
    <m/>
    <m/>
  </r>
  <r>
    <s v="Kachin"/>
    <s v="Myitkyina"/>
    <s v="Njang Dung Baptist Church "/>
    <s v="MMR001CMP002"/>
    <s v="GCA"/>
    <s v="Urban"/>
    <n v="57"/>
    <n v="233"/>
    <n v="58"/>
    <n v="241"/>
    <n v="58"/>
    <n v="241"/>
    <s v="Camp resident - women"/>
    <s v="Priority 1"/>
    <s v="Health"/>
    <x v="2"/>
    <m/>
    <m/>
  </r>
  <r>
    <s v="Kachin"/>
    <s v="Myitkyina"/>
    <s v="Njang Dung Baptist Church "/>
    <s v="MMR001CMP002"/>
    <s v="GCA"/>
    <s v="Urban"/>
    <n v="57"/>
    <n v="233"/>
    <n v="58"/>
    <n v="241"/>
    <n v="58"/>
    <n v="241"/>
    <s v="Camp resident - women"/>
    <s v="Priority 2"/>
    <s v="Wash"/>
    <x v="16"/>
    <m/>
    <m/>
  </r>
  <r>
    <s v="Kachin"/>
    <s v="Myitkyina"/>
    <s v="Njang Dung Baptist Church "/>
    <s v="MMR001CMP002"/>
    <s v="GCA"/>
    <s v="Urban"/>
    <n v="57"/>
    <n v="233"/>
    <n v="58"/>
    <n v="241"/>
    <n v="58"/>
    <n v="241"/>
    <s v="Camp resident - women"/>
    <s v="Priority 3"/>
    <s v="Education"/>
    <x v="4"/>
    <m/>
    <m/>
  </r>
  <r>
    <s v="Kachin"/>
    <s v="Myitkyina"/>
    <s v="Njang Dung Baptist Church "/>
    <s v="MMR001CMP002"/>
    <s v="GCA"/>
    <s v="Urban"/>
    <n v="57"/>
    <n v="233"/>
    <n v="58"/>
    <n v="241"/>
    <n v="58"/>
    <n v="241"/>
    <s v="Camp resident - Children"/>
    <s v="Priority 1"/>
    <s v="Food"/>
    <x v="5"/>
    <m/>
    <m/>
  </r>
  <r>
    <s v="Kachin"/>
    <s v="Myitkyina"/>
    <s v="Njang Dung Baptist Church "/>
    <s v="MMR001CMP002"/>
    <s v="GCA"/>
    <s v="Urban"/>
    <n v="57"/>
    <n v="233"/>
    <n v="58"/>
    <n v="241"/>
    <n v="58"/>
    <n v="241"/>
    <s v="Camp resident - Children"/>
    <s v="Priority 2"/>
    <s v="Food"/>
    <x v="10"/>
    <m/>
    <m/>
  </r>
  <r>
    <s v="Kachin"/>
    <s v="Myitkyina"/>
    <s v="Njang Dung Baptist Church "/>
    <s v="MMR001CMP002"/>
    <s v="GCA"/>
    <s v="Urban"/>
    <n v="57"/>
    <n v="233"/>
    <n v="58"/>
    <n v="241"/>
    <n v="58"/>
    <n v="241"/>
    <s v="Camp resident - Children"/>
    <s v="Priority 3"/>
    <s v="Education"/>
    <x v="0"/>
    <m/>
    <m/>
  </r>
  <r>
    <s v="Kachin"/>
    <s v="Myitkyina"/>
    <s v="Shatapru Sut Ngai Tawng"/>
    <s v="MMR001CMP006"/>
    <s v="GCA"/>
    <s v="Urban"/>
    <n v="95"/>
    <n v="385"/>
    <m/>
    <m/>
    <m/>
    <n v="395"/>
    <s v="Camp manager"/>
    <s v="Priority 1"/>
    <s v="Environment"/>
    <x v="12"/>
    <m/>
    <m/>
  </r>
  <r>
    <s v="Kachin"/>
    <s v="Myitkyina"/>
    <s v="Shatapru Sut Ngai Tawng"/>
    <s v="MMR001CMP006"/>
    <s v="GCA"/>
    <s v="Urban"/>
    <n v="95"/>
    <n v="385"/>
    <m/>
    <m/>
    <m/>
    <n v="395"/>
    <s v="Camp manager"/>
    <s v="Priority 2"/>
    <s v="Food"/>
    <x v="3"/>
    <m/>
    <m/>
  </r>
  <r>
    <s v="Kachin"/>
    <s v="Myitkyina"/>
    <s v="Shatapru Sut Ngai Tawng"/>
    <s v="MMR001CMP006"/>
    <s v="GCA"/>
    <s v="Urban"/>
    <n v="95"/>
    <n v="385"/>
    <m/>
    <m/>
    <m/>
    <n v="395"/>
    <s v="Camp manager"/>
    <s v="Priority 3"/>
    <s v="Wash"/>
    <x v="25"/>
    <m/>
    <m/>
  </r>
  <r>
    <s v="Kachin"/>
    <s v="Myitkyina"/>
    <s v="Shatapru Sut Ngai Tawng"/>
    <s v="MMR001CMP006"/>
    <s v="GCA"/>
    <s v="Urban"/>
    <n v="95"/>
    <n v="385"/>
    <m/>
    <m/>
    <m/>
    <n v="395"/>
    <s v="Camp resident -Men"/>
    <s v="Priority 1"/>
    <s v="Environment"/>
    <x v="12"/>
    <m/>
    <m/>
  </r>
  <r>
    <s v="Kachin"/>
    <s v="Myitkyina"/>
    <s v="Shatapru Sut Ngai Tawng"/>
    <s v="MMR001CMP006"/>
    <s v="GCA"/>
    <s v="Urban"/>
    <n v="95"/>
    <n v="385"/>
    <m/>
    <m/>
    <m/>
    <n v="395"/>
    <s v="Camp resident -Men"/>
    <s v="Priority 2"/>
    <s v="Education"/>
    <x v="0"/>
    <m/>
    <m/>
  </r>
  <r>
    <s v="Kachin"/>
    <s v="Myitkyina"/>
    <s v="Shatapru Sut Ngai Tawng"/>
    <s v="MMR001CMP006"/>
    <s v="GCA"/>
    <s v="Urban"/>
    <n v="95"/>
    <n v="385"/>
    <m/>
    <m/>
    <m/>
    <n v="395"/>
    <s v="Camp resident -Men"/>
    <s v="Priority 3"/>
    <s v="Wash"/>
    <x v="25"/>
    <m/>
    <m/>
  </r>
  <r>
    <s v="Kachin"/>
    <s v="Myitkyina"/>
    <s v="Shatapru Sut Ngai Tawng"/>
    <s v="MMR001CMP006"/>
    <s v="GCA"/>
    <s v="Urban"/>
    <n v="95"/>
    <n v="385"/>
    <m/>
    <m/>
    <m/>
    <n v="395"/>
    <s v="Camp resident - women"/>
    <s v="Priority 1"/>
    <s v="Environment"/>
    <x v="12"/>
    <m/>
    <m/>
  </r>
  <r>
    <s v="Kachin"/>
    <s v="Myitkyina"/>
    <s v="Shatapru Sut Ngai Tawng"/>
    <s v="MMR001CMP006"/>
    <s v="GCA"/>
    <s v="Urban"/>
    <n v="95"/>
    <n v="385"/>
    <m/>
    <m/>
    <m/>
    <n v="395"/>
    <s v="Camp resident - women"/>
    <s v="Priority 2"/>
    <s v="Education"/>
    <x v="0"/>
    <m/>
    <m/>
  </r>
  <r>
    <s v="Kachin"/>
    <s v="Myitkyina"/>
    <s v="Shatapru Sut Ngai Tawng"/>
    <s v="MMR001CMP006"/>
    <s v="GCA"/>
    <s v="Urban"/>
    <n v="95"/>
    <n v="385"/>
    <m/>
    <m/>
    <m/>
    <n v="395"/>
    <s v="Camp resident - women"/>
    <s v="Priority 3"/>
    <s v="NonFoodItems"/>
    <x v="8"/>
    <m/>
    <m/>
  </r>
  <r>
    <s v="Kachin"/>
    <s v="Momauk"/>
    <s v="Dum Bung "/>
    <s v="MMR001CMP123"/>
    <s v="NGCA"/>
    <s v="Rural"/>
    <n v="116"/>
    <n v="595"/>
    <n v="115"/>
    <n v="605"/>
    <n v="115"/>
    <n v="605"/>
    <s v="Camp resident - women"/>
    <s v="Priority 3"/>
    <s v="Food"/>
    <x v="7"/>
    <m/>
    <m/>
  </r>
  <r>
    <s v="Kachin"/>
    <s v="Momauk"/>
    <s v="Dum Bung "/>
    <s v="MMR001CMP123"/>
    <s v="NGCA"/>
    <s v="Rural"/>
    <n v="116"/>
    <n v="595"/>
    <n v="115"/>
    <n v="605"/>
    <n v="115"/>
    <n v="605"/>
    <s v="Camp resident - Children"/>
    <s v="Priority 1"/>
    <s v="Health"/>
    <x v="2"/>
    <m/>
    <m/>
  </r>
  <r>
    <s v="Kachin"/>
    <s v="Momauk"/>
    <s v="Dum Bung "/>
    <s v="MMR001CMP123"/>
    <s v="NGCA"/>
    <s v="Rural"/>
    <n v="116"/>
    <n v="595"/>
    <n v="115"/>
    <n v="605"/>
    <n v="115"/>
    <n v="605"/>
    <s v="Camp resident - Children"/>
    <s v="Priority 2"/>
    <s v="Education"/>
    <x v="4"/>
    <m/>
    <m/>
  </r>
  <r>
    <s v="Kachin"/>
    <s v="Momauk"/>
    <s v="Dum Bung "/>
    <s v="MMR001CMP123"/>
    <s v="NGCA"/>
    <s v="Rural"/>
    <n v="116"/>
    <n v="595"/>
    <n v="115"/>
    <n v="605"/>
    <n v="115"/>
    <n v="605"/>
    <s v="Camp resident - Children"/>
    <s v="Priority 3"/>
    <s v="Food"/>
    <x v="3"/>
    <m/>
    <m/>
  </r>
  <r>
    <s v="Kachin"/>
    <s v="Waingmaw"/>
    <s v="Maga Yang "/>
    <s v="MMR001CMP119"/>
    <s v="NGCA"/>
    <s v="Rural"/>
    <n v="608"/>
    <n v="2639"/>
    <n v="500"/>
    <n v="2145"/>
    <n v="586"/>
    <n v="2614"/>
    <s v="Camp manager"/>
    <s v="Priority 1"/>
    <s v="Food"/>
    <x v="5"/>
    <m/>
    <m/>
  </r>
  <r>
    <s v="Kachin"/>
    <s v="Waingmaw"/>
    <s v="Maga Yang "/>
    <s v="MMR001CMP119"/>
    <s v="NGCA"/>
    <s v="Rural"/>
    <n v="608"/>
    <n v="2639"/>
    <n v="500"/>
    <n v="2145"/>
    <n v="586"/>
    <n v="2614"/>
    <s v="Camp manager"/>
    <s v="Priority 2"/>
    <s v="Food"/>
    <x v="3"/>
    <m/>
    <m/>
  </r>
  <r>
    <s v="Kachin"/>
    <s v="Waingmaw"/>
    <s v="Maga Yang "/>
    <s v="MMR001CMP119"/>
    <s v="NGCA"/>
    <s v="Rural"/>
    <n v="608"/>
    <n v="2639"/>
    <n v="500"/>
    <n v="2145"/>
    <n v="586"/>
    <n v="2614"/>
    <s v="Camp manager"/>
    <s v="Priority 3"/>
    <s v="Health"/>
    <x v="2"/>
    <m/>
    <m/>
  </r>
  <r>
    <s v="Kachin"/>
    <s v="Waingmaw"/>
    <s v="Maga Yang "/>
    <s v="MMR001CMP119"/>
    <s v="NGCA"/>
    <s v="Rural"/>
    <n v="608"/>
    <n v="2639"/>
    <n v="500"/>
    <n v="2145"/>
    <n v="586"/>
    <n v="2614"/>
    <s v="Camp resident -Men"/>
    <s v="Priority 1"/>
    <s v="Education"/>
    <x v="4"/>
    <m/>
    <m/>
  </r>
  <r>
    <s v="Kachin"/>
    <s v="Waingmaw"/>
    <s v="Maga Yang "/>
    <s v="MMR001CMP119"/>
    <s v="NGCA"/>
    <s v="Rural"/>
    <n v="608"/>
    <n v="2639"/>
    <n v="500"/>
    <n v="2145"/>
    <n v="586"/>
    <n v="2614"/>
    <s v="Camp resident -Men"/>
    <s v="Priority 2"/>
    <s v="Shelter"/>
    <x v="14"/>
    <m/>
    <m/>
  </r>
  <r>
    <s v="Kachin"/>
    <s v="Waingmaw"/>
    <s v="Maga Yang "/>
    <s v="MMR001CMP119"/>
    <s v="NGCA"/>
    <s v="Rural"/>
    <n v="608"/>
    <n v="2639"/>
    <n v="500"/>
    <n v="2145"/>
    <n v="586"/>
    <n v="2614"/>
    <s v="Camp resident -Men"/>
    <s v="Priority 3"/>
    <s v="Protection"/>
    <x v="20"/>
    <m/>
    <m/>
  </r>
  <r>
    <s v="Kachin"/>
    <s v="Waingmaw"/>
    <s v="Maga Yang "/>
    <s v="MMR001CMP119"/>
    <s v="NGCA"/>
    <s v="Rural"/>
    <n v="608"/>
    <n v="2639"/>
    <n v="500"/>
    <n v="2145"/>
    <n v="586"/>
    <n v="2614"/>
    <s v="Camp resident - women"/>
    <s v="Priority 1"/>
    <s v="Wash"/>
    <x v="9"/>
    <m/>
    <m/>
  </r>
  <r>
    <s v="Kachin"/>
    <s v="Waingmaw"/>
    <s v="Maga Yang "/>
    <s v="MMR001CMP119"/>
    <s v="NGCA"/>
    <s v="Rural"/>
    <n v="608"/>
    <n v="2639"/>
    <n v="500"/>
    <n v="2145"/>
    <n v="586"/>
    <n v="2614"/>
    <s v="Camp resident - women"/>
    <s v="Priority 2"/>
    <s v="Wash"/>
    <x v="16"/>
    <m/>
    <m/>
  </r>
  <r>
    <s v="Kachin"/>
    <s v="Waingmaw"/>
    <s v="Maga Yang "/>
    <s v="MMR001CMP119"/>
    <s v="NGCA"/>
    <s v="Rural"/>
    <n v="608"/>
    <n v="2639"/>
    <n v="500"/>
    <n v="2145"/>
    <n v="586"/>
    <n v="2614"/>
    <s v="Camp resident - women"/>
    <s v="Priority 3"/>
    <s v="Food"/>
    <x v="10"/>
    <m/>
    <m/>
  </r>
  <r>
    <s v="Kachin"/>
    <s v="Waingmaw"/>
    <s v="Maga Yang "/>
    <s v="MMR001CMP119"/>
    <s v="NGCA"/>
    <s v="Rural"/>
    <n v="608"/>
    <n v="2639"/>
    <n v="500"/>
    <n v="2145"/>
    <n v="586"/>
    <n v="2614"/>
    <s v="Camp resident - Children"/>
    <s v="Priority 1"/>
    <s v="Education"/>
    <x v="0"/>
    <m/>
    <m/>
  </r>
  <r>
    <s v="Kachin"/>
    <s v="Waingmaw"/>
    <s v="Maga Yang "/>
    <s v="MMR001CMP119"/>
    <s v="NGCA"/>
    <s v="Rural"/>
    <n v="608"/>
    <n v="2639"/>
    <n v="500"/>
    <n v="2145"/>
    <n v="586"/>
    <n v="2614"/>
    <s v="Camp resident - Children"/>
    <s v="Priority 2"/>
    <s v="Food"/>
    <x v="10"/>
    <m/>
    <m/>
  </r>
  <r>
    <s v="Kachin"/>
    <s v="Waingmaw"/>
    <s v="Maga Yang "/>
    <s v="MMR001CMP119"/>
    <s v="NGCA"/>
    <s v="Rural"/>
    <n v="608"/>
    <n v="2639"/>
    <n v="500"/>
    <n v="2145"/>
    <n v="586"/>
    <n v="2614"/>
    <s v="Camp resident - Children"/>
    <s v="Priority 3"/>
    <s v="Health"/>
    <x v="2"/>
    <m/>
    <m/>
  </r>
  <r>
    <s v="Kachin"/>
    <s v="Momauk"/>
    <s v="Je Yang Hka "/>
    <s v="MMR001CMP121"/>
    <s v="NGCA"/>
    <s v="Rural"/>
    <n v="1695"/>
    <n v="7145"/>
    <n v="1501"/>
    <n v="8042"/>
    <n v="1643"/>
    <n v="8780"/>
    <s v="Camp manager"/>
    <s v="Priority 1"/>
    <s v="Food"/>
    <x v="10"/>
    <m/>
    <m/>
  </r>
  <r>
    <s v="Kachin"/>
    <s v="Momauk"/>
    <s v="Je Yang Hka "/>
    <s v="MMR001CMP121"/>
    <s v="NGCA"/>
    <s v="Rural"/>
    <n v="1695"/>
    <n v="7145"/>
    <n v="1501"/>
    <n v="8042"/>
    <n v="1643"/>
    <n v="8780"/>
    <s v="Camp manager"/>
    <s v="Priority 2"/>
    <s v="Health"/>
    <x v="2"/>
    <m/>
    <m/>
  </r>
  <r>
    <s v="Kachin"/>
    <s v="Momauk"/>
    <s v="Je Yang Hka "/>
    <s v="MMR001CMP121"/>
    <s v="NGCA"/>
    <s v="Rural"/>
    <n v="1695"/>
    <n v="7145"/>
    <n v="1501"/>
    <n v="8042"/>
    <n v="1643"/>
    <n v="8780"/>
    <s v="Camp manager"/>
    <s v="Priority 3"/>
    <s v="Education"/>
    <x v="11"/>
    <m/>
    <m/>
  </r>
  <r>
    <s v="Kachin"/>
    <s v="Momauk"/>
    <s v="Je Yang Hka "/>
    <s v="MMR001CMP121"/>
    <s v="NGCA"/>
    <s v="Rural"/>
    <n v="1695"/>
    <n v="7145"/>
    <n v="1501"/>
    <n v="8042"/>
    <n v="1643"/>
    <n v="8780"/>
    <s v="Camp resident -Men"/>
    <s v="Priority 1"/>
    <s v="Food"/>
    <x v="5"/>
    <m/>
    <m/>
  </r>
  <r>
    <s v="Kachin"/>
    <s v="Momauk"/>
    <s v="Je Yang Hka "/>
    <s v="MMR001CMP121"/>
    <s v="NGCA"/>
    <s v="Rural"/>
    <n v="1695"/>
    <n v="7145"/>
    <n v="1501"/>
    <n v="8042"/>
    <n v="1643"/>
    <n v="8780"/>
    <s v="Camp resident -Men"/>
    <s v="Priority 2"/>
    <s v="Food"/>
    <x v="3"/>
    <m/>
    <m/>
  </r>
  <r>
    <s v="Kachin"/>
    <s v="Momauk"/>
    <s v="Je Yang Hka "/>
    <s v="MMR001CMP121"/>
    <s v="NGCA"/>
    <s v="Rural"/>
    <n v="1695"/>
    <n v="7145"/>
    <n v="1501"/>
    <n v="8042"/>
    <n v="1643"/>
    <n v="8780"/>
    <s v="Camp resident -Men"/>
    <s v="Priority 3"/>
    <s v="Health"/>
    <x v="2"/>
    <m/>
    <m/>
  </r>
  <r>
    <s v="Kachin"/>
    <s v="Momauk"/>
    <s v="Je Yang Hka "/>
    <s v="MMR001CMP121"/>
    <s v="NGCA"/>
    <s v="Rural"/>
    <n v="1695"/>
    <n v="7145"/>
    <n v="1501"/>
    <n v="8042"/>
    <n v="1643"/>
    <n v="8780"/>
    <s v="Camp resident - women"/>
    <s v="Priority 1"/>
    <s v="Food"/>
    <x v="3"/>
    <m/>
    <m/>
  </r>
  <r>
    <s v="Kachin"/>
    <s v="Momauk"/>
    <s v="Je Yang Hka "/>
    <s v="MMR001CMP121"/>
    <s v="NGCA"/>
    <s v="Rural"/>
    <n v="1695"/>
    <n v="7145"/>
    <n v="1501"/>
    <n v="8042"/>
    <n v="1643"/>
    <n v="8780"/>
    <s v="Camp resident - women"/>
    <s v="Priority 2"/>
    <s v="Wash"/>
    <x v="16"/>
    <m/>
    <m/>
  </r>
  <r>
    <s v="Kachin"/>
    <s v="Momauk"/>
    <s v="Je Yang Hka "/>
    <s v="MMR001CMP121"/>
    <s v="NGCA"/>
    <s v="Rural"/>
    <n v="1695"/>
    <n v="7145"/>
    <n v="1501"/>
    <n v="8042"/>
    <n v="1643"/>
    <n v="8780"/>
    <s v="Camp resident - women"/>
    <s v="Priority 3"/>
    <s v="Food"/>
    <x v="7"/>
    <m/>
    <m/>
  </r>
  <r>
    <s v="Kachin"/>
    <s v="Momauk"/>
    <s v="Je Yang Hka "/>
    <s v="MMR001CMP121"/>
    <s v="NGCA"/>
    <s v="Rural"/>
    <n v="1695"/>
    <n v="7145"/>
    <n v="1501"/>
    <n v="8042"/>
    <n v="1643"/>
    <n v="8780"/>
    <s v="Camp resident - Children"/>
    <s v="Priority 1"/>
    <s v="Education"/>
    <x v="11"/>
    <m/>
    <m/>
  </r>
  <r>
    <s v="Kachin"/>
    <s v="Momauk"/>
    <s v="Je Yang Hka "/>
    <s v="MMR001CMP121"/>
    <s v="NGCA"/>
    <s v="Rural"/>
    <n v="1695"/>
    <n v="7145"/>
    <n v="1501"/>
    <n v="8042"/>
    <n v="1643"/>
    <n v="8780"/>
    <s v="Camp resident - Children"/>
    <s v="Priority 2"/>
    <s v="Education"/>
    <x v="0"/>
    <m/>
    <m/>
  </r>
  <r>
    <s v="Kachin"/>
    <s v="Momauk"/>
    <s v="Je Yang Hka "/>
    <s v="MMR001CMP121"/>
    <s v="NGCA"/>
    <s v="Rural"/>
    <n v="1695"/>
    <n v="7145"/>
    <n v="1501"/>
    <n v="8042"/>
    <n v="1643"/>
    <n v="8780"/>
    <s v="Camp resident - Children"/>
    <s v="Priority 3"/>
    <s v="Other"/>
    <x v="27"/>
    <s v="Child friendly Space"/>
    <m/>
  </r>
  <r>
    <s v="Kachin"/>
    <s v="Momauk"/>
    <s v="Hpun Lum Yang "/>
    <s v="MMR001CMP122"/>
    <s v="NGCA"/>
    <s v="Rural"/>
    <n v="662"/>
    <n v="3293"/>
    <n v="586"/>
    <n v="2829"/>
    <n v="586"/>
    <n v="2829"/>
    <s v="Camp manager"/>
    <s v="Priority 1"/>
    <s v="Food"/>
    <x v="5"/>
    <m/>
    <m/>
  </r>
  <r>
    <s v="Kachin"/>
    <s v="Momauk"/>
    <s v="Hpun Lum Yang "/>
    <s v="MMR001CMP122"/>
    <s v="NGCA"/>
    <s v="Rural"/>
    <n v="662"/>
    <n v="3293"/>
    <n v="586"/>
    <n v="2829"/>
    <n v="586"/>
    <n v="2829"/>
    <s v="Camp manager"/>
    <s v="Priority 2"/>
    <s v="Food"/>
    <x v="3"/>
    <m/>
    <m/>
  </r>
  <r>
    <s v="Kachin"/>
    <s v="Momauk"/>
    <s v="Hpun Lum Yang "/>
    <s v="MMR001CMP122"/>
    <s v="NGCA"/>
    <s v="Rural"/>
    <n v="662"/>
    <n v="3293"/>
    <n v="586"/>
    <n v="2829"/>
    <n v="586"/>
    <n v="2829"/>
    <s v="Camp manager"/>
    <s v="Priority 3"/>
    <s v="Shelter"/>
    <x v="14"/>
    <m/>
    <m/>
  </r>
  <r>
    <s v="Kachin"/>
    <s v="Momauk"/>
    <s v="Hpun Lum Yang "/>
    <s v="MMR001CMP122"/>
    <s v="NGCA"/>
    <s v="Rural"/>
    <n v="662"/>
    <n v="3293"/>
    <n v="586"/>
    <n v="2829"/>
    <n v="586"/>
    <n v="2829"/>
    <s v="Camp resident -Men"/>
    <s v="Priority 1"/>
    <s v="Food"/>
    <x v="7"/>
    <m/>
    <m/>
  </r>
  <r>
    <s v="Kachin"/>
    <s v="Momauk"/>
    <s v="Hpun Lum Yang "/>
    <s v="MMR001CMP122"/>
    <s v="NGCA"/>
    <s v="Rural"/>
    <n v="662"/>
    <n v="3293"/>
    <n v="586"/>
    <n v="2829"/>
    <n v="586"/>
    <n v="2829"/>
    <s v="Camp resident -Men"/>
    <s v="Priority 2"/>
    <s v="Shelter"/>
    <x v="14"/>
    <m/>
    <m/>
  </r>
  <r>
    <s v="Kachin"/>
    <s v="Momauk"/>
    <s v="Hpun Lum Yang "/>
    <s v="MMR001CMP122"/>
    <s v="NGCA"/>
    <s v="Rural"/>
    <n v="662"/>
    <n v="3293"/>
    <n v="586"/>
    <n v="2829"/>
    <n v="586"/>
    <n v="2829"/>
    <s v="Camp resident -Men"/>
    <s v="Priority 3"/>
    <s v="Food"/>
    <x v="5"/>
    <m/>
    <m/>
  </r>
  <r>
    <s v="Kachin"/>
    <s v="Momauk"/>
    <s v="Hpun Lum Yang "/>
    <s v="MMR001CMP122"/>
    <s v="NGCA"/>
    <s v="Rural"/>
    <n v="662"/>
    <n v="3293"/>
    <n v="586"/>
    <n v="2829"/>
    <n v="586"/>
    <n v="2829"/>
    <s v="Camp resident - women"/>
    <s v="Priority 1"/>
    <s v="Food"/>
    <x v="5"/>
    <m/>
    <m/>
  </r>
  <r>
    <s v="Kachin"/>
    <s v="Momauk"/>
    <s v="Hpun Lum Yang "/>
    <s v="MMR001CMP122"/>
    <s v="NGCA"/>
    <s v="Rural"/>
    <n v="662"/>
    <n v="3293"/>
    <n v="586"/>
    <n v="2829"/>
    <n v="586"/>
    <n v="2829"/>
    <s v="Camp resident - women"/>
    <s v="Priority 2"/>
    <s v="Food"/>
    <x v="7"/>
    <m/>
    <m/>
  </r>
  <r>
    <s v="Kachin"/>
    <s v="Momauk"/>
    <s v="Hpun Lum Yang "/>
    <s v="MMR001CMP122"/>
    <s v="NGCA"/>
    <s v="Rural"/>
    <n v="662"/>
    <n v="3293"/>
    <n v="586"/>
    <n v="2829"/>
    <n v="586"/>
    <n v="2829"/>
    <s v="Camp resident - women"/>
    <s v="Priority 3"/>
    <s v="Food"/>
    <x v="3"/>
    <m/>
    <m/>
  </r>
  <r>
    <s v="Kachin"/>
    <s v="Momauk"/>
    <s v="Hpun Lum Yang "/>
    <s v="MMR001CMP122"/>
    <s v="NGCA"/>
    <s v="Rural"/>
    <n v="662"/>
    <n v="3293"/>
    <n v="586"/>
    <n v="2829"/>
    <n v="586"/>
    <n v="2829"/>
    <s v="Camp resident - Children"/>
    <s v="Priority 1"/>
    <s v="Education"/>
    <x v="0"/>
    <m/>
    <m/>
  </r>
  <r>
    <s v="Kachin"/>
    <s v="Momauk"/>
    <s v="Hpun Lum Yang "/>
    <s v="MMR001CMP122"/>
    <s v="NGCA"/>
    <s v="Rural"/>
    <n v="662"/>
    <n v="3293"/>
    <n v="586"/>
    <n v="2829"/>
    <n v="586"/>
    <n v="2829"/>
    <s v="Camp resident - Children"/>
    <s v="Priority 2"/>
    <s v="Protection"/>
    <x v="1"/>
    <m/>
    <m/>
  </r>
  <r>
    <s v="Kachin"/>
    <s v="Momauk"/>
    <s v="Hpun Lum Yang "/>
    <s v="MMR001CMP122"/>
    <s v="NGCA"/>
    <s v="Rural"/>
    <n v="662"/>
    <n v="3293"/>
    <n v="586"/>
    <n v="2829"/>
    <n v="586"/>
    <n v="2829"/>
    <s v="Camp resident - Children"/>
    <s v="Priority 3"/>
    <s v="Health"/>
    <x v="23"/>
    <m/>
    <m/>
  </r>
  <r>
    <s v="Kachin"/>
    <s v="Waingmaw"/>
    <s v="Woi Chyai "/>
    <s v="MMR001CMP116"/>
    <s v="NGCA"/>
    <s v="Urban"/>
    <n v="1344"/>
    <n v="6811"/>
    <n v="352"/>
    <n v="1884"/>
    <m/>
    <n v="6602"/>
    <s v="Camp manager"/>
    <s v="Priority 1"/>
    <s v="Food"/>
    <x v="5"/>
    <m/>
    <m/>
  </r>
  <r>
    <s v="Kachin"/>
    <s v="Waingmaw"/>
    <s v="Woi Chyai "/>
    <s v="MMR001CMP116"/>
    <s v="NGCA"/>
    <s v="Urban"/>
    <n v="1344"/>
    <n v="6811"/>
    <n v="352"/>
    <n v="1884"/>
    <m/>
    <n v="6602"/>
    <s v="Camp manager"/>
    <s v="Priority 2"/>
    <s v="Shelter"/>
    <x v="14"/>
    <m/>
    <m/>
  </r>
  <r>
    <s v="Kachin"/>
    <s v="Waingmaw"/>
    <s v="Woi Chyai "/>
    <s v="MMR001CMP116"/>
    <s v="NGCA"/>
    <s v="Urban"/>
    <n v="1344"/>
    <n v="6811"/>
    <n v="352"/>
    <n v="1884"/>
    <m/>
    <n v="6602"/>
    <s v="Camp manager"/>
    <s v="Priority 3"/>
    <s v="Wash"/>
    <x v="28"/>
    <m/>
    <m/>
  </r>
  <r>
    <s v="Kachin"/>
    <s v="Waingmaw"/>
    <s v="Woi Chyai "/>
    <s v="MMR001CMP116"/>
    <s v="NGCA"/>
    <s v="Urban"/>
    <n v="1344"/>
    <n v="6811"/>
    <n v="352"/>
    <n v="1884"/>
    <m/>
    <n v="6602"/>
    <s v="Camp resident -Men"/>
    <s v="Priority 1"/>
    <s v="Food"/>
    <x v="5"/>
    <m/>
    <m/>
  </r>
  <r>
    <s v="Kachin"/>
    <s v="Waingmaw"/>
    <s v="Woi Chyai "/>
    <s v="MMR001CMP116"/>
    <s v="NGCA"/>
    <s v="Urban"/>
    <n v="1344"/>
    <n v="6811"/>
    <n v="352"/>
    <n v="1884"/>
    <m/>
    <n v="6602"/>
    <s v="Camp resident -Men"/>
    <s v="Priority 2"/>
    <s v="Food"/>
    <x v="7"/>
    <m/>
    <m/>
  </r>
  <r>
    <s v="Kachin"/>
    <s v="Waingmaw"/>
    <s v="Woi Chyai "/>
    <s v="MMR001CMP116"/>
    <s v="NGCA"/>
    <s v="Urban"/>
    <n v="1344"/>
    <n v="6811"/>
    <n v="352"/>
    <n v="1884"/>
    <m/>
    <n v="6602"/>
    <s v="Camp resident -Men"/>
    <s v="Priority 3"/>
    <s v="Food"/>
    <x v="3"/>
    <m/>
    <m/>
  </r>
  <r>
    <s v="Kachin"/>
    <s v="Waingmaw"/>
    <s v="Woi Chyai "/>
    <s v="MMR001CMP116"/>
    <s v="NGCA"/>
    <s v="Urban"/>
    <n v="1344"/>
    <n v="6811"/>
    <n v="352"/>
    <n v="1884"/>
    <m/>
    <n v="6602"/>
    <s v="Camp resident - women"/>
    <s v="Priority 1"/>
    <s v="Food"/>
    <x v="5"/>
    <m/>
    <m/>
  </r>
  <r>
    <s v="Kachin"/>
    <s v="Waingmaw"/>
    <s v="Woi Chyai "/>
    <s v="MMR001CMP116"/>
    <s v="NGCA"/>
    <s v="Urban"/>
    <n v="1344"/>
    <n v="6811"/>
    <n v="352"/>
    <n v="1884"/>
    <m/>
    <n v="6602"/>
    <s v="Camp resident - women"/>
    <s v="Priority 2"/>
    <s v="Food"/>
    <x v="7"/>
    <m/>
    <m/>
  </r>
  <r>
    <s v="Kachin"/>
    <s v="Waingmaw"/>
    <s v="Woi Chyai "/>
    <s v="MMR001CMP116"/>
    <s v="NGCA"/>
    <s v="Urban"/>
    <n v="1344"/>
    <n v="6811"/>
    <n v="352"/>
    <n v="1884"/>
    <m/>
    <n v="6602"/>
    <s v="Camp resident - women"/>
    <s v="Priority 3"/>
    <s v="Food"/>
    <x v="3"/>
    <m/>
    <m/>
  </r>
  <r>
    <s v="Kachin"/>
    <s v="Waingmaw"/>
    <s v="Woi Chyai "/>
    <s v="MMR001CMP116"/>
    <s v="NGCA"/>
    <s v="Urban"/>
    <n v="1344"/>
    <n v="6811"/>
    <n v="352"/>
    <n v="1884"/>
    <m/>
    <n v="6602"/>
    <s v="Camp resident - Children"/>
    <s v="Priority 1"/>
    <s v="Food"/>
    <x v="10"/>
    <m/>
    <m/>
  </r>
  <r>
    <s v="Kachin"/>
    <s v="Waingmaw"/>
    <s v="Woi Chyai "/>
    <s v="MMR001CMP116"/>
    <s v="NGCA"/>
    <s v="Urban"/>
    <n v="1344"/>
    <n v="6811"/>
    <n v="352"/>
    <n v="1884"/>
    <m/>
    <n v="6602"/>
    <s v="Camp resident - Children"/>
    <s v="Priority 2"/>
    <s v="Other"/>
    <x v="27"/>
    <s v="School Unifrom"/>
    <m/>
  </r>
  <r>
    <s v="Kachin"/>
    <s v="Waingmaw"/>
    <s v="Woi Chyai "/>
    <s v="MMR001CMP116"/>
    <s v="NGCA"/>
    <s v="Urban"/>
    <n v="1344"/>
    <n v="6811"/>
    <n v="352"/>
    <n v="1884"/>
    <m/>
    <n v="6602"/>
    <s v="Camp resident - Children"/>
    <s v="Priority 3"/>
    <s v="Education"/>
    <x v="13"/>
    <m/>
    <m/>
  </r>
  <r>
    <s v="Kachin"/>
    <s v="Mohnyin"/>
    <s v="St. Patrick Catholic Church "/>
    <s v="MMR001CMP080"/>
    <s v="GCA"/>
    <s v="Urban"/>
    <n v="12"/>
    <n v="55"/>
    <n v="12"/>
    <n v="62"/>
    <n v="12"/>
    <n v="62"/>
    <s v="Camp manager"/>
    <s v="Priority 1"/>
    <s v="Food"/>
    <x v="7"/>
    <m/>
    <m/>
  </r>
  <r>
    <s v="Kachin"/>
    <s v="Mohnyin"/>
    <s v="St. Patrick Catholic Church "/>
    <s v="MMR001CMP080"/>
    <s v="GCA"/>
    <s v="Urban"/>
    <n v="12"/>
    <n v="55"/>
    <n v="12"/>
    <n v="62"/>
    <n v="12"/>
    <n v="62"/>
    <s v="Camp manager"/>
    <s v="Priority 2"/>
    <s v="Education"/>
    <x v="4"/>
    <m/>
    <m/>
  </r>
  <r>
    <s v="Kachin"/>
    <s v="Mohnyin"/>
    <s v="St. Patrick Catholic Church "/>
    <s v="MMR001CMP080"/>
    <s v="GCA"/>
    <s v="Urban"/>
    <n v="12"/>
    <n v="55"/>
    <n v="12"/>
    <n v="62"/>
    <n v="12"/>
    <n v="62"/>
    <s v="Camp manager"/>
    <s v="Priority 3"/>
    <s v="Protection"/>
    <x v="21"/>
    <m/>
    <m/>
  </r>
  <r>
    <s v="Kachin"/>
    <s v="Mohnyin"/>
    <s v="St. Patrick Catholic Church "/>
    <s v="MMR001CMP080"/>
    <s v="GCA"/>
    <s v="Urban"/>
    <n v="12"/>
    <n v="55"/>
    <n v="12"/>
    <n v="62"/>
    <n v="12"/>
    <n v="62"/>
    <s v="Camp resident -Men"/>
    <s v="Priority 1"/>
    <s v="Wash"/>
    <x v="28"/>
    <m/>
    <m/>
  </r>
  <r>
    <s v="Kachin"/>
    <s v="Mohnyin"/>
    <s v="St. Patrick Catholic Church "/>
    <s v="MMR001CMP080"/>
    <s v="GCA"/>
    <s v="Urban"/>
    <n v="12"/>
    <n v="55"/>
    <n v="12"/>
    <n v="62"/>
    <n v="12"/>
    <n v="62"/>
    <s v="Camp resident -Men"/>
    <s v="Priority 2"/>
    <s v="Wash"/>
    <x v="26"/>
    <m/>
    <m/>
  </r>
  <r>
    <s v="Kachin"/>
    <s v="Mohnyin"/>
    <s v="St. Patrick Catholic Church "/>
    <s v="MMR001CMP080"/>
    <s v="GCA"/>
    <s v="Urban"/>
    <n v="12"/>
    <n v="55"/>
    <n v="12"/>
    <n v="62"/>
    <n v="12"/>
    <n v="62"/>
    <s v="Camp resident -Men"/>
    <s v="Priority 3"/>
    <s v="Food"/>
    <x v="3"/>
    <m/>
    <m/>
  </r>
  <r>
    <s v="Kachin"/>
    <s v="Mohnyin"/>
    <s v="St. Patrick Catholic Church "/>
    <s v="MMR001CMP080"/>
    <s v="GCA"/>
    <s v="Urban"/>
    <n v="12"/>
    <n v="55"/>
    <n v="12"/>
    <n v="62"/>
    <n v="12"/>
    <n v="62"/>
    <s v="Camp resident - women"/>
    <s v="Priority 1"/>
    <s v="Health"/>
    <x v="23"/>
    <m/>
    <m/>
  </r>
  <r>
    <s v="Kachin"/>
    <s v="Mohnyin"/>
    <s v="St. Patrick Catholic Church "/>
    <s v="MMR001CMP080"/>
    <s v="GCA"/>
    <s v="Urban"/>
    <n v="12"/>
    <n v="55"/>
    <n v="12"/>
    <n v="62"/>
    <n v="12"/>
    <n v="62"/>
    <s v="Camp resident - women"/>
    <s v="Priority 2"/>
    <s v="Food"/>
    <x v="5"/>
    <m/>
    <m/>
  </r>
  <r>
    <s v="Kachin"/>
    <s v="Mohnyin"/>
    <s v="St. Patrick Catholic Church "/>
    <s v="MMR001CMP080"/>
    <s v="GCA"/>
    <s v="Urban"/>
    <n v="12"/>
    <n v="55"/>
    <n v="12"/>
    <n v="62"/>
    <n v="12"/>
    <n v="62"/>
    <s v="Camp resident - women"/>
    <s v="Priority 3"/>
    <s v="Food"/>
    <x v="7"/>
    <m/>
    <m/>
  </r>
  <r>
    <s v="Kachin"/>
    <s v="Mohnyin"/>
    <s v="St. Patrick Catholic Church "/>
    <s v="MMR001CMP080"/>
    <s v="GCA"/>
    <s v="Urban"/>
    <n v="12"/>
    <n v="55"/>
    <n v="12"/>
    <n v="62"/>
    <n v="12"/>
    <n v="62"/>
    <s v="Camp resident - Children"/>
    <s v="Priority 1"/>
    <s v="Education"/>
    <x v="11"/>
    <m/>
    <m/>
  </r>
  <r>
    <s v="Kachin"/>
    <s v="Mohnyin"/>
    <s v="St. Patrick Catholic Church "/>
    <s v="MMR001CMP080"/>
    <s v="GCA"/>
    <s v="Urban"/>
    <n v="12"/>
    <n v="55"/>
    <n v="12"/>
    <n v="62"/>
    <n v="12"/>
    <n v="62"/>
    <s v="Camp resident - Children"/>
    <s v="Priority 2"/>
    <s v="Wash"/>
    <x v="16"/>
    <m/>
    <m/>
  </r>
  <r>
    <s v="Kachin"/>
    <s v="Mohnyin"/>
    <s v="St. Patrick Catholic Church "/>
    <s v="MMR001CMP080"/>
    <s v="GCA"/>
    <s v="Urban"/>
    <n v="12"/>
    <n v="55"/>
    <n v="12"/>
    <n v="62"/>
    <n v="12"/>
    <n v="62"/>
    <s v="Camp resident - Children"/>
    <s v="Priority 3"/>
    <s v="Food"/>
    <x v="5"/>
    <m/>
    <m/>
  </r>
  <r>
    <s v="Kachin"/>
    <s v="Waingmaw"/>
    <s v="Post 6 Camp"/>
    <s v="MMR001CMP160"/>
    <s v="NGCA"/>
    <s v="Rural"/>
    <n v="90"/>
    <n v="508"/>
    <n v="98"/>
    <n v="554"/>
    <n v="124"/>
    <n v="319"/>
    <s v="Camp manager"/>
    <s v="Priority 1"/>
    <s v="Education"/>
    <x v="11"/>
    <m/>
    <m/>
  </r>
  <r>
    <s v="Kachin"/>
    <s v="Waingmaw"/>
    <s v="Post 6 Camp"/>
    <s v="MMR001CMP160"/>
    <s v="NGCA"/>
    <s v="Rural"/>
    <n v="90"/>
    <n v="508"/>
    <n v="98"/>
    <n v="554"/>
    <n v="124"/>
    <n v="319"/>
    <s v="Camp manager"/>
    <s v="Priority 2"/>
    <s v="Food"/>
    <x v="5"/>
    <m/>
    <m/>
  </r>
  <r>
    <s v="Kachin"/>
    <s v="Waingmaw"/>
    <s v="Post 6 Camp"/>
    <s v="MMR001CMP160"/>
    <s v="NGCA"/>
    <s v="Rural"/>
    <n v="90"/>
    <n v="508"/>
    <n v="98"/>
    <n v="554"/>
    <n v="124"/>
    <n v="319"/>
    <s v="Camp manager"/>
    <s v="Priority 3"/>
    <s v="Food"/>
    <x v="3"/>
    <m/>
    <m/>
  </r>
  <r>
    <s v="Kachin"/>
    <s v="Waingmaw"/>
    <s v="Post 6 Camp"/>
    <s v="MMR001CMP160"/>
    <s v="NGCA"/>
    <s v="Rural"/>
    <n v="90"/>
    <n v="508"/>
    <n v="98"/>
    <n v="554"/>
    <n v="124"/>
    <n v="319"/>
    <s v="Camp resident -Men"/>
    <s v="Priority 1"/>
    <s v="NonFoodItems"/>
    <x v="6"/>
    <m/>
    <m/>
  </r>
  <r>
    <s v="Kachin"/>
    <s v="Waingmaw"/>
    <s v="Post 6 Camp"/>
    <s v="MMR001CMP160"/>
    <s v="NGCA"/>
    <s v="Rural"/>
    <n v="90"/>
    <n v="508"/>
    <n v="98"/>
    <n v="554"/>
    <n v="124"/>
    <n v="319"/>
    <s v="Camp resident -Men"/>
    <s v="Priority 2"/>
    <s v="Health"/>
    <x v="2"/>
    <m/>
    <m/>
  </r>
  <r>
    <s v="Kachin"/>
    <s v="Waingmaw"/>
    <s v="Post 6 Camp"/>
    <s v="MMR001CMP160"/>
    <s v="NGCA"/>
    <s v="Rural"/>
    <n v="90"/>
    <n v="508"/>
    <n v="98"/>
    <n v="554"/>
    <n v="124"/>
    <n v="319"/>
    <s v="Camp resident -Men"/>
    <s v="Priority 3"/>
    <s v="Food"/>
    <x v="7"/>
    <m/>
    <m/>
  </r>
  <r>
    <s v="Kachin"/>
    <s v="Waingmaw"/>
    <s v="Post 6 Camp"/>
    <s v="MMR001CMP160"/>
    <s v="NGCA"/>
    <s v="Rural"/>
    <n v="90"/>
    <n v="508"/>
    <n v="98"/>
    <n v="554"/>
    <n v="124"/>
    <n v="319"/>
    <s v="Camp resident - women"/>
    <s v="Priority 1"/>
    <s v="Wash"/>
    <x v="16"/>
    <m/>
    <m/>
  </r>
  <r>
    <s v="Kachin"/>
    <s v="Waingmaw"/>
    <s v="Post 6 Camp"/>
    <s v="MMR001CMP160"/>
    <s v="NGCA"/>
    <s v="Rural"/>
    <n v="90"/>
    <n v="508"/>
    <n v="98"/>
    <n v="554"/>
    <n v="124"/>
    <n v="319"/>
    <s v="Camp resident - women"/>
    <s v="Priority 2"/>
    <s v="Food"/>
    <x v="10"/>
    <m/>
    <m/>
  </r>
  <r>
    <s v="Kachin"/>
    <s v="Waingmaw"/>
    <s v="Post 6 Camp"/>
    <s v="MMR001CMP160"/>
    <s v="NGCA"/>
    <s v="Rural"/>
    <n v="90"/>
    <n v="508"/>
    <n v="98"/>
    <n v="554"/>
    <n v="124"/>
    <n v="319"/>
    <s v="Camp resident - women"/>
    <s v="Priority 3"/>
    <s v="Food"/>
    <x v="7"/>
    <m/>
    <m/>
  </r>
  <r>
    <s v="Kachin"/>
    <s v="Waingmaw"/>
    <s v="Post 6 Camp"/>
    <s v="MMR001CMP160"/>
    <s v="NGCA"/>
    <s v="Rural"/>
    <n v="90"/>
    <n v="508"/>
    <n v="98"/>
    <n v="554"/>
    <n v="124"/>
    <n v="319"/>
    <s v="Camp resident - Children"/>
    <s v="Priority 1"/>
    <s v="Education"/>
    <x v="0"/>
    <m/>
    <m/>
  </r>
  <r>
    <s v="Kachin"/>
    <s v="Waingmaw"/>
    <s v="Post 6 Camp"/>
    <s v="MMR001CMP160"/>
    <s v="NGCA"/>
    <s v="Rural"/>
    <n v="90"/>
    <n v="508"/>
    <n v="98"/>
    <n v="554"/>
    <n v="124"/>
    <n v="319"/>
    <s v="Camp resident - Children"/>
    <s v="Priority 2"/>
    <s v="Protection"/>
    <x v="21"/>
    <m/>
    <m/>
  </r>
  <r>
    <s v="Kachin"/>
    <s v="Waingmaw"/>
    <s v="Post 6 Camp"/>
    <s v="MMR001CMP160"/>
    <s v="NGCA"/>
    <s v="Rural"/>
    <n v="90"/>
    <n v="508"/>
    <n v="98"/>
    <n v="554"/>
    <n v="124"/>
    <n v="319"/>
    <s v="Camp resident - Children"/>
    <s v="Priority 3"/>
    <s v="Protection"/>
    <x v="1"/>
    <m/>
    <m/>
  </r>
  <r>
    <s v="Kachin"/>
    <s v="Waingmaw"/>
    <s v="Border Post 8"/>
    <s v="MMR001CMP113"/>
    <s v="NGCA"/>
    <s v="Rural"/>
    <n v="155"/>
    <n v="672"/>
    <n v="155"/>
    <n v="665"/>
    <n v="155"/>
    <n v="665"/>
    <s v="Camp manager"/>
    <s v="Priority 1"/>
    <s v="Education"/>
    <x v="11"/>
    <m/>
    <m/>
  </r>
  <r>
    <s v="Kachin"/>
    <s v="Waingmaw"/>
    <s v="Border Post 8"/>
    <s v="MMR001CMP113"/>
    <s v="NGCA"/>
    <s v="Rural"/>
    <n v="155"/>
    <n v="672"/>
    <n v="155"/>
    <n v="665"/>
    <n v="155"/>
    <n v="665"/>
    <s v="Camp manager"/>
    <s v="Priority 2"/>
    <s v="Protection"/>
    <x v="17"/>
    <m/>
    <m/>
  </r>
  <r>
    <s v="Kachin"/>
    <s v="Waingmaw"/>
    <s v="Border Post 8"/>
    <s v="MMR001CMP113"/>
    <s v="NGCA"/>
    <s v="Rural"/>
    <n v="155"/>
    <n v="672"/>
    <n v="155"/>
    <n v="665"/>
    <n v="155"/>
    <n v="665"/>
    <s v="Camp manager"/>
    <s v="Priority 3"/>
    <s v="Food"/>
    <x v="7"/>
    <m/>
    <m/>
  </r>
  <r>
    <s v="Kachin"/>
    <s v="Waingmaw"/>
    <s v="Border Post 8"/>
    <s v="MMR001CMP113"/>
    <s v="NGCA"/>
    <s v="Rural"/>
    <n v="155"/>
    <n v="672"/>
    <n v="155"/>
    <n v="665"/>
    <n v="155"/>
    <n v="665"/>
    <s v="Camp resident -Men"/>
    <s v="Priority 1"/>
    <s v="Wash"/>
    <x v="16"/>
    <m/>
    <m/>
  </r>
  <r>
    <s v="Kachin"/>
    <s v="Waingmaw"/>
    <s v="Border Post 8"/>
    <s v="MMR001CMP113"/>
    <s v="NGCA"/>
    <s v="Rural"/>
    <n v="155"/>
    <n v="672"/>
    <n v="155"/>
    <n v="665"/>
    <n v="155"/>
    <n v="665"/>
    <s v="Camp resident -Men"/>
    <s v="Priority 2"/>
    <s v="Education"/>
    <x v="11"/>
    <m/>
    <m/>
  </r>
  <r>
    <s v="Kachin"/>
    <s v="Waingmaw"/>
    <s v="Border Post 8"/>
    <s v="MMR001CMP113"/>
    <s v="NGCA"/>
    <s v="Rural"/>
    <n v="155"/>
    <n v="672"/>
    <n v="155"/>
    <n v="665"/>
    <n v="155"/>
    <n v="665"/>
    <s v="Camp resident -Men"/>
    <s v="Priority 3"/>
    <s v="Food"/>
    <x v="3"/>
    <m/>
    <m/>
  </r>
  <r>
    <s v="Kachin"/>
    <s v="Waingmaw"/>
    <s v="Border Post 8"/>
    <s v="MMR001CMP113"/>
    <s v="NGCA"/>
    <s v="Rural"/>
    <n v="155"/>
    <n v="672"/>
    <n v="155"/>
    <n v="665"/>
    <n v="155"/>
    <n v="665"/>
    <s v="Camp resident - women"/>
    <s v="Priority 1"/>
    <s v="Food"/>
    <x v="7"/>
    <m/>
    <m/>
  </r>
  <r>
    <s v="Kachin"/>
    <s v="Waingmaw"/>
    <s v="Border Post 8"/>
    <s v="MMR001CMP113"/>
    <s v="NGCA"/>
    <s v="Rural"/>
    <n v="155"/>
    <n v="672"/>
    <n v="155"/>
    <n v="665"/>
    <n v="155"/>
    <n v="665"/>
    <s v="Camp resident - women"/>
    <s v="Priority 2"/>
    <s v="Food"/>
    <x v="5"/>
    <m/>
    <m/>
  </r>
  <r>
    <s v="Kachin"/>
    <s v="Waingmaw"/>
    <s v="Border Post 8"/>
    <s v="MMR001CMP113"/>
    <s v="NGCA"/>
    <s v="Rural"/>
    <n v="155"/>
    <n v="672"/>
    <n v="155"/>
    <n v="665"/>
    <n v="155"/>
    <n v="665"/>
    <s v="Camp resident - women"/>
    <s v="Priority 3"/>
    <s v="Wash"/>
    <x v="9"/>
    <m/>
    <m/>
  </r>
  <r>
    <s v="Kachin"/>
    <s v="Waingmaw"/>
    <s v="Border Post 8"/>
    <s v="MMR001CMP113"/>
    <s v="NGCA"/>
    <s v="Rural"/>
    <n v="155"/>
    <n v="672"/>
    <n v="155"/>
    <n v="665"/>
    <n v="155"/>
    <n v="665"/>
    <s v="Camp resident - Children"/>
    <s v="Priority 1"/>
    <s v="Food"/>
    <x v="10"/>
    <m/>
    <m/>
  </r>
  <r>
    <s v="Kachin"/>
    <s v="Waingmaw"/>
    <s v="Border Post 8"/>
    <s v="MMR001CMP113"/>
    <s v="NGCA"/>
    <s v="Rural"/>
    <n v="155"/>
    <n v="672"/>
    <n v="155"/>
    <n v="665"/>
    <n v="155"/>
    <n v="665"/>
    <s v="Camp resident - Children"/>
    <s v="Priority 2"/>
    <s v="Health"/>
    <x v="23"/>
    <m/>
    <m/>
  </r>
  <r>
    <s v="Kachin"/>
    <s v="Waingmaw"/>
    <s v="Border Post 8"/>
    <s v="MMR001CMP113"/>
    <s v="NGCA"/>
    <s v="Rural"/>
    <n v="155"/>
    <n v="672"/>
    <n v="155"/>
    <n v="665"/>
    <n v="155"/>
    <n v="665"/>
    <s v="Camp resident - Children"/>
    <s v="Priority 3"/>
    <s v="Education"/>
    <x v="11"/>
    <m/>
    <m/>
  </r>
  <r>
    <s v="Kachin"/>
    <s v="Bhamo"/>
    <s v="Mu-yin Baptist Church"/>
    <s v="MMR001CMP051"/>
    <s v="GCA"/>
    <s v="Urban"/>
    <n v="23"/>
    <n v="86"/>
    <n v="13"/>
    <n v="55"/>
    <n v="14"/>
    <n v="65"/>
    <s v="Camp manager"/>
    <s v="Priority 1"/>
    <s v="Food"/>
    <x v="10"/>
    <m/>
    <m/>
  </r>
  <r>
    <s v="Kachin"/>
    <s v="Bhamo"/>
    <s v="Mu-yin Baptist Church"/>
    <s v="MMR001CMP051"/>
    <s v="GCA"/>
    <s v="Urban"/>
    <n v="23"/>
    <n v="86"/>
    <n v="13"/>
    <n v="55"/>
    <n v="14"/>
    <n v="65"/>
    <s v="Camp manager"/>
    <s v="Priority 2"/>
    <s v="Health"/>
    <x v="19"/>
    <m/>
    <m/>
  </r>
  <r>
    <s v="Kachin"/>
    <s v="Bhamo"/>
    <s v="Mu-yin Baptist Church"/>
    <s v="MMR001CMP051"/>
    <s v="GCA"/>
    <s v="Urban"/>
    <n v="23"/>
    <n v="86"/>
    <n v="13"/>
    <n v="55"/>
    <n v="14"/>
    <n v="65"/>
    <s v="Camp manager"/>
    <s v="Priority 3"/>
    <s v="Food"/>
    <x v="3"/>
    <m/>
    <m/>
  </r>
  <r>
    <s v="Kachin"/>
    <s v="Bhamo"/>
    <s v="Mu-yin Baptist Church"/>
    <s v="MMR001CMP051"/>
    <s v="GCA"/>
    <s v="Urban"/>
    <n v="23"/>
    <n v="86"/>
    <n v="13"/>
    <n v="55"/>
    <n v="14"/>
    <n v="65"/>
    <s v="Camp resident -Men"/>
    <s v="Priority 1"/>
    <s v="Food"/>
    <x v="5"/>
    <m/>
    <m/>
  </r>
  <r>
    <s v="Kachin"/>
    <s v="Bhamo"/>
    <s v="Mu-yin Baptist Church"/>
    <s v="MMR001CMP051"/>
    <s v="GCA"/>
    <s v="Urban"/>
    <n v="23"/>
    <n v="86"/>
    <n v="13"/>
    <n v="55"/>
    <n v="14"/>
    <n v="65"/>
    <s v="Camp resident -Men"/>
    <s v="Priority 2"/>
    <s v="Food"/>
    <x v="3"/>
    <m/>
    <m/>
  </r>
  <r>
    <s v="Kachin"/>
    <s v="Bhamo"/>
    <s v="Mu-yin Baptist Church"/>
    <s v="MMR001CMP051"/>
    <s v="GCA"/>
    <s v="Urban"/>
    <n v="23"/>
    <n v="86"/>
    <n v="13"/>
    <n v="55"/>
    <n v="14"/>
    <n v="65"/>
    <s v="Camp resident -Men"/>
    <s v="Priority 3"/>
    <s v="Shelter"/>
    <x v="24"/>
    <m/>
    <m/>
  </r>
  <r>
    <s v="Kachin"/>
    <s v="Bhamo"/>
    <s v="Mu-yin Baptist Church"/>
    <s v="MMR001CMP051"/>
    <s v="GCA"/>
    <s v="Urban"/>
    <n v="23"/>
    <n v="86"/>
    <n v="13"/>
    <n v="55"/>
    <n v="14"/>
    <n v="65"/>
    <s v="Camp resident - women"/>
    <s v="Priority 1"/>
    <s v="Food"/>
    <x v="5"/>
    <m/>
    <m/>
  </r>
  <r>
    <s v="Kachin"/>
    <s v="Bhamo"/>
    <s v="Mu-yin Baptist Church"/>
    <s v="MMR001CMP051"/>
    <s v="GCA"/>
    <s v="Urban"/>
    <n v="23"/>
    <n v="86"/>
    <n v="13"/>
    <n v="55"/>
    <n v="14"/>
    <n v="65"/>
    <s v="Camp resident - women"/>
    <s v="Priority 2"/>
    <s v="Food"/>
    <x v="3"/>
    <m/>
    <m/>
  </r>
  <r>
    <s v="Kachin"/>
    <s v="Bhamo"/>
    <s v="Mu-yin Baptist Church"/>
    <s v="MMR001CMP051"/>
    <s v="GCA"/>
    <s v="Urban"/>
    <n v="23"/>
    <n v="86"/>
    <n v="13"/>
    <n v="55"/>
    <n v="14"/>
    <n v="65"/>
    <s v="Camp resident - women"/>
    <s v="Priority 3"/>
    <s v="Environment"/>
    <x v="12"/>
    <m/>
    <m/>
  </r>
  <r>
    <s v="Kachin"/>
    <s v="Bhamo"/>
    <s v="Mu-yin Baptist Church"/>
    <s v="MMR001CMP051"/>
    <s v="GCA"/>
    <s v="Urban"/>
    <n v="23"/>
    <n v="86"/>
    <n v="13"/>
    <n v="55"/>
    <n v="14"/>
    <n v="65"/>
    <s v="Camp resident - Children"/>
    <s v="Priority 1"/>
    <s v="Education"/>
    <x v="0"/>
    <m/>
    <m/>
  </r>
  <r>
    <s v="Kachin"/>
    <s v="Bhamo"/>
    <s v="Mu-yin Baptist Church"/>
    <s v="MMR001CMP051"/>
    <s v="GCA"/>
    <s v="Urban"/>
    <n v="23"/>
    <n v="86"/>
    <n v="13"/>
    <n v="55"/>
    <n v="14"/>
    <n v="65"/>
    <s v="Camp resident - Children"/>
    <s v="Priority 2"/>
    <s v="Food"/>
    <x v="5"/>
    <m/>
    <m/>
  </r>
  <r>
    <s v="Kachin"/>
    <s v="Bhamo"/>
    <s v="Mu-yin Baptist Church"/>
    <s v="MMR001CMP051"/>
    <s v="GCA"/>
    <s v="Urban"/>
    <n v="23"/>
    <n v="86"/>
    <n v="13"/>
    <n v="55"/>
    <n v="14"/>
    <n v="65"/>
    <s v="Camp resident - Children"/>
    <s v="Priority 3"/>
    <s v="Wash"/>
    <x v="25"/>
    <m/>
    <m/>
  </r>
  <r>
    <s v="Kachin"/>
    <s v="Momauk"/>
    <s v="Ni Thaw Ka Monestry"/>
    <s v="MMR001CMP059"/>
    <s v="GCA"/>
    <s v="Urban"/>
    <n v="24"/>
    <n v="89"/>
    <n v="27"/>
    <n v="101"/>
    <n v="27"/>
    <n v="0"/>
    <s v="Camp manager"/>
    <s v="Priority 1"/>
    <s v="Food"/>
    <x v="5"/>
    <m/>
    <m/>
  </r>
  <r>
    <s v="Kachin"/>
    <s v="Momauk"/>
    <s v="Ni Thaw Ka Monestry"/>
    <s v="MMR001CMP059"/>
    <s v="GCA"/>
    <s v="Urban"/>
    <n v="24"/>
    <n v="89"/>
    <n v="27"/>
    <n v="101"/>
    <n v="27"/>
    <n v="0"/>
    <s v="Camp manager"/>
    <s v="Priority 2"/>
    <s v="Food"/>
    <x v="3"/>
    <m/>
    <m/>
  </r>
  <r>
    <s v="Kachin"/>
    <s v="Momauk"/>
    <s v="Ni Thaw Ka Monestry"/>
    <s v="MMR001CMP059"/>
    <s v="GCA"/>
    <s v="Urban"/>
    <n v="24"/>
    <n v="89"/>
    <n v="27"/>
    <n v="101"/>
    <n v="27"/>
    <n v="0"/>
    <s v="Camp manager"/>
    <s v="Priority 3"/>
    <s v="Food"/>
    <x v="10"/>
    <m/>
    <m/>
  </r>
  <r>
    <s v="Kachin"/>
    <s v="Momauk"/>
    <s v="Ni Thaw Ka Monestry"/>
    <s v="MMR001CMP059"/>
    <s v="GCA"/>
    <s v="Urban"/>
    <n v="24"/>
    <n v="89"/>
    <n v="27"/>
    <n v="101"/>
    <n v="27"/>
    <n v="0"/>
    <s v="Camp resident -Men"/>
    <s v="Priority 1"/>
    <s v="Food"/>
    <x v="3"/>
    <m/>
    <m/>
  </r>
  <r>
    <s v="Kachin"/>
    <s v="Momauk"/>
    <s v="Ni Thaw Ka Monestry"/>
    <s v="MMR001CMP059"/>
    <s v="GCA"/>
    <s v="Urban"/>
    <n v="24"/>
    <n v="89"/>
    <n v="27"/>
    <n v="101"/>
    <n v="27"/>
    <n v="0"/>
    <s v="Camp resident -Men"/>
    <s v="Priority 2"/>
    <s v="NonFoodItems"/>
    <x v="6"/>
    <m/>
    <m/>
  </r>
  <r>
    <s v="Kachin"/>
    <s v="Momauk"/>
    <s v="Ni Thaw Ka Monestry"/>
    <s v="MMR001CMP059"/>
    <s v="GCA"/>
    <s v="Urban"/>
    <n v="24"/>
    <n v="89"/>
    <n v="27"/>
    <n v="101"/>
    <n v="27"/>
    <n v="0"/>
    <s v="Camp resident -Men"/>
    <s v="Priority 3"/>
    <s v="Shelter"/>
    <x v="24"/>
    <m/>
    <m/>
  </r>
  <r>
    <s v="Kachin"/>
    <s v="Momauk"/>
    <s v="Ni Thaw Ka Monestry"/>
    <s v="MMR001CMP059"/>
    <s v="GCA"/>
    <s v="Urban"/>
    <n v="24"/>
    <n v="89"/>
    <n v="27"/>
    <n v="101"/>
    <n v="27"/>
    <n v="0"/>
    <s v="Camp resident - women"/>
    <s v="Priority 1"/>
    <s v="Wash"/>
    <x v="9"/>
    <m/>
    <m/>
  </r>
  <r>
    <s v="Kachin"/>
    <s v="Momauk"/>
    <s v="Ni Thaw Ka Monestry"/>
    <s v="MMR001CMP059"/>
    <s v="GCA"/>
    <s v="Urban"/>
    <n v="24"/>
    <n v="89"/>
    <n v="27"/>
    <n v="101"/>
    <n v="27"/>
    <n v="0"/>
    <s v="Camp resident - women"/>
    <s v="Priority 2"/>
    <s v="NonFoodItems"/>
    <x v="8"/>
    <m/>
    <m/>
  </r>
  <r>
    <s v="Kachin"/>
    <s v="Myitkyina"/>
    <s v="Shatapru Sut Ngai Tawng"/>
    <s v="MMR001CMP006"/>
    <s v="GCA"/>
    <s v="Urban"/>
    <n v="95"/>
    <n v="385"/>
    <m/>
    <m/>
    <m/>
    <n v="395"/>
    <s v="Camp resident - Children"/>
    <s v="Priority 1"/>
    <s v="NonFoodItems"/>
    <x v="6"/>
    <m/>
    <m/>
  </r>
  <r>
    <s v="Kachin"/>
    <s v="Myitkyina"/>
    <s v="Shatapru Sut Ngai Tawng"/>
    <s v="MMR001CMP006"/>
    <s v="GCA"/>
    <s v="Urban"/>
    <n v="95"/>
    <n v="385"/>
    <m/>
    <m/>
    <m/>
    <n v="395"/>
    <s v="Camp resident - Children"/>
    <s v="Priority 2"/>
    <s v="Food"/>
    <x v="10"/>
    <m/>
    <m/>
  </r>
  <r>
    <s v="Kachin"/>
    <s v="Myitkyina"/>
    <s v="Shatapru Sut Ngai Tawng"/>
    <s v="MMR001CMP006"/>
    <s v="GCA"/>
    <s v="Urban"/>
    <n v="95"/>
    <n v="385"/>
    <m/>
    <m/>
    <m/>
    <n v="395"/>
    <s v="Camp resident - Children"/>
    <s v="Priority 3"/>
    <s v="Wash"/>
    <x v="16"/>
    <m/>
    <m/>
  </r>
  <r>
    <s v="Kachin"/>
    <s v="Myitkyina"/>
    <s v="Man Hkring Baptist Church"/>
    <s v="MMR001CMP008"/>
    <s v="GCA"/>
    <s v="Urban"/>
    <n v="101"/>
    <n v="544"/>
    <n v="94"/>
    <n v="503"/>
    <n v="101"/>
    <n v="544"/>
    <s v="Camp manager"/>
    <s v="Priority 1"/>
    <s v="Food"/>
    <x v="5"/>
    <m/>
    <m/>
  </r>
  <r>
    <s v="Kachin"/>
    <s v="Myitkyina"/>
    <s v="Man Hkring Baptist Church"/>
    <s v="MMR001CMP008"/>
    <s v="GCA"/>
    <s v="Urban"/>
    <n v="101"/>
    <n v="544"/>
    <n v="94"/>
    <n v="503"/>
    <n v="101"/>
    <n v="544"/>
    <s v="Camp manager"/>
    <s v="Priority 2"/>
    <s v="Environment"/>
    <x v="12"/>
    <m/>
    <m/>
  </r>
  <r>
    <s v="Kachin"/>
    <s v="Myitkyina"/>
    <s v="Man Hkring Baptist Church"/>
    <s v="MMR001CMP008"/>
    <s v="GCA"/>
    <s v="Urban"/>
    <n v="101"/>
    <n v="544"/>
    <n v="94"/>
    <n v="503"/>
    <n v="101"/>
    <n v="544"/>
    <s v="Camp manager"/>
    <s v="Priority 3"/>
    <s v="Shelter"/>
    <x v="22"/>
    <m/>
    <m/>
  </r>
  <r>
    <s v="Kachin"/>
    <s v="Myitkyina"/>
    <s v="Man Hkring Baptist Church"/>
    <s v="MMR001CMP008"/>
    <s v="GCA"/>
    <s v="Urban"/>
    <n v="101"/>
    <n v="544"/>
    <n v="94"/>
    <n v="503"/>
    <n v="101"/>
    <n v="544"/>
    <s v="Camp resident -Men"/>
    <s v="Priority 1"/>
    <s v="Wash"/>
    <x v="28"/>
    <m/>
    <m/>
  </r>
  <r>
    <s v="Kachin"/>
    <s v="Myitkyina"/>
    <s v="Man Hkring Baptist Church"/>
    <s v="MMR001CMP008"/>
    <s v="GCA"/>
    <s v="Urban"/>
    <n v="101"/>
    <n v="544"/>
    <n v="94"/>
    <n v="503"/>
    <n v="101"/>
    <n v="544"/>
    <s v="Camp resident -Men"/>
    <s v="Priority 2"/>
    <s v="Protection"/>
    <x v="17"/>
    <m/>
    <m/>
  </r>
  <r>
    <s v="Kachin"/>
    <s v="Myitkyina"/>
    <s v="Man Hkring Baptist Church"/>
    <s v="MMR001CMP008"/>
    <s v="GCA"/>
    <s v="Urban"/>
    <n v="101"/>
    <n v="544"/>
    <n v="94"/>
    <n v="503"/>
    <n v="101"/>
    <n v="544"/>
    <s v="Camp resident -Men"/>
    <s v="Priority 3"/>
    <s v="Wash"/>
    <x v="26"/>
    <m/>
    <m/>
  </r>
  <r>
    <s v="Kachin"/>
    <s v="Myitkyina"/>
    <s v="Man Hkring Baptist Church"/>
    <s v="MMR001CMP008"/>
    <s v="GCA"/>
    <s v="Urban"/>
    <n v="101"/>
    <n v="544"/>
    <n v="94"/>
    <n v="503"/>
    <n v="101"/>
    <n v="544"/>
    <s v="Camp resident - women"/>
    <s v="Priority 1"/>
    <s v="NonFoodItems"/>
    <x v="8"/>
    <m/>
    <m/>
  </r>
  <r>
    <s v="Kachin"/>
    <s v="Myitkyina"/>
    <s v="Man Hkring Baptist Church"/>
    <s v="MMR001CMP008"/>
    <s v="GCA"/>
    <s v="Urban"/>
    <n v="101"/>
    <n v="544"/>
    <n v="94"/>
    <n v="503"/>
    <n v="101"/>
    <n v="544"/>
    <s v="Camp resident - women"/>
    <s v="Priority 2"/>
    <s v="Wash"/>
    <x v="16"/>
    <m/>
    <m/>
  </r>
  <r>
    <s v="Kachin"/>
    <s v="Myitkyina"/>
    <s v="Man Hkring Baptist Church"/>
    <s v="MMR001CMP008"/>
    <s v="GCA"/>
    <s v="Urban"/>
    <n v="101"/>
    <n v="544"/>
    <n v="94"/>
    <n v="503"/>
    <n v="101"/>
    <n v="544"/>
    <s v="Camp resident - women"/>
    <s v="Priority 3"/>
    <s v="Health"/>
    <x v="2"/>
    <m/>
    <m/>
  </r>
  <r>
    <s v="Kachin"/>
    <s v="Myitkyina"/>
    <s v="Man Hkring Baptist Church"/>
    <s v="MMR001CMP008"/>
    <s v="GCA"/>
    <s v="Urban"/>
    <n v="101"/>
    <n v="544"/>
    <n v="94"/>
    <n v="503"/>
    <n v="101"/>
    <n v="544"/>
    <s v="Camp resident - Children"/>
    <s v="Priority 1"/>
    <s v="NonFoodItems"/>
    <x v="6"/>
    <m/>
    <m/>
  </r>
  <r>
    <s v="Kachin"/>
    <s v="Myitkyina"/>
    <s v="Man Hkring Baptist Church"/>
    <s v="MMR001CMP008"/>
    <s v="GCA"/>
    <s v="Urban"/>
    <n v="101"/>
    <n v="544"/>
    <n v="94"/>
    <n v="503"/>
    <n v="101"/>
    <n v="544"/>
    <s v="Camp resident - Children"/>
    <s v="Priority 2"/>
    <s v="Food"/>
    <x v="10"/>
    <m/>
    <m/>
  </r>
  <r>
    <s v="Kachin"/>
    <s v="Myitkyina"/>
    <s v="Man Hkring Baptist Church"/>
    <s v="MMR001CMP008"/>
    <s v="GCA"/>
    <s v="Urban"/>
    <n v="101"/>
    <n v="544"/>
    <n v="94"/>
    <n v="503"/>
    <n v="101"/>
    <n v="544"/>
    <s v="Camp resident - Children"/>
    <s v="Priority 3"/>
    <s v="Education"/>
    <x v="0"/>
    <m/>
    <m/>
  </r>
  <r>
    <s v="Kachin"/>
    <s v="Myitkyina"/>
    <s v="Du Kahtawng Qtr. 5"/>
    <s v="MMR001CMP011"/>
    <s v="GCA"/>
    <s v="Urban"/>
    <n v="50"/>
    <n v="236"/>
    <n v="8"/>
    <n v="35"/>
    <n v="8"/>
    <n v="35"/>
    <s v="Camp manager"/>
    <s v="Priority 1"/>
    <s v="Environment"/>
    <x v="12"/>
    <m/>
    <m/>
  </r>
  <r>
    <s v="Kachin"/>
    <s v="Myitkyina"/>
    <s v="Du Kahtawng Qtr. 5"/>
    <s v="MMR001CMP011"/>
    <s v="GCA"/>
    <s v="Urban"/>
    <n v="50"/>
    <n v="236"/>
    <n v="8"/>
    <n v="35"/>
    <n v="8"/>
    <n v="35"/>
    <s v="Camp manager"/>
    <s v="Priority 2"/>
    <s v="Education"/>
    <x v="0"/>
    <m/>
    <m/>
  </r>
  <r>
    <s v="Kachin"/>
    <s v="Myitkyina"/>
    <s v="Du Kahtawng Qtr. 5"/>
    <s v="MMR001CMP011"/>
    <s v="GCA"/>
    <s v="Urban"/>
    <n v="50"/>
    <n v="236"/>
    <n v="8"/>
    <n v="35"/>
    <n v="8"/>
    <n v="35"/>
    <s v="Camp manager"/>
    <s v="Priority 3"/>
    <s v="Food"/>
    <x v="3"/>
    <m/>
    <m/>
  </r>
  <r>
    <s v="Kachin"/>
    <s v="Myitkyina"/>
    <s v="Du Kahtawng Qtr. 5"/>
    <s v="MMR001CMP011"/>
    <s v="GCA"/>
    <s v="Urban"/>
    <n v="50"/>
    <n v="236"/>
    <n v="8"/>
    <n v="35"/>
    <n v="8"/>
    <n v="35"/>
    <s v="Camp resident -Men"/>
    <s v="Priority 1"/>
    <s v="Education"/>
    <x v="4"/>
    <m/>
    <m/>
  </r>
  <r>
    <s v="Kachin"/>
    <s v="Myitkyina"/>
    <s v="Du Kahtawng Qtr. 5"/>
    <s v="MMR001CMP011"/>
    <s v="GCA"/>
    <s v="Urban"/>
    <n v="50"/>
    <n v="236"/>
    <n v="8"/>
    <n v="35"/>
    <n v="8"/>
    <n v="35"/>
    <s v="Camp resident -Men"/>
    <s v="Priority 2"/>
    <s v="NonFoodItems"/>
    <x v="8"/>
    <m/>
    <m/>
  </r>
  <r>
    <s v="Kachin"/>
    <s v="Myitkyina"/>
    <s v="Du Kahtawng Qtr. 5"/>
    <s v="MMR001CMP011"/>
    <s v="GCA"/>
    <s v="Urban"/>
    <n v="50"/>
    <n v="236"/>
    <n v="8"/>
    <n v="35"/>
    <n v="8"/>
    <n v="35"/>
    <s v="Camp resident -Men"/>
    <s v="Priority 3"/>
    <s v="Education"/>
    <x v="4"/>
    <m/>
    <m/>
  </r>
  <r>
    <s v="Kachin"/>
    <s v="Myitkyina"/>
    <s v="Du Kahtawng Qtr. 5"/>
    <s v="MMR001CMP011"/>
    <s v="GCA"/>
    <s v="Urban"/>
    <n v="50"/>
    <n v="236"/>
    <n v="8"/>
    <n v="35"/>
    <n v="8"/>
    <n v="35"/>
    <s v="Camp resident - women"/>
    <s v="Priority 1"/>
    <s v="Food"/>
    <x v="3"/>
    <m/>
    <m/>
  </r>
  <r>
    <s v="Kachin"/>
    <s v="Myitkyina"/>
    <s v="Du Kahtawng Qtr. 5"/>
    <s v="MMR001CMP011"/>
    <s v="GCA"/>
    <s v="Urban"/>
    <n v="50"/>
    <n v="236"/>
    <n v="8"/>
    <n v="35"/>
    <n v="8"/>
    <n v="35"/>
    <s v="Camp resident - women"/>
    <s v="Priority 2"/>
    <s v="Food"/>
    <x v="5"/>
    <m/>
    <m/>
  </r>
  <r>
    <s v="Kachin"/>
    <s v="Myitkyina"/>
    <s v="Du Kahtawng Qtr. 5"/>
    <s v="MMR001CMP011"/>
    <s v="GCA"/>
    <s v="Urban"/>
    <n v="50"/>
    <n v="236"/>
    <n v="8"/>
    <n v="35"/>
    <n v="8"/>
    <n v="35"/>
    <s v="Camp resident - women"/>
    <s v="Priority 3"/>
    <s v="Food"/>
    <x v="10"/>
    <m/>
    <m/>
  </r>
  <r>
    <s v="Kachin"/>
    <s v="Myitkyina"/>
    <s v="Du Kahtawng Qtr. 5"/>
    <s v="MMR001CMP011"/>
    <s v="GCA"/>
    <s v="Urban"/>
    <n v="50"/>
    <n v="236"/>
    <n v="8"/>
    <n v="35"/>
    <n v="8"/>
    <n v="35"/>
    <s v="Camp resident - Children"/>
    <s v="Priority 1"/>
    <s v="Education"/>
    <x v="0"/>
    <m/>
    <m/>
  </r>
  <r>
    <s v="Kachin"/>
    <s v="Myitkyina"/>
    <s v="Du Kahtawng Qtr. 5"/>
    <s v="MMR001CMP011"/>
    <s v="GCA"/>
    <s v="Urban"/>
    <n v="50"/>
    <n v="236"/>
    <n v="8"/>
    <n v="35"/>
    <n v="8"/>
    <n v="35"/>
    <s v="Camp resident - Children"/>
    <s v="Priority 2"/>
    <s v="Food"/>
    <x v="10"/>
    <m/>
    <m/>
  </r>
  <r>
    <s v="Kachin"/>
    <s v="Myitkyina"/>
    <s v="Du Kahtawng Qtr. 5"/>
    <s v="MMR001CMP011"/>
    <s v="GCA"/>
    <s v="Urban"/>
    <n v="50"/>
    <n v="236"/>
    <n v="8"/>
    <n v="35"/>
    <n v="8"/>
    <n v="35"/>
    <s v="Camp resident - Children"/>
    <s v="Priority 3"/>
    <s v="NonFoodItems"/>
    <x v="6"/>
    <m/>
    <m/>
  </r>
  <r>
    <s v="Kachin"/>
    <s v="Myitkyina"/>
    <s v="Du Kahtawng Qtr. 14"/>
    <s v="MMR001CMP012"/>
    <s v="GCA"/>
    <s v="Urban"/>
    <n v="6"/>
    <n v="28"/>
    <n v="6"/>
    <n v="31"/>
    <n v="6"/>
    <n v="31"/>
    <s v="Camp manager"/>
    <s v="Priority 1"/>
    <s v="Environment"/>
    <x v="12"/>
    <m/>
    <m/>
  </r>
  <r>
    <s v="Kachin"/>
    <s v="Myitkyina"/>
    <s v="Du Kahtawng Qtr. 14"/>
    <s v="MMR001CMP012"/>
    <s v="GCA"/>
    <s v="Urban"/>
    <n v="6"/>
    <n v="28"/>
    <n v="6"/>
    <n v="31"/>
    <n v="6"/>
    <n v="31"/>
    <s v="Camp manager"/>
    <s v="Priority 2"/>
    <s v="Education"/>
    <x v="0"/>
    <m/>
    <m/>
  </r>
  <r>
    <s v="Kachin"/>
    <s v="Myitkyina"/>
    <s v="Du Kahtawng Qtr. 14"/>
    <s v="MMR001CMP012"/>
    <s v="GCA"/>
    <s v="Urban"/>
    <n v="6"/>
    <n v="28"/>
    <n v="6"/>
    <n v="31"/>
    <n v="6"/>
    <n v="31"/>
    <s v="Camp manager"/>
    <s v="Priority 3"/>
    <s v="Food"/>
    <x v="3"/>
    <m/>
    <m/>
  </r>
  <r>
    <s v="Kachin"/>
    <s v="Myitkyina"/>
    <s v="Du Kahtawng Qtr. 14"/>
    <s v="MMR001CMP012"/>
    <s v="GCA"/>
    <s v="Urban"/>
    <n v="6"/>
    <n v="28"/>
    <n v="6"/>
    <n v="31"/>
    <n v="6"/>
    <n v="31"/>
    <s v="Camp resident -Men"/>
    <s v="Priority 1"/>
    <s v="Education"/>
    <x v="4"/>
    <m/>
    <m/>
  </r>
  <r>
    <s v="Kachin"/>
    <s v="Myitkyina"/>
    <s v="Du Kahtawng Qtr. 14"/>
    <s v="MMR001CMP012"/>
    <s v="GCA"/>
    <s v="Urban"/>
    <n v="6"/>
    <n v="28"/>
    <n v="6"/>
    <n v="31"/>
    <n v="6"/>
    <n v="31"/>
    <s v="Camp resident -Men"/>
    <s v="Priority 2"/>
    <s v="Shelter"/>
    <x v="22"/>
    <m/>
    <m/>
  </r>
  <r>
    <s v="Kachin"/>
    <s v="Myitkyina"/>
    <s v="Du Kahtawng Qtr. 14"/>
    <s v="MMR001CMP012"/>
    <s v="GCA"/>
    <s v="Urban"/>
    <n v="6"/>
    <n v="28"/>
    <n v="6"/>
    <n v="31"/>
    <n v="6"/>
    <n v="31"/>
    <s v="Camp resident -Men"/>
    <s v="Priority 3"/>
    <s v="NonFoodItems"/>
    <x v="6"/>
    <m/>
    <m/>
  </r>
  <r>
    <s v="Kachin"/>
    <s v="Myitkyina"/>
    <s v="Du Kahtawng Qtr. 14"/>
    <s v="MMR001CMP012"/>
    <s v="GCA"/>
    <s v="Urban"/>
    <n v="6"/>
    <n v="28"/>
    <n v="6"/>
    <n v="31"/>
    <n v="6"/>
    <n v="31"/>
    <s v="Camp resident - women"/>
    <s v="Priority 1"/>
    <s v="Shelter"/>
    <x v="22"/>
    <m/>
    <m/>
  </r>
  <r>
    <s v="Kachin"/>
    <s v="Myitkyina"/>
    <s v="Du Kahtawng Qtr. 14"/>
    <s v="MMR001CMP012"/>
    <s v="GCA"/>
    <s v="Urban"/>
    <n v="6"/>
    <n v="28"/>
    <n v="6"/>
    <n v="31"/>
    <n v="6"/>
    <n v="31"/>
    <s v="Camp resident - women"/>
    <s v="Priority 2"/>
    <s v="Environment"/>
    <x v="12"/>
    <m/>
    <m/>
  </r>
  <r>
    <s v="Kachin"/>
    <s v="Myitkyina"/>
    <s v="Du Kahtawng Qtr. 14"/>
    <s v="MMR001CMP012"/>
    <s v="GCA"/>
    <s v="Urban"/>
    <n v="6"/>
    <n v="28"/>
    <n v="6"/>
    <n v="31"/>
    <n v="6"/>
    <n v="31"/>
    <s v="Camp resident - women"/>
    <s v="Priority 3"/>
    <s v="NonFoodItems"/>
    <x v="8"/>
    <m/>
    <m/>
  </r>
  <r>
    <s v="Kachin"/>
    <s v="Myitkyina"/>
    <s v="Du Kahtawng Qtr. 14"/>
    <s v="MMR001CMP012"/>
    <s v="GCA"/>
    <s v="Urban"/>
    <n v="6"/>
    <n v="28"/>
    <n v="6"/>
    <n v="31"/>
    <n v="6"/>
    <n v="31"/>
    <s v="Camp resident - Children"/>
    <s v="Priority 1"/>
    <s v="Education"/>
    <x v="0"/>
    <m/>
    <m/>
  </r>
  <r>
    <s v="Kachin"/>
    <s v="Myitkyina"/>
    <s v="Du Kahtawng Qtr. 14"/>
    <s v="MMR001CMP012"/>
    <s v="GCA"/>
    <s v="Urban"/>
    <n v="6"/>
    <n v="28"/>
    <n v="6"/>
    <n v="31"/>
    <n v="6"/>
    <n v="31"/>
    <s v="Camp resident - Children"/>
    <s v="Priority 2"/>
    <s v="Food"/>
    <x v="10"/>
    <m/>
    <m/>
  </r>
  <r>
    <s v="Kachin"/>
    <s v="Myitkyina"/>
    <s v="Du Kahtawng Qtr. 14"/>
    <s v="MMR001CMP012"/>
    <s v="GCA"/>
    <s v="Urban"/>
    <n v="6"/>
    <n v="28"/>
    <n v="6"/>
    <n v="31"/>
    <n v="6"/>
    <n v="31"/>
    <s v="Camp resident - Children"/>
    <s v="Priority 3"/>
    <s v="Wash"/>
    <x v="16"/>
    <m/>
    <m/>
  </r>
  <r>
    <s v="Kachin"/>
    <s v="Myitkyina"/>
    <s v="Du Kahtawng Qtr. 4"/>
    <s v="MMR001CMP010"/>
    <s v="GCA"/>
    <s v="Urban"/>
    <n v="6"/>
    <n v="39"/>
    <n v="6"/>
    <n v="39"/>
    <n v="28"/>
    <n v="145"/>
    <s v="Camp manager"/>
    <s v="Priority 1"/>
    <s v="Environment"/>
    <x v="12"/>
    <m/>
    <m/>
  </r>
  <r>
    <s v="Kachin"/>
    <s v="Myitkyina"/>
    <s v="Du Kahtawng Qtr. 4"/>
    <s v="MMR001CMP010"/>
    <s v="GCA"/>
    <s v="Urban"/>
    <n v="6"/>
    <n v="39"/>
    <n v="6"/>
    <n v="39"/>
    <n v="28"/>
    <n v="145"/>
    <s v="Camp manager"/>
    <s v="Priority 2"/>
    <s v="Education"/>
    <x v="13"/>
    <m/>
    <m/>
  </r>
  <r>
    <s v="Kachin"/>
    <s v="Myitkyina"/>
    <s v="Du Kahtawng Qtr. 4"/>
    <s v="MMR001CMP010"/>
    <s v="GCA"/>
    <s v="Urban"/>
    <n v="6"/>
    <n v="39"/>
    <n v="6"/>
    <n v="39"/>
    <n v="28"/>
    <n v="145"/>
    <s v="Camp manager"/>
    <s v="Priority 3"/>
    <s v="Food"/>
    <x v="3"/>
    <m/>
    <m/>
  </r>
  <r>
    <s v="Kachin"/>
    <s v="Myitkyina"/>
    <s v="Du Kahtawng Qtr. 4"/>
    <s v="MMR001CMP010"/>
    <s v="GCA"/>
    <s v="Urban"/>
    <n v="6"/>
    <n v="39"/>
    <n v="6"/>
    <n v="39"/>
    <n v="28"/>
    <n v="145"/>
    <s v="Camp resident -Men"/>
    <s v="Priority 1"/>
    <s v="Food"/>
    <x v="7"/>
    <m/>
    <m/>
  </r>
  <r>
    <s v="Kachin"/>
    <s v="Myitkyina"/>
    <s v="Du Kahtawng Qtr. 4"/>
    <s v="MMR001CMP010"/>
    <s v="GCA"/>
    <s v="Urban"/>
    <n v="6"/>
    <n v="39"/>
    <n v="6"/>
    <n v="39"/>
    <n v="28"/>
    <n v="145"/>
    <s v="Camp resident -Men"/>
    <s v="Priority 2"/>
    <s v="Education"/>
    <x v="4"/>
    <m/>
    <m/>
  </r>
  <r>
    <s v="Kachin"/>
    <s v="Myitkyina"/>
    <s v="Du Kahtawng Qtr. 4"/>
    <s v="MMR001CMP010"/>
    <s v="GCA"/>
    <s v="Urban"/>
    <n v="6"/>
    <n v="39"/>
    <n v="6"/>
    <n v="39"/>
    <n v="28"/>
    <n v="145"/>
    <s v="Camp resident -Men"/>
    <s v="Priority 3"/>
    <s v="Food"/>
    <x v="3"/>
    <m/>
    <m/>
  </r>
  <r>
    <s v="Kachin"/>
    <s v="Myitkyina"/>
    <s v="Du Kahtawng Qtr. 4"/>
    <s v="MMR001CMP010"/>
    <s v="GCA"/>
    <s v="Urban"/>
    <n v="6"/>
    <n v="39"/>
    <n v="6"/>
    <n v="39"/>
    <n v="28"/>
    <n v="145"/>
    <s v="Camp resident - women"/>
    <s v="Priority 1"/>
    <s v="Food"/>
    <x v="5"/>
    <m/>
    <m/>
  </r>
  <r>
    <s v="Kachin"/>
    <s v="Myitkyina"/>
    <s v="Du Kahtawng Qtr. 4"/>
    <s v="MMR001CMP010"/>
    <s v="GCA"/>
    <s v="Urban"/>
    <n v="6"/>
    <n v="39"/>
    <n v="6"/>
    <n v="39"/>
    <n v="28"/>
    <n v="145"/>
    <s v="Camp resident - women"/>
    <s v="Priority 2"/>
    <s v="Wash"/>
    <x v="16"/>
    <m/>
    <m/>
  </r>
  <r>
    <s v="Kachin"/>
    <s v="Myitkyina"/>
    <s v="Du Kahtawng Qtr. 4"/>
    <s v="MMR001CMP010"/>
    <s v="GCA"/>
    <s v="Urban"/>
    <n v="6"/>
    <n v="39"/>
    <n v="6"/>
    <n v="39"/>
    <n v="28"/>
    <n v="145"/>
    <s v="Camp resident - women"/>
    <s v="Priority 3"/>
    <s v="Food"/>
    <x v="3"/>
    <m/>
    <m/>
  </r>
  <r>
    <s v="Kachin"/>
    <s v="Myitkyina"/>
    <s v="Du Kahtawng Qtr. 4"/>
    <s v="MMR001CMP010"/>
    <s v="GCA"/>
    <s v="Urban"/>
    <n v="6"/>
    <n v="39"/>
    <n v="6"/>
    <n v="39"/>
    <n v="28"/>
    <n v="145"/>
    <s v="Camp resident - Children"/>
    <s v="Priority 1"/>
    <s v="Education"/>
    <x v="11"/>
    <m/>
    <m/>
  </r>
  <r>
    <s v="Kachin"/>
    <s v="Myitkyina"/>
    <s v="Du Kahtawng Qtr. 4"/>
    <s v="MMR001CMP010"/>
    <s v="GCA"/>
    <s v="Urban"/>
    <n v="6"/>
    <n v="39"/>
    <n v="6"/>
    <n v="39"/>
    <n v="28"/>
    <n v="145"/>
    <s v="Camp resident - Children"/>
    <s v="Priority 2"/>
    <s v="Food"/>
    <x v="10"/>
    <m/>
    <m/>
  </r>
  <r>
    <s v="Kachin"/>
    <s v="Myitkyina"/>
    <s v="Du Kahtawng Qtr. 4"/>
    <s v="MMR001CMP010"/>
    <s v="GCA"/>
    <s v="Urban"/>
    <n v="6"/>
    <n v="39"/>
    <n v="6"/>
    <n v="39"/>
    <n v="28"/>
    <n v="145"/>
    <s v="Camp resident - Children"/>
    <s v="Priority 3"/>
    <s v="Wash"/>
    <x v="9"/>
    <m/>
    <m/>
  </r>
  <r>
    <s v="Kachin"/>
    <s v="Mogaung"/>
    <s v="Nat Gyi Kone Baptist Church "/>
    <s v="MMR001CMP079"/>
    <s v="GCA"/>
    <s v="Urban"/>
    <n v="14"/>
    <n v="44"/>
    <n v="12"/>
    <n v="42"/>
    <n v="12"/>
    <n v="42"/>
    <s v="Camp manager"/>
    <s v="Priority 1"/>
    <s v="Education"/>
    <x v="0"/>
    <m/>
    <m/>
  </r>
  <r>
    <s v="Kachin"/>
    <s v="Mogaung"/>
    <s v="Nat Gyi Kone Baptist Church "/>
    <s v="MMR001CMP079"/>
    <s v="GCA"/>
    <s v="Urban"/>
    <n v="14"/>
    <n v="44"/>
    <n v="12"/>
    <n v="42"/>
    <n v="12"/>
    <n v="42"/>
    <s v="Camp manager"/>
    <s v="Priority 2"/>
    <s v="Food"/>
    <x v="7"/>
    <m/>
    <m/>
  </r>
  <r>
    <s v="Kachin"/>
    <s v="Mogaung"/>
    <s v="Nat Gyi Kone Baptist Church "/>
    <s v="MMR001CMP079"/>
    <s v="GCA"/>
    <s v="Urban"/>
    <n v="14"/>
    <n v="44"/>
    <n v="12"/>
    <n v="42"/>
    <n v="12"/>
    <n v="42"/>
    <s v="Camp manager"/>
    <s v="Priority 3"/>
    <s v="Protection"/>
    <x v="17"/>
    <m/>
    <m/>
  </r>
  <r>
    <s v="Kachin"/>
    <s v="Mogaung"/>
    <s v="Nat Gyi Kone Baptist Church "/>
    <s v="MMR001CMP079"/>
    <s v="GCA"/>
    <s v="Urban"/>
    <n v="14"/>
    <n v="44"/>
    <n v="12"/>
    <n v="42"/>
    <n v="12"/>
    <n v="42"/>
    <s v="Camp resident -Men"/>
    <s v="Priority 1"/>
    <s v="Food"/>
    <x v="7"/>
    <m/>
    <m/>
  </r>
  <r>
    <s v="Kachin"/>
    <s v="Mogaung"/>
    <s v="Nat Gyi Kone Baptist Church "/>
    <s v="MMR001CMP079"/>
    <s v="GCA"/>
    <s v="Urban"/>
    <n v="14"/>
    <n v="44"/>
    <n v="12"/>
    <n v="42"/>
    <n v="12"/>
    <n v="42"/>
    <s v="Camp resident -Men"/>
    <s v="Priority 2"/>
    <s v="Food"/>
    <x v="3"/>
    <m/>
    <m/>
  </r>
  <r>
    <s v="Kachin"/>
    <s v="Mogaung"/>
    <s v="Nat Gyi Kone Baptist Church "/>
    <s v="MMR001CMP079"/>
    <s v="GCA"/>
    <s v="Urban"/>
    <n v="14"/>
    <n v="44"/>
    <n v="12"/>
    <n v="42"/>
    <n v="12"/>
    <n v="42"/>
    <s v="Camp resident -Men"/>
    <s v="Priority 3"/>
    <s v="Education"/>
    <x v="0"/>
    <m/>
    <m/>
  </r>
  <r>
    <s v="Kachin"/>
    <s v="Mogaung"/>
    <s v="Nat Gyi Kone Baptist Church "/>
    <s v="MMR001CMP079"/>
    <s v="GCA"/>
    <s v="Urban"/>
    <n v="14"/>
    <n v="44"/>
    <n v="12"/>
    <n v="42"/>
    <n v="12"/>
    <n v="42"/>
    <s v="Camp resident - women"/>
    <s v="Priority 1"/>
    <s v="Wash"/>
    <x v="16"/>
    <m/>
    <m/>
  </r>
  <r>
    <s v="Kachin"/>
    <s v="Mogaung"/>
    <s v="Nat Gyi Kone Baptist Church "/>
    <s v="MMR001CMP079"/>
    <s v="GCA"/>
    <s v="Urban"/>
    <n v="14"/>
    <n v="44"/>
    <n v="12"/>
    <n v="42"/>
    <n v="12"/>
    <n v="42"/>
    <s v="Camp resident - women"/>
    <s v="Priority 2"/>
    <s v="Education"/>
    <x v="4"/>
    <m/>
    <m/>
  </r>
  <r>
    <s v="Kachin"/>
    <s v="Mogaung"/>
    <s v="Nat Gyi Kone Baptist Church "/>
    <s v="MMR001CMP079"/>
    <s v="GCA"/>
    <s v="Urban"/>
    <n v="14"/>
    <n v="44"/>
    <n v="12"/>
    <n v="42"/>
    <n v="12"/>
    <n v="42"/>
    <s v="Camp resident - women"/>
    <s v="Priority 3"/>
    <s v="NonFoodItems"/>
    <x v="8"/>
    <m/>
    <m/>
  </r>
  <r>
    <s v="Kachin"/>
    <s v="Hpakant"/>
    <s v="Hpakant Baptist Church, Nam Ma Hpit"/>
    <s v="MMR001CMP229"/>
    <s v="GCA"/>
    <s v="Rural"/>
    <n v="116"/>
    <n v="530"/>
    <n v="104"/>
    <n v="504"/>
    <n v="104"/>
    <n v="504"/>
    <s v="Camp resident - Children"/>
    <s v="Priority 1"/>
    <s v="Health"/>
    <x v="23"/>
    <m/>
    <m/>
  </r>
  <r>
    <s v="Kachin"/>
    <s v="Hpakant"/>
    <s v="Hpakant Baptist Church, Nam Ma Hpit"/>
    <s v="MMR001CMP229"/>
    <s v="GCA"/>
    <s v="Rural"/>
    <n v="116"/>
    <n v="530"/>
    <n v="104"/>
    <n v="504"/>
    <n v="104"/>
    <n v="504"/>
    <s v="Camp resident - Children"/>
    <s v="Priority 2"/>
    <s v="Health"/>
    <x v="19"/>
    <m/>
    <m/>
  </r>
  <r>
    <s v="Kachin"/>
    <s v="Hpakant"/>
    <s v="Hpakant Baptist Church, Nam Ma Hpit"/>
    <s v="MMR001CMP229"/>
    <s v="GCA"/>
    <s v="Rural"/>
    <n v="116"/>
    <n v="530"/>
    <n v="104"/>
    <n v="504"/>
    <n v="104"/>
    <n v="504"/>
    <s v="Camp resident - Children"/>
    <s v="Priority 3"/>
    <s v="Education"/>
    <x v="0"/>
    <m/>
    <m/>
  </r>
  <r>
    <s v="Kachin"/>
    <s v="Hpakant"/>
    <s v="Ku Day Maw KBC"/>
    <s v="MMR001CMP231"/>
    <s v="GCA"/>
    <s v="Rural"/>
    <n v="46"/>
    <n v="225"/>
    <n v="50"/>
    <n v="242"/>
    <n v="50"/>
    <n v="242"/>
    <s v="Camp manager"/>
    <s v="Priority 1"/>
    <s v="Food"/>
    <x v="5"/>
    <m/>
    <m/>
  </r>
  <r>
    <s v="Kachin"/>
    <s v="Hpakant"/>
    <s v="Ku Day Maw KBC"/>
    <s v="MMR001CMP231"/>
    <s v="GCA"/>
    <s v="Rural"/>
    <n v="46"/>
    <n v="225"/>
    <n v="50"/>
    <n v="242"/>
    <n v="50"/>
    <n v="242"/>
    <s v="Camp manager"/>
    <s v="Priority 2"/>
    <s v="Health"/>
    <x v="2"/>
    <m/>
    <m/>
  </r>
  <r>
    <s v="Kachin"/>
    <s v="Hpakant"/>
    <s v="Ku Day Maw KBC"/>
    <s v="MMR001CMP231"/>
    <s v="GCA"/>
    <s v="Rural"/>
    <n v="46"/>
    <n v="225"/>
    <n v="50"/>
    <n v="242"/>
    <n v="50"/>
    <n v="242"/>
    <s v="Camp manager"/>
    <s v="Priority 3"/>
    <s v="Education"/>
    <x v="13"/>
    <m/>
    <m/>
  </r>
  <r>
    <s v="Kachin"/>
    <s v="Hpakant"/>
    <s v="Ku Day Maw KBC"/>
    <s v="MMR001CMP231"/>
    <s v="GCA"/>
    <s v="Rural"/>
    <n v="46"/>
    <n v="225"/>
    <n v="50"/>
    <n v="242"/>
    <n v="50"/>
    <n v="242"/>
    <s v="Camp resident -Men"/>
    <s v="Priority 1"/>
    <s v="Food"/>
    <x v="3"/>
    <m/>
    <m/>
  </r>
  <r>
    <s v="Kachin"/>
    <s v="Hpakant"/>
    <s v="Ku Day Maw KBC"/>
    <s v="MMR001CMP231"/>
    <s v="GCA"/>
    <s v="Rural"/>
    <n v="46"/>
    <n v="225"/>
    <n v="50"/>
    <n v="242"/>
    <n v="50"/>
    <n v="242"/>
    <s v="Camp resident -Men"/>
    <s v="Priority 2"/>
    <s v="Wash"/>
    <x v="26"/>
    <m/>
    <m/>
  </r>
  <r>
    <s v="Kachin"/>
    <s v="Hpakant"/>
    <s v="Ku Day Maw KBC"/>
    <s v="MMR001CMP231"/>
    <s v="GCA"/>
    <s v="Rural"/>
    <n v="46"/>
    <n v="225"/>
    <n v="50"/>
    <n v="242"/>
    <n v="50"/>
    <n v="242"/>
    <s v="Camp resident -Men"/>
    <s v="Priority 3"/>
    <s v="Shelter"/>
    <x v="14"/>
    <m/>
    <m/>
  </r>
  <r>
    <s v="Kachin"/>
    <s v="Hpakant"/>
    <s v="Ku Day Maw KBC"/>
    <s v="MMR001CMP231"/>
    <s v="GCA"/>
    <s v="Rural"/>
    <n v="46"/>
    <n v="225"/>
    <n v="50"/>
    <n v="242"/>
    <n v="50"/>
    <n v="242"/>
    <s v="Camp resident - women"/>
    <s v="Priority 1"/>
    <s v="Wash"/>
    <x v="16"/>
    <m/>
    <m/>
  </r>
  <r>
    <s v="Kachin"/>
    <s v="Hpakant"/>
    <s v="Ku Day Maw KBC"/>
    <s v="MMR001CMP231"/>
    <s v="GCA"/>
    <s v="Rural"/>
    <n v="46"/>
    <n v="225"/>
    <n v="50"/>
    <n v="242"/>
    <n v="50"/>
    <n v="242"/>
    <s v="Camp resident - women"/>
    <s v="Priority 2"/>
    <s v="Health"/>
    <x v="23"/>
    <m/>
    <m/>
  </r>
  <r>
    <s v="Kachin"/>
    <s v="Hpakant"/>
    <s v="Ku Day Maw KBC"/>
    <s v="MMR001CMP231"/>
    <s v="GCA"/>
    <s v="Rural"/>
    <n v="46"/>
    <n v="225"/>
    <n v="50"/>
    <n v="242"/>
    <n v="50"/>
    <n v="242"/>
    <s v="Camp resident - women"/>
    <s v="Priority 3"/>
    <s v="Food"/>
    <x v="7"/>
    <m/>
    <m/>
  </r>
  <r>
    <s v="Kachin"/>
    <s v="Hpakant"/>
    <s v="Ku Day Maw KBC"/>
    <s v="MMR001CMP231"/>
    <s v="GCA"/>
    <s v="Rural"/>
    <n v="46"/>
    <n v="225"/>
    <n v="50"/>
    <n v="242"/>
    <n v="50"/>
    <n v="242"/>
    <s v="Camp resident - Children"/>
    <s v="Priority 1"/>
    <s v="Food"/>
    <x v="7"/>
    <m/>
    <m/>
  </r>
  <r>
    <s v="Kachin"/>
    <s v="Hpakant"/>
    <s v="Ku Day Maw KBC"/>
    <s v="MMR001CMP231"/>
    <s v="GCA"/>
    <s v="Rural"/>
    <n v="46"/>
    <n v="225"/>
    <n v="50"/>
    <n v="242"/>
    <n v="50"/>
    <n v="242"/>
    <s v="Camp resident - Children"/>
    <s v="Priority 2"/>
    <s v="Education"/>
    <x v="0"/>
    <m/>
    <m/>
  </r>
  <r>
    <s v="Kachin"/>
    <s v="Hpakant"/>
    <s v="Ku Day Maw KBC"/>
    <s v="MMR001CMP231"/>
    <s v="GCA"/>
    <s v="Rural"/>
    <n v="46"/>
    <n v="225"/>
    <n v="50"/>
    <n v="242"/>
    <n v="50"/>
    <n v="242"/>
    <s v="Camp resident - Children"/>
    <s v="Priority 3"/>
    <s v="Food"/>
    <x v="10"/>
    <m/>
    <m/>
  </r>
  <r>
    <s v="Kachin"/>
    <s v="Hpakant"/>
    <s v="5 Ward Baptist Church(lon Khin)"/>
    <s v="MMR001CMP179"/>
    <s v="GCA"/>
    <s v="Rural"/>
    <n v="77"/>
    <n v="393"/>
    <n v="77"/>
    <n v="393"/>
    <n v="77"/>
    <n v="393"/>
    <s v="Camp manager"/>
    <s v="Priority 1"/>
    <s v="Food"/>
    <x v="5"/>
    <m/>
    <m/>
  </r>
  <r>
    <s v="Kachin"/>
    <s v="Hpakant"/>
    <s v="5 Ward Baptist Church(lon Khin)"/>
    <s v="MMR001CMP179"/>
    <s v="GCA"/>
    <s v="Rural"/>
    <n v="77"/>
    <n v="393"/>
    <n v="77"/>
    <n v="393"/>
    <n v="77"/>
    <n v="393"/>
    <s v="Camp manager"/>
    <s v="Priority 2"/>
    <s v="NonFoodItems"/>
    <x v="8"/>
    <m/>
    <m/>
  </r>
  <r>
    <s v="Kachin"/>
    <s v="Hpakant"/>
    <s v="5 Ward Baptist Church(lon Khin)"/>
    <s v="MMR001CMP179"/>
    <s v="GCA"/>
    <s v="Rural"/>
    <n v="77"/>
    <n v="393"/>
    <n v="77"/>
    <n v="393"/>
    <n v="77"/>
    <n v="393"/>
    <s v="Camp manager"/>
    <s v="Priority 3"/>
    <s v="Education"/>
    <x v="4"/>
    <m/>
    <m/>
  </r>
  <r>
    <s v="Kachin"/>
    <s v="Hpakant"/>
    <s v="5 Ward Baptist Church(lon Khin)"/>
    <s v="MMR001CMP179"/>
    <s v="GCA"/>
    <s v="Rural"/>
    <n v="77"/>
    <n v="393"/>
    <n v="77"/>
    <n v="393"/>
    <n v="77"/>
    <n v="393"/>
    <s v="Camp resident -Men"/>
    <s v="Priority 1"/>
    <s v="Food"/>
    <x v="5"/>
    <m/>
    <m/>
  </r>
  <r>
    <s v="Kachin"/>
    <s v="Hpakant"/>
    <s v="5 Ward Baptist Church(lon Khin)"/>
    <s v="MMR001CMP179"/>
    <s v="GCA"/>
    <s v="Rural"/>
    <n v="77"/>
    <n v="393"/>
    <n v="77"/>
    <n v="393"/>
    <n v="77"/>
    <n v="393"/>
    <s v="Camp resident -Men"/>
    <s v="Priority 2"/>
    <s v="Environment"/>
    <x v="12"/>
    <m/>
    <m/>
  </r>
  <r>
    <s v="Kachin"/>
    <s v="Hpakant"/>
    <s v="5 Ward Baptist Church(lon Khin)"/>
    <s v="MMR001CMP179"/>
    <s v="GCA"/>
    <s v="Rural"/>
    <n v="77"/>
    <n v="393"/>
    <n v="77"/>
    <n v="393"/>
    <n v="77"/>
    <n v="393"/>
    <s v="Camp resident -Men"/>
    <s v="Priority 3"/>
    <s v="Education"/>
    <x v="4"/>
    <m/>
    <m/>
  </r>
  <r>
    <s v="Kachin"/>
    <s v="Hpakant"/>
    <s v="5 Ward Baptist Church(lon Khin)"/>
    <s v="MMR001CMP179"/>
    <s v="GCA"/>
    <s v="Rural"/>
    <n v="77"/>
    <n v="393"/>
    <n v="77"/>
    <n v="393"/>
    <n v="77"/>
    <n v="393"/>
    <s v="Camp resident - women"/>
    <s v="Priority 1"/>
    <s v="Food"/>
    <x v="5"/>
    <m/>
    <m/>
  </r>
  <r>
    <s v="Kachin"/>
    <s v="Hpakant"/>
    <s v="5 Ward Baptist Church(lon Khin)"/>
    <s v="MMR001CMP179"/>
    <s v="GCA"/>
    <s v="Rural"/>
    <n v="77"/>
    <n v="393"/>
    <n v="77"/>
    <n v="393"/>
    <n v="77"/>
    <n v="393"/>
    <s v="Camp resident - women"/>
    <s v="Priority 2"/>
    <s v="Wash"/>
    <x v="9"/>
    <m/>
    <m/>
  </r>
  <r>
    <s v="Kachin"/>
    <s v="Hpakant"/>
    <s v="5 Ward Baptist Church(lon Khin)"/>
    <s v="MMR001CMP179"/>
    <s v="GCA"/>
    <s v="Rural"/>
    <n v="77"/>
    <n v="393"/>
    <n v="77"/>
    <n v="393"/>
    <n v="77"/>
    <n v="393"/>
    <s v="Camp resident - women"/>
    <s v="Priority 3"/>
    <s v="Food"/>
    <x v="3"/>
    <m/>
    <m/>
  </r>
  <r>
    <s v="Kachin"/>
    <s v="Hpakant"/>
    <s v="5 Ward Baptist Church(lon Khin)"/>
    <s v="MMR001CMP179"/>
    <s v="GCA"/>
    <s v="Rural"/>
    <n v="77"/>
    <n v="393"/>
    <n v="77"/>
    <n v="393"/>
    <n v="77"/>
    <n v="393"/>
    <s v="Camp resident - Children"/>
    <s v="Priority 1"/>
    <s v="Food"/>
    <x v="5"/>
    <m/>
    <m/>
  </r>
  <r>
    <s v="Kachin"/>
    <s v="Hpakant"/>
    <s v="5 Ward Baptist Church(lon Khin)"/>
    <s v="MMR001CMP179"/>
    <s v="GCA"/>
    <s v="Rural"/>
    <n v="77"/>
    <n v="393"/>
    <n v="77"/>
    <n v="393"/>
    <n v="77"/>
    <n v="393"/>
    <s v="Camp resident - Children"/>
    <s v="Priority 2"/>
    <s v="Education"/>
    <x v="0"/>
    <m/>
    <m/>
  </r>
  <r>
    <s v="Kachin"/>
    <s v="Hpakant"/>
    <s v="5 Ward Baptist Church(lon Khin)"/>
    <s v="MMR001CMP179"/>
    <s v="GCA"/>
    <s v="Rural"/>
    <n v="77"/>
    <n v="393"/>
    <n v="77"/>
    <n v="393"/>
    <n v="77"/>
    <n v="393"/>
    <s v="Camp resident - Children"/>
    <s v="Priority 3"/>
    <s v="Protection"/>
    <x v="1"/>
    <m/>
    <m/>
  </r>
  <r>
    <s v="Kachin"/>
    <s v="Hpakant"/>
    <s v="Yumar Baptist Church"/>
    <s v="MMR001CMP105"/>
    <s v="GCA"/>
    <s v="Rural"/>
    <n v="19"/>
    <n v="72"/>
    <n v="19"/>
    <n v="72"/>
    <n v="19"/>
    <n v="72"/>
    <s v="Camp manager"/>
    <s v="Priority 1"/>
    <s v="Food"/>
    <x v="7"/>
    <m/>
    <m/>
  </r>
  <r>
    <s v="Kachin"/>
    <s v="Hpakant"/>
    <s v="Yumar Baptist Church"/>
    <s v="MMR001CMP105"/>
    <s v="GCA"/>
    <s v="Rural"/>
    <n v="19"/>
    <n v="72"/>
    <n v="19"/>
    <n v="72"/>
    <n v="19"/>
    <n v="72"/>
    <s v="Camp manager"/>
    <s v="Priority 2"/>
    <s v="Health"/>
    <x v="23"/>
    <m/>
    <m/>
  </r>
  <r>
    <s v="Kachin"/>
    <s v="Hpakant"/>
    <s v="Yumar Baptist Church"/>
    <s v="MMR001CMP105"/>
    <s v="GCA"/>
    <s v="Rural"/>
    <n v="19"/>
    <n v="72"/>
    <n v="19"/>
    <n v="72"/>
    <n v="19"/>
    <n v="72"/>
    <s v="Camp manager"/>
    <s v="Priority 3"/>
    <s v="Food"/>
    <x v="5"/>
    <m/>
    <m/>
  </r>
  <r>
    <s v="Kachin"/>
    <s v="Hpakant"/>
    <s v="Yumar Baptist Church"/>
    <s v="MMR001CMP105"/>
    <s v="GCA"/>
    <s v="Rural"/>
    <n v="19"/>
    <n v="72"/>
    <n v="19"/>
    <n v="72"/>
    <n v="19"/>
    <n v="72"/>
    <s v="Camp resident -Men"/>
    <s v="Priority 1"/>
    <s v="Protection"/>
    <x v="17"/>
    <m/>
    <m/>
  </r>
  <r>
    <s v="Kachin"/>
    <s v="Hpakant"/>
    <s v="Yumar Baptist Church"/>
    <s v="MMR001CMP105"/>
    <s v="GCA"/>
    <s v="Rural"/>
    <n v="19"/>
    <n v="72"/>
    <n v="19"/>
    <n v="72"/>
    <n v="19"/>
    <n v="72"/>
    <s v="Camp resident -Men"/>
    <s v="Priority 2"/>
    <s v="Protection"/>
    <x v="20"/>
    <m/>
    <m/>
  </r>
  <r>
    <s v="Kachin"/>
    <s v="Hpakant"/>
    <s v="Yumar Baptist Church"/>
    <s v="MMR001CMP105"/>
    <s v="GCA"/>
    <s v="Rural"/>
    <n v="19"/>
    <n v="72"/>
    <n v="19"/>
    <n v="72"/>
    <n v="19"/>
    <n v="72"/>
    <s v="Camp resident -Men"/>
    <s v="Priority 3"/>
    <s v="Food"/>
    <x v="7"/>
    <m/>
    <m/>
  </r>
  <r>
    <s v="Kachin"/>
    <s v="Hpakant"/>
    <s v="Yumar Baptist Church"/>
    <s v="MMR001CMP105"/>
    <s v="GCA"/>
    <s v="Rural"/>
    <n v="19"/>
    <n v="72"/>
    <n v="19"/>
    <n v="72"/>
    <n v="19"/>
    <n v="72"/>
    <s v="Camp resident - women"/>
    <s v="Priority 1"/>
    <s v="Education"/>
    <x v="4"/>
    <m/>
    <m/>
  </r>
  <r>
    <s v="Kachin"/>
    <s v="Hpakant"/>
    <s v="Yumar Baptist Church"/>
    <s v="MMR001CMP105"/>
    <s v="GCA"/>
    <s v="Rural"/>
    <n v="19"/>
    <n v="72"/>
    <n v="19"/>
    <n v="72"/>
    <n v="19"/>
    <n v="72"/>
    <s v="Camp resident - women"/>
    <s v="Priority 2"/>
    <s v="Health"/>
    <x v="2"/>
    <m/>
    <m/>
  </r>
  <r>
    <s v="Kachin"/>
    <s v="Hpakant"/>
    <s v="Yumar Baptist Church"/>
    <s v="MMR001CMP105"/>
    <s v="GCA"/>
    <s v="Rural"/>
    <n v="19"/>
    <n v="72"/>
    <n v="19"/>
    <n v="72"/>
    <n v="19"/>
    <n v="72"/>
    <s v="Camp resident - women"/>
    <s v="Priority 3"/>
    <s v="Food"/>
    <x v="10"/>
    <m/>
    <m/>
  </r>
  <r>
    <s v="Kachin"/>
    <s v="Hpakant"/>
    <s v="Yumar Baptist Church"/>
    <s v="MMR001CMP105"/>
    <s v="GCA"/>
    <s v="Rural"/>
    <n v="19"/>
    <n v="72"/>
    <n v="19"/>
    <n v="72"/>
    <n v="19"/>
    <n v="72"/>
    <s v="Camp resident - Children"/>
    <s v="Priority 1"/>
    <s v="Education"/>
    <x v="0"/>
    <m/>
    <m/>
  </r>
  <r>
    <s v="Kachin"/>
    <s v="Hpakant"/>
    <s v="Yumar Baptist Church"/>
    <s v="MMR001CMP105"/>
    <s v="GCA"/>
    <s v="Rural"/>
    <n v="19"/>
    <n v="72"/>
    <n v="19"/>
    <n v="72"/>
    <n v="19"/>
    <n v="72"/>
    <s v="Camp resident - Children"/>
    <s v="Priority 2"/>
    <s v="Health"/>
    <x v="19"/>
    <m/>
    <m/>
  </r>
  <r>
    <s v="Kachin"/>
    <s v="Hpakant"/>
    <s v="Yumar Baptist Church"/>
    <s v="MMR001CMP105"/>
    <s v="GCA"/>
    <s v="Rural"/>
    <n v="19"/>
    <n v="72"/>
    <n v="19"/>
    <n v="72"/>
    <n v="19"/>
    <n v="72"/>
    <s v="Camp resident - Children"/>
    <s v="Priority 3"/>
    <s v="Education"/>
    <x v="13"/>
    <m/>
    <m/>
  </r>
  <r>
    <s v="Kachin"/>
    <s v="Hpakant"/>
    <s v="Baptist Church, Hmaw Si Sar(Lon Khin)"/>
    <s v="MMR001CMP169"/>
    <s v="GCA"/>
    <s v="Rural"/>
    <n v="36"/>
    <n v="220"/>
    <n v="36"/>
    <n v="220"/>
    <n v="36"/>
    <n v="220"/>
    <s v="Camp manager"/>
    <s v="Priority 1"/>
    <s v="Protection"/>
    <x v="17"/>
    <m/>
    <m/>
  </r>
  <r>
    <s v="Kachin"/>
    <s v="Hpakant"/>
    <s v="Baptist Church, Hmaw Si Sar(Lon Khin)"/>
    <s v="MMR001CMP169"/>
    <s v="GCA"/>
    <s v="Rural"/>
    <n v="36"/>
    <n v="220"/>
    <n v="36"/>
    <n v="220"/>
    <n v="36"/>
    <n v="220"/>
    <s v="Camp manager"/>
    <s v="Priority 2"/>
    <s v="Education"/>
    <x v="4"/>
    <m/>
    <m/>
  </r>
  <r>
    <s v="Kachin"/>
    <s v="Hpakant"/>
    <s v="Baptist Church, Hmaw Si Sar(Lon Khin)"/>
    <s v="MMR001CMP169"/>
    <s v="GCA"/>
    <s v="Rural"/>
    <n v="36"/>
    <n v="220"/>
    <n v="36"/>
    <n v="220"/>
    <n v="36"/>
    <n v="220"/>
    <s v="Camp manager"/>
    <s v="Priority 3"/>
    <s v="Food"/>
    <x v="5"/>
    <m/>
    <m/>
  </r>
  <r>
    <s v="Kachin"/>
    <s v="Hpakant"/>
    <s v="Baptist Church, Hmaw Si Sar(Lon Khin)"/>
    <s v="MMR001CMP169"/>
    <s v="GCA"/>
    <s v="Rural"/>
    <n v="36"/>
    <n v="220"/>
    <n v="36"/>
    <n v="220"/>
    <n v="36"/>
    <n v="220"/>
    <s v="Camp resident -Men"/>
    <s v="Priority 1"/>
    <s v="Shelter"/>
    <x v="22"/>
    <m/>
    <m/>
  </r>
  <r>
    <s v="Kachin"/>
    <s v="Hpakant"/>
    <s v="Baptist Church, Hmaw Si Sar(Lon Khin)"/>
    <s v="MMR001CMP169"/>
    <s v="GCA"/>
    <s v="Rural"/>
    <n v="36"/>
    <n v="220"/>
    <n v="36"/>
    <n v="220"/>
    <n v="36"/>
    <n v="220"/>
    <s v="Camp resident -Men"/>
    <s v="Priority 2"/>
    <s v="Food"/>
    <x v="7"/>
    <m/>
    <m/>
  </r>
  <r>
    <s v="Kachin"/>
    <s v="Hpakant"/>
    <s v="Baptist Church, Hmaw Si Sar(Lon Khin)"/>
    <s v="MMR001CMP169"/>
    <s v="GCA"/>
    <s v="Rural"/>
    <n v="36"/>
    <n v="220"/>
    <n v="36"/>
    <n v="220"/>
    <n v="36"/>
    <n v="220"/>
    <s v="Camp resident -Men"/>
    <s v="Priority 3"/>
    <s v="Education"/>
    <x v="4"/>
    <m/>
    <m/>
  </r>
  <r>
    <s v="Kachin"/>
    <s v="Hpakant"/>
    <s v="Baptist Church, Hmaw Si Sar(Lon Khin)"/>
    <s v="MMR001CMP169"/>
    <s v="GCA"/>
    <s v="Rural"/>
    <n v="36"/>
    <n v="220"/>
    <n v="36"/>
    <n v="220"/>
    <n v="36"/>
    <n v="220"/>
    <s v="Camp resident - women"/>
    <s v="Priority 1"/>
    <s v="Protection"/>
    <x v="17"/>
    <m/>
    <m/>
  </r>
  <r>
    <s v="Kachin"/>
    <s v="Hpakant"/>
    <s v="Baptist Church, Hmaw Si Sar(Lon Khin)"/>
    <s v="MMR001CMP169"/>
    <s v="GCA"/>
    <s v="Rural"/>
    <n v="36"/>
    <n v="220"/>
    <n v="36"/>
    <n v="220"/>
    <n v="36"/>
    <n v="220"/>
    <s v="Camp resident - women"/>
    <s v="Priority 2"/>
    <s v="Food"/>
    <x v="3"/>
    <m/>
    <m/>
  </r>
  <r>
    <s v="Kachin"/>
    <s v="Hpakant"/>
    <s v="Baptist Church, Hmaw Si Sar(Lon Khin)"/>
    <s v="MMR001CMP169"/>
    <s v="GCA"/>
    <s v="Rural"/>
    <n v="36"/>
    <n v="220"/>
    <n v="36"/>
    <n v="220"/>
    <n v="36"/>
    <n v="220"/>
    <s v="Camp resident - women"/>
    <s v="Priority 3"/>
    <s v="NonFoodItems"/>
    <x v="8"/>
    <m/>
    <m/>
  </r>
  <r>
    <s v="Kachin"/>
    <s v="Hpakant"/>
    <s v="Baptist Church, Hmaw Si Sar(Lon Khin)"/>
    <s v="MMR001CMP169"/>
    <s v="GCA"/>
    <s v="Rural"/>
    <n v="36"/>
    <n v="220"/>
    <n v="36"/>
    <n v="220"/>
    <n v="36"/>
    <n v="220"/>
    <s v="Camp resident - Children"/>
    <s v="Priority 1"/>
    <s v="Food"/>
    <x v="10"/>
    <m/>
    <m/>
  </r>
  <r>
    <s v="Kachin"/>
    <s v="Hpakant"/>
    <s v="Baptist Church, Hmaw Si Sar(Lon Khin)"/>
    <s v="MMR001CMP169"/>
    <s v="GCA"/>
    <s v="Rural"/>
    <n v="36"/>
    <n v="220"/>
    <n v="36"/>
    <n v="220"/>
    <n v="36"/>
    <n v="220"/>
    <s v="Camp resident - Children"/>
    <s v="Priority 2"/>
    <s v="Education"/>
    <x v="0"/>
    <m/>
    <m/>
  </r>
  <r>
    <s v="Kachin"/>
    <s v="Hpakant"/>
    <s v="Baptist Church, Hmaw Si Sar(Lon Khin)"/>
    <s v="MMR001CMP169"/>
    <s v="GCA"/>
    <s v="Rural"/>
    <n v="36"/>
    <n v="220"/>
    <n v="36"/>
    <n v="220"/>
    <n v="36"/>
    <n v="220"/>
    <s v="Camp resident - Children"/>
    <s v="Priority 3"/>
    <s v="Health"/>
    <x v="2"/>
    <m/>
    <m/>
  </r>
  <r>
    <s v="Kachin"/>
    <s v="Momauk"/>
    <s v="Loi Je Catholic Church"/>
    <s v="MMR001CMP069"/>
    <s v="GCA"/>
    <s v="Urban"/>
    <n v="124"/>
    <n v="544"/>
    <n v="124"/>
    <n v="633"/>
    <n v="124"/>
    <n v="0"/>
    <s v="Camp manager"/>
    <s v="Priority 1"/>
    <s v="Food"/>
    <x v="5"/>
    <m/>
    <m/>
  </r>
  <r>
    <s v="Kachin"/>
    <s v="Momauk"/>
    <s v="Loi Je Catholic Church"/>
    <s v="MMR001CMP069"/>
    <s v="GCA"/>
    <s v="Urban"/>
    <n v="124"/>
    <n v="544"/>
    <n v="124"/>
    <n v="633"/>
    <n v="124"/>
    <n v="0"/>
    <s v="Camp manager"/>
    <s v="Priority 2"/>
    <s v="Food"/>
    <x v="3"/>
    <m/>
    <m/>
  </r>
  <r>
    <s v="Kachin"/>
    <s v="Momauk"/>
    <s v="Loi Je Catholic Church"/>
    <s v="MMR001CMP069"/>
    <s v="GCA"/>
    <s v="Urban"/>
    <n v="124"/>
    <n v="544"/>
    <n v="124"/>
    <n v="633"/>
    <n v="124"/>
    <n v="0"/>
    <s v="Camp manager"/>
    <s v="Priority 3"/>
    <s v="Shelter"/>
    <x v="14"/>
    <m/>
    <m/>
  </r>
  <r>
    <s v="Kachin"/>
    <s v="Momauk"/>
    <s v="Loi Je Catholic Church"/>
    <s v="MMR001CMP069"/>
    <s v="GCA"/>
    <s v="Urban"/>
    <n v="124"/>
    <n v="544"/>
    <n v="124"/>
    <n v="633"/>
    <n v="124"/>
    <n v="0"/>
    <s v="Camp resident -Men"/>
    <s v="Priority 1"/>
    <s v="Food"/>
    <x v="5"/>
    <m/>
    <m/>
  </r>
  <r>
    <s v="Kachin"/>
    <s v="Momauk"/>
    <s v="Loi Je Catholic Church"/>
    <s v="MMR001CMP069"/>
    <s v="GCA"/>
    <s v="Urban"/>
    <n v="124"/>
    <n v="544"/>
    <n v="124"/>
    <n v="633"/>
    <n v="124"/>
    <n v="0"/>
    <s v="Camp resident -Men"/>
    <s v="Priority 2"/>
    <s v="NonFoodItems"/>
    <x v="6"/>
    <m/>
    <m/>
  </r>
  <r>
    <s v="Kachin"/>
    <s v="Momauk"/>
    <s v="Loi Je Catholic Church"/>
    <s v="MMR001CMP069"/>
    <s v="GCA"/>
    <s v="Urban"/>
    <n v="124"/>
    <n v="544"/>
    <n v="124"/>
    <n v="633"/>
    <n v="124"/>
    <n v="0"/>
    <s v="Camp resident -Men"/>
    <s v="Priority 3"/>
    <s v="Food"/>
    <x v="3"/>
    <m/>
    <m/>
  </r>
  <r>
    <s v="Kachin"/>
    <s v="Momauk"/>
    <s v="Loi Je Catholic Church"/>
    <s v="MMR001CMP069"/>
    <s v="GCA"/>
    <s v="Urban"/>
    <n v="124"/>
    <n v="544"/>
    <n v="124"/>
    <n v="633"/>
    <n v="124"/>
    <n v="0"/>
    <s v="Camp resident - women"/>
    <s v="Priority 1"/>
    <s v="Food"/>
    <x v="5"/>
    <m/>
    <m/>
  </r>
  <r>
    <s v="Kachin"/>
    <s v="Momauk"/>
    <s v="Loi Je Catholic Church"/>
    <s v="MMR001CMP069"/>
    <s v="GCA"/>
    <s v="Urban"/>
    <n v="124"/>
    <n v="544"/>
    <n v="124"/>
    <n v="633"/>
    <n v="124"/>
    <n v="0"/>
    <s v="Camp resident - women"/>
    <s v="Priority 2"/>
    <s v="Shelter"/>
    <x v="14"/>
    <m/>
    <m/>
  </r>
  <r>
    <s v="Kachin"/>
    <s v="Momauk"/>
    <s v="Loi Je Catholic Church"/>
    <s v="MMR001CMP069"/>
    <s v="GCA"/>
    <s v="Urban"/>
    <n v="124"/>
    <n v="544"/>
    <n v="124"/>
    <n v="633"/>
    <n v="124"/>
    <n v="0"/>
    <s v="Camp resident - women"/>
    <s v="Priority 3"/>
    <s v="NonFoodItems"/>
    <x v="8"/>
    <m/>
    <m/>
  </r>
  <r>
    <s v="Kachin"/>
    <s v="Momauk"/>
    <s v="Loi Je Catholic Church"/>
    <s v="MMR001CMP069"/>
    <s v="GCA"/>
    <s v="Urban"/>
    <n v="124"/>
    <n v="544"/>
    <n v="124"/>
    <n v="633"/>
    <n v="124"/>
    <n v="0"/>
    <s v="Camp resident - Children"/>
    <s v="Priority 1"/>
    <s v="Health"/>
    <x v="2"/>
    <m/>
    <m/>
  </r>
  <r>
    <s v="Kachin"/>
    <s v="Momauk"/>
    <s v="Loi Je Catholic Church"/>
    <s v="MMR001CMP069"/>
    <s v="GCA"/>
    <s v="Urban"/>
    <n v="124"/>
    <n v="544"/>
    <n v="124"/>
    <n v="633"/>
    <n v="124"/>
    <n v="0"/>
    <s v="Camp resident - Children"/>
    <s v="Priority 2"/>
    <s v="Protection"/>
    <x v="1"/>
    <m/>
    <m/>
  </r>
  <r>
    <s v="Kachin"/>
    <s v="Momauk"/>
    <s v="Loi Je Catholic Church"/>
    <s v="MMR001CMP069"/>
    <s v="GCA"/>
    <s v="Urban"/>
    <n v="124"/>
    <n v="544"/>
    <n v="124"/>
    <n v="633"/>
    <n v="124"/>
    <n v="0"/>
    <s v="Camp resident - Children"/>
    <s v="Priority 3"/>
    <s v="Food"/>
    <x v="3"/>
    <m/>
    <m/>
  </r>
  <r>
    <s v="Kachin"/>
    <s v="Momauk"/>
    <s v="Nhkawng Pa "/>
    <s v="MMR001CMP131"/>
    <s v="NGCA"/>
    <s v="Rural"/>
    <n v="375"/>
    <n v="1598"/>
    <n v="375"/>
    <m/>
    <n v="375"/>
    <n v="0"/>
    <s v="Camp manager"/>
    <s v="Priority 1"/>
    <s v="Food"/>
    <x v="5"/>
    <m/>
    <m/>
  </r>
  <r>
    <s v="Kachin"/>
    <s v="Momauk"/>
    <s v="Nhkawng Pa "/>
    <s v="MMR001CMP131"/>
    <s v="NGCA"/>
    <s v="Rural"/>
    <n v="375"/>
    <n v="1598"/>
    <n v="375"/>
    <m/>
    <n v="375"/>
    <n v="0"/>
    <s v="Camp manager"/>
    <s v="Priority 2"/>
    <s v="Food"/>
    <x v="3"/>
    <m/>
    <m/>
  </r>
  <r>
    <s v="Kachin"/>
    <s v="Momauk"/>
    <s v="Nhkawng Pa "/>
    <s v="MMR001CMP131"/>
    <s v="NGCA"/>
    <s v="Rural"/>
    <n v="375"/>
    <n v="1598"/>
    <n v="375"/>
    <m/>
    <n v="375"/>
    <n v="0"/>
    <s v="Camp manager"/>
    <s v="Priority 3"/>
    <s v="Food"/>
    <x v="7"/>
    <m/>
    <m/>
  </r>
  <r>
    <s v="Kachin"/>
    <s v="Momauk"/>
    <s v="Nhkawng Pa "/>
    <s v="MMR001CMP131"/>
    <s v="NGCA"/>
    <s v="Rural"/>
    <n v="375"/>
    <n v="1598"/>
    <n v="375"/>
    <m/>
    <n v="375"/>
    <n v="0"/>
    <s v="Camp resident -Men"/>
    <s v="Priority 1"/>
    <s v="Food"/>
    <x v="7"/>
    <m/>
    <m/>
  </r>
  <r>
    <s v="Kachin"/>
    <s v="Momauk"/>
    <s v="Nhkawng Pa "/>
    <s v="MMR001CMP131"/>
    <s v="NGCA"/>
    <s v="Rural"/>
    <n v="375"/>
    <n v="1598"/>
    <n v="375"/>
    <m/>
    <n v="375"/>
    <n v="0"/>
    <s v="Camp resident -Men"/>
    <s v="Priority 2"/>
    <s v="Health"/>
    <x v="2"/>
    <m/>
    <m/>
  </r>
  <r>
    <s v="Kachin"/>
    <s v="Momauk"/>
    <s v="Nhkawng Pa "/>
    <s v="MMR001CMP131"/>
    <s v="NGCA"/>
    <s v="Rural"/>
    <n v="375"/>
    <n v="1598"/>
    <n v="375"/>
    <m/>
    <n v="375"/>
    <n v="0"/>
    <s v="Camp resident -Men"/>
    <s v="Priority 3"/>
    <s v="Food"/>
    <x v="3"/>
    <m/>
    <m/>
  </r>
  <r>
    <s v="Kachin"/>
    <s v="Momauk"/>
    <s v="Nhkawng Pa "/>
    <s v="MMR001CMP131"/>
    <s v="NGCA"/>
    <s v="Rural"/>
    <n v="375"/>
    <n v="1598"/>
    <n v="375"/>
    <m/>
    <n v="375"/>
    <n v="0"/>
    <s v="Camp resident - women"/>
    <s v="Priority 1"/>
    <s v="Health"/>
    <x v="23"/>
    <m/>
    <m/>
  </r>
  <r>
    <s v="Kachin"/>
    <s v="Momauk"/>
    <s v="Nhkawng Pa "/>
    <s v="MMR001CMP131"/>
    <s v="NGCA"/>
    <s v="Rural"/>
    <n v="375"/>
    <n v="1598"/>
    <n v="375"/>
    <m/>
    <n v="375"/>
    <n v="0"/>
    <s v="Camp resident - women"/>
    <s v="Priority 2"/>
    <s v="Education"/>
    <x v="4"/>
    <m/>
    <m/>
  </r>
  <r>
    <s v="Kachin"/>
    <s v="Momauk"/>
    <s v="Nhkawng Pa "/>
    <s v="MMR001CMP131"/>
    <s v="NGCA"/>
    <s v="Rural"/>
    <n v="375"/>
    <n v="1598"/>
    <n v="375"/>
    <m/>
    <n v="375"/>
    <n v="0"/>
    <s v="Camp resident - women"/>
    <s v="Priority 3"/>
    <s v="Wash"/>
    <x v="26"/>
    <m/>
    <m/>
  </r>
  <r>
    <s v="Kachin"/>
    <s v="Momauk"/>
    <s v="Nhkawng Pa "/>
    <s v="MMR001CMP131"/>
    <s v="NGCA"/>
    <s v="Rural"/>
    <n v="375"/>
    <n v="1598"/>
    <n v="375"/>
    <m/>
    <n v="375"/>
    <n v="0"/>
    <s v="Camp resident - Children"/>
    <s v="Priority 1"/>
    <s v="Education"/>
    <x v="0"/>
    <m/>
    <m/>
  </r>
  <r>
    <s v="Kachin"/>
    <s v="Momauk"/>
    <s v="Nhkawng Pa "/>
    <s v="MMR001CMP131"/>
    <s v="NGCA"/>
    <s v="Rural"/>
    <n v="375"/>
    <n v="1598"/>
    <n v="375"/>
    <m/>
    <n v="375"/>
    <n v="0"/>
    <s v="Camp resident - Children"/>
    <s v="Priority 2"/>
    <s v="Food"/>
    <x v="5"/>
    <m/>
    <m/>
  </r>
  <r>
    <s v="Kachin"/>
    <s v="Momauk"/>
    <s v="Nhkawng Pa "/>
    <s v="MMR001CMP131"/>
    <s v="NGCA"/>
    <s v="Rural"/>
    <n v="375"/>
    <n v="1598"/>
    <n v="375"/>
    <m/>
    <n v="375"/>
    <n v="0"/>
    <s v="Camp resident - Children"/>
    <s v="Priority 3"/>
    <s v="Protection"/>
    <x v="20"/>
    <m/>
    <m/>
  </r>
  <r>
    <s v="Kachin"/>
    <s v="Mansi"/>
    <s v="Maing Khaung Catholic Church"/>
    <s v="MMR001CMP223"/>
    <s v="GCA"/>
    <s v="Rural"/>
    <n v="123"/>
    <n v="582"/>
    <n v="130"/>
    <n v="600"/>
    <n v="142"/>
    <n v="0"/>
    <s v="Camp manager"/>
    <s v="Priority 1"/>
    <s v="Food"/>
    <x v="5"/>
    <m/>
    <m/>
  </r>
  <r>
    <s v="Kachin"/>
    <s v="Mansi"/>
    <s v="Maing Khaung Catholic Church"/>
    <s v="MMR001CMP223"/>
    <s v="GCA"/>
    <s v="Rural"/>
    <n v="123"/>
    <n v="582"/>
    <n v="130"/>
    <n v="600"/>
    <n v="142"/>
    <n v="0"/>
    <s v="Camp manager"/>
    <s v="Priority 2"/>
    <s v="Wash"/>
    <x v="28"/>
    <m/>
    <m/>
  </r>
  <r>
    <s v="Kachin"/>
    <s v="Mansi"/>
    <s v="Maing Khaung Catholic Church"/>
    <s v="MMR001CMP223"/>
    <s v="GCA"/>
    <s v="Rural"/>
    <n v="123"/>
    <n v="582"/>
    <n v="130"/>
    <n v="600"/>
    <n v="142"/>
    <n v="0"/>
    <s v="Camp manager"/>
    <s v="Priority 3"/>
    <s v="Protection"/>
    <x v="21"/>
    <m/>
    <m/>
  </r>
  <r>
    <s v="Kachin"/>
    <s v="Mansi"/>
    <s v="Maing Khaung Catholic Church"/>
    <s v="MMR001CMP223"/>
    <s v="GCA"/>
    <s v="Rural"/>
    <n v="123"/>
    <n v="582"/>
    <n v="130"/>
    <n v="600"/>
    <n v="142"/>
    <n v="0"/>
    <s v="Camp resident -Men"/>
    <s v="Priority 1"/>
    <s v="Shelter"/>
    <x v="14"/>
    <m/>
    <m/>
  </r>
  <r>
    <s v="Kachin"/>
    <s v="Mansi"/>
    <s v="Maing Khaung Catholic Church"/>
    <s v="MMR001CMP223"/>
    <s v="GCA"/>
    <s v="Rural"/>
    <n v="123"/>
    <n v="582"/>
    <n v="130"/>
    <n v="600"/>
    <n v="142"/>
    <n v="0"/>
    <s v="Camp resident -Men"/>
    <s v="Priority 2"/>
    <s v="Wash"/>
    <x v="16"/>
    <m/>
    <m/>
  </r>
  <r>
    <s v="Kachin"/>
    <s v="Mansi"/>
    <s v="Maing Khaung Catholic Church"/>
    <s v="MMR001CMP223"/>
    <s v="GCA"/>
    <s v="Rural"/>
    <n v="123"/>
    <n v="582"/>
    <n v="130"/>
    <n v="600"/>
    <n v="142"/>
    <n v="0"/>
    <s v="Camp resident -Men"/>
    <s v="Priority 3"/>
    <s v="Food"/>
    <x v="3"/>
    <m/>
    <m/>
  </r>
  <r>
    <s v="Kachin"/>
    <s v="Mansi"/>
    <s v="Maing Khaung Catholic Church"/>
    <s v="MMR001CMP223"/>
    <s v="GCA"/>
    <s v="Rural"/>
    <n v="123"/>
    <n v="582"/>
    <n v="130"/>
    <n v="600"/>
    <n v="142"/>
    <n v="0"/>
    <s v="Camp resident - women"/>
    <s v="Priority 1"/>
    <s v="Wash"/>
    <x v="16"/>
    <m/>
    <m/>
  </r>
  <r>
    <s v="Kachin"/>
    <s v="Mansi"/>
    <s v="Maing Khaung Catholic Church"/>
    <s v="MMR001CMP223"/>
    <s v="GCA"/>
    <s v="Rural"/>
    <n v="123"/>
    <n v="582"/>
    <n v="130"/>
    <n v="600"/>
    <n v="142"/>
    <n v="0"/>
    <s v="Camp resident - women"/>
    <s v="Priority 2"/>
    <s v="Wash"/>
    <x v="28"/>
    <m/>
    <m/>
  </r>
  <r>
    <s v="Kachin"/>
    <s v="Mansi"/>
    <s v="Maing Khaung Catholic Church"/>
    <s v="MMR001CMP223"/>
    <s v="GCA"/>
    <s v="Rural"/>
    <n v="123"/>
    <n v="582"/>
    <n v="130"/>
    <n v="600"/>
    <n v="142"/>
    <n v="0"/>
    <s v="Camp resident - women"/>
    <s v="Priority 3"/>
    <s v="Wash"/>
    <x v="25"/>
    <m/>
    <m/>
  </r>
  <r>
    <s v="Kachin"/>
    <s v="Mansi"/>
    <s v="Maing Khaung Catholic Church"/>
    <s v="MMR001CMP223"/>
    <s v="GCA"/>
    <s v="Rural"/>
    <n v="123"/>
    <n v="582"/>
    <n v="130"/>
    <n v="600"/>
    <n v="142"/>
    <n v="0"/>
    <s v="Camp resident - Children"/>
    <s v="Priority 1"/>
    <s v="Food"/>
    <x v="3"/>
    <m/>
    <m/>
  </r>
  <r>
    <s v="Kachin"/>
    <s v="Mansi"/>
    <s v="Maing Khaung Catholic Church"/>
    <s v="MMR001CMP223"/>
    <s v="GCA"/>
    <s v="Rural"/>
    <n v="123"/>
    <n v="582"/>
    <n v="130"/>
    <n v="600"/>
    <n v="142"/>
    <n v="0"/>
    <s v="Camp resident - Children"/>
    <s v="Priority 2"/>
    <s v="Health"/>
    <x v="23"/>
    <m/>
    <m/>
  </r>
  <r>
    <s v="Kachin"/>
    <s v="Mansi"/>
    <s v="Maing Khaung Catholic Church"/>
    <s v="MMR001CMP223"/>
    <s v="GCA"/>
    <s v="Rural"/>
    <n v="123"/>
    <n v="582"/>
    <n v="130"/>
    <n v="600"/>
    <n v="142"/>
    <n v="0"/>
    <s v="Camp resident - Children"/>
    <s v="Priority 3"/>
    <s v="Education"/>
    <x v="0"/>
    <m/>
    <m/>
  </r>
  <r>
    <s v="Kachin"/>
    <s v="Momauk"/>
    <s v="Man Bung Catholic compound"/>
    <s v="MMR001CMP062"/>
    <s v="GCA"/>
    <s v="Urban"/>
    <n v="261"/>
    <n v="1155"/>
    <n v="259"/>
    <n v="1160"/>
    <n v="259"/>
    <n v="0"/>
    <s v="Camp manager"/>
    <s v="Priority 1"/>
    <s v="Food"/>
    <x v="5"/>
    <m/>
    <m/>
  </r>
  <r>
    <s v="Kachin"/>
    <s v="Momauk"/>
    <s v="Man Bung Catholic compound"/>
    <s v="MMR001CMP062"/>
    <s v="GCA"/>
    <s v="Urban"/>
    <n v="261"/>
    <n v="1155"/>
    <n v="259"/>
    <n v="1160"/>
    <n v="259"/>
    <n v="0"/>
    <s v="Camp manager"/>
    <s v="Priority 2"/>
    <s v="Health"/>
    <x v="2"/>
    <m/>
    <m/>
  </r>
  <r>
    <s v="Kachin"/>
    <s v="Momauk"/>
    <s v="Man Bung Catholic compound"/>
    <s v="MMR001CMP062"/>
    <s v="GCA"/>
    <s v="Urban"/>
    <n v="261"/>
    <n v="1155"/>
    <n v="259"/>
    <n v="1160"/>
    <n v="259"/>
    <n v="0"/>
    <s v="Camp manager"/>
    <s v="Priority 3"/>
    <s v="Shelter"/>
    <x v="24"/>
    <m/>
    <m/>
  </r>
  <r>
    <s v="Kachin"/>
    <s v="Momauk"/>
    <s v="Man Bung Catholic compound"/>
    <s v="MMR001CMP062"/>
    <s v="GCA"/>
    <s v="Urban"/>
    <n v="261"/>
    <n v="1155"/>
    <n v="259"/>
    <n v="1160"/>
    <n v="259"/>
    <n v="0"/>
    <s v="Camp resident -Men"/>
    <s v="Priority 1"/>
    <s v="Food"/>
    <x v="7"/>
    <m/>
    <m/>
  </r>
  <r>
    <s v="Kachin"/>
    <s v="Momauk"/>
    <s v="Man Bung Catholic compound"/>
    <s v="MMR001CMP062"/>
    <s v="GCA"/>
    <s v="Urban"/>
    <n v="261"/>
    <n v="1155"/>
    <n v="259"/>
    <n v="1160"/>
    <n v="259"/>
    <n v="0"/>
    <s v="Camp resident -Men"/>
    <s v="Priority 2"/>
    <s v="Protection"/>
    <x v="20"/>
    <m/>
    <m/>
  </r>
  <r>
    <s v="Kachin"/>
    <s v="Momauk"/>
    <s v="Man Bung Catholic compound"/>
    <s v="MMR001CMP062"/>
    <s v="GCA"/>
    <s v="Urban"/>
    <n v="261"/>
    <n v="1155"/>
    <n v="259"/>
    <n v="1160"/>
    <n v="259"/>
    <n v="0"/>
    <s v="Camp resident -Men"/>
    <s v="Priority 3"/>
    <s v="Education"/>
    <x v="4"/>
    <m/>
    <m/>
  </r>
  <r>
    <s v="Kachin"/>
    <s v="Momauk"/>
    <s v="Man Bung Catholic compound"/>
    <s v="MMR001CMP062"/>
    <s v="GCA"/>
    <s v="Urban"/>
    <n v="261"/>
    <n v="1155"/>
    <n v="259"/>
    <n v="1160"/>
    <n v="259"/>
    <n v="0"/>
    <s v="Camp resident - women"/>
    <s v="Priority 1"/>
    <s v="Wash"/>
    <x v="16"/>
    <m/>
    <m/>
  </r>
  <r>
    <s v="Kachin"/>
    <s v="Momauk"/>
    <s v="Man Bung Catholic compound"/>
    <s v="MMR001CMP062"/>
    <s v="GCA"/>
    <s v="Urban"/>
    <n v="261"/>
    <n v="1155"/>
    <n v="259"/>
    <n v="1160"/>
    <n v="259"/>
    <n v="0"/>
    <s v="Camp resident - women"/>
    <s v="Priority 2"/>
    <s v="NonFoodItems"/>
    <x v="8"/>
    <m/>
    <m/>
  </r>
  <r>
    <s v="Kachin"/>
    <s v="Momauk"/>
    <s v="Man Bung Catholic compound"/>
    <s v="MMR001CMP062"/>
    <s v="GCA"/>
    <s v="Urban"/>
    <n v="261"/>
    <n v="1155"/>
    <n v="259"/>
    <n v="1160"/>
    <n v="259"/>
    <n v="0"/>
    <s v="Camp resident - women"/>
    <s v="Priority 3"/>
    <s v="Wash"/>
    <x v="9"/>
    <m/>
    <m/>
  </r>
  <r>
    <s v="Kachin"/>
    <s v="Momauk"/>
    <s v="Man Bung Catholic compound"/>
    <s v="MMR001CMP062"/>
    <s v="GCA"/>
    <s v="Urban"/>
    <n v="261"/>
    <n v="1155"/>
    <n v="259"/>
    <n v="1160"/>
    <n v="259"/>
    <n v="0"/>
    <s v="Camp resident - Children"/>
    <s v="Priority 1"/>
    <s v="Education"/>
    <x v="11"/>
    <m/>
    <m/>
  </r>
  <r>
    <s v="Kachin"/>
    <s v="Momauk"/>
    <s v="Man Bung Catholic compound"/>
    <s v="MMR001CMP062"/>
    <s v="GCA"/>
    <s v="Urban"/>
    <n v="261"/>
    <n v="1155"/>
    <n v="259"/>
    <n v="1160"/>
    <n v="259"/>
    <n v="0"/>
    <s v="Camp resident - Children"/>
    <s v="Priority 2"/>
    <s v="Food"/>
    <x v="3"/>
    <m/>
    <m/>
  </r>
  <r>
    <s v="Kachin"/>
    <s v="Momauk"/>
    <s v="Man Bung Catholic compound"/>
    <s v="MMR001CMP062"/>
    <s v="GCA"/>
    <s v="Urban"/>
    <n v="261"/>
    <n v="1155"/>
    <n v="259"/>
    <n v="1160"/>
    <n v="259"/>
    <n v="0"/>
    <s v="Camp resident - Children"/>
    <s v="Priority 3"/>
    <s v="Health"/>
    <x v="2"/>
    <m/>
    <m/>
  </r>
  <r>
    <s v="Kachin"/>
    <s v="Momauk"/>
    <s v="Pa Kahtawng "/>
    <s v="MMR001CMP126"/>
    <s v="NGCA"/>
    <s v="Mixed"/>
    <n v="677"/>
    <n v="3622"/>
    <n v="678"/>
    <n v="3741"/>
    <n v="678"/>
    <n v="0"/>
    <s v="Camp manager"/>
    <s v="Priority 1"/>
    <s v="Food"/>
    <x v="5"/>
    <m/>
    <m/>
  </r>
  <r>
    <s v="Kachin"/>
    <s v="Momauk"/>
    <s v="Pa Kahtawng "/>
    <s v="MMR001CMP126"/>
    <s v="NGCA"/>
    <s v="Mixed"/>
    <n v="677"/>
    <n v="3622"/>
    <n v="678"/>
    <n v="3741"/>
    <n v="678"/>
    <n v="0"/>
    <s v="Camp manager"/>
    <s v="Priority 2"/>
    <s v="Shelter"/>
    <x v="14"/>
    <m/>
    <m/>
  </r>
  <r>
    <s v="Kachin"/>
    <s v="Momauk"/>
    <s v="Pa Kahtawng "/>
    <s v="MMR001CMP126"/>
    <s v="NGCA"/>
    <s v="Mixed"/>
    <n v="677"/>
    <n v="3622"/>
    <n v="678"/>
    <n v="3741"/>
    <n v="678"/>
    <n v="0"/>
    <s v="Camp manager"/>
    <s v="Priority 3"/>
    <s v="Food"/>
    <x v="3"/>
    <m/>
    <m/>
  </r>
  <r>
    <s v="Kachin"/>
    <s v="Momauk"/>
    <s v="Pa Kahtawng "/>
    <s v="MMR001CMP126"/>
    <s v="NGCA"/>
    <s v="Mixed"/>
    <n v="677"/>
    <n v="3622"/>
    <n v="678"/>
    <n v="3741"/>
    <n v="678"/>
    <n v="0"/>
    <s v="Camp resident -Men"/>
    <s v="Priority 1"/>
    <s v="Food"/>
    <x v="5"/>
    <m/>
    <m/>
  </r>
  <r>
    <s v="Kachin"/>
    <s v="Momauk"/>
    <s v="Pa Kahtawng "/>
    <s v="MMR001CMP126"/>
    <s v="NGCA"/>
    <s v="Mixed"/>
    <n v="677"/>
    <n v="3622"/>
    <n v="678"/>
    <n v="3741"/>
    <n v="678"/>
    <n v="0"/>
    <s v="Camp resident -Men"/>
    <s v="Priority 2"/>
    <s v="Education"/>
    <x v="0"/>
    <m/>
    <m/>
  </r>
  <r>
    <s v="Kachin"/>
    <s v="Momauk"/>
    <s v="Pa Kahtawng "/>
    <s v="MMR001CMP126"/>
    <s v="NGCA"/>
    <s v="Mixed"/>
    <n v="677"/>
    <n v="3622"/>
    <n v="678"/>
    <n v="3741"/>
    <n v="678"/>
    <n v="0"/>
    <s v="Camp resident -Men"/>
    <s v="Priority 3"/>
    <s v="Education"/>
    <x v="13"/>
    <m/>
    <m/>
  </r>
  <r>
    <s v="Kachin"/>
    <s v="Momauk"/>
    <s v="Pa Kahtawng "/>
    <s v="MMR001CMP126"/>
    <s v="NGCA"/>
    <s v="Mixed"/>
    <n v="677"/>
    <n v="3622"/>
    <n v="678"/>
    <n v="3741"/>
    <n v="678"/>
    <n v="0"/>
    <s v="Camp resident - women"/>
    <s v="Priority 1"/>
    <s v="Food"/>
    <x v="5"/>
    <m/>
    <m/>
  </r>
  <r>
    <s v="Kachin"/>
    <s v="Momauk"/>
    <s v="Pa Kahtawng "/>
    <s v="MMR001CMP126"/>
    <s v="NGCA"/>
    <s v="Mixed"/>
    <n v="677"/>
    <n v="3622"/>
    <n v="678"/>
    <n v="3741"/>
    <n v="678"/>
    <n v="0"/>
    <s v="Camp resident - women"/>
    <s v="Priority 2"/>
    <s v="Wash"/>
    <x v="9"/>
    <m/>
    <m/>
  </r>
  <r>
    <s v="Kachin"/>
    <s v="Momauk"/>
    <s v="Pa Kahtawng "/>
    <s v="MMR001CMP126"/>
    <s v="NGCA"/>
    <s v="Mixed"/>
    <n v="677"/>
    <n v="3622"/>
    <n v="678"/>
    <n v="3741"/>
    <n v="678"/>
    <n v="0"/>
    <s v="Camp resident - women"/>
    <s v="Priority 3"/>
    <s v="Wash"/>
    <x v="25"/>
    <m/>
    <m/>
  </r>
  <r>
    <s v="Kachin"/>
    <s v="Momauk"/>
    <s v="Pa Kahtawng "/>
    <s v="MMR001CMP126"/>
    <s v="NGCA"/>
    <s v="Mixed"/>
    <n v="677"/>
    <n v="3622"/>
    <n v="678"/>
    <n v="3741"/>
    <n v="678"/>
    <n v="0"/>
    <s v="Camp resident - Children"/>
    <s v="Priority 1"/>
    <s v="Food"/>
    <x v="5"/>
    <m/>
    <m/>
  </r>
  <r>
    <s v="Kachin"/>
    <s v="Momauk"/>
    <s v="Pa Kahtawng "/>
    <s v="MMR001CMP126"/>
    <s v="NGCA"/>
    <s v="Mixed"/>
    <n v="677"/>
    <n v="3622"/>
    <n v="678"/>
    <n v="3741"/>
    <n v="678"/>
    <n v="0"/>
    <s v="Camp resident - Children"/>
    <s v="Priority 2"/>
    <s v="NonFoodItems"/>
    <x v="6"/>
    <m/>
    <m/>
  </r>
  <r>
    <s v="Kachin"/>
    <s v="Momauk"/>
    <s v="Pa Kahtawng "/>
    <s v="MMR001CMP126"/>
    <s v="NGCA"/>
    <s v="Mixed"/>
    <n v="677"/>
    <n v="3622"/>
    <n v="678"/>
    <n v="3741"/>
    <n v="678"/>
    <n v="0"/>
    <s v="Camp resident - Children"/>
    <s v="Priority 3"/>
    <s v="Protection"/>
    <x v="1"/>
    <m/>
    <m/>
  </r>
  <r>
    <s v="Kachin"/>
    <s v="Bhamo"/>
    <s v="Nant Hlaing Church"/>
    <s v="MMR001CMP054"/>
    <s v="GCA"/>
    <s v="Rural"/>
    <n v="20"/>
    <n v="103"/>
    <n v="19"/>
    <n v="108"/>
    <n v="19"/>
    <n v="0"/>
    <s v="Camp manager"/>
    <s v="Priority 1"/>
    <s v="Environment"/>
    <x v="12"/>
    <m/>
    <m/>
  </r>
  <r>
    <s v="Kachin"/>
    <s v="Bhamo"/>
    <s v="Nant Hlaing Church"/>
    <s v="MMR001CMP054"/>
    <s v="GCA"/>
    <s v="Rural"/>
    <n v="20"/>
    <n v="103"/>
    <n v="19"/>
    <n v="108"/>
    <n v="19"/>
    <n v="0"/>
    <s v="Camp manager"/>
    <s v="Priority 2"/>
    <s v="Health"/>
    <x v="2"/>
    <m/>
    <m/>
  </r>
  <r>
    <s v="Kachin"/>
    <s v="Bhamo"/>
    <s v="Nant Hlaing Church"/>
    <s v="MMR001CMP054"/>
    <s v="GCA"/>
    <s v="Rural"/>
    <n v="20"/>
    <n v="103"/>
    <n v="19"/>
    <n v="108"/>
    <n v="19"/>
    <n v="0"/>
    <s v="Camp manager"/>
    <s v="Priority 3"/>
    <s v="Health"/>
    <x v="23"/>
    <m/>
    <m/>
  </r>
  <r>
    <s v="Kachin"/>
    <s v="Bhamo"/>
    <s v="Nant Hlaing Church"/>
    <s v="MMR001CMP054"/>
    <s v="GCA"/>
    <s v="Rural"/>
    <n v="20"/>
    <n v="103"/>
    <n v="19"/>
    <n v="108"/>
    <n v="19"/>
    <n v="0"/>
    <s v="Camp resident -Men"/>
    <s v="Priority 1"/>
    <s v="Shelter"/>
    <x v="24"/>
    <m/>
    <m/>
  </r>
  <r>
    <s v="Kachin"/>
    <s v="Bhamo"/>
    <s v="Nant Hlaing Church"/>
    <s v="MMR001CMP054"/>
    <s v="GCA"/>
    <s v="Rural"/>
    <n v="20"/>
    <n v="103"/>
    <n v="19"/>
    <n v="108"/>
    <n v="19"/>
    <n v="0"/>
    <s v="Camp resident -Men"/>
    <s v="Priority 2"/>
    <s v="Food"/>
    <x v="7"/>
    <m/>
    <m/>
  </r>
  <r>
    <s v="Kachin"/>
    <s v="Bhamo"/>
    <s v="Nant Hlaing Church"/>
    <s v="MMR001CMP054"/>
    <s v="GCA"/>
    <s v="Rural"/>
    <n v="20"/>
    <n v="103"/>
    <n v="19"/>
    <n v="108"/>
    <n v="19"/>
    <n v="0"/>
    <s v="Camp resident -Men"/>
    <s v="Priority 3"/>
    <s v="Education"/>
    <x v="0"/>
    <m/>
    <m/>
  </r>
  <r>
    <s v="Kachin"/>
    <s v="Bhamo"/>
    <s v="Nant Hlaing Church"/>
    <s v="MMR001CMP054"/>
    <s v="GCA"/>
    <s v="Rural"/>
    <n v="20"/>
    <n v="103"/>
    <n v="19"/>
    <n v="108"/>
    <n v="19"/>
    <n v="0"/>
    <s v="Camp resident - women"/>
    <s v="Priority 1"/>
    <s v="Health"/>
    <x v="2"/>
    <m/>
    <m/>
  </r>
  <r>
    <s v="Kachin"/>
    <s v="Bhamo"/>
    <s v="Nant Hlaing Church"/>
    <s v="MMR001CMP054"/>
    <s v="GCA"/>
    <s v="Rural"/>
    <n v="20"/>
    <n v="103"/>
    <n v="19"/>
    <n v="108"/>
    <n v="19"/>
    <n v="0"/>
    <s v="Camp resident - women"/>
    <s v="Priority 2"/>
    <s v="Health"/>
    <x v="23"/>
    <m/>
    <m/>
  </r>
  <r>
    <s v="Kachin"/>
    <s v="Bhamo"/>
    <s v="Nant Hlaing Church"/>
    <s v="MMR001CMP054"/>
    <s v="GCA"/>
    <s v="Rural"/>
    <n v="20"/>
    <n v="103"/>
    <n v="19"/>
    <n v="108"/>
    <n v="19"/>
    <n v="0"/>
    <s v="Camp resident - women"/>
    <s v="Priority 3"/>
    <s v="Food"/>
    <x v="7"/>
    <m/>
    <m/>
  </r>
  <r>
    <s v="Kachin"/>
    <s v="Bhamo"/>
    <s v="Nant Hlaing Church"/>
    <s v="MMR001CMP054"/>
    <s v="GCA"/>
    <s v="Rural"/>
    <n v="20"/>
    <n v="103"/>
    <n v="19"/>
    <n v="108"/>
    <n v="19"/>
    <n v="0"/>
    <s v="Camp resident - Children"/>
    <s v="Priority 1"/>
    <s v="Education"/>
    <x v="0"/>
    <m/>
    <m/>
  </r>
  <r>
    <s v="Kachin"/>
    <s v="Bhamo"/>
    <s v="Nant Hlaing Church"/>
    <s v="MMR001CMP054"/>
    <s v="GCA"/>
    <s v="Rural"/>
    <n v="20"/>
    <n v="103"/>
    <n v="19"/>
    <n v="108"/>
    <n v="19"/>
    <n v="0"/>
    <s v="Camp resident - Children"/>
    <s v="Priority 2"/>
    <s v="Education"/>
    <x v="13"/>
    <m/>
    <m/>
  </r>
  <r>
    <s v="Kachin"/>
    <s v="Bhamo"/>
    <s v="Nant Hlaing Church"/>
    <s v="MMR001CMP054"/>
    <s v="GCA"/>
    <s v="Rural"/>
    <n v="20"/>
    <n v="103"/>
    <n v="19"/>
    <n v="108"/>
    <n v="19"/>
    <n v="0"/>
    <s v="Camp resident - Children"/>
    <s v="Priority 3"/>
    <s v="Food"/>
    <x v="3"/>
    <m/>
    <m/>
  </r>
  <r>
    <s v="Kachin"/>
    <s v="Bhamo"/>
    <s v="AD-2000 Tharthana Compound"/>
    <s v="MMR001CMP050"/>
    <s v="GCA"/>
    <s v="Urban"/>
    <n v="274"/>
    <n v="1349"/>
    <n v="255"/>
    <n v="1126"/>
    <n v="255"/>
    <n v="0"/>
    <s v="Camp manager"/>
    <s v="Priority 1"/>
    <s v="Environment"/>
    <x v="12"/>
    <m/>
    <m/>
  </r>
  <r>
    <s v="Kachin"/>
    <s v="Bhamo"/>
    <s v="AD-2000 Tharthana Compound"/>
    <s v="MMR001CMP050"/>
    <s v="GCA"/>
    <s v="Urban"/>
    <n v="274"/>
    <n v="1349"/>
    <n v="255"/>
    <n v="1126"/>
    <n v="255"/>
    <n v="0"/>
    <s v="Camp manager"/>
    <s v="Priority 2"/>
    <s v="Health"/>
    <x v="2"/>
    <m/>
    <m/>
  </r>
  <r>
    <s v="Kachin"/>
    <s v="Bhamo"/>
    <s v="AD-2000 Tharthana Compound"/>
    <s v="MMR001CMP050"/>
    <s v="GCA"/>
    <s v="Urban"/>
    <n v="274"/>
    <n v="1349"/>
    <n v="255"/>
    <n v="1126"/>
    <n v="255"/>
    <n v="0"/>
    <s v="Camp manager"/>
    <s v="Priority 3"/>
    <s v="Health"/>
    <x v="19"/>
    <m/>
    <m/>
  </r>
  <r>
    <s v="Kachin"/>
    <s v="Bhamo"/>
    <s v="AD-2000 Tharthana Compound"/>
    <s v="MMR001CMP050"/>
    <s v="GCA"/>
    <s v="Urban"/>
    <n v="274"/>
    <n v="1349"/>
    <n v="255"/>
    <n v="1126"/>
    <n v="255"/>
    <n v="0"/>
    <s v="Camp resident -Men"/>
    <s v="Priority 1"/>
    <s v="Food"/>
    <x v="3"/>
    <m/>
    <m/>
  </r>
  <r>
    <s v="Kachin"/>
    <s v="Bhamo"/>
    <s v="AD-2000 Tharthana Compound"/>
    <s v="MMR001CMP050"/>
    <s v="GCA"/>
    <s v="Urban"/>
    <n v="274"/>
    <n v="1349"/>
    <n v="255"/>
    <n v="1126"/>
    <n v="255"/>
    <n v="0"/>
    <s v="Camp resident -Men"/>
    <s v="Priority 2"/>
    <s v="Shelter"/>
    <x v="14"/>
    <m/>
    <m/>
  </r>
  <r>
    <s v="Kachin"/>
    <s v="Bhamo"/>
    <s v="AD-2000 Tharthana Compound"/>
    <s v="MMR001CMP050"/>
    <s v="GCA"/>
    <s v="Urban"/>
    <n v="274"/>
    <n v="1349"/>
    <n v="255"/>
    <n v="1126"/>
    <n v="255"/>
    <n v="0"/>
    <s v="Camp resident -Men"/>
    <s v="Priority 3"/>
    <s v="Education"/>
    <x v="0"/>
    <m/>
    <m/>
  </r>
  <r>
    <s v="Kachin"/>
    <s v="Bhamo"/>
    <s v="AD-2000 Tharthana Compound"/>
    <s v="MMR001CMP050"/>
    <s v="GCA"/>
    <s v="Urban"/>
    <n v="274"/>
    <n v="1349"/>
    <n v="255"/>
    <n v="1126"/>
    <n v="255"/>
    <n v="0"/>
    <s v="Camp resident - women"/>
    <s v="Priority 1"/>
    <s v="Food"/>
    <x v="5"/>
    <m/>
    <m/>
  </r>
  <r>
    <s v="Kachin"/>
    <s v="Bhamo"/>
    <s v="AD-2000 Tharthana Compound"/>
    <s v="MMR001CMP050"/>
    <s v="GCA"/>
    <s v="Urban"/>
    <n v="274"/>
    <n v="1349"/>
    <n v="255"/>
    <n v="1126"/>
    <n v="255"/>
    <n v="0"/>
    <s v="Camp resident - women"/>
    <s v="Priority 2"/>
    <s v="Food"/>
    <x v="3"/>
    <m/>
    <m/>
  </r>
  <r>
    <s v="Kachin"/>
    <s v="Bhamo"/>
    <s v="AD-2000 Tharthana Compound"/>
    <s v="MMR001CMP050"/>
    <s v="GCA"/>
    <s v="Urban"/>
    <n v="274"/>
    <n v="1349"/>
    <n v="255"/>
    <n v="1126"/>
    <n v="255"/>
    <n v="0"/>
    <s v="Camp resident - women"/>
    <s v="Priority 3"/>
    <s v="Environment"/>
    <x v="12"/>
    <m/>
    <m/>
  </r>
  <r>
    <s v="Kachin"/>
    <s v="Bhamo"/>
    <s v="AD-2000 Tharthana Compound"/>
    <s v="MMR001CMP050"/>
    <s v="GCA"/>
    <s v="Urban"/>
    <n v="274"/>
    <n v="1349"/>
    <n v="255"/>
    <n v="1126"/>
    <n v="255"/>
    <n v="0"/>
    <s v="Camp resident - Children"/>
    <s v="Priority 1"/>
    <s v="Education"/>
    <x v="13"/>
    <m/>
    <m/>
  </r>
  <r>
    <s v="Kachin"/>
    <s v="Bhamo"/>
    <s v="AD-2000 Tharthana Compound"/>
    <s v="MMR001CMP050"/>
    <s v="GCA"/>
    <s v="Urban"/>
    <n v="274"/>
    <n v="1349"/>
    <n v="255"/>
    <n v="1126"/>
    <n v="255"/>
    <n v="0"/>
    <s v="Camp resident - Children"/>
    <s v="Priority 2"/>
    <s v="Protection"/>
    <x v="1"/>
    <m/>
    <m/>
  </r>
  <r>
    <s v="Kachin"/>
    <s v="Bhamo"/>
    <s v="AD-2000 Tharthana Compound"/>
    <s v="MMR001CMP050"/>
    <s v="GCA"/>
    <s v="Urban"/>
    <n v="274"/>
    <n v="1349"/>
    <n v="255"/>
    <n v="1126"/>
    <n v="255"/>
    <n v="0"/>
    <s v="Camp resident - Children"/>
    <s v="Priority 3"/>
    <s v="Education"/>
    <x v="0"/>
    <m/>
    <m/>
  </r>
  <r>
    <s v="Kachin"/>
    <s v="Shwegu"/>
    <s v="Shwe Gu Catholic Church"/>
    <s v="MMR001CMP068"/>
    <s v="GCA"/>
    <s v="Urban"/>
    <n v="41"/>
    <n v="152"/>
    <n v="38"/>
    <n v="165"/>
    <n v="38"/>
    <n v="0"/>
    <s v="Camp manager"/>
    <s v="Priority 1"/>
    <s v="Education"/>
    <x v="4"/>
    <m/>
    <m/>
  </r>
  <r>
    <s v="Kachin"/>
    <s v="Shwegu"/>
    <s v="Shwe Gu Catholic Church"/>
    <s v="MMR001CMP068"/>
    <s v="GCA"/>
    <s v="Urban"/>
    <n v="41"/>
    <n v="152"/>
    <n v="38"/>
    <n v="165"/>
    <n v="38"/>
    <n v="0"/>
    <s v="Camp manager"/>
    <s v="Priority 2"/>
    <s v="Food"/>
    <x v="7"/>
    <m/>
    <m/>
  </r>
  <r>
    <s v="Kachin"/>
    <s v="Shwegu"/>
    <s v="Shwe Gu Catholic Church"/>
    <s v="MMR001CMP068"/>
    <s v="GCA"/>
    <s v="Urban"/>
    <n v="41"/>
    <n v="152"/>
    <n v="38"/>
    <n v="165"/>
    <n v="38"/>
    <n v="0"/>
    <s v="Camp manager"/>
    <s v="Priority 3"/>
    <s v="Food"/>
    <x v="3"/>
    <m/>
    <m/>
  </r>
  <r>
    <s v="Kachin"/>
    <s v="Shwegu"/>
    <s v="Shwe Gu Catholic Church"/>
    <s v="MMR001CMP068"/>
    <s v="GCA"/>
    <s v="Urban"/>
    <n v="41"/>
    <n v="152"/>
    <n v="38"/>
    <n v="165"/>
    <n v="38"/>
    <n v="0"/>
    <s v="Camp resident -Men"/>
    <s v="Priority 1"/>
    <s v="Education"/>
    <x v="4"/>
    <m/>
    <m/>
  </r>
  <r>
    <s v="Kachin"/>
    <s v="Shwegu"/>
    <s v="Shwe Gu Catholic Church"/>
    <s v="MMR001CMP068"/>
    <s v="GCA"/>
    <s v="Urban"/>
    <n v="41"/>
    <n v="152"/>
    <n v="38"/>
    <n v="165"/>
    <n v="38"/>
    <n v="0"/>
    <s v="Camp resident -Men"/>
    <s v="Priority 2"/>
    <s v="Food"/>
    <x v="3"/>
    <m/>
    <m/>
  </r>
  <r>
    <s v="Kachin"/>
    <s v="Shwegu"/>
    <s v="Shwe Gu Catholic Church"/>
    <s v="MMR001CMP068"/>
    <s v="GCA"/>
    <s v="Urban"/>
    <n v="41"/>
    <n v="152"/>
    <n v="38"/>
    <n v="165"/>
    <n v="38"/>
    <n v="0"/>
    <s v="Camp resident -Men"/>
    <s v="Priority 3"/>
    <s v="Food"/>
    <x v="7"/>
    <m/>
    <m/>
  </r>
  <r>
    <s v="Kachin"/>
    <s v="Shwegu"/>
    <s v="Shwe Gu Catholic Church"/>
    <s v="MMR001CMP068"/>
    <s v="GCA"/>
    <s v="Urban"/>
    <n v="41"/>
    <n v="152"/>
    <n v="38"/>
    <n v="165"/>
    <n v="38"/>
    <n v="0"/>
    <s v="Camp resident - women"/>
    <s v="Priority 1"/>
    <s v="Food"/>
    <x v="5"/>
    <m/>
    <m/>
  </r>
  <r>
    <s v="Kachin"/>
    <s v="Shwegu"/>
    <s v="Shwe Gu Catholic Church"/>
    <s v="MMR001CMP068"/>
    <s v="GCA"/>
    <s v="Urban"/>
    <n v="41"/>
    <n v="152"/>
    <n v="38"/>
    <n v="165"/>
    <n v="38"/>
    <n v="0"/>
    <s v="Camp resident - women"/>
    <s v="Priority 2"/>
    <s v="Food"/>
    <x v="3"/>
    <m/>
    <m/>
  </r>
  <r>
    <s v="Kachin"/>
    <s v="Shwegu"/>
    <s v="Shwe Gu Catholic Church"/>
    <s v="MMR001CMP068"/>
    <s v="GCA"/>
    <s v="Urban"/>
    <n v="41"/>
    <n v="152"/>
    <n v="38"/>
    <n v="165"/>
    <n v="38"/>
    <n v="0"/>
    <s v="Camp resident - women"/>
    <s v="Priority 3"/>
    <s v="Wash"/>
    <x v="16"/>
    <m/>
    <m/>
  </r>
  <r>
    <s v="Kachin"/>
    <s v="Shwegu"/>
    <s v="Shwe Gu Catholic Church"/>
    <s v="MMR001CMP068"/>
    <s v="GCA"/>
    <s v="Urban"/>
    <n v="41"/>
    <n v="152"/>
    <n v="38"/>
    <n v="165"/>
    <n v="38"/>
    <n v="0"/>
    <s v="Camp resident - Children"/>
    <s v="Priority 1"/>
    <s v="Education"/>
    <x v="0"/>
    <m/>
    <m/>
  </r>
  <r>
    <s v="Kachin"/>
    <s v="Shwegu"/>
    <s v="Shwe Gu Catholic Church"/>
    <s v="MMR001CMP068"/>
    <s v="GCA"/>
    <s v="Urban"/>
    <n v="41"/>
    <n v="152"/>
    <n v="38"/>
    <n v="165"/>
    <n v="38"/>
    <n v="0"/>
    <s v="Camp resident - Children"/>
    <s v="Priority 2"/>
    <s v="NonFoodItems"/>
    <x v="6"/>
    <m/>
    <m/>
  </r>
  <r>
    <s v="Kachin"/>
    <s v="Shwegu"/>
    <s v="Shwe Gu Catholic Church"/>
    <s v="MMR001CMP068"/>
    <s v="GCA"/>
    <s v="Urban"/>
    <n v="41"/>
    <n v="152"/>
    <n v="38"/>
    <n v="165"/>
    <n v="38"/>
    <n v="0"/>
    <s v="Camp resident - Children"/>
    <s v="Priority 3"/>
    <s v="NonFoodItems"/>
    <x v="8"/>
    <m/>
    <m/>
  </r>
  <r>
    <s v="Kachin"/>
    <s v="Mansi"/>
    <s v="Bum Tsit Pa "/>
    <s v="MMR001CMP129"/>
    <s v="NGCA"/>
    <s v="Rural"/>
    <n v="245"/>
    <n v="1232"/>
    <n v="425"/>
    <n v="1982"/>
    <n v="425"/>
    <n v="0"/>
    <s v="Camp manager"/>
    <s v="Priority 1"/>
    <s v="Food"/>
    <x v="5"/>
    <m/>
    <m/>
  </r>
  <r>
    <s v="Kachin"/>
    <s v="Mansi"/>
    <s v="Bum Tsit Pa "/>
    <s v="MMR001CMP129"/>
    <s v="NGCA"/>
    <s v="Rural"/>
    <n v="245"/>
    <n v="1232"/>
    <n v="425"/>
    <n v="1982"/>
    <n v="425"/>
    <n v="0"/>
    <s v="Camp manager"/>
    <s v="Priority 2"/>
    <s v="Food"/>
    <x v="7"/>
    <m/>
    <m/>
  </r>
  <r>
    <s v="Kachin"/>
    <s v="Mansi"/>
    <s v="Bum Tsit Pa "/>
    <s v="MMR001CMP129"/>
    <s v="NGCA"/>
    <s v="Rural"/>
    <n v="245"/>
    <n v="1232"/>
    <n v="425"/>
    <n v="1982"/>
    <n v="425"/>
    <n v="0"/>
    <s v="Camp manager"/>
    <s v="Priority 3"/>
    <s v="Protection"/>
    <x v="21"/>
    <m/>
    <m/>
  </r>
  <r>
    <s v="Kachin"/>
    <s v="Mansi"/>
    <s v="Bum Tsit Pa "/>
    <s v="MMR001CMP129"/>
    <s v="NGCA"/>
    <s v="Rural"/>
    <n v="245"/>
    <n v="1232"/>
    <n v="425"/>
    <n v="1982"/>
    <n v="425"/>
    <n v="0"/>
    <s v="Camp resident -Men"/>
    <s v="Priority 1"/>
    <s v="Education"/>
    <x v="4"/>
    <m/>
    <m/>
  </r>
  <r>
    <s v="Kachin"/>
    <s v="Mansi"/>
    <s v="Bum Tsit Pa "/>
    <s v="MMR001CMP129"/>
    <s v="NGCA"/>
    <s v="Rural"/>
    <n v="245"/>
    <n v="1232"/>
    <n v="425"/>
    <n v="1982"/>
    <n v="425"/>
    <n v="0"/>
    <s v="Camp resident -Men"/>
    <s v="Priority 2"/>
    <s v="Protection"/>
    <x v="21"/>
    <m/>
    <m/>
  </r>
  <r>
    <s v="Kachin"/>
    <s v="Mansi"/>
    <s v="Bum Tsit Pa "/>
    <s v="MMR001CMP129"/>
    <s v="NGCA"/>
    <s v="Rural"/>
    <n v="245"/>
    <n v="1232"/>
    <n v="425"/>
    <n v="1982"/>
    <n v="425"/>
    <n v="0"/>
    <s v="Camp resident -Men"/>
    <s v="Priority 3"/>
    <s v="Food"/>
    <x v="3"/>
    <m/>
    <m/>
  </r>
  <r>
    <s v="Kachin"/>
    <s v="Mansi"/>
    <s v="Bum Tsit Pa "/>
    <s v="MMR001CMP129"/>
    <s v="NGCA"/>
    <s v="Rural"/>
    <n v="245"/>
    <n v="1232"/>
    <n v="425"/>
    <n v="1982"/>
    <n v="425"/>
    <n v="0"/>
    <s v="Camp resident - women"/>
    <s v="Priority 1"/>
    <s v="Food"/>
    <x v="3"/>
    <m/>
    <m/>
  </r>
  <r>
    <s v="Kachin"/>
    <s v="Mansi"/>
    <s v="Bum Tsit Pa "/>
    <s v="MMR001CMP129"/>
    <s v="NGCA"/>
    <s v="Rural"/>
    <n v="245"/>
    <n v="1232"/>
    <n v="425"/>
    <n v="1982"/>
    <n v="425"/>
    <n v="0"/>
    <s v="Camp resident - women"/>
    <s v="Priority 2"/>
    <s v="Protection"/>
    <x v="17"/>
    <m/>
    <m/>
  </r>
  <r>
    <s v="Kachin"/>
    <s v="Mansi"/>
    <s v="Bum Tsit Pa "/>
    <s v="MMR001CMP129"/>
    <s v="NGCA"/>
    <s v="Rural"/>
    <n v="245"/>
    <n v="1232"/>
    <n v="425"/>
    <n v="1982"/>
    <n v="425"/>
    <n v="0"/>
    <s v="Camp resident - women"/>
    <s v="Priority 3"/>
    <s v="Protection"/>
    <x v="21"/>
    <m/>
    <m/>
  </r>
  <r>
    <s v="Kachin"/>
    <s v="Mansi"/>
    <s v="Bum Tsit Pa "/>
    <s v="MMR001CMP129"/>
    <s v="NGCA"/>
    <s v="Rural"/>
    <n v="245"/>
    <n v="1232"/>
    <n v="425"/>
    <n v="1982"/>
    <n v="425"/>
    <n v="0"/>
    <s v="Camp resident - Children"/>
    <s v="Priority 1"/>
    <s v="Food"/>
    <x v="5"/>
    <m/>
    <m/>
  </r>
  <r>
    <s v="Kachin"/>
    <s v="Mansi"/>
    <s v="Bum Tsit Pa "/>
    <s v="MMR001CMP129"/>
    <s v="NGCA"/>
    <s v="Rural"/>
    <n v="245"/>
    <n v="1232"/>
    <n v="425"/>
    <n v="1982"/>
    <n v="425"/>
    <n v="0"/>
    <s v="Camp resident - Children"/>
    <s v="Priority 2"/>
    <s v="Food"/>
    <x v="3"/>
    <m/>
    <m/>
  </r>
  <r>
    <s v="Kachin"/>
    <s v="Mansi"/>
    <s v="Bum Tsit Pa "/>
    <s v="MMR001CMP129"/>
    <s v="NGCA"/>
    <s v="Rural"/>
    <n v="245"/>
    <n v="1232"/>
    <n v="425"/>
    <n v="1982"/>
    <n v="425"/>
    <n v="0"/>
    <s v="Camp resident - Children"/>
    <s v="Priority 3"/>
    <s v="Education"/>
    <x v="4"/>
    <m/>
    <m/>
  </r>
  <r>
    <s v="Kachin"/>
    <s v="Mansi"/>
    <s v="Man Wing Catholic Church 2"/>
    <s v="MMR001CMP132"/>
    <s v="GCA"/>
    <s v="Rural"/>
    <n v="458"/>
    <n v="2139"/>
    <n v="144"/>
    <n v="520"/>
    <n v="144"/>
    <n v="0"/>
    <s v="Camp manager"/>
    <s v="Priority 1"/>
    <s v="Protection"/>
    <x v="29"/>
    <m/>
    <m/>
  </r>
  <r>
    <s v="Kachin"/>
    <s v="Mansi"/>
    <s v="Man Wing Catholic Church 2"/>
    <s v="MMR001CMP132"/>
    <s v="GCA"/>
    <s v="Rural"/>
    <n v="458"/>
    <n v="2139"/>
    <n v="144"/>
    <n v="520"/>
    <n v="144"/>
    <n v="0"/>
    <s v="Camp manager"/>
    <s v="Priority 2"/>
    <s v="Protection"/>
    <x v="17"/>
    <m/>
    <m/>
  </r>
  <r>
    <s v="Kachin"/>
    <s v="Mansi"/>
    <s v="Man Wing Catholic Church 2"/>
    <s v="MMR001CMP132"/>
    <s v="GCA"/>
    <s v="Rural"/>
    <n v="458"/>
    <n v="2139"/>
    <n v="144"/>
    <n v="520"/>
    <n v="144"/>
    <n v="0"/>
    <s v="Camp manager"/>
    <s v="Priority 3"/>
    <s v="Food"/>
    <x v="7"/>
    <m/>
    <m/>
  </r>
  <r>
    <s v="Kachin"/>
    <s v="Mansi"/>
    <s v="Man Wing Catholic Church 2"/>
    <s v="MMR001CMP132"/>
    <s v="GCA"/>
    <s v="Rural"/>
    <n v="458"/>
    <n v="2139"/>
    <n v="144"/>
    <n v="520"/>
    <n v="144"/>
    <n v="0"/>
    <s v="Camp resident -Men"/>
    <s v="Priority 1"/>
    <s v="Protection"/>
    <x v="29"/>
    <m/>
    <m/>
  </r>
  <r>
    <s v="Kachin"/>
    <s v="Mansi"/>
    <s v="Man Wing Catholic Church 2"/>
    <s v="MMR001CMP132"/>
    <s v="GCA"/>
    <s v="Rural"/>
    <n v="458"/>
    <n v="2139"/>
    <n v="144"/>
    <n v="520"/>
    <n v="144"/>
    <n v="0"/>
    <s v="Camp resident -Men"/>
    <s v="Priority 2"/>
    <s v="Protection"/>
    <x v="17"/>
    <m/>
    <m/>
  </r>
  <r>
    <s v="Kachin"/>
    <s v="Mansi"/>
    <s v="Man Wing Catholic Church 2"/>
    <s v="MMR001CMP132"/>
    <s v="GCA"/>
    <s v="Rural"/>
    <n v="458"/>
    <n v="2139"/>
    <n v="144"/>
    <n v="520"/>
    <n v="144"/>
    <n v="0"/>
    <s v="Camp resident -Men"/>
    <s v="Priority 3"/>
    <s v="Protection"/>
    <x v="18"/>
    <m/>
    <m/>
  </r>
  <r>
    <s v="Kachin"/>
    <s v="Mansi"/>
    <s v="Man Wing Catholic Church 2"/>
    <s v="MMR001CMP132"/>
    <s v="GCA"/>
    <s v="Rural"/>
    <n v="458"/>
    <n v="2139"/>
    <n v="144"/>
    <n v="520"/>
    <n v="144"/>
    <n v="0"/>
    <s v="Camp resident - women"/>
    <s v="Priority 1"/>
    <s v="Food"/>
    <x v="10"/>
    <m/>
    <m/>
  </r>
  <r>
    <s v="Kachin"/>
    <s v="Mansi"/>
    <s v="Man Wing Catholic Church 2"/>
    <s v="MMR001CMP132"/>
    <s v="GCA"/>
    <s v="Rural"/>
    <n v="458"/>
    <n v="2139"/>
    <n v="144"/>
    <n v="520"/>
    <n v="144"/>
    <n v="0"/>
    <s v="Camp resident - women"/>
    <s v="Priority 2"/>
    <s v="Protection"/>
    <x v="21"/>
    <m/>
    <m/>
  </r>
  <r>
    <s v="Kachin"/>
    <s v="Mansi"/>
    <s v="Man Wing Catholic Church 2"/>
    <s v="MMR001CMP132"/>
    <s v="GCA"/>
    <s v="Rural"/>
    <n v="458"/>
    <n v="2139"/>
    <n v="144"/>
    <n v="520"/>
    <n v="144"/>
    <n v="0"/>
    <s v="Camp resident - women"/>
    <s v="Priority 3"/>
    <s v="Food"/>
    <x v="7"/>
    <m/>
    <m/>
  </r>
  <r>
    <s v="Kachin"/>
    <s v="Mansi"/>
    <s v="Man Wing Catholic Church 2"/>
    <s v="MMR001CMP132"/>
    <s v="GCA"/>
    <s v="Rural"/>
    <n v="458"/>
    <n v="2139"/>
    <n v="144"/>
    <n v="520"/>
    <n v="144"/>
    <n v="0"/>
    <s v="Camp resident - Children"/>
    <s v="Priority 1"/>
    <s v="Food"/>
    <x v="3"/>
    <m/>
    <m/>
  </r>
  <r>
    <s v="Kachin"/>
    <s v="Mansi"/>
    <s v="Man Wing Catholic Church 2"/>
    <s v="MMR001CMP132"/>
    <s v="GCA"/>
    <s v="Rural"/>
    <n v="458"/>
    <n v="2139"/>
    <n v="144"/>
    <n v="520"/>
    <n v="144"/>
    <n v="0"/>
    <s v="Camp resident - Children"/>
    <s v="Priority 2"/>
    <s v="Food"/>
    <x v="10"/>
    <m/>
    <m/>
  </r>
  <r>
    <s v="Kachin"/>
    <s v="Mansi"/>
    <s v="Man Wing Catholic Church 2"/>
    <s v="MMR001CMP132"/>
    <s v="GCA"/>
    <s v="Rural"/>
    <n v="458"/>
    <n v="2139"/>
    <n v="144"/>
    <n v="520"/>
    <n v="144"/>
    <n v="0"/>
    <s v="Camp resident - Children"/>
    <s v="Priority 3"/>
    <s v="Education"/>
    <x v="0"/>
    <m/>
    <m/>
  </r>
  <r>
    <s v="Kachin"/>
    <s v="Mansi"/>
    <s v="Man Wing Catholic Church 1"/>
    <s v="MMR001CMP228"/>
    <s v="GCA"/>
    <s v="Rural"/>
    <n v="123"/>
    <n v="555"/>
    <n v="443"/>
    <n v="2248"/>
    <n v="443"/>
    <n v="0"/>
    <s v="Camp manager"/>
    <s v="Priority 1"/>
    <m/>
    <x v="15"/>
    <m/>
    <m/>
  </r>
  <r>
    <s v="Kachin"/>
    <s v="Mansi"/>
    <s v="Man Wing Catholic Church 1"/>
    <s v="MMR001CMP228"/>
    <s v="GCA"/>
    <s v="Rural"/>
    <n v="123"/>
    <n v="555"/>
    <n v="443"/>
    <n v="2248"/>
    <n v="443"/>
    <n v="0"/>
    <s v="Camp manager"/>
    <s v="Priority 2"/>
    <s v="Food"/>
    <x v="5"/>
    <m/>
    <m/>
  </r>
  <r>
    <s v="Kachin"/>
    <s v="Mansi"/>
    <s v="Man Wing Catholic Church 1"/>
    <s v="MMR001CMP228"/>
    <s v="GCA"/>
    <s v="Rural"/>
    <n v="123"/>
    <n v="555"/>
    <n v="443"/>
    <n v="2248"/>
    <n v="443"/>
    <n v="0"/>
    <s v="Camp manager"/>
    <s v="Priority 3"/>
    <s v="Education"/>
    <x v="4"/>
    <m/>
    <m/>
  </r>
  <r>
    <s v="Kachin"/>
    <s v="Mansi"/>
    <s v="Man Wing Catholic Church 1"/>
    <s v="MMR001CMP228"/>
    <s v="GCA"/>
    <s v="Rural"/>
    <n v="123"/>
    <n v="555"/>
    <n v="443"/>
    <n v="2248"/>
    <n v="443"/>
    <n v="0"/>
    <s v="Camp resident -Men"/>
    <s v="Priority 1"/>
    <s v="Food"/>
    <x v="7"/>
    <m/>
    <m/>
  </r>
  <r>
    <s v="Kachin"/>
    <s v="Mansi"/>
    <s v="Man Wing Catholic Church 1"/>
    <s v="MMR001CMP228"/>
    <s v="GCA"/>
    <s v="Rural"/>
    <n v="123"/>
    <n v="555"/>
    <n v="443"/>
    <n v="2248"/>
    <n v="443"/>
    <n v="0"/>
    <s v="Camp resident -Men"/>
    <s v="Priority 2"/>
    <s v="Food"/>
    <x v="7"/>
    <m/>
    <m/>
  </r>
  <r>
    <s v="Kachin"/>
    <s v="Mansi"/>
    <s v="Man Wing Catholic Church 1"/>
    <s v="MMR001CMP228"/>
    <s v="GCA"/>
    <s v="Rural"/>
    <n v="123"/>
    <n v="555"/>
    <n v="443"/>
    <n v="2248"/>
    <n v="443"/>
    <n v="0"/>
    <s v="Camp resident -Men"/>
    <s v="Priority 3"/>
    <s v="Shelter"/>
    <x v="24"/>
    <m/>
    <m/>
  </r>
  <r>
    <s v="Kachin"/>
    <s v="Mansi"/>
    <s v="Man Wing Catholic Church 1"/>
    <s v="MMR001CMP228"/>
    <s v="GCA"/>
    <s v="Rural"/>
    <n v="123"/>
    <n v="555"/>
    <n v="443"/>
    <n v="2248"/>
    <n v="443"/>
    <n v="0"/>
    <s v="Camp resident - women"/>
    <s v="Priority 1"/>
    <s v="Wash"/>
    <x v="28"/>
    <m/>
    <m/>
  </r>
  <r>
    <s v="Kachin"/>
    <s v="Mansi"/>
    <s v="Man Wing Catholic Church 1"/>
    <s v="MMR001CMP228"/>
    <s v="GCA"/>
    <s v="Rural"/>
    <n v="123"/>
    <n v="555"/>
    <n v="443"/>
    <n v="2248"/>
    <n v="443"/>
    <n v="0"/>
    <s v="Camp resident - women"/>
    <s v="Priority 2"/>
    <s v="Food"/>
    <x v="3"/>
    <m/>
    <m/>
  </r>
  <r>
    <s v="Kachin"/>
    <s v="Mansi"/>
    <s v="Man Wing Catholic Church 1"/>
    <s v="MMR001CMP228"/>
    <s v="GCA"/>
    <s v="Rural"/>
    <n v="123"/>
    <n v="555"/>
    <n v="443"/>
    <n v="2248"/>
    <n v="443"/>
    <n v="0"/>
    <s v="Camp resident - women"/>
    <s v="Priority 3"/>
    <s v="NonFoodItems"/>
    <x v="6"/>
    <m/>
    <m/>
  </r>
  <r>
    <s v="Kachin"/>
    <s v="Mansi"/>
    <s v="Man Wing Catholic Church 1"/>
    <s v="MMR001CMP228"/>
    <s v="GCA"/>
    <s v="Rural"/>
    <n v="123"/>
    <n v="555"/>
    <n v="443"/>
    <n v="2248"/>
    <n v="443"/>
    <n v="0"/>
    <s v="Camp resident - Children"/>
    <s v="Priority 1"/>
    <s v="Education"/>
    <x v="0"/>
    <m/>
    <m/>
  </r>
  <r>
    <s v="Kachin"/>
    <s v="Mansi"/>
    <s v="Man Wing Catholic Church 1"/>
    <s v="MMR001CMP228"/>
    <s v="GCA"/>
    <s v="Rural"/>
    <n v="123"/>
    <n v="555"/>
    <n v="443"/>
    <n v="2248"/>
    <n v="443"/>
    <n v="0"/>
    <s v="Camp resident - Children"/>
    <s v="Priority 2"/>
    <s v="Wash"/>
    <x v="25"/>
    <m/>
    <m/>
  </r>
  <r>
    <s v="Kachin"/>
    <s v="Mansi"/>
    <s v="Man Wing Catholic Church 1"/>
    <s v="MMR001CMP228"/>
    <s v="GCA"/>
    <s v="Rural"/>
    <n v="123"/>
    <n v="555"/>
    <n v="443"/>
    <n v="2248"/>
    <n v="443"/>
    <n v="0"/>
    <s v="Camp resident - Children"/>
    <s v="Priority 3"/>
    <s v="Food"/>
    <x v="10"/>
    <m/>
    <m/>
  </r>
  <r>
    <s v="Kachin"/>
    <s v="Mansi"/>
    <s v="Lana Zup Ja "/>
    <s v="MMR001CMP128"/>
    <s v="NGCA"/>
    <s v="Rural"/>
    <n v="545"/>
    <n v="2560"/>
    <n v="553"/>
    <n v="2692"/>
    <n v="553"/>
    <n v="0"/>
    <s v="Camp manager"/>
    <s v="Priority 1"/>
    <s v="Food"/>
    <x v="5"/>
    <m/>
    <m/>
  </r>
  <r>
    <s v="Kachin"/>
    <s v="Mansi"/>
    <s v="Lana Zup Ja "/>
    <s v="MMR001CMP128"/>
    <s v="NGCA"/>
    <s v="Rural"/>
    <n v="545"/>
    <n v="2560"/>
    <n v="553"/>
    <n v="2692"/>
    <n v="553"/>
    <n v="0"/>
    <s v="Camp manager"/>
    <s v="Priority 2"/>
    <s v="Protection"/>
    <x v="17"/>
    <m/>
    <m/>
  </r>
  <r>
    <s v="Kachin"/>
    <s v="Mansi"/>
    <s v="Lana Zup Ja "/>
    <s v="MMR001CMP128"/>
    <s v="NGCA"/>
    <s v="Rural"/>
    <n v="545"/>
    <n v="2560"/>
    <n v="553"/>
    <n v="2692"/>
    <n v="553"/>
    <n v="0"/>
    <s v="Camp manager"/>
    <s v="Priority 3"/>
    <s v="Shelter"/>
    <x v="24"/>
    <m/>
    <m/>
  </r>
  <r>
    <s v="Kachin"/>
    <s v="Mansi"/>
    <s v="Lana Zup Ja "/>
    <s v="MMR001CMP128"/>
    <s v="NGCA"/>
    <s v="Rural"/>
    <n v="545"/>
    <n v="2560"/>
    <n v="553"/>
    <n v="2692"/>
    <n v="553"/>
    <n v="0"/>
    <s v="Camp resident -Men"/>
    <s v="Priority 1"/>
    <s v="Food"/>
    <x v="7"/>
    <m/>
    <m/>
  </r>
  <r>
    <s v="Kachin"/>
    <s v="Mansi"/>
    <s v="Lana Zup Ja "/>
    <s v="MMR001CMP128"/>
    <s v="NGCA"/>
    <s v="Rural"/>
    <n v="545"/>
    <n v="2560"/>
    <n v="553"/>
    <n v="2692"/>
    <n v="553"/>
    <n v="0"/>
    <s v="Camp resident -Men"/>
    <s v="Priority 2"/>
    <s v="Education"/>
    <x v="4"/>
    <m/>
    <m/>
  </r>
  <r>
    <s v="Kachin"/>
    <s v="Mansi"/>
    <s v="Lana Zup Ja "/>
    <s v="MMR001CMP128"/>
    <s v="NGCA"/>
    <s v="Rural"/>
    <n v="545"/>
    <n v="2560"/>
    <n v="553"/>
    <n v="2692"/>
    <n v="553"/>
    <n v="0"/>
    <s v="Camp resident -Men"/>
    <s v="Priority 3"/>
    <s v="Food"/>
    <x v="3"/>
    <m/>
    <m/>
  </r>
  <r>
    <s v="Kachin"/>
    <s v="Mansi"/>
    <s v="Lana Zup Ja "/>
    <s v="MMR001CMP128"/>
    <s v="NGCA"/>
    <s v="Rural"/>
    <n v="545"/>
    <n v="2560"/>
    <n v="553"/>
    <n v="2692"/>
    <n v="553"/>
    <n v="0"/>
    <s v="Camp resident - women"/>
    <s v="Priority 1"/>
    <s v="Wash"/>
    <x v="9"/>
    <m/>
    <m/>
  </r>
  <r>
    <s v="Kachin"/>
    <s v="Mansi"/>
    <s v="Lana Zup Ja "/>
    <s v="MMR001CMP128"/>
    <s v="NGCA"/>
    <s v="Rural"/>
    <n v="545"/>
    <n v="2560"/>
    <n v="553"/>
    <n v="2692"/>
    <n v="553"/>
    <n v="0"/>
    <s v="Camp resident - women"/>
    <s v="Priority 2"/>
    <s v="Wash"/>
    <x v="28"/>
    <m/>
    <m/>
  </r>
  <r>
    <s v="Kachin"/>
    <s v="Mansi"/>
    <s v="Lana Zup Ja "/>
    <s v="MMR001CMP128"/>
    <s v="NGCA"/>
    <s v="Rural"/>
    <n v="545"/>
    <n v="2560"/>
    <n v="553"/>
    <n v="2692"/>
    <n v="553"/>
    <n v="0"/>
    <s v="Camp resident - women"/>
    <s v="Priority 3"/>
    <s v="Wash"/>
    <x v="26"/>
    <m/>
    <m/>
  </r>
  <r>
    <s v="Kachin"/>
    <s v="Mansi"/>
    <s v="Lana Zup Ja "/>
    <s v="MMR001CMP128"/>
    <s v="NGCA"/>
    <s v="Rural"/>
    <n v="545"/>
    <n v="2560"/>
    <n v="553"/>
    <n v="2692"/>
    <n v="553"/>
    <n v="0"/>
    <s v="Camp resident - Children"/>
    <s v="Priority 1"/>
    <s v="Education"/>
    <x v="0"/>
    <m/>
    <m/>
  </r>
  <r>
    <s v="Kachin"/>
    <s v="Mansi"/>
    <s v="Lana Zup Ja "/>
    <s v="MMR001CMP128"/>
    <s v="NGCA"/>
    <s v="Rural"/>
    <n v="545"/>
    <n v="2560"/>
    <n v="553"/>
    <n v="2692"/>
    <n v="553"/>
    <n v="0"/>
    <s v="Camp resident - Children"/>
    <s v="Priority 2"/>
    <s v="Protection"/>
    <x v="1"/>
    <m/>
    <m/>
  </r>
  <r>
    <s v="Kachin"/>
    <s v="Mansi"/>
    <s v="Lana Zup Ja "/>
    <s v="MMR001CMP128"/>
    <s v="NGCA"/>
    <s v="Rural"/>
    <n v="545"/>
    <n v="2560"/>
    <n v="553"/>
    <n v="2692"/>
    <n v="553"/>
    <n v="0"/>
    <s v="Camp resident - Children"/>
    <s v="Priority 3"/>
    <s v="Wash"/>
    <x v="16"/>
    <m/>
    <m/>
  </r>
  <r>
    <s v="Kachin"/>
    <s v="Myitkyina"/>
    <s v="Nan Kway St. John Catholic Church"/>
    <s v="MMR001CMP024"/>
    <s v="GCA"/>
    <s v="Rural"/>
    <n v="67"/>
    <n v="327"/>
    <n v="68"/>
    <n v="327"/>
    <n v="68"/>
    <n v="327"/>
    <s v="Camp manager"/>
    <s v="Priority 1"/>
    <s v="Health"/>
    <x v="19"/>
    <m/>
    <m/>
  </r>
  <r>
    <s v="Kachin"/>
    <s v="Myitkyina"/>
    <s v="Nan Kway St. John Catholic Church"/>
    <s v="MMR001CMP024"/>
    <s v="GCA"/>
    <s v="Rural"/>
    <n v="67"/>
    <n v="327"/>
    <n v="68"/>
    <n v="327"/>
    <n v="68"/>
    <n v="327"/>
    <s v="Camp manager"/>
    <s v="Priority 2"/>
    <s v="Food"/>
    <x v="5"/>
    <m/>
    <m/>
  </r>
  <r>
    <s v="Kachin"/>
    <s v="Myitkyina"/>
    <s v="Nan Kway St. John Catholic Church"/>
    <s v="MMR001CMP024"/>
    <s v="GCA"/>
    <s v="Rural"/>
    <n v="67"/>
    <n v="327"/>
    <n v="68"/>
    <n v="327"/>
    <n v="68"/>
    <n v="327"/>
    <s v="Camp manager"/>
    <s v="Priority 3"/>
    <s v="Food"/>
    <x v="7"/>
    <m/>
    <m/>
  </r>
  <r>
    <s v="Kachin"/>
    <s v="Myitkyina"/>
    <s v="Nan Kway St. John Catholic Church"/>
    <s v="MMR001CMP024"/>
    <s v="GCA"/>
    <s v="Rural"/>
    <n v="67"/>
    <n v="327"/>
    <n v="68"/>
    <n v="327"/>
    <n v="68"/>
    <n v="327"/>
    <s v="Camp resident -Men"/>
    <s v="Priority 1"/>
    <s v="Food"/>
    <x v="3"/>
    <m/>
    <m/>
  </r>
  <r>
    <s v="Kachin"/>
    <s v="Myitkyina"/>
    <s v="Nan Kway St. John Catholic Church"/>
    <s v="MMR001CMP024"/>
    <s v="GCA"/>
    <s v="Rural"/>
    <n v="67"/>
    <n v="327"/>
    <n v="68"/>
    <n v="327"/>
    <n v="68"/>
    <n v="327"/>
    <s v="Camp resident -Men"/>
    <s v="Priority 2"/>
    <s v="Food"/>
    <x v="7"/>
    <m/>
    <m/>
  </r>
  <r>
    <s v="Kachin"/>
    <s v="Myitkyina"/>
    <s v="Nan Kway St. John Catholic Church"/>
    <s v="MMR001CMP024"/>
    <s v="GCA"/>
    <s v="Rural"/>
    <n v="67"/>
    <n v="327"/>
    <n v="68"/>
    <n v="327"/>
    <n v="68"/>
    <n v="327"/>
    <s v="Camp resident -Men"/>
    <s v="Priority 3"/>
    <s v="Food"/>
    <x v="5"/>
    <m/>
    <m/>
  </r>
  <r>
    <s v="Kachin"/>
    <s v="Myitkyina"/>
    <s v="Nan Kway St. John Catholic Church"/>
    <s v="MMR001CMP024"/>
    <s v="GCA"/>
    <s v="Rural"/>
    <n v="67"/>
    <n v="327"/>
    <n v="68"/>
    <n v="327"/>
    <n v="68"/>
    <n v="327"/>
    <s v="Camp resident - women"/>
    <s v="Priority 1"/>
    <s v="Food"/>
    <x v="3"/>
    <m/>
    <m/>
  </r>
  <r>
    <s v="Kachin"/>
    <s v="Myitkyina"/>
    <s v="Nan Kway St. John Catholic Church"/>
    <s v="MMR001CMP024"/>
    <s v="GCA"/>
    <s v="Rural"/>
    <n v="67"/>
    <n v="327"/>
    <n v="68"/>
    <n v="327"/>
    <n v="68"/>
    <n v="327"/>
    <s v="Camp resident - women"/>
    <s v="Priority 2"/>
    <s v="Food"/>
    <x v="5"/>
    <m/>
    <m/>
  </r>
  <r>
    <s v="Kachin"/>
    <s v="Myitkyina"/>
    <s v="Nan Kway St. John Catholic Church"/>
    <s v="MMR001CMP024"/>
    <s v="GCA"/>
    <s v="Rural"/>
    <n v="67"/>
    <n v="327"/>
    <n v="68"/>
    <n v="327"/>
    <n v="68"/>
    <n v="327"/>
    <s v="Camp resident - women"/>
    <s v="Priority 3"/>
    <s v="Health"/>
    <x v="19"/>
    <m/>
    <m/>
  </r>
  <r>
    <s v="Kachin"/>
    <s v="Myitkyina"/>
    <s v="Nan Kway St. John Catholic Church"/>
    <s v="MMR001CMP024"/>
    <s v="GCA"/>
    <s v="Rural"/>
    <n v="67"/>
    <n v="327"/>
    <n v="68"/>
    <n v="327"/>
    <n v="68"/>
    <n v="327"/>
    <s v="Camp resident - Children"/>
    <s v="Priority 1"/>
    <s v="Education"/>
    <x v="0"/>
    <m/>
    <m/>
  </r>
  <r>
    <s v="Kachin"/>
    <s v="Myitkyina"/>
    <s v="Nan Kway St. John Catholic Church"/>
    <s v="MMR001CMP024"/>
    <s v="GCA"/>
    <s v="Rural"/>
    <n v="67"/>
    <n v="327"/>
    <n v="68"/>
    <n v="327"/>
    <n v="68"/>
    <n v="327"/>
    <s v="Camp resident - Children"/>
    <s v="Priority 2"/>
    <s v="Education"/>
    <x v="13"/>
    <m/>
    <m/>
  </r>
  <r>
    <s v="Kachin"/>
    <s v="Myitkyina"/>
    <s v="Nan Kway St. John Catholic Church"/>
    <s v="MMR001CMP024"/>
    <s v="GCA"/>
    <s v="Rural"/>
    <n v="67"/>
    <n v="327"/>
    <n v="68"/>
    <n v="327"/>
    <n v="68"/>
    <n v="327"/>
    <s v="Camp resident - Children"/>
    <s v="Priority 3"/>
    <s v="Health"/>
    <x v="2"/>
    <m/>
    <m/>
  </r>
  <r>
    <s v="Kachin"/>
    <s v="Hpakant"/>
    <s v="Nant Ma Hpit Catholic Church"/>
    <s v="MMR001CMP103"/>
    <s v="GCA"/>
    <s v="Rural"/>
    <n v="48"/>
    <n v="420"/>
    <n v="48"/>
    <n v="220"/>
    <n v="48"/>
    <n v="220"/>
    <s v="Camp manager"/>
    <s v="Priority 1"/>
    <s v="Other"/>
    <x v="27"/>
    <s v="Kitchen"/>
    <s v="Kitchen"/>
  </r>
  <r>
    <s v="Kachin"/>
    <s v="Hpakant"/>
    <s v="Nant Ma Hpit Catholic Church"/>
    <s v="MMR001CMP103"/>
    <s v="GCA"/>
    <s v="Rural"/>
    <n v="48"/>
    <n v="420"/>
    <n v="48"/>
    <n v="220"/>
    <n v="48"/>
    <n v="220"/>
    <s v="Camp manager"/>
    <s v="Priority 2"/>
    <s v="Protection"/>
    <x v="17"/>
    <m/>
    <m/>
  </r>
  <r>
    <s v="Kachin"/>
    <s v="Hpakant"/>
    <s v="Nant Ma Hpit Catholic Church"/>
    <s v="MMR001CMP103"/>
    <s v="GCA"/>
    <s v="Rural"/>
    <n v="48"/>
    <n v="420"/>
    <n v="48"/>
    <n v="220"/>
    <n v="48"/>
    <n v="220"/>
    <s v="Camp manager"/>
    <s v="Priority 3"/>
    <s v="Wash"/>
    <x v="16"/>
    <m/>
    <m/>
  </r>
  <r>
    <s v="Kachin"/>
    <s v="Hpakant"/>
    <s v="Nant Ma Hpit Catholic Church"/>
    <s v="MMR001CMP103"/>
    <s v="GCA"/>
    <s v="Rural"/>
    <n v="48"/>
    <n v="420"/>
    <n v="48"/>
    <n v="220"/>
    <n v="48"/>
    <n v="220"/>
    <s v="Camp resident -Men"/>
    <s v="Priority 1"/>
    <s v="Food"/>
    <x v="7"/>
    <m/>
    <m/>
  </r>
  <r>
    <s v="Kachin"/>
    <s v="Hpakant"/>
    <s v="Nant Ma Hpit Catholic Church"/>
    <s v="MMR001CMP103"/>
    <s v="GCA"/>
    <s v="Rural"/>
    <n v="48"/>
    <n v="420"/>
    <n v="48"/>
    <n v="220"/>
    <n v="48"/>
    <n v="220"/>
    <s v="Camp resident -Men"/>
    <s v="Priority 2"/>
    <s v="Health"/>
    <x v="23"/>
    <m/>
    <m/>
  </r>
  <r>
    <s v="Kachin"/>
    <s v="Hpakant"/>
    <s v="Nant Ma Hpit Catholic Church"/>
    <s v="MMR001CMP103"/>
    <s v="GCA"/>
    <s v="Rural"/>
    <n v="48"/>
    <n v="420"/>
    <n v="48"/>
    <n v="220"/>
    <n v="48"/>
    <n v="220"/>
    <s v="Camp resident -Men"/>
    <s v="Priority 3"/>
    <s v="Education"/>
    <x v="4"/>
    <m/>
    <m/>
  </r>
  <r>
    <s v="Kachin"/>
    <s v="Hpakant"/>
    <s v="Nant Ma Hpit Catholic Church"/>
    <s v="MMR001CMP103"/>
    <s v="GCA"/>
    <s v="Rural"/>
    <n v="48"/>
    <n v="420"/>
    <n v="48"/>
    <n v="220"/>
    <n v="48"/>
    <n v="220"/>
    <s v="Camp resident - women"/>
    <s v="Priority 1"/>
    <s v="Education"/>
    <x v="4"/>
    <m/>
    <m/>
  </r>
  <r>
    <s v="Kachin"/>
    <s v="Hpakant"/>
    <s v="Nant Ma Hpit Catholic Church"/>
    <s v="MMR001CMP103"/>
    <s v="GCA"/>
    <s v="Rural"/>
    <n v="48"/>
    <n v="420"/>
    <n v="48"/>
    <n v="220"/>
    <n v="48"/>
    <n v="220"/>
    <s v="Camp resident - women"/>
    <s v="Priority 2"/>
    <s v="NonFoodItems"/>
    <x v="8"/>
    <m/>
    <m/>
  </r>
  <r>
    <s v="Kachin"/>
    <s v="Hpakant"/>
    <s v="Nant Ma Hpit Catholic Church"/>
    <s v="MMR001CMP103"/>
    <s v="GCA"/>
    <s v="Rural"/>
    <n v="48"/>
    <n v="420"/>
    <n v="48"/>
    <n v="220"/>
    <n v="48"/>
    <n v="220"/>
    <s v="Camp resident - women"/>
    <s v="Priority 3"/>
    <s v="Health"/>
    <x v="19"/>
    <m/>
    <m/>
  </r>
  <r>
    <s v="Kachin"/>
    <s v="Hpakant"/>
    <s v="Nant Ma Hpit Catholic Church"/>
    <s v="MMR001CMP103"/>
    <s v="GCA"/>
    <s v="Rural"/>
    <n v="48"/>
    <n v="420"/>
    <n v="48"/>
    <n v="220"/>
    <n v="48"/>
    <n v="220"/>
    <s v="Camp resident - Children"/>
    <s v="Priority 1"/>
    <s v="Food"/>
    <x v="10"/>
    <m/>
    <m/>
  </r>
  <r>
    <s v="Kachin"/>
    <s v="Hpakant"/>
    <s v="Nant Ma Hpit Catholic Church"/>
    <s v="MMR001CMP103"/>
    <s v="GCA"/>
    <s v="Rural"/>
    <n v="48"/>
    <n v="420"/>
    <n v="48"/>
    <n v="220"/>
    <n v="48"/>
    <n v="220"/>
    <s v="Camp resident - Children"/>
    <s v="Priority 2"/>
    <s v="Health"/>
    <x v="23"/>
    <m/>
    <m/>
  </r>
  <r>
    <s v="Kachin"/>
    <s v="Hpakant"/>
    <s v="Nant Ma Hpit Catholic Church"/>
    <s v="MMR001CMP103"/>
    <s v="GCA"/>
    <s v="Rural"/>
    <n v="48"/>
    <n v="420"/>
    <n v="48"/>
    <n v="220"/>
    <n v="48"/>
    <n v="220"/>
    <s v="Camp resident - Children"/>
    <s v="Priority 3"/>
    <s v="Education"/>
    <x v="0"/>
    <m/>
    <m/>
  </r>
  <r>
    <s v="Kachin"/>
    <s v="Hpakant"/>
    <s v="5 Ward RC Church(lon Khin)"/>
    <s v="MMR001CMP168"/>
    <s v="GCA"/>
    <s v="Rural"/>
    <n v="66"/>
    <n v="367"/>
    <n v="60"/>
    <n v="374"/>
    <n v="70"/>
    <n v="366"/>
    <s v="Camp manager"/>
    <s v="Priority 1"/>
    <s v="Health"/>
    <x v="23"/>
    <m/>
    <m/>
  </r>
  <r>
    <s v="Kachin"/>
    <s v="Hpakant"/>
    <s v="5 Ward RC Church(lon Khin)"/>
    <s v="MMR001CMP168"/>
    <s v="GCA"/>
    <s v="Rural"/>
    <n v="66"/>
    <n v="367"/>
    <n v="60"/>
    <n v="374"/>
    <n v="70"/>
    <n v="366"/>
    <s v="Camp manager"/>
    <s v="Priority 2"/>
    <s v="Education"/>
    <x v="13"/>
    <m/>
    <m/>
  </r>
  <r>
    <s v="Kachin"/>
    <s v="Hpakant"/>
    <s v="5 Ward RC Church(lon Khin)"/>
    <s v="MMR001CMP168"/>
    <s v="GCA"/>
    <s v="Rural"/>
    <n v="66"/>
    <n v="367"/>
    <n v="60"/>
    <n v="374"/>
    <n v="70"/>
    <n v="366"/>
    <s v="Camp manager"/>
    <s v="Priority 3"/>
    <s v="Protection"/>
    <x v="17"/>
    <m/>
    <m/>
  </r>
  <r>
    <s v="Kachin"/>
    <s v="Hpakant"/>
    <s v="5 Ward RC Church(lon Khin)"/>
    <s v="MMR001CMP168"/>
    <s v="GCA"/>
    <s v="Rural"/>
    <n v="66"/>
    <n v="367"/>
    <n v="60"/>
    <n v="374"/>
    <n v="70"/>
    <n v="366"/>
    <s v="Camp resident -Men"/>
    <s v="Priority 1"/>
    <s v="Food"/>
    <x v="7"/>
    <m/>
    <m/>
  </r>
  <r>
    <s v="Kachin"/>
    <s v="Hpakant"/>
    <s v="5 Ward RC Church(lon Khin)"/>
    <s v="MMR001CMP168"/>
    <s v="GCA"/>
    <s v="Rural"/>
    <n v="66"/>
    <n v="367"/>
    <n v="60"/>
    <n v="374"/>
    <n v="70"/>
    <n v="366"/>
    <s v="Camp resident -Men"/>
    <s v="Priority 2"/>
    <s v="Shelter"/>
    <x v="14"/>
    <m/>
    <m/>
  </r>
  <r>
    <s v="Kachin"/>
    <s v="Hpakant"/>
    <s v="5 Ward RC Church(lon Khin)"/>
    <s v="MMR001CMP168"/>
    <s v="GCA"/>
    <s v="Rural"/>
    <n v="66"/>
    <n v="367"/>
    <n v="60"/>
    <n v="374"/>
    <n v="70"/>
    <n v="366"/>
    <s v="Camp resident -Men"/>
    <s v="Priority 3"/>
    <s v="Health"/>
    <x v="19"/>
    <m/>
    <m/>
  </r>
  <r>
    <s v="Kachin"/>
    <s v="Hpakant"/>
    <s v="5 Ward RC Church(lon Khin)"/>
    <s v="MMR001CMP168"/>
    <s v="GCA"/>
    <s v="Rural"/>
    <n v="66"/>
    <n v="367"/>
    <n v="60"/>
    <n v="374"/>
    <n v="70"/>
    <n v="366"/>
    <s v="Camp resident - women"/>
    <s v="Priority 1"/>
    <s v="Health"/>
    <x v="19"/>
    <m/>
    <m/>
  </r>
  <r>
    <s v="Kachin"/>
    <s v="Hpakant"/>
    <s v="5 Ward RC Church(lon Khin)"/>
    <s v="MMR001CMP168"/>
    <s v="GCA"/>
    <s v="Rural"/>
    <n v="66"/>
    <n v="367"/>
    <n v="60"/>
    <n v="374"/>
    <n v="70"/>
    <n v="366"/>
    <s v="Camp resident - women"/>
    <s v="Priority 2"/>
    <s v="Food"/>
    <x v="5"/>
    <m/>
    <m/>
  </r>
  <r>
    <s v="Kachin"/>
    <s v="Hpakant"/>
    <s v="5 Ward RC Church(lon Khin)"/>
    <s v="MMR001CMP168"/>
    <s v="GCA"/>
    <s v="Rural"/>
    <n v="66"/>
    <n v="367"/>
    <n v="60"/>
    <n v="374"/>
    <n v="70"/>
    <n v="366"/>
    <s v="Camp resident - women"/>
    <s v="Priority 3"/>
    <s v="Food"/>
    <x v="7"/>
    <m/>
    <m/>
  </r>
  <r>
    <s v="Kachin"/>
    <s v="Hpakant"/>
    <s v="5 Ward RC Church(lon Khin)"/>
    <s v="MMR001CMP168"/>
    <s v="GCA"/>
    <s v="Rural"/>
    <n v="66"/>
    <n v="367"/>
    <n v="60"/>
    <n v="374"/>
    <n v="70"/>
    <n v="366"/>
    <s v="Camp resident - Children"/>
    <s v="Priority 1"/>
    <s v="Health"/>
    <x v="19"/>
    <m/>
    <m/>
  </r>
  <r>
    <s v="Kachin"/>
    <s v="Hpakant"/>
    <s v="5 Ward RC Church(lon Khin)"/>
    <s v="MMR001CMP168"/>
    <s v="GCA"/>
    <s v="Rural"/>
    <n v="66"/>
    <n v="367"/>
    <n v="60"/>
    <n v="374"/>
    <n v="70"/>
    <n v="366"/>
    <s v="Camp resident - Children"/>
    <s v="Priority 2"/>
    <s v="Wash"/>
    <x v="16"/>
    <m/>
    <m/>
  </r>
  <r>
    <s v="Kachin"/>
    <s v="Hpakant"/>
    <s v="5 Ward RC Church(lon Khin)"/>
    <s v="MMR001CMP168"/>
    <s v="GCA"/>
    <s v="Rural"/>
    <n v="66"/>
    <n v="367"/>
    <n v="60"/>
    <n v="374"/>
    <n v="70"/>
    <n v="366"/>
    <s v="Camp resident - Children"/>
    <s v="Priority 3"/>
    <s v="Environment"/>
    <x v="12"/>
    <m/>
    <m/>
  </r>
  <r>
    <s v="Kachin"/>
    <s v="Chipwi"/>
    <s v="Saw Zam"/>
    <s v="MMR001CMP225"/>
    <s v="GCA"/>
    <s v="Rural"/>
    <n v="30"/>
    <n v="174"/>
    <n v="28"/>
    <n v="167"/>
    <n v="30"/>
    <n v="174"/>
    <s v="Camp manager"/>
    <s v="Priority 1"/>
    <s v="Food"/>
    <x v="5"/>
    <m/>
    <m/>
  </r>
  <r>
    <s v="Kachin"/>
    <s v="Chipwi"/>
    <s v="Saw Zam"/>
    <s v="MMR001CMP225"/>
    <s v="GCA"/>
    <s v="Rural"/>
    <n v="30"/>
    <n v="174"/>
    <n v="28"/>
    <n v="167"/>
    <n v="30"/>
    <n v="174"/>
    <s v="Camp manager"/>
    <s v="Priority 2"/>
    <s v="Education"/>
    <x v="4"/>
    <m/>
    <m/>
  </r>
  <r>
    <s v="Kachin"/>
    <s v="Chipwi"/>
    <s v="Saw Zam"/>
    <s v="MMR001CMP225"/>
    <s v="GCA"/>
    <s v="Rural"/>
    <n v="30"/>
    <n v="174"/>
    <n v="28"/>
    <n v="167"/>
    <n v="30"/>
    <n v="174"/>
    <s v="Camp manager"/>
    <s v="Priority 3"/>
    <s v="Wash"/>
    <x v="28"/>
    <m/>
    <m/>
  </r>
  <r>
    <s v="Kachin"/>
    <s v="Chipwi"/>
    <s v="Saw Zam"/>
    <s v="MMR001CMP225"/>
    <s v="GCA"/>
    <s v="Rural"/>
    <n v="30"/>
    <n v="174"/>
    <n v="28"/>
    <n v="167"/>
    <n v="30"/>
    <n v="174"/>
    <s v="Camp resident -Men"/>
    <s v="Priority 1"/>
    <s v="Food"/>
    <x v="3"/>
    <m/>
    <m/>
  </r>
  <r>
    <s v="Kachin"/>
    <s v="Chipwi"/>
    <s v="Saw Zam"/>
    <s v="MMR001CMP225"/>
    <s v="GCA"/>
    <s v="Rural"/>
    <n v="30"/>
    <n v="174"/>
    <n v="28"/>
    <n v="167"/>
    <n v="30"/>
    <n v="174"/>
    <s v="Camp resident -Men"/>
    <s v="Priority 2"/>
    <s v="Education"/>
    <x v="4"/>
    <m/>
    <m/>
  </r>
  <r>
    <s v="Kachin"/>
    <s v="Chipwi"/>
    <s v="Saw Zam"/>
    <s v="MMR001CMP225"/>
    <s v="GCA"/>
    <s v="Rural"/>
    <n v="30"/>
    <n v="174"/>
    <n v="28"/>
    <n v="167"/>
    <n v="30"/>
    <n v="174"/>
    <s v="Camp resident -Men"/>
    <s v="Priority 3"/>
    <s v="Education"/>
    <x v="0"/>
    <m/>
    <m/>
  </r>
  <r>
    <s v="Kachin"/>
    <s v="Chipwi"/>
    <s v="Saw Zam"/>
    <s v="MMR001CMP225"/>
    <s v="GCA"/>
    <s v="Rural"/>
    <n v="30"/>
    <n v="174"/>
    <n v="28"/>
    <n v="167"/>
    <n v="30"/>
    <n v="174"/>
    <s v="Camp resident - women"/>
    <s v="Priority 1"/>
    <s v="Food"/>
    <x v="3"/>
    <m/>
    <m/>
  </r>
  <r>
    <s v="Kachin"/>
    <s v="Chipwi"/>
    <s v="Saw Zam"/>
    <s v="MMR001CMP225"/>
    <s v="GCA"/>
    <s v="Rural"/>
    <n v="30"/>
    <n v="174"/>
    <n v="28"/>
    <n v="167"/>
    <n v="30"/>
    <n v="174"/>
    <s v="Camp resident - women"/>
    <s v="Priority 2"/>
    <s v="Wash"/>
    <x v="16"/>
    <m/>
    <m/>
  </r>
  <r>
    <s v="Kachin"/>
    <s v="Momauk"/>
    <s v="Ni Thaw Ka Monestry"/>
    <s v="MMR001CMP059"/>
    <s v="GCA"/>
    <s v="Urban"/>
    <n v="24"/>
    <n v="89"/>
    <n v="27"/>
    <n v="101"/>
    <n v="27"/>
    <n v="0"/>
    <s v="Camp resident - women"/>
    <s v="Priority 3"/>
    <s v="Health"/>
    <x v="2"/>
    <m/>
    <m/>
  </r>
  <r>
    <s v="Kachin"/>
    <s v="Momauk"/>
    <s v="Ni Thaw Ka Monestry"/>
    <s v="MMR001CMP059"/>
    <s v="GCA"/>
    <s v="Urban"/>
    <n v="24"/>
    <n v="89"/>
    <n v="27"/>
    <n v="101"/>
    <n v="27"/>
    <n v="0"/>
    <s v="Camp resident - Children"/>
    <s v="Priority 1"/>
    <s v="Education"/>
    <x v="0"/>
    <m/>
    <m/>
  </r>
  <r>
    <s v="Kachin"/>
    <s v="Momauk"/>
    <s v="Ni Thaw Ka Monestry"/>
    <s v="MMR001CMP059"/>
    <s v="GCA"/>
    <s v="Urban"/>
    <n v="24"/>
    <n v="89"/>
    <n v="27"/>
    <n v="101"/>
    <n v="27"/>
    <n v="0"/>
    <s v="Camp resident - Children"/>
    <s v="Priority 2"/>
    <s v="NonFoodItems"/>
    <x v="6"/>
    <m/>
    <m/>
  </r>
  <r>
    <s v="Kachin"/>
    <s v="Momauk"/>
    <s v="Ni Thaw Ka Monestry"/>
    <s v="MMR001CMP059"/>
    <s v="GCA"/>
    <s v="Urban"/>
    <n v="24"/>
    <n v="89"/>
    <n v="27"/>
    <n v="101"/>
    <n v="27"/>
    <n v="0"/>
    <s v="Camp resident - Children"/>
    <s v="Priority 3"/>
    <s v="Health"/>
    <x v="2"/>
    <m/>
    <m/>
  </r>
  <r>
    <s v="Kachin"/>
    <s v="Bhamo"/>
    <s v="Yoe Kyi Monastery"/>
    <s v="MMR001CMP053"/>
    <s v="GCA"/>
    <s v="Urban"/>
    <n v="15"/>
    <n v="64"/>
    <n v="15"/>
    <n v="73"/>
    <n v="15"/>
    <n v="73"/>
    <s v="Camp manager"/>
    <s v="Priority 1"/>
    <s v="Food"/>
    <x v="5"/>
    <m/>
    <m/>
  </r>
  <r>
    <s v="Kachin"/>
    <s v="Bhamo"/>
    <s v="Yoe Kyi Monastery"/>
    <s v="MMR001CMP053"/>
    <s v="GCA"/>
    <s v="Urban"/>
    <n v="15"/>
    <n v="64"/>
    <n v="15"/>
    <n v="73"/>
    <n v="15"/>
    <n v="73"/>
    <s v="Camp manager"/>
    <s v="Priority 2"/>
    <s v="Food"/>
    <x v="7"/>
    <m/>
    <m/>
  </r>
  <r>
    <s v="Kachin"/>
    <s v="Bhamo"/>
    <s v="Yoe Kyi Monastery"/>
    <s v="MMR001CMP053"/>
    <s v="GCA"/>
    <s v="Urban"/>
    <n v="15"/>
    <n v="64"/>
    <n v="15"/>
    <n v="73"/>
    <n v="15"/>
    <n v="73"/>
    <s v="Camp manager"/>
    <s v="Priority 3"/>
    <s v="Food"/>
    <x v="3"/>
    <m/>
    <m/>
  </r>
  <r>
    <s v="Kachin"/>
    <s v="Bhamo"/>
    <s v="Yoe Kyi Monastery"/>
    <s v="MMR001CMP053"/>
    <s v="GCA"/>
    <s v="Urban"/>
    <n v="15"/>
    <n v="64"/>
    <n v="15"/>
    <n v="73"/>
    <n v="15"/>
    <n v="73"/>
    <s v="Camp resident -Men"/>
    <s v="Priority 1"/>
    <s v="Food"/>
    <x v="3"/>
    <m/>
    <m/>
  </r>
  <r>
    <s v="Kachin"/>
    <s v="Bhamo"/>
    <s v="Yoe Kyi Monastery"/>
    <s v="MMR001CMP053"/>
    <s v="GCA"/>
    <s v="Urban"/>
    <n v="15"/>
    <n v="64"/>
    <n v="15"/>
    <n v="73"/>
    <n v="15"/>
    <n v="73"/>
    <s v="Camp resident -Men"/>
    <s v="Priority 2"/>
    <s v="Environment"/>
    <x v="12"/>
    <m/>
    <m/>
  </r>
  <r>
    <s v="Kachin"/>
    <s v="Bhamo"/>
    <s v="Yoe Kyi Monastery"/>
    <s v="MMR001CMP053"/>
    <s v="GCA"/>
    <s v="Urban"/>
    <n v="15"/>
    <n v="64"/>
    <n v="15"/>
    <n v="73"/>
    <n v="15"/>
    <n v="73"/>
    <s v="Camp resident -Men"/>
    <s v="Priority 3"/>
    <s v="NonFoodItems"/>
    <x v="6"/>
    <m/>
    <m/>
  </r>
  <r>
    <s v="Kachin"/>
    <s v="Bhamo"/>
    <s v="Yoe Kyi Monastery"/>
    <s v="MMR001CMP053"/>
    <s v="GCA"/>
    <s v="Urban"/>
    <n v="15"/>
    <n v="64"/>
    <n v="15"/>
    <n v="73"/>
    <n v="15"/>
    <n v="73"/>
    <s v="Camp resident - women"/>
    <s v="Priority 1"/>
    <s v="Food"/>
    <x v="3"/>
    <m/>
    <m/>
  </r>
  <r>
    <s v="Kachin"/>
    <s v="Bhamo"/>
    <s v="Yoe Kyi Monastery"/>
    <s v="MMR001CMP053"/>
    <s v="GCA"/>
    <s v="Urban"/>
    <n v="15"/>
    <n v="64"/>
    <n v="15"/>
    <n v="73"/>
    <n v="15"/>
    <n v="73"/>
    <s v="Camp resident - women"/>
    <s v="Priority 2"/>
    <s v="Wash"/>
    <x v="16"/>
    <m/>
    <m/>
  </r>
  <r>
    <s v="Kachin"/>
    <s v="Bhamo"/>
    <s v="Yoe Kyi Monastery"/>
    <s v="MMR001CMP053"/>
    <s v="GCA"/>
    <s v="Urban"/>
    <n v="15"/>
    <n v="64"/>
    <n v="15"/>
    <n v="73"/>
    <n v="15"/>
    <n v="73"/>
    <s v="Camp resident - women"/>
    <s v="Priority 3"/>
    <s v="Food"/>
    <x v="10"/>
    <m/>
    <m/>
  </r>
  <r>
    <s v="Kachin"/>
    <s v="Bhamo"/>
    <s v="Yoe Kyi Monastery"/>
    <s v="MMR001CMP053"/>
    <s v="GCA"/>
    <s v="Urban"/>
    <n v="15"/>
    <n v="64"/>
    <n v="15"/>
    <n v="73"/>
    <n v="15"/>
    <n v="73"/>
    <s v="Camp resident - Children"/>
    <s v="Priority 1"/>
    <s v="Food"/>
    <x v="7"/>
    <m/>
    <m/>
  </r>
  <r>
    <s v="Kachin"/>
    <s v="Bhamo"/>
    <s v="Yoe Kyi Monastery"/>
    <s v="MMR001CMP053"/>
    <s v="GCA"/>
    <s v="Urban"/>
    <n v="15"/>
    <n v="64"/>
    <n v="15"/>
    <n v="73"/>
    <n v="15"/>
    <n v="73"/>
    <s v="Camp resident - Children"/>
    <s v="Priority 2"/>
    <s v="Food"/>
    <x v="3"/>
    <m/>
    <m/>
  </r>
  <r>
    <s v="Kachin"/>
    <s v="Bhamo"/>
    <s v="Yoe Kyi Monastery"/>
    <s v="MMR001CMP053"/>
    <s v="GCA"/>
    <s v="Urban"/>
    <n v="15"/>
    <n v="64"/>
    <n v="15"/>
    <n v="73"/>
    <n v="15"/>
    <n v="73"/>
    <s v="Camp resident - Children"/>
    <s v="Priority 3"/>
    <s v="Protection"/>
    <x v="21"/>
    <m/>
    <m/>
  </r>
  <r>
    <s v="Kachin"/>
    <s v="Bhamo"/>
    <s v="Ta Gun Taing Monastery (Shwe Kyi Na)"/>
    <s v="MMR001CMP055"/>
    <s v="GCA"/>
    <s v="Urban"/>
    <n v="25"/>
    <n v="104"/>
    <n v="24"/>
    <n v="107"/>
    <n v="24"/>
    <n v="107"/>
    <s v="Camp manager"/>
    <s v="Priority 1"/>
    <s v="Food"/>
    <x v="5"/>
    <m/>
    <m/>
  </r>
  <r>
    <s v="Kachin"/>
    <s v="Bhamo"/>
    <s v="Ta Gun Taing Monastery (Shwe Kyi Na)"/>
    <s v="MMR001CMP055"/>
    <s v="GCA"/>
    <s v="Urban"/>
    <n v="25"/>
    <n v="104"/>
    <n v="24"/>
    <n v="107"/>
    <n v="24"/>
    <n v="107"/>
    <s v="Camp manager"/>
    <s v="Priority 2"/>
    <s v="Food"/>
    <x v="3"/>
    <m/>
    <m/>
  </r>
  <r>
    <s v="Kachin"/>
    <s v="Bhamo"/>
    <s v="Ta Gun Taing Monastery (Shwe Kyi Na)"/>
    <s v="MMR001CMP055"/>
    <s v="GCA"/>
    <s v="Urban"/>
    <n v="25"/>
    <n v="104"/>
    <n v="24"/>
    <n v="107"/>
    <n v="24"/>
    <n v="107"/>
    <s v="Camp manager"/>
    <s v="Priority 3"/>
    <s v="Education"/>
    <x v="0"/>
    <m/>
    <m/>
  </r>
  <r>
    <s v="Kachin"/>
    <s v="Bhamo"/>
    <s v="Ta Gun Taing Monastery (Shwe Kyi Na)"/>
    <s v="MMR001CMP055"/>
    <s v="GCA"/>
    <s v="Urban"/>
    <n v="25"/>
    <n v="104"/>
    <n v="24"/>
    <n v="107"/>
    <n v="24"/>
    <n v="107"/>
    <s v="Camp resident -Men"/>
    <s v="Priority 1"/>
    <s v="Food"/>
    <x v="5"/>
    <m/>
    <m/>
  </r>
  <r>
    <s v="Kachin"/>
    <s v="Bhamo"/>
    <s v="Ta Gun Taing Monastery (Shwe Kyi Na)"/>
    <s v="MMR001CMP055"/>
    <s v="GCA"/>
    <s v="Urban"/>
    <n v="25"/>
    <n v="104"/>
    <n v="24"/>
    <n v="107"/>
    <n v="24"/>
    <n v="107"/>
    <s v="Camp resident -Men"/>
    <s v="Priority 2"/>
    <s v="Food"/>
    <x v="3"/>
    <m/>
    <m/>
  </r>
  <r>
    <s v="Kachin"/>
    <s v="Bhamo"/>
    <s v="Ta Gun Taing Monastery (Shwe Kyi Na)"/>
    <s v="MMR001CMP055"/>
    <s v="GCA"/>
    <s v="Urban"/>
    <n v="25"/>
    <n v="104"/>
    <n v="24"/>
    <n v="107"/>
    <n v="24"/>
    <n v="107"/>
    <s v="Camp resident -Men"/>
    <s v="Priority 3"/>
    <s v="Education"/>
    <x v="13"/>
    <m/>
    <m/>
  </r>
  <r>
    <s v="Kachin"/>
    <s v="Bhamo"/>
    <s v="Ta Gun Taing Monastery (Shwe Kyi Na)"/>
    <s v="MMR001CMP055"/>
    <s v="GCA"/>
    <s v="Urban"/>
    <n v="25"/>
    <n v="104"/>
    <n v="24"/>
    <n v="107"/>
    <n v="24"/>
    <n v="107"/>
    <s v="Camp resident - women"/>
    <s v="Priority 1"/>
    <s v="Food"/>
    <x v="5"/>
    <m/>
    <m/>
  </r>
  <r>
    <s v="Kachin"/>
    <s v="Bhamo"/>
    <s v="Ta Gun Taing Monastery (Shwe Kyi Na)"/>
    <s v="MMR001CMP055"/>
    <s v="GCA"/>
    <s v="Urban"/>
    <n v="25"/>
    <n v="104"/>
    <n v="24"/>
    <n v="107"/>
    <n v="24"/>
    <n v="107"/>
    <s v="Camp resident - women"/>
    <s v="Priority 2"/>
    <s v="Food"/>
    <x v="3"/>
    <m/>
    <m/>
  </r>
  <r>
    <s v="Kachin"/>
    <s v="Bhamo"/>
    <s v="Ta Gun Taing Monastery (Shwe Kyi Na)"/>
    <s v="MMR001CMP055"/>
    <s v="GCA"/>
    <s v="Urban"/>
    <n v="25"/>
    <n v="104"/>
    <n v="24"/>
    <n v="107"/>
    <n v="24"/>
    <n v="107"/>
    <s v="Camp resident - women"/>
    <s v="Priority 3"/>
    <s v="Education"/>
    <x v="13"/>
    <m/>
    <m/>
  </r>
  <r>
    <s v="Kachin"/>
    <s v="Bhamo"/>
    <s v="Ta Gun Taing Monastery (Shwe Kyi Na)"/>
    <s v="MMR001CMP055"/>
    <s v="GCA"/>
    <s v="Urban"/>
    <n v="25"/>
    <n v="104"/>
    <n v="24"/>
    <n v="107"/>
    <n v="24"/>
    <n v="107"/>
    <s v="Camp resident - Children"/>
    <s v="Priority 1"/>
    <s v="Education"/>
    <x v="0"/>
    <m/>
    <m/>
  </r>
  <r>
    <s v="Kachin"/>
    <s v="Bhamo"/>
    <s v="Ta Gun Taing Monastery (Shwe Kyi Na)"/>
    <s v="MMR001CMP055"/>
    <s v="GCA"/>
    <s v="Urban"/>
    <n v="25"/>
    <n v="104"/>
    <n v="24"/>
    <n v="107"/>
    <n v="24"/>
    <n v="107"/>
    <s v="Camp resident - Children"/>
    <s v="Priority 2"/>
    <s v="Education"/>
    <x v="13"/>
    <m/>
    <m/>
  </r>
  <r>
    <s v="Kachin"/>
    <s v="Bhamo"/>
    <s v="Ta Gun Taing Monastery (Shwe Kyi Na)"/>
    <s v="MMR001CMP055"/>
    <s v="GCA"/>
    <s v="Urban"/>
    <n v="25"/>
    <n v="104"/>
    <n v="24"/>
    <n v="107"/>
    <n v="24"/>
    <n v="107"/>
    <s v="Camp resident - Children"/>
    <s v="Priority 3"/>
    <s v="Food"/>
    <x v="3"/>
    <m/>
    <m/>
  </r>
  <r>
    <s v="Kachin"/>
    <s v="Bhamo"/>
    <s v="Lisu Boarding-House"/>
    <s v="MMR001CMP049"/>
    <s v="GCA"/>
    <s v="Urban"/>
    <n v="116"/>
    <n v="659"/>
    <n v="113"/>
    <n v="641"/>
    <n v="120"/>
    <n v="680"/>
    <s v="Camp manager"/>
    <s v="Priority 1"/>
    <s v="Food"/>
    <x v="5"/>
    <m/>
    <m/>
  </r>
  <r>
    <s v="Kachin"/>
    <s v="Bhamo"/>
    <s v="Lisu Boarding-House"/>
    <s v="MMR001CMP049"/>
    <s v="GCA"/>
    <s v="Urban"/>
    <n v="116"/>
    <n v="659"/>
    <n v="113"/>
    <n v="641"/>
    <n v="120"/>
    <n v="680"/>
    <s v="Camp manager"/>
    <s v="Priority 2"/>
    <s v="Wash"/>
    <x v="28"/>
    <m/>
    <m/>
  </r>
  <r>
    <s v="Kachin"/>
    <s v="Bhamo"/>
    <s v="Lisu Boarding-House"/>
    <s v="MMR001CMP049"/>
    <s v="GCA"/>
    <s v="Urban"/>
    <n v="116"/>
    <n v="659"/>
    <n v="113"/>
    <n v="641"/>
    <n v="120"/>
    <n v="680"/>
    <s v="Camp manager"/>
    <s v="Priority 3"/>
    <s v="Environment"/>
    <x v="12"/>
    <m/>
    <m/>
  </r>
  <r>
    <s v="Kachin"/>
    <s v="Bhamo"/>
    <s v="Lisu Boarding-House"/>
    <s v="MMR001CMP049"/>
    <s v="GCA"/>
    <s v="Urban"/>
    <n v="116"/>
    <n v="659"/>
    <n v="113"/>
    <n v="641"/>
    <n v="120"/>
    <n v="680"/>
    <s v="Camp resident -Men"/>
    <s v="Priority 1"/>
    <s v="Food"/>
    <x v="5"/>
    <m/>
    <m/>
  </r>
  <r>
    <s v="Kachin"/>
    <s v="Bhamo"/>
    <s v="Lisu Boarding-House"/>
    <s v="MMR001CMP049"/>
    <s v="GCA"/>
    <s v="Urban"/>
    <n v="116"/>
    <n v="659"/>
    <n v="113"/>
    <n v="641"/>
    <n v="120"/>
    <n v="680"/>
    <s v="Camp resident -Men"/>
    <s v="Priority 2"/>
    <s v="Wash"/>
    <x v="28"/>
    <m/>
    <m/>
  </r>
  <r>
    <s v="Kachin"/>
    <s v="Bhamo"/>
    <s v="Lisu Boarding-House"/>
    <s v="MMR001CMP049"/>
    <s v="GCA"/>
    <s v="Urban"/>
    <n v="116"/>
    <n v="659"/>
    <n v="113"/>
    <n v="641"/>
    <n v="120"/>
    <n v="680"/>
    <s v="Camp resident -Men"/>
    <s v="Priority 3"/>
    <s v="Education"/>
    <x v="4"/>
    <m/>
    <m/>
  </r>
  <r>
    <s v="Kachin"/>
    <s v="Bhamo"/>
    <s v="Lisu Boarding-House"/>
    <s v="MMR001CMP049"/>
    <s v="GCA"/>
    <s v="Urban"/>
    <n v="116"/>
    <n v="659"/>
    <n v="113"/>
    <n v="641"/>
    <n v="120"/>
    <n v="680"/>
    <s v="Camp resident - women"/>
    <s v="Priority 1"/>
    <s v="Food"/>
    <x v="5"/>
    <m/>
    <m/>
  </r>
  <r>
    <s v="Kachin"/>
    <s v="Bhamo"/>
    <s v="Lisu Boarding-House"/>
    <s v="MMR001CMP049"/>
    <s v="GCA"/>
    <s v="Urban"/>
    <n v="116"/>
    <n v="659"/>
    <n v="113"/>
    <n v="641"/>
    <n v="120"/>
    <n v="680"/>
    <s v="Camp resident - women"/>
    <s v="Priority 2"/>
    <s v="Wash"/>
    <x v="25"/>
    <m/>
    <m/>
  </r>
  <r>
    <s v="Kachin"/>
    <s v="Bhamo"/>
    <s v="Lisu Boarding-House"/>
    <s v="MMR001CMP049"/>
    <s v="GCA"/>
    <s v="Urban"/>
    <n v="116"/>
    <n v="659"/>
    <n v="113"/>
    <n v="641"/>
    <n v="120"/>
    <n v="680"/>
    <s v="Camp resident - women"/>
    <s v="Priority 3"/>
    <s v="NonFoodItems"/>
    <x v="8"/>
    <m/>
    <m/>
  </r>
  <r>
    <s v="Kachin"/>
    <s v="Bhamo"/>
    <s v="Lisu Boarding-House"/>
    <s v="MMR001CMP049"/>
    <s v="GCA"/>
    <s v="Urban"/>
    <n v="116"/>
    <n v="659"/>
    <n v="113"/>
    <n v="641"/>
    <n v="120"/>
    <n v="680"/>
    <s v="Camp resident - Children"/>
    <s v="Priority 1"/>
    <s v="Food"/>
    <x v="5"/>
    <m/>
    <m/>
  </r>
  <r>
    <s v="Kachin"/>
    <s v="Bhamo"/>
    <s v="Lisu Boarding-House"/>
    <s v="MMR001CMP049"/>
    <s v="GCA"/>
    <s v="Urban"/>
    <n v="116"/>
    <n v="659"/>
    <n v="113"/>
    <n v="641"/>
    <n v="120"/>
    <n v="680"/>
    <s v="Camp resident - Children"/>
    <s v="Priority 2"/>
    <s v="Wash"/>
    <x v="28"/>
    <m/>
    <m/>
  </r>
  <r>
    <s v="Kachin"/>
    <s v="Bhamo"/>
    <s v="Lisu Boarding-House"/>
    <s v="MMR001CMP049"/>
    <s v="GCA"/>
    <s v="Urban"/>
    <n v="116"/>
    <n v="659"/>
    <n v="113"/>
    <n v="641"/>
    <n v="120"/>
    <n v="680"/>
    <s v="Camp resident - Children"/>
    <s v="Priority 3"/>
    <s v="Education"/>
    <x v="0"/>
    <m/>
    <m/>
  </r>
  <r>
    <s v="Kachin"/>
    <s v="Hpakant"/>
    <s v="AG Church, Hmaw Si Sa"/>
    <s v="MMR001CMP176"/>
    <s v="GCA"/>
    <s v="Urban"/>
    <n v="67"/>
    <n v="350"/>
    <n v="67"/>
    <n v="351"/>
    <n v="67"/>
    <n v="351"/>
    <s v="Camp manager"/>
    <s v="Priority 1"/>
    <s v="Food"/>
    <x v="5"/>
    <m/>
    <m/>
  </r>
  <r>
    <s v="Kachin"/>
    <s v="Hpakant"/>
    <s v="AG Church, Hmaw Si Sa"/>
    <s v="MMR001CMP176"/>
    <s v="GCA"/>
    <s v="Urban"/>
    <n v="67"/>
    <n v="350"/>
    <n v="67"/>
    <n v="351"/>
    <n v="67"/>
    <n v="351"/>
    <s v="Camp manager"/>
    <s v="Priority 2"/>
    <s v="Wash"/>
    <x v="28"/>
    <m/>
    <m/>
  </r>
  <r>
    <s v="Kachin"/>
    <s v="Hpakant"/>
    <s v="AG Church, Hmaw Si Sa"/>
    <s v="MMR001CMP176"/>
    <s v="GCA"/>
    <s v="Urban"/>
    <n v="67"/>
    <n v="350"/>
    <n v="67"/>
    <n v="351"/>
    <n v="67"/>
    <n v="351"/>
    <s v="Camp manager"/>
    <s v="Priority 3"/>
    <s v="Environment"/>
    <x v="12"/>
    <m/>
    <m/>
  </r>
  <r>
    <s v="Kachin"/>
    <s v="Hpakant"/>
    <s v="AG Church, Hmaw Si Sa"/>
    <s v="MMR001CMP176"/>
    <s v="GCA"/>
    <s v="Urban"/>
    <n v="67"/>
    <n v="350"/>
    <n v="67"/>
    <n v="351"/>
    <n v="67"/>
    <n v="351"/>
    <s v="Camp resident -Men"/>
    <s v="Priority 1"/>
    <s v="Food"/>
    <x v="5"/>
    <m/>
    <m/>
  </r>
  <r>
    <s v="Kachin"/>
    <s v="Hpakant"/>
    <s v="AG Church, Hmaw Si Sa"/>
    <s v="MMR001CMP176"/>
    <s v="GCA"/>
    <s v="Urban"/>
    <n v="67"/>
    <n v="350"/>
    <n v="67"/>
    <n v="351"/>
    <n v="67"/>
    <n v="351"/>
    <s v="Camp resident -Men"/>
    <s v="Priority 2"/>
    <s v="Food"/>
    <x v="3"/>
    <m/>
    <m/>
  </r>
  <r>
    <s v="Kachin"/>
    <s v="Hpakant"/>
    <s v="AG Church, Hmaw Si Sa"/>
    <s v="MMR001CMP176"/>
    <s v="GCA"/>
    <s v="Urban"/>
    <n v="67"/>
    <n v="350"/>
    <n v="67"/>
    <n v="351"/>
    <n v="67"/>
    <n v="351"/>
    <s v="Camp resident -Men"/>
    <s v="Priority 3"/>
    <s v="Environment"/>
    <x v="12"/>
    <m/>
    <m/>
  </r>
  <r>
    <s v="Kachin"/>
    <s v="Hpakant"/>
    <s v="AG Church, Hmaw Si Sa"/>
    <s v="MMR001CMP176"/>
    <s v="GCA"/>
    <s v="Urban"/>
    <n v="67"/>
    <n v="350"/>
    <n v="67"/>
    <n v="351"/>
    <n v="67"/>
    <n v="351"/>
    <s v="Camp resident - women"/>
    <s v="Priority 1"/>
    <s v="Wash"/>
    <x v="9"/>
    <m/>
    <m/>
  </r>
  <r>
    <s v="Kachin"/>
    <s v="Hpakant"/>
    <s v="AG Church, Hmaw Si Sa"/>
    <s v="MMR001CMP176"/>
    <s v="GCA"/>
    <s v="Urban"/>
    <n v="67"/>
    <n v="350"/>
    <n v="67"/>
    <n v="351"/>
    <n v="67"/>
    <n v="351"/>
    <s v="Camp resident - women"/>
    <s v="Priority 2"/>
    <s v="Food"/>
    <x v="7"/>
    <m/>
    <m/>
  </r>
  <r>
    <s v="Kachin"/>
    <s v="Hpakant"/>
    <s v="AG Church, Hmaw Si Sa"/>
    <s v="MMR001CMP176"/>
    <s v="GCA"/>
    <s v="Urban"/>
    <n v="67"/>
    <n v="350"/>
    <n v="67"/>
    <n v="351"/>
    <n v="67"/>
    <n v="351"/>
    <s v="Camp resident - women"/>
    <s v="Priority 3"/>
    <s v="Protection"/>
    <x v="29"/>
    <m/>
    <m/>
  </r>
  <r>
    <s v="Kachin"/>
    <s v="Hpakant"/>
    <s v="AG Church, Hmaw Si Sa"/>
    <s v="MMR001CMP176"/>
    <s v="GCA"/>
    <s v="Urban"/>
    <n v="67"/>
    <n v="350"/>
    <n v="67"/>
    <n v="351"/>
    <n v="67"/>
    <n v="351"/>
    <s v="Camp resident - Children"/>
    <s v="Priority 1"/>
    <s v="Education"/>
    <x v="13"/>
    <m/>
    <m/>
  </r>
  <r>
    <s v="Kachin"/>
    <s v="Hpakant"/>
    <s v="AG Church, Hmaw Si Sa"/>
    <s v="MMR001CMP176"/>
    <s v="GCA"/>
    <s v="Urban"/>
    <n v="67"/>
    <n v="350"/>
    <n v="67"/>
    <n v="351"/>
    <n v="67"/>
    <n v="351"/>
    <s v="Camp resident - Children"/>
    <s v="Priority 2"/>
    <s v="Education"/>
    <x v="0"/>
    <m/>
    <m/>
  </r>
  <r>
    <s v="Kachin"/>
    <s v="Hpakant"/>
    <s v="AG Church, Hmaw Si Sa"/>
    <s v="MMR001CMP176"/>
    <s v="GCA"/>
    <s v="Urban"/>
    <n v="67"/>
    <n v="350"/>
    <n v="67"/>
    <n v="351"/>
    <n v="67"/>
    <n v="351"/>
    <s v="Camp resident - Children"/>
    <s v="Priority 3"/>
    <s v="Wash"/>
    <x v="16"/>
    <m/>
    <m/>
  </r>
  <r>
    <s v="Kachin"/>
    <s v="Hpakant"/>
    <s v="Dhama Rakhita, Nyein Chan Tar Yar Ward(Lon Khin)"/>
    <s v="MMR001CMP174"/>
    <s v="GCA"/>
    <s v="Urban"/>
    <n v="65"/>
    <n v="347"/>
    <n v="66"/>
    <n v="354"/>
    <n v="66"/>
    <n v="0"/>
    <s v="Camp manager"/>
    <s v="Priority 1"/>
    <s v="Food"/>
    <x v="5"/>
    <m/>
    <m/>
  </r>
  <r>
    <s v="Kachin"/>
    <s v="Hpakant"/>
    <s v="Dhama Rakhita, Nyein Chan Tar Yar Ward(Lon Khin)"/>
    <s v="MMR001CMP174"/>
    <s v="GCA"/>
    <s v="Urban"/>
    <n v="65"/>
    <n v="347"/>
    <n v="66"/>
    <n v="354"/>
    <n v="66"/>
    <n v="0"/>
    <s v="Camp manager"/>
    <s v="Priority 2"/>
    <s v="Health"/>
    <x v="23"/>
    <m/>
    <m/>
  </r>
  <r>
    <s v="Kachin"/>
    <s v="Hpakant"/>
    <s v="Dhama Rakhita, Nyein Chan Tar Yar Ward(Lon Khin)"/>
    <s v="MMR001CMP174"/>
    <s v="GCA"/>
    <s v="Urban"/>
    <n v="65"/>
    <n v="347"/>
    <n v="66"/>
    <n v="354"/>
    <n v="66"/>
    <n v="0"/>
    <s v="Camp manager"/>
    <s v="Priority 3"/>
    <s v="Food"/>
    <x v="7"/>
    <m/>
    <m/>
  </r>
  <r>
    <s v="Kachin"/>
    <s v="Hpakant"/>
    <s v="Dhama Rakhita, Nyein Chan Tar Yar Ward(Lon Khin)"/>
    <s v="MMR001CMP174"/>
    <s v="GCA"/>
    <s v="Urban"/>
    <n v="65"/>
    <n v="347"/>
    <n v="66"/>
    <n v="354"/>
    <n v="66"/>
    <n v="0"/>
    <s v="Camp resident -Men"/>
    <s v="Priority 1"/>
    <s v="Wash"/>
    <x v="28"/>
    <m/>
    <m/>
  </r>
  <r>
    <s v="Kachin"/>
    <s v="Hpakant"/>
    <s v="Dhama Rakhita, Nyein Chan Tar Yar Ward(Lon Khin)"/>
    <s v="MMR001CMP174"/>
    <s v="GCA"/>
    <s v="Urban"/>
    <n v="65"/>
    <n v="347"/>
    <n v="66"/>
    <n v="354"/>
    <n v="66"/>
    <n v="0"/>
    <s v="Camp resident -Men"/>
    <s v="Priority 2"/>
    <s v="Education"/>
    <x v="13"/>
    <m/>
    <m/>
  </r>
  <r>
    <s v="Kachin"/>
    <s v="Hpakant"/>
    <s v="Dhama Rakhita, Nyein Chan Tar Yar Ward(Lon Khin)"/>
    <s v="MMR001CMP174"/>
    <s v="GCA"/>
    <s v="Urban"/>
    <n v="65"/>
    <n v="347"/>
    <n v="66"/>
    <n v="354"/>
    <n v="66"/>
    <n v="0"/>
    <s v="Camp resident -Men"/>
    <s v="Priority 3"/>
    <s v="Food"/>
    <x v="3"/>
    <m/>
    <m/>
  </r>
  <r>
    <s v="Kachin"/>
    <s v="Hpakant"/>
    <s v="Dhama Rakhita, Nyein Chan Tar Yar Ward(Lon Khin)"/>
    <s v="MMR001CMP174"/>
    <s v="GCA"/>
    <s v="Urban"/>
    <n v="65"/>
    <n v="347"/>
    <n v="66"/>
    <n v="354"/>
    <n v="66"/>
    <n v="0"/>
    <s v="Camp resident - women"/>
    <s v="Priority 1"/>
    <s v="Environment"/>
    <x v="12"/>
    <m/>
    <m/>
  </r>
  <r>
    <s v="Kachin"/>
    <s v="Hpakant"/>
    <s v="Dhama Rakhita, Nyein Chan Tar Yar Ward(Lon Khin)"/>
    <s v="MMR001CMP174"/>
    <s v="GCA"/>
    <s v="Urban"/>
    <n v="65"/>
    <n v="347"/>
    <n v="66"/>
    <n v="354"/>
    <n v="66"/>
    <n v="0"/>
    <s v="Camp resident - women"/>
    <s v="Priority 2"/>
    <s v="Wash"/>
    <x v="16"/>
    <m/>
    <m/>
  </r>
  <r>
    <s v="Kachin"/>
    <s v="Myitkyina"/>
    <s v="Shatapru Thida Aye Baptist Church"/>
    <s v="MMR001CMP007"/>
    <s v="GCA"/>
    <s v="Urban"/>
    <n v="22"/>
    <n v="111"/>
    <n v="21"/>
    <n v="102"/>
    <n v="22"/>
    <n v="111"/>
    <s v="Camp resident - women"/>
    <s v="Priority 1"/>
    <s v="Food"/>
    <x v="5"/>
    <m/>
    <m/>
  </r>
  <r>
    <s v="Kachin"/>
    <s v="Myitkyina"/>
    <s v="Shatapru Thida Aye Baptist Church"/>
    <s v="MMR001CMP007"/>
    <s v="GCA"/>
    <s v="Urban"/>
    <n v="22"/>
    <n v="111"/>
    <n v="21"/>
    <n v="102"/>
    <n v="22"/>
    <n v="111"/>
    <s v="Camp resident - women"/>
    <s v="Priority 2"/>
    <s v="Food"/>
    <x v="3"/>
    <m/>
    <m/>
  </r>
  <r>
    <s v="Kachin"/>
    <s v="Myitkyina"/>
    <s v="Shatapru Thida Aye Baptist Church"/>
    <s v="MMR001CMP007"/>
    <s v="GCA"/>
    <s v="Urban"/>
    <n v="22"/>
    <n v="111"/>
    <n v="21"/>
    <n v="102"/>
    <n v="22"/>
    <n v="111"/>
    <s v="Camp resident - women"/>
    <s v="Priority 3"/>
    <s v="Protection"/>
    <x v="20"/>
    <m/>
    <m/>
  </r>
  <r>
    <s v="Kachin"/>
    <s v="Myitkyina"/>
    <s v="Shatapru Thida Aye Baptist Church"/>
    <s v="MMR001CMP007"/>
    <s v="GCA"/>
    <s v="Urban"/>
    <n v="22"/>
    <n v="111"/>
    <n v="21"/>
    <n v="102"/>
    <n v="22"/>
    <n v="111"/>
    <s v="Camp resident - Children"/>
    <s v="Priority 1"/>
    <s v="Food"/>
    <x v="10"/>
    <m/>
    <m/>
  </r>
  <r>
    <s v="Kachin"/>
    <s v="Myitkyina"/>
    <s v="Shatapru Thida Aye Baptist Church"/>
    <s v="MMR001CMP007"/>
    <s v="GCA"/>
    <s v="Urban"/>
    <n v="22"/>
    <n v="111"/>
    <n v="21"/>
    <n v="102"/>
    <n v="22"/>
    <n v="111"/>
    <s v="Camp resident - Children"/>
    <s v="Priority 2"/>
    <s v="Education"/>
    <x v="0"/>
    <m/>
    <m/>
  </r>
  <r>
    <s v="Kachin"/>
    <s v="Myitkyina"/>
    <s v="Shatapru Thida Aye Baptist Church"/>
    <s v="MMR001CMP007"/>
    <s v="GCA"/>
    <s v="Urban"/>
    <n v="22"/>
    <n v="111"/>
    <n v="21"/>
    <n v="102"/>
    <n v="22"/>
    <n v="111"/>
    <s v="Camp resident - Children"/>
    <s v="Priority 3"/>
    <s v="NonFoodItems"/>
    <x v="6"/>
    <m/>
    <m/>
  </r>
  <r>
    <s v="Kachin"/>
    <s v="Waingmaw"/>
    <s v="Nawng Hee Village"/>
    <s v="MMR001CMP033"/>
    <s v="GCA"/>
    <s v="Rural"/>
    <n v="18"/>
    <n v="82"/>
    <n v="12"/>
    <n v="51"/>
    <n v="18"/>
    <n v="81"/>
    <s v="Camp manager"/>
    <s v="Priority 1"/>
    <s v="Food"/>
    <x v="5"/>
    <m/>
    <m/>
  </r>
  <r>
    <s v="Kachin"/>
    <s v="Waingmaw"/>
    <s v="Nawng Hee Village"/>
    <s v="MMR001CMP033"/>
    <s v="GCA"/>
    <s v="Rural"/>
    <n v="18"/>
    <n v="82"/>
    <n v="12"/>
    <n v="51"/>
    <n v="18"/>
    <n v="81"/>
    <s v="Camp manager"/>
    <s v="Priority 2"/>
    <s v="Food"/>
    <x v="3"/>
    <m/>
    <m/>
  </r>
  <r>
    <s v="Kachin"/>
    <s v="Waingmaw"/>
    <s v="Nawng Hee Village"/>
    <s v="MMR001CMP033"/>
    <s v="GCA"/>
    <s v="Rural"/>
    <n v="18"/>
    <n v="82"/>
    <n v="12"/>
    <n v="51"/>
    <n v="18"/>
    <n v="81"/>
    <s v="Camp manager"/>
    <s v="Priority 3"/>
    <s v="Wash"/>
    <x v="28"/>
    <m/>
    <m/>
  </r>
  <r>
    <s v="Kachin"/>
    <s v="Waingmaw"/>
    <s v="Nawng Hee Village"/>
    <s v="MMR001CMP033"/>
    <s v="GCA"/>
    <s v="Rural"/>
    <n v="18"/>
    <n v="82"/>
    <n v="12"/>
    <n v="51"/>
    <n v="18"/>
    <n v="81"/>
    <s v="Camp resident -Men"/>
    <s v="Priority 1"/>
    <s v="Environment"/>
    <x v="12"/>
    <m/>
    <m/>
  </r>
  <r>
    <s v="Kachin"/>
    <s v="Waingmaw"/>
    <s v="Nawng Hee Village"/>
    <s v="MMR001CMP033"/>
    <s v="GCA"/>
    <s v="Rural"/>
    <n v="18"/>
    <n v="82"/>
    <n v="12"/>
    <n v="51"/>
    <n v="18"/>
    <n v="81"/>
    <s v="Camp resident -Men"/>
    <s v="Priority 2"/>
    <s v="Food"/>
    <x v="7"/>
    <m/>
    <m/>
  </r>
  <r>
    <s v="Kachin"/>
    <s v="Waingmaw"/>
    <s v="Nawng Hee Village"/>
    <s v="MMR001CMP033"/>
    <s v="GCA"/>
    <s v="Rural"/>
    <n v="18"/>
    <n v="82"/>
    <n v="12"/>
    <n v="51"/>
    <n v="18"/>
    <n v="81"/>
    <s v="Camp resident -Men"/>
    <s v="Priority 3"/>
    <s v="Health"/>
    <x v="19"/>
    <m/>
    <m/>
  </r>
  <r>
    <s v="Kachin"/>
    <s v="Waingmaw"/>
    <s v="Nawng Hee Village"/>
    <s v="MMR001CMP033"/>
    <s v="GCA"/>
    <s v="Rural"/>
    <n v="18"/>
    <n v="82"/>
    <n v="12"/>
    <n v="51"/>
    <n v="18"/>
    <n v="81"/>
    <s v="Camp resident - women"/>
    <s v="Priority 1"/>
    <s v="NonFoodItems"/>
    <x v="8"/>
    <m/>
    <m/>
  </r>
  <r>
    <s v="Kachin"/>
    <s v="Waingmaw"/>
    <s v="Nawng Hee Village"/>
    <s v="MMR001CMP033"/>
    <s v="GCA"/>
    <s v="Rural"/>
    <n v="18"/>
    <n v="82"/>
    <n v="12"/>
    <n v="51"/>
    <n v="18"/>
    <n v="81"/>
    <s v="Camp resident - women"/>
    <s v="Priority 2"/>
    <s v="Wash"/>
    <x v="16"/>
    <m/>
    <m/>
  </r>
  <r>
    <s v="Kachin"/>
    <s v="Waingmaw"/>
    <s v="Nawng Hee Village"/>
    <s v="MMR001CMP033"/>
    <s v="GCA"/>
    <s v="Rural"/>
    <n v="18"/>
    <n v="82"/>
    <n v="12"/>
    <n v="51"/>
    <n v="18"/>
    <n v="81"/>
    <s v="Camp resident - women"/>
    <s v="Priority 3"/>
    <s v="Wash"/>
    <x v="26"/>
    <m/>
    <m/>
  </r>
  <r>
    <s v="Kachin"/>
    <s v="Waingmaw"/>
    <s v="Nawng Hee Village"/>
    <s v="MMR001CMP033"/>
    <s v="GCA"/>
    <s v="Rural"/>
    <n v="18"/>
    <n v="82"/>
    <n v="12"/>
    <n v="51"/>
    <n v="18"/>
    <n v="81"/>
    <s v="Camp resident - Children"/>
    <s v="Priority 1"/>
    <s v="Food"/>
    <x v="10"/>
    <m/>
    <m/>
  </r>
  <r>
    <s v="Kachin"/>
    <s v="Waingmaw"/>
    <s v="Nawng Hee Village"/>
    <s v="MMR001CMP033"/>
    <s v="GCA"/>
    <s v="Rural"/>
    <n v="18"/>
    <n v="82"/>
    <n v="12"/>
    <n v="51"/>
    <n v="18"/>
    <n v="81"/>
    <s v="Camp resident - Children"/>
    <s v="Priority 2"/>
    <s v="Education"/>
    <x v="0"/>
    <m/>
    <m/>
  </r>
  <r>
    <s v="Kachin"/>
    <s v="Waingmaw"/>
    <s v="Nawng Hee Village"/>
    <s v="MMR001CMP033"/>
    <s v="GCA"/>
    <s v="Rural"/>
    <n v="18"/>
    <n v="82"/>
    <n v="12"/>
    <n v="51"/>
    <n v="18"/>
    <n v="81"/>
    <s v="Camp resident - Children"/>
    <s v="Priority 3"/>
    <s v="Education"/>
    <x v="13"/>
    <m/>
    <m/>
  </r>
  <r>
    <s v="Kachin"/>
    <s v="Chipwi"/>
    <s v="Chipwi KBC camp"/>
    <s v="MMR001CMP042"/>
    <s v="GCA"/>
    <s v="Urban"/>
    <n v="109"/>
    <n v="511"/>
    <n v="109"/>
    <n v="513"/>
    <n v="109"/>
    <n v="0"/>
    <s v="Camp manager"/>
    <s v="Priority 1"/>
    <s v="Food"/>
    <x v="5"/>
    <m/>
    <m/>
  </r>
  <r>
    <s v="Kachin"/>
    <s v="Chipwi"/>
    <s v="Chipwi KBC camp"/>
    <s v="MMR001CMP042"/>
    <s v="GCA"/>
    <s v="Urban"/>
    <n v="109"/>
    <n v="511"/>
    <n v="109"/>
    <n v="513"/>
    <n v="109"/>
    <n v="0"/>
    <s v="Camp manager"/>
    <s v="Priority 2"/>
    <s v="Environment"/>
    <x v="12"/>
    <m/>
    <m/>
  </r>
  <r>
    <s v="Kachin"/>
    <s v="Chipwi"/>
    <s v="Chipwi KBC camp"/>
    <s v="MMR001CMP042"/>
    <s v="GCA"/>
    <s v="Urban"/>
    <n v="109"/>
    <n v="511"/>
    <n v="109"/>
    <n v="513"/>
    <n v="109"/>
    <n v="0"/>
    <s v="Camp manager"/>
    <s v="Priority 3"/>
    <s v="Protection"/>
    <x v="21"/>
    <m/>
    <m/>
  </r>
  <r>
    <s v="Kachin"/>
    <s v="Chipwi"/>
    <s v="Chipwi KBC camp"/>
    <s v="MMR001CMP042"/>
    <s v="GCA"/>
    <s v="Urban"/>
    <n v="109"/>
    <n v="511"/>
    <n v="109"/>
    <n v="513"/>
    <n v="109"/>
    <n v="0"/>
    <s v="Camp resident -Men"/>
    <s v="Priority 1"/>
    <s v="Food"/>
    <x v="5"/>
    <m/>
    <m/>
  </r>
  <r>
    <s v="Kachin"/>
    <s v="Chipwi"/>
    <s v="Chipwi KBC camp"/>
    <s v="MMR001CMP042"/>
    <s v="GCA"/>
    <s v="Urban"/>
    <n v="109"/>
    <n v="511"/>
    <n v="109"/>
    <n v="513"/>
    <n v="109"/>
    <n v="0"/>
    <s v="Camp resident -Men"/>
    <s v="Priority 2"/>
    <s v="Environment"/>
    <x v="12"/>
    <m/>
    <m/>
  </r>
  <r>
    <s v="Kachin"/>
    <s v="Chipwi"/>
    <s v="Chipwi KBC camp"/>
    <s v="MMR001CMP042"/>
    <s v="GCA"/>
    <s v="Urban"/>
    <n v="109"/>
    <n v="511"/>
    <n v="109"/>
    <n v="513"/>
    <n v="109"/>
    <n v="0"/>
    <s v="Camp resident -Men"/>
    <s v="Priority 3"/>
    <s v="Food"/>
    <x v="7"/>
    <m/>
    <m/>
  </r>
  <r>
    <s v="Kachin"/>
    <s v="Chipwi"/>
    <s v="Chipwi KBC camp"/>
    <s v="MMR001CMP042"/>
    <s v="GCA"/>
    <s v="Urban"/>
    <n v="109"/>
    <n v="511"/>
    <n v="109"/>
    <n v="513"/>
    <n v="109"/>
    <n v="0"/>
    <s v="Camp resident - women"/>
    <s v="Priority 1"/>
    <s v="Food"/>
    <x v="5"/>
    <m/>
    <m/>
  </r>
  <r>
    <s v="Kachin"/>
    <s v="Chipwi"/>
    <s v="Chipwi KBC camp"/>
    <s v="MMR001CMP042"/>
    <s v="GCA"/>
    <s v="Urban"/>
    <n v="109"/>
    <n v="511"/>
    <n v="109"/>
    <n v="513"/>
    <n v="109"/>
    <n v="0"/>
    <s v="Camp resident - women"/>
    <s v="Priority 2"/>
    <s v="Environment"/>
    <x v="12"/>
    <m/>
    <m/>
  </r>
  <r>
    <s v="Kachin"/>
    <s v="Chipwi"/>
    <s v="Chipwi KBC camp"/>
    <s v="MMR001CMP042"/>
    <s v="GCA"/>
    <s v="Urban"/>
    <n v="109"/>
    <n v="511"/>
    <n v="109"/>
    <n v="513"/>
    <n v="109"/>
    <n v="0"/>
    <s v="Camp resident - women"/>
    <s v="Priority 3"/>
    <s v="NonFoodItems"/>
    <x v="8"/>
    <m/>
    <m/>
  </r>
  <r>
    <s v="Kachin"/>
    <s v="Chipwi"/>
    <s v="Chipwi KBC camp"/>
    <s v="MMR001CMP042"/>
    <s v="GCA"/>
    <s v="Urban"/>
    <n v="109"/>
    <n v="511"/>
    <n v="109"/>
    <n v="513"/>
    <n v="109"/>
    <n v="0"/>
    <s v="Camp resident - Children"/>
    <s v="Priority 1"/>
    <s v="Food"/>
    <x v="10"/>
    <m/>
    <m/>
  </r>
  <r>
    <s v="Kachin"/>
    <s v="Chipwi"/>
    <s v="Chipwi KBC camp"/>
    <s v="MMR001CMP042"/>
    <s v="GCA"/>
    <s v="Urban"/>
    <n v="109"/>
    <n v="511"/>
    <n v="109"/>
    <n v="513"/>
    <n v="109"/>
    <n v="0"/>
    <s v="Camp resident - Children"/>
    <s v="Priority 2"/>
    <s v="Education"/>
    <x v="0"/>
    <m/>
    <m/>
  </r>
  <r>
    <s v="Kachin"/>
    <s v="Chipwi"/>
    <s v="Chipwi KBC camp"/>
    <s v="MMR001CMP042"/>
    <s v="GCA"/>
    <s v="Urban"/>
    <n v="109"/>
    <n v="511"/>
    <n v="109"/>
    <n v="513"/>
    <n v="109"/>
    <n v="0"/>
    <s v="Camp resident - Children"/>
    <s v="Priority 3"/>
    <s v="NonFoodItems"/>
    <x v="6"/>
    <m/>
    <m/>
  </r>
  <r>
    <s v="Kachin"/>
    <s v="Waingmaw"/>
    <s v="Qtr. 4 Monestry (Thargaya Thayett Taw)"/>
    <s v="MMR001CMP026"/>
    <s v="GCA"/>
    <s v="Urban"/>
    <n v="88"/>
    <n v="482"/>
    <n v="80"/>
    <n v="427"/>
    <n v="87"/>
    <n v="480"/>
    <s v="Camp manager"/>
    <s v="Priority 1"/>
    <s v="Food"/>
    <x v="5"/>
    <m/>
    <m/>
  </r>
  <r>
    <s v="Kachin"/>
    <s v="Waingmaw"/>
    <s v="Qtr. 4 Monestry (Thargaya Thayett Taw)"/>
    <s v="MMR001CMP026"/>
    <s v="GCA"/>
    <s v="Urban"/>
    <n v="88"/>
    <n v="482"/>
    <n v="80"/>
    <n v="427"/>
    <n v="87"/>
    <n v="480"/>
    <s v="Camp manager"/>
    <s v="Priority 2"/>
    <s v="Wash"/>
    <x v="16"/>
    <m/>
    <m/>
  </r>
  <r>
    <s v="Kachin"/>
    <s v="Waingmaw"/>
    <s v="Qtr. 4 Monestry (Thargaya Thayett Taw)"/>
    <s v="MMR001CMP026"/>
    <s v="GCA"/>
    <s v="Urban"/>
    <n v="88"/>
    <n v="482"/>
    <n v="80"/>
    <n v="427"/>
    <n v="87"/>
    <n v="480"/>
    <s v="Camp manager"/>
    <s v="Priority 3"/>
    <s v="Health"/>
    <x v="19"/>
    <m/>
    <m/>
  </r>
  <r>
    <s v="Kachin"/>
    <s v="Waingmaw"/>
    <s v="Qtr. 4 Monestry (Thargaya Thayett Taw)"/>
    <s v="MMR001CMP026"/>
    <s v="GCA"/>
    <s v="Urban"/>
    <n v="88"/>
    <n v="482"/>
    <n v="80"/>
    <n v="427"/>
    <n v="87"/>
    <n v="480"/>
    <s v="Camp resident -Men"/>
    <s v="Priority 1"/>
    <s v="NonFoodItems"/>
    <x v="8"/>
    <m/>
    <m/>
  </r>
  <r>
    <s v="Kachin"/>
    <s v="Waingmaw"/>
    <s v="Qtr. 4 Monestry (Thargaya Thayett Taw)"/>
    <s v="MMR001CMP026"/>
    <s v="GCA"/>
    <s v="Urban"/>
    <n v="88"/>
    <n v="482"/>
    <n v="80"/>
    <n v="427"/>
    <n v="87"/>
    <n v="480"/>
    <s v="Camp resident -Men"/>
    <s v="Priority 2"/>
    <s v="Education"/>
    <x v="0"/>
    <m/>
    <m/>
  </r>
  <r>
    <s v="Kachin"/>
    <s v="Waingmaw"/>
    <s v="Qtr. 4 Monestry (Thargaya Thayett Taw)"/>
    <s v="MMR001CMP026"/>
    <s v="GCA"/>
    <s v="Urban"/>
    <n v="88"/>
    <n v="482"/>
    <n v="80"/>
    <n v="427"/>
    <n v="87"/>
    <n v="480"/>
    <s v="Camp resident -Men"/>
    <s v="Priority 3"/>
    <s v="Food"/>
    <x v="3"/>
    <m/>
    <m/>
  </r>
  <r>
    <s v="Kachin"/>
    <s v="Waingmaw"/>
    <s v="Qtr. 4 Monestry (Thargaya Thayett Taw)"/>
    <s v="MMR001CMP026"/>
    <s v="GCA"/>
    <s v="Urban"/>
    <n v="88"/>
    <n v="482"/>
    <n v="80"/>
    <n v="427"/>
    <n v="87"/>
    <n v="480"/>
    <s v="Camp resident - women"/>
    <s v="Priority 1"/>
    <s v="Food"/>
    <x v="5"/>
    <m/>
    <m/>
  </r>
  <r>
    <s v="Kachin"/>
    <s v="Waingmaw"/>
    <s v="Qtr. 4 Monestry (Thargaya Thayett Taw)"/>
    <s v="MMR001CMP026"/>
    <s v="GCA"/>
    <s v="Urban"/>
    <n v="88"/>
    <n v="482"/>
    <n v="80"/>
    <n v="427"/>
    <n v="87"/>
    <n v="480"/>
    <s v="Camp resident - women"/>
    <s v="Priority 2"/>
    <s v="NonFoodItems"/>
    <x v="6"/>
    <m/>
    <m/>
  </r>
  <r>
    <s v="Kachin"/>
    <s v="Waingmaw"/>
    <s v="Qtr. 4 Monestry (Thargaya Thayett Taw)"/>
    <s v="MMR001CMP026"/>
    <s v="GCA"/>
    <s v="Urban"/>
    <n v="88"/>
    <n v="482"/>
    <n v="80"/>
    <n v="427"/>
    <n v="87"/>
    <n v="480"/>
    <s v="Camp resident - women"/>
    <s v="Priority 3"/>
    <s v="Food"/>
    <x v="7"/>
    <m/>
    <m/>
  </r>
  <r>
    <s v="Kachin"/>
    <s v="Waingmaw"/>
    <s v="Qtr. 4 Monestry (Thargaya Thayett Taw)"/>
    <s v="MMR001CMP026"/>
    <s v="GCA"/>
    <s v="Urban"/>
    <n v="88"/>
    <n v="482"/>
    <n v="80"/>
    <n v="427"/>
    <n v="87"/>
    <n v="480"/>
    <s v="Camp resident - Children"/>
    <s v="Priority 1"/>
    <s v="Education"/>
    <x v="0"/>
    <m/>
    <m/>
  </r>
  <r>
    <s v="Kachin"/>
    <s v="Waingmaw"/>
    <s v="Qtr. 4 Monestry (Thargaya Thayett Taw)"/>
    <s v="MMR001CMP026"/>
    <s v="GCA"/>
    <s v="Urban"/>
    <n v="88"/>
    <n v="482"/>
    <n v="80"/>
    <n v="427"/>
    <n v="87"/>
    <n v="480"/>
    <s v="Camp resident - Children"/>
    <s v="Priority 2"/>
    <s v="Education"/>
    <x v="13"/>
    <m/>
    <m/>
  </r>
  <r>
    <s v="Kachin"/>
    <s v="Waingmaw"/>
    <s v="Qtr. 4 Monestry (Thargaya Thayett Taw)"/>
    <s v="MMR001CMP026"/>
    <s v="GCA"/>
    <s v="Urban"/>
    <n v="88"/>
    <n v="482"/>
    <n v="80"/>
    <n v="427"/>
    <n v="87"/>
    <n v="480"/>
    <s v="Camp resident - Children"/>
    <s v="Priority 3"/>
    <s v="Food"/>
    <x v="3"/>
    <m/>
    <m/>
  </r>
  <r>
    <s v="Kachin"/>
    <s v="Myitkyina"/>
    <s v="Maw Hpawng Hka Nan Baptist Church"/>
    <s v="MMR001CMP020"/>
    <s v="GCA"/>
    <s v="Rural"/>
    <n v="21"/>
    <n v="99"/>
    <n v="18"/>
    <n v="89"/>
    <n v="21"/>
    <n v="99"/>
    <s v="Camp manager"/>
    <s v="Priority 1"/>
    <s v="Food"/>
    <x v="5"/>
    <m/>
    <m/>
  </r>
  <r>
    <s v="Kachin"/>
    <s v="Myitkyina"/>
    <s v="Maw Hpawng Hka Nan Baptist Church"/>
    <s v="MMR001CMP020"/>
    <s v="GCA"/>
    <s v="Rural"/>
    <n v="21"/>
    <n v="99"/>
    <n v="18"/>
    <n v="89"/>
    <n v="21"/>
    <n v="99"/>
    <s v="Camp manager"/>
    <s v="Priority 2"/>
    <s v="Education"/>
    <x v="0"/>
    <m/>
    <m/>
  </r>
  <r>
    <s v="Kachin"/>
    <s v="Myitkyina"/>
    <s v="Maw Hpawng Hka Nan Baptist Church"/>
    <s v="MMR001CMP020"/>
    <s v="GCA"/>
    <s v="Rural"/>
    <n v="21"/>
    <n v="99"/>
    <n v="18"/>
    <n v="89"/>
    <n v="21"/>
    <n v="99"/>
    <s v="Camp manager"/>
    <s v="Priority 3"/>
    <s v="Wash"/>
    <x v="26"/>
    <m/>
    <m/>
  </r>
  <r>
    <s v="Kachin"/>
    <s v="Myitkyina"/>
    <s v="Maw Hpawng Hka Nan Baptist Church"/>
    <s v="MMR001CMP020"/>
    <s v="GCA"/>
    <s v="Rural"/>
    <n v="21"/>
    <n v="99"/>
    <n v="18"/>
    <n v="89"/>
    <n v="21"/>
    <n v="99"/>
    <s v="Camp resident -Men"/>
    <s v="Priority 1"/>
    <s v="Shelter"/>
    <x v="14"/>
    <m/>
    <m/>
  </r>
  <r>
    <s v="Kachin"/>
    <s v="Myitkyina"/>
    <s v="Maw Hpawng Hka Nan Baptist Church"/>
    <s v="MMR001CMP020"/>
    <s v="GCA"/>
    <s v="Rural"/>
    <n v="21"/>
    <n v="99"/>
    <n v="18"/>
    <n v="89"/>
    <n v="21"/>
    <n v="99"/>
    <s v="Camp resident -Men"/>
    <s v="Priority 2"/>
    <s v="Education"/>
    <x v="0"/>
    <m/>
    <m/>
  </r>
  <r>
    <s v="Kachin"/>
    <s v="Myitkyina"/>
    <s v="Maw Hpawng Hka Nan Baptist Church"/>
    <s v="MMR001CMP020"/>
    <s v="GCA"/>
    <s v="Rural"/>
    <n v="21"/>
    <n v="99"/>
    <n v="18"/>
    <n v="89"/>
    <n v="21"/>
    <n v="99"/>
    <s v="Camp resident -Men"/>
    <s v="Priority 3"/>
    <s v="Protection"/>
    <x v="20"/>
    <m/>
    <m/>
  </r>
  <r>
    <s v="Kachin"/>
    <s v="Myitkyina"/>
    <s v="Maw Hpawng Hka Nan Baptist Church"/>
    <s v="MMR001CMP020"/>
    <s v="GCA"/>
    <s v="Rural"/>
    <n v="21"/>
    <n v="99"/>
    <n v="18"/>
    <n v="89"/>
    <n v="21"/>
    <n v="99"/>
    <s v="Camp resident - women"/>
    <s v="Priority 1"/>
    <s v="Shelter"/>
    <x v="14"/>
    <m/>
    <m/>
  </r>
  <r>
    <s v="Kachin"/>
    <s v="Myitkyina"/>
    <s v="Maw Hpawng Hka Nan Baptist Church"/>
    <s v="MMR001CMP020"/>
    <s v="GCA"/>
    <s v="Rural"/>
    <n v="21"/>
    <n v="99"/>
    <n v="18"/>
    <n v="89"/>
    <n v="21"/>
    <n v="99"/>
    <s v="Camp resident - women"/>
    <s v="Priority 2"/>
    <s v="Health"/>
    <x v="23"/>
    <m/>
    <m/>
  </r>
  <r>
    <s v="Kachin"/>
    <s v="Myitkyina"/>
    <s v="Maw Hpawng Hka Nan Baptist Church"/>
    <s v="MMR001CMP020"/>
    <s v="GCA"/>
    <s v="Rural"/>
    <n v="21"/>
    <n v="99"/>
    <n v="18"/>
    <n v="89"/>
    <n v="21"/>
    <n v="99"/>
    <s v="Camp resident - women"/>
    <s v="Priority 3"/>
    <s v="Wash"/>
    <x v="9"/>
    <m/>
    <m/>
  </r>
  <r>
    <s v="Kachin"/>
    <s v="Myitkyina"/>
    <s v="Maw Hpawng Hka Nan Baptist Church"/>
    <s v="MMR001CMP020"/>
    <s v="GCA"/>
    <s v="Rural"/>
    <n v="21"/>
    <n v="99"/>
    <n v="18"/>
    <n v="89"/>
    <n v="21"/>
    <n v="99"/>
    <s v="Camp resident - Children"/>
    <s v="Priority 1"/>
    <s v="Food"/>
    <x v="10"/>
    <m/>
    <m/>
  </r>
  <r>
    <s v="Kachin"/>
    <s v="Myitkyina"/>
    <s v="Maw Hpawng Hka Nan Baptist Church"/>
    <s v="MMR001CMP020"/>
    <s v="GCA"/>
    <s v="Rural"/>
    <n v="21"/>
    <n v="99"/>
    <n v="18"/>
    <n v="89"/>
    <n v="21"/>
    <n v="99"/>
    <s v="Camp resident - Children"/>
    <s v="Priority 2"/>
    <s v="Wash"/>
    <x v="16"/>
    <m/>
    <m/>
  </r>
  <r>
    <s v="Kachin"/>
    <s v="Myitkyina"/>
    <s v="Maw Hpawng Hka Nan Baptist Church"/>
    <s v="MMR001CMP020"/>
    <s v="GCA"/>
    <s v="Rural"/>
    <n v="21"/>
    <n v="99"/>
    <n v="18"/>
    <n v="89"/>
    <n v="21"/>
    <n v="99"/>
    <s v="Camp resident - Children"/>
    <s v="Priority 3"/>
    <s v="Education"/>
    <x v="0"/>
    <m/>
    <m/>
  </r>
  <r>
    <s v="Kachin"/>
    <s v="Myitkyina"/>
    <s v="Maw Hpawng Lhaovo Baptist Church"/>
    <s v="MMR001CMP021"/>
    <s v="GCA"/>
    <s v="Rural"/>
    <n v="14"/>
    <n v="71"/>
    <n v="11"/>
    <n v="56"/>
    <n v="13"/>
    <n v="71"/>
    <s v="Camp manager"/>
    <s v="Priority 1"/>
    <s v="Food"/>
    <x v="5"/>
    <m/>
    <m/>
  </r>
  <r>
    <s v="Kachin"/>
    <s v="Myitkyina"/>
    <s v="Maw Hpawng Lhaovo Baptist Church"/>
    <s v="MMR001CMP021"/>
    <s v="GCA"/>
    <s v="Rural"/>
    <n v="14"/>
    <n v="71"/>
    <n v="11"/>
    <n v="56"/>
    <n v="13"/>
    <n v="71"/>
    <s v="Camp manager"/>
    <s v="Priority 2"/>
    <s v="Environment"/>
    <x v="12"/>
    <m/>
    <m/>
  </r>
  <r>
    <s v="Kachin"/>
    <s v="Myitkyina"/>
    <s v="Maw Hpawng Lhaovo Baptist Church"/>
    <s v="MMR001CMP021"/>
    <s v="GCA"/>
    <s v="Rural"/>
    <n v="14"/>
    <n v="71"/>
    <n v="11"/>
    <n v="56"/>
    <n v="13"/>
    <n v="71"/>
    <s v="Camp manager"/>
    <s v="Priority 3"/>
    <s v="Food"/>
    <x v="7"/>
    <m/>
    <m/>
  </r>
  <r>
    <s v="Kachin"/>
    <s v="Myitkyina"/>
    <s v="Maw Hpawng Lhaovo Baptist Church"/>
    <s v="MMR001CMP021"/>
    <s v="GCA"/>
    <s v="Rural"/>
    <n v="14"/>
    <n v="71"/>
    <n v="11"/>
    <n v="56"/>
    <n v="13"/>
    <n v="71"/>
    <s v="Camp resident -Men"/>
    <s v="Priority 1"/>
    <s v="Food"/>
    <x v="5"/>
    <m/>
    <m/>
  </r>
  <r>
    <s v="Kachin"/>
    <s v="Myitkyina"/>
    <s v="Maw Hpawng Lhaovo Baptist Church"/>
    <s v="MMR001CMP021"/>
    <s v="GCA"/>
    <s v="Rural"/>
    <n v="14"/>
    <n v="71"/>
    <n v="11"/>
    <n v="56"/>
    <n v="13"/>
    <n v="71"/>
    <s v="Camp resident -Men"/>
    <s v="Priority 2"/>
    <s v="Food"/>
    <x v="7"/>
    <m/>
    <m/>
  </r>
  <r>
    <s v="Kachin"/>
    <s v="Myitkyina"/>
    <s v="Maw Hpawng Lhaovo Baptist Church"/>
    <s v="MMR001CMP021"/>
    <s v="GCA"/>
    <s v="Rural"/>
    <n v="14"/>
    <n v="71"/>
    <n v="11"/>
    <n v="56"/>
    <n v="13"/>
    <n v="71"/>
    <s v="Camp resident -Men"/>
    <s v="Priority 3"/>
    <s v="NonFoodItems"/>
    <x v="8"/>
    <m/>
    <m/>
  </r>
  <r>
    <s v="Kachin"/>
    <s v="Myitkyina"/>
    <s v="Maw Hpawng Lhaovo Baptist Church"/>
    <s v="MMR001CMP021"/>
    <s v="GCA"/>
    <s v="Rural"/>
    <n v="14"/>
    <n v="71"/>
    <n v="11"/>
    <n v="56"/>
    <n v="13"/>
    <n v="71"/>
    <s v="Camp resident - women"/>
    <s v="Priority 1"/>
    <s v="Food"/>
    <x v="3"/>
    <m/>
    <m/>
  </r>
  <r>
    <s v="Kachin"/>
    <s v="Myitkyina"/>
    <s v="Maw Hpawng Lhaovo Baptist Church"/>
    <s v="MMR001CMP021"/>
    <s v="GCA"/>
    <s v="Rural"/>
    <n v="14"/>
    <n v="71"/>
    <n v="11"/>
    <n v="56"/>
    <n v="13"/>
    <n v="71"/>
    <s v="Camp resident - women"/>
    <s v="Priority 2"/>
    <s v="Wash"/>
    <x v="16"/>
    <m/>
    <m/>
  </r>
  <r>
    <s v="Kachin"/>
    <s v="Myitkyina"/>
    <s v="Maw Hpawng Lhaovo Baptist Church"/>
    <s v="MMR001CMP021"/>
    <s v="GCA"/>
    <s v="Rural"/>
    <n v="14"/>
    <n v="71"/>
    <n v="11"/>
    <n v="56"/>
    <n v="13"/>
    <n v="71"/>
    <s v="Camp resident - women"/>
    <s v="Priority 3"/>
    <s v="Protection"/>
    <x v="18"/>
    <m/>
    <m/>
  </r>
  <r>
    <s v="Kachin"/>
    <s v="Myitkyina"/>
    <s v="Maw Hpawng Lhaovo Baptist Church"/>
    <s v="MMR001CMP021"/>
    <s v="GCA"/>
    <s v="Rural"/>
    <n v="14"/>
    <n v="71"/>
    <n v="11"/>
    <n v="56"/>
    <n v="13"/>
    <n v="71"/>
    <s v="Camp resident - Children"/>
    <s v="Priority 1"/>
    <s v="Education"/>
    <x v="0"/>
    <m/>
    <m/>
  </r>
  <r>
    <s v="Kachin"/>
    <s v="Myitkyina"/>
    <s v="Maw Hpawng Lhaovo Baptist Church"/>
    <s v="MMR001CMP021"/>
    <s v="GCA"/>
    <s v="Rural"/>
    <n v="14"/>
    <n v="71"/>
    <n v="11"/>
    <n v="56"/>
    <n v="13"/>
    <n v="71"/>
    <s v="Camp resident - Children"/>
    <s v="Priority 2"/>
    <s v="Education"/>
    <x v="13"/>
    <m/>
    <m/>
  </r>
  <r>
    <s v="Kachin"/>
    <s v="Myitkyina"/>
    <s v="Maw Hpawng Lhaovo Baptist Church"/>
    <s v="MMR001CMP021"/>
    <s v="GCA"/>
    <s v="Rural"/>
    <n v="14"/>
    <n v="71"/>
    <n v="11"/>
    <n v="56"/>
    <n v="13"/>
    <n v="71"/>
    <s v="Camp resident - Children"/>
    <s v="Priority 3"/>
    <s v="Health"/>
    <x v="23"/>
    <m/>
    <m/>
  </r>
  <r>
    <s v="Kachin"/>
    <s v="Myitkyina"/>
    <s v="Wun Tho Buddhist Monastery"/>
    <s v="MMR001CMP022"/>
    <s v="GCA"/>
    <s v="Urban"/>
    <n v="7"/>
    <n v="37"/>
    <n v="7"/>
    <n v="37"/>
    <n v="7"/>
    <n v="37"/>
    <s v="Camp manager"/>
    <s v="Priority 1"/>
    <s v="Environment"/>
    <x v="12"/>
    <m/>
    <m/>
  </r>
  <r>
    <s v="Kachin"/>
    <s v="Myitkyina"/>
    <s v="Wun Tho Buddhist Monastery"/>
    <s v="MMR001CMP022"/>
    <s v="GCA"/>
    <s v="Urban"/>
    <n v="7"/>
    <n v="37"/>
    <n v="7"/>
    <n v="37"/>
    <n v="7"/>
    <n v="37"/>
    <s v="Camp manager"/>
    <s v="Priority 2"/>
    <s v="Education"/>
    <x v="0"/>
    <m/>
    <m/>
  </r>
  <r>
    <s v="Kachin"/>
    <s v="Myitkyina"/>
    <s v="Wun Tho Buddhist Monastery"/>
    <s v="MMR001CMP022"/>
    <s v="GCA"/>
    <s v="Urban"/>
    <n v="7"/>
    <n v="37"/>
    <n v="7"/>
    <n v="37"/>
    <n v="7"/>
    <n v="37"/>
    <s v="Camp manager"/>
    <s v="Priority 3"/>
    <s v="Food"/>
    <x v="3"/>
    <m/>
    <m/>
  </r>
  <r>
    <s v="Kachin"/>
    <s v="Myitkyina"/>
    <s v="Wun Tho Buddhist Monastery"/>
    <s v="MMR001CMP022"/>
    <s v="GCA"/>
    <s v="Urban"/>
    <n v="7"/>
    <n v="37"/>
    <n v="7"/>
    <n v="37"/>
    <n v="7"/>
    <n v="37"/>
    <s v="Camp resident -Men"/>
    <s v="Priority 1"/>
    <s v="Food"/>
    <x v="10"/>
    <m/>
    <m/>
  </r>
  <r>
    <s v="Kachin"/>
    <s v="Myitkyina"/>
    <s v="Wun Tho Buddhist Monastery"/>
    <s v="MMR001CMP022"/>
    <s v="GCA"/>
    <s v="Urban"/>
    <n v="7"/>
    <n v="37"/>
    <n v="7"/>
    <n v="37"/>
    <n v="7"/>
    <n v="37"/>
    <s v="Camp resident -Men"/>
    <s v="Priority 2"/>
    <s v="NonFoodItems"/>
    <x v="6"/>
    <m/>
    <m/>
  </r>
  <r>
    <s v="Kachin"/>
    <s v="Myitkyina"/>
    <s v="Wun Tho Buddhist Monastery"/>
    <s v="MMR001CMP022"/>
    <s v="GCA"/>
    <s v="Urban"/>
    <n v="7"/>
    <n v="37"/>
    <n v="7"/>
    <n v="37"/>
    <n v="7"/>
    <n v="37"/>
    <s v="Camp resident -Men"/>
    <s v="Priority 3"/>
    <s v="Health"/>
    <x v="23"/>
    <m/>
    <m/>
  </r>
  <r>
    <s v="Kachin"/>
    <s v="Myitkyina"/>
    <s v="Wun Tho Buddhist Monastery"/>
    <s v="MMR001CMP022"/>
    <s v="GCA"/>
    <s v="Urban"/>
    <n v="7"/>
    <n v="37"/>
    <n v="7"/>
    <n v="37"/>
    <n v="7"/>
    <n v="37"/>
    <s v="Camp resident - women"/>
    <s v="Priority 1"/>
    <s v="NonFoodItems"/>
    <x v="6"/>
    <m/>
    <m/>
  </r>
  <r>
    <s v="Kachin"/>
    <s v="Myitkyina"/>
    <s v="Wun Tho Buddhist Monastery"/>
    <s v="MMR001CMP022"/>
    <s v="GCA"/>
    <s v="Urban"/>
    <n v="7"/>
    <n v="37"/>
    <n v="7"/>
    <n v="37"/>
    <n v="7"/>
    <n v="37"/>
    <s v="Camp resident - women"/>
    <s v="Priority 2"/>
    <s v="Wash"/>
    <x v="9"/>
    <m/>
    <m/>
  </r>
  <r>
    <s v="Kachin"/>
    <s v="Myitkyina"/>
    <s v="Wun Tho Buddhist Monastery"/>
    <s v="MMR001CMP022"/>
    <s v="GCA"/>
    <s v="Urban"/>
    <n v="7"/>
    <n v="37"/>
    <n v="7"/>
    <n v="37"/>
    <n v="7"/>
    <n v="37"/>
    <s v="Camp resident - women"/>
    <s v="Priority 3"/>
    <s v="Health"/>
    <x v="19"/>
    <m/>
    <m/>
  </r>
  <r>
    <s v="Kachin"/>
    <s v="Myitkyina"/>
    <s v="Wun Tho Buddhist Monastery"/>
    <s v="MMR001CMP022"/>
    <s v="GCA"/>
    <s v="Urban"/>
    <n v="7"/>
    <n v="37"/>
    <n v="7"/>
    <n v="37"/>
    <n v="7"/>
    <n v="37"/>
    <s v="Camp resident - Children"/>
    <s v="Priority 1"/>
    <s v="Food"/>
    <x v="10"/>
    <m/>
    <m/>
  </r>
  <r>
    <s v="Kachin"/>
    <s v="Myitkyina"/>
    <s v="Wun Tho Buddhist Monastery"/>
    <s v="MMR001CMP022"/>
    <s v="GCA"/>
    <s v="Urban"/>
    <n v="7"/>
    <n v="37"/>
    <n v="7"/>
    <n v="37"/>
    <n v="7"/>
    <n v="37"/>
    <s v="Camp resident - Children"/>
    <s v="Priority 2"/>
    <s v="Wash"/>
    <x v="16"/>
    <m/>
    <m/>
  </r>
  <r>
    <s v="Kachin"/>
    <s v="Myitkyina"/>
    <s v="Wun Tho Buddhist Monastery"/>
    <s v="MMR001CMP022"/>
    <s v="GCA"/>
    <s v="Urban"/>
    <n v="7"/>
    <n v="37"/>
    <n v="7"/>
    <n v="37"/>
    <n v="7"/>
    <n v="37"/>
    <s v="Camp resident - Children"/>
    <s v="Priority 3"/>
    <s v="Education"/>
    <x v="0"/>
    <m/>
    <m/>
  </r>
  <r>
    <s v="Kachin"/>
    <s v="Myitkyina"/>
    <s v="Tat Kone Emanuel Church"/>
    <s v="MMR001CMP004"/>
    <s v="GCA"/>
    <s v="Urban"/>
    <n v="6"/>
    <n v="29"/>
    <n v="4"/>
    <n v="20"/>
    <n v="6"/>
    <n v="29"/>
    <s v="Camp manager"/>
    <s v="Priority 1"/>
    <s v="Protection"/>
    <x v="20"/>
    <m/>
    <m/>
  </r>
  <r>
    <s v="Kachin"/>
    <s v="Myitkyina"/>
    <s v="Tat Kone Emanuel Church"/>
    <s v="MMR001CMP004"/>
    <s v="GCA"/>
    <s v="Urban"/>
    <n v="6"/>
    <n v="29"/>
    <n v="4"/>
    <n v="20"/>
    <n v="6"/>
    <n v="29"/>
    <s v="Camp manager"/>
    <s v="Priority 2"/>
    <s v="Protection"/>
    <x v="21"/>
    <m/>
    <m/>
  </r>
  <r>
    <s v="Kachin"/>
    <s v="Myitkyina"/>
    <s v="Tat Kone Emanuel Church"/>
    <s v="MMR001CMP004"/>
    <s v="GCA"/>
    <s v="Urban"/>
    <n v="6"/>
    <n v="29"/>
    <n v="4"/>
    <n v="20"/>
    <n v="6"/>
    <n v="29"/>
    <s v="Camp manager"/>
    <s v="Priority 3"/>
    <s v="Protection"/>
    <x v="17"/>
    <m/>
    <m/>
  </r>
  <r>
    <s v="Kachin"/>
    <s v="Myitkyina"/>
    <s v="Tat Kone Emanuel Church"/>
    <s v="MMR001CMP004"/>
    <s v="GCA"/>
    <s v="Urban"/>
    <n v="6"/>
    <n v="29"/>
    <n v="4"/>
    <n v="20"/>
    <n v="6"/>
    <n v="29"/>
    <s v="Camp resident -Men"/>
    <s v="Priority 1"/>
    <s v="Wash"/>
    <x v="16"/>
    <m/>
    <m/>
  </r>
  <r>
    <s v="Kachin"/>
    <s v="Myitkyina"/>
    <s v="Tat Kone Emanuel Church"/>
    <s v="MMR001CMP004"/>
    <s v="GCA"/>
    <s v="Urban"/>
    <n v="6"/>
    <n v="29"/>
    <n v="4"/>
    <n v="20"/>
    <n v="6"/>
    <n v="29"/>
    <s v="Camp resident -Men"/>
    <s v="Priority 2"/>
    <s v="Protection"/>
    <x v="29"/>
    <m/>
    <m/>
  </r>
  <r>
    <s v="Kachin"/>
    <s v="Myitkyina"/>
    <s v="Tat Kone Emanuel Church"/>
    <s v="MMR001CMP004"/>
    <s v="GCA"/>
    <s v="Urban"/>
    <n v="6"/>
    <n v="29"/>
    <n v="4"/>
    <n v="20"/>
    <n v="6"/>
    <n v="29"/>
    <s v="Camp resident -Men"/>
    <s v="Priority 3"/>
    <s v="Protection"/>
    <x v="17"/>
    <m/>
    <m/>
  </r>
  <r>
    <s v="Kachin"/>
    <s v="Myitkyina"/>
    <s v="Tat Kone Emanuel Church"/>
    <s v="MMR001CMP004"/>
    <s v="GCA"/>
    <s v="Urban"/>
    <n v="6"/>
    <n v="29"/>
    <n v="4"/>
    <n v="20"/>
    <n v="6"/>
    <n v="29"/>
    <s v="Camp resident - women"/>
    <s v="Priority 1"/>
    <s v="Food"/>
    <x v="5"/>
    <m/>
    <m/>
  </r>
  <r>
    <s v="Kachin"/>
    <s v="Myitkyina"/>
    <s v="Tat Kone Emanuel Church"/>
    <s v="MMR001CMP004"/>
    <s v="GCA"/>
    <s v="Urban"/>
    <n v="6"/>
    <n v="29"/>
    <n v="4"/>
    <n v="20"/>
    <n v="6"/>
    <n v="29"/>
    <s v="Camp resident - women"/>
    <s v="Priority 2"/>
    <s v="Wash"/>
    <x v="9"/>
    <m/>
    <m/>
  </r>
  <r>
    <s v="Kachin"/>
    <s v="Myitkyina"/>
    <s v="Tat Kone Emanuel Church"/>
    <s v="MMR001CMP004"/>
    <s v="GCA"/>
    <s v="Urban"/>
    <n v="6"/>
    <n v="29"/>
    <n v="4"/>
    <n v="20"/>
    <n v="6"/>
    <n v="29"/>
    <s v="Camp resident - women"/>
    <s v="Priority 3"/>
    <s v="Environment"/>
    <x v="12"/>
    <m/>
    <m/>
  </r>
  <r>
    <s v="Kachin"/>
    <s v="Myitkyina"/>
    <s v="Tat Kone Emanuel Church"/>
    <s v="MMR001CMP004"/>
    <s v="GCA"/>
    <s v="Urban"/>
    <n v="6"/>
    <n v="29"/>
    <n v="4"/>
    <n v="20"/>
    <n v="6"/>
    <n v="29"/>
    <s v="Camp resident - Children"/>
    <s v="Priority 1"/>
    <s v="NonFoodItems"/>
    <x v="6"/>
    <m/>
    <m/>
  </r>
  <r>
    <s v="Kachin"/>
    <s v="Myitkyina"/>
    <s v="Tat Kone Emanuel Church"/>
    <s v="MMR001CMP004"/>
    <s v="GCA"/>
    <s v="Urban"/>
    <n v="6"/>
    <n v="29"/>
    <n v="4"/>
    <n v="20"/>
    <n v="6"/>
    <n v="29"/>
    <s v="Camp resident - Children"/>
    <s v="Priority 2"/>
    <s v="Health"/>
    <x v="2"/>
    <m/>
    <m/>
  </r>
  <r>
    <s v="Kachin"/>
    <s v="Myitkyina"/>
    <s v="Tat Kone Emanuel Church"/>
    <s v="MMR001CMP004"/>
    <s v="GCA"/>
    <s v="Urban"/>
    <n v="6"/>
    <n v="29"/>
    <n v="4"/>
    <n v="20"/>
    <n v="6"/>
    <n v="29"/>
    <s v="Camp resident - Children"/>
    <s v="Priority 3"/>
    <s v="Food"/>
    <x v="10"/>
    <m/>
    <m/>
  </r>
  <r>
    <s v="Kachin"/>
    <s v="Waingmaw"/>
    <s v="Maina AG Church"/>
    <s v="MMR001CMP031"/>
    <s v="GCA"/>
    <s v="Urban"/>
    <n v="143"/>
    <n v="800"/>
    <n v="113"/>
    <n v="618"/>
    <n v="143"/>
    <n v="800"/>
    <s v="Camp manager"/>
    <s v="Priority 1"/>
    <s v="Food"/>
    <x v="5"/>
    <m/>
    <m/>
  </r>
  <r>
    <s v="Kachin"/>
    <s v="Waingmaw"/>
    <s v="Maina AG Church"/>
    <s v="MMR001CMP031"/>
    <s v="GCA"/>
    <s v="Urban"/>
    <n v="143"/>
    <n v="800"/>
    <n v="113"/>
    <n v="618"/>
    <n v="143"/>
    <n v="800"/>
    <s v="Camp manager"/>
    <s v="Priority 2"/>
    <s v="Health"/>
    <x v="2"/>
    <m/>
    <m/>
  </r>
  <r>
    <s v="Kachin"/>
    <s v="Waingmaw"/>
    <s v="Maina AG Church"/>
    <s v="MMR001CMP031"/>
    <s v="GCA"/>
    <s v="Urban"/>
    <n v="143"/>
    <n v="800"/>
    <n v="113"/>
    <n v="618"/>
    <n v="143"/>
    <n v="800"/>
    <s v="Camp manager"/>
    <s v="Priority 3"/>
    <s v="Food"/>
    <x v="3"/>
    <m/>
    <m/>
  </r>
  <r>
    <s v="Kachin"/>
    <s v="Waingmaw"/>
    <s v="Maina AG Church"/>
    <s v="MMR001CMP031"/>
    <s v="GCA"/>
    <s v="Urban"/>
    <n v="143"/>
    <n v="800"/>
    <n v="113"/>
    <n v="618"/>
    <n v="143"/>
    <n v="800"/>
    <s v="Camp resident -Men"/>
    <s v="Priority 1"/>
    <s v="Food"/>
    <x v="5"/>
    <m/>
    <m/>
  </r>
  <r>
    <s v="Kachin"/>
    <s v="Waingmaw"/>
    <s v="Maina AG Church"/>
    <s v="MMR001CMP031"/>
    <s v="GCA"/>
    <s v="Urban"/>
    <n v="143"/>
    <n v="800"/>
    <n v="113"/>
    <n v="618"/>
    <n v="143"/>
    <n v="800"/>
    <s v="Camp resident -Men"/>
    <s v="Priority 2"/>
    <s v="Health"/>
    <x v="19"/>
    <m/>
    <m/>
  </r>
  <r>
    <s v="Kachin"/>
    <s v="Waingmaw"/>
    <s v="Maina AG Church"/>
    <s v="MMR001CMP031"/>
    <s v="GCA"/>
    <s v="Urban"/>
    <n v="143"/>
    <n v="800"/>
    <n v="113"/>
    <n v="618"/>
    <n v="143"/>
    <n v="800"/>
    <s v="Camp resident -Men"/>
    <s v="Priority 3"/>
    <s v="Food"/>
    <x v="3"/>
    <m/>
    <m/>
  </r>
  <r>
    <s v="Kachin"/>
    <s v="Waingmaw"/>
    <s v="Maina AG Church"/>
    <s v="MMR001CMP031"/>
    <s v="GCA"/>
    <s v="Urban"/>
    <n v="143"/>
    <n v="800"/>
    <n v="113"/>
    <n v="618"/>
    <n v="143"/>
    <n v="800"/>
    <s v="Camp resident - women"/>
    <s v="Priority 1"/>
    <s v="Environment"/>
    <x v="12"/>
    <m/>
    <m/>
  </r>
  <r>
    <s v="Kachin"/>
    <s v="Waingmaw"/>
    <s v="Maina AG Church"/>
    <s v="MMR001CMP031"/>
    <s v="GCA"/>
    <s v="Urban"/>
    <n v="143"/>
    <n v="800"/>
    <n v="113"/>
    <n v="618"/>
    <n v="143"/>
    <n v="800"/>
    <s v="Camp resident - women"/>
    <s v="Priority 2"/>
    <s v="Wash"/>
    <x v="16"/>
    <m/>
    <m/>
  </r>
  <r>
    <s v="Kachin"/>
    <s v="Waingmaw"/>
    <s v="Maina AG Church"/>
    <s v="MMR001CMP031"/>
    <s v="GCA"/>
    <s v="Urban"/>
    <n v="143"/>
    <n v="800"/>
    <n v="113"/>
    <n v="618"/>
    <n v="143"/>
    <n v="800"/>
    <s v="Camp resident - women"/>
    <s v="Priority 3"/>
    <s v="Food"/>
    <x v="3"/>
    <m/>
    <m/>
  </r>
  <r>
    <s v="Kachin"/>
    <s v="Waingmaw"/>
    <s v="Maina AG Church"/>
    <s v="MMR001CMP031"/>
    <s v="GCA"/>
    <s v="Urban"/>
    <n v="143"/>
    <n v="800"/>
    <n v="113"/>
    <n v="618"/>
    <n v="143"/>
    <n v="800"/>
    <s v="Camp resident - Children"/>
    <s v="Priority 1"/>
    <s v="Education"/>
    <x v="0"/>
    <m/>
    <m/>
  </r>
  <r>
    <s v="Kachin"/>
    <s v="Waingmaw"/>
    <s v="Maina AG Church"/>
    <s v="MMR001CMP031"/>
    <s v="GCA"/>
    <s v="Urban"/>
    <n v="143"/>
    <n v="800"/>
    <n v="113"/>
    <n v="618"/>
    <n v="143"/>
    <n v="800"/>
    <s v="Camp resident - Children"/>
    <s v="Priority 2"/>
    <s v="Wash"/>
    <x v="16"/>
    <m/>
    <m/>
  </r>
  <r>
    <s v="Kachin"/>
    <s v="Waingmaw"/>
    <s v="Maina AG Church"/>
    <s v="MMR001CMP031"/>
    <s v="GCA"/>
    <s v="Urban"/>
    <n v="143"/>
    <n v="800"/>
    <n v="113"/>
    <n v="618"/>
    <n v="143"/>
    <n v="800"/>
    <s v="Camp resident - Children"/>
    <s v="Priority 3"/>
    <s v="Education"/>
    <x v="13"/>
    <m/>
    <m/>
  </r>
  <r>
    <s v="Kachin"/>
    <s v="Waingmaw"/>
    <s v="Thargaya Lisu Baptist Church"/>
    <s v="MMR001CMP037"/>
    <s v="GCA"/>
    <s v="Urban"/>
    <n v="44"/>
    <n v="183"/>
    <n v="25"/>
    <n v="115"/>
    <n v="44"/>
    <n v="181"/>
    <s v="Camp manager"/>
    <s v="Priority 1"/>
    <s v="Food"/>
    <x v="5"/>
    <m/>
    <m/>
  </r>
  <r>
    <s v="Kachin"/>
    <s v="Waingmaw"/>
    <s v="Thargaya Lisu Baptist Church"/>
    <s v="MMR001CMP037"/>
    <s v="GCA"/>
    <s v="Urban"/>
    <n v="44"/>
    <n v="183"/>
    <n v="25"/>
    <n v="115"/>
    <n v="44"/>
    <n v="181"/>
    <s v="Camp manager"/>
    <s v="Priority 2"/>
    <s v="Food"/>
    <x v="3"/>
    <m/>
    <m/>
  </r>
  <r>
    <s v="Kachin"/>
    <s v="Waingmaw"/>
    <s v="Thargaya Lisu Baptist Church"/>
    <s v="MMR001CMP037"/>
    <s v="GCA"/>
    <s v="Urban"/>
    <n v="44"/>
    <n v="183"/>
    <n v="25"/>
    <n v="115"/>
    <n v="44"/>
    <n v="181"/>
    <s v="Camp manager"/>
    <s v="Priority 3"/>
    <s v="Wash"/>
    <x v="28"/>
    <m/>
    <m/>
  </r>
  <r>
    <s v="Kachin"/>
    <s v="Waingmaw"/>
    <s v="Thargaya Lisu Baptist Church"/>
    <s v="MMR001CMP037"/>
    <s v="GCA"/>
    <s v="Urban"/>
    <n v="44"/>
    <n v="183"/>
    <n v="25"/>
    <n v="115"/>
    <n v="44"/>
    <n v="181"/>
    <s v="Camp resident -Men"/>
    <s v="Priority 1"/>
    <s v="Environment"/>
    <x v="12"/>
    <m/>
    <m/>
  </r>
  <r>
    <s v="Kachin"/>
    <s v="Waingmaw"/>
    <s v="Thargaya Lisu Baptist Church"/>
    <s v="MMR001CMP037"/>
    <s v="GCA"/>
    <s v="Urban"/>
    <n v="44"/>
    <n v="183"/>
    <n v="25"/>
    <n v="115"/>
    <n v="44"/>
    <n v="181"/>
    <s v="Camp resident -Men"/>
    <s v="Priority 2"/>
    <s v="Food"/>
    <x v="7"/>
    <m/>
    <m/>
  </r>
  <r>
    <s v="Kachin"/>
    <s v="Waingmaw"/>
    <s v="Thargaya Lisu Baptist Church"/>
    <s v="MMR001CMP037"/>
    <s v="GCA"/>
    <s v="Urban"/>
    <n v="44"/>
    <n v="183"/>
    <n v="25"/>
    <n v="115"/>
    <n v="44"/>
    <n v="181"/>
    <s v="Camp resident -Men"/>
    <s v="Priority 3"/>
    <s v="Health"/>
    <x v="23"/>
    <m/>
    <m/>
  </r>
  <r>
    <s v="Kachin"/>
    <s v="Waingmaw"/>
    <s v="Thargaya Lisu Baptist Church"/>
    <s v="MMR001CMP037"/>
    <s v="GCA"/>
    <s v="Urban"/>
    <n v="44"/>
    <n v="183"/>
    <n v="25"/>
    <n v="115"/>
    <n v="44"/>
    <n v="181"/>
    <s v="Camp resident - women"/>
    <s v="Priority 1"/>
    <s v="NonFoodItems"/>
    <x v="8"/>
    <m/>
    <m/>
  </r>
  <r>
    <s v="Kachin"/>
    <s v="Waingmaw"/>
    <s v="Thargaya Lisu Baptist Church"/>
    <s v="MMR001CMP037"/>
    <s v="GCA"/>
    <s v="Urban"/>
    <n v="44"/>
    <n v="183"/>
    <n v="25"/>
    <n v="115"/>
    <n v="44"/>
    <n v="181"/>
    <s v="Camp resident - women"/>
    <s v="Priority 2"/>
    <s v="Wash"/>
    <x v="16"/>
    <m/>
    <m/>
  </r>
  <r>
    <s v="Kachin"/>
    <s v="Waingmaw"/>
    <s v="Thargaya Lisu Baptist Church"/>
    <s v="MMR001CMP037"/>
    <s v="GCA"/>
    <s v="Urban"/>
    <n v="44"/>
    <n v="183"/>
    <n v="25"/>
    <n v="115"/>
    <n v="44"/>
    <n v="181"/>
    <s v="Camp resident - women"/>
    <s v="Priority 3"/>
    <s v="Wash"/>
    <x v="26"/>
    <m/>
    <m/>
  </r>
  <r>
    <s v="Kachin"/>
    <s v="Waingmaw"/>
    <s v="Thargaya Lisu Baptist Church"/>
    <s v="MMR001CMP037"/>
    <s v="GCA"/>
    <s v="Urban"/>
    <n v="44"/>
    <n v="183"/>
    <n v="25"/>
    <n v="115"/>
    <n v="44"/>
    <n v="181"/>
    <s v="Camp resident - Children"/>
    <s v="Priority 1"/>
    <s v="Food"/>
    <x v="10"/>
    <m/>
    <m/>
  </r>
  <r>
    <s v="Kachin"/>
    <s v="Waingmaw"/>
    <s v="Thargaya Lisu Baptist Church"/>
    <s v="MMR001CMP037"/>
    <s v="GCA"/>
    <s v="Urban"/>
    <n v="44"/>
    <n v="183"/>
    <n v="25"/>
    <n v="115"/>
    <n v="44"/>
    <n v="181"/>
    <s v="Camp resident - Children"/>
    <s v="Priority 2"/>
    <s v="Education"/>
    <x v="0"/>
    <m/>
    <m/>
  </r>
  <r>
    <s v="Kachin"/>
    <s v="Waingmaw"/>
    <s v="Thargaya Lisu Baptist Church"/>
    <s v="MMR001CMP037"/>
    <s v="GCA"/>
    <s v="Urban"/>
    <n v="44"/>
    <n v="183"/>
    <n v="25"/>
    <n v="115"/>
    <n v="44"/>
    <n v="181"/>
    <s v="Camp resident - Children"/>
    <s v="Priority 3"/>
    <s v="Education"/>
    <x v="13"/>
    <m/>
    <m/>
  </r>
  <r>
    <s v="Kachin"/>
    <s v="Waingmaw"/>
    <s v="Hkat Cho "/>
    <s v="MMR001CMP028"/>
    <s v="GCA"/>
    <s v="Rural"/>
    <n v="99"/>
    <n v="480"/>
    <n v="65"/>
    <n v="360"/>
    <n v="99"/>
    <n v="480"/>
    <s v="Camp manager"/>
    <s v="Priority 1"/>
    <s v="Food"/>
    <x v="5"/>
    <m/>
    <m/>
  </r>
  <r>
    <s v="Kachin"/>
    <s v="Waingmaw"/>
    <s v="Hkat Cho "/>
    <s v="MMR001CMP028"/>
    <s v="GCA"/>
    <s v="Rural"/>
    <n v="99"/>
    <n v="480"/>
    <n v="65"/>
    <n v="360"/>
    <n v="99"/>
    <n v="480"/>
    <s v="Camp manager"/>
    <s v="Priority 2"/>
    <s v="Shelter"/>
    <x v="22"/>
    <m/>
    <m/>
  </r>
  <r>
    <s v="Kachin"/>
    <s v="Waingmaw"/>
    <s v="Hkat Cho "/>
    <s v="MMR001CMP028"/>
    <s v="GCA"/>
    <s v="Rural"/>
    <n v="99"/>
    <n v="480"/>
    <n v="65"/>
    <n v="360"/>
    <n v="99"/>
    <n v="480"/>
    <s v="Camp manager"/>
    <s v="Priority 3"/>
    <s v="Health"/>
    <x v="23"/>
    <m/>
    <m/>
  </r>
  <r>
    <s v="Kachin"/>
    <s v="Waingmaw"/>
    <s v="Hkat Cho "/>
    <s v="MMR001CMP028"/>
    <s v="GCA"/>
    <s v="Rural"/>
    <n v="99"/>
    <n v="480"/>
    <n v="65"/>
    <n v="360"/>
    <n v="99"/>
    <n v="480"/>
    <s v="Camp resident -Men"/>
    <s v="Priority 1"/>
    <s v="Environment"/>
    <x v="12"/>
    <m/>
    <m/>
  </r>
  <r>
    <s v="Kachin"/>
    <s v="Waingmaw"/>
    <s v="Hkat Cho "/>
    <s v="MMR001CMP028"/>
    <s v="GCA"/>
    <s v="Rural"/>
    <n v="99"/>
    <n v="480"/>
    <n v="65"/>
    <n v="360"/>
    <n v="99"/>
    <n v="480"/>
    <s v="Camp resident -Men"/>
    <s v="Priority 2"/>
    <s v="Wash"/>
    <x v="28"/>
    <m/>
    <m/>
  </r>
  <r>
    <s v="Kachin"/>
    <s v="Waingmaw"/>
    <s v="Hkat Cho "/>
    <s v="MMR001CMP028"/>
    <s v="GCA"/>
    <s v="Rural"/>
    <n v="99"/>
    <n v="480"/>
    <n v="65"/>
    <n v="360"/>
    <n v="99"/>
    <n v="480"/>
    <s v="Camp resident -Men"/>
    <s v="Priority 3"/>
    <s v="Food"/>
    <x v="7"/>
    <m/>
    <m/>
  </r>
  <r>
    <s v="Kachin"/>
    <s v="Chipwi"/>
    <s v="Saw Zam"/>
    <s v="MMR001CMP225"/>
    <s v="GCA"/>
    <s v="Rural"/>
    <n v="30"/>
    <n v="174"/>
    <n v="28"/>
    <n v="167"/>
    <n v="30"/>
    <n v="174"/>
    <s v="Camp resident - women"/>
    <s v="Priority 3"/>
    <s v="Wash"/>
    <x v="9"/>
    <m/>
    <m/>
  </r>
  <r>
    <s v="Kachin"/>
    <s v="Chipwi"/>
    <s v="Saw Zam"/>
    <s v="MMR001CMP225"/>
    <s v="GCA"/>
    <s v="Rural"/>
    <n v="30"/>
    <n v="174"/>
    <n v="28"/>
    <n v="167"/>
    <n v="30"/>
    <n v="174"/>
    <s v="Camp resident - Children"/>
    <s v="Priority 1"/>
    <s v="Education"/>
    <x v="0"/>
    <m/>
    <m/>
  </r>
  <r>
    <s v="Kachin"/>
    <s v="Chipwi"/>
    <s v="Saw Zam"/>
    <s v="MMR001CMP225"/>
    <s v="GCA"/>
    <s v="Rural"/>
    <n v="30"/>
    <n v="174"/>
    <n v="28"/>
    <n v="167"/>
    <n v="30"/>
    <n v="174"/>
    <s v="Camp resident - Children"/>
    <s v="Priority 2"/>
    <s v="NonFoodItems"/>
    <x v="6"/>
    <m/>
    <m/>
  </r>
  <r>
    <s v="Kachin"/>
    <s v="Chipwi"/>
    <s v="Saw Zam"/>
    <s v="MMR001CMP225"/>
    <s v="GCA"/>
    <s v="Rural"/>
    <n v="30"/>
    <n v="174"/>
    <n v="28"/>
    <n v="167"/>
    <n v="30"/>
    <n v="174"/>
    <s v="Camp resident - Children"/>
    <s v="Priority 3"/>
    <s v="Wash"/>
    <x v="25"/>
    <m/>
    <m/>
  </r>
  <r>
    <s v="Kachin"/>
    <s v="Chipwi"/>
    <s v="Pan Wa"/>
    <s v="MMR001CMP210"/>
    <s v="GCA"/>
    <s v="Mixed"/>
    <n v="60"/>
    <n v="275"/>
    <n v="34"/>
    <n v="220"/>
    <n v="60"/>
    <n v="275"/>
    <s v="Camp manager"/>
    <s v="Priority 1"/>
    <s v="Food"/>
    <x v="5"/>
    <m/>
    <m/>
  </r>
  <r>
    <s v="Kachin"/>
    <s v="Chipwi"/>
    <s v="Pan Wa"/>
    <s v="MMR001CMP210"/>
    <s v="GCA"/>
    <s v="Mixed"/>
    <n v="60"/>
    <n v="275"/>
    <n v="34"/>
    <n v="220"/>
    <n v="60"/>
    <n v="275"/>
    <s v="Camp manager"/>
    <s v="Priority 2"/>
    <s v="Food"/>
    <x v="7"/>
    <m/>
    <m/>
  </r>
  <r>
    <s v="Kachin"/>
    <s v="Chipwi"/>
    <s v="Pan Wa"/>
    <s v="MMR001CMP210"/>
    <s v="GCA"/>
    <s v="Mixed"/>
    <n v="60"/>
    <n v="275"/>
    <n v="34"/>
    <n v="220"/>
    <n v="60"/>
    <n v="275"/>
    <s v="Camp manager"/>
    <s v="Priority 3"/>
    <s v="Food"/>
    <x v="3"/>
    <m/>
    <m/>
  </r>
  <r>
    <s v="Kachin"/>
    <s v="Chipwi"/>
    <s v="Pan Wa"/>
    <s v="MMR001CMP210"/>
    <s v="GCA"/>
    <s v="Mixed"/>
    <n v="60"/>
    <n v="275"/>
    <n v="34"/>
    <n v="220"/>
    <n v="60"/>
    <n v="275"/>
    <s v="Camp resident -Men"/>
    <s v="Priority 1"/>
    <s v="Food"/>
    <x v="3"/>
    <m/>
    <m/>
  </r>
  <r>
    <s v="Kachin"/>
    <s v="Chipwi"/>
    <s v="Pan Wa"/>
    <s v="MMR001CMP210"/>
    <s v="GCA"/>
    <s v="Mixed"/>
    <n v="60"/>
    <n v="275"/>
    <n v="34"/>
    <n v="220"/>
    <n v="60"/>
    <n v="275"/>
    <s v="Camp resident -Men"/>
    <s v="Priority 2"/>
    <s v="Food"/>
    <x v="5"/>
    <m/>
    <m/>
  </r>
  <r>
    <s v="Kachin"/>
    <s v="Chipwi"/>
    <s v="Pan Wa"/>
    <s v="MMR001CMP210"/>
    <s v="GCA"/>
    <s v="Mixed"/>
    <n v="60"/>
    <n v="275"/>
    <n v="34"/>
    <n v="220"/>
    <n v="60"/>
    <n v="275"/>
    <s v="Camp resident -Men"/>
    <s v="Priority 3"/>
    <s v="Health"/>
    <x v="2"/>
    <m/>
    <m/>
  </r>
  <r>
    <s v="Kachin"/>
    <s v="Chipwi"/>
    <s v="Pan Wa"/>
    <s v="MMR001CMP210"/>
    <s v="GCA"/>
    <s v="Mixed"/>
    <n v="60"/>
    <n v="275"/>
    <n v="34"/>
    <n v="220"/>
    <n v="60"/>
    <n v="275"/>
    <s v="Camp resident - women"/>
    <s v="Priority 1"/>
    <s v="Food"/>
    <x v="5"/>
    <m/>
    <m/>
  </r>
  <r>
    <s v="Kachin"/>
    <s v="Chipwi"/>
    <s v="Pan Wa"/>
    <s v="MMR001CMP210"/>
    <s v="GCA"/>
    <s v="Mixed"/>
    <n v="60"/>
    <n v="275"/>
    <n v="34"/>
    <n v="220"/>
    <n v="60"/>
    <n v="275"/>
    <s v="Camp resident - women"/>
    <s v="Priority 2"/>
    <s v="Wash"/>
    <x v="16"/>
    <m/>
    <m/>
  </r>
  <r>
    <s v="Kachin"/>
    <s v="Chipwi"/>
    <s v="Pan Wa"/>
    <s v="MMR001CMP210"/>
    <s v="GCA"/>
    <s v="Mixed"/>
    <n v="60"/>
    <n v="275"/>
    <n v="34"/>
    <n v="220"/>
    <n v="60"/>
    <n v="275"/>
    <s v="Camp resident - women"/>
    <s v="Priority 3"/>
    <s v="Food"/>
    <x v="3"/>
    <m/>
    <m/>
  </r>
  <r>
    <s v="Kachin"/>
    <s v="Chipwi"/>
    <s v="Pan Wa"/>
    <s v="MMR001CMP210"/>
    <s v="GCA"/>
    <s v="Mixed"/>
    <n v="60"/>
    <n v="275"/>
    <n v="34"/>
    <n v="220"/>
    <n v="60"/>
    <n v="275"/>
    <s v="Camp resident - Children"/>
    <s v="Priority 1"/>
    <s v="NonFoodItems"/>
    <x v="6"/>
    <m/>
    <m/>
  </r>
  <r>
    <s v="Kachin"/>
    <s v="Chipwi"/>
    <s v="Pan Wa"/>
    <s v="MMR001CMP210"/>
    <s v="GCA"/>
    <s v="Mixed"/>
    <n v="60"/>
    <n v="275"/>
    <n v="34"/>
    <n v="220"/>
    <n v="60"/>
    <n v="275"/>
    <s v="Camp resident - Children"/>
    <s v="Priority 2"/>
    <s v="Education"/>
    <x v="4"/>
    <m/>
    <m/>
  </r>
  <r>
    <s v="Kachin"/>
    <s v="Chipwi"/>
    <s v="Pan Wa"/>
    <s v="MMR001CMP210"/>
    <s v="GCA"/>
    <s v="Mixed"/>
    <n v="60"/>
    <n v="275"/>
    <n v="34"/>
    <n v="220"/>
    <n v="60"/>
    <n v="275"/>
    <s v="Camp resident - Children"/>
    <s v="Priority 3"/>
    <s v="Food"/>
    <x v="5"/>
    <m/>
    <m/>
  </r>
  <r>
    <s v="Kachin"/>
    <s v="Waingmaw"/>
    <s v="Maina Catholic Church (St. Joseph)"/>
    <s v="MMR001CMP029"/>
    <s v="GCA"/>
    <s v="Rural"/>
    <n v="222"/>
    <n v="1208"/>
    <n v="222"/>
    <n v="1208"/>
    <n v="222"/>
    <n v="1208"/>
    <s v="Camp manager"/>
    <s v="Priority 1"/>
    <s v="Education"/>
    <x v="4"/>
    <m/>
    <m/>
  </r>
  <r>
    <s v="Kachin"/>
    <s v="Waingmaw"/>
    <s v="Maina Catholic Church (St. Joseph)"/>
    <s v="MMR001CMP029"/>
    <s v="GCA"/>
    <s v="Rural"/>
    <n v="222"/>
    <n v="1208"/>
    <n v="222"/>
    <n v="1208"/>
    <n v="222"/>
    <n v="1208"/>
    <s v="Camp manager"/>
    <s v="Priority 2"/>
    <s v="Shelter"/>
    <x v="14"/>
    <m/>
    <m/>
  </r>
  <r>
    <s v="Kachin"/>
    <s v="Waingmaw"/>
    <s v="Maina Catholic Church (St. Joseph)"/>
    <s v="MMR001CMP029"/>
    <s v="GCA"/>
    <s v="Rural"/>
    <n v="222"/>
    <n v="1208"/>
    <n v="222"/>
    <n v="1208"/>
    <n v="222"/>
    <n v="1208"/>
    <s v="Camp manager"/>
    <s v="Priority 3"/>
    <s v="Food"/>
    <x v="5"/>
    <m/>
    <m/>
  </r>
  <r>
    <s v="Kachin"/>
    <s v="Waingmaw"/>
    <s v="Maina Catholic Church (St. Joseph)"/>
    <s v="MMR001CMP029"/>
    <s v="GCA"/>
    <s v="Rural"/>
    <n v="222"/>
    <n v="1208"/>
    <n v="222"/>
    <n v="1208"/>
    <n v="222"/>
    <n v="1208"/>
    <s v="Camp resident -Men"/>
    <s v="Priority 1"/>
    <s v="Food"/>
    <x v="7"/>
    <m/>
    <m/>
  </r>
  <r>
    <s v="Kachin"/>
    <s v="Waingmaw"/>
    <s v="Maina Catholic Church (St. Joseph)"/>
    <s v="MMR001CMP029"/>
    <s v="GCA"/>
    <s v="Rural"/>
    <n v="222"/>
    <n v="1208"/>
    <n v="222"/>
    <n v="1208"/>
    <n v="222"/>
    <n v="1208"/>
    <s v="Camp resident -Men"/>
    <s v="Priority 2"/>
    <s v="Food"/>
    <x v="5"/>
    <m/>
    <m/>
  </r>
  <r>
    <s v="Kachin"/>
    <s v="Waingmaw"/>
    <s v="Maina Catholic Church (St. Joseph)"/>
    <s v="MMR001CMP029"/>
    <s v="GCA"/>
    <s v="Rural"/>
    <n v="222"/>
    <n v="1208"/>
    <n v="222"/>
    <n v="1208"/>
    <n v="222"/>
    <n v="1208"/>
    <s v="Camp resident -Men"/>
    <s v="Priority 3"/>
    <s v="Shelter"/>
    <x v="14"/>
    <m/>
    <m/>
  </r>
  <r>
    <s v="Kachin"/>
    <s v="Waingmaw"/>
    <s v="Maina Catholic Church (St. Joseph)"/>
    <s v="MMR001CMP029"/>
    <s v="GCA"/>
    <s v="Rural"/>
    <n v="222"/>
    <n v="1208"/>
    <n v="222"/>
    <n v="1208"/>
    <n v="222"/>
    <n v="1208"/>
    <s v="Camp resident - women"/>
    <s v="Priority 1"/>
    <s v="Food"/>
    <x v="5"/>
    <m/>
    <m/>
  </r>
  <r>
    <s v="Kachin"/>
    <s v="Waingmaw"/>
    <s v="Maina Catholic Church (St. Joseph)"/>
    <s v="MMR001CMP029"/>
    <s v="GCA"/>
    <s v="Rural"/>
    <n v="222"/>
    <n v="1208"/>
    <n v="222"/>
    <n v="1208"/>
    <n v="222"/>
    <n v="1208"/>
    <s v="Camp resident - women"/>
    <s v="Priority 2"/>
    <s v="Health"/>
    <x v="2"/>
    <m/>
    <m/>
  </r>
  <r>
    <s v="Kachin"/>
    <s v="Waingmaw"/>
    <s v="Maina Catholic Church (St. Joseph)"/>
    <s v="MMR001CMP029"/>
    <s v="GCA"/>
    <s v="Rural"/>
    <n v="222"/>
    <n v="1208"/>
    <n v="222"/>
    <n v="1208"/>
    <n v="222"/>
    <n v="1208"/>
    <s v="Camp resident - women"/>
    <s v="Priority 3"/>
    <s v="Health"/>
    <x v="19"/>
    <m/>
    <m/>
  </r>
  <r>
    <s v="Kachin"/>
    <s v="Waingmaw"/>
    <s v="Maina Catholic Church (St. Joseph)"/>
    <s v="MMR001CMP029"/>
    <s v="GCA"/>
    <s v="Rural"/>
    <n v="222"/>
    <n v="1208"/>
    <n v="222"/>
    <n v="1208"/>
    <n v="222"/>
    <n v="1208"/>
    <s v="Camp resident - Children"/>
    <s v="Priority 1"/>
    <s v="Education"/>
    <x v="0"/>
    <m/>
    <m/>
  </r>
  <r>
    <s v="Kachin"/>
    <s v="Waingmaw"/>
    <s v="Maina Catholic Church (St. Joseph)"/>
    <s v="MMR001CMP029"/>
    <s v="GCA"/>
    <s v="Rural"/>
    <n v="222"/>
    <n v="1208"/>
    <n v="222"/>
    <n v="1208"/>
    <n v="222"/>
    <n v="1208"/>
    <s v="Camp resident - Children"/>
    <s v="Priority 2"/>
    <s v="Food"/>
    <x v="10"/>
    <m/>
    <m/>
  </r>
  <r>
    <s v="Kachin"/>
    <s v="Waingmaw"/>
    <s v="Maina Catholic Church (St. Joseph)"/>
    <s v="MMR001CMP029"/>
    <s v="GCA"/>
    <s v="Rural"/>
    <n v="222"/>
    <n v="1208"/>
    <n v="222"/>
    <n v="1208"/>
    <n v="222"/>
    <n v="1208"/>
    <s v="Camp resident - Children"/>
    <s v="Priority 3"/>
    <s v="Food"/>
    <x v="5"/>
    <m/>
    <m/>
  </r>
  <r>
    <s v="Kachin"/>
    <s v="Myitkyina"/>
    <s v="Jan Mai Kawng Catholic Church"/>
    <s v="MMR001CMP019"/>
    <s v="GCA"/>
    <s v="Urban"/>
    <n v="105"/>
    <n v="462"/>
    <n v="103"/>
    <n v="462"/>
    <n v="123"/>
    <n v="463"/>
    <s v="Camp manager"/>
    <s v="Priority 1"/>
    <s v="Food"/>
    <x v="7"/>
    <m/>
    <m/>
  </r>
  <r>
    <s v="Kachin"/>
    <s v="Myitkyina"/>
    <s v="Jan Mai Kawng Catholic Church"/>
    <s v="MMR001CMP019"/>
    <s v="GCA"/>
    <s v="Urban"/>
    <n v="105"/>
    <n v="462"/>
    <n v="103"/>
    <n v="462"/>
    <n v="123"/>
    <n v="463"/>
    <s v="Camp manager"/>
    <s v="Priority 2"/>
    <s v="Protection"/>
    <x v="18"/>
    <m/>
    <m/>
  </r>
  <r>
    <s v="Kachin"/>
    <s v="Myitkyina"/>
    <s v="Jan Mai Kawng Catholic Church"/>
    <s v="MMR001CMP019"/>
    <s v="GCA"/>
    <s v="Urban"/>
    <n v="105"/>
    <n v="462"/>
    <n v="103"/>
    <n v="462"/>
    <n v="123"/>
    <n v="463"/>
    <s v="Camp manager"/>
    <s v="Priority 3"/>
    <s v="Food"/>
    <x v="5"/>
    <m/>
    <m/>
  </r>
  <r>
    <s v="Kachin"/>
    <s v="Myitkyina"/>
    <s v="Jan Mai Kawng Catholic Church"/>
    <s v="MMR001CMP019"/>
    <s v="GCA"/>
    <s v="Urban"/>
    <n v="105"/>
    <n v="462"/>
    <n v="103"/>
    <n v="462"/>
    <n v="123"/>
    <n v="463"/>
    <s v="Camp resident -Men"/>
    <s v="Priority 1"/>
    <s v="Wash"/>
    <x v="25"/>
    <m/>
    <m/>
  </r>
  <r>
    <s v="Kachin"/>
    <s v="Myitkyina"/>
    <s v="Jan Mai Kawng Catholic Church"/>
    <s v="MMR001CMP019"/>
    <s v="GCA"/>
    <s v="Urban"/>
    <n v="105"/>
    <n v="462"/>
    <n v="103"/>
    <n v="462"/>
    <n v="123"/>
    <n v="463"/>
    <s v="Camp resident -Men"/>
    <s v="Priority 2"/>
    <s v="Food"/>
    <x v="7"/>
    <m/>
    <m/>
  </r>
  <r>
    <s v="Kachin"/>
    <s v="Myitkyina"/>
    <s v="Jan Mai Kawng Catholic Church"/>
    <s v="MMR001CMP019"/>
    <s v="GCA"/>
    <s v="Urban"/>
    <n v="105"/>
    <n v="462"/>
    <n v="103"/>
    <n v="462"/>
    <n v="123"/>
    <n v="463"/>
    <s v="Camp resident -Men"/>
    <s v="Priority 3"/>
    <s v="Protection"/>
    <x v="17"/>
    <m/>
    <m/>
  </r>
  <r>
    <s v="Kachin"/>
    <s v="Myitkyina"/>
    <s v="Jan Mai Kawng Catholic Church"/>
    <s v="MMR001CMP019"/>
    <s v="GCA"/>
    <s v="Urban"/>
    <n v="105"/>
    <n v="462"/>
    <n v="103"/>
    <n v="462"/>
    <n v="123"/>
    <n v="463"/>
    <s v="Camp resident - women"/>
    <s v="Priority 1"/>
    <s v="Shelter"/>
    <x v="14"/>
    <m/>
    <m/>
  </r>
  <r>
    <s v="Kachin"/>
    <s v="Myitkyina"/>
    <s v="Jan Mai Kawng Catholic Church"/>
    <s v="MMR001CMP019"/>
    <s v="GCA"/>
    <s v="Urban"/>
    <n v="105"/>
    <n v="462"/>
    <n v="103"/>
    <n v="462"/>
    <n v="123"/>
    <n v="463"/>
    <s v="Camp resident - women"/>
    <s v="Priority 2"/>
    <s v="Food"/>
    <x v="3"/>
    <m/>
    <m/>
  </r>
  <r>
    <s v="Kachin"/>
    <s v="Myitkyina"/>
    <s v="Jan Mai Kawng Catholic Church"/>
    <s v="MMR001CMP019"/>
    <s v="GCA"/>
    <s v="Urban"/>
    <n v="105"/>
    <n v="462"/>
    <n v="103"/>
    <n v="462"/>
    <n v="123"/>
    <n v="463"/>
    <s v="Camp resident - women"/>
    <s v="Priority 3"/>
    <s v="NonFoodItems"/>
    <x v="8"/>
    <m/>
    <m/>
  </r>
  <r>
    <s v="Kachin"/>
    <s v="Myitkyina"/>
    <s v="Jan Mai Kawng Catholic Church"/>
    <s v="MMR001CMP019"/>
    <s v="GCA"/>
    <s v="Urban"/>
    <n v="105"/>
    <n v="462"/>
    <n v="103"/>
    <n v="462"/>
    <n v="123"/>
    <n v="463"/>
    <s v="Camp resident - Children"/>
    <s v="Priority 1"/>
    <s v="Education"/>
    <x v="0"/>
    <m/>
    <m/>
  </r>
  <r>
    <s v="Kachin"/>
    <s v="Myitkyina"/>
    <s v="Jan Mai Kawng Catholic Church"/>
    <s v="MMR001CMP019"/>
    <s v="GCA"/>
    <s v="Urban"/>
    <n v="105"/>
    <n v="462"/>
    <n v="103"/>
    <n v="462"/>
    <n v="123"/>
    <n v="463"/>
    <s v="Camp resident - Children"/>
    <s v="Priority 2"/>
    <s v="Wash"/>
    <x v="16"/>
    <m/>
    <m/>
  </r>
  <r>
    <s v="Kachin"/>
    <s v="Myitkyina"/>
    <s v="Jan Mai Kawng Catholic Church"/>
    <s v="MMR001CMP019"/>
    <s v="GCA"/>
    <s v="Urban"/>
    <n v="105"/>
    <n v="462"/>
    <n v="103"/>
    <n v="462"/>
    <n v="123"/>
    <n v="463"/>
    <s v="Camp resident - Children"/>
    <s v="Priority 3"/>
    <s v="Health"/>
    <x v="19"/>
    <m/>
    <m/>
  </r>
  <r>
    <s v="Kachin"/>
    <s v="Myitkyina"/>
    <s v="Pa Dauk Myaing(Pa La Na)"/>
    <s v="MMR001CMP162"/>
    <s v="GCA"/>
    <s v="Rural"/>
    <n v="43"/>
    <n v="207"/>
    <n v="43"/>
    <n v="269"/>
    <n v="43"/>
    <n v="270"/>
    <s v="Camp manager"/>
    <s v="Priority 1"/>
    <s v="Wash"/>
    <x v="26"/>
    <m/>
    <m/>
  </r>
  <r>
    <s v="Kachin"/>
    <s v="Myitkyina"/>
    <s v="Pa Dauk Myaing(Pa La Na)"/>
    <s v="MMR001CMP162"/>
    <s v="GCA"/>
    <s v="Rural"/>
    <n v="43"/>
    <n v="207"/>
    <n v="43"/>
    <n v="269"/>
    <n v="43"/>
    <n v="270"/>
    <s v="Camp manager"/>
    <s v="Priority 2"/>
    <s v="Wash"/>
    <x v="28"/>
    <m/>
    <m/>
  </r>
  <r>
    <s v="Kachin"/>
    <s v="Myitkyina"/>
    <s v="Pa Dauk Myaing(Pa La Na)"/>
    <s v="MMR001CMP162"/>
    <s v="GCA"/>
    <s v="Rural"/>
    <n v="43"/>
    <n v="207"/>
    <n v="43"/>
    <n v="269"/>
    <n v="43"/>
    <n v="270"/>
    <s v="Camp manager"/>
    <s v="Priority 3"/>
    <s v="Health"/>
    <x v="2"/>
    <m/>
    <m/>
  </r>
  <r>
    <s v="Kachin"/>
    <s v="Myitkyina"/>
    <s v="Pa Dauk Myaing(Pa La Na)"/>
    <s v="MMR001CMP162"/>
    <s v="GCA"/>
    <s v="Rural"/>
    <n v="43"/>
    <n v="207"/>
    <n v="43"/>
    <n v="269"/>
    <n v="43"/>
    <n v="270"/>
    <s v="Camp resident -Men"/>
    <s v="Priority 1"/>
    <s v="Protection"/>
    <x v="1"/>
    <m/>
    <m/>
  </r>
  <r>
    <s v="Kachin"/>
    <s v="Myitkyina"/>
    <s v="Pa Dauk Myaing(Pa La Na)"/>
    <s v="MMR001CMP162"/>
    <s v="GCA"/>
    <s v="Rural"/>
    <n v="43"/>
    <n v="207"/>
    <n v="43"/>
    <n v="269"/>
    <n v="43"/>
    <n v="270"/>
    <s v="Camp resident -Men"/>
    <s v="Priority 2"/>
    <s v="Wash"/>
    <x v="28"/>
    <m/>
    <m/>
  </r>
  <r>
    <s v="Kachin"/>
    <s v="Myitkyina"/>
    <s v="Pa Dauk Myaing(Pa La Na)"/>
    <s v="MMR001CMP162"/>
    <s v="GCA"/>
    <s v="Rural"/>
    <n v="43"/>
    <n v="207"/>
    <n v="43"/>
    <n v="269"/>
    <n v="43"/>
    <n v="270"/>
    <s v="Camp resident -Men"/>
    <s v="Priority 3"/>
    <s v="Wash"/>
    <x v="26"/>
    <m/>
    <m/>
  </r>
  <r>
    <s v="Kachin"/>
    <s v="Myitkyina"/>
    <s v="Pa Dauk Myaing(Pa La Na)"/>
    <s v="MMR001CMP162"/>
    <s v="GCA"/>
    <s v="Rural"/>
    <n v="43"/>
    <n v="207"/>
    <n v="43"/>
    <n v="269"/>
    <n v="43"/>
    <n v="270"/>
    <s v="Camp resident - women"/>
    <s v="Priority 1"/>
    <s v="Education"/>
    <x v="4"/>
    <m/>
    <m/>
  </r>
  <r>
    <s v="Kachin"/>
    <s v="Myitkyina"/>
    <s v="Pa Dauk Myaing(Pa La Na)"/>
    <s v="MMR001CMP162"/>
    <s v="GCA"/>
    <s v="Rural"/>
    <n v="43"/>
    <n v="207"/>
    <n v="43"/>
    <n v="269"/>
    <n v="43"/>
    <n v="270"/>
    <s v="Camp resident - women"/>
    <s v="Priority 2"/>
    <s v="Protection"/>
    <x v="17"/>
    <m/>
    <m/>
  </r>
  <r>
    <s v="Kachin"/>
    <s v="Myitkyina"/>
    <s v="Pa Dauk Myaing(Pa La Na)"/>
    <s v="MMR001CMP162"/>
    <s v="GCA"/>
    <s v="Rural"/>
    <n v="43"/>
    <n v="207"/>
    <n v="43"/>
    <n v="269"/>
    <n v="43"/>
    <n v="270"/>
    <s v="Camp resident - women"/>
    <s v="Priority 3"/>
    <s v="Protection"/>
    <x v="17"/>
    <m/>
    <m/>
  </r>
  <r>
    <s v="Kachin"/>
    <s v="Myitkyina"/>
    <s v="Pa Dauk Myaing(Pa La Na)"/>
    <s v="MMR001CMP162"/>
    <s v="GCA"/>
    <s v="Rural"/>
    <n v="43"/>
    <n v="207"/>
    <n v="43"/>
    <n v="269"/>
    <n v="43"/>
    <n v="270"/>
    <s v="Camp resident - Children"/>
    <s v="Priority 1"/>
    <s v="Education"/>
    <x v="4"/>
    <m/>
    <m/>
  </r>
  <r>
    <s v="Kachin"/>
    <s v="Myitkyina"/>
    <s v="Pa Dauk Myaing(Pa La Na)"/>
    <s v="MMR001CMP162"/>
    <s v="GCA"/>
    <s v="Rural"/>
    <n v="43"/>
    <n v="207"/>
    <n v="43"/>
    <n v="269"/>
    <n v="43"/>
    <n v="270"/>
    <s v="Camp resident - Children"/>
    <s v="Priority 2"/>
    <s v="Education"/>
    <x v="0"/>
    <m/>
    <m/>
  </r>
  <r>
    <s v="Kachin"/>
    <s v="Myitkyina"/>
    <s v="Pa Dauk Myaing(Pa La Na)"/>
    <s v="MMR001CMP162"/>
    <s v="GCA"/>
    <s v="Rural"/>
    <n v="43"/>
    <n v="207"/>
    <n v="43"/>
    <n v="269"/>
    <n v="43"/>
    <n v="270"/>
    <s v="Camp resident - Children"/>
    <s v="Priority 3"/>
    <s v="Health"/>
    <x v="19"/>
    <m/>
    <m/>
  </r>
  <r>
    <s v="Kachin"/>
    <s v="Momauk"/>
    <s v="Dum Bung "/>
    <s v="MMR001CMP123"/>
    <s v="NGCA"/>
    <s v="Rural"/>
    <n v="116"/>
    <n v="595"/>
    <n v="115"/>
    <n v="605"/>
    <n v="115"/>
    <n v="605"/>
    <s v="Camp manager"/>
    <s v="Priority 1"/>
    <s v="Food"/>
    <x v="7"/>
    <m/>
    <m/>
  </r>
  <r>
    <s v="Kachin"/>
    <s v="Momauk"/>
    <s v="Dum Bung "/>
    <s v="MMR001CMP123"/>
    <s v="NGCA"/>
    <s v="Rural"/>
    <n v="116"/>
    <n v="595"/>
    <n v="115"/>
    <n v="605"/>
    <n v="115"/>
    <n v="605"/>
    <s v="Camp manager"/>
    <s v="Priority 2"/>
    <s v="Education"/>
    <x v="0"/>
    <m/>
    <m/>
  </r>
  <r>
    <s v="Kachin"/>
    <s v="Momauk"/>
    <s v="Dum Bung "/>
    <s v="MMR001CMP123"/>
    <s v="NGCA"/>
    <s v="Rural"/>
    <n v="116"/>
    <n v="595"/>
    <n v="115"/>
    <n v="605"/>
    <n v="115"/>
    <n v="605"/>
    <s v="Camp manager"/>
    <s v="Priority 3"/>
    <s v="Food"/>
    <x v="5"/>
    <m/>
    <m/>
  </r>
  <r>
    <s v="Kachin"/>
    <s v="Momauk"/>
    <s v="Dum Bung "/>
    <s v="MMR001CMP123"/>
    <s v="NGCA"/>
    <s v="Rural"/>
    <n v="116"/>
    <n v="595"/>
    <n v="115"/>
    <n v="605"/>
    <n v="115"/>
    <n v="605"/>
    <s v="Camp resident -Men"/>
    <s v="Priority 1"/>
    <s v="Food"/>
    <x v="5"/>
    <m/>
    <m/>
  </r>
  <r>
    <s v="Kachin"/>
    <s v="Momauk"/>
    <s v="Dum Bung "/>
    <s v="MMR001CMP123"/>
    <s v="NGCA"/>
    <s v="Rural"/>
    <n v="116"/>
    <n v="595"/>
    <n v="115"/>
    <n v="605"/>
    <n v="115"/>
    <n v="605"/>
    <s v="Camp resident -Men"/>
    <s v="Priority 2"/>
    <s v="Health"/>
    <x v="23"/>
    <m/>
    <m/>
  </r>
  <r>
    <s v="Kachin"/>
    <s v="Momauk"/>
    <s v="Dum Bung "/>
    <s v="MMR001CMP123"/>
    <s v="NGCA"/>
    <s v="Rural"/>
    <n v="116"/>
    <n v="595"/>
    <n v="115"/>
    <n v="605"/>
    <n v="115"/>
    <n v="605"/>
    <s v="Camp resident -Men"/>
    <s v="Priority 3"/>
    <s v="Food"/>
    <x v="7"/>
    <m/>
    <m/>
  </r>
  <r>
    <s v="Kachin"/>
    <s v="Momauk"/>
    <s v="Dum Bung "/>
    <s v="MMR001CMP123"/>
    <s v="NGCA"/>
    <s v="Rural"/>
    <n v="116"/>
    <n v="595"/>
    <n v="115"/>
    <n v="605"/>
    <n v="115"/>
    <n v="605"/>
    <s v="Camp resident - women"/>
    <s v="Priority 1"/>
    <s v="Food"/>
    <x v="5"/>
    <m/>
    <m/>
  </r>
  <r>
    <s v="Kachin"/>
    <s v="Momauk"/>
    <s v="Dum Bung "/>
    <s v="MMR001CMP123"/>
    <s v="NGCA"/>
    <s v="Rural"/>
    <n v="116"/>
    <n v="595"/>
    <n v="115"/>
    <n v="605"/>
    <n v="115"/>
    <n v="605"/>
    <s v="Camp resident - women"/>
    <s v="Priority 2"/>
    <s v="Food"/>
    <x v="3"/>
    <m/>
    <m/>
  </r>
  <r>
    <s v="Kachin"/>
    <s v="Hpakant"/>
    <s v="Dhama Rakhita, Nyein Chan Tar Yar Ward(Lon Khin)"/>
    <s v="MMR001CMP174"/>
    <s v="GCA"/>
    <s v="Urban"/>
    <n v="65"/>
    <n v="347"/>
    <n v="66"/>
    <n v="354"/>
    <n v="66"/>
    <n v="0"/>
    <s v="Camp resident - women"/>
    <s v="Priority 3"/>
    <s v="Health"/>
    <x v="23"/>
    <m/>
    <m/>
  </r>
  <r>
    <s v="Kachin"/>
    <s v="Hpakant"/>
    <s v="Dhama Rakhita, Nyein Chan Tar Yar Ward(Lon Khin)"/>
    <s v="MMR001CMP174"/>
    <s v="GCA"/>
    <s v="Urban"/>
    <n v="65"/>
    <n v="347"/>
    <n v="66"/>
    <n v="354"/>
    <n v="66"/>
    <n v="0"/>
    <s v="Camp resident - Children"/>
    <s v="Priority 1"/>
    <s v="Education"/>
    <x v="0"/>
    <m/>
    <m/>
  </r>
  <r>
    <s v="Kachin"/>
    <s v="Hpakant"/>
    <s v="Dhama Rakhita, Nyein Chan Tar Yar Ward(Lon Khin)"/>
    <s v="MMR001CMP174"/>
    <s v="GCA"/>
    <s v="Urban"/>
    <n v="65"/>
    <n v="347"/>
    <n v="66"/>
    <n v="354"/>
    <n v="66"/>
    <n v="0"/>
    <s v="Camp resident - Children"/>
    <s v="Priority 2"/>
    <s v="Education"/>
    <x v="11"/>
    <m/>
    <m/>
  </r>
  <r>
    <s v="Kachin"/>
    <s v="Hpakant"/>
    <s v="Dhama Rakhita, Nyein Chan Tar Yar Ward(Lon Khin)"/>
    <s v="MMR001CMP174"/>
    <s v="GCA"/>
    <s v="Urban"/>
    <n v="65"/>
    <n v="347"/>
    <n v="66"/>
    <n v="354"/>
    <n v="66"/>
    <n v="0"/>
    <s v="Camp resident - Children"/>
    <s v="Priority 3"/>
    <s v="Food"/>
    <x v="7"/>
    <m/>
    <m/>
  </r>
  <r>
    <s v="Kachin"/>
    <s v="Hpakant"/>
    <s v="Lisu Baptist Church, Maw Shan Vil,. Seik Mu"/>
    <s v="MMR001CMP181"/>
    <s v="GCA"/>
    <s v="Urban"/>
    <n v="25"/>
    <n v="133"/>
    <n v="21"/>
    <n v="117"/>
    <n v="21"/>
    <n v="0"/>
    <s v="Camp manager"/>
    <s v="Priority 1"/>
    <s v="Wash"/>
    <x v="28"/>
    <m/>
    <m/>
  </r>
  <r>
    <s v="Kachin"/>
    <s v="Hpakant"/>
    <s v="Lisu Baptist Church, Maw Shan Vil,. Seik Mu"/>
    <s v="MMR001CMP181"/>
    <s v="GCA"/>
    <s v="Urban"/>
    <n v="25"/>
    <n v="133"/>
    <n v="21"/>
    <n v="117"/>
    <n v="21"/>
    <n v="0"/>
    <s v="Camp manager"/>
    <s v="Priority 2"/>
    <s v="Environment"/>
    <x v="12"/>
    <m/>
    <m/>
  </r>
  <r>
    <s v="Kachin"/>
    <s v="Hpakant"/>
    <s v="Lisu Baptist Church, Maw Shan Vil,. Seik Mu"/>
    <s v="MMR001CMP181"/>
    <s v="GCA"/>
    <s v="Urban"/>
    <n v="25"/>
    <n v="133"/>
    <n v="21"/>
    <n v="117"/>
    <n v="21"/>
    <n v="0"/>
    <s v="Camp manager"/>
    <s v="Priority 3"/>
    <s v="Food"/>
    <x v="10"/>
    <m/>
    <m/>
  </r>
  <r>
    <s v="Kachin"/>
    <s v="Hpakant"/>
    <s v="Lisu Baptist Church, Maw Shan Vil,. Seik Mu"/>
    <s v="MMR001CMP181"/>
    <s v="GCA"/>
    <s v="Urban"/>
    <n v="25"/>
    <n v="133"/>
    <n v="21"/>
    <n v="117"/>
    <n v="21"/>
    <n v="0"/>
    <s v="Camp resident -Men"/>
    <s v="Priority 1"/>
    <s v="Food"/>
    <x v="7"/>
    <m/>
    <m/>
  </r>
  <r>
    <s v="Kachin"/>
    <s v="Hpakant"/>
    <s v="Lisu Baptist Church, Maw Shan Vil,. Seik Mu"/>
    <s v="MMR001CMP181"/>
    <s v="GCA"/>
    <s v="Urban"/>
    <n v="25"/>
    <n v="133"/>
    <n v="21"/>
    <n v="117"/>
    <n v="21"/>
    <n v="0"/>
    <s v="Camp resident -Men"/>
    <s v="Priority 2"/>
    <s v="Food"/>
    <x v="3"/>
    <m/>
    <m/>
  </r>
  <r>
    <s v="Kachin"/>
    <s v="Hpakant"/>
    <s v="Lisu Baptist Church, Maw Shan Vil,. Seik Mu"/>
    <s v="MMR001CMP181"/>
    <s v="GCA"/>
    <s v="Urban"/>
    <n v="25"/>
    <n v="133"/>
    <n v="21"/>
    <n v="117"/>
    <n v="21"/>
    <n v="0"/>
    <s v="Camp resident -Men"/>
    <s v="Priority 3"/>
    <s v="Food"/>
    <x v="5"/>
    <m/>
    <m/>
  </r>
  <r>
    <s v="Kachin"/>
    <s v="Hpakant"/>
    <s v="Lisu Baptist Church, Maw Shan Vil,. Seik Mu"/>
    <s v="MMR001CMP181"/>
    <s v="GCA"/>
    <s v="Urban"/>
    <n v="25"/>
    <n v="133"/>
    <n v="21"/>
    <n v="117"/>
    <n v="21"/>
    <n v="0"/>
    <s v="Camp resident - women"/>
    <s v="Priority 1"/>
    <s v="Food"/>
    <x v="3"/>
    <m/>
    <m/>
  </r>
  <r>
    <s v="Kachin"/>
    <s v="Hpakant"/>
    <s v="Lisu Baptist Church, Maw Shan Vil,. Seik Mu"/>
    <s v="MMR001CMP181"/>
    <s v="GCA"/>
    <s v="Urban"/>
    <n v="25"/>
    <n v="133"/>
    <n v="21"/>
    <n v="117"/>
    <n v="21"/>
    <n v="0"/>
    <s v="Camp resident - women"/>
    <s v="Priority 2"/>
    <m/>
    <x v="15"/>
    <s v="WASH Activity"/>
    <m/>
  </r>
  <r>
    <s v="Kachin"/>
    <s v="Hpakant"/>
    <s v="Lisu Baptist Church, Maw Shan Vil,. Seik Mu"/>
    <s v="MMR001CMP181"/>
    <s v="GCA"/>
    <s v="Urban"/>
    <n v="25"/>
    <n v="133"/>
    <n v="21"/>
    <n v="117"/>
    <n v="21"/>
    <n v="0"/>
    <s v="Camp resident - women"/>
    <s v="Priority 3"/>
    <s v="Food"/>
    <x v="7"/>
    <m/>
    <m/>
  </r>
  <r>
    <s v="Kachin"/>
    <s v="Hpakant"/>
    <s v="Lisu Baptist Church, Maw Shan Vil,. Seik Mu"/>
    <s v="MMR001CMP181"/>
    <s v="GCA"/>
    <s v="Urban"/>
    <n v="25"/>
    <n v="133"/>
    <n v="21"/>
    <n v="117"/>
    <n v="21"/>
    <n v="0"/>
    <s v="Camp resident - Children"/>
    <s v="Priority 1"/>
    <s v="Food"/>
    <x v="3"/>
    <m/>
    <m/>
  </r>
  <r>
    <s v="Kachin"/>
    <s v="Hpakant"/>
    <s v="Lisu Baptist Church, Maw Shan Vil,. Seik Mu"/>
    <s v="MMR001CMP181"/>
    <s v="GCA"/>
    <s v="Urban"/>
    <n v="25"/>
    <n v="133"/>
    <n v="21"/>
    <n v="117"/>
    <n v="21"/>
    <n v="0"/>
    <s v="Camp resident - Children"/>
    <s v="Priority 2"/>
    <s v="Education"/>
    <x v="13"/>
    <m/>
    <m/>
  </r>
  <r>
    <s v="Kachin"/>
    <s v="Hpakant"/>
    <s v="Lisu Baptist Church, Maw Shan Vil,. Seik Mu"/>
    <s v="MMR001CMP181"/>
    <s v="GCA"/>
    <s v="Urban"/>
    <n v="25"/>
    <n v="133"/>
    <n v="21"/>
    <n v="117"/>
    <n v="21"/>
    <n v="0"/>
    <s v="Camp resident - Children"/>
    <s v="Priority 3"/>
    <s v="Education"/>
    <x v="0"/>
    <m/>
    <m/>
  </r>
  <r>
    <s v="Kachin"/>
    <s v="Hpakant"/>
    <s v="Chin Church, Seik Mu"/>
    <s v="MMR001CMP109"/>
    <s v="GCA"/>
    <s v="Urban"/>
    <n v="6"/>
    <n v="30"/>
    <n v="6"/>
    <n v="28"/>
    <n v="6"/>
    <n v="0"/>
    <s v="Camp manager"/>
    <s v="Priority 1"/>
    <s v="Environment"/>
    <x v="12"/>
    <m/>
    <m/>
  </r>
  <r>
    <s v="Kachin"/>
    <s v="Hpakant"/>
    <s v="Chin Church, Seik Mu"/>
    <s v="MMR001CMP109"/>
    <s v="GCA"/>
    <s v="Urban"/>
    <n v="6"/>
    <n v="30"/>
    <n v="6"/>
    <n v="28"/>
    <n v="6"/>
    <n v="0"/>
    <s v="Camp manager"/>
    <s v="Priority 2"/>
    <s v="Health"/>
    <x v="23"/>
    <m/>
    <m/>
  </r>
  <r>
    <s v="Kachin"/>
    <s v="Hpakant"/>
    <s v="Chin Church, Seik Mu"/>
    <s v="MMR001CMP109"/>
    <s v="GCA"/>
    <s v="Urban"/>
    <n v="6"/>
    <n v="30"/>
    <n v="6"/>
    <n v="28"/>
    <n v="6"/>
    <n v="0"/>
    <s v="Camp manager"/>
    <s v="Priority 3"/>
    <m/>
    <x v="15"/>
    <s v="transportation to work"/>
    <m/>
  </r>
  <r>
    <s v="Kachin"/>
    <s v="Hpakant"/>
    <s v="Chin Church, Seik Mu"/>
    <s v="MMR001CMP109"/>
    <s v="GCA"/>
    <s v="Urban"/>
    <n v="6"/>
    <n v="30"/>
    <n v="6"/>
    <n v="28"/>
    <n v="6"/>
    <n v="0"/>
    <s v="Camp resident -Men"/>
    <s v="Priority 1"/>
    <m/>
    <x v="15"/>
    <s v="transportation to"/>
    <m/>
  </r>
  <r>
    <s v="Kachin"/>
    <s v="Hpakant"/>
    <s v="Chin Church, Seik Mu"/>
    <s v="MMR001CMP109"/>
    <s v="GCA"/>
    <s v="Urban"/>
    <n v="6"/>
    <n v="30"/>
    <n v="6"/>
    <n v="28"/>
    <n v="6"/>
    <n v="0"/>
    <s v="Camp resident -Men"/>
    <s v="Priority 2"/>
    <s v="Food"/>
    <x v="7"/>
    <m/>
    <m/>
  </r>
  <r>
    <s v="Kachin"/>
    <s v="Hpakant"/>
    <s v="Chin Church, Seik Mu"/>
    <s v="MMR001CMP109"/>
    <s v="GCA"/>
    <s v="Urban"/>
    <n v="6"/>
    <n v="30"/>
    <n v="6"/>
    <n v="28"/>
    <n v="6"/>
    <n v="0"/>
    <s v="Camp resident -Men"/>
    <s v="Priority 3"/>
    <s v="Food"/>
    <x v="3"/>
    <m/>
    <m/>
  </r>
  <r>
    <s v="Kachin"/>
    <s v="Hpakant"/>
    <s v="Chin Church, Seik Mu"/>
    <s v="MMR001CMP109"/>
    <s v="GCA"/>
    <s v="Urban"/>
    <n v="6"/>
    <n v="30"/>
    <n v="6"/>
    <n v="28"/>
    <n v="6"/>
    <n v="0"/>
    <s v="Camp resident - women"/>
    <s v="Priority 1"/>
    <s v="Food"/>
    <x v="3"/>
    <m/>
    <m/>
  </r>
  <r>
    <s v="Kachin"/>
    <s v="Hpakant"/>
    <s v="Chin Church, Seik Mu"/>
    <s v="MMR001CMP109"/>
    <s v="GCA"/>
    <s v="Urban"/>
    <n v="6"/>
    <n v="30"/>
    <n v="6"/>
    <n v="28"/>
    <n v="6"/>
    <n v="0"/>
    <s v="Camp resident - women"/>
    <s v="Priority 2"/>
    <s v="Environment"/>
    <x v="12"/>
    <m/>
    <m/>
  </r>
  <r>
    <s v="Kachin"/>
    <s v="Hpakant"/>
    <s v="Chin Church, Seik Mu"/>
    <s v="MMR001CMP109"/>
    <s v="GCA"/>
    <s v="Urban"/>
    <n v="6"/>
    <n v="30"/>
    <n v="6"/>
    <n v="28"/>
    <n v="6"/>
    <n v="0"/>
    <s v="Camp resident - women"/>
    <s v="Priority 3"/>
    <s v="Food"/>
    <x v="5"/>
    <m/>
    <m/>
  </r>
  <r>
    <s v="Kachin"/>
    <s v="Hpakant"/>
    <s v="Chin Church, Seik Mu"/>
    <s v="MMR001CMP109"/>
    <s v="GCA"/>
    <s v="Urban"/>
    <n v="6"/>
    <n v="30"/>
    <n v="6"/>
    <n v="28"/>
    <n v="6"/>
    <n v="0"/>
    <s v="Camp resident - Children"/>
    <s v="Priority 1"/>
    <s v="Food"/>
    <x v="3"/>
    <m/>
    <m/>
  </r>
  <r>
    <s v="Kachin"/>
    <s v="Hpakant"/>
    <s v="Chin Church, Seik Mu"/>
    <s v="MMR001CMP109"/>
    <s v="GCA"/>
    <s v="Urban"/>
    <n v="6"/>
    <n v="30"/>
    <n v="6"/>
    <n v="28"/>
    <n v="6"/>
    <n v="0"/>
    <s v="Camp resident - Children"/>
    <s v="Priority 2"/>
    <s v="Education"/>
    <x v="0"/>
    <m/>
    <m/>
  </r>
  <r>
    <s v="Kachin"/>
    <s v="Hpakant"/>
    <s v="Chin Church, Seik Mu"/>
    <s v="MMR001CMP109"/>
    <s v="GCA"/>
    <s v="Urban"/>
    <n v="6"/>
    <n v="30"/>
    <n v="6"/>
    <n v="28"/>
    <n v="6"/>
    <n v="0"/>
    <s v="Camp resident - Children"/>
    <s v="Priority 3"/>
    <s v="Education"/>
    <x v="13"/>
    <m/>
    <m/>
  </r>
  <r>
    <s v="Kachin"/>
    <s v="Hpakant"/>
    <s v="AG Church, Maw Wan"/>
    <s v="MMR001CMP190"/>
    <s v="GCA"/>
    <s v="Urban"/>
    <n v="14"/>
    <n v="83"/>
    <n v="13"/>
    <n v="83"/>
    <n v="13"/>
    <n v="0"/>
    <s v="Camp manager"/>
    <s v="Priority 1"/>
    <s v="Food"/>
    <x v="5"/>
    <m/>
    <m/>
  </r>
  <r>
    <s v="Kachin"/>
    <s v="Hpakant"/>
    <s v="AG Church, Maw Wan"/>
    <s v="MMR001CMP190"/>
    <s v="GCA"/>
    <s v="Urban"/>
    <n v="14"/>
    <n v="83"/>
    <n v="13"/>
    <n v="83"/>
    <n v="13"/>
    <n v="0"/>
    <s v="Camp manager"/>
    <s v="Priority 2"/>
    <s v="Food"/>
    <x v="3"/>
    <m/>
    <m/>
  </r>
  <r>
    <s v="Kachin"/>
    <s v="Hpakant"/>
    <s v="AG Church, Maw Wan"/>
    <s v="MMR001CMP190"/>
    <s v="GCA"/>
    <s v="Urban"/>
    <n v="14"/>
    <n v="83"/>
    <n v="13"/>
    <n v="83"/>
    <n v="13"/>
    <n v="0"/>
    <s v="Camp manager"/>
    <s v="Priority 3"/>
    <s v="Health"/>
    <x v="19"/>
    <m/>
    <m/>
  </r>
  <r>
    <s v="Kachin"/>
    <s v="Hpakant"/>
    <s v="AG Church, Maw Wan"/>
    <s v="MMR001CMP190"/>
    <s v="GCA"/>
    <s v="Urban"/>
    <n v="14"/>
    <n v="83"/>
    <n v="13"/>
    <n v="83"/>
    <n v="13"/>
    <n v="0"/>
    <s v="Camp resident -Men"/>
    <s v="Priority 1"/>
    <s v="Education"/>
    <x v="4"/>
    <m/>
    <m/>
  </r>
  <r>
    <s v="Kachin"/>
    <s v="Hpakant"/>
    <s v="AG Church, Maw Wan"/>
    <s v="MMR001CMP190"/>
    <s v="GCA"/>
    <s v="Urban"/>
    <n v="14"/>
    <n v="83"/>
    <n v="13"/>
    <n v="83"/>
    <n v="13"/>
    <n v="0"/>
    <s v="Camp resident -Men"/>
    <s v="Priority 2"/>
    <s v="Food"/>
    <x v="7"/>
    <m/>
    <m/>
  </r>
  <r>
    <s v="Kachin"/>
    <s v="Hpakant"/>
    <s v="AG Church, Maw Wan"/>
    <s v="MMR001CMP190"/>
    <s v="GCA"/>
    <s v="Urban"/>
    <n v="14"/>
    <n v="83"/>
    <n v="13"/>
    <n v="83"/>
    <n v="13"/>
    <n v="0"/>
    <s v="Camp resident -Men"/>
    <s v="Priority 3"/>
    <s v="Food"/>
    <x v="3"/>
    <m/>
    <m/>
  </r>
  <r>
    <s v="Kachin"/>
    <s v="Hpakant"/>
    <s v="AG Church, Maw Wan"/>
    <s v="MMR001CMP190"/>
    <s v="GCA"/>
    <s v="Urban"/>
    <n v="14"/>
    <n v="83"/>
    <n v="13"/>
    <n v="83"/>
    <n v="13"/>
    <n v="0"/>
    <s v="Camp resident - women"/>
    <s v="Priority 1"/>
    <s v="Wash"/>
    <x v="9"/>
    <m/>
    <m/>
  </r>
  <r>
    <s v="Kachin"/>
    <s v="Hpakant"/>
    <s v="AG Church, Maw Wan"/>
    <s v="MMR001CMP190"/>
    <s v="GCA"/>
    <s v="Urban"/>
    <n v="14"/>
    <n v="83"/>
    <n v="13"/>
    <n v="83"/>
    <n v="13"/>
    <n v="0"/>
    <s v="Camp resident - women"/>
    <s v="Priority 2"/>
    <s v="Food"/>
    <x v="5"/>
    <m/>
    <m/>
  </r>
  <r>
    <s v="Kachin"/>
    <s v="Hpakant"/>
    <s v="AG Church, Maw Wan"/>
    <s v="MMR001CMP190"/>
    <s v="GCA"/>
    <s v="Urban"/>
    <n v="14"/>
    <n v="83"/>
    <n v="13"/>
    <n v="83"/>
    <n v="13"/>
    <n v="0"/>
    <s v="Camp resident - women"/>
    <s v="Priority 3"/>
    <s v="Food"/>
    <x v="3"/>
    <m/>
    <m/>
  </r>
  <r>
    <s v="Kachin"/>
    <s v="Hpakant"/>
    <s v="AG Church, Maw Wan"/>
    <s v="MMR001CMP190"/>
    <s v="GCA"/>
    <s v="Urban"/>
    <n v="14"/>
    <n v="83"/>
    <n v="13"/>
    <n v="83"/>
    <n v="13"/>
    <n v="0"/>
    <s v="Camp resident - Children"/>
    <s v="Priority 1"/>
    <s v="Food"/>
    <x v="7"/>
    <m/>
    <m/>
  </r>
  <r>
    <s v="Kachin"/>
    <s v="Hpakant"/>
    <s v="AG Church, Maw Wan"/>
    <s v="MMR001CMP190"/>
    <s v="GCA"/>
    <s v="Urban"/>
    <n v="14"/>
    <n v="83"/>
    <n v="13"/>
    <n v="83"/>
    <n v="13"/>
    <n v="0"/>
    <s v="Camp resident - Children"/>
    <s v="Priority 2"/>
    <s v="Education"/>
    <x v="0"/>
    <m/>
    <m/>
  </r>
  <r>
    <s v="Kachin"/>
    <s v="Hpakant"/>
    <s v="AG Church, Maw Wan"/>
    <s v="MMR001CMP190"/>
    <s v="GCA"/>
    <s v="Urban"/>
    <n v="14"/>
    <n v="83"/>
    <n v="13"/>
    <n v="83"/>
    <n v="13"/>
    <n v="0"/>
    <s v="Camp resident - Children"/>
    <s v="Priority 3"/>
    <s v="Education"/>
    <x v="13"/>
    <m/>
    <m/>
  </r>
  <r>
    <s v="Kachin"/>
    <s v="Hpakant"/>
    <s v="Rawan Baptist Church, Maw Shan Vil., Seik Mu"/>
    <s v="MMR001CMP182"/>
    <s v="GCA"/>
    <s v="Urban"/>
    <n v="10"/>
    <n v="39"/>
    <n v="9"/>
    <n v="37"/>
    <n v="9"/>
    <n v="0"/>
    <s v="Camp manager"/>
    <s v="Priority 1"/>
    <s v="Environment"/>
    <x v="12"/>
    <m/>
    <m/>
  </r>
  <r>
    <s v="Kachin"/>
    <s v="Hpakant"/>
    <s v="Rawan Baptist Church, Maw Shan Vil., Seik Mu"/>
    <s v="MMR001CMP182"/>
    <s v="GCA"/>
    <s v="Urban"/>
    <n v="10"/>
    <n v="39"/>
    <n v="9"/>
    <n v="37"/>
    <n v="9"/>
    <n v="0"/>
    <s v="Camp manager"/>
    <s v="Priority 2"/>
    <s v="Education"/>
    <x v="0"/>
    <m/>
    <m/>
  </r>
  <r>
    <s v="Kachin"/>
    <s v="Hpakant"/>
    <s v="Rawan Baptist Church, Maw Shan Vil., Seik Mu"/>
    <s v="MMR001CMP182"/>
    <s v="GCA"/>
    <s v="Urban"/>
    <n v="10"/>
    <n v="39"/>
    <n v="9"/>
    <n v="37"/>
    <n v="9"/>
    <n v="0"/>
    <s v="Camp manager"/>
    <s v="Priority 3"/>
    <s v="Education"/>
    <x v="4"/>
    <m/>
    <m/>
  </r>
  <r>
    <s v="Kachin"/>
    <s v="Hpakant"/>
    <s v="Rawan Baptist Church, Maw Shan Vil., Seik Mu"/>
    <s v="MMR001CMP182"/>
    <s v="GCA"/>
    <s v="Urban"/>
    <n v="10"/>
    <n v="39"/>
    <n v="9"/>
    <n v="37"/>
    <n v="9"/>
    <n v="0"/>
    <s v="Camp resident -Men"/>
    <s v="Priority 1"/>
    <s v="Education"/>
    <x v="4"/>
    <m/>
    <m/>
  </r>
  <r>
    <s v="Kachin"/>
    <s v="Hpakant"/>
    <s v="Rawan Baptist Church, Maw Shan Vil., Seik Mu"/>
    <s v="MMR001CMP182"/>
    <s v="GCA"/>
    <s v="Urban"/>
    <n v="10"/>
    <n v="39"/>
    <n v="9"/>
    <n v="37"/>
    <n v="9"/>
    <n v="0"/>
    <s v="Camp resident -Men"/>
    <s v="Priority 2"/>
    <s v="Food"/>
    <x v="3"/>
    <m/>
    <m/>
  </r>
  <r>
    <s v="Kachin"/>
    <s v="Hpakant"/>
    <s v="Rawan Baptist Church, Maw Shan Vil., Seik Mu"/>
    <s v="MMR001CMP182"/>
    <s v="GCA"/>
    <s v="Urban"/>
    <n v="10"/>
    <n v="39"/>
    <n v="9"/>
    <n v="37"/>
    <n v="9"/>
    <n v="0"/>
    <s v="Camp resident -Men"/>
    <s v="Priority 3"/>
    <s v="Food"/>
    <x v="5"/>
    <m/>
    <m/>
  </r>
  <r>
    <s v="Kachin"/>
    <s v="Hpakant"/>
    <s v="Rawan Baptist Church, Maw Shan Vil., Seik Mu"/>
    <s v="MMR001CMP182"/>
    <s v="GCA"/>
    <s v="Urban"/>
    <n v="10"/>
    <n v="39"/>
    <n v="9"/>
    <n v="37"/>
    <n v="9"/>
    <n v="0"/>
    <s v="Camp resident - women"/>
    <s v="Priority 1"/>
    <s v="Food"/>
    <x v="3"/>
    <m/>
    <m/>
  </r>
  <r>
    <s v="Kachin"/>
    <s v="Hpakant"/>
    <s v="Rawan Baptist Church, Maw Shan Vil., Seik Mu"/>
    <s v="MMR001CMP182"/>
    <s v="GCA"/>
    <s v="Urban"/>
    <n v="10"/>
    <n v="39"/>
    <n v="9"/>
    <n v="37"/>
    <n v="9"/>
    <n v="0"/>
    <s v="Camp resident - women"/>
    <s v="Priority 2"/>
    <s v="Health"/>
    <x v="19"/>
    <m/>
    <m/>
  </r>
  <r>
    <s v="Kachin"/>
    <s v="Hpakant"/>
    <s v="Rawan Baptist Church, Maw Shan Vil., Seik Mu"/>
    <s v="MMR001CMP182"/>
    <s v="GCA"/>
    <s v="Urban"/>
    <n v="10"/>
    <n v="39"/>
    <n v="9"/>
    <n v="37"/>
    <n v="9"/>
    <n v="0"/>
    <s v="Camp resident - women"/>
    <s v="Priority 3"/>
    <s v="Food"/>
    <x v="7"/>
    <m/>
    <m/>
  </r>
  <r>
    <s v="Kachin"/>
    <s v="Hpakant"/>
    <s v="Rawan Baptist Church, Maw Shan Vil., Seik Mu"/>
    <s v="MMR001CMP182"/>
    <s v="GCA"/>
    <s v="Urban"/>
    <n v="10"/>
    <n v="39"/>
    <n v="9"/>
    <n v="37"/>
    <n v="9"/>
    <n v="0"/>
    <s v="Camp resident - Children"/>
    <s v="Priority 1"/>
    <s v="Education"/>
    <x v="0"/>
    <m/>
    <m/>
  </r>
  <r>
    <s v="Kachin"/>
    <s v="Hpakant"/>
    <s v="Rawan Baptist Church, Maw Shan Vil., Seik Mu"/>
    <s v="MMR001CMP182"/>
    <s v="GCA"/>
    <s v="Urban"/>
    <n v="10"/>
    <n v="39"/>
    <n v="9"/>
    <n v="37"/>
    <n v="9"/>
    <n v="0"/>
    <s v="Camp resident - Children"/>
    <s v="Priority 2"/>
    <s v="Food"/>
    <x v="3"/>
    <m/>
    <m/>
  </r>
  <r>
    <s v="Kachin"/>
    <s v="Hpakant"/>
    <s v="Rawan Baptist Church, Maw Shan Vil., Seik Mu"/>
    <s v="MMR001CMP182"/>
    <s v="GCA"/>
    <s v="Urban"/>
    <n v="10"/>
    <n v="39"/>
    <n v="9"/>
    <n v="37"/>
    <n v="9"/>
    <n v="0"/>
    <s v="Camp resident - Children"/>
    <s v="Priority 3"/>
    <s v="Education"/>
    <x v="13"/>
    <m/>
    <m/>
  </r>
  <r>
    <s v="Kachin"/>
    <s v="Hpakant"/>
    <s v="Maw Wan, Mu-yin Baptist Church"/>
    <s v="MMR001CMP091"/>
    <s v="GCA"/>
    <s v="Urban"/>
    <n v="5"/>
    <n v="26"/>
    <n v="5"/>
    <n v="27"/>
    <n v="5"/>
    <n v="0"/>
    <s v="Camp manager"/>
    <s v="Priority 1"/>
    <s v="Food"/>
    <x v="10"/>
    <m/>
    <m/>
  </r>
  <r>
    <s v="Kachin"/>
    <s v="Hpakant"/>
    <s v="Maw Wan, Mu-yin Baptist Church"/>
    <s v="MMR001CMP091"/>
    <s v="GCA"/>
    <s v="Urban"/>
    <n v="5"/>
    <n v="26"/>
    <n v="5"/>
    <n v="27"/>
    <n v="5"/>
    <n v="0"/>
    <s v="Camp manager"/>
    <s v="Priority 2"/>
    <s v="Education"/>
    <x v="13"/>
    <m/>
    <m/>
  </r>
  <r>
    <s v="Kachin"/>
    <s v="Hpakant"/>
    <s v="Maw Wan, Mu-yin Baptist Church"/>
    <s v="MMR001CMP091"/>
    <s v="GCA"/>
    <s v="Urban"/>
    <n v="5"/>
    <n v="26"/>
    <n v="5"/>
    <n v="27"/>
    <n v="5"/>
    <n v="0"/>
    <s v="Camp manager"/>
    <s v="Priority 3"/>
    <s v="Food"/>
    <x v="3"/>
    <m/>
    <m/>
  </r>
  <r>
    <s v="Kachin"/>
    <s v="Hpakant"/>
    <s v="Maw Wan, Mu-yin Baptist Church"/>
    <s v="MMR001CMP091"/>
    <s v="GCA"/>
    <s v="Urban"/>
    <n v="5"/>
    <n v="26"/>
    <n v="5"/>
    <n v="27"/>
    <n v="5"/>
    <n v="0"/>
    <s v="Camp resident -Men"/>
    <s v="Priority 1"/>
    <s v="Shelter"/>
    <x v="14"/>
    <m/>
    <m/>
  </r>
  <r>
    <s v="Kachin"/>
    <s v="Hpakant"/>
    <s v="Maw Wan, Mu-yin Baptist Church"/>
    <s v="MMR001CMP091"/>
    <s v="GCA"/>
    <s v="Urban"/>
    <n v="5"/>
    <n v="26"/>
    <n v="5"/>
    <n v="27"/>
    <n v="5"/>
    <n v="0"/>
    <s v="Camp resident -Men"/>
    <s v="Priority 2"/>
    <s v="Protection"/>
    <x v="17"/>
    <m/>
    <m/>
  </r>
  <r>
    <s v="Kachin"/>
    <s v="Hpakant"/>
    <s v="Maw Wan, Mu-yin Baptist Church"/>
    <s v="MMR001CMP091"/>
    <s v="GCA"/>
    <s v="Urban"/>
    <n v="5"/>
    <n v="26"/>
    <n v="5"/>
    <n v="27"/>
    <n v="5"/>
    <n v="0"/>
    <s v="Camp resident -Men"/>
    <s v="Priority 3"/>
    <s v="Food"/>
    <x v="3"/>
    <m/>
    <m/>
  </r>
  <r>
    <s v="Kachin"/>
    <s v="Hpakant"/>
    <s v="Maw Wan, Mu-yin Baptist Church"/>
    <s v="MMR001CMP091"/>
    <s v="GCA"/>
    <s v="Urban"/>
    <n v="5"/>
    <n v="26"/>
    <n v="5"/>
    <n v="27"/>
    <n v="5"/>
    <n v="0"/>
    <s v="Camp resident - women"/>
    <s v="Priority 1"/>
    <s v="Food"/>
    <x v="3"/>
    <m/>
    <m/>
  </r>
  <r>
    <s v="Kachin"/>
    <s v="Hpakant"/>
    <s v="Maw Wan, Mu-yin Baptist Church"/>
    <s v="MMR001CMP091"/>
    <s v="GCA"/>
    <s v="Urban"/>
    <n v="5"/>
    <n v="26"/>
    <n v="5"/>
    <n v="27"/>
    <n v="5"/>
    <n v="0"/>
    <s v="Camp resident - women"/>
    <s v="Priority 2"/>
    <s v="Environment"/>
    <x v="12"/>
    <m/>
    <m/>
  </r>
  <r>
    <s v="Kachin"/>
    <s v="Hpakant"/>
    <s v="Maw Wan, Mu-yin Baptist Church"/>
    <s v="MMR001CMP091"/>
    <s v="GCA"/>
    <s v="Urban"/>
    <n v="5"/>
    <n v="26"/>
    <n v="5"/>
    <n v="27"/>
    <n v="5"/>
    <n v="0"/>
    <s v="Camp resident - women"/>
    <s v="Priority 3"/>
    <s v="Education"/>
    <x v="4"/>
    <m/>
    <m/>
  </r>
  <r>
    <s v="Kachin"/>
    <s v="Hpakant"/>
    <s v="Maw Wan, Mu-yin Baptist Church"/>
    <s v="MMR001CMP091"/>
    <s v="GCA"/>
    <s v="Urban"/>
    <n v="5"/>
    <n v="26"/>
    <n v="5"/>
    <n v="27"/>
    <n v="5"/>
    <n v="0"/>
    <s v="Camp resident - Children"/>
    <s v="Priority 1"/>
    <s v="Food"/>
    <x v="3"/>
    <m/>
    <m/>
  </r>
  <r>
    <s v="Kachin"/>
    <s v="Hpakant"/>
    <s v="Maw Wan, Mu-yin Baptist Church"/>
    <s v="MMR001CMP091"/>
    <s v="GCA"/>
    <s v="Urban"/>
    <n v="5"/>
    <n v="26"/>
    <n v="5"/>
    <n v="27"/>
    <n v="5"/>
    <n v="0"/>
    <s v="Camp resident - Children"/>
    <s v="Priority 2"/>
    <s v="Education"/>
    <x v="4"/>
    <m/>
    <m/>
  </r>
  <r>
    <s v="Kachin"/>
    <s v="Hpakant"/>
    <s v="Maw Wan, Mu-yin Baptist Church"/>
    <s v="MMR001CMP091"/>
    <s v="GCA"/>
    <s v="Urban"/>
    <n v="5"/>
    <n v="26"/>
    <n v="5"/>
    <n v="27"/>
    <n v="5"/>
    <n v="0"/>
    <s v="Camp resident - Children"/>
    <s v="Priority 3"/>
    <s v="Wash"/>
    <x v="16"/>
    <m/>
    <m/>
  </r>
  <r>
    <s v="Kachin"/>
    <s v="Hpakant"/>
    <s v="Nam Ma Phyit, COC"/>
    <s v="MMR001CMP192"/>
    <s v="GCA"/>
    <s v="Urban"/>
    <n v="17"/>
    <n v="64"/>
    <n v="12"/>
    <n v="47"/>
    <n v="12"/>
    <n v="0"/>
    <s v="Camp manager"/>
    <s v="Priority 1"/>
    <s v="Food"/>
    <x v="5"/>
    <m/>
    <m/>
  </r>
  <r>
    <s v="Kachin"/>
    <s v="Hpakant"/>
    <s v="Nam Ma Phyit, COC"/>
    <s v="MMR001CMP192"/>
    <s v="GCA"/>
    <s v="Urban"/>
    <n v="17"/>
    <n v="64"/>
    <n v="12"/>
    <n v="47"/>
    <n v="12"/>
    <n v="0"/>
    <s v="Camp manager"/>
    <s v="Priority 2"/>
    <s v="Environment"/>
    <x v="12"/>
    <m/>
    <m/>
  </r>
  <r>
    <s v="Kachin"/>
    <s v="Hpakant"/>
    <s v="Nam Ma Phyit, COC"/>
    <s v="MMR001CMP192"/>
    <s v="GCA"/>
    <s v="Urban"/>
    <n v="17"/>
    <n v="64"/>
    <n v="12"/>
    <n v="47"/>
    <n v="12"/>
    <n v="0"/>
    <s v="Camp manager"/>
    <s v="Priority 3"/>
    <s v="Health"/>
    <x v="2"/>
    <m/>
    <m/>
  </r>
  <r>
    <s v="Kachin"/>
    <s v="Hpakant"/>
    <s v="Nam Ma Phyit, COC"/>
    <s v="MMR001CMP192"/>
    <s v="GCA"/>
    <s v="Urban"/>
    <n v="17"/>
    <n v="64"/>
    <n v="12"/>
    <n v="47"/>
    <n v="12"/>
    <n v="0"/>
    <s v="Camp resident -Men"/>
    <s v="Priority 1"/>
    <s v="Food"/>
    <x v="7"/>
    <m/>
    <m/>
  </r>
  <r>
    <s v="Kachin"/>
    <s v="Hpakant"/>
    <s v="Nam Ma Phyit, COC"/>
    <s v="MMR001CMP192"/>
    <s v="GCA"/>
    <s v="Urban"/>
    <n v="17"/>
    <n v="64"/>
    <n v="12"/>
    <n v="47"/>
    <n v="12"/>
    <n v="0"/>
    <s v="Camp resident -Men"/>
    <s v="Priority 2"/>
    <s v="Education"/>
    <x v="4"/>
    <m/>
    <m/>
  </r>
  <r>
    <s v="Kachin"/>
    <s v="Hpakant"/>
    <s v="Nam Ma Phyit, COC"/>
    <s v="MMR001CMP192"/>
    <s v="GCA"/>
    <s v="Urban"/>
    <n v="17"/>
    <n v="64"/>
    <n v="12"/>
    <n v="47"/>
    <n v="12"/>
    <n v="0"/>
    <s v="Camp resident -Men"/>
    <s v="Priority 3"/>
    <s v="Protection"/>
    <x v="17"/>
    <m/>
    <m/>
  </r>
  <r>
    <s v="Kachin"/>
    <s v="Hpakant"/>
    <s v="Nam Ma Phyit, COC"/>
    <s v="MMR001CMP192"/>
    <s v="GCA"/>
    <s v="Urban"/>
    <n v="17"/>
    <n v="64"/>
    <n v="12"/>
    <n v="47"/>
    <n v="12"/>
    <n v="0"/>
    <s v="Camp resident - women"/>
    <s v="Priority 1"/>
    <s v="Wash"/>
    <x v="16"/>
    <m/>
    <m/>
  </r>
  <r>
    <s v="Kachin"/>
    <s v="Hpakant"/>
    <s v="Nam Ma Phyit, COC"/>
    <s v="MMR001CMP192"/>
    <s v="GCA"/>
    <s v="Urban"/>
    <n v="17"/>
    <n v="64"/>
    <n v="12"/>
    <n v="47"/>
    <n v="12"/>
    <n v="0"/>
    <s v="Camp resident - women"/>
    <s v="Priority 2"/>
    <s v="Wash"/>
    <x v="9"/>
    <m/>
    <m/>
  </r>
  <r>
    <s v="Kachin"/>
    <s v="Hpakant"/>
    <s v="Nam Ma Phyit, COC"/>
    <s v="MMR001CMP192"/>
    <s v="GCA"/>
    <s v="Urban"/>
    <n v="17"/>
    <n v="64"/>
    <n v="12"/>
    <n v="47"/>
    <n v="12"/>
    <n v="0"/>
    <s v="Camp resident - women"/>
    <s v="Priority 3"/>
    <s v="Food"/>
    <x v="3"/>
    <m/>
    <m/>
  </r>
  <r>
    <s v="Kachin"/>
    <s v="Hpakant"/>
    <s v="Nam Ma Phyit, COC"/>
    <s v="MMR001CMP192"/>
    <s v="GCA"/>
    <s v="Urban"/>
    <n v="17"/>
    <n v="64"/>
    <n v="12"/>
    <n v="47"/>
    <n v="12"/>
    <n v="0"/>
    <s v="Camp resident - Children"/>
    <s v="Priority 1"/>
    <s v="Education"/>
    <x v="0"/>
    <m/>
    <m/>
  </r>
  <r>
    <s v="Kachin"/>
    <s v="Hpakant"/>
    <s v="Nam Ma Phyit, COC"/>
    <s v="MMR001CMP192"/>
    <s v="GCA"/>
    <s v="Urban"/>
    <n v="17"/>
    <n v="64"/>
    <n v="12"/>
    <n v="47"/>
    <n v="12"/>
    <n v="0"/>
    <s v="Camp resident - Children"/>
    <s v="Priority 2"/>
    <s v="Food"/>
    <x v="3"/>
    <m/>
    <m/>
  </r>
  <r>
    <s v="Kachin"/>
    <s v="Hpakant"/>
    <s v="Nam Ma Phyit, COC"/>
    <s v="MMR001CMP192"/>
    <s v="GCA"/>
    <s v="Urban"/>
    <n v="17"/>
    <n v="64"/>
    <n v="12"/>
    <n v="47"/>
    <n v="12"/>
    <n v="0"/>
    <s v="Camp resident - Children"/>
    <s v="Priority 3"/>
    <s v="Protection"/>
    <x v="1"/>
    <m/>
    <m/>
  </r>
  <r>
    <s v="Kachin"/>
    <s v="Hpakant"/>
    <s v="Hmaw Wan, Anglican"/>
    <s v="MMR001CMP191"/>
    <s v="GCA"/>
    <s v="Urban"/>
    <n v="13"/>
    <n v="75"/>
    <n v="8"/>
    <n v="46"/>
    <n v="8"/>
    <n v="0"/>
    <s v="Camp manager"/>
    <s v="Priority 1"/>
    <s v="Food"/>
    <x v="5"/>
    <m/>
    <m/>
  </r>
  <r>
    <s v="Kachin"/>
    <s v="Hpakant"/>
    <s v="Hmaw Wan, Anglican"/>
    <s v="MMR001CMP191"/>
    <s v="GCA"/>
    <s v="Urban"/>
    <n v="13"/>
    <n v="75"/>
    <n v="8"/>
    <n v="46"/>
    <n v="8"/>
    <n v="0"/>
    <s v="Camp manager"/>
    <s v="Priority 2"/>
    <s v="Education"/>
    <x v="4"/>
    <m/>
    <m/>
  </r>
  <r>
    <s v="Kachin"/>
    <s v="Hpakant"/>
    <s v="Hmaw Wan, Anglican"/>
    <s v="MMR001CMP191"/>
    <s v="GCA"/>
    <s v="Urban"/>
    <n v="13"/>
    <n v="75"/>
    <n v="8"/>
    <n v="46"/>
    <n v="8"/>
    <n v="0"/>
    <s v="Camp manager"/>
    <s v="Priority 3"/>
    <s v="Environment"/>
    <x v="12"/>
    <m/>
    <m/>
  </r>
  <r>
    <s v="Kachin"/>
    <s v="Hpakant"/>
    <s v="Hmaw Wan, Anglican"/>
    <s v="MMR001CMP191"/>
    <s v="GCA"/>
    <s v="Urban"/>
    <n v="13"/>
    <n v="75"/>
    <n v="8"/>
    <n v="46"/>
    <n v="8"/>
    <n v="0"/>
    <s v="Camp resident -Men"/>
    <s v="Priority 1"/>
    <s v="Food"/>
    <x v="5"/>
    <m/>
    <m/>
  </r>
  <r>
    <s v="Kachin"/>
    <s v="Hpakant"/>
    <s v="Hmaw Wan, Anglican"/>
    <s v="MMR001CMP191"/>
    <s v="GCA"/>
    <s v="Urban"/>
    <n v="13"/>
    <n v="75"/>
    <n v="8"/>
    <n v="46"/>
    <n v="8"/>
    <n v="0"/>
    <s v="Camp resident -Men"/>
    <s v="Priority 2"/>
    <s v="Food"/>
    <x v="3"/>
    <m/>
    <m/>
  </r>
  <r>
    <s v="Kachin"/>
    <s v="Hpakant"/>
    <s v="Hmaw Wan, Anglican"/>
    <s v="MMR001CMP191"/>
    <s v="GCA"/>
    <s v="Urban"/>
    <n v="13"/>
    <n v="75"/>
    <n v="8"/>
    <n v="46"/>
    <n v="8"/>
    <n v="0"/>
    <s v="Camp resident -Men"/>
    <s v="Priority 3"/>
    <s v="Food"/>
    <x v="7"/>
    <m/>
    <m/>
  </r>
  <r>
    <s v="Kachin"/>
    <s v="Hpakant"/>
    <s v="Hmaw Wan, Anglican"/>
    <s v="MMR001CMP191"/>
    <s v="GCA"/>
    <s v="Urban"/>
    <n v="13"/>
    <n v="75"/>
    <n v="8"/>
    <n v="46"/>
    <n v="8"/>
    <n v="0"/>
    <s v="Camp resident - women"/>
    <s v="Priority 1"/>
    <s v="Wash"/>
    <x v="9"/>
    <m/>
    <m/>
  </r>
  <r>
    <s v="Kachin"/>
    <s v="Hpakant"/>
    <s v="Hmaw Wan, Anglican"/>
    <s v="MMR001CMP191"/>
    <s v="GCA"/>
    <s v="Urban"/>
    <n v="13"/>
    <n v="75"/>
    <n v="8"/>
    <n v="46"/>
    <n v="8"/>
    <n v="0"/>
    <s v="Camp resident - women"/>
    <s v="Priority 2"/>
    <s v="Wash"/>
    <x v="16"/>
    <m/>
    <m/>
  </r>
  <r>
    <s v="Kachin"/>
    <s v="Hpakant"/>
    <s v="Hmaw Wan, Anglican"/>
    <s v="MMR001CMP191"/>
    <s v="GCA"/>
    <s v="Urban"/>
    <n v="13"/>
    <n v="75"/>
    <n v="8"/>
    <n v="46"/>
    <n v="8"/>
    <n v="0"/>
    <s v="Camp resident - women"/>
    <s v="Priority 3"/>
    <s v="Food"/>
    <x v="3"/>
    <m/>
    <m/>
  </r>
  <r>
    <s v="Kachin"/>
    <s v="Hpakant"/>
    <s v="Hmaw Wan, Anglican"/>
    <s v="MMR001CMP191"/>
    <s v="GCA"/>
    <s v="Urban"/>
    <n v="13"/>
    <n v="75"/>
    <n v="8"/>
    <n v="46"/>
    <n v="8"/>
    <n v="0"/>
    <s v="Camp resident - Children"/>
    <s v="Priority 1"/>
    <s v="Education"/>
    <x v="13"/>
    <m/>
    <m/>
  </r>
  <r>
    <s v="Kachin"/>
    <s v="Hpakant"/>
    <s v="Hmaw Wan, Anglican"/>
    <s v="MMR001CMP191"/>
    <s v="GCA"/>
    <s v="Urban"/>
    <n v="13"/>
    <n v="75"/>
    <n v="8"/>
    <n v="46"/>
    <n v="8"/>
    <n v="0"/>
    <s v="Camp resident - Children"/>
    <s v="Priority 2"/>
    <s v="Education"/>
    <x v="0"/>
    <m/>
    <m/>
  </r>
  <r>
    <s v="Kachin"/>
    <s v="Hpakant"/>
    <s v="Hmaw Wan, Anglican"/>
    <s v="MMR001CMP191"/>
    <s v="GCA"/>
    <s v="Urban"/>
    <n v="13"/>
    <n v="75"/>
    <n v="8"/>
    <n v="46"/>
    <n v="8"/>
    <n v="0"/>
    <s v="Camp resident - Children"/>
    <s v="Priority 3"/>
    <s v="Education"/>
    <x v="11"/>
    <m/>
    <m/>
  </r>
  <r>
    <s v="Kachin"/>
    <s v="Hpakant"/>
    <s v="Lisu Baptist Church, Maw Wan Ward"/>
    <s v="MMR001CMP167"/>
    <s v="GCA"/>
    <s v="Rural"/>
    <n v="15"/>
    <n v="74"/>
    <n v="16"/>
    <n v="73"/>
    <n v="16"/>
    <n v="0"/>
    <s v="Camp manager"/>
    <s v="Priority 1"/>
    <s v="Food"/>
    <x v="5"/>
    <s v="guide study in IDP Camp"/>
    <m/>
  </r>
  <r>
    <s v="Kachin"/>
    <s v="Hpakant"/>
    <s v="Lisu Baptist Church, Maw Wan Ward"/>
    <s v="MMR001CMP167"/>
    <s v="GCA"/>
    <s v="Rural"/>
    <n v="15"/>
    <n v="74"/>
    <n v="16"/>
    <n v="73"/>
    <n v="16"/>
    <n v="0"/>
    <s v="Camp manager"/>
    <s v="Priority 2"/>
    <m/>
    <x v="15"/>
    <m/>
    <m/>
  </r>
  <r>
    <s v="Kachin"/>
    <s v="Hpakant"/>
    <s v="Lisu Baptist Church, Maw Wan Ward"/>
    <s v="MMR001CMP167"/>
    <s v="GCA"/>
    <s v="Rural"/>
    <n v="15"/>
    <n v="74"/>
    <n v="16"/>
    <n v="73"/>
    <n v="16"/>
    <n v="0"/>
    <s v="Camp manager"/>
    <s v="Priority 3"/>
    <s v="Education"/>
    <x v="4"/>
    <m/>
    <m/>
  </r>
  <r>
    <s v="Kachin"/>
    <s v="Hpakant"/>
    <s v="Lisu Baptist Church, Maw Wan Ward"/>
    <s v="MMR001CMP167"/>
    <s v="GCA"/>
    <s v="Rural"/>
    <n v="15"/>
    <n v="74"/>
    <n v="16"/>
    <n v="73"/>
    <n v="16"/>
    <n v="0"/>
    <s v="Camp resident -Men"/>
    <s v="Priority 1"/>
    <s v="Shelter"/>
    <x v="24"/>
    <m/>
    <m/>
  </r>
  <r>
    <s v="Kachin"/>
    <s v="Hpakant"/>
    <s v="Lisu Baptist Church, Maw Wan Ward"/>
    <s v="MMR001CMP167"/>
    <s v="GCA"/>
    <s v="Rural"/>
    <n v="15"/>
    <n v="74"/>
    <n v="16"/>
    <n v="73"/>
    <n v="16"/>
    <n v="0"/>
    <s v="Camp resident -Men"/>
    <s v="Priority 2"/>
    <s v="Protection"/>
    <x v="17"/>
    <m/>
    <m/>
  </r>
  <r>
    <s v="Kachin"/>
    <s v="Hpakant"/>
    <s v="Lisu Baptist Church, Maw Wan Ward"/>
    <s v="MMR001CMP167"/>
    <s v="GCA"/>
    <s v="Rural"/>
    <n v="15"/>
    <n v="74"/>
    <n v="16"/>
    <n v="73"/>
    <n v="16"/>
    <n v="0"/>
    <s v="Camp resident -Men"/>
    <s v="Priority 3"/>
    <s v="NonFoodItems"/>
    <x v="6"/>
    <m/>
    <m/>
  </r>
  <r>
    <s v="Kachin"/>
    <s v="Hpakant"/>
    <s v="Lisu Baptist Church, Maw Wan Ward"/>
    <s v="MMR001CMP167"/>
    <s v="GCA"/>
    <s v="Rural"/>
    <n v="15"/>
    <n v="74"/>
    <n v="16"/>
    <n v="73"/>
    <n v="16"/>
    <n v="0"/>
    <s v="Camp resident - women"/>
    <s v="Priority 1"/>
    <s v="Health"/>
    <x v="2"/>
    <m/>
    <m/>
  </r>
  <r>
    <s v="Kachin"/>
    <s v="Hpakant"/>
    <s v="Lisu Baptist Church, Maw Wan Ward"/>
    <s v="MMR001CMP167"/>
    <s v="GCA"/>
    <s v="Rural"/>
    <n v="15"/>
    <n v="74"/>
    <n v="16"/>
    <n v="73"/>
    <n v="16"/>
    <n v="0"/>
    <s v="Camp resident - women"/>
    <s v="Priority 2"/>
    <s v="Food"/>
    <x v="7"/>
    <m/>
    <m/>
  </r>
  <r>
    <s v="Kachin"/>
    <s v="Hpakant"/>
    <s v="Lisu Baptist Church, Maw Wan Ward"/>
    <s v="MMR001CMP167"/>
    <s v="GCA"/>
    <s v="Rural"/>
    <n v="15"/>
    <n v="74"/>
    <n v="16"/>
    <n v="73"/>
    <n v="16"/>
    <n v="0"/>
    <s v="Camp resident - women"/>
    <s v="Priority 3"/>
    <s v="Food"/>
    <x v="3"/>
    <m/>
    <m/>
  </r>
  <r>
    <s v="Kachin"/>
    <s v="Hpakant"/>
    <s v="Lisu Baptist Church, Maw Wan Ward"/>
    <s v="MMR001CMP167"/>
    <s v="GCA"/>
    <s v="Rural"/>
    <n v="15"/>
    <n v="74"/>
    <n v="16"/>
    <n v="73"/>
    <n v="16"/>
    <n v="0"/>
    <s v="Camp resident - Children"/>
    <s v="Priority 1"/>
    <s v="Education"/>
    <x v="13"/>
    <m/>
    <m/>
  </r>
  <r>
    <s v="Kachin"/>
    <s v="Hpakant"/>
    <s v="Lisu Baptist Church, Maw Wan Ward"/>
    <s v="MMR001CMP167"/>
    <s v="GCA"/>
    <s v="Rural"/>
    <n v="15"/>
    <n v="74"/>
    <n v="16"/>
    <n v="73"/>
    <n v="16"/>
    <n v="0"/>
    <s v="Camp resident - Children"/>
    <s v="Priority 2"/>
    <s v="Wash"/>
    <x v="16"/>
    <m/>
    <m/>
  </r>
  <r>
    <s v="Kachin"/>
    <s v="Hpakant"/>
    <s v="Lisu Baptist Church, Maw Wan Ward"/>
    <s v="MMR001CMP167"/>
    <s v="GCA"/>
    <s v="Rural"/>
    <n v="15"/>
    <n v="74"/>
    <n v="16"/>
    <n v="73"/>
    <n v="16"/>
    <n v="0"/>
    <s v="Camp resident - Children"/>
    <s v="Priority 3"/>
    <s v="Health"/>
    <x v="23"/>
    <m/>
    <m/>
  </r>
  <r>
    <s v="Kachin"/>
    <s v="Myitkyina"/>
    <s v="Tat Kone COC Baptist - Tat Kone Htoi San"/>
    <s v="MMR001CMP023"/>
    <s v="GCA"/>
    <s v="Urban"/>
    <n v="54"/>
    <n v="258"/>
    <n v="53"/>
    <n v="251"/>
    <n v="54"/>
    <n v="257"/>
    <s v="Camp manager"/>
    <s v="Priority 1"/>
    <s v="Food"/>
    <x v="5"/>
    <m/>
    <m/>
  </r>
  <r>
    <s v="Kachin"/>
    <s v="Myitkyina"/>
    <s v="Tat Kone COC Baptist - Tat Kone Htoi San"/>
    <s v="MMR001CMP023"/>
    <s v="GCA"/>
    <s v="Urban"/>
    <n v="54"/>
    <n v="258"/>
    <n v="53"/>
    <n v="251"/>
    <n v="54"/>
    <n v="257"/>
    <s v="Camp manager"/>
    <s v="Priority 2"/>
    <s v="Wash"/>
    <x v="16"/>
    <m/>
    <m/>
  </r>
  <r>
    <s v="Kachin"/>
    <s v="Myitkyina"/>
    <s v="Tat Kone COC Baptist - Tat Kone Htoi San"/>
    <s v="MMR001CMP023"/>
    <s v="GCA"/>
    <s v="Urban"/>
    <n v="54"/>
    <n v="258"/>
    <n v="53"/>
    <n v="251"/>
    <n v="54"/>
    <n v="257"/>
    <s v="Camp manager"/>
    <s v="Priority 3"/>
    <s v="Food"/>
    <x v="7"/>
    <m/>
    <m/>
  </r>
  <r>
    <s v="Kachin"/>
    <s v="Myitkyina"/>
    <s v="Tat Kone COC Baptist - Tat Kone Htoi San"/>
    <s v="MMR001CMP023"/>
    <s v="GCA"/>
    <s v="Urban"/>
    <n v="54"/>
    <n v="258"/>
    <n v="53"/>
    <n v="251"/>
    <n v="54"/>
    <n v="257"/>
    <s v="Camp resident -Men"/>
    <s v="Priority 1"/>
    <s v="Food"/>
    <x v="7"/>
    <m/>
    <m/>
  </r>
  <r>
    <s v="Kachin"/>
    <s v="Myitkyina"/>
    <s v="Tat Kone COC Baptist - Tat Kone Htoi San"/>
    <s v="MMR001CMP023"/>
    <s v="GCA"/>
    <s v="Urban"/>
    <n v="54"/>
    <n v="258"/>
    <n v="53"/>
    <n v="251"/>
    <n v="54"/>
    <n v="257"/>
    <s v="Camp resident -Men"/>
    <s v="Priority 2"/>
    <s v="Environment"/>
    <x v="12"/>
    <m/>
    <m/>
  </r>
  <r>
    <s v="Kachin"/>
    <s v="Myitkyina"/>
    <s v="Tat Kone COC Baptist - Tat Kone Htoi San"/>
    <s v="MMR001CMP023"/>
    <s v="GCA"/>
    <s v="Urban"/>
    <n v="54"/>
    <n v="258"/>
    <n v="53"/>
    <n v="251"/>
    <n v="54"/>
    <n v="257"/>
    <s v="Camp resident -Men"/>
    <s v="Priority 3"/>
    <s v="Education"/>
    <x v="0"/>
    <m/>
    <m/>
  </r>
  <r>
    <s v="Kachin"/>
    <s v="Myitkyina"/>
    <s v="Tat Kone COC Baptist - Tat Kone Htoi San"/>
    <s v="MMR001CMP023"/>
    <s v="GCA"/>
    <s v="Urban"/>
    <n v="54"/>
    <n v="258"/>
    <n v="53"/>
    <n v="251"/>
    <n v="54"/>
    <n v="257"/>
    <s v="Camp resident - women"/>
    <s v="Priority 1"/>
    <s v="Environment"/>
    <x v="12"/>
    <m/>
    <m/>
  </r>
  <r>
    <s v="Kachin"/>
    <s v="Myitkyina"/>
    <s v="Tat Kone COC Baptist - Tat Kone Htoi San"/>
    <s v="MMR001CMP023"/>
    <s v="GCA"/>
    <s v="Urban"/>
    <n v="54"/>
    <n v="258"/>
    <n v="53"/>
    <n v="251"/>
    <n v="54"/>
    <n v="257"/>
    <s v="Camp resident - women"/>
    <s v="Priority 2"/>
    <s v="Education"/>
    <x v="13"/>
    <m/>
    <m/>
  </r>
  <r>
    <s v="Kachin"/>
    <s v="Myitkyina"/>
    <s v="Tat Kone COC Baptist - Tat Kone Htoi San"/>
    <s v="MMR001CMP023"/>
    <s v="GCA"/>
    <s v="Urban"/>
    <n v="54"/>
    <n v="258"/>
    <n v="53"/>
    <n v="251"/>
    <n v="54"/>
    <n v="257"/>
    <s v="Camp resident - women"/>
    <s v="Priority 3"/>
    <s v="Education"/>
    <x v="4"/>
    <m/>
    <m/>
  </r>
  <r>
    <s v="Kachin"/>
    <s v="Myitkyina"/>
    <s v="Tat Kone COC Baptist - Tat Kone Htoi San"/>
    <s v="MMR001CMP023"/>
    <s v="GCA"/>
    <s v="Urban"/>
    <n v="54"/>
    <n v="258"/>
    <n v="53"/>
    <n v="251"/>
    <n v="54"/>
    <n v="257"/>
    <s v="Camp resident - Children"/>
    <s v="Priority 1"/>
    <s v="Food"/>
    <x v="10"/>
    <m/>
    <m/>
  </r>
  <r>
    <s v="Kachin"/>
    <s v="Myitkyina"/>
    <s v="Tat Kone COC Baptist - Tat Kone Htoi San"/>
    <s v="MMR001CMP023"/>
    <s v="GCA"/>
    <s v="Urban"/>
    <n v="54"/>
    <n v="258"/>
    <n v="53"/>
    <n v="251"/>
    <n v="54"/>
    <n v="257"/>
    <s v="Camp resident - Children"/>
    <s v="Priority 2"/>
    <s v="Food"/>
    <x v="3"/>
    <m/>
    <m/>
  </r>
  <r>
    <s v="Kachin"/>
    <s v="Myitkyina"/>
    <s v="Tat Kone COC Baptist - Tat Kone Htoi San"/>
    <s v="MMR001CMP023"/>
    <s v="GCA"/>
    <s v="Urban"/>
    <n v="54"/>
    <n v="258"/>
    <n v="53"/>
    <n v="251"/>
    <n v="54"/>
    <n v="257"/>
    <s v="Camp resident - Children"/>
    <s v="Priority 3"/>
    <s v="Education"/>
    <x v="13"/>
    <m/>
    <m/>
  </r>
  <r>
    <s v="Kachin"/>
    <s v="Myitkyina"/>
    <s v="Shatapru Thida Aye Baptist Church"/>
    <s v="MMR001CMP007"/>
    <s v="GCA"/>
    <s v="Urban"/>
    <n v="22"/>
    <n v="111"/>
    <n v="21"/>
    <n v="102"/>
    <n v="22"/>
    <n v="111"/>
    <s v="Camp manager"/>
    <s v="Priority 1"/>
    <s v="Food"/>
    <x v="5"/>
    <m/>
    <m/>
  </r>
  <r>
    <s v="Kachin"/>
    <s v="Myitkyina"/>
    <s v="Shatapru Thida Aye Baptist Church"/>
    <s v="MMR001CMP007"/>
    <s v="GCA"/>
    <s v="Urban"/>
    <n v="22"/>
    <n v="111"/>
    <n v="21"/>
    <n v="102"/>
    <n v="22"/>
    <n v="111"/>
    <s v="Camp manager"/>
    <s v="Priority 2"/>
    <s v="Food"/>
    <x v="3"/>
    <m/>
    <m/>
  </r>
  <r>
    <s v="Kachin"/>
    <s v="Myitkyina"/>
    <s v="Shatapru Thida Aye Baptist Church"/>
    <s v="MMR001CMP007"/>
    <s v="GCA"/>
    <s v="Urban"/>
    <n v="22"/>
    <n v="111"/>
    <n v="21"/>
    <n v="102"/>
    <n v="22"/>
    <n v="111"/>
    <s v="Camp manager"/>
    <s v="Priority 3"/>
    <s v="Protection"/>
    <x v="20"/>
    <m/>
    <m/>
  </r>
  <r>
    <s v="Kachin"/>
    <s v="Myitkyina"/>
    <s v="Shatapru Thida Aye Baptist Church"/>
    <s v="MMR001CMP007"/>
    <s v="GCA"/>
    <s v="Urban"/>
    <n v="22"/>
    <n v="111"/>
    <n v="21"/>
    <n v="102"/>
    <n v="22"/>
    <n v="111"/>
    <s v="Camp resident -Men"/>
    <s v="Priority 1"/>
    <s v="Food"/>
    <x v="5"/>
    <m/>
    <m/>
  </r>
  <r>
    <s v="Kachin"/>
    <s v="Myitkyina"/>
    <s v="Shatapru Thida Aye Baptist Church"/>
    <s v="MMR001CMP007"/>
    <s v="GCA"/>
    <s v="Urban"/>
    <n v="22"/>
    <n v="111"/>
    <n v="21"/>
    <n v="102"/>
    <n v="22"/>
    <n v="111"/>
    <s v="Camp resident -Men"/>
    <s v="Priority 2"/>
    <s v="Food"/>
    <x v="3"/>
    <m/>
    <m/>
  </r>
  <r>
    <s v="Kachin"/>
    <s v="Myitkyina"/>
    <s v="Shatapru Thida Aye Baptist Church"/>
    <s v="MMR001CMP007"/>
    <s v="GCA"/>
    <s v="Urban"/>
    <n v="22"/>
    <n v="111"/>
    <n v="21"/>
    <n v="102"/>
    <n v="22"/>
    <n v="111"/>
    <s v="Camp resident -Men"/>
    <s v="Priority 3"/>
    <s v="Protection"/>
    <x v="20"/>
    <m/>
    <m/>
  </r>
  <r>
    <s v="Kachin"/>
    <s v="Waingmaw"/>
    <s v="Hkat Cho "/>
    <s v="MMR001CMP028"/>
    <s v="GCA"/>
    <s v="Rural"/>
    <n v="99"/>
    <n v="480"/>
    <n v="65"/>
    <n v="360"/>
    <n v="99"/>
    <n v="480"/>
    <s v="Camp resident - women"/>
    <s v="Priority 1"/>
    <s v="Wash"/>
    <x v="9"/>
    <m/>
    <m/>
  </r>
  <r>
    <s v="Kachin"/>
    <s v="Waingmaw"/>
    <s v="Hkat Cho "/>
    <s v="MMR001CMP028"/>
    <s v="GCA"/>
    <s v="Rural"/>
    <n v="99"/>
    <n v="480"/>
    <n v="65"/>
    <n v="360"/>
    <n v="99"/>
    <n v="480"/>
    <s v="Camp resident - women"/>
    <s v="Priority 2"/>
    <s v="Food"/>
    <x v="3"/>
    <m/>
    <m/>
  </r>
  <r>
    <s v="Kachin"/>
    <s v="Waingmaw"/>
    <s v="Hkat Cho "/>
    <s v="MMR001CMP028"/>
    <s v="GCA"/>
    <s v="Rural"/>
    <n v="99"/>
    <n v="480"/>
    <n v="65"/>
    <n v="360"/>
    <n v="99"/>
    <n v="480"/>
    <s v="Camp resident - women"/>
    <s v="Priority 3"/>
    <s v="Protection"/>
    <x v="1"/>
    <m/>
    <m/>
  </r>
  <r>
    <s v="Kachin"/>
    <s v="Waingmaw"/>
    <s v="Hkat Cho "/>
    <s v="MMR001CMP028"/>
    <s v="GCA"/>
    <s v="Rural"/>
    <n v="99"/>
    <n v="480"/>
    <n v="65"/>
    <n v="360"/>
    <n v="99"/>
    <n v="480"/>
    <s v="Camp resident - Children"/>
    <s v="Priority 1"/>
    <s v="Food"/>
    <x v="10"/>
    <m/>
    <m/>
  </r>
  <r>
    <s v="Kachin"/>
    <s v="Waingmaw"/>
    <s v="Hkat Cho "/>
    <s v="MMR001CMP028"/>
    <s v="GCA"/>
    <s v="Rural"/>
    <n v="99"/>
    <n v="480"/>
    <n v="65"/>
    <n v="360"/>
    <n v="99"/>
    <n v="480"/>
    <s v="Camp resident - Children"/>
    <s v="Priority 2"/>
    <s v="Wash"/>
    <x v="16"/>
    <m/>
    <m/>
  </r>
  <r>
    <s v="Kachin"/>
    <s v="Waingmaw"/>
    <s v="Hkat Cho "/>
    <s v="MMR001CMP028"/>
    <s v="GCA"/>
    <s v="Rural"/>
    <n v="99"/>
    <n v="480"/>
    <n v="65"/>
    <n v="360"/>
    <n v="99"/>
    <n v="480"/>
    <s v="Camp resident - Children"/>
    <s v="Priority 3"/>
    <s v="Education"/>
    <x v="0"/>
    <m/>
    <m/>
  </r>
  <r>
    <s v="Kachin"/>
    <s v="Waingmaw"/>
    <s v="Qtr. 3 Mu-yin  Baptist Church"/>
    <s v="MMR001CMP030"/>
    <s v="GCA"/>
    <s v="Urban"/>
    <n v="31"/>
    <n v="171"/>
    <n v="23"/>
    <n v="124"/>
    <n v="31"/>
    <n v="171"/>
    <s v="Camp manager"/>
    <s v="Priority 1"/>
    <s v="Wash"/>
    <x v="16"/>
    <m/>
    <m/>
  </r>
  <r>
    <s v="Kachin"/>
    <s v="Waingmaw"/>
    <s v="Qtr. 3 Mu-yin  Baptist Church"/>
    <s v="MMR001CMP030"/>
    <s v="GCA"/>
    <s v="Urban"/>
    <n v="31"/>
    <n v="171"/>
    <n v="23"/>
    <n v="124"/>
    <n v="31"/>
    <n v="171"/>
    <s v="Camp manager"/>
    <s v="Priority 2"/>
    <s v="Education"/>
    <x v="13"/>
    <m/>
    <m/>
  </r>
  <r>
    <s v="Kachin"/>
    <s v="Waingmaw"/>
    <s v="Qtr. 3 Mu-yin  Baptist Church"/>
    <s v="MMR001CMP030"/>
    <s v="GCA"/>
    <s v="Urban"/>
    <n v="31"/>
    <n v="171"/>
    <n v="23"/>
    <n v="124"/>
    <n v="31"/>
    <n v="171"/>
    <s v="Camp manager"/>
    <s v="Priority 3"/>
    <s v="Education"/>
    <x v="4"/>
    <m/>
    <m/>
  </r>
  <r>
    <s v="Kachin"/>
    <s v="Waingmaw"/>
    <s v="Qtr. 3 Mu-yin  Baptist Church"/>
    <s v="MMR001CMP030"/>
    <s v="GCA"/>
    <s v="Urban"/>
    <n v="31"/>
    <n v="171"/>
    <n v="23"/>
    <n v="124"/>
    <n v="31"/>
    <n v="171"/>
    <s v="Camp resident -Men"/>
    <s v="Priority 1"/>
    <s v="Wash"/>
    <x v="16"/>
    <m/>
    <m/>
  </r>
  <r>
    <s v="Kachin"/>
    <s v="Waingmaw"/>
    <s v="Qtr. 3 Mu-yin  Baptist Church"/>
    <s v="MMR001CMP030"/>
    <s v="GCA"/>
    <s v="Urban"/>
    <n v="31"/>
    <n v="171"/>
    <n v="23"/>
    <n v="124"/>
    <n v="31"/>
    <n v="171"/>
    <s v="Camp resident -Men"/>
    <s v="Priority 2"/>
    <s v="Health"/>
    <x v="2"/>
    <m/>
    <m/>
  </r>
  <r>
    <s v="Kachin"/>
    <s v="Waingmaw"/>
    <s v="Qtr. 3 Mu-yin  Baptist Church"/>
    <s v="MMR001CMP030"/>
    <s v="GCA"/>
    <s v="Urban"/>
    <n v="31"/>
    <n v="171"/>
    <n v="23"/>
    <n v="124"/>
    <n v="31"/>
    <n v="171"/>
    <s v="Camp resident -Men"/>
    <s v="Priority 3"/>
    <s v="Protection"/>
    <x v="20"/>
    <m/>
    <m/>
  </r>
  <r>
    <s v="Kachin"/>
    <s v="Waingmaw"/>
    <s v="Qtr. 3 Mu-yin  Baptist Church"/>
    <s v="MMR001CMP030"/>
    <s v="GCA"/>
    <s v="Urban"/>
    <n v="31"/>
    <n v="171"/>
    <n v="23"/>
    <n v="124"/>
    <n v="31"/>
    <n v="171"/>
    <s v="Camp resident - women"/>
    <s v="Priority 1"/>
    <s v="Environment"/>
    <x v="12"/>
    <m/>
    <m/>
  </r>
  <r>
    <s v="Kachin"/>
    <s v="Waingmaw"/>
    <s v="Qtr. 3 Mu-yin  Baptist Church"/>
    <s v="MMR001CMP030"/>
    <s v="GCA"/>
    <s v="Urban"/>
    <n v="31"/>
    <n v="171"/>
    <n v="23"/>
    <n v="124"/>
    <n v="31"/>
    <n v="171"/>
    <s v="Camp resident - women"/>
    <s v="Priority 2"/>
    <s v="Wash"/>
    <x v="25"/>
    <m/>
    <m/>
  </r>
  <r>
    <s v="Kachin"/>
    <s v="Waingmaw"/>
    <s v="Qtr. 3 Mu-yin  Baptist Church"/>
    <s v="MMR001CMP030"/>
    <s v="GCA"/>
    <s v="Urban"/>
    <n v="31"/>
    <n v="171"/>
    <n v="23"/>
    <n v="124"/>
    <n v="31"/>
    <n v="171"/>
    <s v="Camp resident - women"/>
    <s v="Priority 3"/>
    <s v="Protection"/>
    <x v="17"/>
    <m/>
    <m/>
  </r>
  <r>
    <s v="Kachin"/>
    <s v="Waingmaw"/>
    <s v="Qtr. 3 Mu-yin  Baptist Church"/>
    <s v="MMR001CMP030"/>
    <s v="GCA"/>
    <s v="Urban"/>
    <n v="31"/>
    <n v="171"/>
    <n v="23"/>
    <n v="124"/>
    <n v="31"/>
    <n v="171"/>
    <s v="Camp resident - Children"/>
    <s v="Priority 1"/>
    <s v="Wash"/>
    <x v="16"/>
    <m/>
    <m/>
  </r>
  <r>
    <s v="Kachin"/>
    <s v="Waingmaw"/>
    <s v="Qtr. 3 Mu-yin  Baptist Church"/>
    <s v="MMR001CMP030"/>
    <s v="GCA"/>
    <s v="Urban"/>
    <n v="31"/>
    <n v="171"/>
    <n v="23"/>
    <n v="124"/>
    <n v="31"/>
    <n v="171"/>
    <s v="Camp resident - Children"/>
    <s v="Priority 2"/>
    <s v="Education"/>
    <x v="0"/>
    <m/>
    <m/>
  </r>
  <r>
    <s v="Kachin"/>
    <s v="Waingmaw"/>
    <s v="Qtr. 3 Mu-yin  Baptist Church"/>
    <s v="MMR001CMP030"/>
    <s v="GCA"/>
    <s v="Urban"/>
    <n v="31"/>
    <n v="171"/>
    <n v="23"/>
    <n v="124"/>
    <n v="31"/>
    <n v="171"/>
    <s v="Camp resident - Children"/>
    <s v="Priority 3"/>
    <s v="Education"/>
    <x v="13"/>
    <m/>
    <m/>
  </r>
  <r>
    <s v="Kachin"/>
    <s v="Waingmaw"/>
    <s v="Waingmaw AG Church"/>
    <s v="MMR001CMP038"/>
    <s v="GCA"/>
    <s v="Urban"/>
    <n v="70"/>
    <n v="278"/>
    <n v="37"/>
    <n v="156"/>
    <n v="71"/>
    <n v="277"/>
    <s v="Camp manager"/>
    <s v="Priority 1"/>
    <s v="Food"/>
    <x v="5"/>
    <m/>
    <m/>
  </r>
  <r>
    <s v="Kachin"/>
    <s v="Waingmaw"/>
    <s v="Waingmaw AG Church"/>
    <s v="MMR001CMP038"/>
    <s v="GCA"/>
    <s v="Urban"/>
    <n v="70"/>
    <n v="278"/>
    <n v="37"/>
    <n v="156"/>
    <n v="71"/>
    <n v="277"/>
    <s v="Camp manager"/>
    <s v="Priority 2"/>
    <s v="Health"/>
    <x v="23"/>
    <m/>
    <m/>
  </r>
  <r>
    <s v="Kachin"/>
    <s v="Waingmaw"/>
    <s v="Waingmaw AG Church"/>
    <s v="MMR001CMP038"/>
    <s v="GCA"/>
    <s v="Urban"/>
    <n v="70"/>
    <n v="278"/>
    <n v="37"/>
    <n v="156"/>
    <n v="71"/>
    <n v="277"/>
    <s v="Camp manager"/>
    <s v="Priority 3"/>
    <s v="Food"/>
    <x v="7"/>
    <m/>
    <m/>
  </r>
  <r>
    <s v="Kachin"/>
    <s v="Waingmaw"/>
    <s v="Waingmaw AG Church"/>
    <s v="MMR001CMP038"/>
    <s v="GCA"/>
    <s v="Urban"/>
    <n v="70"/>
    <n v="278"/>
    <n v="37"/>
    <n v="156"/>
    <n v="71"/>
    <n v="277"/>
    <s v="Camp resident -Men"/>
    <s v="Priority 1"/>
    <s v="Food"/>
    <x v="5"/>
    <m/>
    <m/>
  </r>
  <r>
    <s v="Kachin"/>
    <s v="Waingmaw"/>
    <s v="Waingmaw AG Church"/>
    <s v="MMR001CMP038"/>
    <s v="GCA"/>
    <s v="Urban"/>
    <n v="70"/>
    <n v="278"/>
    <n v="37"/>
    <n v="156"/>
    <n v="71"/>
    <n v="277"/>
    <s v="Camp resident -Men"/>
    <s v="Priority 2"/>
    <s v="Health"/>
    <x v="23"/>
    <m/>
    <m/>
  </r>
  <r>
    <s v="Kachin"/>
    <s v="Waingmaw"/>
    <s v="Waingmaw AG Church"/>
    <s v="MMR001CMP038"/>
    <s v="GCA"/>
    <s v="Urban"/>
    <n v="70"/>
    <n v="278"/>
    <n v="37"/>
    <n v="156"/>
    <n v="71"/>
    <n v="277"/>
    <s v="Camp resident -Men"/>
    <s v="Priority 3"/>
    <s v="Food"/>
    <x v="7"/>
    <m/>
    <m/>
  </r>
  <r>
    <s v="Kachin"/>
    <s v="Waingmaw"/>
    <s v="Waingmaw AG Church"/>
    <s v="MMR001CMP038"/>
    <s v="GCA"/>
    <s v="Urban"/>
    <n v="70"/>
    <n v="278"/>
    <n v="37"/>
    <n v="156"/>
    <n v="71"/>
    <n v="277"/>
    <s v="Camp resident - women"/>
    <s v="Priority 1"/>
    <s v="Food"/>
    <x v="5"/>
    <m/>
    <m/>
  </r>
  <r>
    <s v="Kachin"/>
    <s v="Waingmaw"/>
    <s v="Waingmaw AG Church"/>
    <s v="MMR001CMP038"/>
    <s v="GCA"/>
    <s v="Urban"/>
    <n v="70"/>
    <n v="278"/>
    <n v="37"/>
    <n v="156"/>
    <n v="71"/>
    <n v="277"/>
    <s v="Camp resident - women"/>
    <s v="Priority 2"/>
    <s v="Food"/>
    <x v="7"/>
    <m/>
    <m/>
  </r>
  <r>
    <s v="Kachin"/>
    <s v="Waingmaw"/>
    <s v="Waingmaw AG Church"/>
    <s v="MMR001CMP038"/>
    <s v="GCA"/>
    <s v="Urban"/>
    <n v="70"/>
    <n v="278"/>
    <n v="37"/>
    <n v="156"/>
    <n v="71"/>
    <n v="277"/>
    <s v="Camp resident - women"/>
    <s v="Priority 3"/>
    <s v="Health"/>
    <x v="23"/>
    <m/>
    <m/>
  </r>
  <r>
    <s v="Kachin"/>
    <s v="Waingmaw"/>
    <s v="Waingmaw AG Church"/>
    <s v="MMR001CMP038"/>
    <s v="GCA"/>
    <s v="Urban"/>
    <n v="70"/>
    <n v="278"/>
    <n v="37"/>
    <n v="156"/>
    <n v="71"/>
    <n v="277"/>
    <s v="Camp resident - Children"/>
    <s v="Priority 1"/>
    <s v="Food"/>
    <x v="5"/>
    <m/>
    <m/>
  </r>
  <r>
    <s v="Kachin"/>
    <s v="Waingmaw"/>
    <s v="Waingmaw AG Church"/>
    <s v="MMR001CMP038"/>
    <s v="GCA"/>
    <s v="Urban"/>
    <n v="70"/>
    <n v="278"/>
    <n v="37"/>
    <n v="156"/>
    <n v="71"/>
    <n v="277"/>
    <s v="Camp resident - Children"/>
    <s v="Priority 2"/>
    <s v="Health"/>
    <x v="23"/>
    <m/>
    <m/>
  </r>
  <r>
    <s v="Kachin"/>
    <s v="Waingmaw"/>
    <s v="Waingmaw AG Church"/>
    <s v="MMR001CMP038"/>
    <s v="GCA"/>
    <s v="Urban"/>
    <n v="70"/>
    <n v="278"/>
    <n v="37"/>
    <n v="156"/>
    <n v="71"/>
    <n v="277"/>
    <s v="Camp resident - Children"/>
    <s v="Priority 3"/>
    <s v="Food"/>
    <x v="7"/>
    <m/>
    <m/>
  </r>
  <r>
    <s v="Kachin"/>
    <s v="Waingmaw"/>
    <s v="Qtr. 2 Lhaovo Baptist Church"/>
    <s v="MMR001CMP032"/>
    <s v="GCA"/>
    <s v="Urban"/>
    <n v="91"/>
    <n v="328"/>
    <n v="69"/>
    <n v="258"/>
    <n v="91"/>
    <n v="328"/>
    <s v="Camp manager"/>
    <s v="Priority 1"/>
    <s v="Food"/>
    <x v="5"/>
    <m/>
    <m/>
  </r>
  <r>
    <s v="Kachin"/>
    <s v="Waingmaw"/>
    <s v="Qtr. 2 Lhaovo Baptist Church"/>
    <s v="MMR001CMP032"/>
    <s v="GCA"/>
    <s v="Urban"/>
    <n v="91"/>
    <n v="328"/>
    <n v="69"/>
    <n v="258"/>
    <n v="91"/>
    <n v="328"/>
    <s v="Camp manager"/>
    <s v="Priority 2"/>
    <s v="Wash"/>
    <x v="16"/>
    <m/>
    <m/>
  </r>
  <r>
    <s v="Kachin"/>
    <s v="Waingmaw"/>
    <s v="Qtr. 2 Lhaovo Baptist Church"/>
    <s v="MMR001CMP032"/>
    <s v="GCA"/>
    <s v="Urban"/>
    <n v="91"/>
    <n v="328"/>
    <n v="69"/>
    <n v="258"/>
    <n v="91"/>
    <n v="328"/>
    <s v="Camp manager"/>
    <s v="Priority 3"/>
    <s v="Health"/>
    <x v="2"/>
    <m/>
    <m/>
  </r>
  <r>
    <s v="Kachin"/>
    <s v="Waingmaw"/>
    <s v="Qtr. 2 Lhaovo Baptist Church"/>
    <s v="MMR001CMP032"/>
    <s v="GCA"/>
    <s v="Urban"/>
    <n v="91"/>
    <n v="328"/>
    <n v="69"/>
    <n v="258"/>
    <n v="91"/>
    <n v="328"/>
    <s v="Camp resident -Men"/>
    <s v="Priority 1"/>
    <s v="Food"/>
    <x v="5"/>
    <m/>
    <m/>
  </r>
  <r>
    <s v="Kachin"/>
    <s v="Waingmaw"/>
    <s v="Qtr. 2 Lhaovo Baptist Church"/>
    <s v="MMR001CMP032"/>
    <s v="GCA"/>
    <s v="Urban"/>
    <n v="91"/>
    <n v="328"/>
    <n v="69"/>
    <n v="258"/>
    <n v="91"/>
    <n v="328"/>
    <s v="Camp resident -Men"/>
    <s v="Priority 2"/>
    <s v="Environment"/>
    <x v="12"/>
    <m/>
    <m/>
  </r>
  <r>
    <s v="Kachin"/>
    <s v="Waingmaw"/>
    <s v="Qtr. 2 Lhaovo Baptist Church"/>
    <s v="MMR001CMP032"/>
    <s v="GCA"/>
    <s v="Urban"/>
    <n v="91"/>
    <n v="328"/>
    <n v="69"/>
    <n v="258"/>
    <n v="91"/>
    <n v="328"/>
    <s v="Camp resident -Men"/>
    <s v="Priority 3"/>
    <s v="Food"/>
    <x v="7"/>
    <m/>
    <m/>
  </r>
  <r>
    <s v="Kachin"/>
    <s v="Waingmaw"/>
    <s v="Qtr. 2 Lhaovo Baptist Church"/>
    <s v="MMR001CMP032"/>
    <s v="GCA"/>
    <s v="Urban"/>
    <n v="91"/>
    <n v="328"/>
    <n v="69"/>
    <n v="258"/>
    <n v="91"/>
    <n v="328"/>
    <s v="Camp resident - women"/>
    <s v="Priority 1"/>
    <s v="Food"/>
    <x v="5"/>
    <m/>
    <m/>
  </r>
  <r>
    <s v="Kachin"/>
    <s v="Waingmaw"/>
    <s v="Qtr. 2 Lhaovo Baptist Church"/>
    <s v="MMR001CMP032"/>
    <s v="GCA"/>
    <s v="Urban"/>
    <n v="91"/>
    <n v="328"/>
    <n v="69"/>
    <n v="258"/>
    <n v="91"/>
    <n v="328"/>
    <s v="Camp resident - women"/>
    <s v="Priority 2"/>
    <s v="Wash"/>
    <x v="9"/>
    <m/>
    <m/>
  </r>
  <r>
    <s v="Kachin"/>
    <s v="Waingmaw"/>
    <s v="Qtr. 2 Lhaovo Baptist Church"/>
    <s v="MMR001CMP032"/>
    <s v="GCA"/>
    <s v="Urban"/>
    <n v="91"/>
    <n v="328"/>
    <n v="69"/>
    <n v="258"/>
    <n v="91"/>
    <n v="328"/>
    <s v="Camp resident - women"/>
    <s v="Priority 3"/>
    <s v="Wash"/>
    <x v="28"/>
    <m/>
    <m/>
  </r>
  <r>
    <s v="Kachin"/>
    <s v="Waingmaw"/>
    <s v="Qtr. 2 Lhaovo Baptist Church"/>
    <s v="MMR001CMP032"/>
    <s v="GCA"/>
    <s v="Urban"/>
    <n v="91"/>
    <n v="328"/>
    <n v="69"/>
    <n v="258"/>
    <n v="91"/>
    <n v="328"/>
    <s v="Camp resident - Children"/>
    <s v="Priority 1"/>
    <s v="Food"/>
    <x v="10"/>
    <m/>
    <m/>
  </r>
  <r>
    <s v="Kachin"/>
    <s v="Waingmaw"/>
    <s v="Qtr. 2 Lhaovo Baptist Church"/>
    <s v="MMR001CMP032"/>
    <s v="GCA"/>
    <s v="Urban"/>
    <n v="91"/>
    <n v="328"/>
    <n v="69"/>
    <n v="258"/>
    <n v="91"/>
    <n v="328"/>
    <s v="Camp resident - Children"/>
    <s v="Priority 2"/>
    <s v="Education"/>
    <x v="0"/>
    <m/>
    <m/>
  </r>
  <r>
    <s v="Kachin"/>
    <s v="Waingmaw"/>
    <s v="Qtr. 2 Lhaovo Baptist Church"/>
    <s v="MMR001CMP032"/>
    <s v="GCA"/>
    <s v="Urban"/>
    <n v="91"/>
    <n v="328"/>
    <n v="69"/>
    <n v="258"/>
    <n v="91"/>
    <n v="328"/>
    <s v="Camp resident - Children"/>
    <s v="Priority 3"/>
    <s v="Food"/>
    <x v="3"/>
    <m/>
    <m/>
  </r>
  <r>
    <s v="Kachin"/>
    <s v="Chipwi"/>
    <s v="Lhaovao Baptist Church (LBC)"/>
    <s v="MMR001CMP195"/>
    <s v="GCA"/>
    <s v="Urban"/>
    <n v="143"/>
    <n v="638"/>
    <n v="131"/>
    <n v="593"/>
    <n v="141"/>
    <n v="638"/>
    <s v="Camp manager"/>
    <s v="Priority 1"/>
    <s v="Food"/>
    <x v="5"/>
    <m/>
    <m/>
  </r>
  <r>
    <s v="Kachin"/>
    <s v="Chipwi"/>
    <s v="Lhaovao Baptist Church (LBC)"/>
    <s v="MMR001CMP195"/>
    <s v="GCA"/>
    <s v="Urban"/>
    <n v="143"/>
    <n v="638"/>
    <n v="131"/>
    <n v="593"/>
    <n v="141"/>
    <n v="638"/>
    <s v="Camp manager"/>
    <s v="Priority 2"/>
    <s v="Shelter"/>
    <x v="14"/>
    <m/>
    <m/>
  </r>
  <r>
    <s v="Kachin"/>
    <s v="Chipwi"/>
    <s v="Lhaovao Baptist Church (LBC)"/>
    <s v="MMR001CMP195"/>
    <s v="GCA"/>
    <s v="Urban"/>
    <n v="143"/>
    <n v="638"/>
    <n v="131"/>
    <n v="593"/>
    <n v="141"/>
    <n v="638"/>
    <s v="Camp manager"/>
    <s v="Priority 3"/>
    <s v="Food"/>
    <x v="3"/>
    <m/>
    <m/>
  </r>
  <r>
    <s v="Kachin"/>
    <s v="Chipwi"/>
    <s v="Lhaovao Baptist Church (LBC)"/>
    <s v="MMR001CMP195"/>
    <s v="GCA"/>
    <s v="Urban"/>
    <n v="143"/>
    <n v="638"/>
    <n v="131"/>
    <n v="593"/>
    <n v="141"/>
    <n v="638"/>
    <s v="Camp resident -Men"/>
    <s v="Priority 1"/>
    <s v="Food"/>
    <x v="5"/>
    <m/>
    <m/>
  </r>
  <r>
    <s v="Kachin"/>
    <s v="Chipwi"/>
    <s v="Lhaovao Baptist Church (LBC)"/>
    <s v="MMR001CMP195"/>
    <s v="GCA"/>
    <s v="Urban"/>
    <n v="143"/>
    <n v="638"/>
    <n v="131"/>
    <n v="593"/>
    <n v="141"/>
    <n v="638"/>
    <s v="Camp resident -Men"/>
    <s v="Priority 2"/>
    <s v="Health"/>
    <x v="23"/>
    <m/>
    <m/>
  </r>
  <r>
    <s v="Kachin"/>
    <s v="Chipwi"/>
    <s v="Lhaovao Baptist Church (LBC)"/>
    <s v="MMR001CMP195"/>
    <s v="GCA"/>
    <s v="Urban"/>
    <n v="143"/>
    <n v="638"/>
    <n v="131"/>
    <n v="593"/>
    <n v="141"/>
    <n v="638"/>
    <s v="Camp resident -Men"/>
    <s v="Priority 3"/>
    <s v="Education"/>
    <x v="11"/>
    <m/>
    <m/>
  </r>
  <r>
    <s v="Kachin"/>
    <s v="Chipwi"/>
    <s v="Lhaovao Baptist Church (LBC)"/>
    <s v="MMR001CMP195"/>
    <s v="GCA"/>
    <s v="Urban"/>
    <n v="143"/>
    <n v="638"/>
    <n v="131"/>
    <n v="593"/>
    <n v="141"/>
    <n v="638"/>
    <s v="Camp resident - women"/>
    <s v="Priority 1"/>
    <s v="Food"/>
    <x v="5"/>
    <m/>
    <m/>
  </r>
  <r>
    <s v="Kachin"/>
    <s v="Chipwi"/>
    <s v="Lhaovao Baptist Church (LBC)"/>
    <s v="MMR001CMP195"/>
    <s v="GCA"/>
    <s v="Urban"/>
    <n v="143"/>
    <n v="638"/>
    <n v="131"/>
    <n v="593"/>
    <n v="141"/>
    <n v="638"/>
    <s v="Camp resident - women"/>
    <s v="Priority 2"/>
    <s v="Wash"/>
    <x v="9"/>
    <m/>
    <m/>
  </r>
  <r>
    <s v="Kachin"/>
    <s v="Chipwi"/>
    <s v="Lhaovao Baptist Church (LBC)"/>
    <s v="MMR001CMP195"/>
    <s v="GCA"/>
    <s v="Urban"/>
    <n v="143"/>
    <n v="638"/>
    <n v="131"/>
    <n v="593"/>
    <n v="141"/>
    <n v="638"/>
    <s v="Camp resident - women"/>
    <s v="Priority 3"/>
    <s v="Shelter"/>
    <x v="14"/>
    <m/>
    <m/>
  </r>
  <r>
    <s v="Kachin"/>
    <s v="Chipwi"/>
    <s v="Lhaovao Baptist Church (LBC)"/>
    <s v="MMR001CMP195"/>
    <s v="GCA"/>
    <s v="Urban"/>
    <n v="143"/>
    <n v="638"/>
    <n v="131"/>
    <n v="593"/>
    <n v="141"/>
    <n v="638"/>
    <s v="Camp resident - Children"/>
    <s v="Priority 1"/>
    <s v="Food"/>
    <x v="5"/>
    <m/>
    <m/>
  </r>
  <r>
    <s v="Kachin"/>
    <s v="Chipwi"/>
    <s v="Lhaovao Baptist Church (LBC)"/>
    <s v="MMR001CMP195"/>
    <s v="GCA"/>
    <s v="Urban"/>
    <n v="143"/>
    <n v="638"/>
    <n v="131"/>
    <n v="593"/>
    <n v="141"/>
    <n v="638"/>
    <s v="Camp resident - Children"/>
    <s v="Priority 2"/>
    <s v="Health"/>
    <x v="19"/>
    <m/>
    <m/>
  </r>
  <r>
    <s v="Kachin"/>
    <s v="Chipwi"/>
    <s v="Lhaovao Baptist Church (LBC)"/>
    <s v="MMR001CMP195"/>
    <s v="GCA"/>
    <s v="Urban"/>
    <n v="143"/>
    <n v="638"/>
    <n v="131"/>
    <n v="593"/>
    <n v="141"/>
    <n v="638"/>
    <s v="Camp resident - Children"/>
    <s v="Priority 3"/>
    <s v="Shelter"/>
    <x v="14"/>
    <m/>
    <m/>
  </r>
  <r>
    <s v="Kachin"/>
    <s v="Mansi"/>
    <s v="Man Wing Baptist Church"/>
    <s v="MMR001CMP133"/>
    <s v="GCA"/>
    <s v="Rural"/>
    <n v="111"/>
    <n v="541"/>
    <n v="107"/>
    <n v="525"/>
    <n v="111"/>
    <n v="525"/>
    <s v="Camp manager"/>
    <s v="Priority 1"/>
    <s v="Environment"/>
    <x v="12"/>
    <m/>
    <m/>
  </r>
  <r>
    <s v="Kachin"/>
    <s v="Mansi"/>
    <s v="Man Wing Baptist Church"/>
    <s v="MMR001CMP133"/>
    <s v="GCA"/>
    <s v="Rural"/>
    <n v="111"/>
    <n v="541"/>
    <n v="107"/>
    <n v="525"/>
    <n v="111"/>
    <n v="525"/>
    <s v="Camp manager"/>
    <s v="Priority 2"/>
    <s v="Health"/>
    <x v="2"/>
    <m/>
    <m/>
  </r>
  <r>
    <s v="Kachin"/>
    <s v="Mansi"/>
    <s v="Man Wing Baptist Church"/>
    <s v="MMR001CMP133"/>
    <s v="GCA"/>
    <s v="Rural"/>
    <n v="111"/>
    <n v="541"/>
    <n v="107"/>
    <n v="525"/>
    <n v="111"/>
    <n v="525"/>
    <s v="Camp manager"/>
    <s v="Priority 3"/>
    <s v="Food"/>
    <x v="7"/>
    <m/>
    <m/>
  </r>
  <r>
    <s v="Kachin"/>
    <s v="Mansi"/>
    <s v="Man Wing Baptist Church"/>
    <s v="MMR001CMP133"/>
    <s v="GCA"/>
    <s v="Rural"/>
    <n v="111"/>
    <n v="541"/>
    <n v="107"/>
    <n v="525"/>
    <n v="111"/>
    <n v="525"/>
    <s v="Camp resident -Men"/>
    <s v="Priority 1"/>
    <s v="Wash"/>
    <x v="16"/>
    <m/>
    <m/>
  </r>
  <r>
    <s v="Kachin"/>
    <s v="Mansi"/>
    <s v="Man Wing Baptist Church"/>
    <s v="MMR001CMP133"/>
    <s v="GCA"/>
    <s v="Rural"/>
    <n v="111"/>
    <n v="541"/>
    <n v="107"/>
    <n v="525"/>
    <n v="111"/>
    <n v="525"/>
    <s v="Camp resident -Men"/>
    <s v="Priority 2"/>
    <s v="Health"/>
    <x v="2"/>
    <m/>
    <m/>
  </r>
  <r>
    <s v="Kachin"/>
    <s v="Mansi"/>
    <s v="Man Wing Baptist Church"/>
    <s v="MMR001CMP133"/>
    <s v="GCA"/>
    <s v="Rural"/>
    <n v="111"/>
    <n v="541"/>
    <n v="107"/>
    <n v="525"/>
    <n v="111"/>
    <n v="525"/>
    <s v="Camp resident -Men"/>
    <s v="Priority 3"/>
    <s v="Food"/>
    <x v="3"/>
    <m/>
    <m/>
  </r>
  <r>
    <s v="Kachin"/>
    <s v="Mansi"/>
    <s v="Man Wing Baptist Church"/>
    <s v="MMR001CMP133"/>
    <s v="GCA"/>
    <s v="Rural"/>
    <n v="111"/>
    <n v="541"/>
    <n v="107"/>
    <n v="525"/>
    <n v="111"/>
    <n v="525"/>
    <s v="Camp resident - women"/>
    <s v="Priority 1"/>
    <s v="Food"/>
    <x v="5"/>
    <m/>
    <m/>
  </r>
  <r>
    <s v="Kachin"/>
    <s v="Mansi"/>
    <s v="Man Wing Baptist Church"/>
    <s v="MMR001CMP133"/>
    <s v="GCA"/>
    <s v="Rural"/>
    <n v="111"/>
    <n v="541"/>
    <n v="107"/>
    <n v="525"/>
    <n v="111"/>
    <n v="525"/>
    <s v="Camp resident - women"/>
    <s v="Priority 2"/>
    <s v="Food"/>
    <x v="3"/>
    <m/>
    <m/>
  </r>
  <r>
    <s v="Kachin"/>
    <s v="Mansi"/>
    <s v="Man Wing Baptist Church"/>
    <s v="MMR001CMP133"/>
    <s v="GCA"/>
    <s v="Rural"/>
    <n v="111"/>
    <n v="541"/>
    <n v="107"/>
    <n v="525"/>
    <n v="111"/>
    <n v="525"/>
    <s v="Camp resident - women"/>
    <s v="Priority 3"/>
    <s v="Protection"/>
    <x v="1"/>
    <m/>
    <m/>
  </r>
  <r>
    <s v="Kachin"/>
    <s v="Mansi"/>
    <s v="Man Wing Baptist Church"/>
    <s v="MMR001CMP133"/>
    <s v="GCA"/>
    <s v="Rural"/>
    <n v="111"/>
    <n v="541"/>
    <n v="107"/>
    <n v="525"/>
    <n v="111"/>
    <n v="525"/>
    <s v="Camp resident - Children"/>
    <s v="Priority 1"/>
    <s v="Environment"/>
    <x v="12"/>
    <m/>
    <m/>
  </r>
  <r>
    <s v="Kachin"/>
    <s v="Mansi"/>
    <s v="Man Wing Baptist Church"/>
    <s v="MMR001CMP133"/>
    <s v="GCA"/>
    <s v="Rural"/>
    <n v="111"/>
    <n v="541"/>
    <n v="107"/>
    <n v="525"/>
    <n v="111"/>
    <n v="525"/>
    <s v="Camp resident - Children"/>
    <s v="Priority 2"/>
    <s v="Education"/>
    <x v="0"/>
    <m/>
    <m/>
  </r>
  <r>
    <s v="Kachin"/>
    <s v="Mansi"/>
    <s v="Man Wing Baptist Church"/>
    <s v="MMR001CMP133"/>
    <s v="GCA"/>
    <s v="Rural"/>
    <n v="111"/>
    <n v="541"/>
    <n v="107"/>
    <n v="525"/>
    <n v="111"/>
    <n v="525"/>
    <s v="Camp resident - Children"/>
    <s v="Priority 3"/>
    <s v="Food"/>
    <x v="3"/>
    <m/>
    <m/>
  </r>
  <r>
    <s v="Kachin"/>
    <s v="Mansi"/>
    <s v="Man Wing Baptist Church Cultural Compound"/>
    <s v="MMR001CMP230"/>
    <s v="GCA"/>
    <s v="Rural"/>
    <n v="113"/>
    <n v="490"/>
    <n v="113"/>
    <n v="476"/>
    <n v="113"/>
    <n v="476"/>
    <s v="Camp manager"/>
    <s v="Priority 1"/>
    <s v="Food"/>
    <x v="5"/>
    <m/>
    <m/>
  </r>
  <r>
    <s v="Kachin"/>
    <s v="Mansi"/>
    <s v="Man Wing Baptist Church Cultural Compound"/>
    <s v="MMR001CMP230"/>
    <s v="GCA"/>
    <s v="Rural"/>
    <n v="113"/>
    <n v="490"/>
    <n v="113"/>
    <n v="476"/>
    <n v="113"/>
    <n v="476"/>
    <s v="Camp manager"/>
    <s v="Priority 2"/>
    <s v="Environment"/>
    <x v="12"/>
    <m/>
    <m/>
  </r>
  <r>
    <s v="Kachin"/>
    <s v="Mansi"/>
    <s v="Man Wing Baptist Church Cultural Compound"/>
    <s v="MMR001CMP230"/>
    <s v="GCA"/>
    <s v="Rural"/>
    <n v="113"/>
    <n v="490"/>
    <n v="113"/>
    <n v="476"/>
    <n v="113"/>
    <n v="476"/>
    <s v="Camp manager"/>
    <s v="Priority 3"/>
    <s v="Wash"/>
    <x v="28"/>
    <m/>
    <m/>
  </r>
  <r>
    <s v="Kachin"/>
    <s v="Mansi"/>
    <s v="Man Wing Baptist Church Cultural Compound"/>
    <s v="MMR001CMP230"/>
    <s v="GCA"/>
    <s v="Rural"/>
    <n v="113"/>
    <n v="490"/>
    <n v="113"/>
    <n v="476"/>
    <n v="113"/>
    <n v="476"/>
    <s v="Camp resident -Men"/>
    <s v="Priority 1"/>
    <s v="Food"/>
    <x v="5"/>
    <m/>
    <m/>
  </r>
  <r>
    <s v="Kachin"/>
    <s v="Mansi"/>
    <s v="Man Wing Baptist Church Cultural Compound"/>
    <s v="MMR001CMP230"/>
    <s v="GCA"/>
    <s v="Rural"/>
    <n v="113"/>
    <n v="490"/>
    <n v="113"/>
    <n v="476"/>
    <n v="113"/>
    <n v="476"/>
    <s v="Camp resident -Men"/>
    <s v="Priority 2"/>
    <s v="Wash"/>
    <x v="28"/>
    <m/>
    <m/>
  </r>
  <r>
    <s v="Kachin"/>
    <s v="Mansi"/>
    <s v="Man Wing Baptist Church Cultural Compound"/>
    <s v="MMR001CMP230"/>
    <s v="GCA"/>
    <s v="Rural"/>
    <n v="113"/>
    <n v="490"/>
    <n v="113"/>
    <n v="476"/>
    <n v="113"/>
    <n v="476"/>
    <s v="Camp resident -Men"/>
    <s v="Priority 3"/>
    <s v="Food"/>
    <x v="7"/>
    <m/>
    <m/>
  </r>
  <r>
    <s v="Kachin"/>
    <s v="Mansi"/>
    <s v="Man Wing Baptist Church Cultural Compound"/>
    <s v="MMR001CMP230"/>
    <s v="GCA"/>
    <s v="Rural"/>
    <n v="113"/>
    <n v="490"/>
    <n v="113"/>
    <n v="476"/>
    <n v="113"/>
    <n v="476"/>
    <s v="Camp resident - women"/>
    <s v="Priority 1"/>
    <s v="Food"/>
    <x v="5"/>
    <m/>
    <m/>
  </r>
  <r>
    <s v="Kachin"/>
    <s v="Mansi"/>
    <s v="Man Wing Baptist Church Cultural Compound"/>
    <s v="MMR001CMP230"/>
    <s v="GCA"/>
    <s v="Rural"/>
    <n v="113"/>
    <n v="490"/>
    <n v="113"/>
    <n v="476"/>
    <n v="113"/>
    <n v="476"/>
    <s v="Camp resident - women"/>
    <s v="Priority 2"/>
    <s v="Education"/>
    <x v="13"/>
    <m/>
    <m/>
  </r>
  <r>
    <s v="Kachin"/>
    <s v="Mansi"/>
    <s v="Man Wing Baptist Church Cultural Compound"/>
    <s v="MMR001CMP230"/>
    <s v="GCA"/>
    <s v="Rural"/>
    <n v="113"/>
    <n v="490"/>
    <n v="113"/>
    <n v="476"/>
    <n v="113"/>
    <n v="476"/>
    <s v="Camp resident - women"/>
    <s v="Priority 3"/>
    <s v="Protection"/>
    <x v="17"/>
    <m/>
    <m/>
  </r>
  <r>
    <s v="Kachin"/>
    <s v="Mansi"/>
    <s v="Man Wing Baptist Church Cultural Compound"/>
    <s v="MMR001CMP230"/>
    <s v="GCA"/>
    <s v="Rural"/>
    <n v="113"/>
    <n v="490"/>
    <n v="113"/>
    <n v="476"/>
    <n v="113"/>
    <n v="476"/>
    <s v="Camp resident - Children"/>
    <s v="Priority 1"/>
    <s v="Food"/>
    <x v="5"/>
    <m/>
    <m/>
  </r>
  <r>
    <s v="Kachin"/>
    <s v="Mansi"/>
    <s v="Man Wing Baptist Church Cultural Compound"/>
    <s v="MMR001CMP230"/>
    <s v="GCA"/>
    <s v="Rural"/>
    <n v="113"/>
    <n v="490"/>
    <n v="113"/>
    <n v="476"/>
    <n v="113"/>
    <n v="476"/>
    <s v="Camp resident - Children"/>
    <s v="Priority 2"/>
    <s v="Education"/>
    <x v="0"/>
    <m/>
    <m/>
  </r>
  <r>
    <s v="Kachin"/>
    <s v="Mansi"/>
    <s v="Man Wing Baptist Church Cultural Compound"/>
    <s v="MMR001CMP230"/>
    <s v="GCA"/>
    <s v="Rural"/>
    <n v="113"/>
    <n v="490"/>
    <n v="113"/>
    <n v="476"/>
    <n v="113"/>
    <n v="476"/>
    <s v="Camp resident - Children"/>
    <s v="Priority 3"/>
    <s v="Wash"/>
    <x v="28"/>
    <m/>
    <m/>
  </r>
  <r>
    <s v="Shan_North"/>
    <s v="Namhkan"/>
    <s v="Nam Hkam (KBC Jaw Wang)"/>
    <s v="MMR015CMP001"/>
    <s v="GCA"/>
    <s v="Urban"/>
    <n v="73"/>
    <n v="388"/>
    <n v="68"/>
    <n v="343"/>
    <n v="73"/>
    <n v="380"/>
    <s v="Camp manager"/>
    <s v="Priority 1"/>
    <s v="Health"/>
    <x v="2"/>
    <m/>
    <m/>
  </r>
  <r>
    <s v="Shan_North"/>
    <s v="Namhkan"/>
    <s v="Nam Hkam (KBC Jaw Wang)"/>
    <s v="MMR015CMP001"/>
    <s v="GCA"/>
    <s v="Urban"/>
    <n v="73"/>
    <n v="388"/>
    <n v="68"/>
    <n v="343"/>
    <n v="73"/>
    <n v="380"/>
    <s v="Camp manager"/>
    <s v="Priority 2"/>
    <s v="Protection"/>
    <x v="20"/>
    <m/>
    <m/>
  </r>
  <r>
    <s v="Shan_North"/>
    <s v="Namhkan"/>
    <s v="Nam Hkam (KBC Jaw Wang)"/>
    <s v="MMR015CMP001"/>
    <s v="GCA"/>
    <s v="Urban"/>
    <n v="73"/>
    <n v="388"/>
    <n v="68"/>
    <n v="343"/>
    <n v="73"/>
    <n v="380"/>
    <s v="Camp manager"/>
    <s v="Priority 3"/>
    <s v="Environment"/>
    <x v="12"/>
    <m/>
    <m/>
  </r>
  <r>
    <s v="Shan_North"/>
    <s v="Namhkan"/>
    <s v="Nam Hkam (KBC Jaw Wang)"/>
    <s v="MMR015CMP001"/>
    <s v="GCA"/>
    <s v="Urban"/>
    <n v="73"/>
    <n v="388"/>
    <n v="68"/>
    <n v="343"/>
    <n v="73"/>
    <n v="380"/>
    <s v="Camp resident -Men"/>
    <s v="Priority 1"/>
    <s v="Food"/>
    <x v="5"/>
    <m/>
    <m/>
  </r>
  <r>
    <s v="Shan_North"/>
    <s v="Namhkan"/>
    <s v="Nam Hkam (KBC Jaw Wang)"/>
    <s v="MMR015CMP001"/>
    <s v="GCA"/>
    <s v="Urban"/>
    <n v="73"/>
    <n v="388"/>
    <n v="68"/>
    <n v="343"/>
    <n v="73"/>
    <n v="380"/>
    <s v="Camp resident -Men"/>
    <s v="Priority 2"/>
    <s v="Wash"/>
    <x v="16"/>
    <m/>
    <m/>
  </r>
  <r>
    <s v="Shan_North"/>
    <s v="Namhkan"/>
    <s v="Nam Hkam (KBC Jaw Wang)"/>
    <s v="MMR015CMP001"/>
    <s v="GCA"/>
    <s v="Urban"/>
    <n v="73"/>
    <n v="388"/>
    <n v="68"/>
    <n v="343"/>
    <n v="73"/>
    <n v="380"/>
    <s v="Camp resident -Men"/>
    <s v="Priority 3"/>
    <s v="Food"/>
    <x v="7"/>
    <m/>
    <m/>
  </r>
  <r>
    <s v="Shan_North"/>
    <s v="Namhkan"/>
    <s v="Nam Hkam (KBC Jaw Wang)"/>
    <s v="MMR015CMP001"/>
    <s v="GCA"/>
    <s v="Urban"/>
    <n v="73"/>
    <n v="388"/>
    <n v="68"/>
    <n v="343"/>
    <n v="73"/>
    <n v="380"/>
    <s v="Camp resident - women"/>
    <s v="Priority 1"/>
    <s v="Protection"/>
    <x v="18"/>
    <m/>
    <m/>
  </r>
  <r>
    <s v="Shan_North"/>
    <s v="Namhkan"/>
    <s v="Nam Hkam (KBC Jaw Wang)"/>
    <s v="MMR015CMP001"/>
    <s v="GCA"/>
    <s v="Urban"/>
    <n v="73"/>
    <n v="388"/>
    <n v="68"/>
    <n v="343"/>
    <n v="73"/>
    <n v="380"/>
    <s v="Camp resident - women"/>
    <s v="Priority 2"/>
    <s v="Food"/>
    <x v="7"/>
    <m/>
    <m/>
  </r>
  <r>
    <s v="Shan_North"/>
    <s v="Namhkan"/>
    <s v="Nam Hkam (KBC Jaw Wang)"/>
    <s v="MMR015CMP001"/>
    <s v="GCA"/>
    <s v="Urban"/>
    <n v="73"/>
    <n v="388"/>
    <n v="68"/>
    <n v="343"/>
    <n v="73"/>
    <n v="380"/>
    <s v="Camp resident - women"/>
    <s v="Priority 3"/>
    <s v="Wash"/>
    <x v="9"/>
    <m/>
    <m/>
  </r>
  <r>
    <s v="Shan_North"/>
    <s v="Namhkan"/>
    <s v="Nam Hkam (KBC Jaw Wang)"/>
    <s v="MMR015CMP001"/>
    <s v="GCA"/>
    <s v="Urban"/>
    <n v="73"/>
    <n v="388"/>
    <n v="68"/>
    <n v="343"/>
    <n v="73"/>
    <n v="380"/>
    <s v="Camp resident - Children"/>
    <s v="Priority 1"/>
    <s v="Education"/>
    <x v="0"/>
    <m/>
    <m/>
  </r>
  <r>
    <s v="Shan_North"/>
    <s v="Namhkan"/>
    <s v="Nam Hkam (KBC Jaw Wang)"/>
    <s v="MMR015CMP001"/>
    <s v="GCA"/>
    <s v="Urban"/>
    <n v="73"/>
    <n v="388"/>
    <n v="68"/>
    <n v="343"/>
    <n v="73"/>
    <n v="380"/>
    <s v="Camp resident - Children"/>
    <s v="Priority 2"/>
    <s v="Food"/>
    <x v="5"/>
    <m/>
    <m/>
  </r>
  <r>
    <s v="Shan_North"/>
    <s v="Namhkan"/>
    <s v="Nam Hkam (KBC Jaw Wang)"/>
    <s v="MMR015CMP001"/>
    <s v="GCA"/>
    <s v="Urban"/>
    <n v="73"/>
    <n v="388"/>
    <n v="68"/>
    <n v="343"/>
    <n v="73"/>
    <n v="380"/>
    <s v="Camp resident - Children"/>
    <s v="Priority 3"/>
    <s v="Education"/>
    <x v="4"/>
    <m/>
    <m/>
  </r>
  <r>
    <s v="Shan_North"/>
    <s v="Namhkan"/>
    <s v="Nam Hkam - Nay Win Ni (Palawng)"/>
    <s v="MMR015CMP004"/>
    <s v="GCA"/>
    <s v="Urban"/>
    <n v="70"/>
    <n v="368"/>
    <n v="70"/>
    <n v="363"/>
    <n v="70"/>
    <n v="0"/>
    <s v="Camp manager"/>
    <s v="Priority 1"/>
    <s v="Protection"/>
    <x v="18"/>
    <m/>
    <m/>
  </r>
  <r>
    <s v="Shan_North"/>
    <s v="Namhkan"/>
    <s v="Nam Hkam - Nay Win Ni (Palawng)"/>
    <s v="MMR015CMP004"/>
    <s v="GCA"/>
    <s v="Urban"/>
    <n v="70"/>
    <n v="368"/>
    <n v="70"/>
    <n v="363"/>
    <n v="70"/>
    <n v="0"/>
    <s v="Camp manager"/>
    <s v="Priority 2"/>
    <s v="Protection"/>
    <x v="17"/>
    <m/>
    <m/>
  </r>
  <r>
    <s v="Shan_North"/>
    <s v="Namhkan"/>
    <s v="Nam Hkam - Nay Win Ni (Palawng)"/>
    <s v="MMR015CMP004"/>
    <s v="GCA"/>
    <s v="Urban"/>
    <n v="70"/>
    <n v="368"/>
    <n v="70"/>
    <n v="363"/>
    <n v="70"/>
    <n v="0"/>
    <s v="Camp manager"/>
    <s v="Priority 3"/>
    <s v="Environment"/>
    <x v="12"/>
    <m/>
    <m/>
  </r>
  <r>
    <s v="Shan_North"/>
    <s v="Namhkan"/>
    <s v="Nam Hkam - Nay Win Ni (Palawng)"/>
    <s v="MMR015CMP004"/>
    <s v="GCA"/>
    <s v="Urban"/>
    <n v="70"/>
    <n v="368"/>
    <n v="70"/>
    <n v="363"/>
    <n v="70"/>
    <n v="0"/>
    <s v="Camp resident -Men"/>
    <s v="Priority 1"/>
    <s v="Food"/>
    <x v="3"/>
    <m/>
    <m/>
  </r>
  <r>
    <s v="Shan_North"/>
    <s v="Namhkan"/>
    <s v="Nam Hkam - Nay Win Ni (Palawng)"/>
    <s v="MMR015CMP004"/>
    <s v="GCA"/>
    <s v="Urban"/>
    <n v="70"/>
    <n v="368"/>
    <n v="70"/>
    <n v="363"/>
    <n v="70"/>
    <n v="0"/>
    <s v="Camp resident -Men"/>
    <s v="Priority 2"/>
    <s v="Shelter"/>
    <x v="24"/>
    <m/>
    <m/>
  </r>
  <r>
    <s v="Shan_North"/>
    <s v="Namhkan"/>
    <s v="Nam Hkam - Nay Win Ni (Palawng)"/>
    <s v="MMR015CMP004"/>
    <s v="GCA"/>
    <s v="Urban"/>
    <n v="70"/>
    <n v="368"/>
    <n v="70"/>
    <n v="363"/>
    <n v="70"/>
    <n v="0"/>
    <s v="Camp resident -Men"/>
    <s v="Priority 3"/>
    <s v="Environment"/>
    <x v="12"/>
    <m/>
    <m/>
  </r>
  <r>
    <s v="Shan_North"/>
    <s v="Namhkan"/>
    <s v="Nam Hkam - Nay Win Ni (Palawng)"/>
    <s v="MMR015CMP004"/>
    <s v="GCA"/>
    <s v="Urban"/>
    <n v="70"/>
    <n v="368"/>
    <n v="70"/>
    <n v="363"/>
    <n v="70"/>
    <n v="0"/>
    <s v="Camp resident - women"/>
    <s v="Priority 1"/>
    <s v="Food"/>
    <x v="5"/>
    <m/>
    <m/>
  </r>
  <r>
    <s v="Shan_North"/>
    <s v="Namhkan"/>
    <s v="Nam Hkam - Nay Win Ni (Palawng)"/>
    <s v="MMR015CMP004"/>
    <s v="GCA"/>
    <s v="Urban"/>
    <n v="70"/>
    <n v="368"/>
    <n v="70"/>
    <n v="363"/>
    <n v="70"/>
    <n v="0"/>
    <s v="Camp resident - women"/>
    <s v="Priority 2"/>
    <s v="Environment"/>
    <x v="12"/>
    <m/>
    <m/>
  </r>
  <r>
    <s v="Shan_North"/>
    <s v="Namhkan"/>
    <s v="Nam Hkam - Nay Win Ni (Palawng)"/>
    <s v="MMR015CMP004"/>
    <s v="GCA"/>
    <s v="Urban"/>
    <n v="70"/>
    <n v="368"/>
    <n v="70"/>
    <n v="363"/>
    <n v="70"/>
    <n v="0"/>
    <s v="Camp resident - women"/>
    <s v="Priority 3"/>
    <s v="NonFoodItems"/>
    <x v="8"/>
    <m/>
    <m/>
  </r>
  <r>
    <s v="Shan_North"/>
    <s v="Namhkan"/>
    <s v="Nam Hkam - Nay Win Ni (Palawng)"/>
    <s v="MMR015CMP004"/>
    <s v="GCA"/>
    <s v="Urban"/>
    <n v="70"/>
    <n v="368"/>
    <n v="70"/>
    <n v="363"/>
    <n v="70"/>
    <n v="0"/>
    <s v="Camp resident - Children"/>
    <s v="Priority 1"/>
    <s v="Protection"/>
    <x v="1"/>
    <m/>
    <m/>
  </r>
  <r>
    <s v="Shan_North"/>
    <s v="Namhkan"/>
    <s v="Nam Hkam - Nay Win Ni (Palawng)"/>
    <s v="MMR015CMP004"/>
    <s v="GCA"/>
    <s v="Urban"/>
    <n v="70"/>
    <n v="368"/>
    <n v="70"/>
    <n v="363"/>
    <n v="70"/>
    <n v="0"/>
    <s v="Camp resident - Children"/>
    <s v="Priority 2"/>
    <s v="Education"/>
    <x v="0"/>
    <m/>
    <m/>
  </r>
  <r>
    <s v="Shan_North"/>
    <s v="Namhkan"/>
    <s v="Nam Hkam - Nay Win Ni (Palawng)"/>
    <s v="MMR015CMP004"/>
    <s v="GCA"/>
    <s v="Urban"/>
    <n v="70"/>
    <n v="368"/>
    <n v="70"/>
    <n v="363"/>
    <n v="70"/>
    <n v="0"/>
    <s v="Camp resident - Children"/>
    <s v="Priority 3"/>
    <s v="Wash"/>
    <x v="16"/>
    <m/>
    <m/>
  </r>
  <r>
    <s v="Shan_North"/>
    <s v="Kutkai"/>
    <s v="Mungji Pa Dabang (Baptist Church)         "/>
    <s v="MMR015CMP006"/>
    <s v="GCA"/>
    <s v="Rural"/>
    <n v="49"/>
    <n v="270"/>
    <n v="49"/>
    <n v="261"/>
    <n v="49"/>
    <n v="261"/>
    <s v="Camp manager"/>
    <s v="Priority 1"/>
    <s v="Shelter"/>
    <x v="14"/>
    <m/>
    <m/>
  </r>
  <r>
    <s v="Shan_North"/>
    <s v="Kutkai"/>
    <s v="Mungji Pa Dabang (Baptist Church)         "/>
    <s v="MMR015CMP006"/>
    <s v="GCA"/>
    <s v="Rural"/>
    <n v="49"/>
    <n v="270"/>
    <n v="49"/>
    <n v="261"/>
    <n v="49"/>
    <n v="261"/>
    <s v="Camp manager"/>
    <s v="Priority 2"/>
    <s v="Wash"/>
    <x v="16"/>
    <m/>
    <m/>
  </r>
  <r>
    <s v="Shan_North"/>
    <s v="Kutkai"/>
    <s v="Mungji Pa Dabang (Baptist Church)         "/>
    <s v="MMR015CMP006"/>
    <s v="GCA"/>
    <s v="Rural"/>
    <n v="49"/>
    <n v="270"/>
    <n v="49"/>
    <n v="261"/>
    <n v="49"/>
    <n v="261"/>
    <s v="Camp manager"/>
    <s v="Priority 3"/>
    <s v="Other"/>
    <x v="27"/>
    <m/>
    <s v="Care and Maintainance for shelter"/>
  </r>
  <r>
    <s v="Shan_North"/>
    <s v="Kutkai"/>
    <s v="Mungji Pa Dabang (Baptist Church)         "/>
    <s v="MMR015CMP006"/>
    <s v="GCA"/>
    <s v="Rural"/>
    <n v="49"/>
    <n v="270"/>
    <n v="49"/>
    <n v="261"/>
    <n v="49"/>
    <n v="261"/>
    <s v="Camp resident -Men"/>
    <s v="Priority 1"/>
    <s v="Food"/>
    <x v="5"/>
    <m/>
    <m/>
  </r>
  <r>
    <s v="Shan_North"/>
    <s v="Kutkai"/>
    <s v="Mungji Pa Dabang (Baptist Church)         "/>
    <s v="MMR015CMP006"/>
    <s v="GCA"/>
    <s v="Rural"/>
    <n v="49"/>
    <n v="270"/>
    <n v="49"/>
    <n v="261"/>
    <n v="49"/>
    <n v="261"/>
    <s v="Camp resident -Men"/>
    <s v="Priority 2"/>
    <s v="Shelter"/>
    <x v="24"/>
    <m/>
    <m/>
  </r>
  <r>
    <s v="Shan_North"/>
    <s v="Kutkai"/>
    <s v="Mungji Pa Dabang (Baptist Church)         "/>
    <s v="MMR015CMP006"/>
    <s v="GCA"/>
    <s v="Rural"/>
    <n v="49"/>
    <n v="270"/>
    <n v="49"/>
    <n v="261"/>
    <n v="49"/>
    <n v="261"/>
    <s v="Camp resident -Men"/>
    <s v="Priority 3"/>
    <s v="Food"/>
    <x v="7"/>
    <m/>
    <m/>
  </r>
  <r>
    <s v="Shan_North"/>
    <s v="Kutkai"/>
    <s v="Mungji Pa Dabang (Baptist Church)         "/>
    <s v="MMR015CMP006"/>
    <s v="GCA"/>
    <s v="Rural"/>
    <n v="49"/>
    <n v="270"/>
    <n v="49"/>
    <n v="261"/>
    <n v="49"/>
    <n v="261"/>
    <s v="Camp resident - women"/>
    <s v="Priority 1"/>
    <s v="Health"/>
    <x v="23"/>
    <m/>
    <m/>
  </r>
  <r>
    <s v="Shan_North"/>
    <s v="Kutkai"/>
    <s v="Mungji Pa Dabang (Baptist Church)         "/>
    <s v="MMR015CMP006"/>
    <s v="GCA"/>
    <s v="Rural"/>
    <n v="49"/>
    <n v="270"/>
    <n v="49"/>
    <n v="261"/>
    <n v="49"/>
    <n v="261"/>
    <s v="Camp resident - women"/>
    <s v="Priority 2"/>
    <s v="Shelter"/>
    <x v="24"/>
    <m/>
    <m/>
  </r>
  <r>
    <s v="Shan_North"/>
    <s v="Kutkai"/>
    <s v="Mungji Pa Dabang (Baptist Church)         "/>
    <s v="MMR015CMP006"/>
    <s v="GCA"/>
    <s v="Rural"/>
    <n v="49"/>
    <n v="270"/>
    <n v="49"/>
    <n v="261"/>
    <n v="49"/>
    <n v="261"/>
    <s v="Camp resident - women"/>
    <s v="Priority 3"/>
    <s v="Wash"/>
    <x v="16"/>
    <m/>
    <m/>
  </r>
  <r>
    <s v="Shan_North"/>
    <s v="Kutkai"/>
    <s v="Mungji Pa Dabang (Baptist Church)         "/>
    <s v="MMR015CMP006"/>
    <s v="GCA"/>
    <s v="Rural"/>
    <n v="49"/>
    <n v="270"/>
    <n v="49"/>
    <n v="261"/>
    <n v="49"/>
    <n v="261"/>
    <s v="Camp resident - Children"/>
    <s v="Priority 1"/>
    <s v="Food"/>
    <x v="5"/>
    <m/>
    <m/>
  </r>
  <r>
    <s v="Shan_North"/>
    <s v="Kutkai"/>
    <s v="Mungji Pa Dabang (Baptist Church)         "/>
    <s v="MMR015CMP006"/>
    <s v="GCA"/>
    <s v="Rural"/>
    <n v="49"/>
    <n v="270"/>
    <n v="49"/>
    <n v="261"/>
    <n v="49"/>
    <n v="261"/>
    <s v="Camp resident - Children"/>
    <s v="Priority 2"/>
    <s v="Education"/>
    <x v="0"/>
    <m/>
    <m/>
  </r>
  <r>
    <s v="Shan_North"/>
    <s v="Kutkai"/>
    <s v="Mungji Pa Dabang (Baptist Church)         "/>
    <s v="MMR015CMP006"/>
    <s v="GCA"/>
    <s v="Rural"/>
    <n v="49"/>
    <n v="270"/>
    <n v="49"/>
    <n v="261"/>
    <n v="49"/>
    <n v="261"/>
    <s v="Camp resident - Children"/>
    <s v="Priority 3"/>
    <s v="NonFoodItems"/>
    <x v="6"/>
    <m/>
    <m/>
  </r>
  <r>
    <s v="Shan_North"/>
    <s v="Kutkai"/>
    <s v="Nam Hpak Ka Mare "/>
    <s v="MMR015CMP007"/>
    <s v="GCA"/>
    <s v="Rural"/>
    <n v="64"/>
    <n v="286"/>
    <n v="62"/>
    <n v="281"/>
    <n v="62"/>
    <n v="281"/>
    <s v="Camp manager"/>
    <s v="Priority 1"/>
    <s v="Shelter"/>
    <x v="14"/>
    <m/>
    <m/>
  </r>
  <r>
    <s v="Shan_North"/>
    <s v="Kutkai"/>
    <s v="Nam Hpak Ka Mare "/>
    <s v="MMR015CMP007"/>
    <s v="GCA"/>
    <s v="Rural"/>
    <n v="64"/>
    <n v="286"/>
    <n v="62"/>
    <n v="281"/>
    <n v="62"/>
    <n v="281"/>
    <s v="Camp manager"/>
    <s v="Priority 2"/>
    <s v="Food"/>
    <x v="5"/>
    <m/>
    <m/>
  </r>
  <r>
    <s v="Shan_North"/>
    <s v="Kutkai"/>
    <s v="Nam Hpak Ka Mare "/>
    <s v="MMR015CMP007"/>
    <s v="GCA"/>
    <s v="Rural"/>
    <n v="64"/>
    <n v="286"/>
    <n v="62"/>
    <n v="281"/>
    <n v="62"/>
    <n v="281"/>
    <s v="Camp manager"/>
    <s v="Priority 3"/>
    <s v="Food"/>
    <x v="3"/>
    <m/>
    <m/>
  </r>
  <r>
    <s v="Shan_North"/>
    <s v="Kutkai"/>
    <s v="Nam Hpak Ka Mare "/>
    <s v="MMR015CMP007"/>
    <s v="GCA"/>
    <s v="Rural"/>
    <n v="64"/>
    <n v="286"/>
    <n v="62"/>
    <n v="281"/>
    <n v="62"/>
    <n v="281"/>
    <s v="Camp resident -Men"/>
    <s v="Priority 1"/>
    <s v="Shelter"/>
    <x v="14"/>
    <m/>
    <m/>
  </r>
  <r>
    <s v="Shan_North"/>
    <s v="Kutkai"/>
    <s v="Nam Hpak Ka Mare "/>
    <s v="MMR015CMP007"/>
    <s v="GCA"/>
    <s v="Rural"/>
    <n v="64"/>
    <n v="286"/>
    <n v="62"/>
    <n v="281"/>
    <n v="62"/>
    <n v="281"/>
    <s v="Camp resident -Men"/>
    <s v="Priority 2"/>
    <s v="Food"/>
    <x v="7"/>
    <m/>
    <m/>
  </r>
  <r>
    <s v="Shan_North"/>
    <s v="Kutkai"/>
    <s v="Nam Hpak Ka Mare "/>
    <s v="MMR015CMP007"/>
    <s v="GCA"/>
    <s v="Rural"/>
    <n v="64"/>
    <n v="286"/>
    <n v="62"/>
    <n v="281"/>
    <n v="62"/>
    <n v="281"/>
    <s v="Camp resident -Men"/>
    <s v="Priority 3"/>
    <s v="Education"/>
    <x v="4"/>
    <m/>
    <m/>
  </r>
  <r>
    <s v="Shan_North"/>
    <s v="Kutkai"/>
    <s v="Nam Hpak Ka Mare "/>
    <s v="MMR015CMP007"/>
    <s v="GCA"/>
    <s v="Rural"/>
    <n v="64"/>
    <n v="286"/>
    <n v="62"/>
    <n v="281"/>
    <n v="62"/>
    <n v="281"/>
    <s v="Camp resident - women"/>
    <s v="Priority 1"/>
    <s v="Food"/>
    <x v="3"/>
    <m/>
    <m/>
  </r>
  <r>
    <s v="Shan_North"/>
    <s v="Kutkai"/>
    <s v="Nam Hpak Ka Mare "/>
    <s v="MMR015CMP007"/>
    <s v="GCA"/>
    <s v="Rural"/>
    <n v="64"/>
    <n v="286"/>
    <n v="62"/>
    <n v="281"/>
    <n v="62"/>
    <n v="281"/>
    <s v="Camp resident - women"/>
    <s v="Priority 2"/>
    <s v="NonFoodItems"/>
    <x v="6"/>
    <m/>
    <m/>
  </r>
  <r>
    <s v="Shan_North"/>
    <s v="Kutkai"/>
    <s v="Nam Hpak Ka Mare "/>
    <s v="MMR015CMP007"/>
    <s v="GCA"/>
    <s v="Rural"/>
    <n v="64"/>
    <n v="286"/>
    <n v="62"/>
    <n v="281"/>
    <n v="62"/>
    <n v="281"/>
    <s v="Camp resident - women"/>
    <s v="Priority 3"/>
    <s v="Wash"/>
    <x v="9"/>
    <m/>
    <m/>
  </r>
  <r>
    <s v="Shan_North"/>
    <s v="Kutkai"/>
    <s v="Nam Hpak Ka Mare "/>
    <s v="MMR015CMP007"/>
    <s v="GCA"/>
    <s v="Rural"/>
    <n v="64"/>
    <n v="286"/>
    <n v="62"/>
    <n v="281"/>
    <n v="62"/>
    <n v="281"/>
    <s v="Camp resident - Children"/>
    <s v="Priority 1"/>
    <s v="NonFoodItems"/>
    <x v="6"/>
    <m/>
    <m/>
  </r>
  <r>
    <s v="Shan_North"/>
    <s v="Kutkai"/>
    <s v="Nam Hpak Ka Mare "/>
    <s v="MMR015CMP007"/>
    <s v="GCA"/>
    <s v="Rural"/>
    <n v="64"/>
    <n v="286"/>
    <n v="62"/>
    <n v="281"/>
    <n v="62"/>
    <n v="281"/>
    <s v="Camp resident - Children"/>
    <s v="Priority 2"/>
    <s v="Wash"/>
    <x v="16"/>
    <m/>
    <m/>
  </r>
  <r>
    <s v="Shan_North"/>
    <s v="Kutkai"/>
    <s v="Nam Hpak Ka Mare "/>
    <s v="MMR015CMP007"/>
    <s v="GCA"/>
    <s v="Rural"/>
    <n v="64"/>
    <n v="286"/>
    <n v="62"/>
    <n v="281"/>
    <n v="62"/>
    <n v="281"/>
    <s v="Camp resident - Children"/>
    <s v="Priority 3"/>
    <s v="Education"/>
    <x v="0"/>
    <m/>
    <m/>
  </r>
  <r>
    <s v="Shan_North"/>
    <s v="Manton"/>
    <s v="Mandung - Jinghpaw"/>
    <s v="MMR015CMP009"/>
    <s v="GCA"/>
    <s v="Urban"/>
    <n v="37"/>
    <n v="159"/>
    <n v="37"/>
    <n v="159"/>
    <n v="37"/>
    <n v="172"/>
    <s v="Camp manager"/>
    <s v="Priority 1"/>
    <s v="Other"/>
    <x v="27"/>
    <s v="Kitchen"/>
    <m/>
  </r>
  <r>
    <s v="Shan_North"/>
    <s v="Manton"/>
    <s v="Mandung - Jinghpaw"/>
    <s v="MMR015CMP009"/>
    <s v="GCA"/>
    <s v="Urban"/>
    <n v="37"/>
    <n v="159"/>
    <n v="37"/>
    <n v="159"/>
    <n v="37"/>
    <n v="172"/>
    <s v="Camp manager"/>
    <s v="Priority 2"/>
    <s v="NonFoodItems"/>
    <x v="6"/>
    <m/>
    <m/>
  </r>
  <r>
    <s v="Shan_North"/>
    <s v="Manton"/>
    <s v="Mandung - Jinghpaw"/>
    <s v="MMR015CMP009"/>
    <s v="GCA"/>
    <s v="Urban"/>
    <n v="37"/>
    <n v="159"/>
    <n v="37"/>
    <n v="159"/>
    <n v="37"/>
    <n v="172"/>
    <s v="Camp manager"/>
    <s v="Priority 3"/>
    <s v="Food"/>
    <x v="3"/>
    <m/>
    <m/>
  </r>
  <r>
    <s v="Shan_North"/>
    <s v="Manton"/>
    <s v="Mandung - Jinghpaw"/>
    <s v="MMR015CMP009"/>
    <s v="GCA"/>
    <s v="Urban"/>
    <n v="37"/>
    <n v="159"/>
    <n v="37"/>
    <n v="159"/>
    <n v="37"/>
    <n v="172"/>
    <s v="Camp resident -Men"/>
    <s v="Priority 1"/>
    <s v="Other"/>
    <x v="27"/>
    <s v="Kitchen"/>
    <m/>
  </r>
  <r>
    <s v="Shan_North"/>
    <s v="Manton"/>
    <s v="Mandung - Jinghpaw"/>
    <s v="MMR015CMP009"/>
    <s v="GCA"/>
    <s v="Urban"/>
    <n v="37"/>
    <n v="159"/>
    <n v="37"/>
    <n v="159"/>
    <n v="37"/>
    <n v="172"/>
    <s v="Camp resident -Men"/>
    <s v="Priority 2"/>
    <s v="Other"/>
    <x v="27"/>
    <s v="Durable Solution"/>
    <m/>
  </r>
  <r>
    <s v="Shan_North"/>
    <s v="Manton"/>
    <s v="Mandung - Jinghpaw"/>
    <s v="MMR015CMP009"/>
    <s v="GCA"/>
    <s v="Urban"/>
    <n v="37"/>
    <n v="159"/>
    <n v="37"/>
    <n v="159"/>
    <n v="37"/>
    <n v="172"/>
    <s v="Camp resident -Men"/>
    <s v="Priority 3"/>
    <s v="Wash"/>
    <x v="16"/>
    <m/>
    <m/>
  </r>
  <r>
    <s v="Shan_North"/>
    <s v="Manton"/>
    <s v="Mandung - Jinghpaw"/>
    <s v="MMR015CMP009"/>
    <s v="GCA"/>
    <s v="Urban"/>
    <n v="37"/>
    <n v="159"/>
    <n v="37"/>
    <n v="159"/>
    <n v="37"/>
    <n v="172"/>
    <s v="Camp resident - women"/>
    <s v="Priority 1"/>
    <s v="Other"/>
    <x v="27"/>
    <s v="Kitchen"/>
    <m/>
  </r>
  <r>
    <s v="Shan_North"/>
    <s v="Manton"/>
    <s v="Mandung - Jinghpaw"/>
    <s v="MMR015CMP009"/>
    <s v="GCA"/>
    <s v="Urban"/>
    <n v="37"/>
    <n v="159"/>
    <n v="37"/>
    <n v="159"/>
    <n v="37"/>
    <n v="172"/>
    <s v="Camp resident - women"/>
    <s v="Priority 2"/>
    <s v="Shelter"/>
    <x v="14"/>
    <m/>
    <m/>
  </r>
  <r>
    <s v="Shan_North"/>
    <s v="Manton"/>
    <s v="Mandung - Jinghpaw"/>
    <s v="MMR015CMP009"/>
    <s v="GCA"/>
    <s v="Urban"/>
    <n v="37"/>
    <n v="159"/>
    <n v="37"/>
    <n v="159"/>
    <n v="37"/>
    <n v="172"/>
    <s v="Camp resident - women"/>
    <s v="Priority 3"/>
    <s v="NonFoodItems"/>
    <x v="6"/>
    <m/>
    <m/>
  </r>
  <r>
    <s v="Shan_North"/>
    <s v="Manton"/>
    <s v="Mandung - Jinghpaw"/>
    <s v="MMR015CMP009"/>
    <s v="GCA"/>
    <s v="Urban"/>
    <n v="37"/>
    <n v="159"/>
    <n v="37"/>
    <n v="159"/>
    <n v="37"/>
    <n v="172"/>
    <s v="Camp resident - Children"/>
    <s v="Priority 1"/>
    <s v="Education"/>
    <x v="0"/>
    <m/>
    <m/>
  </r>
  <r>
    <s v="Shan_North"/>
    <s v="Manton"/>
    <s v="Mandung - Jinghpaw"/>
    <s v="MMR015CMP009"/>
    <s v="GCA"/>
    <s v="Urban"/>
    <n v="37"/>
    <n v="159"/>
    <n v="37"/>
    <n v="159"/>
    <n v="37"/>
    <n v="172"/>
    <s v="Camp resident - Children"/>
    <s v="Priority 2"/>
    <s v="Food"/>
    <x v="3"/>
    <m/>
    <m/>
  </r>
  <r>
    <s v="Shan_North"/>
    <s v="Manton"/>
    <s v="Mandung - Jinghpaw"/>
    <s v="MMR015CMP009"/>
    <s v="GCA"/>
    <s v="Urban"/>
    <n v="37"/>
    <n v="159"/>
    <n v="37"/>
    <n v="159"/>
    <n v="37"/>
    <n v="172"/>
    <s v="Camp resident - Children"/>
    <s v="Priority 3"/>
    <s v="NonFoodItems"/>
    <x v="6"/>
    <m/>
    <m/>
  </r>
  <r>
    <s v="Shan_North"/>
    <s v="Namtu"/>
    <s v="Nam Tu Baptist"/>
    <s v="MMR015CMP014"/>
    <s v="GCA"/>
    <s v="Urban"/>
    <n v="9"/>
    <n v="38"/>
    <n v="9"/>
    <n v="37"/>
    <n v="9"/>
    <n v="37"/>
    <s v="Camp manager"/>
    <s v="Priority 1"/>
    <s v="Food"/>
    <x v="5"/>
    <m/>
    <m/>
  </r>
  <r>
    <s v="Shan_North"/>
    <s v="Namtu"/>
    <s v="Nam Tu Baptist"/>
    <s v="MMR015CMP014"/>
    <s v="GCA"/>
    <s v="Urban"/>
    <n v="9"/>
    <n v="38"/>
    <n v="9"/>
    <n v="37"/>
    <n v="9"/>
    <n v="37"/>
    <s v="Camp manager"/>
    <s v="Priority 2"/>
    <s v="Food"/>
    <x v="3"/>
    <m/>
    <m/>
  </r>
  <r>
    <s v="Shan_North"/>
    <s v="Namtu"/>
    <s v="Nam Tu Baptist"/>
    <s v="MMR015CMP014"/>
    <s v="GCA"/>
    <s v="Urban"/>
    <n v="9"/>
    <n v="38"/>
    <n v="9"/>
    <n v="37"/>
    <n v="9"/>
    <n v="37"/>
    <s v="Camp manager"/>
    <s v="Priority 3"/>
    <s v="Protection"/>
    <x v="18"/>
    <m/>
    <m/>
  </r>
  <r>
    <s v="Shan_North"/>
    <s v="Namtu"/>
    <s v="Nam Tu Baptist"/>
    <s v="MMR015CMP014"/>
    <s v="GCA"/>
    <s v="Urban"/>
    <n v="9"/>
    <n v="38"/>
    <n v="9"/>
    <n v="37"/>
    <n v="9"/>
    <n v="37"/>
    <s v="Camp resident -Men"/>
    <s v="Priority 1"/>
    <s v="Food"/>
    <x v="5"/>
    <m/>
    <m/>
  </r>
  <r>
    <s v="Shan_North"/>
    <s v="Namtu"/>
    <s v="Nam Tu Baptist"/>
    <s v="MMR015CMP014"/>
    <s v="GCA"/>
    <s v="Urban"/>
    <n v="9"/>
    <n v="38"/>
    <n v="9"/>
    <n v="37"/>
    <n v="9"/>
    <n v="37"/>
    <s v="Camp resident -Men"/>
    <s v="Priority 2"/>
    <s v="Health"/>
    <x v="19"/>
    <m/>
    <m/>
  </r>
  <r>
    <s v="Shan_North"/>
    <s v="Namtu"/>
    <s v="Nam Tu Baptist"/>
    <s v="MMR015CMP014"/>
    <s v="GCA"/>
    <s v="Urban"/>
    <n v="9"/>
    <n v="38"/>
    <n v="9"/>
    <n v="37"/>
    <n v="9"/>
    <n v="37"/>
    <s v="Camp resident -Men"/>
    <s v="Priority 3"/>
    <s v="Food"/>
    <x v="7"/>
    <m/>
    <m/>
  </r>
  <r>
    <s v="Shan_North"/>
    <s v="Namtu"/>
    <s v="Nam Tu Baptist"/>
    <s v="MMR015CMP014"/>
    <s v="GCA"/>
    <s v="Urban"/>
    <n v="9"/>
    <n v="38"/>
    <n v="9"/>
    <n v="37"/>
    <n v="9"/>
    <n v="37"/>
    <s v="Camp resident - women"/>
    <s v="Priority 1"/>
    <s v="Wash"/>
    <x v="16"/>
    <m/>
    <m/>
  </r>
  <r>
    <s v="Shan_North"/>
    <s v="Namtu"/>
    <s v="Nam Tu Baptist"/>
    <s v="MMR015CMP014"/>
    <s v="GCA"/>
    <s v="Urban"/>
    <n v="9"/>
    <n v="38"/>
    <n v="9"/>
    <n v="37"/>
    <n v="9"/>
    <n v="37"/>
    <s v="Camp resident - women"/>
    <s v="Priority 2"/>
    <s v="Wash"/>
    <x v="9"/>
    <m/>
    <m/>
  </r>
  <r>
    <s v="Shan_North"/>
    <s v="Namtu"/>
    <s v="Nam Tu Baptist"/>
    <s v="MMR015CMP014"/>
    <s v="GCA"/>
    <s v="Urban"/>
    <n v="9"/>
    <n v="38"/>
    <n v="9"/>
    <n v="37"/>
    <n v="9"/>
    <n v="37"/>
    <s v="Camp resident - women"/>
    <s v="Priority 3"/>
    <s v="Food"/>
    <x v="3"/>
    <m/>
    <m/>
  </r>
  <r>
    <s v="Shan_North"/>
    <s v="Namtu"/>
    <s v="Nam Tu Baptist"/>
    <s v="MMR015CMP014"/>
    <s v="GCA"/>
    <s v="Urban"/>
    <n v="9"/>
    <n v="38"/>
    <n v="9"/>
    <n v="37"/>
    <n v="9"/>
    <n v="37"/>
    <s v="Camp resident - Children"/>
    <s v="Priority 1"/>
    <s v="Food"/>
    <x v="10"/>
    <m/>
    <m/>
  </r>
  <r>
    <s v="Shan_North"/>
    <s v="Namtu"/>
    <s v="Nam Tu Baptist"/>
    <s v="MMR015CMP014"/>
    <s v="GCA"/>
    <s v="Urban"/>
    <n v="9"/>
    <n v="38"/>
    <n v="9"/>
    <n v="37"/>
    <n v="9"/>
    <n v="37"/>
    <s v="Camp resident - Children"/>
    <s v="Priority 2"/>
    <s v="Health"/>
    <x v="19"/>
    <m/>
    <m/>
  </r>
  <r>
    <s v="Shan_North"/>
    <s v="Namtu"/>
    <s v="Nam Tu Baptist"/>
    <s v="MMR015CMP014"/>
    <s v="GCA"/>
    <s v="Urban"/>
    <n v="9"/>
    <n v="38"/>
    <n v="9"/>
    <n v="37"/>
    <n v="9"/>
    <n v="37"/>
    <s v="Camp resident - Children"/>
    <s v="Priority 3"/>
    <s v="Education"/>
    <x v="13"/>
    <m/>
    <m/>
  </r>
  <r>
    <s v="Shan_North"/>
    <s v="Kutkai"/>
    <s v="Kutkai downtown (KBC Church)"/>
    <s v="MMR015CMP016"/>
    <s v="GCA"/>
    <s v="Urban"/>
    <n v="65"/>
    <n v="285"/>
    <n v="63"/>
    <n v="286"/>
    <n v="63"/>
    <n v="286"/>
    <s v="Camp manager"/>
    <s v="Priority 1"/>
    <s v="Food"/>
    <x v="5"/>
    <m/>
    <m/>
  </r>
  <r>
    <s v="Shan_North"/>
    <s v="Kutkai"/>
    <s v="Kutkai downtown (KBC Church)"/>
    <s v="MMR015CMP016"/>
    <s v="GCA"/>
    <s v="Urban"/>
    <n v="65"/>
    <n v="285"/>
    <n v="63"/>
    <n v="286"/>
    <n v="63"/>
    <n v="286"/>
    <s v="Camp manager"/>
    <s v="Priority 2"/>
    <s v="NonFoodItems"/>
    <x v="6"/>
    <m/>
    <m/>
  </r>
  <r>
    <s v="Shan_North"/>
    <s v="Kutkai"/>
    <s v="Kutkai downtown (KBC Church)"/>
    <s v="MMR015CMP016"/>
    <s v="GCA"/>
    <s v="Urban"/>
    <n v="65"/>
    <n v="285"/>
    <n v="63"/>
    <n v="286"/>
    <n v="63"/>
    <n v="286"/>
    <s v="Camp manager"/>
    <s v="Priority 3"/>
    <s v="Education"/>
    <x v="0"/>
    <m/>
    <m/>
  </r>
  <r>
    <s v="Shan_North"/>
    <s v="Kutkai"/>
    <s v="Kutkai downtown (KBC Church)"/>
    <s v="MMR015CMP016"/>
    <s v="GCA"/>
    <s v="Urban"/>
    <n v="65"/>
    <n v="285"/>
    <n v="63"/>
    <n v="286"/>
    <n v="63"/>
    <n v="286"/>
    <s v="Camp resident -Men"/>
    <s v="Priority 1"/>
    <s v="Food"/>
    <x v="5"/>
    <m/>
    <m/>
  </r>
  <r>
    <s v="Shan_North"/>
    <s v="Kutkai"/>
    <s v="Kutkai downtown (KBC Church)"/>
    <s v="MMR015CMP016"/>
    <s v="GCA"/>
    <s v="Urban"/>
    <n v="65"/>
    <n v="285"/>
    <n v="63"/>
    <n v="286"/>
    <n v="63"/>
    <n v="286"/>
    <s v="Camp resident -Men"/>
    <s v="Priority 2"/>
    <s v="Food"/>
    <x v="7"/>
    <m/>
    <m/>
  </r>
  <r>
    <s v="Shan_North"/>
    <s v="Kutkai"/>
    <s v="Kutkai downtown (KBC Church)"/>
    <s v="MMR015CMP016"/>
    <s v="GCA"/>
    <s v="Urban"/>
    <n v="65"/>
    <n v="285"/>
    <n v="63"/>
    <n v="286"/>
    <n v="63"/>
    <n v="286"/>
    <s v="Camp resident -Men"/>
    <s v="Priority 3"/>
    <s v="Protection"/>
    <x v="20"/>
    <m/>
    <m/>
  </r>
  <r>
    <s v="Shan_North"/>
    <s v="Kutkai"/>
    <s v="Kutkai downtown (KBC Church)"/>
    <s v="MMR015CMP016"/>
    <s v="GCA"/>
    <s v="Urban"/>
    <n v="65"/>
    <n v="285"/>
    <n v="63"/>
    <n v="286"/>
    <n v="63"/>
    <n v="286"/>
    <s v="Camp resident - women"/>
    <s v="Priority 1"/>
    <s v="Food"/>
    <x v="5"/>
    <m/>
    <m/>
  </r>
  <r>
    <s v="Shan_North"/>
    <s v="Kutkai"/>
    <s v="Kutkai downtown (KBC Church)"/>
    <s v="MMR015CMP016"/>
    <s v="GCA"/>
    <s v="Urban"/>
    <n v="65"/>
    <n v="285"/>
    <n v="63"/>
    <n v="286"/>
    <n v="63"/>
    <n v="286"/>
    <s v="Camp resident - women"/>
    <s v="Priority 2"/>
    <s v="Wash"/>
    <x v="16"/>
    <m/>
    <m/>
  </r>
  <r>
    <s v="Shan_North"/>
    <s v="Kutkai"/>
    <s v="Kutkai downtown (KBC Church)"/>
    <s v="MMR015CMP016"/>
    <s v="GCA"/>
    <s v="Urban"/>
    <n v="65"/>
    <n v="285"/>
    <n v="63"/>
    <n v="286"/>
    <n v="63"/>
    <n v="286"/>
    <s v="Camp resident - women"/>
    <s v="Priority 3"/>
    <s v="Wash"/>
    <x v="9"/>
    <m/>
    <m/>
  </r>
  <r>
    <s v="Shan_North"/>
    <s v="Kutkai"/>
    <s v="Kutkai downtown (KBC Church)"/>
    <s v="MMR015CMP016"/>
    <s v="GCA"/>
    <s v="Urban"/>
    <n v="65"/>
    <n v="285"/>
    <n v="63"/>
    <n v="286"/>
    <n v="63"/>
    <n v="286"/>
    <s v="Camp resident - Children"/>
    <s v="Priority 1"/>
    <s v="Food"/>
    <x v="5"/>
    <m/>
    <m/>
  </r>
  <r>
    <s v="Shan_North"/>
    <s v="Kutkai"/>
    <s v="Kutkai downtown (KBC Church)"/>
    <s v="MMR015CMP016"/>
    <s v="GCA"/>
    <s v="Urban"/>
    <n v="65"/>
    <n v="285"/>
    <n v="63"/>
    <n v="286"/>
    <n v="63"/>
    <n v="286"/>
    <s v="Camp resident - Children"/>
    <s v="Priority 2"/>
    <s v="Education"/>
    <x v="0"/>
    <m/>
    <m/>
  </r>
  <r>
    <s v="Shan_North"/>
    <s v="Kutkai"/>
    <s v="Kutkai downtown (KBC Church)"/>
    <s v="MMR015CMP016"/>
    <s v="GCA"/>
    <s v="Urban"/>
    <n v="65"/>
    <n v="285"/>
    <n v="63"/>
    <n v="286"/>
    <n v="63"/>
    <n v="286"/>
    <s v="Camp resident - Children"/>
    <s v="Priority 3"/>
    <s v="Protection"/>
    <x v="20"/>
    <m/>
    <m/>
  </r>
  <r>
    <s v="Shan_North"/>
    <s v="Kutkai"/>
    <s v="Mine Yu Lay village"/>
    <s v="MMR015CMP018"/>
    <s v="GCA"/>
    <s v="Rural"/>
    <n v="63"/>
    <n v="305"/>
    <n v="69"/>
    <n v="305"/>
    <n v="69"/>
    <n v="305"/>
    <s v="Camp manager"/>
    <s v="Priority 1"/>
    <s v="Food"/>
    <x v="5"/>
    <m/>
    <m/>
  </r>
  <r>
    <s v="Shan_North"/>
    <s v="Kutkai"/>
    <s v="Mine Yu Lay village"/>
    <s v="MMR015CMP018"/>
    <s v="GCA"/>
    <s v="Rural"/>
    <n v="63"/>
    <n v="305"/>
    <n v="69"/>
    <n v="305"/>
    <n v="69"/>
    <n v="305"/>
    <s v="Camp manager"/>
    <s v="Priority 2"/>
    <s v="Shelter"/>
    <x v="24"/>
    <m/>
    <m/>
  </r>
  <r>
    <s v="Shan_North"/>
    <s v="Kutkai"/>
    <s v="Mine Yu Lay village"/>
    <s v="MMR015CMP018"/>
    <s v="GCA"/>
    <s v="Rural"/>
    <n v="63"/>
    <n v="305"/>
    <n v="69"/>
    <n v="305"/>
    <n v="69"/>
    <n v="305"/>
    <s v="Camp manager"/>
    <s v="Priority 3"/>
    <s v="NonFoodItems"/>
    <x v="8"/>
    <m/>
    <m/>
  </r>
  <r>
    <s v="Shan_North"/>
    <s v="Kutkai"/>
    <s v="Mine Yu Lay village"/>
    <s v="MMR015CMP018"/>
    <s v="GCA"/>
    <s v="Rural"/>
    <n v="63"/>
    <n v="305"/>
    <n v="69"/>
    <n v="305"/>
    <n v="69"/>
    <n v="305"/>
    <s v="Camp resident -Men"/>
    <s v="Priority 1"/>
    <s v="Food"/>
    <x v="3"/>
    <m/>
    <m/>
  </r>
  <r>
    <s v="Shan_North"/>
    <s v="Kutkai"/>
    <s v="Mine Yu Lay village"/>
    <s v="MMR015CMP018"/>
    <s v="GCA"/>
    <s v="Rural"/>
    <n v="63"/>
    <n v="305"/>
    <n v="69"/>
    <n v="305"/>
    <n v="69"/>
    <n v="305"/>
    <s v="Camp resident -Men"/>
    <s v="Priority 2"/>
    <s v="Food"/>
    <x v="5"/>
    <m/>
    <m/>
  </r>
  <r>
    <s v="Shan_North"/>
    <s v="Kutkai"/>
    <s v="Mine Yu Lay village"/>
    <s v="MMR015CMP018"/>
    <s v="GCA"/>
    <s v="Rural"/>
    <n v="63"/>
    <n v="305"/>
    <n v="69"/>
    <n v="305"/>
    <n v="69"/>
    <n v="305"/>
    <s v="Camp resident -Men"/>
    <s v="Priority 3"/>
    <s v="Education"/>
    <x v="4"/>
    <m/>
    <m/>
  </r>
  <r>
    <s v="Shan_North"/>
    <s v="Kutkai"/>
    <s v="Mine Yu Lay village"/>
    <s v="MMR015CMP018"/>
    <s v="GCA"/>
    <s v="Rural"/>
    <n v="63"/>
    <n v="305"/>
    <n v="69"/>
    <n v="305"/>
    <n v="69"/>
    <n v="305"/>
    <s v="Camp resident - women"/>
    <s v="Priority 1"/>
    <s v="Food"/>
    <x v="3"/>
    <m/>
    <m/>
  </r>
  <r>
    <s v="Shan_North"/>
    <s v="Kutkai"/>
    <s v="Mine Yu Lay village"/>
    <s v="MMR015CMP018"/>
    <s v="GCA"/>
    <s v="Rural"/>
    <n v="63"/>
    <n v="305"/>
    <n v="69"/>
    <n v="305"/>
    <n v="69"/>
    <n v="305"/>
    <s v="Camp resident - women"/>
    <s v="Priority 2"/>
    <s v="NonFoodItems"/>
    <x v="6"/>
    <m/>
    <m/>
  </r>
  <r>
    <s v="Shan_North"/>
    <s v="Kutkai"/>
    <s v="Mine Yu Lay village"/>
    <s v="MMR015CMP018"/>
    <s v="GCA"/>
    <s v="Rural"/>
    <n v="63"/>
    <n v="305"/>
    <n v="69"/>
    <n v="305"/>
    <n v="69"/>
    <n v="305"/>
    <s v="Camp resident - women"/>
    <s v="Priority 3"/>
    <s v="Shelter"/>
    <x v="14"/>
    <m/>
    <m/>
  </r>
  <r>
    <s v="Shan_North"/>
    <s v="Kutkai"/>
    <s v="Mine Yu Lay village"/>
    <s v="MMR015CMP018"/>
    <s v="GCA"/>
    <s v="Rural"/>
    <n v="63"/>
    <n v="305"/>
    <n v="69"/>
    <n v="305"/>
    <n v="69"/>
    <n v="305"/>
    <s v="Camp resident - Children"/>
    <s v="Priority 1"/>
    <s v="Food"/>
    <x v="10"/>
    <m/>
    <m/>
  </r>
  <r>
    <s v="Shan_North"/>
    <s v="Kutkai"/>
    <s v="Mine Yu Lay village"/>
    <s v="MMR015CMP018"/>
    <s v="GCA"/>
    <s v="Rural"/>
    <n v="63"/>
    <n v="305"/>
    <n v="69"/>
    <n v="305"/>
    <n v="69"/>
    <n v="305"/>
    <s v="Camp resident - Children"/>
    <s v="Priority 2"/>
    <s v="Education"/>
    <x v="13"/>
    <m/>
    <m/>
  </r>
  <r>
    <s v="Shan_North"/>
    <s v="Kutkai"/>
    <s v="Mine Yu Lay village"/>
    <s v="MMR015CMP018"/>
    <s v="GCA"/>
    <s v="Rural"/>
    <n v="63"/>
    <n v="305"/>
    <n v="69"/>
    <n v="305"/>
    <n v="69"/>
    <n v="305"/>
    <s v="Camp resident - Children"/>
    <s v="Priority 3"/>
    <s v="NonFoodItems"/>
    <x v="6"/>
    <m/>
    <m/>
  </r>
  <r>
    <s v="Shan_North"/>
    <s v="Kutkai"/>
    <s v="Zup Aung Camp"/>
    <s v="MMR015CMP020"/>
    <s v="GCA"/>
    <s v="Rural"/>
    <n v="218"/>
    <n v="1108"/>
    <n v="202"/>
    <n v="906"/>
    <n v="202"/>
    <n v="906"/>
    <s v="Camp manager"/>
    <s v="Priority 1"/>
    <s v="Food"/>
    <x v="5"/>
    <m/>
    <m/>
  </r>
  <r>
    <s v="Shan_North"/>
    <s v="Kutkai"/>
    <s v="Zup Aung Camp"/>
    <s v="MMR015CMP020"/>
    <s v="GCA"/>
    <s v="Rural"/>
    <n v="218"/>
    <n v="1108"/>
    <n v="202"/>
    <n v="906"/>
    <n v="202"/>
    <n v="906"/>
    <s v="Camp manager"/>
    <s v="Priority 2"/>
    <s v="Education"/>
    <x v="11"/>
    <m/>
    <m/>
  </r>
  <r>
    <s v="Shan_North"/>
    <s v="Kutkai"/>
    <s v="Zup Aung Camp"/>
    <s v="MMR015CMP020"/>
    <s v="GCA"/>
    <s v="Rural"/>
    <n v="218"/>
    <n v="1108"/>
    <n v="202"/>
    <n v="906"/>
    <n v="202"/>
    <n v="906"/>
    <s v="Camp manager"/>
    <s v="Priority 3"/>
    <s v="Food"/>
    <x v="7"/>
    <m/>
    <m/>
  </r>
  <r>
    <s v="Shan_North"/>
    <s v="Kutkai"/>
    <s v="Zup Aung Camp"/>
    <s v="MMR015CMP020"/>
    <s v="GCA"/>
    <s v="Rural"/>
    <n v="218"/>
    <n v="1108"/>
    <n v="202"/>
    <n v="906"/>
    <n v="202"/>
    <n v="906"/>
    <s v="Camp resident -Men"/>
    <s v="Priority 1"/>
    <s v="Shelter"/>
    <x v="14"/>
    <m/>
    <m/>
  </r>
  <r>
    <s v="Shan_North"/>
    <s v="Kutkai"/>
    <s v="Zup Aung Camp"/>
    <s v="MMR015CMP020"/>
    <s v="GCA"/>
    <s v="Rural"/>
    <n v="218"/>
    <n v="1108"/>
    <n v="202"/>
    <n v="906"/>
    <n v="202"/>
    <n v="906"/>
    <s v="Camp resident -Men"/>
    <s v="Priority 2"/>
    <s v="Food"/>
    <x v="7"/>
    <m/>
    <m/>
  </r>
  <r>
    <s v="Shan_North"/>
    <s v="Kutkai"/>
    <s v="Zup Aung Camp"/>
    <s v="MMR015CMP020"/>
    <s v="GCA"/>
    <s v="Rural"/>
    <n v="218"/>
    <n v="1108"/>
    <n v="202"/>
    <n v="906"/>
    <n v="202"/>
    <n v="906"/>
    <s v="Camp resident -Men"/>
    <s v="Priority 3"/>
    <s v="Food"/>
    <x v="3"/>
    <m/>
    <m/>
  </r>
  <r>
    <s v="Shan_North"/>
    <s v="Kutkai"/>
    <s v="Zup Aung Camp"/>
    <s v="MMR015CMP020"/>
    <s v="GCA"/>
    <s v="Rural"/>
    <n v="218"/>
    <n v="1108"/>
    <n v="202"/>
    <n v="906"/>
    <n v="202"/>
    <n v="906"/>
    <s v="Camp resident - women"/>
    <s v="Priority 1"/>
    <s v="Food"/>
    <x v="5"/>
    <m/>
    <m/>
  </r>
  <r>
    <s v="Shan_North"/>
    <s v="Kutkai"/>
    <s v="Zup Aung Camp"/>
    <s v="MMR015CMP020"/>
    <s v="GCA"/>
    <s v="Rural"/>
    <n v="218"/>
    <n v="1108"/>
    <n v="202"/>
    <n v="906"/>
    <n v="202"/>
    <n v="906"/>
    <s v="Camp resident - women"/>
    <s v="Priority 2"/>
    <s v="NonFoodItems"/>
    <x v="8"/>
    <m/>
    <m/>
  </r>
  <r>
    <s v="Shan_North"/>
    <s v="Kutkai"/>
    <s v="Zup Aung Camp"/>
    <s v="MMR015CMP020"/>
    <s v="GCA"/>
    <s v="Rural"/>
    <n v="218"/>
    <n v="1108"/>
    <n v="202"/>
    <n v="906"/>
    <n v="202"/>
    <n v="906"/>
    <s v="Camp resident - women"/>
    <s v="Priority 3"/>
    <s v="Food"/>
    <x v="3"/>
    <m/>
    <m/>
  </r>
  <r>
    <s v="Shan_North"/>
    <s v="Kutkai"/>
    <s v="Zup Aung Camp"/>
    <s v="MMR015CMP020"/>
    <s v="GCA"/>
    <s v="Rural"/>
    <n v="218"/>
    <n v="1108"/>
    <n v="202"/>
    <n v="906"/>
    <n v="202"/>
    <n v="906"/>
    <s v="Camp resident - Children"/>
    <s v="Priority 1"/>
    <s v="Food"/>
    <x v="5"/>
    <m/>
    <m/>
  </r>
  <r>
    <s v="Shan_North"/>
    <s v="Kutkai"/>
    <s v="Zup Aung Camp"/>
    <s v="MMR015CMP020"/>
    <s v="GCA"/>
    <s v="Rural"/>
    <n v="218"/>
    <n v="1108"/>
    <n v="202"/>
    <n v="906"/>
    <n v="202"/>
    <n v="906"/>
    <s v="Camp resident - Children"/>
    <s v="Priority 2"/>
    <s v="Education"/>
    <x v="0"/>
    <m/>
    <m/>
  </r>
  <r>
    <s v="Shan_North"/>
    <s v="Kutkai"/>
    <s v="Zup Aung Camp"/>
    <s v="MMR015CMP020"/>
    <s v="GCA"/>
    <s v="Rural"/>
    <n v="218"/>
    <n v="1108"/>
    <n v="202"/>
    <n v="906"/>
    <n v="202"/>
    <n v="906"/>
    <s v="Camp resident - Children"/>
    <s v="Priority 3"/>
    <s v="NonFoodItems"/>
    <x v="6"/>
    <m/>
    <m/>
  </r>
  <r>
    <s v="Shan_North"/>
    <s v="Muse"/>
    <s v="Muse Baptist Church"/>
    <s v="MMR015CMP213"/>
    <s v="GCA"/>
    <s v="Urban"/>
    <n v="56"/>
    <n v="236"/>
    <n v="52"/>
    <n v="212"/>
    <n v="52"/>
    <n v="212"/>
    <s v="Camp manager"/>
    <s v="Priority 1"/>
    <s v="Food"/>
    <x v="5"/>
    <m/>
    <m/>
  </r>
  <r>
    <s v="Shan_North"/>
    <s v="Muse"/>
    <s v="Muse Baptist Church"/>
    <s v="MMR015CMP213"/>
    <s v="GCA"/>
    <s v="Urban"/>
    <n v="56"/>
    <n v="236"/>
    <n v="52"/>
    <n v="212"/>
    <n v="52"/>
    <n v="212"/>
    <s v="Camp manager"/>
    <s v="Priority 2"/>
    <s v="Food"/>
    <x v="3"/>
    <m/>
    <m/>
  </r>
  <r>
    <s v="Shan_North"/>
    <s v="Muse"/>
    <s v="Muse Baptist Church"/>
    <s v="MMR015CMP213"/>
    <s v="GCA"/>
    <s v="Urban"/>
    <n v="56"/>
    <n v="236"/>
    <n v="52"/>
    <n v="212"/>
    <n v="52"/>
    <n v="212"/>
    <s v="Camp manager"/>
    <s v="Priority 3"/>
    <s v="Wash"/>
    <x v="16"/>
    <m/>
    <m/>
  </r>
  <r>
    <s v="Shan_North"/>
    <s v="Muse"/>
    <s v="Muse Baptist Church"/>
    <s v="MMR015CMP213"/>
    <s v="GCA"/>
    <s v="Urban"/>
    <n v="56"/>
    <n v="236"/>
    <n v="52"/>
    <n v="212"/>
    <n v="52"/>
    <n v="212"/>
    <s v="Camp resident -Men"/>
    <s v="Priority 1"/>
    <s v="Food"/>
    <x v="5"/>
    <m/>
    <m/>
  </r>
  <r>
    <s v="Shan_North"/>
    <s v="Muse"/>
    <s v="Muse Baptist Church"/>
    <s v="MMR015CMP213"/>
    <s v="GCA"/>
    <s v="Urban"/>
    <n v="56"/>
    <n v="236"/>
    <n v="52"/>
    <n v="212"/>
    <n v="52"/>
    <n v="212"/>
    <s v="Camp resident -Men"/>
    <s v="Priority 2"/>
    <s v="Food"/>
    <x v="3"/>
    <m/>
    <m/>
  </r>
  <r>
    <s v="Shan_North"/>
    <s v="Muse"/>
    <s v="Muse Baptist Church"/>
    <s v="MMR015CMP213"/>
    <s v="GCA"/>
    <s v="Urban"/>
    <n v="56"/>
    <n v="236"/>
    <n v="52"/>
    <n v="212"/>
    <n v="52"/>
    <n v="212"/>
    <s v="Camp resident -Men"/>
    <s v="Priority 3"/>
    <s v="Wash"/>
    <x v="16"/>
    <m/>
    <m/>
  </r>
  <r>
    <s v="Shan_North"/>
    <s v="Muse"/>
    <s v="Muse Baptist Church"/>
    <s v="MMR015CMP213"/>
    <s v="GCA"/>
    <s v="Urban"/>
    <n v="56"/>
    <n v="236"/>
    <n v="52"/>
    <n v="212"/>
    <n v="52"/>
    <n v="212"/>
    <s v="Camp resident - women"/>
    <s v="Priority 1"/>
    <s v="Food"/>
    <x v="5"/>
    <m/>
    <m/>
  </r>
  <r>
    <s v="Shan_North"/>
    <s v="Muse"/>
    <s v="Muse Baptist Church"/>
    <s v="MMR015CMP213"/>
    <s v="GCA"/>
    <s v="Urban"/>
    <n v="56"/>
    <n v="236"/>
    <n v="52"/>
    <n v="212"/>
    <n v="52"/>
    <n v="212"/>
    <s v="Camp resident - women"/>
    <s v="Priority 2"/>
    <s v="Food"/>
    <x v="3"/>
    <m/>
    <m/>
  </r>
  <r>
    <s v="Shan_North"/>
    <s v="Muse"/>
    <s v="Muse Baptist Church"/>
    <s v="MMR015CMP213"/>
    <s v="GCA"/>
    <s v="Urban"/>
    <n v="56"/>
    <n v="236"/>
    <n v="52"/>
    <n v="212"/>
    <n v="52"/>
    <n v="212"/>
    <s v="Camp resident - women"/>
    <s v="Priority 3"/>
    <s v="Wash"/>
    <x v="16"/>
    <m/>
    <m/>
  </r>
  <r>
    <s v="Shan_North"/>
    <s v="Muse"/>
    <s v="Muse Baptist Church"/>
    <s v="MMR015CMP213"/>
    <s v="GCA"/>
    <s v="Urban"/>
    <n v="56"/>
    <n v="236"/>
    <n v="52"/>
    <n v="212"/>
    <n v="52"/>
    <n v="212"/>
    <s v="Camp resident - Children"/>
    <s v="Priority 1"/>
    <s v="Education"/>
    <x v="0"/>
    <m/>
    <m/>
  </r>
  <r>
    <s v="Shan_North"/>
    <s v="Muse"/>
    <s v="Muse Baptist Church"/>
    <s v="MMR015CMP213"/>
    <s v="GCA"/>
    <s v="Urban"/>
    <n v="56"/>
    <n v="236"/>
    <n v="52"/>
    <n v="212"/>
    <n v="52"/>
    <n v="212"/>
    <s v="Camp resident - Children"/>
    <s v="Priority 2"/>
    <s v="Food"/>
    <x v="10"/>
    <m/>
    <m/>
  </r>
  <r>
    <s v="Shan_North"/>
    <s v="Muse"/>
    <s v="Muse Baptist Church"/>
    <s v="MMR015CMP213"/>
    <s v="GCA"/>
    <s v="Urban"/>
    <n v="56"/>
    <n v="236"/>
    <n v="52"/>
    <n v="212"/>
    <n v="52"/>
    <n v="212"/>
    <s v="Camp resident - Children"/>
    <s v="Priority 3"/>
    <s v="Food"/>
    <x v="3"/>
    <m/>
    <m/>
  </r>
  <r>
    <s v="Shan_North"/>
    <s v="Namhkan"/>
    <s v="Nam Hkam (KBC Jaw Wang) II"/>
    <s v="MMR015CMP214"/>
    <s v="GCA"/>
    <s v="Urban"/>
    <n v="38"/>
    <n v="198"/>
    <n v="35"/>
    <n v="188"/>
    <n v="37"/>
    <n v="198"/>
    <s v="Camp manager"/>
    <s v="Priority 1"/>
    <s v="Education"/>
    <x v="0"/>
    <m/>
    <m/>
  </r>
  <r>
    <s v="Shan_North"/>
    <s v="Namhkan"/>
    <s v="Nam Hkam (KBC Jaw Wang) II"/>
    <s v="MMR015CMP214"/>
    <s v="GCA"/>
    <s v="Urban"/>
    <n v="38"/>
    <n v="198"/>
    <n v="35"/>
    <n v="188"/>
    <n v="37"/>
    <n v="198"/>
    <s v="Camp manager"/>
    <s v="Priority 2"/>
    <s v="Protection"/>
    <x v="21"/>
    <m/>
    <m/>
  </r>
  <r>
    <s v="Shan_North"/>
    <s v="Namhkan"/>
    <s v="Nam Hkam (KBC Jaw Wang) II"/>
    <s v="MMR015CMP214"/>
    <s v="GCA"/>
    <s v="Urban"/>
    <n v="38"/>
    <n v="198"/>
    <n v="35"/>
    <n v="188"/>
    <n v="37"/>
    <n v="198"/>
    <s v="Camp manager"/>
    <s v="Priority 3"/>
    <s v="Shelter"/>
    <x v="14"/>
    <m/>
    <m/>
  </r>
  <r>
    <s v="Shan_North"/>
    <s v="Namhkan"/>
    <s v="Nam Hkam (KBC Jaw Wang) II"/>
    <s v="MMR015CMP214"/>
    <s v="GCA"/>
    <s v="Urban"/>
    <n v="38"/>
    <n v="198"/>
    <n v="35"/>
    <n v="188"/>
    <n v="37"/>
    <n v="198"/>
    <s v="Camp resident -Men"/>
    <s v="Priority 1"/>
    <s v="Food"/>
    <x v="5"/>
    <m/>
    <m/>
  </r>
  <r>
    <s v="Shan_North"/>
    <s v="Namhkan"/>
    <s v="Nam Hkam (KBC Jaw Wang) II"/>
    <s v="MMR015CMP214"/>
    <s v="GCA"/>
    <s v="Urban"/>
    <n v="38"/>
    <n v="198"/>
    <n v="35"/>
    <n v="188"/>
    <n v="37"/>
    <n v="198"/>
    <s v="Camp resident -Men"/>
    <s v="Priority 2"/>
    <s v="Wash"/>
    <x v="16"/>
    <m/>
    <m/>
  </r>
  <r>
    <s v="Shan_North"/>
    <s v="Namhkan"/>
    <s v="Nam Hkam (KBC Jaw Wang) II"/>
    <s v="MMR015CMP214"/>
    <s v="GCA"/>
    <s v="Urban"/>
    <n v="38"/>
    <n v="198"/>
    <n v="35"/>
    <n v="188"/>
    <n v="37"/>
    <n v="198"/>
    <s v="Camp resident -Men"/>
    <s v="Priority 3"/>
    <s v="Food"/>
    <x v="7"/>
    <m/>
    <m/>
  </r>
  <r>
    <s v="Shan_North"/>
    <s v="Namhkan"/>
    <s v="Nam Hkam (KBC Jaw Wang) II"/>
    <s v="MMR015CMP214"/>
    <s v="GCA"/>
    <s v="Urban"/>
    <n v="38"/>
    <n v="198"/>
    <n v="35"/>
    <n v="188"/>
    <n v="37"/>
    <n v="198"/>
    <s v="Camp resident - women"/>
    <s v="Priority 1"/>
    <s v="Food"/>
    <x v="7"/>
    <m/>
    <m/>
  </r>
  <r>
    <s v="Shan_North"/>
    <s v="Namhkan"/>
    <s v="Nam Hkam (KBC Jaw Wang) II"/>
    <s v="MMR015CMP214"/>
    <s v="GCA"/>
    <s v="Urban"/>
    <n v="38"/>
    <n v="198"/>
    <n v="35"/>
    <n v="188"/>
    <n v="37"/>
    <n v="198"/>
    <s v="Camp resident - women"/>
    <s v="Priority 2"/>
    <s v="Protection"/>
    <x v="18"/>
    <m/>
    <m/>
  </r>
  <r>
    <s v="Shan_North"/>
    <s v="Namhkan"/>
    <s v="Nam Hkam (KBC Jaw Wang) II"/>
    <s v="MMR015CMP214"/>
    <s v="GCA"/>
    <s v="Urban"/>
    <n v="38"/>
    <n v="198"/>
    <n v="35"/>
    <n v="188"/>
    <n v="37"/>
    <n v="198"/>
    <s v="Camp resident - women"/>
    <s v="Priority 3"/>
    <s v="Wash"/>
    <x v="16"/>
    <m/>
    <m/>
  </r>
  <r>
    <s v="Shan_North"/>
    <s v="Namhkan"/>
    <s v="Nam Hkam (KBC Jaw Wang) II"/>
    <s v="MMR015CMP214"/>
    <s v="GCA"/>
    <s v="Urban"/>
    <n v="38"/>
    <n v="198"/>
    <n v="35"/>
    <n v="188"/>
    <n v="37"/>
    <n v="198"/>
    <s v="Camp resident - Children"/>
    <s v="Priority 1"/>
    <s v="Education"/>
    <x v="0"/>
    <m/>
    <m/>
  </r>
  <r>
    <s v="Shan_North"/>
    <s v="Namhkan"/>
    <s v="Nam Hkam (KBC Jaw Wang) II"/>
    <s v="MMR015CMP214"/>
    <s v="GCA"/>
    <s v="Urban"/>
    <n v="38"/>
    <n v="198"/>
    <n v="35"/>
    <n v="188"/>
    <n v="37"/>
    <n v="198"/>
    <s v="Camp resident - Children"/>
    <s v="Priority 2"/>
    <s v="Wash"/>
    <x v="16"/>
    <m/>
    <m/>
  </r>
  <r>
    <s v="Shan_North"/>
    <s v="Namhkan"/>
    <s v="Nam Hkam (KBC Jaw Wang) II"/>
    <s v="MMR015CMP214"/>
    <s v="GCA"/>
    <s v="Urban"/>
    <n v="38"/>
    <n v="198"/>
    <n v="35"/>
    <n v="188"/>
    <n v="37"/>
    <n v="198"/>
    <s v="Camp resident - Children"/>
    <s v="Priority 3"/>
    <s v="NonFoodItems"/>
    <x v="8"/>
    <m/>
    <m/>
  </r>
  <r>
    <s v="Shan_North"/>
    <s v="Namhkan"/>
    <s v="Namhkan - Pang Long KBC"/>
    <s v="MMR015CMP215"/>
    <s v="GCA"/>
    <s v="Urban"/>
    <n v="126"/>
    <n v="572"/>
    <n v="123"/>
    <n v="571"/>
    <n v="124"/>
    <n v="575"/>
    <s v="Camp manager"/>
    <s v="Priority 1"/>
    <s v="Food"/>
    <x v="3"/>
    <m/>
    <m/>
  </r>
  <r>
    <s v="Shan_North"/>
    <s v="Namhkan"/>
    <s v="Namhkan - Pang Long KBC"/>
    <s v="MMR015CMP215"/>
    <s v="GCA"/>
    <s v="Urban"/>
    <n v="126"/>
    <n v="572"/>
    <n v="123"/>
    <n v="571"/>
    <n v="124"/>
    <n v="575"/>
    <s v="Camp manager"/>
    <s v="Priority 2"/>
    <s v="Food"/>
    <x v="10"/>
    <m/>
    <m/>
  </r>
  <r>
    <s v="Shan_North"/>
    <s v="Namhkan"/>
    <s v="Namhkan - Pang Long KBC"/>
    <s v="MMR015CMP215"/>
    <s v="GCA"/>
    <s v="Urban"/>
    <n v="126"/>
    <n v="572"/>
    <n v="123"/>
    <n v="571"/>
    <n v="124"/>
    <n v="575"/>
    <s v="Camp manager"/>
    <s v="Priority 3"/>
    <s v="Health"/>
    <x v="2"/>
    <m/>
    <m/>
  </r>
  <r>
    <s v="Shan_North"/>
    <s v="Namhkan"/>
    <s v="Namhkan - Pang Long KBC"/>
    <s v="MMR015CMP215"/>
    <s v="GCA"/>
    <s v="Urban"/>
    <n v="126"/>
    <n v="572"/>
    <n v="123"/>
    <n v="571"/>
    <n v="124"/>
    <n v="575"/>
    <s v="Camp resident -Men"/>
    <s v="Priority 1"/>
    <s v="Health"/>
    <x v="2"/>
    <m/>
    <m/>
  </r>
  <r>
    <s v="Shan_North"/>
    <s v="Namhkan"/>
    <s v="Namhkan - Pang Long KBC"/>
    <s v="MMR015CMP215"/>
    <s v="GCA"/>
    <s v="Urban"/>
    <n v="126"/>
    <n v="572"/>
    <n v="123"/>
    <n v="571"/>
    <n v="124"/>
    <n v="575"/>
    <s v="Camp resident -Men"/>
    <s v="Priority 2"/>
    <s v="NonFoodItems"/>
    <x v="8"/>
    <m/>
    <m/>
  </r>
  <r>
    <s v="Shan_North"/>
    <s v="Namhkan"/>
    <s v="Namhkan - Pang Long KBC"/>
    <s v="MMR015CMP215"/>
    <s v="GCA"/>
    <s v="Urban"/>
    <n v="126"/>
    <n v="572"/>
    <n v="123"/>
    <n v="571"/>
    <n v="124"/>
    <n v="575"/>
    <s v="Camp resident -Men"/>
    <s v="Priority 3"/>
    <s v="Wash"/>
    <x v="16"/>
    <m/>
    <m/>
  </r>
  <r>
    <s v="Shan_North"/>
    <s v="Namhkan"/>
    <s v="Namhkan - Pang Long KBC"/>
    <s v="MMR015CMP215"/>
    <s v="GCA"/>
    <s v="Urban"/>
    <n v="126"/>
    <n v="572"/>
    <n v="123"/>
    <n v="571"/>
    <n v="124"/>
    <n v="575"/>
    <s v="Camp resident - women"/>
    <s v="Priority 1"/>
    <s v="Food"/>
    <x v="5"/>
    <m/>
    <m/>
  </r>
  <r>
    <s v="Shan_North"/>
    <s v="Namhkan"/>
    <s v="Namhkan - Pang Long KBC"/>
    <s v="MMR015CMP215"/>
    <s v="GCA"/>
    <s v="Urban"/>
    <n v="126"/>
    <n v="572"/>
    <n v="123"/>
    <n v="571"/>
    <n v="124"/>
    <n v="575"/>
    <s v="Camp resident - women"/>
    <s v="Priority 2"/>
    <s v="Food"/>
    <x v="7"/>
    <m/>
    <m/>
  </r>
  <r>
    <s v="Shan_North"/>
    <s v="Namhkan"/>
    <s v="Namhkan - Pang Long KBC"/>
    <s v="MMR015CMP215"/>
    <s v="GCA"/>
    <s v="Urban"/>
    <n v="126"/>
    <n v="572"/>
    <n v="123"/>
    <n v="571"/>
    <n v="124"/>
    <n v="575"/>
    <s v="Camp resident - women"/>
    <s v="Priority 3"/>
    <s v="Wash"/>
    <x v="16"/>
    <m/>
    <m/>
  </r>
  <r>
    <s v="Shan_North"/>
    <s v="Namhkan"/>
    <s v="Namhkan - Pang Long KBC"/>
    <s v="MMR015CMP215"/>
    <s v="GCA"/>
    <s v="Urban"/>
    <n v="126"/>
    <n v="572"/>
    <n v="123"/>
    <n v="571"/>
    <n v="124"/>
    <n v="575"/>
    <s v="Camp resident - Children"/>
    <s v="Priority 1"/>
    <s v="Education"/>
    <x v="0"/>
    <m/>
    <m/>
  </r>
  <r>
    <s v="Shan_North"/>
    <s v="Namhkan"/>
    <s v="Namhkan - Pang Long KBC"/>
    <s v="MMR015CMP215"/>
    <s v="GCA"/>
    <s v="Urban"/>
    <n v="126"/>
    <n v="572"/>
    <n v="123"/>
    <n v="571"/>
    <n v="124"/>
    <n v="575"/>
    <s v="Camp resident - Children"/>
    <s v="Priority 2"/>
    <s v="Education"/>
    <x v="13"/>
    <m/>
    <m/>
  </r>
  <r>
    <s v="Shan_North"/>
    <s v="Namhkan"/>
    <s v="Namhkan - Pang Long KBC"/>
    <s v="MMR015CMP215"/>
    <s v="GCA"/>
    <s v="Urban"/>
    <n v="126"/>
    <n v="572"/>
    <n v="123"/>
    <n v="571"/>
    <n v="124"/>
    <n v="575"/>
    <s v="Camp resident - Children"/>
    <s v="Priority 3"/>
    <s v="Food"/>
    <x v="10"/>
    <m/>
    <m/>
  </r>
  <r>
    <s v="Kachin"/>
    <s v="Waingmaw"/>
    <s v="Hkau Shau (BP 12)"/>
    <s v="MMR001CMP115"/>
    <s v="NGCA"/>
    <s v="Sub-urban"/>
    <n v="136"/>
    <n v="1116"/>
    <n v="146"/>
    <n v="1072"/>
    <n v="146"/>
    <n v="1072"/>
    <s v="Camp manager"/>
    <s v="Priority 1"/>
    <s v="Education"/>
    <x v="4"/>
    <m/>
    <m/>
  </r>
  <r>
    <s v="Kachin"/>
    <s v="Waingmaw"/>
    <s v="Hkau Shau (BP 12)"/>
    <s v="MMR001CMP115"/>
    <s v="NGCA"/>
    <s v="Sub-urban"/>
    <n v="136"/>
    <n v="1116"/>
    <n v="146"/>
    <n v="1072"/>
    <n v="146"/>
    <n v="1072"/>
    <s v="Camp manager"/>
    <s v="Priority 2"/>
    <s v="Food"/>
    <x v="7"/>
    <m/>
    <m/>
  </r>
  <r>
    <s v="Kachin"/>
    <s v="Waingmaw"/>
    <s v="Hkau Shau (BP 12)"/>
    <s v="MMR001CMP115"/>
    <s v="NGCA"/>
    <s v="Sub-urban"/>
    <n v="136"/>
    <n v="1116"/>
    <n v="146"/>
    <n v="1072"/>
    <n v="146"/>
    <n v="1072"/>
    <s v="Camp manager"/>
    <s v="Priority 3"/>
    <s v="Food"/>
    <x v="10"/>
    <m/>
    <m/>
  </r>
  <r>
    <s v="Kachin"/>
    <s v="Waingmaw"/>
    <s v="Hkau Shau (BP 12)"/>
    <s v="MMR001CMP115"/>
    <s v="NGCA"/>
    <s v="Sub-urban"/>
    <n v="136"/>
    <n v="1116"/>
    <n v="146"/>
    <n v="1072"/>
    <n v="146"/>
    <n v="1072"/>
    <s v="Camp resident -Men"/>
    <s v="Priority 1"/>
    <s v="Food"/>
    <x v="5"/>
    <m/>
    <m/>
  </r>
  <r>
    <s v="Kachin"/>
    <s v="Waingmaw"/>
    <s v="Hkau Shau (BP 12)"/>
    <s v="MMR001CMP115"/>
    <s v="NGCA"/>
    <s v="Sub-urban"/>
    <n v="136"/>
    <n v="1116"/>
    <n v="146"/>
    <n v="1072"/>
    <n v="146"/>
    <n v="1072"/>
    <s v="Camp resident -Men"/>
    <s v="Priority 2"/>
    <s v="Food"/>
    <x v="3"/>
    <m/>
    <m/>
  </r>
  <r>
    <s v="Kachin"/>
    <s v="Waingmaw"/>
    <s v="Hkau Shau (BP 12)"/>
    <s v="MMR001CMP115"/>
    <s v="NGCA"/>
    <s v="Sub-urban"/>
    <n v="136"/>
    <n v="1116"/>
    <n v="146"/>
    <n v="1072"/>
    <n v="146"/>
    <n v="1072"/>
    <s v="Camp resident -Men"/>
    <s v="Priority 3"/>
    <s v="Protection"/>
    <x v="29"/>
    <m/>
    <m/>
  </r>
  <r>
    <s v="Kachin"/>
    <s v="Waingmaw"/>
    <s v="Hkau Shau (BP 12)"/>
    <s v="MMR001CMP115"/>
    <s v="NGCA"/>
    <s v="Sub-urban"/>
    <n v="136"/>
    <n v="1116"/>
    <n v="146"/>
    <n v="1072"/>
    <n v="146"/>
    <n v="1072"/>
    <s v="Camp resident - women"/>
    <s v="Priority 1"/>
    <s v="Wash"/>
    <x v="9"/>
    <m/>
    <m/>
  </r>
  <r>
    <s v="Kachin"/>
    <s v="Waingmaw"/>
    <s v="Hkau Shau (BP 12)"/>
    <s v="MMR001CMP115"/>
    <s v="NGCA"/>
    <s v="Sub-urban"/>
    <n v="136"/>
    <n v="1116"/>
    <n v="146"/>
    <n v="1072"/>
    <n v="146"/>
    <n v="1072"/>
    <s v="Camp resident - women"/>
    <s v="Priority 2"/>
    <s v="Wash"/>
    <x v="16"/>
    <m/>
    <m/>
  </r>
  <r>
    <s v="Kachin"/>
    <s v="Waingmaw"/>
    <s v="Hkau Shau (BP 12)"/>
    <s v="MMR001CMP115"/>
    <s v="NGCA"/>
    <s v="Sub-urban"/>
    <n v="136"/>
    <n v="1116"/>
    <n v="146"/>
    <n v="1072"/>
    <n v="146"/>
    <n v="1072"/>
    <s v="Camp resident - women"/>
    <s v="Priority 3"/>
    <s v="NonFoodItems"/>
    <x v="8"/>
    <m/>
    <m/>
  </r>
  <r>
    <s v="Kachin"/>
    <s v="Waingmaw"/>
    <s v="Hkau Shau (BP 12)"/>
    <s v="MMR001CMP115"/>
    <s v="NGCA"/>
    <s v="Sub-urban"/>
    <n v="136"/>
    <n v="1116"/>
    <n v="146"/>
    <n v="1072"/>
    <n v="146"/>
    <n v="1072"/>
    <s v="Camp resident - Children"/>
    <s v="Priority 1"/>
    <s v="Education"/>
    <x v="11"/>
    <m/>
    <m/>
  </r>
  <r>
    <s v="Kachin"/>
    <s v="Waingmaw"/>
    <s v="Hkau Shau (BP 12)"/>
    <s v="MMR001CMP115"/>
    <s v="NGCA"/>
    <s v="Sub-urban"/>
    <n v="136"/>
    <n v="1116"/>
    <n v="146"/>
    <n v="1072"/>
    <n v="146"/>
    <n v="1072"/>
    <s v="Camp resident - Children"/>
    <s v="Priority 2"/>
    <s v="Education"/>
    <x v="0"/>
    <m/>
    <m/>
  </r>
  <r>
    <s v="Kachin"/>
    <s v="Waingmaw"/>
    <s v="Hkau Shau (BP 12)"/>
    <s v="MMR001CMP115"/>
    <s v="NGCA"/>
    <s v="Sub-urban"/>
    <n v="136"/>
    <n v="1116"/>
    <n v="146"/>
    <n v="1072"/>
    <n v="146"/>
    <n v="1072"/>
    <s v="Camp resident - Children"/>
    <s v="Priority 3"/>
    <s v="Education"/>
    <x v="13"/>
    <m/>
    <m/>
  </r>
  <r>
    <s v="Kachin"/>
    <s v="Waingmaw"/>
    <s v="Shing Jai"/>
    <s v="MMR001CMP041"/>
    <s v="GCA"/>
    <s v="Rural"/>
    <n v="172"/>
    <n v="838"/>
    <n v="179"/>
    <n v="940"/>
    <n v="179"/>
    <n v="940"/>
    <s v="Camp manager"/>
    <s v="Priority 1"/>
    <s v="Food"/>
    <x v="5"/>
    <m/>
    <m/>
  </r>
  <r>
    <s v="Kachin"/>
    <s v="Waingmaw"/>
    <s v="Shing Jai"/>
    <s v="MMR001CMP041"/>
    <s v="GCA"/>
    <s v="Rural"/>
    <n v="172"/>
    <n v="838"/>
    <n v="179"/>
    <n v="940"/>
    <n v="179"/>
    <n v="940"/>
    <s v="Camp manager"/>
    <s v="Priority 2"/>
    <s v="Food"/>
    <x v="3"/>
    <m/>
    <m/>
  </r>
  <r>
    <s v="Kachin"/>
    <s v="Waingmaw"/>
    <s v="Shing Jai"/>
    <s v="MMR001CMP041"/>
    <s v="GCA"/>
    <s v="Rural"/>
    <n v="172"/>
    <n v="838"/>
    <n v="179"/>
    <n v="940"/>
    <n v="179"/>
    <n v="940"/>
    <s v="Camp manager"/>
    <s v="Priority 3"/>
    <s v="Protection"/>
    <x v="18"/>
    <m/>
    <m/>
  </r>
  <r>
    <s v="Kachin"/>
    <s v="Waingmaw"/>
    <s v="Shing Jai"/>
    <s v="MMR001CMP041"/>
    <s v="GCA"/>
    <s v="Rural"/>
    <n v="172"/>
    <n v="838"/>
    <n v="179"/>
    <n v="940"/>
    <n v="179"/>
    <n v="940"/>
    <s v="Camp resident -Men"/>
    <s v="Priority 1"/>
    <s v="Food"/>
    <x v="7"/>
    <m/>
    <m/>
  </r>
  <r>
    <s v="Kachin"/>
    <s v="Waingmaw"/>
    <s v="Shing Jai"/>
    <s v="MMR001CMP041"/>
    <s v="GCA"/>
    <s v="Rural"/>
    <n v="172"/>
    <n v="838"/>
    <n v="179"/>
    <n v="940"/>
    <n v="179"/>
    <n v="940"/>
    <s v="Camp resident -Men"/>
    <s v="Priority 2"/>
    <s v="Education"/>
    <x v="4"/>
    <m/>
    <m/>
  </r>
  <r>
    <s v="Kachin"/>
    <s v="Waingmaw"/>
    <s v="Shing Jai"/>
    <s v="MMR001CMP041"/>
    <s v="GCA"/>
    <s v="Rural"/>
    <n v="172"/>
    <n v="838"/>
    <n v="179"/>
    <n v="940"/>
    <n v="179"/>
    <n v="940"/>
    <s v="Camp resident -Men"/>
    <s v="Priority 3"/>
    <s v="Protection"/>
    <x v="20"/>
    <m/>
    <m/>
  </r>
  <r>
    <s v="Kachin"/>
    <s v="Waingmaw"/>
    <s v="Shing Jai"/>
    <s v="MMR001CMP041"/>
    <s v="GCA"/>
    <s v="Rural"/>
    <n v="172"/>
    <n v="838"/>
    <n v="179"/>
    <n v="940"/>
    <n v="179"/>
    <n v="940"/>
    <s v="Camp resident - women"/>
    <s v="Priority 1"/>
    <s v="NonFoodItems"/>
    <x v="8"/>
    <m/>
    <m/>
  </r>
  <r>
    <s v="Kachin"/>
    <s v="Waingmaw"/>
    <s v="Shing Jai"/>
    <s v="MMR001CMP041"/>
    <s v="GCA"/>
    <s v="Rural"/>
    <n v="172"/>
    <n v="838"/>
    <n v="179"/>
    <n v="940"/>
    <n v="179"/>
    <n v="940"/>
    <s v="Camp resident - women"/>
    <s v="Priority 2"/>
    <s v="Wash"/>
    <x v="9"/>
    <m/>
    <m/>
  </r>
  <r>
    <s v="Kachin"/>
    <s v="Waingmaw"/>
    <s v="Shing Jai"/>
    <s v="MMR001CMP041"/>
    <s v="GCA"/>
    <s v="Rural"/>
    <n v="172"/>
    <n v="838"/>
    <n v="179"/>
    <n v="940"/>
    <n v="179"/>
    <n v="940"/>
    <s v="Camp resident - women"/>
    <s v="Priority 3"/>
    <s v="Health"/>
    <x v="2"/>
    <m/>
    <m/>
  </r>
  <r>
    <s v="Kachin"/>
    <s v="Waingmaw"/>
    <s v="Shing Jai"/>
    <s v="MMR001CMP041"/>
    <s v="GCA"/>
    <s v="Rural"/>
    <n v="172"/>
    <n v="838"/>
    <n v="179"/>
    <n v="940"/>
    <n v="179"/>
    <n v="940"/>
    <s v="Camp resident - Children"/>
    <s v="Priority 1"/>
    <s v="Education"/>
    <x v="13"/>
    <m/>
    <m/>
  </r>
  <r>
    <s v="Kachin"/>
    <s v="Waingmaw"/>
    <s v="Shing Jai"/>
    <s v="MMR001CMP041"/>
    <s v="GCA"/>
    <s v="Rural"/>
    <n v="172"/>
    <n v="838"/>
    <n v="179"/>
    <n v="940"/>
    <n v="179"/>
    <n v="940"/>
    <s v="Camp resident - Children"/>
    <s v="Priority 2"/>
    <s v="Education"/>
    <x v="0"/>
    <m/>
    <m/>
  </r>
  <r>
    <s v="Kachin"/>
    <s v="Waingmaw"/>
    <s v="Shing Jai"/>
    <s v="MMR001CMP041"/>
    <s v="GCA"/>
    <s v="Rural"/>
    <n v="172"/>
    <n v="838"/>
    <n v="179"/>
    <n v="940"/>
    <n v="179"/>
    <n v="940"/>
    <s v="Camp resident - Children"/>
    <s v="Priority 3"/>
    <s v="Food"/>
    <x v="3"/>
    <m/>
    <m/>
  </r>
  <r>
    <s v="Kachin"/>
    <s v="Chipwi"/>
    <s v="Hpare Hkyer - BP6"/>
    <s v="MMR001CMP043"/>
    <s v="NGCA"/>
    <s v="Sub-urban"/>
    <n v="154"/>
    <n v="920"/>
    <n v="512"/>
    <n v="1016"/>
    <n v="512"/>
    <n v="1016"/>
    <s v="Camp manager"/>
    <s v="Priority 1"/>
    <s v="Food"/>
    <x v="5"/>
    <m/>
    <m/>
  </r>
  <r>
    <s v="Kachin"/>
    <s v="Chipwi"/>
    <s v="Hpare Hkyer - BP6"/>
    <s v="MMR001CMP043"/>
    <s v="NGCA"/>
    <s v="Sub-urban"/>
    <n v="154"/>
    <n v="920"/>
    <n v="512"/>
    <n v="1016"/>
    <n v="512"/>
    <n v="1016"/>
    <s v="Camp manager"/>
    <s v="Priority 2"/>
    <s v="Health"/>
    <x v="2"/>
    <m/>
    <m/>
  </r>
  <r>
    <s v="Kachin"/>
    <s v="Chipwi"/>
    <s v="Hpare Hkyer - BP6"/>
    <s v="MMR001CMP043"/>
    <s v="NGCA"/>
    <s v="Sub-urban"/>
    <n v="154"/>
    <n v="920"/>
    <n v="512"/>
    <n v="1016"/>
    <n v="512"/>
    <n v="1016"/>
    <s v="Camp manager"/>
    <s v="Priority 3"/>
    <s v="NonFoodItems"/>
    <x v="6"/>
    <m/>
    <m/>
  </r>
  <r>
    <s v="Kachin"/>
    <s v="Chipwi"/>
    <s v="Hpare Hkyer - BP6"/>
    <s v="MMR001CMP043"/>
    <s v="NGCA"/>
    <s v="Sub-urban"/>
    <n v="154"/>
    <n v="920"/>
    <n v="512"/>
    <n v="1016"/>
    <n v="512"/>
    <n v="1016"/>
    <s v="Camp resident -Men"/>
    <s v="Priority 1"/>
    <s v="Education"/>
    <x v="4"/>
    <m/>
    <m/>
  </r>
  <r>
    <s v="Kachin"/>
    <s v="Chipwi"/>
    <s v="Hpare Hkyer - BP6"/>
    <s v="MMR001CMP043"/>
    <s v="NGCA"/>
    <s v="Sub-urban"/>
    <n v="154"/>
    <n v="920"/>
    <n v="512"/>
    <n v="1016"/>
    <n v="512"/>
    <n v="1016"/>
    <s v="Camp resident -Men"/>
    <s v="Priority 2"/>
    <s v="Environment"/>
    <x v="12"/>
    <m/>
    <m/>
  </r>
  <r>
    <s v="Kachin"/>
    <s v="Chipwi"/>
    <s v="Hpare Hkyer - BP6"/>
    <s v="MMR001CMP043"/>
    <s v="NGCA"/>
    <s v="Sub-urban"/>
    <n v="154"/>
    <n v="920"/>
    <n v="512"/>
    <n v="1016"/>
    <n v="512"/>
    <n v="1016"/>
    <s v="Camp resident -Men"/>
    <s v="Priority 3"/>
    <s v="Shelter"/>
    <x v="22"/>
    <m/>
    <m/>
  </r>
  <r>
    <s v="Kachin"/>
    <s v="Chipwi"/>
    <s v="Hpare Hkyer - BP6"/>
    <s v="MMR001CMP043"/>
    <s v="NGCA"/>
    <s v="Sub-urban"/>
    <n v="154"/>
    <n v="920"/>
    <n v="512"/>
    <n v="1016"/>
    <n v="512"/>
    <n v="1016"/>
    <s v="Camp resident - women"/>
    <s v="Priority 1"/>
    <s v="Wash"/>
    <x v="9"/>
    <m/>
    <m/>
  </r>
  <r>
    <s v="Kachin"/>
    <s v="Chipwi"/>
    <s v="Hpare Hkyer - BP6"/>
    <s v="MMR001CMP043"/>
    <s v="NGCA"/>
    <s v="Sub-urban"/>
    <n v="154"/>
    <n v="920"/>
    <n v="512"/>
    <n v="1016"/>
    <n v="512"/>
    <n v="1016"/>
    <s v="Camp resident - women"/>
    <s v="Priority 2"/>
    <s v="Health"/>
    <x v="23"/>
    <m/>
    <m/>
  </r>
  <r>
    <s v="Kachin"/>
    <s v="Chipwi"/>
    <s v="Hpare Hkyer - BP6"/>
    <s v="MMR001CMP043"/>
    <s v="NGCA"/>
    <s v="Sub-urban"/>
    <n v="154"/>
    <n v="920"/>
    <n v="512"/>
    <n v="1016"/>
    <n v="512"/>
    <n v="1016"/>
    <s v="Camp resident - women"/>
    <s v="Priority 3"/>
    <s v="Wash"/>
    <x v="16"/>
    <m/>
    <m/>
  </r>
  <r>
    <s v="Kachin"/>
    <s v="Chipwi"/>
    <s v="Hpare Hkyer - BP6"/>
    <s v="MMR001CMP043"/>
    <s v="NGCA"/>
    <s v="Sub-urban"/>
    <n v="154"/>
    <n v="920"/>
    <n v="512"/>
    <n v="1016"/>
    <n v="512"/>
    <n v="1016"/>
    <s v="Camp resident - Children"/>
    <s v="Priority 1"/>
    <s v="Education"/>
    <x v="11"/>
    <m/>
    <m/>
  </r>
  <r>
    <s v="Kachin"/>
    <s v="Chipwi"/>
    <s v="Hpare Hkyer - BP6"/>
    <s v="MMR001CMP043"/>
    <s v="NGCA"/>
    <s v="Sub-urban"/>
    <n v="154"/>
    <n v="920"/>
    <n v="512"/>
    <n v="1016"/>
    <n v="512"/>
    <n v="1016"/>
    <s v="Camp resident - Children"/>
    <s v="Priority 2"/>
    <s v="Education"/>
    <x v="0"/>
    <m/>
    <m/>
  </r>
  <r>
    <s v="Kachin"/>
    <s v="Chipwi"/>
    <s v="Hpare Hkyer - BP6"/>
    <s v="MMR001CMP043"/>
    <s v="NGCA"/>
    <s v="Sub-urban"/>
    <n v="154"/>
    <n v="920"/>
    <n v="512"/>
    <n v="1016"/>
    <n v="512"/>
    <n v="1016"/>
    <s v="Camp resident - Children"/>
    <s v="Priority 3"/>
    <s v="Food"/>
    <x v="3"/>
    <m/>
    <m/>
  </r>
  <r>
    <s v="Kachin"/>
    <s v="Waingmaw"/>
    <s v="Zai Awng / Mung Ga Zup"/>
    <s v="MMR001CMP111"/>
    <s v="NGCA"/>
    <s v="Sub-urban"/>
    <n v="680"/>
    <n v="2913"/>
    <n v="612"/>
    <n v="2806"/>
    <n v="612"/>
    <n v="2806"/>
    <s v="Camp manager"/>
    <s v="Priority 1"/>
    <s v="Shelter"/>
    <x v="22"/>
    <m/>
    <m/>
  </r>
  <r>
    <s v="Kachin"/>
    <s v="Waingmaw"/>
    <s v="Zai Awng / Mung Ga Zup"/>
    <s v="MMR001CMP111"/>
    <s v="NGCA"/>
    <s v="Sub-urban"/>
    <n v="680"/>
    <n v="2913"/>
    <n v="612"/>
    <n v="2806"/>
    <n v="612"/>
    <n v="2806"/>
    <s v="Camp manager"/>
    <s v="Priority 2"/>
    <s v="Protection"/>
    <x v="18"/>
    <m/>
    <m/>
  </r>
  <r>
    <s v="Kachin"/>
    <s v="Waingmaw"/>
    <s v="Zai Awng / Mung Ga Zup"/>
    <s v="MMR001CMP111"/>
    <s v="NGCA"/>
    <s v="Sub-urban"/>
    <n v="680"/>
    <n v="2913"/>
    <n v="612"/>
    <n v="2806"/>
    <n v="612"/>
    <n v="2806"/>
    <s v="Camp manager"/>
    <s v="Priority 3"/>
    <s v="Protection"/>
    <x v="17"/>
    <m/>
    <m/>
  </r>
  <r>
    <s v="Kachin"/>
    <s v="Waingmaw"/>
    <s v="Zai Awng / Mung Ga Zup"/>
    <s v="MMR001CMP111"/>
    <s v="NGCA"/>
    <s v="Sub-urban"/>
    <n v="680"/>
    <n v="2913"/>
    <n v="612"/>
    <n v="2806"/>
    <n v="612"/>
    <n v="2806"/>
    <s v="Camp resident -Men"/>
    <s v="Priority 1"/>
    <s v="Food"/>
    <x v="7"/>
    <m/>
    <m/>
  </r>
  <r>
    <s v="Kachin"/>
    <s v="Waingmaw"/>
    <s v="Zai Awng / Mung Ga Zup"/>
    <s v="MMR001CMP111"/>
    <s v="NGCA"/>
    <s v="Sub-urban"/>
    <n v="680"/>
    <n v="2913"/>
    <n v="612"/>
    <n v="2806"/>
    <n v="612"/>
    <n v="2806"/>
    <s v="Camp resident -Men"/>
    <s v="Priority 2"/>
    <s v="Food"/>
    <x v="3"/>
    <m/>
    <m/>
  </r>
  <r>
    <s v="Kachin"/>
    <s v="Waingmaw"/>
    <s v="Zai Awng / Mung Ga Zup"/>
    <s v="MMR001CMP111"/>
    <s v="NGCA"/>
    <s v="Sub-urban"/>
    <n v="680"/>
    <n v="2913"/>
    <n v="612"/>
    <n v="2806"/>
    <n v="612"/>
    <n v="2806"/>
    <s v="Camp resident -Men"/>
    <s v="Priority 3"/>
    <s v="Food"/>
    <x v="10"/>
    <m/>
    <m/>
  </r>
  <r>
    <s v="Kachin"/>
    <s v="Waingmaw"/>
    <s v="Zai Awng / Mung Ga Zup"/>
    <s v="MMR001CMP111"/>
    <s v="NGCA"/>
    <s v="Sub-urban"/>
    <n v="680"/>
    <n v="2913"/>
    <n v="612"/>
    <n v="2806"/>
    <n v="612"/>
    <n v="2806"/>
    <s v="Camp resident - women"/>
    <s v="Priority 1"/>
    <s v="Wash"/>
    <x v="9"/>
    <m/>
    <m/>
  </r>
  <r>
    <s v="Kachin"/>
    <s v="Waingmaw"/>
    <s v="Zai Awng / Mung Ga Zup"/>
    <s v="MMR001CMP111"/>
    <s v="NGCA"/>
    <s v="Sub-urban"/>
    <n v="680"/>
    <n v="2913"/>
    <n v="612"/>
    <n v="2806"/>
    <n v="612"/>
    <n v="2806"/>
    <s v="Camp resident - women"/>
    <s v="Priority 2"/>
    <s v="NonFoodItems"/>
    <x v="8"/>
    <m/>
    <m/>
  </r>
  <r>
    <s v="Kachin"/>
    <s v="Waingmaw"/>
    <s v="Zai Awng / Mung Ga Zup"/>
    <s v="MMR001CMP111"/>
    <s v="NGCA"/>
    <s v="Sub-urban"/>
    <n v="680"/>
    <n v="2913"/>
    <n v="612"/>
    <n v="2806"/>
    <n v="612"/>
    <n v="2806"/>
    <s v="Camp resident - women"/>
    <s v="Priority 3"/>
    <s v="Wash"/>
    <x v="16"/>
    <m/>
    <m/>
  </r>
  <r>
    <s v="Kachin"/>
    <s v="Waingmaw"/>
    <s v="Zai Awng / Mung Ga Zup"/>
    <s v="MMR001CMP111"/>
    <s v="NGCA"/>
    <s v="Sub-urban"/>
    <n v="680"/>
    <n v="2913"/>
    <n v="612"/>
    <n v="2806"/>
    <n v="612"/>
    <n v="2806"/>
    <s v="Camp resident - Children"/>
    <s v="Priority 1"/>
    <s v="Education"/>
    <x v="11"/>
    <m/>
    <m/>
  </r>
  <r>
    <s v="Kachin"/>
    <s v="Waingmaw"/>
    <s v="Zai Awng / Mung Ga Zup"/>
    <s v="MMR001CMP111"/>
    <s v="NGCA"/>
    <s v="Sub-urban"/>
    <n v="680"/>
    <n v="2913"/>
    <n v="612"/>
    <n v="2806"/>
    <n v="612"/>
    <n v="2806"/>
    <s v="Camp resident - Children"/>
    <s v="Priority 2"/>
    <s v="Education"/>
    <x v="0"/>
    <m/>
    <m/>
  </r>
  <r>
    <s v="Kachin"/>
    <s v="Waingmaw"/>
    <s v="Zai Awng / Mung Ga Zup"/>
    <s v="MMR001CMP111"/>
    <s v="NGCA"/>
    <s v="Sub-urban"/>
    <n v="680"/>
    <n v="2913"/>
    <n v="612"/>
    <n v="2806"/>
    <n v="612"/>
    <n v="2806"/>
    <s v="Camp resident - Children"/>
    <s v="Priority 3"/>
    <s v="Education"/>
    <x v="13"/>
    <m/>
    <m/>
  </r>
  <r>
    <s v="Kachin"/>
    <s v="Waingmaw"/>
    <s v="Pajau / Jan Mai"/>
    <s v="MMR001CMP120"/>
    <s v="NGCA"/>
    <s v="Sub-urban"/>
    <n v="191"/>
    <n v="768"/>
    <n v="178"/>
    <n v="850"/>
    <n v="178"/>
    <n v="850"/>
    <s v="Camp manager"/>
    <s v="Priority 1"/>
    <s v="Food"/>
    <x v="5"/>
    <m/>
    <m/>
  </r>
  <r>
    <s v="Kachin"/>
    <s v="Waingmaw"/>
    <s v="Pajau / Jan Mai"/>
    <s v="MMR001CMP120"/>
    <s v="NGCA"/>
    <s v="Sub-urban"/>
    <n v="191"/>
    <n v="768"/>
    <n v="178"/>
    <n v="850"/>
    <n v="178"/>
    <n v="850"/>
    <s v="Camp manager"/>
    <s v="Priority 2"/>
    <s v="Food"/>
    <x v="3"/>
    <m/>
    <m/>
  </r>
  <r>
    <s v="Kachin"/>
    <s v="Waingmaw"/>
    <s v="Pajau / Jan Mai"/>
    <s v="MMR001CMP120"/>
    <s v="NGCA"/>
    <s v="Sub-urban"/>
    <n v="191"/>
    <n v="768"/>
    <n v="178"/>
    <n v="850"/>
    <n v="178"/>
    <n v="850"/>
    <s v="Camp manager"/>
    <s v="Priority 3"/>
    <s v="Environment"/>
    <x v="12"/>
    <m/>
    <m/>
  </r>
  <r>
    <s v="Kachin"/>
    <s v="Waingmaw"/>
    <s v="Pajau / Jan Mai"/>
    <s v="MMR001CMP120"/>
    <s v="NGCA"/>
    <s v="Sub-urban"/>
    <n v="191"/>
    <n v="768"/>
    <n v="178"/>
    <n v="850"/>
    <n v="178"/>
    <n v="850"/>
    <s v="Camp resident -Men"/>
    <s v="Priority 1"/>
    <s v="Food"/>
    <x v="7"/>
    <m/>
    <m/>
  </r>
  <r>
    <s v="Kachin"/>
    <s v="Waingmaw"/>
    <s v="Pajau / Jan Mai"/>
    <s v="MMR001CMP120"/>
    <s v="NGCA"/>
    <s v="Sub-urban"/>
    <n v="191"/>
    <n v="768"/>
    <n v="178"/>
    <n v="850"/>
    <n v="178"/>
    <n v="850"/>
    <s v="Camp resident -Men"/>
    <s v="Priority 2"/>
    <s v="Food"/>
    <x v="3"/>
    <m/>
    <m/>
  </r>
  <r>
    <s v="Kachin"/>
    <s v="Waingmaw"/>
    <s v="Pajau / Jan Mai"/>
    <s v="MMR001CMP120"/>
    <s v="NGCA"/>
    <s v="Sub-urban"/>
    <n v="191"/>
    <n v="768"/>
    <n v="178"/>
    <n v="850"/>
    <n v="178"/>
    <n v="850"/>
    <s v="Camp resident -Men"/>
    <s v="Priority 3"/>
    <s v="NonFoodItems"/>
    <x v="6"/>
    <m/>
    <m/>
  </r>
  <r>
    <s v="Kachin"/>
    <s v="Waingmaw"/>
    <s v="Pajau / Jan Mai"/>
    <s v="MMR001CMP120"/>
    <s v="NGCA"/>
    <s v="Sub-urban"/>
    <n v="191"/>
    <n v="768"/>
    <n v="178"/>
    <n v="850"/>
    <n v="178"/>
    <n v="850"/>
    <s v="Camp resident - women"/>
    <s v="Priority 1"/>
    <s v="Wash"/>
    <x v="9"/>
    <m/>
    <m/>
  </r>
  <r>
    <s v="Kachin"/>
    <s v="Waingmaw"/>
    <s v="Pajau / Jan Mai"/>
    <s v="MMR001CMP120"/>
    <s v="NGCA"/>
    <s v="Sub-urban"/>
    <n v="191"/>
    <n v="768"/>
    <n v="178"/>
    <n v="850"/>
    <n v="178"/>
    <n v="850"/>
    <s v="Camp resident - women"/>
    <s v="Priority 2"/>
    <s v="Food"/>
    <x v="3"/>
    <m/>
    <m/>
  </r>
  <r>
    <s v="Kachin"/>
    <s v="Waingmaw"/>
    <s v="Pajau / Jan Mai"/>
    <s v="MMR001CMP120"/>
    <s v="NGCA"/>
    <s v="Sub-urban"/>
    <n v="191"/>
    <n v="768"/>
    <n v="178"/>
    <n v="850"/>
    <n v="178"/>
    <n v="850"/>
    <s v="Camp resident - women"/>
    <s v="Priority 3"/>
    <s v="Wash"/>
    <x v="16"/>
    <m/>
    <m/>
  </r>
  <r>
    <s v="Kachin"/>
    <s v="Waingmaw"/>
    <s v="Pajau / Jan Mai"/>
    <s v="MMR001CMP120"/>
    <s v="NGCA"/>
    <s v="Sub-urban"/>
    <n v="191"/>
    <n v="768"/>
    <n v="178"/>
    <n v="850"/>
    <n v="178"/>
    <n v="850"/>
    <s v="Camp resident - Children"/>
    <s v="Priority 1"/>
    <s v="Education"/>
    <x v="0"/>
    <m/>
    <m/>
  </r>
  <r>
    <s v="Kachin"/>
    <s v="Waingmaw"/>
    <s v="Pajau / Jan Mai"/>
    <s v="MMR001CMP120"/>
    <s v="NGCA"/>
    <s v="Sub-urban"/>
    <n v="191"/>
    <n v="768"/>
    <n v="178"/>
    <n v="850"/>
    <n v="178"/>
    <n v="850"/>
    <s v="Camp resident - Children"/>
    <s v="Priority 2"/>
    <s v="Food"/>
    <x v="3"/>
    <m/>
    <m/>
  </r>
  <r>
    <s v="Kachin"/>
    <s v="Waingmaw"/>
    <s v="Pajau / Jan Mai"/>
    <s v="MMR001CMP120"/>
    <s v="NGCA"/>
    <s v="Sub-urban"/>
    <n v="191"/>
    <n v="768"/>
    <n v="178"/>
    <n v="850"/>
    <n v="178"/>
    <n v="850"/>
    <s v="Camp resident - Children"/>
    <s v="Priority 3"/>
    <s v="Education"/>
    <x v="13"/>
    <m/>
    <m/>
  </r>
  <r>
    <s v="Kachin"/>
    <s v="Bhamo"/>
    <s v="Aung Thar Church"/>
    <s v="MMR001CMP194"/>
    <s v="GCA"/>
    <s v="Mixed"/>
    <n v="12"/>
    <n v="52"/>
    <n v="12"/>
    <n v="56"/>
    <n v="12"/>
    <n v="56"/>
    <s v="Camp manager"/>
    <s v="Priority 1"/>
    <s v="Food"/>
    <x v="5"/>
    <m/>
    <m/>
  </r>
  <r>
    <s v="Kachin"/>
    <s v="Bhamo"/>
    <s v="Aung Thar Church"/>
    <s v="MMR001CMP194"/>
    <s v="GCA"/>
    <s v="Mixed"/>
    <n v="12"/>
    <n v="52"/>
    <n v="12"/>
    <n v="56"/>
    <n v="12"/>
    <n v="56"/>
    <s v="Camp manager"/>
    <s v="Priority 2"/>
    <s v="Food"/>
    <x v="3"/>
    <m/>
    <m/>
  </r>
  <r>
    <s v="Kachin"/>
    <s v="Bhamo"/>
    <s v="Aung Thar Church"/>
    <s v="MMR001CMP194"/>
    <s v="GCA"/>
    <s v="Mixed"/>
    <n v="12"/>
    <n v="52"/>
    <n v="12"/>
    <n v="56"/>
    <n v="12"/>
    <n v="56"/>
    <s v="Camp manager"/>
    <s v="Priority 3"/>
    <s v="Health"/>
    <x v="2"/>
    <m/>
    <m/>
  </r>
  <r>
    <s v="Kachin"/>
    <s v="Bhamo"/>
    <s v="Aung Thar Church"/>
    <s v="MMR001CMP194"/>
    <s v="GCA"/>
    <s v="Mixed"/>
    <n v="12"/>
    <n v="52"/>
    <n v="12"/>
    <n v="56"/>
    <n v="12"/>
    <n v="56"/>
    <s v="Camp resident -Men"/>
    <s v="Priority 1"/>
    <s v="Food"/>
    <x v="5"/>
    <m/>
    <m/>
  </r>
  <r>
    <s v="Kachin"/>
    <s v="Bhamo"/>
    <s v="Aung Thar Church"/>
    <s v="MMR001CMP194"/>
    <s v="GCA"/>
    <s v="Mixed"/>
    <n v="12"/>
    <n v="52"/>
    <n v="12"/>
    <n v="56"/>
    <n v="12"/>
    <n v="56"/>
    <s v="Camp resident -Men"/>
    <s v="Priority 2"/>
    <s v="Food"/>
    <x v="7"/>
    <m/>
    <m/>
  </r>
  <r>
    <s v="Kachin"/>
    <s v="Bhamo"/>
    <s v="Aung Thar Church"/>
    <s v="MMR001CMP194"/>
    <s v="GCA"/>
    <s v="Mixed"/>
    <n v="12"/>
    <n v="52"/>
    <n v="12"/>
    <n v="56"/>
    <n v="12"/>
    <n v="56"/>
    <s v="Camp resident -Men"/>
    <s v="Priority 3"/>
    <s v="Education"/>
    <x v="4"/>
    <m/>
    <m/>
  </r>
  <r>
    <s v="Kachin"/>
    <s v="Bhamo"/>
    <s v="Aung Thar Church"/>
    <s v="MMR001CMP194"/>
    <s v="GCA"/>
    <s v="Mixed"/>
    <n v="12"/>
    <n v="52"/>
    <n v="12"/>
    <n v="56"/>
    <n v="12"/>
    <n v="56"/>
    <s v="Camp resident - women"/>
    <s v="Priority 1"/>
    <s v="Food"/>
    <x v="5"/>
    <m/>
    <m/>
  </r>
  <r>
    <s v="Kachin"/>
    <s v="Bhamo"/>
    <s v="Aung Thar Church"/>
    <s v="MMR001CMP194"/>
    <s v="GCA"/>
    <s v="Mixed"/>
    <n v="12"/>
    <n v="52"/>
    <n v="12"/>
    <n v="56"/>
    <n v="12"/>
    <n v="56"/>
    <s v="Camp resident - women"/>
    <s v="Priority 2"/>
    <s v="NonFoodItems"/>
    <x v="8"/>
    <m/>
    <m/>
  </r>
  <r>
    <s v="Kachin"/>
    <s v="Bhamo"/>
    <s v="Aung Thar Church"/>
    <s v="MMR001CMP194"/>
    <s v="GCA"/>
    <s v="Mixed"/>
    <n v="12"/>
    <n v="52"/>
    <n v="12"/>
    <n v="56"/>
    <n v="12"/>
    <n v="56"/>
    <s v="Camp resident - women"/>
    <s v="Priority 3"/>
    <s v="Education"/>
    <x v="0"/>
    <m/>
    <m/>
  </r>
  <r>
    <s v="Kachin"/>
    <s v="Shwegu"/>
    <s v="Shwe Gu Baptist Church"/>
    <s v="MMR001CMP067"/>
    <s v="GCA"/>
    <s v="Urban"/>
    <n v="83"/>
    <n v="293"/>
    <n v="86"/>
    <n v="303"/>
    <n v="86"/>
    <n v="303"/>
    <s v="Camp resident - Children"/>
    <s v="Priority 2"/>
    <s v="Education"/>
    <x v="0"/>
    <m/>
    <m/>
  </r>
  <r>
    <s v="Kachin"/>
    <s v="Shwegu"/>
    <s v="Shwe Gu Baptist Church"/>
    <s v="MMR001CMP067"/>
    <s v="GCA"/>
    <s v="Urban"/>
    <n v="83"/>
    <n v="293"/>
    <n v="86"/>
    <n v="303"/>
    <n v="86"/>
    <n v="303"/>
    <s v="Camp resident - Children"/>
    <s v="Priority 3"/>
    <s v="Education"/>
    <x v="13"/>
    <m/>
    <m/>
  </r>
  <r>
    <s v="Kachin"/>
    <s v="Mansi"/>
    <s v="Mansi Baptist Church"/>
    <s v="MMR001CMP066"/>
    <s v="GCA"/>
    <s v="Urban"/>
    <n v="221"/>
    <n v="1003"/>
    <n v="192"/>
    <n v="873"/>
    <n v="192"/>
    <n v="873"/>
    <s v="Camp manager"/>
    <s v="Priority 1"/>
    <s v="Food"/>
    <x v="5"/>
    <m/>
    <m/>
  </r>
  <r>
    <s v="Kachin"/>
    <s v="Mansi"/>
    <s v="Mansi Baptist Church"/>
    <s v="MMR001CMP066"/>
    <s v="GCA"/>
    <s v="Urban"/>
    <n v="221"/>
    <n v="1003"/>
    <n v="192"/>
    <n v="873"/>
    <n v="192"/>
    <n v="873"/>
    <s v="Camp manager"/>
    <s v="Priority 2"/>
    <s v="Wash"/>
    <x v="16"/>
    <m/>
    <m/>
  </r>
  <r>
    <s v="Kachin"/>
    <s v="Mansi"/>
    <s v="Mansi Baptist Church"/>
    <s v="MMR001CMP066"/>
    <s v="GCA"/>
    <s v="Urban"/>
    <n v="221"/>
    <n v="1003"/>
    <n v="192"/>
    <n v="873"/>
    <n v="192"/>
    <n v="873"/>
    <s v="Camp manager"/>
    <s v="Priority 3"/>
    <s v="Education"/>
    <x v="0"/>
    <m/>
    <m/>
  </r>
  <r>
    <s v="Kachin"/>
    <s v="Mansi"/>
    <s v="Mansi Baptist Church"/>
    <s v="MMR001CMP066"/>
    <s v="GCA"/>
    <s v="Urban"/>
    <n v="221"/>
    <n v="1003"/>
    <n v="192"/>
    <n v="873"/>
    <n v="192"/>
    <n v="873"/>
    <s v="Camp resident -Men"/>
    <s v="Priority 1"/>
    <s v="Food"/>
    <x v="5"/>
    <m/>
    <m/>
  </r>
  <r>
    <s v="Kachin"/>
    <s v="Mansi"/>
    <s v="Mansi Baptist Church"/>
    <s v="MMR001CMP066"/>
    <s v="GCA"/>
    <s v="Urban"/>
    <n v="221"/>
    <n v="1003"/>
    <n v="192"/>
    <n v="873"/>
    <n v="192"/>
    <n v="873"/>
    <s v="Camp resident -Men"/>
    <s v="Priority 2"/>
    <s v="Wash"/>
    <x v="16"/>
    <m/>
    <m/>
  </r>
  <r>
    <s v="Kachin"/>
    <s v="Mansi"/>
    <s v="Mansi Baptist Church"/>
    <s v="MMR001CMP066"/>
    <s v="GCA"/>
    <s v="Urban"/>
    <n v="221"/>
    <n v="1003"/>
    <n v="192"/>
    <n v="873"/>
    <n v="192"/>
    <n v="873"/>
    <s v="Camp resident -Men"/>
    <s v="Priority 3"/>
    <s v="Food"/>
    <x v="7"/>
    <m/>
    <m/>
  </r>
  <r>
    <s v="Kachin"/>
    <s v="Mansi"/>
    <s v="Mansi Baptist Church"/>
    <s v="MMR001CMP066"/>
    <s v="GCA"/>
    <s v="Urban"/>
    <n v="221"/>
    <n v="1003"/>
    <n v="192"/>
    <n v="873"/>
    <n v="192"/>
    <n v="873"/>
    <s v="Camp resident - women"/>
    <s v="Priority 1"/>
    <s v="Food"/>
    <x v="5"/>
    <m/>
    <m/>
  </r>
  <r>
    <s v="Kachin"/>
    <s v="Mansi"/>
    <s v="Mansi Baptist Church"/>
    <s v="MMR001CMP066"/>
    <s v="GCA"/>
    <s v="Urban"/>
    <n v="221"/>
    <n v="1003"/>
    <n v="192"/>
    <n v="873"/>
    <n v="192"/>
    <n v="873"/>
    <s v="Camp resident - women"/>
    <s v="Priority 2"/>
    <s v="Wash"/>
    <x v="9"/>
    <m/>
    <m/>
  </r>
  <r>
    <s v="Kachin"/>
    <s v="Mansi"/>
    <s v="Mansi Baptist Church"/>
    <s v="MMR001CMP066"/>
    <s v="GCA"/>
    <s v="Urban"/>
    <n v="221"/>
    <n v="1003"/>
    <n v="192"/>
    <n v="873"/>
    <n v="192"/>
    <n v="873"/>
    <s v="Camp resident - women"/>
    <s v="Priority 3"/>
    <s v="Education"/>
    <x v="13"/>
    <m/>
    <m/>
  </r>
  <r>
    <s v="Kachin"/>
    <s v="Mansi"/>
    <s v="Mansi Baptist Church"/>
    <s v="MMR001CMP066"/>
    <s v="GCA"/>
    <s v="Urban"/>
    <n v="221"/>
    <n v="1003"/>
    <n v="192"/>
    <n v="873"/>
    <n v="192"/>
    <n v="873"/>
    <s v="Camp resident - Children"/>
    <s v="Priority 1"/>
    <s v="Food"/>
    <x v="10"/>
    <m/>
    <m/>
  </r>
  <r>
    <s v="Kachin"/>
    <s v="Mansi"/>
    <s v="Mansi Baptist Church"/>
    <s v="MMR001CMP066"/>
    <s v="GCA"/>
    <s v="Urban"/>
    <n v="221"/>
    <n v="1003"/>
    <n v="192"/>
    <n v="873"/>
    <n v="192"/>
    <n v="873"/>
    <s v="Camp resident - Children"/>
    <s v="Priority 2"/>
    <s v="Education"/>
    <x v="0"/>
    <m/>
    <m/>
  </r>
  <r>
    <s v="Kachin"/>
    <s v="Mansi"/>
    <s v="Mansi Baptist Church"/>
    <s v="MMR001CMP066"/>
    <s v="GCA"/>
    <s v="Urban"/>
    <n v="221"/>
    <n v="1003"/>
    <n v="192"/>
    <n v="873"/>
    <n v="192"/>
    <n v="873"/>
    <s v="Camp resident - Children"/>
    <s v="Priority 3"/>
    <s v="Education"/>
    <x v="13"/>
    <m/>
    <m/>
  </r>
  <r>
    <s v="Kachin"/>
    <s v="Momauk"/>
    <s v="Momauk Baptist Church"/>
    <s v="MMR001CMP056"/>
    <s v="GCA"/>
    <s v="Urban"/>
    <n v="207"/>
    <n v="1863"/>
    <n v="391"/>
    <n v="1820"/>
    <n v="391"/>
    <n v="1820"/>
    <s v="Camp manager"/>
    <s v="Priority 1"/>
    <s v="Food"/>
    <x v="5"/>
    <m/>
    <m/>
  </r>
  <r>
    <s v="Kachin"/>
    <s v="Momauk"/>
    <s v="Momauk Baptist Church"/>
    <s v="MMR001CMP056"/>
    <s v="GCA"/>
    <s v="Urban"/>
    <n v="207"/>
    <n v="1863"/>
    <n v="391"/>
    <n v="1820"/>
    <n v="391"/>
    <n v="1820"/>
    <s v="Camp manager"/>
    <s v="Priority 2"/>
    <s v="Food"/>
    <x v="3"/>
    <m/>
    <m/>
  </r>
  <r>
    <s v="Kachin"/>
    <s v="Momauk"/>
    <s v="Momauk Baptist Church"/>
    <s v="MMR001CMP056"/>
    <s v="GCA"/>
    <s v="Urban"/>
    <n v="207"/>
    <n v="1863"/>
    <n v="391"/>
    <n v="1820"/>
    <n v="391"/>
    <n v="1820"/>
    <s v="Camp manager"/>
    <s v="Priority 3"/>
    <s v="Shelter"/>
    <x v="14"/>
    <m/>
    <m/>
  </r>
  <r>
    <s v="Kachin"/>
    <s v="Momauk"/>
    <s v="Momauk Baptist Church"/>
    <s v="MMR001CMP056"/>
    <s v="GCA"/>
    <s v="Urban"/>
    <n v="207"/>
    <n v="1863"/>
    <n v="391"/>
    <n v="1820"/>
    <n v="391"/>
    <n v="1820"/>
    <s v="Camp resident -Men"/>
    <s v="Priority 1"/>
    <s v="Food"/>
    <x v="7"/>
    <m/>
    <m/>
  </r>
  <r>
    <s v="Kachin"/>
    <s v="Momauk"/>
    <s v="Momauk Baptist Church"/>
    <s v="MMR001CMP056"/>
    <s v="GCA"/>
    <s v="Urban"/>
    <n v="207"/>
    <n v="1863"/>
    <n v="391"/>
    <n v="1820"/>
    <n v="391"/>
    <n v="1820"/>
    <s v="Camp resident -Men"/>
    <s v="Priority 2"/>
    <s v="Food"/>
    <x v="3"/>
    <m/>
    <m/>
  </r>
  <r>
    <s v="Kachin"/>
    <s v="Momauk"/>
    <s v="Momauk Baptist Church"/>
    <s v="MMR001CMP056"/>
    <s v="GCA"/>
    <s v="Urban"/>
    <n v="207"/>
    <n v="1863"/>
    <n v="391"/>
    <n v="1820"/>
    <n v="391"/>
    <n v="1820"/>
    <s v="Camp resident -Men"/>
    <s v="Priority 3"/>
    <s v="Food"/>
    <x v="5"/>
    <m/>
    <m/>
  </r>
  <r>
    <s v="Kachin"/>
    <s v="Momauk"/>
    <s v="Momauk Baptist Church"/>
    <s v="MMR001CMP056"/>
    <s v="GCA"/>
    <s v="Urban"/>
    <n v="207"/>
    <n v="1863"/>
    <n v="391"/>
    <n v="1820"/>
    <n v="391"/>
    <n v="1820"/>
    <s v="Camp resident - women"/>
    <s v="Priority 1"/>
    <s v="Food"/>
    <x v="5"/>
    <m/>
    <m/>
  </r>
  <r>
    <s v="Kachin"/>
    <s v="Momauk"/>
    <s v="Momauk Baptist Church"/>
    <s v="MMR001CMP056"/>
    <s v="GCA"/>
    <s v="Urban"/>
    <n v="207"/>
    <n v="1863"/>
    <n v="391"/>
    <n v="1820"/>
    <n v="391"/>
    <n v="1820"/>
    <s v="Camp resident - women"/>
    <s v="Priority 2"/>
    <s v="Food"/>
    <x v="7"/>
    <m/>
    <m/>
  </r>
  <r>
    <s v="Kachin"/>
    <s v="Momauk"/>
    <s v="Momauk Baptist Church"/>
    <s v="MMR001CMP056"/>
    <s v="GCA"/>
    <s v="Urban"/>
    <n v="207"/>
    <n v="1863"/>
    <n v="391"/>
    <n v="1820"/>
    <n v="391"/>
    <n v="1820"/>
    <s v="Camp resident - women"/>
    <s v="Priority 3"/>
    <s v="Education"/>
    <x v="0"/>
    <m/>
    <m/>
  </r>
  <r>
    <s v="Kachin"/>
    <s v="Momauk"/>
    <s v="Momauk Baptist Church"/>
    <s v="MMR001CMP056"/>
    <s v="GCA"/>
    <s v="Urban"/>
    <n v="207"/>
    <n v="1863"/>
    <n v="391"/>
    <n v="1820"/>
    <n v="391"/>
    <n v="1820"/>
    <s v="Camp resident - Children"/>
    <s v="Priority 1"/>
    <s v="Food"/>
    <x v="5"/>
    <m/>
    <m/>
  </r>
  <r>
    <s v="Kachin"/>
    <s v="Momauk"/>
    <s v="Momauk Baptist Church"/>
    <s v="MMR001CMP056"/>
    <s v="GCA"/>
    <s v="Urban"/>
    <n v="207"/>
    <n v="1863"/>
    <n v="391"/>
    <n v="1820"/>
    <n v="391"/>
    <n v="1820"/>
    <s v="Camp resident - Children"/>
    <s v="Priority 2"/>
    <s v="Education"/>
    <x v="13"/>
    <m/>
    <m/>
  </r>
  <r>
    <s v="Kachin"/>
    <s v="Momauk"/>
    <s v="Momauk Baptist Church"/>
    <s v="MMR001CMP056"/>
    <s v="GCA"/>
    <s v="Urban"/>
    <n v="207"/>
    <n v="1863"/>
    <n v="391"/>
    <n v="1820"/>
    <n v="391"/>
    <n v="1820"/>
    <s v="Camp resident - Children"/>
    <s v="Priority 3"/>
    <s v="Education"/>
    <x v="0"/>
    <m/>
    <m/>
  </r>
  <r>
    <s v="Kachin"/>
    <s v="Mansi"/>
    <s v="Maing Khaung"/>
    <s v="MMR001CMP218"/>
    <s v="GCA"/>
    <s v="Rural"/>
    <n v="372"/>
    <n v="1443"/>
    <n v="165"/>
    <n v="1672"/>
    <n v="165"/>
    <n v="1672"/>
    <s v="Camp manager"/>
    <s v="Priority 1"/>
    <s v="Health"/>
    <x v="2"/>
    <m/>
    <m/>
  </r>
  <r>
    <s v="Kachin"/>
    <s v="Mansi"/>
    <s v="Maing Khaung"/>
    <s v="MMR001CMP218"/>
    <s v="GCA"/>
    <s v="Rural"/>
    <n v="372"/>
    <n v="1443"/>
    <n v="165"/>
    <n v="1672"/>
    <n v="165"/>
    <n v="1672"/>
    <s v="Camp manager"/>
    <s v="Priority 2"/>
    <s v="Wash"/>
    <x v="28"/>
    <m/>
    <m/>
  </r>
  <r>
    <s v="Kachin"/>
    <s v="Mansi"/>
    <s v="Maing Khaung"/>
    <s v="MMR001CMP218"/>
    <s v="GCA"/>
    <s v="Rural"/>
    <n v="372"/>
    <n v="1443"/>
    <n v="165"/>
    <n v="1672"/>
    <n v="165"/>
    <n v="1672"/>
    <s v="Camp manager"/>
    <s v="Priority 3"/>
    <s v="Education"/>
    <x v="11"/>
    <m/>
    <m/>
  </r>
  <r>
    <s v="Kachin"/>
    <s v="Mansi"/>
    <s v="Maing Khaung"/>
    <s v="MMR001CMP218"/>
    <s v="GCA"/>
    <s v="Rural"/>
    <n v="372"/>
    <n v="1443"/>
    <n v="165"/>
    <n v="1672"/>
    <n v="165"/>
    <n v="1672"/>
    <s v="Camp resident -Men"/>
    <s v="Priority 1"/>
    <s v="Education"/>
    <x v="4"/>
    <m/>
    <m/>
  </r>
  <r>
    <s v="Kachin"/>
    <s v="Mansi"/>
    <s v="Maing Khaung"/>
    <s v="MMR001CMP218"/>
    <s v="GCA"/>
    <s v="Rural"/>
    <n v="372"/>
    <n v="1443"/>
    <n v="165"/>
    <n v="1672"/>
    <n v="165"/>
    <n v="1672"/>
    <s v="Camp resident -Men"/>
    <s v="Priority 2"/>
    <s v="Food"/>
    <x v="5"/>
    <m/>
    <m/>
  </r>
  <r>
    <s v="Kachin"/>
    <s v="Mansi"/>
    <s v="Maing Khaung"/>
    <s v="MMR001CMP218"/>
    <s v="GCA"/>
    <s v="Rural"/>
    <n v="372"/>
    <n v="1443"/>
    <n v="165"/>
    <n v="1672"/>
    <n v="165"/>
    <n v="1672"/>
    <s v="Camp resident -Men"/>
    <s v="Priority 3"/>
    <s v="Food"/>
    <x v="3"/>
    <m/>
    <m/>
  </r>
  <r>
    <s v="Kachin"/>
    <s v="Mansi"/>
    <s v="Maing Khaung"/>
    <s v="MMR001CMP218"/>
    <s v="GCA"/>
    <s v="Rural"/>
    <n v="372"/>
    <n v="1443"/>
    <n v="165"/>
    <n v="1672"/>
    <n v="165"/>
    <n v="1672"/>
    <s v="Camp resident - women"/>
    <s v="Priority 1"/>
    <s v="Food"/>
    <x v="5"/>
    <m/>
    <m/>
  </r>
  <r>
    <s v="Kachin"/>
    <s v="Mansi"/>
    <s v="Maing Khaung"/>
    <s v="MMR001CMP218"/>
    <s v="GCA"/>
    <s v="Rural"/>
    <n v="372"/>
    <n v="1443"/>
    <n v="165"/>
    <n v="1672"/>
    <n v="165"/>
    <n v="1672"/>
    <s v="Camp resident - women"/>
    <s v="Priority 2"/>
    <s v="Wash"/>
    <x v="28"/>
    <m/>
    <m/>
  </r>
  <r>
    <s v="Kachin"/>
    <s v="Mansi"/>
    <s v="Maing Khaung"/>
    <s v="MMR001CMP218"/>
    <s v="GCA"/>
    <s v="Rural"/>
    <n v="372"/>
    <n v="1443"/>
    <n v="165"/>
    <n v="1672"/>
    <n v="165"/>
    <n v="1672"/>
    <s v="Camp resident - women"/>
    <s v="Priority 3"/>
    <s v="NonFoodItems"/>
    <x v="8"/>
    <m/>
    <m/>
  </r>
  <r>
    <s v="Kachin"/>
    <s v="Mansi"/>
    <s v="Maing Khaung"/>
    <s v="MMR001CMP218"/>
    <s v="GCA"/>
    <s v="Rural"/>
    <n v="372"/>
    <n v="1443"/>
    <n v="165"/>
    <n v="1672"/>
    <n v="165"/>
    <n v="1672"/>
    <s v="Camp resident - Children"/>
    <s v="Priority 1"/>
    <s v="Food"/>
    <x v="10"/>
    <m/>
    <m/>
  </r>
  <r>
    <s v="Kachin"/>
    <s v="Mansi"/>
    <s v="Maing Khaung"/>
    <s v="MMR001CMP218"/>
    <s v="GCA"/>
    <s v="Rural"/>
    <n v="372"/>
    <n v="1443"/>
    <n v="165"/>
    <n v="1672"/>
    <n v="165"/>
    <n v="1672"/>
    <s v="Camp resident - Children"/>
    <s v="Priority 2"/>
    <s v="Education"/>
    <x v="11"/>
    <m/>
    <m/>
  </r>
  <r>
    <s v="Kachin"/>
    <s v="Mansi"/>
    <s v="Maing Khaung"/>
    <s v="MMR001CMP218"/>
    <s v="GCA"/>
    <s v="Rural"/>
    <n v="372"/>
    <n v="1443"/>
    <n v="165"/>
    <n v="1672"/>
    <n v="165"/>
    <n v="1672"/>
    <s v="Camp resident - Children"/>
    <s v="Priority 3"/>
    <s v="Education"/>
    <x v="0"/>
    <m/>
    <m/>
  </r>
  <r>
    <s v="Kachin"/>
    <s v="Bhamo"/>
    <s v="Phan Khar Kone"/>
    <s v="MMR001CMP193"/>
    <s v="GCA"/>
    <s v="Rural"/>
    <n v="157"/>
    <n v="761"/>
    <n v="150"/>
    <n v="761"/>
    <n v="150"/>
    <n v="761"/>
    <s v="Camp manager"/>
    <s v="Priority 1"/>
    <s v="Health"/>
    <x v="2"/>
    <m/>
    <m/>
  </r>
  <r>
    <s v="Kachin"/>
    <s v="Bhamo"/>
    <s v="Phan Khar Kone"/>
    <s v="MMR001CMP193"/>
    <s v="GCA"/>
    <s v="Rural"/>
    <n v="157"/>
    <n v="761"/>
    <n v="150"/>
    <n v="761"/>
    <n v="150"/>
    <n v="761"/>
    <s v="Camp manager"/>
    <s v="Priority 2"/>
    <s v="Protection"/>
    <x v="1"/>
    <m/>
    <m/>
  </r>
  <r>
    <s v="Kachin"/>
    <s v="Bhamo"/>
    <s v="Phan Khar Kone"/>
    <s v="MMR001CMP193"/>
    <s v="GCA"/>
    <s v="Rural"/>
    <n v="157"/>
    <n v="761"/>
    <n v="150"/>
    <n v="761"/>
    <n v="150"/>
    <n v="761"/>
    <s v="Camp manager"/>
    <s v="Priority 3"/>
    <s v="Protection"/>
    <x v="18"/>
    <m/>
    <m/>
  </r>
  <r>
    <s v="Kachin"/>
    <s v="Bhamo"/>
    <s v="Phan Khar Kone"/>
    <s v="MMR001CMP193"/>
    <s v="GCA"/>
    <s v="Rural"/>
    <n v="157"/>
    <n v="761"/>
    <n v="150"/>
    <n v="761"/>
    <n v="150"/>
    <n v="761"/>
    <s v="Camp resident -Men"/>
    <s v="Priority 1"/>
    <s v="Food"/>
    <x v="7"/>
    <m/>
    <m/>
  </r>
  <r>
    <s v="Kachin"/>
    <s v="Bhamo"/>
    <s v="Phan Khar Kone"/>
    <s v="MMR001CMP193"/>
    <s v="GCA"/>
    <s v="Rural"/>
    <n v="157"/>
    <n v="761"/>
    <n v="150"/>
    <n v="761"/>
    <n v="150"/>
    <n v="761"/>
    <s v="Camp resident -Men"/>
    <s v="Priority 2"/>
    <s v="Education"/>
    <x v="4"/>
    <m/>
    <m/>
  </r>
  <r>
    <s v="Kachin"/>
    <s v="Bhamo"/>
    <s v="Phan Khar Kone"/>
    <s v="MMR001CMP193"/>
    <s v="GCA"/>
    <s v="Rural"/>
    <n v="157"/>
    <n v="761"/>
    <n v="150"/>
    <n v="761"/>
    <n v="150"/>
    <n v="761"/>
    <s v="Camp resident -Men"/>
    <s v="Priority 3"/>
    <s v="Protection"/>
    <x v="21"/>
    <m/>
    <m/>
  </r>
  <r>
    <s v="Kachin"/>
    <s v="Bhamo"/>
    <s v="Phan Khar Kone"/>
    <s v="MMR001CMP193"/>
    <s v="GCA"/>
    <s v="Rural"/>
    <n v="157"/>
    <n v="761"/>
    <n v="150"/>
    <n v="761"/>
    <n v="150"/>
    <n v="761"/>
    <s v="Camp resident - women"/>
    <s v="Priority 1"/>
    <s v="Wash"/>
    <x v="9"/>
    <m/>
    <m/>
  </r>
  <r>
    <s v="Kachin"/>
    <s v="Bhamo"/>
    <s v="Phan Khar Kone"/>
    <s v="MMR001CMP193"/>
    <s v="GCA"/>
    <s v="Rural"/>
    <n v="157"/>
    <n v="761"/>
    <n v="150"/>
    <n v="761"/>
    <n v="150"/>
    <n v="761"/>
    <s v="Camp resident - women"/>
    <s v="Priority 2"/>
    <s v="NonFoodItems"/>
    <x v="8"/>
    <m/>
    <m/>
  </r>
  <r>
    <s v="Kachin"/>
    <s v="Bhamo"/>
    <s v="Phan Khar Kone"/>
    <s v="MMR001CMP193"/>
    <s v="GCA"/>
    <s v="Rural"/>
    <n v="157"/>
    <n v="761"/>
    <n v="150"/>
    <n v="761"/>
    <n v="150"/>
    <n v="761"/>
    <s v="Camp resident - women"/>
    <s v="Priority 3"/>
    <s v="Food"/>
    <x v="10"/>
    <m/>
    <m/>
  </r>
  <r>
    <s v="Kachin"/>
    <s v="Bhamo"/>
    <s v="Phan Khar Kone"/>
    <s v="MMR001CMP193"/>
    <s v="GCA"/>
    <s v="Rural"/>
    <n v="157"/>
    <n v="761"/>
    <n v="150"/>
    <n v="761"/>
    <n v="150"/>
    <n v="761"/>
    <s v="Camp resident - Children"/>
    <s v="Priority 1"/>
    <s v="Education"/>
    <x v="0"/>
    <m/>
    <m/>
  </r>
  <r>
    <s v="Kachin"/>
    <s v="Bhamo"/>
    <s v="Phan Khar Kone"/>
    <s v="MMR001CMP193"/>
    <s v="GCA"/>
    <s v="Rural"/>
    <n v="157"/>
    <n v="761"/>
    <n v="150"/>
    <n v="761"/>
    <n v="150"/>
    <n v="761"/>
    <s v="Camp resident - Children"/>
    <s v="Priority 2"/>
    <s v="Food"/>
    <x v="3"/>
    <m/>
    <m/>
  </r>
  <r>
    <s v="Kachin"/>
    <s v="Bhamo"/>
    <s v="Phan Khar Kone"/>
    <s v="MMR001CMP193"/>
    <s v="GCA"/>
    <s v="Rural"/>
    <n v="157"/>
    <n v="761"/>
    <n v="150"/>
    <n v="761"/>
    <n v="150"/>
    <n v="761"/>
    <s v="Camp resident - Children"/>
    <s v="Priority 3"/>
    <s v="Education"/>
    <x v="4"/>
    <m/>
    <m/>
  </r>
  <r>
    <s v="Kachin"/>
    <s v="Momauk"/>
    <s v="Loi Je Lisu Camp"/>
    <s v="MMR001CMP070"/>
    <s v="GCA"/>
    <s v="Urban"/>
    <n v="188"/>
    <n v="993"/>
    <n v="190"/>
    <n v="1021"/>
    <n v="190"/>
    <n v="1021"/>
    <s v="Camp manager"/>
    <s v="Priority 1"/>
    <s v="Other"/>
    <x v="27"/>
    <m/>
    <s v="To building of new shelter"/>
  </r>
  <r>
    <s v="Kachin"/>
    <s v="Momauk"/>
    <s v="Loi Je Lisu Camp"/>
    <s v="MMR001CMP070"/>
    <s v="GCA"/>
    <s v="Urban"/>
    <n v="188"/>
    <n v="993"/>
    <n v="190"/>
    <n v="1021"/>
    <n v="190"/>
    <n v="1021"/>
    <s v="Camp manager"/>
    <s v="Priority 2"/>
    <s v="Other"/>
    <x v="27"/>
    <m/>
    <s v="To Glove bathing place"/>
  </r>
  <r>
    <s v="Kachin"/>
    <s v="Momauk"/>
    <s v="Loi Je Lisu Camp"/>
    <s v="MMR001CMP070"/>
    <s v="GCA"/>
    <s v="Urban"/>
    <n v="188"/>
    <n v="993"/>
    <n v="190"/>
    <n v="1021"/>
    <n v="190"/>
    <n v="1021"/>
    <s v="Camp manager"/>
    <s v="Priority 3"/>
    <s v="Wash"/>
    <x v="26"/>
    <m/>
    <m/>
  </r>
  <r>
    <s v="Kachin"/>
    <s v="Momauk"/>
    <s v="Loi Je Lisu Camp"/>
    <s v="MMR001CMP070"/>
    <s v="GCA"/>
    <s v="Urban"/>
    <n v="188"/>
    <n v="993"/>
    <n v="190"/>
    <n v="1021"/>
    <n v="190"/>
    <n v="1021"/>
    <s v="Camp resident -Men"/>
    <s v="Priority 1"/>
    <s v="Food"/>
    <x v="5"/>
    <m/>
    <m/>
  </r>
  <r>
    <s v="Kachin"/>
    <s v="Momauk"/>
    <s v="Loi Je Lisu Camp"/>
    <s v="MMR001CMP070"/>
    <s v="GCA"/>
    <s v="Urban"/>
    <n v="188"/>
    <n v="993"/>
    <n v="190"/>
    <n v="1021"/>
    <n v="190"/>
    <n v="1021"/>
    <s v="Camp resident -Men"/>
    <s v="Priority 2"/>
    <s v="Other"/>
    <x v="27"/>
    <m/>
    <s v="To biilding of new shelter"/>
  </r>
  <r>
    <s v="Kachin"/>
    <s v="Momauk"/>
    <s v="Loi Je Lisu Camp"/>
    <s v="MMR001CMP070"/>
    <s v="GCA"/>
    <s v="Urban"/>
    <n v="188"/>
    <n v="993"/>
    <n v="190"/>
    <n v="1021"/>
    <n v="190"/>
    <n v="1021"/>
    <s v="Camp resident -Men"/>
    <s v="Priority 3"/>
    <s v="Education"/>
    <x v="4"/>
    <m/>
    <m/>
  </r>
  <r>
    <s v="Kachin"/>
    <s v="Momauk"/>
    <s v="Loi Je Lisu Camp"/>
    <s v="MMR001CMP070"/>
    <s v="GCA"/>
    <s v="Urban"/>
    <n v="188"/>
    <n v="993"/>
    <n v="190"/>
    <n v="1021"/>
    <n v="190"/>
    <n v="1021"/>
    <s v="Camp resident - women"/>
    <s v="Priority 1"/>
    <s v="Wash"/>
    <x v="26"/>
    <m/>
    <m/>
  </r>
  <r>
    <s v="Kachin"/>
    <s v="Momauk"/>
    <s v="Loi Je Lisu Camp"/>
    <s v="MMR001CMP070"/>
    <s v="GCA"/>
    <s v="Urban"/>
    <n v="188"/>
    <n v="993"/>
    <n v="190"/>
    <n v="1021"/>
    <n v="190"/>
    <n v="1021"/>
    <s v="Camp resident - women"/>
    <s v="Priority 2"/>
    <s v="Other"/>
    <x v="27"/>
    <m/>
    <s v="To Glove bathing place"/>
  </r>
  <r>
    <s v="Kachin"/>
    <s v="Momauk"/>
    <s v="Loi Je Lisu Camp"/>
    <s v="MMR001CMP070"/>
    <s v="GCA"/>
    <s v="Urban"/>
    <n v="188"/>
    <n v="993"/>
    <n v="190"/>
    <n v="1021"/>
    <n v="190"/>
    <n v="1021"/>
    <s v="Camp resident - women"/>
    <s v="Priority 3"/>
    <s v="Food"/>
    <x v="3"/>
    <m/>
    <m/>
  </r>
  <r>
    <s v="Kachin"/>
    <s v="Momauk"/>
    <s v="Loi Je Lisu Camp"/>
    <s v="MMR001CMP070"/>
    <s v="GCA"/>
    <s v="Urban"/>
    <n v="188"/>
    <n v="993"/>
    <n v="190"/>
    <n v="1021"/>
    <n v="190"/>
    <n v="1021"/>
    <s v="Camp resident - Children"/>
    <s v="Priority 1"/>
    <s v="Education"/>
    <x v="0"/>
    <m/>
    <m/>
  </r>
  <r>
    <s v="Kachin"/>
    <s v="Momauk"/>
    <s v="Loi Je Lisu Camp"/>
    <s v="MMR001CMP070"/>
    <s v="GCA"/>
    <s v="Urban"/>
    <n v="188"/>
    <n v="993"/>
    <n v="190"/>
    <n v="1021"/>
    <n v="190"/>
    <n v="1021"/>
    <s v="Camp resident - Children"/>
    <s v="Priority 2"/>
    <s v="Food"/>
    <x v="5"/>
    <m/>
    <m/>
  </r>
  <r>
    <s v="Kachin"/>
    <s v="Momauk"/>
    <s v="Loi Je Lisu Camp"/>
    <s v="MMR001CMP070"/>
    <s v="GCA"/>
    <s v="Urban"/>
    <n v="188"/>
    <n v="993"/>
    <n v="190"/>
    <n v="1021"/>
    <n v="190"/>
    <n v="1021"/>
    <s v="Camp resident - Children"/>
    <s v="Priority 3"/>
    <s v="Other"/>
    <x v="27"/>
    <m/>
    <s v="Night Guide teacher"/>
  </r>
  <r>
    <s v="Kachin"/>
    <s v="Momauk"/>
    <s v="Loi Je Baptist Church"/>
    <s v="MMR001CMP071"/>
    <s v="GCA"/>
    <s v="Urban"/>
    <n v="29"/>
    <n v="182"/>
    <n v="36"/>
    <n v="215"/>
    <n v="36"/>
    <n v="217"/>
    <s v="Camp manager"/>
    <s v="Priority 1"/>
    <s v="Environment"/>
    <x v="12"/>
    <m/>
    <m/>
  </r>
  <r>
    <s v="Kachin"/>
    <s v="Momauk"/>
    <s v="Loi Je Baptist Church"/>
    <s v="MMR001CMP071"/>
    <s v="GCA"/>
    <s v="Urban"/>
    <n v="29"/>
    <n v="182"/>
    <n v="36"/>
    <n v="215"/>
    <n v="36"/>
    <n v="217"/>
    <s v="Camp manager"/>
    <s v="Priority 2"/>
    <s v="Shelter"/>
    <x v="22"/>
    <m/>
    <m/>
  </r>
  <r>
    <s v="Kachin"/>
    <s v="Momauk"/>
    <s v="Loi Je Baptist Church"/>
    <s v="MMR001CMP071"/>
    <s v="GCA"/>
    <s v="Urban"/>
    <n v="29"/>
    <n v="182"/>
    <n v="36"/>
    <n v="215"/>
    <n v="36"/>
    <n v="217"/>
    <s v="Camp manager"/>
    <s v="Priority 3"/>
    <s v="NonFoodItems"/>
    <x v="8"/>
    <m/>
    <m/>
  </r>
  <r>
    <s v="Kachin"/>
    <s v="Momauk"/>
    <s v="Loi Je Baptist Church"/>
    <s v="MMR001CMP071"/>
    <s v="GCA"/>
    <s v="Urban"/>
    <n v="29"/>
    <n v="182"/>
    <n v="36"/>
    <n v="215"/>
    <n v="36"/>
    <n v="217"/>
    <s v="Camp resident -Men"/>
    <s v="Priority 1"/>
    <s v="Food"/>
    <x v="3"/>
    <m/>
    <m/>
  </r>
  <r>
    <s v="Kachin"/>
    <s v="Momauk"/>
    <s v="Loi Je Baptist Church"/>
    <s v="MMR001CMP071"/>
    <s v="GCA"/>
    <s v="Urban"/>
    <n v="29"/>
    <n v="182"/>
    <n v="36"/>
    <n v="215"/>
    <n v="36"/>
    <n v="217"/>
    <s v="Camp resident -Men"/>
    <s v="Priority 2"/>
    <s v="Education"/>
    <x v="4"/>
    <m/>
    <m/>
  </r>
  <r>
    <s v="Kachin"/>
    <s v="Momauk"/>
    <s v="Loi Je Baptist Church"/>
    <s v="MMR001CMP071"/>
    <s v="GCA"/>
    <s v="Urban"/>
    <n v="29"/>
    <n v="182"/>
    <n v="36"/>
    <n v="215"/>
    <n v="36"/>
    <n v="217"/>
    <s v="Camp resident -Men"/>
    <s v="Priority 3"/>
    <s v="Protection"/>
    <x v="20"/>
    <m/>
    <m/>
  </r>
  <r>
    <s v="Kachin"/>
    <s v="Bhamo"/>
    <s v="Aung Thar Church"/>
    <s v="MMR001CMP194"/>
    <s v="GCA"/>
    <s v="Mixed"/>
    <n v="12"/>
    <n v="52"/>
    <n v="12"/>
    <n v="56"/>
    <n v="12"/>
    <n v="56"/>
    <s v="Camp resident - Children"/>
    <s v="Priority 1"/>
    <s v="Food"/>
    <x v="10"/>
    <m/>
    <m/>
  </r>
  <r>
    <s v="Kachin"/>
    <s v="Bhamo"/>
    <s v="Aung Thar Church"/>
    <s v="MMR001CMP194"/>
    <s v="GCA"/>
    <s v="Mixed"/>
    <n v="12"/>
    <n v="52"/>
    <n v="12"/>
    <n v="56"/>
    <n v="12"/>
    <n v="56"/>
    <s v="Camp resident - Children"/>
    <s v="Priority 2"/>
    <s v="Education"/>
    <x v="11"/>
    <m/>
    <m/>
  </r>
  <r>
    <s v="Kachin"/>
    <s v="Bhamo"/>
    <s v="Aung Thar Church"/>
    <s v="MMR001CMP194"/>
    <s v="GCA"/>
    <s v="Mixed"/>
    <n v="12"/>
    <n v="52"/>
    <n v="12"/>
    <n v="56"/>
    <n v="12"/>
    <n v="56"/>
    <s v="Camp resident - Children"/>
    <s v="Priority 3"/>
    <s v="Education"/>
    <x v="13"/>
    <m/>
    <m/>
  </r>
  <r>
    <s v="Kachin"/>
    <s v="Bhamo"/>
    <s v="Robert Church"/>
    <s v="MMR001CMP047"/>
    <s v="GCA"/>
    <s v="Urban"/>
    <n v="652"/>
    <n v="3706"/>
    <n v="629"/>
    <n v="3794"/>
    <n v="629"/>
    <n v="3794"/>
    <s v="Camp manager"/>
    <s v="Priority 1"/>
    <s v="Shelter"/>
    <x v="22"/>
    <m/>
    <m/>
  </r>
  <r>
    <s v="Kachin"/>
    <s v="Bhamo"/>
    <s v="Robert Church"/>
    <s v="MMR001CMP047"/>
    <s v="GCA"/>
    <s v="Urban"/>
    <n v="652"/>
    <n v="3706"/>
    <n v="629"/>
    <n v="3794"/>
    <n v="629"/>
    <n v="3794"/>
    <s v="Camp manager"/>
    <s v="Priority 2"/>
    <s v="Food"/>
    <x v="5"/>
    <m/>
    <m/>
  </r>
  <r>
    <s v="Kachin"/>
    <s v="Bhamo"/>
    <s v="Robert Church"/>
    <s v="MMR001CMP047"/>
    <s v="GCA"/>
    <s v="Urban"/>
    <n v="652"/>
    <n v="3706"/>
    <n v="629"/>
    <n v="3794"/>
    <n v="629"/>
    <n v="3794"/>
    <s v="Camp manager"/>
    <s v="Priority 3"/>
    <s v="Shelter"/>
    <x v="24"/>
    <m/>
    <m/>
  </r>
  <r>
    <s v="Kachin"/>
    <s v="Bhamo"/>
    <s v="Robert Church"/>
    <s v="MMR001CMP047"/>
    <s v="GCA"/>
    <s v="Urban"/>
    <n v="652"/>
    <n v="3706"/>
    <n v="629"/>
    <n v="3794"/>
    <n v="629"/>
    <n v="3794"/>
    <s v="Camp resident -Men"/>
    <s v="Priority 1"/>
    <s v="Food"/>
    <x v="5"/>
    <m/>
    <m/>
  </r>
  <r>
    <s v="Kachin"/>
    <s v="Bhamo"/>
    <s v="Robert Church"/>
    <s v="MMR001CMP047"/>
    <s v="GCA"/>
    <s v="Urban"/>
    <n v="652"/>
    <n v="3706"/>
    <n v="629"/>
    <n v="3794"/>
    <n v="629"/>
    <n v="3794"/>
    <s v="Camp resident -Men"/>
    <s v="Priority 2"/>
    <s v="Shelter"/>
    <x v="22"/>
    <m/>
    <m/>
  </r>
  <r>
    <s v="Kachin"/>
    <s v="Bhamo"/>
    <s v="Robert Church"/>
    <s v="MMR001CMP047"/>
    <s v="GCA"/>
    <s v="Urban"/>
    <n v="652"/>
    <n v="3706"/>
    <n v="629"/>
    <n v="3794"/>
    <n v="629"/>
    <n v="3794"/>
    <s v="Camp resident -Men"/>
    <s v="Priority 3"/>
    <s v="Food"/>
    <x v="3"/>
    <m/>
    <m/>
  </r>
  <r>
    <s v="Kachin"/>
    <s v="Bhamo"/>
    <s v="Robert Church"/>
    <s v="MMR001CMP047"/>
    <s v="GCA"/>
    <s v="Urban"/>
    <n v="652"/>
    <n v="3706"/>
    <n v="629"/>
    <n v="3794"/>
    <n v="629"/>
    <n v="3794"/>
    <s v="Camp resident - women"/>
    <s v="Priority 1"/>
    <s v="Food"/>
    <x v="5"/>
    <m/>
    <m/>
  </r>
  <r>
    <s v="Kachin"/>
    <s v="Bhamo"/>
    <s v="Robert Church"/>
    <s v="MMR001CMP047"/>
    <s v="GCA"/>
    <s v="Urban"/>
    <n v="652"/>
    <n v="3706"/>
    <n v="629"/>
    <n v="3794"/>
    <n v="629"/>
    <n v="3794"/>
    <s v="Camp resident - women"/>
    <s v="Priority 2"/>
    <s v="Wash"/>
    <x v="9"/>
    <m/>
    <m/>
  </r>
  <r>
    <s v="Kachin"/>
    <s v="Bhamo"/>
    <s v="Robert Church"/>
    <s v="MMR001CMP047"/>
    <s v="GCA"/>
    <s v="Urban"/>
    <n v="652"/>
    <n v="3706"/>
    <n v="629"/>
    <n v="3794"/>
    <n v="629"/>
    <n v="3794"/>
    <s v="Camp resident - women"/>
    <s v="Priority 3"/>
    <s v="Food"/>
    <x v="7"/>
    <m/>
    <m/>
  </r>
  <r>
    <s v="Kachin"/>
    <s v="Bhamo"/>
    <s v="Robert Church"/>
    <s v="MMR001CMP047"/>
    <s v="GCA"/>
    <s v="Urban"/>
    <n v="652"/>
    <n v="3706"/>
    <n v="629"/>
    <n v="3794"/>
    <n v="629"/>
    <n v="3794"/>
    <s v="Camp resident - Children"/>
    <s v="Priority 1"/>
    <s v="Food"/>
    <x v="10"/>
    <m/>
    <m/>
  </r>
  <r>
    <s v="Kachin"/>
    <s v="Bhamo"/>
    <s v="Robert Church"/>
    <s v="MMR001CMP047"/>
    <s v="GCA"/>
    <s v="Urban"/>
    <n v="652"/>
    <n v="3706"/>
    <n v="629"/>
    <n v="3794"/>
    <n v="629"/>
    <n v="3794"/>
    <s v="Camp resident - Children"/>
    <s v="Priority 2"/>
    <s v="Protection"/>
    <x v="1"/>
    <m/>
    <m/>
  </r>
  <r>
    <s v="Kachin"/>
    <s v="Bhamo"/>
    <s v="Robert Church"/>
    <s v="MMR001CMP047"/>
    <s v="GCA"/>
    <s v="Urban"/>
    <n v="652"/>
    <n v="3706"/>
    <n v="629"/>
    <n v="3794"/>
    <n v="629"/>
    <n v="3794"/>
    <s v="Camp resident - Children"/>
    <s v="Priority 3"/>
    <s v="Education"/>
    <x v="0"/>
    <m/>
    <m/>
  </r>
  <r>
    <s v="Kachin"/>
    <s v="Bhamo"/>
    <s v="Htoi San Church"/>
    <s v="MMR001CMP052"/>
    <s v="GCA"/>
    <s v="Urban"/>
    <n v="43"/>
    <n v="237"/>
    <n v="39"/>
    <n v="223"/>
    <n v="39"/>
    <n v="223"/>
    <s v="Camp manager"/>
    <s v="Priority 1"/>
    <s v="Food"/>
    <x v="5"/>
    <m/>
    <m/>
  </r>
  <r>
    <s v="Kachin"/>
    <s v="Bhamo"/>
    <s v="Htoi San Church"/>
    <s v="MMR001CMP052"/>
    <s v="GCA"/>
    <s v="Urban"/>
    <n v="43"/>
    <n v="237"/>
    <n v="39"/>
    <n v="223"/>
    <n v="39"/>
    <n v="223"/>
    <s v="Camp manager"/>
    <s v="Priority 2"/>
    <s v="Health"/>
    <x v="2"/>
    <m/>
    <m/>
  </r>
  <r>
    <s v="Kachin"/>
    <s v="Bhamo"/>
    <s v="Htoi San Church"/>
    <s v="MMR001CMP052"/>
    <s v="GCA"/>
    <s v="Urban"/>
    <n v="43"/>
    <n v="237"/>
    <n v="39"/>
    <n v="223"/>
    <n v="39"/>
    <n v="223"/>
    <s v="Camp manager"/>
    <s v="Priority 3"/>
    <s v="Environment"/>
    <x v="12"/>
    <m/>
    <m/>
  </r>
  <r>
    <s v="Kachin"/>
    <s v="Bhamo"/>
    <s v="Htoi San Church"/>
    <s v="MMR001CMP052"/>
    <s v="GCA"/>
    <s v="Urban"/>
    <n v="43"/>
    <n v="237"/>
    <n v="39"/>
    <n v="223"/>
    <n v="39"/>
    <n v="223"/>
    <s v="Camp resident -Men"/>
    <s v="Priority 1"/>
    <s v="Food"/>
    <x v="5"/>
    <m/>
    <m/>
  </r>
  <r>
    <s v="Kachin"/>
    <s v="Bhamo"/>
    <s v="Htoi San Church"/>
    <s v="MMR001CMP052"/>
    <s v="GCA"/>
    <s v="Urban"/>
    <n v="43"/>
    <n v="237"/>
    <n v="39"/>
    <n v="223"/>
    <n v="39"/>
    <n v="223"/>
    <s v="Camp resident -Men"/>
    <s v="Priority 2"/>
    <s v="Health"/>
    <x v="2"/>
    <m/>
    <m/>
  </r>
  <r>
    <s v="Kachin"/>
    <s v="Bhamo"/>
    <s v="Htoi San Church"/>
    <s v="MMR001CMP052"/>
    <s v="GCA"/>
    <s v="Urban"/>
    <n v="43"/>
    <n v="237"/>
    <n v="39"/>
    <n v="223"/>
    <n v="39"/>
    <n v="223"/>
    <s v="Camp resident -Men"/>
    <s v="Priority 3"/>
    <s v="Shelter"/>
    <x v="22"/>
    <m/>
    <m/>
  </r>
  <r>
    <s v="Kachin"/>
    <s v="Bhamo"/>
    <s v="Htoi San Church"/>
    <s v="MMR001CMP052"/>
    <s v="GCA"/>
    <s v="Urban"/>
    <n v="43"/>
    <n v="237"/>
    <n v="39"/>
    <n v="223"/>
    <n v="39"/>
    <n v="223"/>
    <s v="Camp resident - women"/>
    <s v="Priority 1"/>
    <s v="NonFoodItems"/>
    <x v="8"/>
    <m/>
    <m/>
  </r>
  <r>
    <s v="Kachin"/>
    <s v="Bhamo"/>
    <s v="Htoi San Church"/>
    <s v="MMR001CMP052"/>
    <s v="GCA"/>
    <s v="Urban"/>
    <n v="43"/>
    <n v="237"/>
    <n v="39"/>
    <n v="223"/>
    <n v="39"/>
    <n v="223"/>
    <s v="Camp resident - women"/>
    <s v="Priority 2"/>
    <s v="Food"/>
    <x v="7"/>
    <m/>
    <m/>
  </r>
  <r>
    <s v="Kachin"/>
    <s v="Bhamo"/>
    <s v="Htoi San Church"/>
    <s v="MMR001CMP052"/>
    <s v="GCA"/>
    <s v="Urban"/>
    <n v="43"/>
    <n v="237"/>
    <n v="39"/>
    <n v="223"/>
    <n v="39"/>
    <n v="223"/>
    <s v="Camp resident - women"/>
    <s v="Priority 3"/>
    <s v="Wash"/>
    <x v="16"/>
    <m/>
    <m/>
  </r>
  <r>
    <s v="Kachin"/>
    <s v="Bhamo"/>
    <s v="Htoi San Church"/>
    <s v="MMR001CMP052"/>
    <s v="GCA"/>
    <s v="Urban"/>
    <n v="43"/>
    <n v="237"/>
    <n v="39"/>
    <n v="223"/>
    <n v="39"/>
    <n v="223"/>
    <s v="Camp resident - Children"/>
    <s v="Priority 1"/>
    <s v="Food"/>
    <x v="5"/>
    <m/>
    <m/>
  </r>
  <r>
    <s v="Kachin"/>
    <s v="Bhamo"/>
    <s v="Htoi San Church"/>
    <s v="MMR001CMP052"/>
    <s v="GCA"/>
    <s v="Urban"/>
    <n v="43"/>
    <n v="237"/>
    <n v="39"/>
    <n v="223"/>
    <n v="39"/>
    <n v="223"/>
    <s v="Camp resident - Children"/>
    <s v="Priority 2"/>
    <s v="Health"/>
    <x v="23"/>
    <m/>
    <m/>
  </r>
  <r>
    <s v="Kachin"/>
    <s v="Bhamo"/>
    <s v="Htoi San Church"/>
    <s v="MMR001CMP052"/>
    <s v="GCA"/>
    <s v="Urban"/>
    <n v="43"/>
    <n v="237"/>
    <n v="39"/>
    <n v="223"/>
    <n v="39"/>
    <n v="223"/>
    <s v="Camp resident - Children"/>
    <s v="Priority 3"/>
    <s v="Education"/>
    <x v="0"/>
    <m/>
    <m/>
  </r>
  <r>
    <s v="Kachin"/>
    <s v="Momauk"/>
    <s v="Nyaung Na Pin "/>
    <s v="MMR001CMP072"/>
    <s v="GCA"/>
    <s v="Mixed"/>
    <n v="50"/>
    <n v="293"/>
    <n v="50"/>
    <n v="309"/>
    <n v="50"/>
    <n v="309"/>
    <s v="Camp manager"/>
    <s v="Priority 1"/>
    <s v="Food"/>
    <x v="5"/>
    <m/>
    <m/>
  </r>
  <r>
    <s v="Kachin"/>
    <s v="Momauk"/>
    <s v="Nyaung Na Pin "/>
    <s v="MMR001CMP072"/>
    <s v="GCA"/>
    <s v="Mixed"/>
    <n v="50"/>
    <n v="293"/>
    <n v="50"/>
    <n v="309"/>
    <n v="50"/>
    <n v="309"/>
    <s v="Camp manager"/>
    <s v="Priority 2"/>
    <s v="NonFoodItems"/>
    <x v="8"/>
    <m/>
    <m/>
  </r>
  <r>
    <s v="Kachin"/>
    <s v="Momauk"/>
    <s v="Nyaung Na Pin "/>
    <s v="MMR001CMP072"/>
    <s v="GCA"/>
    <s v="Mixed"/>
    <n v="50"/>
    <n v="293"/>
    <n v="50"/>
    <n v="309"/>
    <n v="50"/>
    <n v="309"/>
    <s v="Camp manager"/>
    <s v="Priority 3"/>
    <s v="Education"/>
    <x v="4"/>
    <m/>
    <m/>
  </r>
  <r>
    <s v="Kachin"/>
    <s v="Momauk"/>
    <s v="Nyaung Na Pin "/>
    <s v="MMR001CMP072"/>
    <s v="GCA"/>
    <s v="Mixed"/>
    <n v="50"/>
    <n v="293"/>
    <n v="50"/>
    <n v="309"/>
    <n v="50"/>
    <n v="309"/>
    <s v="Camp resident -Men"/>
    <s v="Priority 1"/>
    <s v="Food"/>
    <x v="5"/>
    <m/>
    <m/>
  </r>
  <r>
    <s v="Kachin"/>
    <s v="Momauk"/>
    <s v="Nyaung Na Pin "/>
    <s v="MMR001CMP072"/>
    <s v="GCA"/>
    <s v="Mixed"/>
    <n v="50"/>
    <n v="293"/>
    <n v="50"/>
    <n v="309"/>
    <n v="50"/>
    <n v="309"/>
    <s v="Camp resident -Men"/>
    <s v="Priority 2"/>
    <s v="Health"/>
    <x v="2"/>
    <m/>
    <m/>
  </r>
  <r>
    <s v="Kachin"/>
    <s v="Momauk"/>
    <s v="Nyaung Na Pin "/>
    <s v="MMR001CMP072"/>
    <s v="GCA"/>
    <s v="Mixed"/>
    <n v="50"/>
    <n v="293"/>
    <n v="50"/>
    <n v="309"/>
    <n v="50"/>
    <n v="309"/>
    <s v="Camp resident -Men"/>
    <s v="Priority 3"/>
    <s v="Food"/>
    <x v="3"/>
    <m/>
    <m/>
  </r>
  <r>
    <s v="Kachin"/>
    <s v="Momauk"/>
    <s v="Nyaung Na Pin "/>
    <s v="MMR001CMP072"/>
    <s v="GCA"/>
    <s v="Mixed"/>
    <n v="50"/>
    <n v="293"/>
    <n v="50"/>
    <n v="309"/>
    <n v="50"/>
    <n v="309"/>
    <s v="Camp resident - women"/>
    <s v="Priority 1"/>
    <s v="Food"/>
    <x v="5"/>
    <m/>
    <m/>
  </r>
  <r>
    <s v="Kachin"/>
    <s v="Momauk"/>
    <s v="Nyaung Na Pin "/>
    <s v="MMR001CMP072"/>
    <s v="GCA"/>
    <s v="Mixed"/>
    <n v="50"/>
    <n v="293"/>
    <n v="50"/>
    <n v="309"/>
    <n v="50"/>
    <n v="309"/>
    <s v="Camp resident - women"/>
    <s v="Priority 2"/>
    <s v="Food"/>
    <x v="7"/>
    <m/>
    <m/>
  </r>
  <r>
    <s v="Kachin"/>
    <s v="Momauk"/>
    <s v="Nyaung Na Pin "/>
    <s v="MMR001CMP072"/>
    <s v="GCA"/>
    <s v="Mixed"/>
    <n v="50"/>
    <n v="293"/>
    <n v="50"/>
    <n v="309"/>
    <n v="50"/>
    <n v="309"/>
    <s v="Camp resident - women"/>
    <s v="Priority 3"/>
    <s v="Environment"/>
    <x v="12"/>
    <m/>
    <m/>
  </r>
  <r>
    <s v="Kachin"/>
    <s v="Momauk"/>
    <s v="Nyaung Na Pin "/>
    <s v="MMR001CMP072"/>
    <s v="GCA"/>
    <s v="Mixed"/>
    <n v="50"/>
    <n v="293"/>
    <n v="50"/>
    <n v="309"/>
    <n v="50"/>
    <n v="309"/>
    <s v="Camp resident - Children"/>
    <s v="Priority 1"/>
    <s v="Food"/>
    <x v="10"/>
    <m/>
    <m/>
  </r>
  <r>
    <s v="Kachin"/>
    <s v="Momauk"/>
    <s v="Nyaung Na Pin "/>
    <s v="MMR001CMP072"/>
    <s v="GCA"/>
    <s v="Mixed"/>
    <n v="50"/>
    <n v="293"/>
    <n v="50"/>
    <n v="309"/>
    <n v="50"/>
    <n v="309"/>
    <s v="Camp resident - Children"/>
    <s v="Priority 2"/>
    <s v="Education"/>
    <x v="0"/>
    <m/>
    <m/>
  </r>
  <r>
    <s v="Kachin"/>
    <s v="Momauk"/>
    <s v="Nyaung Na Pin "/>
    <s v="MMR001CMP072"/>
    <s v="GCA"/>
    <s v="Mixed"/>
    <n v="50"/>
    <n v="293"/>
    <n v="50"/>
    <n v="309"/>
    <n v="50"/>
    <n v="309"/>
    <s v="Camp resident - Children"/>
    <s v="Priority 3"/>
    <s v="Education"/>
    <x v="13"/>
    <m/>
    <m/>
  </r>
  <r>
    <s v="Kachin"/>
    <s v="Shwegu"/>
    <s v="Shwe Gu Baptist Church"/>
    <s v="MMR001CMP067"/>
    <s v="GCA"/>
    <s v="Urban"/>
    <n v="83"/>
    <n v="293"/>
    <n v="86"/>
    <n v="303"/>
    <n v="86"/>
    <n v="303"/>
    <s v="Camp manager"/>
    <s v="Priority 1"/>
    <s v="Food"/>
    <x v="5"/>
    <m/>
    <m/>
  </r>
  <r>
    <s v="Kachin"/>
    <s v="Shwegu"/>
    <s v="Shwe Gu Baptist Church"/>
    <s v="MMR001CMP067"/>
    <s v="GCA"/>
    <s v="Urban"/>
    <n v="83"/>
    <n v="293"/>
    <n v="86"/>
    <n v="303"/>
    <n v="86"/>
    <n v="303"/>
    <s v="Camp manager"/>
    <s v="Priority 2"/>
    <s v="Education"/>
    <x v="0"/>
    <m/>
    <m/>
  </r>
  <r>
    <s v="Kachin"/>
    <s v="Shwegu"/>
    <s v="Shwe Gu Baptist Church"/>
    <s v="MMR001CMP067"/>
    <s v="GCA"/>
    <s v="Urban"/>
    <n v="83"/>
    <n v="293"/>
    <n v="86"/>
    <n v="303"/>
    <n v="86"/>
    <n v="303"/>
    <s v="Camp manager"/>
    <s v="Priority 3"/>
    <s v="Food"/>
    <x v="7"/>
    <m/>
    <m/>
  </r>
  <r>
    <s v="Kachin"/>
    <s v="Shwegu"/>
    <s v="Shwe Gu Baptist Church"/>
    <s v="MMR001CMP067"/>
    <s v="GCA"/>
    <s v="Urban"/>
    <n v="83"/>
    <n v="293"/>
    <n v="86"/>
    <n v="303"/>
    <n v="86"/>
    <n v="303"/>
    <s v="Camp resident -Men"/>
    <s v="Priority 1"/>
    <s v="Food"/>
    <x v="10"/>
    <m/>
    <m/>
  </r>
  <r>
    <s v="Kachin"/>
    <s v="Shwegu"/>
    <s v="Shwe Gu Baptist Church"/>
    <s v="MMR001CMP067"/>
    <s v="GCA"/>
    <s v="Urban"/>
    <n v="83"/>
    <n v="293"/>
    <n v="86"/>
    <n v="303"/>
    <n v="86"/>
    <n v="303"/>
    <s v="Camp resident -Men"/>
    <s v="Priority 2"/>
    <s v="Food"/>
    <x v="3"/>
    <m/>
    <m/>
  </r>
  <r>
    <s v="Kachin"/>
    <s v="Shwegu"/>
    <s v="Shwe Gu Baptist Church"/>
    <s v="MMR001CMP067"/>
    <s v="GCA"/>
    <s v="Urban"/>
    <n v="83"/>
    <n v="293"/>
    <n v="86"/>
    <n v="303"/>
    <n v="86"/>
    <n v="303"/>
    <s v="Camp resident -Men"/>
    <s v="Priority 3"/>
    <s v="Protection"/>
    <x v="17"/>
    <m/>
    <m/>
  </r>
  <r>
    <s v="Kachin"/>
    <s v="Shwegu"/>
    <s v="Shwe Gu Baptist Church"/>
    <s v="MMR001CMP067"/>
    <s v="GCA"/>
    <s v="Urban"/>
    <n v="83"/>
    <n v="293"/>
    <n v="86"/>
    <n v="303"/>
    <n v="86"/>
    <n v="303"/>
    <s v="Camp resident - women"/>
    <s v="Priority 1"/>
    <s v="NonFoodItems"/>
    <x v="8"/>
    <m/>
    <m/>
  </r>
  <r>
    <s v="Kachin"/>
    <s v="Shwegu"/>
    <s v="Shwe Gu Baptist Church"/>
    <s v="MMR001CMP067"/>
    <s v="GCA"/>
    <s v="Urban"/>
    <n v="83"/>
    <n v="293"/>
    <n v="86"/>
    <n v="303"/>
    <n v="86"/>
    <n v="303"/>
    <s v="Camp resident - women"/>
    <s v="Priority 2"/>
    <s v="Food"/>
    <x v="3"/>
    <m/>
    <m/>
  </r>
  <r>
    <s v="Kachin"/>
    <s v="Shwegu"/>
    <s v="Shwe Gu Baptist Church"/>
    <s v="MMR001CMP067"/>
    <s v="GCA"/>
    <s v="Urban"/>
    <n v="83"/>
    <n v="293"/>
    <n v="86"/>
    <n v="303"/>
    <n v="86"/>
    <n v="303"/>
    <s v="Camp resident - women"/>
    <s v="Priority 3"/>
    <s v="Protection"/>
    <x v="17"/>
    <m/>
    <m/>
  </r>
  <r>
    <s v="Kachin"/>
    <s v="Shwegu"/>
    <s v="Shwe Gu Baptist Church"/>
    <s v="MMR001CMP067"/>
    <s v="GCA"/>
    <s v="Urban"/>
    <n v="83"/>
    <n v="293"/>
    <n v="86"/>
    <n v="303"/>
    <n v="86"/>
    <n v="303"/>
    <s v="Camp resident - Children"/>
    <s v="Priority 1"/>
    <s v="Food"/>
    <x v="10"/>
    <m/>
    <m/>
  </r>
  <r>
    <s v="Kachin"/>
    <s v="Momauk"/>
    <s v="Loi Je Baptist Church"/>
    <s v="MMR001CMP071"/>
    <s v="GCA"/>
    <s v="Urban"/>
    <n v="29"/>
    <n v="182"/>
    <n v="36"/>
    <n v="215"/>
    <n v="36"/>
    <n v="217"/>
    <s v="Camp resident - women"/>
    <s v="Priority 1"/>
    <s v="Education"/>
    <x v="4"/>
    <m/>
    <m/>
  </r>
  <r>
    <s v="Kachin"/>
    <s v="Momauk"/>
    <s v="Loi Je Baptist Church"/>
    <s v="MMR001CMP071"/>
    <s v="GCA"/>
    <s v="Urban"/>
    <n v="29"/>
    <n v="182"/>
    <n v="36"/>
    <n v="215"/>
    <n v="36"/>
    <n v="217"/>
    <s v="Camp resident - women"/>
    <s v="Priority 2"/>
    <s v="Food"/>
    <x v="3"/>
    <m/>
    <m/>
  </r>
  <r>
    <s v="Kachin"/>
    <s v="Momauk"/>
    <s v="Loi Je Baptist Church"/>
    <s v="MMR001CMP071"/>
    <s v="GCA"/>
    <s v="Urban"/>
    <n v="29"/>
    <n v="182"/>
    <n v="36"/>
    <n v="215"/>
    <n v="36"/>
    <n v="217"/>
    <s v="Camp resident - women"/>
    <s v="Priority 3"/>
    <s v="Wash"/>
    <x v="9"/>
    <m/>
    <m/>
  </r>
  <r>
    <s v="Kachin"/>
    <s v="Momauk"/>
    <s v="Loi Je Baptist Church"/>
    <s v="MMR001CMP071"/>
    <s v="GCA"/>
    <s v="Urban"/>
    <n v="29"/>
    <n v="182"/>
    <n v="36"/>
    <n v="215"/>
    <n v="36"/>
    <n v="217"/>
    <s v="Camp resident - Children"/>
    <s v="Priority 1"/>
    <s v="Food"/>
    <x v="5"/>
    <m/>
    <m/>
  </r>
  <r>
    <s v="Kachin"/>
    <s v="Momauk"/>
    <s v="Loi Je Baptist Church"/>
    <s v="MMR001CMP071"/>
    <s v="GCA"/>
    <s v="Urban"/>
    <n v="29"/>
    <n v="182"/>
    <n v="36"/>
    <n v="215"/>
    <n v="36"/>
    <n v="217"/>
    <s v="Camp resident - Children"/>
    <s v="Priority 2"/>
    <s v="Education"/>
    <x v="0"/>
    <m/>
    <m/>
  </r>
  <r>
    <s v="Kachin"/>
    <s v="Momauk"/>
    <s v="Loi Je Baptist Church"/>
    <s v="MMR001CMP071"/>
    <s v="GCA"/>
    <s v="Urban"/>
    <n v="29"/>
    <n v="182"/>
    <n v="36"/>
    <n v="215"/>
    <n v="36"/>
    <n v="217"/>
    <s v="Camp resident - Children"/>
    <s v="Priority 3"/>
    <s v="Education"/>
    <x v="13"/>
    <m/>
    <m/>
  </r>
  <r>
    <s v="Kachin"/>
    <s v="Momauk"/>
    <s v="Seng Ja "/>
    <s v="MMR001CMP073"/>
    <s v="GCA"/>
    <s v="Rural"/>
    <n v="45"/>
    <n v="269"/>
    <n v="39"/>
    <n v="237"/>
    <n v="39"/>
    <n v="237"/>
    <s v="Camp manager"/>
    <s v="Priority 1"/>
    <s v="Other"/>
    <x v="27"/>
    <m/>
    <s v="Repare to Shalter"/>
  </r>
  <r>
    <s v="Kachin"/>
    <s v="Momauk"/>
    <s v="Seng Ja "/>
    <s v="MMR001CMP073"/>
    <s v="GCA"/>
    <s v="Rural"/>
    <n v="45"/>
    <n v="269"/>
    <n v="39"/>
    <n v="237"/>
    <n v="39"/>
    <n v="237"/>
    <s v="Camp manager"/>
    <s v="Priority 2"/>
    <s v="Food"/>
    <x v="5"/>
    <m/>
    <m/>
  </r>
  <r>
    <s v="Kachin"/>
    <s v="Momauk"/>
    <s v="Seng Ja "/>
    <s v="MMR001CMP073"/>
    <s v="GCA"/>
    <s v="Rural"/>
    <n v="45"/>
    <n v="269"/>
    <n v="39"/>
    <n v="237"/>
    <n v="39"/>
    <n v="237"/>
    <s v="Camp manager"/>
    <s v="Priority 3"/>
    <s v="Education"/>
    <x v="4"/>
    <m/>
    <m/>
  </r>
  <r>
    <s v="Kachin"/>
    <s v="Momauk"/>
    <s v="Seng Ja "/>
    <s v="MMR001CMP073"/>
    <s v="GCA"/>
    <s v="Rural"/>
    <n v="45"/>
    <n v="269"/>
    <n v="39"/>
    <n v="237"/>
    <n v="39"/>
    <n v="237"/>
    <s v="Camp resident -Men"/>
    <s v="Priority 1"/>
    <s v="Food"/>
    <x v="5"/>
    <m/>
    <m/>
  </r>
  <r>
    <s v="Kachin"/>
    <s v="Momauk"/>
    <s v="Seng Ja "/>
    <s v="MMR001CMP073"/>
    <s v="GCA"/>
    <s v="Rural"/>
    <n v="45"/>
    <n v="269"/>
    <n v="39"/>
    <n v="237"/>
    <n v="39"/>
    <n v="237"/>
    <s v="Camp resident -Men"/>
    <s v="Priority 2"/>
    <s v="Protection"/>
    <x v="20"/>
    <m/>
    <m/>
  </r>
  <r>
    <s v="Kachin"/>
    <s v="Momauk"/>
    <s v="Seng Ja "/>
    <s v="MMR001CMP073"/>
    <s v="GCA"/>
    <s v="Rural"/>
    <n v="45"/>
    <n v="269"/>
    <n v="39"/>
    <n v="237"/>
    <n v="39"/>
    <n v="237"/>
    <s v="Camp resident -Men"/>
    <s v="Priority 3"/>
    <s v="Food"/>
    <x v="3"/>
    <m/>
    <m/>
  </r>
  <r>
    <s v="Kachin"/>
    <s v="Momauk"/>
    <s v="Seng Ja "/>
    <s v="MMR001CMP073"/>
    <s v="GCA"/>
    <s v="Rural"/>
    <n v="45"/>
    <n v="269"/>
    <n v="39"/>
    <n v="237"/>
    <n v="39"/>
    <n v="237"/>
    <s v="Camp resident - women"/>
    <s v="Priority 1"/>
    <s v="Environment"/>
    <x v="12"/>
    <m/>
    <m/>
  </r>
  <r>
    <s v="Kachin"/>
    <s v="Momauk"/>
    <s v="Seng Ja "/>
    <s v="MMR001CMP073"/>
    <s v="GCA"/>
    <s v="Rural"/>
    <n v="45"/>
    <n v="269"/>
    <n v="39"/>
    <n v="237"/>
    <n v="39"/>
    <n v="237"/>
    <s v="Camp resident - women"/>
    <s v="Priority 2"/>
    <s v="Shelter"/>
    <x v="24"/>
    <m/>
    <m/>
  </r>
  <r>
    <s v="Kachin"/>
    <s v="Momauk"/>
    <s v="Seng Ja "/>
    <s v="MMR001CMP073"/>
    <s v="GCA"/>
    <s v="Rural"/>
    <n v="45"/>
    <n v="269"/>
    <n v="39"/>
    <n v="237"/>
    <n v="39"/>
    <n v="237"/>
    <s v="Camp resident - women"/>
    <s v="Priority 3"/>
    <s v="NonFoodItems"/>
    <x v="8"/>
    <m/>
    <m/>
  </r>
  <r>
    <s v="Kachin"/>
    <s v="Momauk"/>
    <s v="Seng Ja "/>
    <s v="MMR001CMP073"/>
    <s v="GCA"/>
    <s v="Rural"/>
    <n v="45"/>
    <n v="269"/>
    <n v="39"/>
    <n v="237"/>
    <n v="39"/>
    <n v="237"/>
    <s v="Camp resident - Children"/>
    <s v="Priority 1"/>
    <s v="Education"/>
    <x v="0"/>
    <m/>
    <m/>
  </r>
  <r>
    <s v="Kachin"/>
    <s v="Momauk"/>
    <s v="Seng Ja "/>
    <s v="MMR001CMP073"/>
    <s v="GCA"/>
    <s v="Rural"/>
    <n v="45"/>
    <n v="269"/>
    <n v="39"/>
    <n v="237"/>
    <n v="39"/>
    <n v="237"/>
    <s v="Camp resident - Children"/>
    <s v="Priority 2"/>
    <s v="Food"/>
    <x v="3"/>
    <m/>
    <m/>
  </r>
  <r>
    <s v="Kachin"/>
    <s v="Momauk"/>
    <s v="Seng Ja "/>
    <s v="MMR001CMP073"/>
    <s v="GCA"/>
    <s v="Rural"/>
    <n v="45"/>
    <n v="269"/>
    <n v="39"/>
    <n v="237"/>
    <n v="39"/>
    <n v="237"/>
    <s v="Camp resident - Children"/>
    <s v="Priority 3"/>
    <s v="Education"/>
    <x v="13"/>
    <m/>
    <m/>
  </r>
  <r>
    <s v="Shan_North"/>
    <s v="Kutkai"/>
    <s v="Kutkai downtown (RC Church)"/>
    <s v="MMR015CMP017"/>
    <s v="GCA"/>
    <s v="Urban"/>
    <n v="31"/>
    <n v="144"/>
    <n v="30"/>
    <n v="139"/>
    <n v="30"/>
    <n v="139"/>
    <s v="Camp manager"/>
    <s v="Priority 1"/>
    <s v="Food"/>
    <x v="7"/>
    <m/>
    <m/>
  </r>
  <r>
    <s v="Shan_North"/>
    <s v="Kutkai"/>
    <s v="Kutkai downtown (RC Church)"/>
    <s v="MMR015CMP017"/>
    <s v="GCA"/>
    <s v="Urban"/>
    <n v="31"/>
    <n v="144"/>
    <n v="30"/>
    <n v="139"/>
    <n v="30"/>
    <n v="139"/>
    <s v="Camp manager"/>
    <s v="Priority 2"/>
    <s v="Food"/>
    <x v="10"/>
    <m/>
    <m/>
  </r>
  <r>
    <s v="Shan_North"/>
    <s v="Kutkai"/>
    <s v="Kutkai downtown (RC Church)"/>
    <s v="MMR015CMP017"/>
    <s v="GCA"/>
    <s v="Urban"/>
    <n v="31"/>
    <n v="144"/>
    <n v="30"/>
    <n v="139"/>
    <n v="30"/>
    <n v="139"/>
    <s v="Camp manager"/>
    <s v="Priority 3"/>
    <s v="Protection"/>
    <x v="18"/>
    <m/>
    <m/>
  </r>
  <r>
    <s v="Shan_North"/>
    <s v="Kutkai"/>
    <s v="Kutkai downtown (RC Church)"/>
    <s v="MMR015CMP017"/>
    <s v="GCA"/>
    <s v="Urban"/>
    <n v="31"/>
    <n v="144"/>
    <n v="30"/>
    <n v="139"/>
    <n v="30"/>
    <n v="139"/>
    <s v="Camp resident -Men"/>
    <s v="Priority 1"/>
    <s v="Environment"/>
    <x v="12"/>
    <m/>
    <m/>
  </r>
  <r>
    <s v="Shan_North"/>
    <s v="Kutkai"/>
    <s v="Kutkai downtown (RC Church)"/>
    <s v="MMR015CMP017"/>
    <s v="GCA"/>
    <s v="Urban"/>
    <n v="31"/>
    <n v="144"/>
    <n v="30"/>
    <n v="139"/>
    <n v="30"/>
    <n v="139"/>
    <s v="Camp resident -Men"/>
    <s v="Priority 2"/>
    <s v="Food"/>
    <x v="10"/>
    <m/>
    <m/>
  </r>
  <r>
    <s v="Shan_North"/>
    <s v="Kutkai"/>
    <s v="Kutkai downtown (RC Church)"/>
    <s v="MMR015CMP017"/>
    <s v="GCA"/>
    <s v="Urban"/>
    <n v="31"/>
    <n v="144"/>
    <n v="30"/>
    <n v="139"/>
    <n v="30"/>
    <n v="139"/>
    <s v="Camp resident -Men"/>
    <s v="Priority 3"/>
    <s v="Wash"/>
    <x v="16"/>
    <m/>
    <m/>
  </r>
  <r>
    <s v="Shan_North"/>
    <s v="Kutkai"/>
    <s v="Kutkai downtown (RC Church)"/>
    <s v="MMR015CMP017"/>
    <s v="GCA"/>
    <s v="Urban"/>
    <n v="31"/>
    <n v="144"/>
    <n v="30"/>
    <n v="139"/>
    <n v="30"/>
    <n v="139"/>
    <s v="Camp resident - women"/>
    <s v="Priority 1"/>
    <s v="Environment"/>
    <x v="12"/>
    <m/>
    <m/>
  </r>
  <r>
    <s v="Shan_North"/>
    <s v="Kutkai"/>
    <s v="Kutkai downtown (RC Church)"/>
    <s v="MMR015CMP017"/>
    <s v="GCA"/>
    <s v="Urban"/>
    <n v="31"/>
    <n v="144"/>
    <n v="30"/>
    <n v="139"/>
    <n v="30"/>
    <n v="139"/>
    <s v="Camp resident - women"/>
    <s v="Priority 2"/>
    <s v="Wash"/>
    <x v="9"/>
    <m/>
    <m/>
  </r>
  <r>
    <s v="Shan_North"/>
    <s v="Kutkai"/>
    <s v="Kutkai downtown (RC Church)"/>
    <s v="MMR015CMP017"/>
    <s v="GCA"/>
    <s v="Urban"/>
    <n v="31"/>
    <n v="144"/>
    <n v="30"/>
    <n v="139"/>
    <n v="30"/>
    <n v="139"/>
    <s v="Camp resident - women"/>
    <s v="Priority 3"/>
    <s v="Wash"/>
    <x v="16"/>
    <m/>
    <m/>
  </r>
  <r>
    <s v="Shan_North"/>
    <s v="Kutkai"/>
    <s v="Kutkai downtown (RC Church)"/>
    <s v="MMR015CMP017"/>
    <s v="GCA"/>
    <s v="Urban"/>
    <n v="31"/>
    <n v="144"/>
    <n v="30"/>
    <n v="139"/>
    <n v="30"/>
    <n v="139"/>
    <s v="Camp resident - Children"/>
    <s v="Priority 1"/>
    <s v="Food"/>
    <x v="10"/>
    <m/>
    <m/>
  </r>
  <r>
    <s v="Shan_North"/>
    <s v="Kutkai"/>
    <s v="Kutkai downtown (RC Church)"/>
    <s v="MMR015CMP017"/>
    <s v="GCA"/>
    <s v="Urban"/>
    <n v="31"/>
    <n v="144"/>
    <n v="30"/>
    <n v="139"/>
    <n v="30"/>
    <n v="139"/>
    <s v="Camp resident - Children"/>
    <s v="Priority 2"/>
    <s v="Education"/>
    <x v="11"/>
    <m/>
    <m/>
  </r>
  <r>
    <s v="Shan_North"/>
    <s v="Kutkai"/>
    <s v="Kutkai downtown (RC Church)"/>
    <s v="MMR015CMP017"/>
    <s v="GCA"/>
    <s v="Urban"/>
    <n v="31"/>
    <n v="144"/>
    <n v="30"/>
    <n v="139"/>
    <n v="30"/>
    <n v="139"/>
    <s v="Camp resident - Children"/>
    <s v="Priority 3"/>
    <s v="NonFoodItems"/>
    <x v="6"/>
    <m/>
    <m/>
  </r>
  <r>
    <s v="Shan_North"/>
    <s v="Manton"/>
    <s v="Mandung - RC"/>
    <s v="MMR015CMP209"/>
    <s v="GCA"/>
    <s v="Urban"/>
    <n v="31"/>
    <n v="183"/>
    <n v="29"/>
    <n v="157"/>
    <n v="29"/>
    <n v="157"/>
    <s v="Camp manager"/>
    <s v="Priority 1"/>
    <s v="Food"/>
    <x v="3"/>
    <m/>
    <m/>
  </r>
  <r>
    <s v="Shan_North"/>
    <s v="Manton"/>
    <s v="Mandung - RC"/>
    <s v="MMR015CMP209"/>
    <s v="GCA"/>
    <s v="Urban"/>
    <n v="31"/>
    <n v="183"/>
    <n v="29"/>
    <n v="157"/>
    <n v="29"/>
    <n v="157"/>
    <s v="Camp manager"/>
    <s v="Priority 2"/>
    <s v="Shelter"/>
    <x v="14"/>
    <m/>
    <m/>
  </r>
  <r>
    <s v="Shan_North"/>
    <s v="Manton"/>
    <s v="Mandung - RC"/>
    <s v="MMR015CMP209"/>
    <s v="GCA"/>
    <s v="Urban"/>
    <n v="31"/>
    <n v="183"/>
    <n v="29"/>
    <n v="157"/>
    <n v="29"/>
    <n v="157"/>
    <s v="Camp manager"/>
    <s v="Priority 3"/>
    <s v="Food"/>
    <x v="10"/>
    <m/>
    <m/>
  </r>
  <r>
    <s v="Shan_North"/>
    <s v="Manton"/>
    <s v="Mandung - RC"/>
    <s v="MMR015CMP209"/>
    <s v="GCA"/>
    <s v="Urban"/>
    <n v="31"/>
    <n v="183"/>
    <n v="29"/>
    <n v="157"/>
    <n v="29"/>
    <n v="157"/>
    <s v="Camp resident -Men"/>
    <s v="Priority 1"/>
    <s v="Shelter"/>
    <x v="24"/>
    <m/>
    <m/>
  </r>
  <r>
    <s v="Shan_North"/>
    <s v="Manton"/>
    <s v="Mandung - RC"/>
    <s v="MMR015CMP209"/>
    <s v="GCA"/>
    <s v="Urban"/>
    <n v="31"/>
    <n v="183"/>
    <n v="29"/>
    <n v="157"/>
    <n v="29"/>
    <n v="157"/>
    <s v="Camp resident -Men"/>
    <s v="Priority 2"/>
    <s v="Food"/>
    <x v="7"/>
    <m/>
    <m/>
  </r>
  <r>
    <s v="Shan_North"/>
    <s v="Manton"/>
    <s v="Mandung - RC"/>
    <s v="MMR015CMP209"/>
    <s v="GCA"/>
    <s v="Urban"/>
    <n v="31"/>
    <n v="183"/>
    <n v="29"/>
    <n v="157"/>
    <n v="29"/>
    <n v="157"/>
    <s v="Camp resident -Men"/>
    <s v="Priority 3"/>
    <s v="Food"/>
    <x v="3"/>
    <m/>
    <m/>
  </r>
  <r>
    <s v="Shan_North"/>
    <s v="Manton"/>
    <s v="Mandung - RC"/>
    <s v="MMR015CMP209"/>
    <s v="GCA"/>
    <s v="Urban"/>
    <n v="31"/>
    <n v="183"/>
    <n v="29"/>
    <n v="157"/>
    <n v="29"/>
    <n v="157"/>
    <s v="Camp resident - women"/>
    <s v="Priority 1"/>
    <s v="Food"/>
    <x v="3"/>
    <m/>
    <m/>
  </r>
  <r>
    <s v="Shan_North"/>
    <s v="Manton"/>
    <s v="Mandung - RC"/>
    <s v="MMR015CMP209"/>
    <s v="GCA"/>
    <s v="Urban"/>
    <n v="31"/>
    <n v="183"/>
    <n v="29"/>
    <n v="157"/>
    <n v="29"/>
    <n v="157"/>
    <s v="Camp resident - women"/>
    <s v="Priority 2"/>
    <s v="Environment"/>
    <x v="12"/>
    <m/>
    <m/>
  </r>
  <r>
    <s v="Shan_North"/>
    <s v="Manton"/>
    <s v="Mandung - RC"/>
    <s v="MMR015CMP209"/>
    <s v="GCA"/>
    <s v="Urban"/>
    <n v="31"/>
    <n v="183"/>
    <n v="29"/>
    <n v="157"/>
    <n v="29"/>
    <n v="157"/>
    <s v="Camp resident - women"/>
    <s v="Priority 3"/>
    <s v="Education"/>
    <x v="11"/>
    <m/>
    <m/>
  </r>
  <r>
    <s v="Shan_North"/>
    <s v="Manton"/>
    <s v="Mandung - RC"/>
    <s v="MMR015CMP209"/>
    <s v="GCA"/>
    <s v="Urban"/>
    <n v="31"/>
    <n v="183"/>
    <n v="29"/>
    <n v="157"/>
    <n v="29"/>
    <n v="157"/>
    <s v="Camp resident - Children"/>
    <s v="Priority 1"/>
    <s v="Food"/>
    <x v="5"/>
    <m/>
    <m/>
  </r>
  <r>
    <s v="Shan_North"/>
    <s v="Manton"/>
    <s v="Mandung - RC"/>
    <s v="MMR015CMP209"/>
    <s v="GCA"/>
    <s v="Urban"/>
    <n v="31"/>
    <n v="183"/>
    <n v="29"/>
    <n v="157"/>
    <n v="29"/>
    <n v="157"/>
    <s v="Camp resident - Children"/>
    <s v="Priority 2"/>
    <s v="Education"/>
    <x v="0"/>
    <m/>
    <m/>
  </r>
  <r>
    <s v="Shan_North"/>
    <s v="Manton"/>
    <s v="Mandung - RC"/>
    <s v="MMR015CMP209"/>
    <s v="GCA"/>
    <s v="Urban"/>
    <n v="31"/>
    <n v="183"/>
    <n v="29"/>
    <n v="157"/>
    <n v="29"/>
    <n v="157"/>
    <s v="Camp resident - Children"/>
    <s v="Priority 3"/>
    <s v="Food"/>
    <x v="10"/>
    <m/>
    <m/>
  </r>
  <r>
    <s v="Shan_North"/>
    <s v="Kutkai"/>
    <s v="Mungji Pa Dabang (Catholic Church)"/>
    <s v="MMR015CMP217"/>
    <s v="GCA"/>
    <s v="Mixed"/>
    <n v="23"/>
    <n v="112"/>
    <n v="22"/>
    <n v="111"/>
    <n v="22"/>
    <n v="111"/>
    <s v="Camp manager"/>
    <s v="Priority 1"/>
    <s v="Food"/>
    <x v="5"/>
    <m/>
    <m/>
  </r>
  <r>
    <s v="Shan_North"/>
    <s v="Kutkai"/>
    <s v="Mungji Pa Dabang (Catholic Church)"/>
    <s v="MMR015CMP217"/>
    <s v="GCA"/>
    <s v="Mixed"/>
    <n v="23"/>
    <n v="112"/>
    <n v="22"/>
    <n v="111"/>
    <n v="22"/>
    <n v="111"/>
    <s v="Camp manager"/>
    <s v="Priority 2"/>
    <s v="Education"/>
    <x v="4"/>
    <m/>
    <m/>
  </r>
  <r>
    <s v="Shan_North"/>
    <s v="Kutkai"/>
    <s v="Mungji Pa Dabang (Catholic Church)"/>
    <s v="MMR015CMP217"/>
    <s v="GCA"/>
    <s v="Mixed"/>
    <n v="23"/>
    <n v="112"/>
    <n v="22"/>
    <n v="111"/>
    <n v="22"/>
    <n v="111"/>
    <s v="Camp manager"/>
    <s v="Priority 3"/>
    <s v="Education"/>
    <x v="11"/>
    <m/>
    <m/>
  </r>
  <r>
    <s v="Shan_North"/>
    <s v="Kutkai"/>
    <s v="Mungji Pa Dabang (Catholic Church)"/>
    <s v="MMR015CMP217"/>
    <s v="GCA"/>
    <s v="Mixed"/>
    <n v="23"/>
    <n v="112"/>
    <n v="22"/>
    <n v="111"/>
    <n v="22"/>
    <n v="111"/>
    <s v="Camp resident -Men"/>
    <s v="Priority 1"/>
    <s v="Food"/>
    <x v="7"/>
    <m/>
    <m/>
  </r>
  <r>
    <s v="Shan_North"/>
    <s v="Kutkai"/>
    <s v="Mungji Pa Dabang (Catholic Church)"/>
    <s v="MMR015CMP217"/>
    <s v="GCA"/>
    <s v="Mixed"/>
    <n v="23"/>
    <n v="112"/>
    <n v="22"/>
    <n v="111"/>
    <n v="22"/>
    <n v="111"/>
    <s v="Camp resident -Men"/>
    <s v="Priority 2"/>
    <s v="Food"/>
    <x v="5"/>
    <m/>
    <m/>
  </r>
  <r>
    <s v="Shan_North"/>
    <s v="Kutkai"/>
    <s v="Mungji Pa Dabang (Catholic Church)"/>
    <s v="MMR015CMP217"/>
    <s v="GCA"/>
    <s v="Mixed"/>
    <n v="23"/>
    <n v="112"/>
    <n v="22"/>
    <n v="111"/>
    <n v="22"/>
    <n v="111"/>
    <s v="Camp resident -Men"/>
    <s v="Priority 3"/>
    <s v="Wash"/>
    <x v="16"/>
    <m/>
    <m/>
  </r>
  <r>
    <s v="Shan_North"/>
    <s v="Kutkai"/>
    <s v="Mungji Pa Dabang (Catholic Church)"/>
    <s v="MMR015CMP217"/>
    <s v="GCA"/>
    <s v="Mixed"/>
    <n v="23"/>
    <n v="112"/>
    <n v="22"/>
    <n v="111"/>
    <n v="22"/>
    <n v="111"/>
    <s v="Camp resident - women"/>
    <s v="Priority 1"/>
    <s v="Food"/>
    <x v="5"/>
    <m/>
    <m/>
  </r>
  <r>
    <s v="Shan_North"/>
    <s v="Kutkai"/>
    <s v="Mungji Pa Dabang (Catholic Church)"/>
    <s v="MMR015CMP217"/>
    <s v="GCA"/>
    <s v="Mixed"/>
    <n v="23"/>
    <n v="112"/>
    <n v="22"/>
    <n v="111"/>
    <n v="22"/>
    <n v="111"/>
    <s v="Camp resident - women"/>
    <s v="Priority 2"/>
    <s v="Food"/>
    <x v="7"/>
    <m/>
    <m/>
  </r>
  <r>
    <s v="Shan_North"/>
    <s v="Kutkai"/>
    <s v="Mungji Pa Dabang (Catholic Church)"/>
    <s v="MMR015CMP217"/>
    <s v="GCA"/>
    <s v="Mixed"/>
    <n v="23"/>
    <n v="112"/>
    <n v="22"/>
    <n v="111"/>
    <n v="22"/>
    <n v="111"/>
    <s v="Camp resident - women"/>
    <s v="Priority 3"/>
    <s v="Wash"/>
    <x v="16"/>
    <m/>
    <m/>
  </r>
  <r>
    <s v="Shan_North"/>
    <s v="Kutkai"/>
    <s v="Mungji Pa Dabang (Catholic Church)"/>
    <s v="MMR015CMP217"/>
    <s v="GCA"/>
    <s v="Mixed"/>
    <n v="23"/>
    <n v="112"/>
    <n v="22"/>
    <n v="111"/>
    <n v="22"/>
    <n v="111"/>
    <s v="Camp resident - Children"/>
    <s v="Priority 1"/>
    <s v="Education"/>
    <x v="0"/>
    <m/>
    <m/>
  </r>
  <r>
    <s v="Shan_North"/>
    <s v="Kutkai"/>
    <s v="Mungji Pa Dabang (Catholic Church)"/>
    <s v="MMR015CMP217"/>
    <s v="GCA"/>
    <s v="Mixed"/>
    <n v="23"/>
    <n v="112"/>
    <n v="22"/>
    <n v="111"/>
    <n v="22"/>
    <n v="111"/>
    <s v="Camp resident - Children"/>
    <s v="Priority 2"/>
    <s v="Health"/>
    <x v="23"/>
    <m/>
    <m/>
  </r>
  <r>
    <s v="Shan_North"/>
    <s v="Kutkai"/>
    <s v="Mungji Pa Dabang (Catholic Church)"/>
    <s v="MMR015CMP217"/>
    <s v="GCA"/>
    <s v="Mixed"/>
    <n v="23"/>
    <n v="112"/>
    <n v="22"/>
    <n v="111"/>
    <n v="22"/>
    <n v="111"/>
    <s v="Camp resident - Children"/>
    <s v="Priority 3"/>
    <s v="Food"/>
    <x v="10"/>
    <m/>
    <m/>
  </r>
  <r>
    <s v="Shan_North"/>
    <s v="Muse"/>
    <s v="Muse Catholic Church"/>
    <s v="MMR015CMP216"/>
    <s v="GCA"/>
    <s v="Urban"/>
    <n v="26"/>
    <n v="111"/>
    <n v="26"/>
    <n v="118"/>
    <n v="26"/>
    <n v="118"/>
    <s v="Camp manager"/>
    <s v="Priority 1"/>
    <s v="Environment"/>
    <x v="12"/>
    <m/>
    <m/>
  </r>
  <r>
    <s v="Shan_North"/>
    <s v="Muse"/>
    <s v="Muse Catholic Church"/>
    <s v="MMR015CMP216"/>
    <s v="GCA"/>
    <s v="Urban"/>
    <n v="26"/>
    <n v="111"/>
    <n v="26"/>
    <n v="118"/>
    <n v="26"/>
    <n v="118"/>
    <s v="Camp manager"/>
    <s v="Priority 2"/>
    <s v="Education"/>
    <x v="4"/>
    <m/>
    <m/>
  </r>
  <r>
    <s v="Shan_North"/>
    <s v="Muse"/>
    <s v="Muse Catholic Church"/>
    <s v="MMR015CMP216"/>
    <s v="GCA"/>
    <s v="Urban"/>
    <n v="26"/>
    <n v="111"/>
    <n v="26"/>
    <n v="118"/>
    <n v="26"/>
    <n v="118"/>
    <s v="Camp manager"/>
    <s v="Priority 3"/>
    <s v="Wash"/>
    <x v="28"/>
    <m/>
    <m/>
  </r>
  <r>
    <s v="Shan_North"/>
    <s v="Muse"/>
    <s v="Muse Catholic Church"/>
    <s v="MMR015CMP216"/>
    <s v="GCA"/>
    <s v="Urban"/>
    <n v="26"/>
    <n v="111"/>
    <n v="26"/>
    <n v="118"/>
    <n v="26"/>
    <n v="118"/>
    <s v="Camp resident -Men"/>
    <s v="Priority 1"/>
    <s v="Other"/>
    <x v="27"/>
    <s v="water"/>
    <m/>
  </r>
  <r>
    <s v="Shan_North"/>
    <s v="Muse"/>
    <s v="Muse Catholic Church"/>
    <s v="MMR015CMP216"/>
    <s v="GCA"/>
    <s v="Urban"/>
    <n v="26"/>
    <n v="111"/>
    <n v="26"/>
    <n v="118"/>
    <n v="26"/>
    <n v="118"/>
    <s v="Camp resident -Men"/>
    <s v="Priority 2"/>
    <s v="Other"/>
    <x v="27"/>
    <s v="Study guide"/>
    <m/>
  </r>
  <r>
    <s v="Shan_North"/>
    <s v="Muse"/>
    <s v="Muse Catholic Church"/>
    <s v="MMR015CMP216"/>
    <s v="GCA"/>
    <s v="Urban"/>
    <n v="26"/>
    <n v="111"/>
    <n v="26"/>
    <n v="118"/>
    <n v="26"/>
    <n v="118"/>
    <s v="Camp resident -Men"/>
    <s v="Priority 3"/>
    <s v="Environment"/>
    <x v="12"/>
    <m/>
    <m/>
  </r>
  <r>
    <s v="Shan_North"/>
    <s v="Muse"/>
    <s v="Muse Catholic Church"/>
    <s v="MMR015CMP216"/>
    <s v="GCA"/>
    <s v="Urban"/>
    <n v="26"/>
    <n v="111"/>
    <n v="26"/>
    <n v="118"/>
    <n v="26"/>
    <n v="118"/>
    <s v="Camp resident - women"/>
    <s v="Priority 1"/>
    <s v="Wash"/>
    <x v="16"/>
    <m/>
    <m/>
  </r>
  <r>
    <s v="Shan_North"/>
    <s v="Muse"/>
    <s v="Muse Catholic Church"/>
    <s v="MMR015CMP216"/>
    <s v="GCA"/>
    <s v="Urban"/>
    <n v="26"/>
    <n v="111"/>
    <n v="26"/>
    <n v="118"/>
    <n v="26"/>
    <n v="118"/>
    <s v="Camp resident - women"/>
    <s v="Priority 2"/>
    <s v="Wash"/>
    <x v="25"/>
    <m/>
    <m/>
  </r>
  <r>
    <s v="Shan_North"/>
    <s v="Muse"/>
    <s v="Muse Catholic Church"/>
    <s v="MMR015CMP216"/>
    <s v="GCA"/>
    <s v="Urban"/>
    <n v="26"/>
    <n v="111"/>
    <n v="26"/>
    <n v="118"/>
    <n v="26"/>
    <n v="118"/>
    <s v="Camp resident - women"/>
    <s v="Priority 3"/>
    <s v="Food"/>
    <x v="10"/>
    <m/>
    <m/>
  </r>
  <r>
    <s v="Shan_North"/>
    <s v="Muse"/>
    <s v="Muse Catholic Church"/>
    <s v="MMR015CMP216"/>
    <s v="GCA"/>
    <s v="Urban"/>
    <n v="26"/>
    <n v="111"/>
    <n v="26"/>
    <n v="118"/>
    <n v="26"/>
    <n v="118"/>
    <s v="Camp resident - Children"/>
    <s v="Priority 1"/>
    <s v="Education"/>
    <x v="0"/>
    <m/>
    <m/>
  </r>
  <r>
    <s v="Shan_North"/>
    <s v="Muse"/>
    <s v="Muse Catholic Church"/>
    <s v="MMR015CMP216"/>
    <s v="GCA"/>
    <s v="Urban"/>
    <n v="26"/>
    <n v="111"/>
    <n v="26"/>
    <n v="118"/>
    <n v="26"/>
    <n v="118"/>
    <s v="Camp resident - Children"/>
    <s v="Priority 2"/>
    <s v="Wash"/>
    <x v="16"/>
    <m/>
    <m/>
  </r>
  <r>
    <s v="Shan_North"/>
    <s v="Muse"/>
    <s v="Muse Catholic Church"/>
    <s v="MMR015CMP216"/>
    <s v="GCA"/>
    <s v="Urban"/>
    <n v="26"/>
    <n v="111"/>
    <n v="26"/>
    <n v="118"/>
    <n v="26"/>
    <n v="118"/>
    <s v="Camp resident - Children"/>
    <s v="Priority 3"/>
    <s v="Protection"/>
    <x v="20"/>
    <m/>
    <m/>
  </r>
  <r>
    <s v="Shan_North"/>
    <s v="Namhkan"/>
    <s v="Nam Hkam Catholic Church ( St. Thomas I)"/>
    <s v="MMR015CMP003"/>
    <s v="GCA"/>
    <s v="Urban"/>
    <n v="48"/>
    <n v="218"/>
    <n v="44"/>
    <n v="215"/>
    <n v="44"/>
    <n v="215"/>
    <s v="Camp manager"/>
    <s v="Priority 1"/>
    <s v="Health"/>
    <x v="19"/>
    <m/>
    <m/>
  </r>
  <r>
    <s v="Shan_North"/>
    <s v="Namhkan"/>
    <s v="Nam Hkam Catholic Church ( St. Thomas I)"/>
    <s v="MMR015CMP003"/>
    <s v="GCA"/>
    <s v="Urban"/>
    <n v="48"/>
    <n v="218"/>
    <n v="44"/>
    <n v="215"/>
    <n v="44"/>
    <n v="215"/>
    <s v="Camp manager"/>
    <s v="Priority 2"/>
    <s v="Education"/>
    <x v="11"/>
    <m/>
    <m/>
  </r>
  <r>
    <s v="Shan_North"/>
    <s v="Namhkan"/>
    <s v="Nam Hkam Catholic Church ( St. Thomas I)"/>
    <s v="MMR015CMP003"/>
    <s v="GCA"/>
    <s v="Urban"/>
    <n v="48"/>
    <n v="218"/>
    <n v="44"/>
    <n v="215"/>
    <n v="44"/>
    <n v="215"/>
    <s v="Camp manager"/>
    <s v="Priority 3"/>
    <s v="Education"/>
    <x v="13"/>
    <m/>
    <m/>
  </r>
  <r>
    <s v="Shan_North"/>
    <s v="Namhkan"/>
    <s v="Nam Hkam Catholic Church ( St. Thomas I)"/>
    <s v="MMR015CMP003"/>
    <s v="GCA"/>
    <s v="Urban"/>
    <n v="48"/>
    <n v="218"/>
    <n v="44"/>
    <n v="215"/>
    <n v="44"/>
    <n v="215"/>
    <s v="Camp resident -Men"/>
    <s v="Priority 1"/>
    <s v="Wash"/>
    <x v="16"/>
    <m/>
    <m/>
  </r>
  <r>
    <s v="Shan_North"/>
    <s v="Namhkan"/>
    <s v="Nam Hkam Catholic Church ( St. Thomas I)"/>
    <s v="MMR015CMP003"/>
    <s v="GCA"/>
    <s v="Urban"/>
    <n v="48"/>
    <n v="218"/>
    <n v="44"/>
    <n v="215"/>
    <n v="44"/>
    <n v="215"/>
    <s v="Camp resident -Men"/>
    <s v="Priority 2"/>
    <s v="Health"/>
    <x v="19"/>
    <m/>
    <m/>
  </r>
  <r>
    <s v="Shan_North"/>
    <s v="Namhkan"/>
    <s v="Nam Hkam Catholic Church ( St. Thomas I)"/>
    <s v="MMR015CMP003"/>
    <s v="GCA"/>
    <s v="Urban"/>
    <n v="48"/>
    <n v="218"/>
    <n v="44"/>
    <n v="215"/>
    <n v="44"/>
    <n v="215"/>
    <s v="Camp resident -Men"/>
    <s v="Priority 3"/>
    <s v="Education"/>
    <x v="0"/>
    <m/>
    <m/>
  </r>
  <r>
    <s v="Shan_North"/>
    <s v="Namhkan"/>
    <s v="Nam Hkam Catholic Church ( St. Thomas I)"/>
    <s v="MMR015CMP003"/>
    <s v="GCA"/>
    <s v="Urban"/>
    <n v="48"/>
    <n v="218"/>
    <n v="44"/>
    <n v="215"/>
    <n v="44"/>
    <n v="215"/>
    <s v="Camp resident - women"/>
    <s v="Priority 1"/>
    <s v="Education"/>
    <x v="0"/>
    <m/>
    <m/>
  </r>
  <r>
    <s v="Shan_North"/>
    <s v="Namhkan"/>
    <s v="Nam Hkam Catholic Church ( St. Thomas I)"/>
    <s v="MMR015CMP003"/>
    <s v="GCA"/>
    <s v="Urban"/>
    <n v="48"/>
    <n v="218"/>
    <n v="44"/>
    <n v="215"/>
    <n v="44"/>
    <n v="215"/>
    <s v="Camp resident - women"/>
    <s v="Priority 2"/>
    <s v="NonFoodItems"/>
    <x v="8"/>
    <m/>
    <m/>
  </r>
  <r>
    <s v="Shan_North"/>
    <s v="Namhkan"/>
    <s v="Nam Hkam Catholic Church ( St. Thomas I)"/>
    <s v="MMR015CMP003"/>
    <s v="GCA"/>
    <s v="Urban"/>
    <n v="48"/>
    <n v="218"/>
    <n v="44"/>
    <n v="215"/>
    <n v="44"/>
    <n v="215"/>
    <s v="Camp resident - women"/>
    <s v="Priority 3"/>
    <s v="Wash"/>
    <x v="16"/>
    <m/>
    <m/>
  </r>
  <r>
    <s v="Shan_North"/>
    <s v="Namhkan"/>
    <s v="Nam Hkam Catholic Church ( St. Thomas I)"/>
    <s v="MMR015CMP003"/>
    <s v="GCA"/>
    <s v="Urban"/>
    <n v="48"/>
    <n v="218"/>
    <n v="44"/>
    <n v="215"/>
    <n v="44"/>
    <n v="215"/>
    <s v="Camp resident - Children"/>
    <s v="Priority 1"/>
    <s v="Wash"/>
    <x v="28"/>
    <m/>
    <m/>
  </r>
  <r>
    <s v="Shan_North"/>
    <s v="Namhkan"/>
    <s v="Nam Hkam Catholic Church ( St. Thomas I)"/>
    <s v="MMR015CMP003"/>
    <s v="GCA"/>
    <s v="Urban"/>
    <n v="48"/>
    <n v="218"/>
    <n v="44"/>
    <n v="215"/>
    <n v="44"/>
    <n v="215"/>
    <s v="Camp resident - Children"/>
    <s v="Priority 2"/>
    <s v="Education"/>
    <x v="13"/>
    <m/>
    <m/>
  </r>
  <r>
    <s v="Shan_North"/>
    <s v="Namhkan"/>
    <s v="Nam Hkam Catholic Church ( St. Thomas I)"/>
    <s v="MMR015CMP003"/>
    <s v="GCA"/>
    <s v="Urban"/>
    <n v="48"/>
    <n v="218"/>
    <n v="44"/>
    <n v="215"/>
    <n v="44"/>
    <n v="215"/>
    <s v="Camp resident - Children"/>
    <s v="Priority 3"/>
    <s v="Environment"/>
    <x v="12"/>
    <m/>
    <m/>
  </r>
  <r>
    <s v="Kachin"/>
    <s v="Mogaung"/>
    <s v="Sar Hmaw - KBC"/>
    <s v="MMR001CMP236"/>
    <s v="GCA"/>
    <s v="Rural"/>
    <n v="40"/>
    <n v="158"/>
    <n v="31"/>
    <n v="138"/>
    <n v="31"/>
    <n v="138"/>
    <s v="Camp manager"/>
    <s v="Priority 1"/>
    <s v="Shelter"/>
    <x v="24"/>
    <m/>
    <m/>
  </r>
  <r>
    <s v="Kachin"/>
    <s v="Mogaung"/>
    <s v="Sar Hmaw - KBC"/>
    <s v="MMR001CMP236"/>
    <s v="GCA"/>
    <s v="Rural"/>
    <n v="40"/>
    <n v="158"/>
    <n v="31"/>
    <n v="138"/>
    <n v="31"/>
    <n v="138"/>
    <s v="Camp manager"/>
    <s v="Priority 2"/>
    <s v="Food"/>
    <x v="5"/>
    <m/>
    <m/>
  </r>
  <r>
    <s v="Kachin"/>
    <s v="Mogaung"/>
    <s v="Sar Hmaw - KBC"/>
    <s v="MMR001CMP236"/>
    <s v="GCA"/>
    <s v="Rural"/>
    <n v="40"/>
    <n v="158"/>
    <n v="31"/>
    <n v="138"/>
    <n v="31"/>
    <n v="138"/>
    <s v="Camp manager"/>
    <s v="Priority 3"/>
    <s v="Health"/>
    <x v="2"/>
    <m/>
    <m/>
  </r>
  <r>
    <s v="Kachin"/>
    <s v="Mogaung"/>
    <s v="Sar Hmaw - KBC"/>
    <s v="MMR001CMP236"/>
    <s v="GCA"/>
    <s v="Rural"/>
    <n v="40"/>
    <n v="158"/>
    <n v="31"/>
    <n v="138"/>
    <n v="31"/>
    <n v="138"/>
    <s v="Camp resident -Men"/>
    <s v="Priority 1"/>
    <s v="Food"/>
    <x v="7"/>
    <m/>
    <m/>
  </r>
  <r>
    <s v="Kachin"/>
    <s v="Mogaung"/>
    <s v="Sar Hmaw - KBC"/>
    <s v="MMR001CMP236"/>
    <s v="GCA"/>
    <s v="Rural"/>
    <n v="40"/>
    <n v="158"/>
    <n v="31"/>
    <n v="138"/>
    <n v="31"/>
    <n v="138"/>
    <s v="Camp resident -Men"/>
    <s v="Priority 2"/>
    <s v="Protection"/>
    <x v="17"/>
    <m/>
    <m/>
  </r>
  <r>
    <s v="Kachin"/>
    <s v="Mogaung"/>
    <s v="Sar Hmaw - KBC"/>
    <s v="MMR001CMP236"/>
    <s v="GCA"/>
    <s v="Rural"/>
    <n v="40"/>
    <n v="158"/>
    <n v="31"/>
    <n v="138"/>
    <n v="31"/>
    <n v="138"/>
    <s v="Camp resident -Men"/>
    <s v="Priority 3"/>
    <s v="Education"/>
    <x v="0"/>
    <m/>
    <m/>
  </r>
  <r>
    <s v="Kachin"/>
    <s v="Mogaung"/>
    <s v="Sar Hmaw - KBC"/>
    <s v="MMR001CMP236"/>
    <s v="GCA"/>
    <s v="Rural"/>
    <n v="40"/>
    <n v="158"/>
    <n v="31"/>
    <n v="138"/>
    <n v="31"/>
    <n v="138"/>
    <s v="Camp resident - women"/>
    <s v="Priority 1"/>
    <s v="Health"/>
    <x v="23"/>
    <m/>
    <m/>
  </r>
  <r>
    <s v="Kachin"/>
    <s v="Mogaung"/>
    <s v="Sar Hmaw - KBC"/>
    <s v="MMR001CMP236"/>
    <s v="GCA"/>
    <s v="Rural"/>
    <n v="40"/>
    <n v="158"/>
    <n v="31"/>
    <n v="138"/>
    <n v="31"/>
    <n v="138"/>
    <s v="Camp resident - women"/>
    <s v="Priority 2"/>
    <s v="Protection"/>
    <x v="17"/>
    <m/>
    <m/>
  </r>
  <r>
    <s v="Kachin"/>
    <s v="Mogaung"/>
    <s v="Sar Hmaw - KBC"/>
    <s v="MMR001CMP236"/>
    <s v="GCA"/>
    <s v="Rural"/>
    <n v="40"/>
    <n v="158"/>
    <n v="31"/>
    <n v="138"/>
    <n v="31"/>
    <n v="138"/>
    <s v="Camp resident - women"/>
    <s v="Priority 3"/>
    <s v="Food"/>
    <x v="3"/>
    <m/>
    <m/>
  </r>
  <r>
    <s v="Kachin"/>
    <s v="Mogaung"/>
    <s v="Sar Hmaw - KBC"/>
    <s v="MMR001CMP236"/>
    <s v="GCA"/>
    <s v="Rural"/>
    <n v="40"/>
    <n v="158"/>
    <n v="31"/>
    <n v="138"/>
    <n v="31"/>
    <n v="138"/>
    <s v="Camp resident - Children"/>
    <s v="Priority 1"/>
    <s v="Health"/>
    <x v="23"/>
    <m/>
    <m/>
  </r>
  <r>
    <s v="Kachin"/>
    <s v="Mogaung"/>
    <s v="Sar Hmaw - KBC"/>
    <s v="MMR001CMP236"/>
    <s v="GCA"/>
    <s v="Rural"/>
    <n v="40"/>
    <n v="158"/>
    <n v="31"/>
    <n v="138"/>
    <n v="31"/>
    <n v="138"/>
    <s v="Camp resident - Children"/>
    <s v="Priority 2"/>
    <s v="Education"/>
    <x v="13"/>
    <m/>
    <m/>
  </r>
  <r>
    <s v="Kachin"/>
    <s v="Mogaung"/>
    <s v="Sar Hmaw - KBC"/>
    <s v="MMR001CMP236"/>
    <s v="GCA"/>
    <s v="Rural"/>
    <n v="40"/>
    <n v="158"/>
    <n v="31"/>
    <n v="138"/>
    <n v="31"/>
    <n v="138"/>
    <s v="Camp resident - Children"/>
    <s v="Priority 3"/>
    <s v="Protection"/>
    <x v="1"/>
    <m/>
    <m/>
  </r>
</pivotCacheRecords>
</file>

<file path=xl/pivotCache/pivotCacheRecords12.xml><?xml version="1.0" encoding="utf-8"?>
<pivotCacheRecords xmlns="http://schemas.openxmlformats.org/spreadsheetml/2006/main" xmlns:r="http://schemas.openxmlformats.org/officeDocument/2006/relationships" count="1673">
  <r>
    <s v="MMR015"/>
    <x v="0"/>
    <s v="MMR015011"/>
    <x v="0"/>
    <s v="MMR015011018"/>
    <x v="0"/>
    <s v="208681"/>
    <x v="0"/>
    <n v="20"/>
    <n v="120"/>
    <x v="0"/>
    <s v="MMR015"/>
    <s v="Open"/>
    <x v="0"/>
    <s v="MMR015011"/>
    <x v="0"/>
    <s v="MMR015011005"/>
    <s v="Kar Lai"/>
    <s v="208557"/>
    <s v="Zup Aung Camp"/>
    <s v="MMR015CMP020"/>
    <s v="97.83704"/>
    <s v="23.38503"/>
    <n v="1108"/>
    <s v="GCA"/>
    <s v="Camp"/>
    <s v="Rural"/>
    <s v="01/12/2012"/>
    <s v="KBC"/>
    <n v="-1"/>
    <n v="-1"/>
    <n v="0"/>
    <s v="Open"/>
    <n v="-1"/>
    <n v="0"/>
  </r>
  <r>
    <s v="MMR015"/>
    <x v="0"/>
    <s v="MMR015011"/>
    <x v="0"/>
    <s v="MMR015011018"/>
    <x v="0"/>
    <s v="208677"/>
    <x v="1"/>
    <n v="12"/>
    <n v="41"/>
    <x v="0"/>
    <s v="MMR015"/>
    <s v="Open"/>
    <x v="0"/>
    <s v="MMR015011"/>
    <x v="0"/>
    <s v="MMR015011005"/>
    <s v="Kar Lai"/>
    <s v="208557"/>
    <s v="Zup Aung Camp"/>
    <s v="MMR015CMP020"/>
    <s v="97.83704"/>
    <s v="23.38503"/>
    <n v="1108"/>
    <s v="GCA"/>
    <s v="Camp"/>
    <s v="Rural"/>
    <s v="01/12/2012"/>
    <s v="KBC"/>
    <n v="-1"/>
    <n v="-1"/>
    <n v="0"/>
    <s v="Open"/>
    <n v="-1"/>
    <n v="0"/>
  </r>
  <r>
    <s v="MMR015"/>
    <x v="0"/>
    <s v="MMR015011"/>
    <x v="0"/>
    <s v="MMR015011019"/>
    <x v="1"/>
    <s v="208693"/>
    <x v="2"/>
    <n v="3"/>
    <n v="15"/>
    <x v="0"/>
    <s v="MMR015"/>
    <s v="Open"/>
    <x v="0"/>
    <s v="MMR015011"/>
    <x v="0"/>
    <s v="MMR015011005"/>
    <s v="Kar Lai"/>
    <s v="208557"/>
    <s v="Zup Aung Camp"/>
    <s v="MMR015CMP020"/>
    <s v="97.83704"/>
    <s v="23.38503"/>
    <n v="1108"/>
    <s v="GCA"/>
    <s v="Camp"/>
    <s v="Rural"/>
    <s v="01/12/2012"/>
    <s v="KBC"/>
    <n v="-1"/>
    <n v="-1"/>
    <n v="0"/>
    <s v="Open"/>
    <n v="-1"/>
    <n v="0"/>
  </r>
  <r>
    <s v="MMR015"/>
    <x v="0"/>
    <s v="MMR015011"/>
    <x v="0"/>
    <s v="MMR015011018"/>
    <x v="0"/>
    <s v="208684"/>
    <x v="3"/>
    <n v="3"/>
    <n v="30"/>
    <x v="0"/>
    <s v="MMR015"/>
    <s v="Open"/>
    <x v="0"/>
    <s v="MMR015011"/>
    <x v="0"/>
    <s v="MMR015011005"/>
    <s v="Kar Lai"/>
    <s v="208557"/>
    <s v="Zup Aung Camp"/>
    <s v="MMR015CMP020"/>
    <s v="97.83704"/>
    <s v="23.38503"/>
    <n v="1108"/>
    <s v="GCA"/>
    <s v="Camp"/>
    <s v="Rural"/>
    <s v="01/12/2012"/>
    <s v="KBC"/>
    <n v="-1"/>
    <n v="-1"/>
    <n v="0"/>
    <s v="Open"/>
    <n v="-1"/>
    <n v="0"/>
  </r>
  <r>
    <s v="MMR015"/>
    <x v="0"/>
    <s v="MMR015011"/>
    <x v="0"/>
    <s v="MMR015011019"/>
    <x v="1"/>
    <s v="208687"/>
    <x v="4"/>
    <n v="1"/>
    <n v="8"/>
    <x v="0"/>
    <s v="MMR015"/>
    <s v="Open"/>
    <x v="0"/>
    <s v="MMR015011"/>
    <x v="0"/>
    <s v="MMR015011005"/>
    <s v="Kar Lai"/>
    <s v="208557"/>
    <s v="Zup Aung Camp"/>
    <s v="MMR015CMP020"/>
    <s v="97.83704"/>
    <s v="23.38503"/>
    <n v="1108"/>
    <s v="GCA"/>
    <s v="Camp"/>
    <s v="Rural"/>
    <s v="01/12/2012"/>
    <s v="KBC"/>
    <n v="-1"/>
    <n v="-1"/>
    <n v="0"/>
    <s v="Open"/>
    <n v="-1"/>
    <n v="0"/>
  </r>
  <r>
    <s v="MMR015"/>
    <x v="0"/>
    <s v="MMR015011"/>
    <x v="0"/>
    <s v="MMR015011018"/>
    <x v="0"/>
    <s v="208683"/>
    <x v="5"/>
    <n v="1"/>
    <n v="8"/>
    <x v="0"/>
    <s v="MMR015"/>
    <s v="Open"/>
    <x v="0"/>
    <s v="MMR015011"/>
    <x v="0"/>
    <s v="MMR015011005"/>
    <s v="Kar Lai"/>
    <s v="208557"/>
    <s v="Zup Aung Camp"/>
    <s v="MMR015CMP020"/>
    <s v="97.83704"/>
    <s v="23.38503"/>
    <n v="1108"/>
    <s v="GCA"/>
    <s v="Camp"/>
    <s v="Rural"/>
    <s v="01/12/2012"/>
    <s v="KBC"/>
    <n v="-1"/>
    <n v="-1"/>
    <n v="0"/>
    <s v="Open"/>
    <n v="-1"/>
    <n v="0"/>
  </r>
  <r>
    <s v="MMR015"/>
    <x v="0"/>
    <s v="MMR015001"/>
    <x v="1"/>
    <s v="MMR015001037"/>
    <x v="2"/>
    <s v="219446"/>
    <x v="6"/>
    <n v="30"/>
    <n v="146"/>
    <x v="0"/>
    <s v="MMR015"/>
    <s v="Open"/>
    <x v="0"/>
    <s v="MMR015011"/>
    <x v="0"/>
    <s v="MMR015011005"/>
    <s v="Kar Lai"/>
    <s v="208557"/>
    <s v="Zup Aung Camp"/>
    <s v="MMR015CMP020"/>
    <s v="97.83704"/>
    <s v="23.38503"/>
    <n v="1108"/>
    <s v="GCA"/>
    <s v="Camp"/>
    <s v="Rural"/>
    <s v="01/12/2012"/>
    <s v="KBC"/>
    <n v="-1"/>
    <n v="0"/>
    <n v="0"/>
    <s v="Open"/>
    <n v="-1"/>
    <n v="0"/>
  </r>
  <r>
    <s v="MMR015"/>
    <x v="0"/>
    <s v="MMR015011"/>
    <x v="0"/>
    <s v="MMR015011041"/>
    <x v="3"/>
    <s v="208815"/>
    <x v="7"/>
    <n v="23"/>
    <n v="118"/>
    <x v="0"/>
    <s v="MMR015"/>
    <s v="Open"/>
    <x v="0"/>
    <s v="MMR015011"/>
    <x v="0"/>
    <s v="MMR015011005"/>
    <s v="Kar Lai"/>
    <s v="208557"/>
    <s v="Zup Aung Camp"/>
    <s v="MMR015CMP020"/>
    <s v="97.83704"/>
    <s v="23.38503"/>
    <n v="1108"/>
    <s v="GCA"/>
    <s v="Camp"/>
    <s v="Rural"/>
    <s v="01/12/2012"/>
    <s v="KBC"/>
    <n v="-1"/>
    <n v="-1"/>
    <n v="0"/>
    <s v="Open"/>
    <n v="-1"/>
    <n v="0"/>
  </r>
  <r>
    <s v="MMR015"/>
    <x v="0"/>
    <s v="MMR015011"/>
    <x v="0"/>
    <m/>
    <x v="4"/>
    <m/>
    <x v="8"/>
    <n v="13"/>
    <n v="89"/>
    <x v="0"/>
    <s v="MMR015"/>
    <s v="Open"/>
    <x v="0"/>
    <s v="MMR015011"/>
    <x v="0"/>
    <s v="MMR015011005"/>
    <s v="Kar Lai"/>
    <s v="208557"/>
    <s v="Zup Aung Camp"/>
    <s v="MMR015CMP020"/>
    <s v="97.83704"/>
    <s v="23.38503"/>
    <n v="1108"/>
    <s v="GCA"/>
    <s v="Camp"/>
    <s v="Rural"/>
    <s v="01/12/2012"/>
    <s v="KBC"/>
    <n v="-1"/>
    <n v="-1"/>
    <n v="0"/>
    <s v="Open"/>
    <n v="0"/>
    <n v="-1"/>
  </r>
  <r>
    <s v="MMR015"/>
    <x v="0"/>
    <s v="MMR015011"/>
    <x v="0"/>
    <s v="MMR015011018"/>
    <x v="0"/>
    <s v="208679"/>
    <x v="9"/>
    <n v="21"/>
    <n v="100"/>
    <x v="0"/>
    <s v="MMR015"/>
    <s v="Open"/>
    <x v="0"/>
    <s v="MMR015011"/>
    <x v="0"/>
    <s v="MMR015011005"/>
    <s v="Kar Lai"/>
    <s v="208557"/>
    <s v="Zup Aung Camp"/>
    <s v="MMR015CMP020"/>
    <s v="97.83704"/>
    <s v="23.38503"/>
    <n v="1108"/>
    <s v="GCA"/>
    <s v="Camp"/>
    <s v="Rural"/>
    <s v="01/12/2012"/>
    <s v="KBC"/>
    <n v="-1"/>
    <n v="-1"/>
    <n v="0"/>
    <s v="Open"/>
    <n v="-1"/>
    <n v="0"/>
  </r>
  <r>
    <s v="MMR015"/>
    <x v="0"/>
    <s v="MMR015013"/>
    <x v="2"/>
    <s v="MMR015013022"/>
    <x v="5"/>
    <s v="209727"/>
    <x v="10"/>
    <n v="20"/>
    <n v="101"/>
    <x v="0"/>
    <s v="MMR015"/>
    <s v="Open"/>
    <x v="0"/>
    <s v="MMR015011"/>
    <x v="0"/>
    <s v="MMR015011005"/>
    <s v="Kar Lai"/>
    <s v="208557"/>
    <s v="Zup Aung Camp"/>
    <s v="MMR015CMP020"/>
    <s v="97.83704"/>
    <s v="23.38503"/>
    <n v="1108"/>
    <s v="GCA"/>
    <s v="Camp"/>
    <s v="Rural"/>
    <s v="01/12/2012"/>
    <s v="KBC"/>
    <n v="-1"/>
    <n v="0"/>
    <n v="0"/>
    <s v="Open"/>
    <n v="-1"/>
    <n v="0"/>
  </r>
  <r>
    <s v="MMR015"/>
    <x v="0"/>
    <s v="MMR015011"/>
    <x v="0"/>
    <s v="MMR015011018"/>
    <x v="0"/>
    <s v="208674"/>
    <x v="11"/>
    <n v="13"/>
    <n v="60"/>
    <x v="0"/>
    <s v="MMR015"/>
    <s v="Open"/>
    <x v="0"/>
    <s v="MMR015011"/>
    <x v="0"/>
    <s v="MMR015011005"/>
    <s v="Kar Lai"/>
    <s v="208557"/>
    <s v="Zup Aung Camp"/>
    <s v="MMR015CMP020"/>
    <s v="97.83704"/>
    <s v="23.38503"/>
    <n v="1108"/>
    <s v="GCA"/>
    <s v="Camp"/>
    <s v="Rural"/>
    <s v="01/12/2012"/>
    <s v="KBC"/>
    <n v="-1"/>
    <n v="-1"/>
    <n v="0"/>
    <s v="Open"/>
    <n v="-1"/>
    <n v="0"/>
  </r>
  <r>
    <s v="MMR001"/>
    <x v="1"/>
    <s v="MMR001002"/>
    <x v="3"/>
    <s v="MMR001002031"/>
    <x v="6"/>
    <s v="165794"/>
    <x v="12"/>
    <n v="13"/>
    <n v="62"/>
    <x v="1"/>
    <s v="MMR001"/>
    <s v="Open"/>
    <x v="1"/>
    <s v="MMR001002"/>
    <x v="1"/>
    <s v="MMR001002032"/>
    <s v="Zai Aung"/>
    <m/>
    <s v="Zai Awng - Mung Ga Zup"/>
    <s v="MMR001CMP111"/>
    <s v="97.75679"/>
    <s v="25.10667"/>
    <n v="2913"/>
    <s v="NGCA"/>
    <s v="Camp"/>
    <s v="Rural"/>
    <s v="01/11/2011"/>
    <s v="KBC"/>
    <n v="-1"/>
    <n v="-1"/>
    <n v="0"/>
    <s v="Open"/>
    <n v="-1"/>
    <n v="0"/>
  </r>
  <r>
    <s v="MMR001"/>
    <x v="1"/>
    <s v="MMR001002"/>
    <x v="3"/>
    <s v="MMR001002029"/>
    <x v="7"/>
    <s v="165778"/>
    <x v="13"/>
    <n v="113"/>
    <n v="479"/>
    <x v="1"/>
    <s v="MMR001"/>
    <s v="Open"/>
    <x v="1"/>
    <s v="MMR001002"/>
    <x v="1"/>
    <s v="MMR001002032"/>
    <s v="Zai Aung"/>
    <m/>
    <s v="Zai Awng - Mung Ga Zup"/>
    <s v="MMR001CMP111"/>
    <s v="97.75679"/>
    <s v="25.10667"/>
    <n v="2913"/>
    <s v="NGCA"/>
    <s v="Camp"/>
    <s v="Rural"/>
    <s v="01/11/2011"/>
    <s v="KBC"/>
    <n v="-1"/>
    <n v="-1"/>
    <n v="0"/>
    <s v="Open"/>
    <n v="-1"/>
    <n v="0"/>
  </r>
  <r>
    <s v="MMR001"/>
    <x v="1"/>
    <s v="MMR001002"/>
    <x v="3"/>
    <s v="MMR001002029"/>
    <x v="7"/>
    <s v="220356"/>
    <x v="14"/>
    <n v="126"/>
    <n v="529"/>
    <x v="1"/>
    <s v="MMR001"/>
    <s v="Open"/>
    <x v="1"/>
    <s v="MMR001002"/>
    <x v="1"/>
    <s v="MMR001002032"/>
    <s v="Zai Aung"/>
    <m/>
    <s v="Zai Awng - Mung Ga Zup"/>
    <s v="MMR001CMP111"/>
    <s v="97.75679"/>
    <s v="25.10667"/>
    <n v="2913"/>
    <s v="NGCA"/>
    <s v="Camp"/>
    <s v="Rural"/>
    <s v="01/11/2011"/>
    <s v="KBC"/>
    <n v="-1"/>
    <n v="-1"/>
    <n v="0"/>
    <s v="Open"/>
    <n v="-1"/>
    <n v="0"/>
  </r>
  <r>
    <s v="MMR001"/>
    <x v="1"/>
    <s v="MMR001002"/>
    <x v="3"/>
    <s v="MMR001002029"/>
    <x v="7"/>
    <s v="220355"/>
    <x v="15"/>
    <n v="16"/>
    <n v="51"/>
    <x v="1"/>
    <s v="MMR001"/>
    <s v="Open"/>
    <x v="1"/>
    <s v="MMR001002"/>
    <x v="1"/>
    <s v="MMR001002032"/>
    <s v="Zai Aung"/>
    <m/>
    <s v="Zai Awng - Mung Ga Zup"/>
    <s v="MMR001CMP111"/>
    <s v="97.75679"/>
    <s v="25.10667"/>
    <n v="2913"/>
    <s v="NGCA"/>
    <s v="Camp"/>
    <s v="Rural"/>
    <s v="01/11/2011"/>
    <s v="KBC"/>
    <n v="-1"/>
    <n v="-1"/>
    <n v="0"/>
    <s v="Open"/>
    <n v="-1"/>
    <n v="0"/>
  </r>
  <r>
    <s v="MMR001"/>
    <x v="1"/>
    <s v="MMR001002"/>
    <x v="3"/>
    <s v="MMR001002032"/>
    <x v="8"/>
    <s v="220357"/>
    <x v="16"/>
    <n v="17"/>
    <n v="84"/>
    <x v="1"/>
    <s v="MMR001"/>
    <s v="Open"/>
    <x v="1"/>
    <s v="MMR001002"/>
    <x v="1"/>
    <s v="MMR001002032"/>
    <s v="Zai Aung"/>
    <m/>
    <s v="Zai Awng - Mung Ga Zup"/>
    <s v="MMR001CMP111"/>
    <s v="97.75679"/>
    <s v="25.10667"/>
    <n v="2913"/>
    <s v="NGCA"/>
    <s v="Camp"/>
    <s v="Rural"/>
    <s v="01/11/2011"/>
    <s v="KBC"/>
    <n v="-1"/>
    <n v="-1"/>
    <n v="-1"/>
    <s v="Open"/>
    <n v="0"/>
    <n v="0"/>
  </r>
  <r>
    <s v="MMR001"/>
    <x v="1"/>
    <s v="MMR001002"/>
    <x v="3"/>
    <s v="MMR001002029"/>
    <x v="7"/>
    <m/>
    <x v="8"/>
    <n v="6"/>
    <n v="31"/>
    <x v="1"/>
    <s v="MMR001"/>
    <s v="Open"/>
    <x v="1"/>
    <s v="MMR001002"/>
    <x v="1"/>
    <s v="MMR001002032"/>
    <s v="Zai Aung"/>
    <m/>
    <s v="Zai Awng - Mung Ga Zup"/>
    <s v="MMR001CMP111"/>
    <s v="97.75679"/>
    <s v="25.10667"/>
    <n v="2913"/>
    <s v="NGCA"/>
    <s v="Camp"/>
    <s v="Rural"/>
    <s v="01/11/2011"/>
    <s v="KBC"/>
    <n v="-1"/>
    <n v="-1"/>
    <n v="0"/>
    <s v="Open"/>
    <n v="-1"/>
    <n v="0"/>
  </r>
  <r>
    <s v="MMR001"/>
    <x v="1"/>
    <s v="MMR001002"/>
    <x v="3"/>
    <s v="MMR001002032"/>
    <x v="8"/>
    <s v="220362"/>
    <x v="17"/>
    <n v="13"/>
    <n v="52"/>
    <x v="1"/>
    <s v="MMR001"/>
    <s v="Open"/>
    <x v="1"/>
    <s v="MMR001002"/>
    <x v="1"/>
    <s v="MMR001002032"/>
    <s v="Zai Aung"/>
    <m/>
    <s v="Zai Awng - Mung Ga Zup"/>
    <s v="MMR001CMP111"/>
    <s v="97.75679"/>
    <s v="25.10667"/>
    <n v="2913"/>
    <s v="NGCA"/>
    <s v="Camp"/>
    <s v="Rural"/>
    <s v="01/11/2011"/>
    <s v="KBC"/>
    <n v="-1"/>
    <n v="-1"/>
    <n v="-1"/>
    <s v="Open"/>
    <n v="0"/>
    <n v="0"/>
  </r>
  <r>
    <s v="MMR001"/>
    <x v="1"/>
    <s v="MMR001002"/>
    <x v="3"/>
    <s v="MMR001002032"/>
    <x v="8"/>
    <s v="220358"/>
    <x v="18"/>
    <n v="14"/>
    <n v="69"/>
    <x v="1"/>
    <s v="MMR001"/>
    <s v="Open"/>
    <x v="1"/>
    <s v="MMR001002"/>
    <x v="1"/>
    <s v="MMR001002032"/>
    <s v="Zai Aung"/>
    <m/>
    <s v="Zai Awng - Mung Ga Zup"/>
    <s v="MMR001CMP111"/>
    <s v="97.75679"/>
    <s v="25.10667"/>
    <n v="2913"/>
    <s v="NGCA"/>
    <s v="Camp"/>
    <s v="Rural"/>
    <s v="01/11/2011"/>
    <s v="KBC"/>
    <n v="-1"/>
    <n v="-1"/>
    <n v="-1"/>
    <s v="Open"/>
    <n v="0"/>
    <n v="0"/>
  </r>
  <r>
    <s v="MMR001"/>
    <x v="1"/>
    <s v="MMR001002"/>
    <x v="3"/>
    <s v="MMR001002032"/>
    <x v="8"/>
    <s v="220360"/>
    <x v="19"/>
    <n v="20"/>
    <n v="82"/>
    <x v="1"/>
    <s v="MMR001"/>
    <s v="Open"/>
    <x v="1"/>
    <s v="MMR001002"/>
    <x v="1"/>
    <s v="MMR001002032"/>
    <s v="Zai Aung"/>
    <m/>
    <s v="Zai Awng - Mung Ga Zup"/>
    <s v="MMR001CMP111"/>
    <s v="97.75679"/>
    <s v="25.10667"/>
    <n v="2913"/>
    <s v="NGCA"/>
    <s v="Camp"/>
    <s v="Rural"/>
    <s v="01/11/2011"/>
    <s v="KBC"/>
    <n v="-1"/>
    <n v="-1"/>
    <n v="-1"/>
    <s v="Open"/>
    <n v="0"/>
    <n v="0"/>
  </r>
  <r>
    <s v="MMR001"/>
    <x v="1"/>
    <s v="MMR001002"/>
    <x v="3"/>
    <s v="MMR001002029"/>
    <x v="7"/>
    <s v="220354"/>
    <x v="20"/>
    <n v="23"/>
    <n v="95"/>
    <x v="1"/>
    <s v="MMR001"/>
    <s v="Open"/>
    <x v="1"/>
    <s v="MMR001002"/>
    <x v="1"/>
    <s v="MMR001002032"/>
    <s v="Zai Aung"/>
    <m/>
    <s v="Zai Awng - Mung Ga Zup"/>
    <s v="MMR001CMP111"/>
    <s v="97.75679"/>
    <s v="25.10667"/>
    <n v="2913"/>
    <s v="NGCA"/>
    <s v="Camp"/>
    <s v="Rural"/>
    <s v="01/11/2011"/>
    <s v="KBC"/>
    <n v="-1"/>
    <n v="-1"/>
    <n v="0"/>
    <s v="Open"/>
    <n v="-1"/>
    <n v="0"/>
  </r>
  <r>
    <s v="MMR001"/>
    <x v="1"/>
    <s v="MMR001013"/>
    <x v="4"/>
    <s v="MMR001013037"/>
    <x v="9"/>
    <s v="167490"/>
    <x v="21"/>
    <n v="11"/>
    <n v="52"/>
    <x v="1"/>
    <s v="MMR001"/>
    <s v="Open"/>
    <x v="1"/>
    <s v="MMR001002"/>
    <x v="1"/>
    <s v="MMR001002032"/>
    <s v="Zai Aung"/>
    <m/>
    <s v="Zai Awng - Mung Ga Zup"/>
    <s v="MMR001CMP111"/>
    <s v="97.75679"/>
    <s v="25.10667"/>
    <n v="2913"/>
    <s v="NGCA"/>
    <s v="Camp"/>
    <s v="Rural"/>
    <s v="01/11/2011"/>
    <s v="KBC"/>
    <n v="-1"/>
    <n v="0"/>
    <n v="0"/>
    <s v="Open"/>
    <n v="-1"/>
    <n v="0"/>
  </r>
  <r>
    <s v="MMR001"/>
    <x v="1"/>
    <s v="MMR001002"/>
    <x v="3"/>
    <s v="MMR001002023"/>
    <x v="10"/>
    <s v="165771"/>
    <x v="22"/>
    <n v="101"/>
    <n v="516"/>
    <x v="1"/>
    <s v="MMR001"/>
    <s v="Open"/>
    <x v="1"/>
    <s v="MMR001002"/>
    <x v="1"/>
    <s v="MMR001002032"/>
    <s v="Zai Aung"/>
    <m/>
    <s v="Zai Awng - Mung Ga Zup"/>
    <s v="MMR001CMP111"/>
    <s v="97.75679"/>
    <s v="25.10667"/>
    <n v="2913"/>
    <s v="NGCA"/>
    <s v="Camp"/>
    <s v="Rural"/>
    <s v="01/11/2011"/>
    <s v="KBC"/>
    <n v="-1"/>
    <n v="-1"/>
    <n v="0"/>
    <s v="Open"/>
    <n v="-1"/>
    <n v="0"/>
  </r>
  <r>
    <s v="MMR001"/>
    <x v="1"/>
    <s v="MMR001012"/>
    <x v="5"/>
    <s v="MMR001012028"/>
    <x v="11"/>
    <s v="167126"/>
    <x v="23"/>
    <n v="5"/>
    <n v="45"/>
    <x v="1"/>
    <s v="MMR001"/>
    <s v="Open"/>
    <x v="1"/>
    <s v="MMR001002"/>
    <x v="1"/>
    <s v="MMR001002032"/>
    <s v="Zai Aung"/>
    <m/>
    <s v="Zai Awng - Mung Ga Zup"/>
    <s v="MMR001CMP111"/>
    <s v="97.75679"/>
    <s v="25.10667"/>
    <n v="2913"/>
    <s v="NGCA"/>
    <s v="Camp"/>
    <s v="Rural"/>
    <s v="01/11/2011"/>
    <s v="KBC"/>
    <n v="-1"/>
    <n v="0"/>
    <n v="0"/>
    <s v="Open"/>
    <n v="-1"/>
    <n v="0"/>
  </r>
  <r>
    <s v="MMR001"/>
    <x v="1"/>
    <s v="MMR001002"/>
    <x v="3"/>
    <s v="MMR001002032"/>
    <x v="8"/>
    <s v="165800"/>
    <x v="24"/>
    <n v="73"/>
    <n v="362"/>
    <x v="1"/>
    <s v="MMR001"/>
    <s v="Open"/>
    <x v="1"/>
    <s v="MMR001002"/>
    <x v="1"/>
    <s v="MMR001002032"/>
    <s v="Zai Aung"/>
    <m/>
    <s v="Zai Awng - Mung Ga Zup"/>
    <s v="MMR001CMP111"/>
    <s v="97.75679"/>
    <s v="25.10667"/>
    <n v="2913"/>
    <s v="NGCA"/>
    <s v="Camp"/>
    <s v="Rural"/>
    <s v="01/11/2011"/>
    <s v="KBC"/>
    <n v="-1"/>
    <n v="-1"/>
    <n v="-1"/>
    <s v="Open"/>
    <n v="0"/>
    <n v="0"/>
  </r>
  <r>
    <s v="MMR001"/>
    <x v="1"/>
    <s v="MMR001002"/>
    <x v="3"/>
    <s v="MMR001002032"/>
    <x v="8"/>
    <m/>
    <x v="8"/>
    <n v="6"/>
    <n v="39"/>
    <x v="1"/>
    <s v="MMR001"/>
    <s v="Open"/>
    <x v="1"/>
    <s v="MMR001002"/>
    <x v="1"/>
    <s v="MMR001002032"/>
    <s v="Zai Aung"/>
    <m/>
    <s v="Zai Awng - Mung Ga Zup"/>
    <s v="MMR001CMP111"/>
    <s v="97.75679"/>
    <s v="25.10667"/>
    <n v="2913"/>
    <s v="NGCA"/>
    <s v="Camp"/>
    <s v="Rural"/>
    <s v="01/11/2011"/>
    <s v="KBC"/>
    <n v="-1"/>
    <n v="-1"/>
    <n v="-1"/>
    <s v="Open"/>
    <n v="0"/>
    <n v="0"/>
  </r>
  <r>
    <s v="MMR001"/>
    <x v="1"/>
    <s v="MMR001012"/>
    <x v="5"/>
    <s v="MMR001012041"/>
    <x v="12"/>
    <s v="167211"/>
    <x v="25"/>
    <n v="35"/>
    <n v="181"/>
    <x v="1"/>
    <s v="MMR001"/>
    <s v="Open"/>
    <x v="1"/>
    <s v="MMR001002"/>
    <x v="1"/>
    <s v="MMR001002032"/>
    <s v="Zai Aung"/>
    <m/>
    <s v="Zai Awng - Mung Ga Zup"/>
    <s v="MMR001CMP111"/>
    <s v="97.75679"/>
    <s v="25.10667"/>
    <n v="2913"/>
    <s v="NGCA"/>
    <s v="Camp"/>
    <s v="Rural"/>
    <s v="01/11/2011"/>
    <s v="KBC"/>
    <n v="-1"/>
    <n v="0"/>
    <n v="0"/>
    <s v="Open"/>
    <n v="-1"/>
    <n v="0"/>
  </r>
  <r>
    <s v="MMR001"/>
    <x v="1"/>
    <s v="MMR001002"/>
    <x v="3"/>
    <s v="MMR001002032"/>
    <x v="8"/>
    <s v="220361"/>
    <x v="26"/>
    <n v="10"/>
    <n v="37"/>
    <x v="1"/>
    <s v="MMR001"/>
    <s v="Open"/>
    <x v="1"/>
    <s v="MMR001002"/>
    <x v="1"/>
    <s v="MMR001002032"/>
    <s v="Zai Aung"/>
    <m/>
    <s v="Zai Awng - Mung Ga Zup"/>
    <s v="MMR001CMP111"/>
    <s v="97.75679"/>
    <s v="25.10667"/>
    <n v="2913"/>
    <s v="NGCA"/>
    <s v="Camp"/>
    <s v="Rural"/>
    <s v="01/11/2011"/>
    <s v="KBC"/>
    <n v="-1"/>
    <n v="-1"/>
    <n v="-1"/>
    <s v="Open"/>
    <n v="0"/>
    <n v="0"/>
  </r>
  <r>
    <s v="MMR001"/>
    <x v="1"/>
    <s v="MMR001002"/>
    <x v="3"/>
    <s v="MMR001002032"/>
    <x v="8"/>
    <s v="165799"/>
    <x v="27"/>
    <n v="10"/>
    <n v="40"/>
    <x v="1"/>
    <s v="MMR001"/>
    <s v="Open"/>
    <x v="1"/>
    <s v="MMR001002"/>
    <x v="1"/>
    <s v="MMR001002032"/>
    <s v="Zai Aung"/>
    <m/>
    <s v="Zai Awng - Mung Ga Zup"/>
    <s v="MMR001CMP111"/>
    <s v="97.75679"/>
    <s v="25.10667"/>
    <n v="2913"/>
    <s v="NGCA"/>
    <s v="Camp"/>
    <s v="Rural"/>
    <s v="01/11/2011"/>
    <s v="KBC"/>
    <n v="-1"/>
    <n v="-1"/>
    <n v="-1"/>
    <s v="Open"/>
    <n v="0"/>
    <n v="0"/>
  </r>
  <r>
    <s v="MMR001"/>
    <x v="1"/>
    <s v="MMR001009"/>
    <x v="6"/>
    <m/>
    <x v="4"/>
    <m/>
    <x v="8"/>
    <n v="2"/>
    <n v="10"/>
    <x v="1"/>
    <s v="MMR001"/>
    <s v="Open"/>
    <x v="2"/>
    <s v="MMR001009"/>
    <x v="2"/>
    <s v="MMR001009002"/>
    <m/>
    <m/>
    <s v="Yumar Baptist Church"/>
    <s v="MMR001CMP105"/>
    <s v="96.306911"/>
    <s v="25.59925"/>
    <n v="72"/>
    <s v="GCA"/>
    <s v="Camp"/>
    <s v="Urban"/>
    <s v="01/08/2012"/>
    <s v="KBC"/>
    <n v="-1"/>
    <n v="-1"/>
    <n v="0"/>
    <s v="Open"/>
    <n v="0"/>
    <n v="-1"/>
  </r>
  <r>
    <s v="MMR001"/>
    <x v="1"/>
    <s v="MMR001009"/>
    <x v="6"/>
    <s v="MMR001009001"/>
    <x v="13"/>
    <s v="220484"/>
    <x v="28"/>
    <n v="8"/>
    <n v="31"/>
    <x v="1"/>
    <s v="MMR001"/>
    <s v="Open"/>
    <x v="2"/>
    <s v="MMR001009"/>
    <x v="2"/>
    <s v="MMR001009002"/>
    <m/>
    <m/>
    <s v="Yumar Baptist Church"/>
    <s v="MMR001CMP105"/>
    <s v="96.306911"/>
    <s v="25.59925"/>
    <n v="72"/>
    <s v="GCA"/>
    <s v="Camp"/>
    <s v="Urban"/>
    <s v="01/08/2012"/>
    <s v="KBC"/>
    <n v="-1"/>
    <n v="-1"/>
    <n v="0"/>
    <s v="Open"/>
    <n v="-1"/>
    <n v="0"/>
  </r>
  <r>
    <s v="MMR001"/>
    <x v="1"/>
    <s v="MMR001009"/>
    <x v="6"/>
    <m/>
    <x v="4"/>
    <m/>
    <x v="8"/>
    <n v="2"/>
    <n v="4"/>
    <x v="1"/>
    <s v="MMR001"/>
    <s v="Open"/>
    <x v="2"/>
    <s v="MMR001009"/>
    <x v="2"/>
    <s v="MMR001009002"/>
    <m/>
    <m/>
    <s v="Yumar Baptist Church"/>
    <s v="MMR001CMP105"/>
    <s v="96.306911"/>
    <s v="25.59925"/>
    <n v="72"/>
    <s v="GCA"/>
    <s v="Camp"/>
    <s v="Urban"/>
    <s v="01/08/2012"/>
    <s v="KBC"/>
    <n v="-1"/>
    <n v="-1"/>
    <n v="0"/>
    <s v="Open"/>
    <n v="0"/>
    <n v="-1"/>
  </r>
  <r>
    <s v="MMR001"/>
    <x v="1"/>
    <s v="MMR001009"/>
    <x v="6"/>
    <s v="MMR001009002"/>
    <x v="14"/>
    <s v="166777"/>
    <x v="29"/>
    <n v="3"/>
    <n v="13"/>
    <x v="1"/>
    <s v="MMR001"/>
    <s v="Open"/>
    <x v="2"/>
    <s v="MMR001009"/>
    <x v="2"/>
    <s v="MMR001009002"/>
    <m/>
    <m/>
    <s v="Yumar Baptist Church"/>
    <s v="MMR001CMP105"/>
    <s v="96.306911"/>
    <s v="25.59925"/>
    <n v="72"/>
    <s v="GCA"/>
    <s v="Camp"/>
    <s v="Urban"/>
    <s v="01/08/2012"/>
    <s v="KBC"/>
    <n v="-1"/>
    <n v="-1"/>
    <n v="-1"/>
    <s v="Open"/>
    <n v="0"/>
    <n v="0"/>
  </r>
  <r>
    <s v="MMR001"/>
    <x v="1"/>
    <s v="MMR001009"/>
    <x v="6"/>
    <s v="MMR001009002"/>
    <x v="14"/>
    <s v="166781"/>
    <x v="30"/>
    <n v="2"/>
    <n v="5"/>
    <x v="1"/>
    <s v="MMR001"/>
    <s v="Open"/>
    <x v="2"/>
    <s v="MMR001009"/>
    <x v="2"/>
    <s v="MMR001009002"/>
    <m/>
    <m/>
    <s v="Yumar Baptist Church"/>
    <s v="MMR001CMP105"/>
    <s v="96.306911"/>
    <s v="25.59925"/>
    <n v="72"/>
    <s v="GCA"/>
    <s v="Camp"/>
    <s v="Urban"/>
    <s v="01/08/2012"/>
    <s v="KBC"/>
    <n v="-1"/>
    <n v="-1"/>
    <n v="-1"/>
    <s v="Open"/>
    <n v="0"/>
    <n v="0"/>
  </r>
  <r>
    <s v="MMR001"/>
    <x v="1"/>
    <s v="MMR001009"/>
    <x v="6"/>
    <m/>
    <x v="4"/>
    <m/>
    <x v="8"/>
    <n v="2"/>
    <n v="9"/>
    <x v="1"/>
    <s v="MMR001"/>
    <s v="Open"/>
    <x v="2"/>
    <s v="MMR001009"/>
    <x v="2"/>
    <s v="MMR001009002"/>
    <m/>
    <m/>
    <s v="Yumar Baptist Church"/>
    <s v="MMR001CMP105"/>
    <s v="96.306911"/>
    <s v="25.59925"/>
    <n v="72"/>
    <s v="GCA"/>
    <s v="Camp"/>
    <s v="Urban"/>
    <s v="01/08/2012"/>
    <s v="KBC"/>
    <n v="-1"/>
    <n v="-1"/>
    <n v="0"/>
    <s v="Open"/>
    <n v="0"/>
    <n v="-1"/>
  </r>
  <r>
    <s v="MMR001"/>
    <x v="1"/>
    <s v="MMR001009"/>
    <x v="6"/>
    <s v="MMR001009014"/>
    <x v="15"/>
    <s v="166825"/>
    <x v="31"/>
    <n v="1"/>
    <n v="6"/>
    <x v="1"/>
    <s v="MMR001"/>
    <s v="Open"/>
    <x v="3"/>
    <s v="MMR001010"/>
    <x v="3"/>
    <s v="MMR001010701"/>
    <m/>
    <m/>
    <s v="Yoe Kyi Monastery"/>
    <s v="MMR001CMP053"/>
    <s v="97.24064"/>
    <s v="24.24953"/>
    <n v="64"/>
    <s v="GCA"/>
    <s v="Camp"/>
    <s v="Urban"/>
    <s v="01/08/2012"/>
    <s v="Shalom"/>
    <n v="-1"/>
    <n v="0"/>
    <n v="0"/>
    <s v="Open"/>
    <n v="-1"/>
    <n v="0"/>
  </r>
  <r>
    <s v="MMR001"/>
    <x v="1"/>
    <s v="MMR001010"/>
    <x v="7"/>
    <s v="MMR001010001"/>
    <x v="16"/>
    <s v="166827"/>
    <x v="32"/>
    <n v="1"/>
    <n v="5"/>
    <x v="1"/>
    <s v="MMR001"/>
    <s v="Open"/>
    <x v="3"/>
    <s v="MMR001010"/>
    <x v="3"/>
    <s v="MMR001010701"/>
    <m/>
    <m/>
    <s v="Yoe Kyi Monastery"/>
    <s v="MMR001CMP053"/>
    <s v="97.24064"/>
    <s v="24.24953"/>
    <n v="64"/>
    <s v="GCA"/>
    <s v="Camp"/>
    <s v="Urban"/>
    <s v="01/08/2012"/>
    <s v="Shalom"/>
    <n v="-1"/>
    <n v="-1"/>
    <n v="0"/>
    <s v="Open"/>
    <n v="-1"/>
    <n v="0"/>
  </r>
  <r>
    <s v="MMR001"/>
    <x v="1"/>
    <s v="MMR001013"/>
    <x v="4"/>
    <s v="MMR001013036"/>
    <x v="17"/>
    <s v="216997"/>
    <x v="33"/>
    <n v="5"/>
    <n v="29"/>
    <x v="1"/>
    <s v="MMR001"/>
    <s v="Open"/>
    <x v="3"/>
    <s v="MMR001010"/>
    <x v="3"/>
    <s v="MMR001010701"/>
    <m/>
    <m/>
    <s v="Yoe Kyi Monastery"/>
    <s v="MMR001CMP053"/>
    <s v="97.24064"/>
    <s v="24.24953"/>
    <n v="64"/>
    <s v="GCA"/>
    <s v="Camp"/>
    <s v="Urban"/>
    <s v="01/08/2012"/>
    <s v="Shalom"/>
    <n v="-1"/>
    <n v="0"/>
    <n v="0"/>
    <s v="Open"/>
    <n v="-1"/>
    <n v="0"/>
  </r>
  <r>
    <s v="MMR001"/>
    <x v="1"/>
    <s v="MMR001012"/>
    <x v="5"/>
    <s v="MMR001012052"/>
    <x v="18"/>
    <s v="216934"/>
    <x v="34"/>
    <n v="1"/>
    <n v="3"/>
    <x v="1"/>
    <s v="MMR001"/>
    <s v="Open"/>
    <x v="3"/>
    <s v="MMR001010"/>
    <x v="3"/>
    <s v="MMR001010701"/>
    <m/>
    <m/>
    <s v="Yoe Kyi Monastery"/>
    <s v="MMR001CMP053"/>
    <s v="97.24064"/>
    <s v="24.24953"/>
    <n v="64"/>
    <s v="GCA"/>
    <s v="Camp"/>
    <s v="Urban"/>
    <s v="01/08/2012"/>
    <s v="Shalom"/>
    <n v="-1"/>
    <n v="0"/>
    <n v="0"/>
    <s v="Open"/>
    <n v="-1"/>
    <n v="0"/>
  </r>
  <r>
    <s v="MMR001"/>
    <x v="1"/>
    <s v="MMR001012"/>
    <x v="5"/>
    <s v="MMR001012051"/>
    <x v="19"/>
    <s v="167269"/>
    <x v="35"/>
    <n v="2"/>
    <n v="7"/>
    <x v="1"/>
    <s v="MMR001"/>
    <s v="Open"/>
    <x v="3"/>
    <s v="MMR001010"/>
    <x v="3"/>
    <s v="MMR001010701"/>
    <m/>
    <m/>
    <s v="Yoe Kyi Monastery"/>
    <s v="MMR001CMP053"/>
    <s v="97.24064"/>
    <s v="24.24953"/>
    <n v="64"/>
    <s v="GCA"/>
    <s v="Camp"/>
    <s v="Urban"/>
    <s v="01/08/2012"/>
    <s v="Shalom"/>
    <n v="-1"/>
    <n v="0"/>
    <n v="0"/>
    <s v="Open"/>
    <n v="-1"/>
    <n v="0"/>
  </r>
  <r>
    <s v="MMR001"/>
    <x v="1"/>
    <s v="MMR001011"/>
    <x v="8"/>
    <s v="MMR001011010"/>
    <x v="20"/>
    <s v="166930"/>
    <x v="36"/>
    <n v="1"/>
    <n v="3"/>
    <x v="1"/>
    <s v="MMR001"/>
    <s v="Open"/>
    <x v="3"/>
    <s v="MMR001010"/>
    <x v="3"/>
    <s v="MMR001010701"/>
    <m/>
    <m/>
    <s v="Yoe Kyi Monastery"/>
    <s v="MMR001CMP053"/>
    <s v="97.24064"/>
    <s v="24.24953"/>
    <n v="64"/>
    <s v="GCA"/>
    <s v="Camp"/>
    <s v="Urban"/>
    <s v="01/08/2012"/>
    <s v="Shalom"/>
    <n v="-1"/>
    <n v="0"/>
    <n v="0"/>
    <s v="Open"/>
    <n v="-1"/>
    <n v="0"/>
  </r>
  <r>
    <s v="MMR001"/>
    <x v="1"/>
    <s v="MMR001013"/>
    <x v="4"/>
    <s v="MMR001013032"/>
    <x v="21"/>
    <s v="167469"/>
    <x v="37"/>
    <n v="1"/>
    <n v="3"/>
    <x v="1"/>
    <s v="MMR001"/>
    <s v="Open"/>
    <x v="3"/>
    <s v="MMR001010"/>
    <x v="3"/>
    <s v="MMR001010701"/>
    <m/>
    <m/>
    <s v="Yoe Kyi Monastery"/>
    <s v="MMR001CMP053"/>
    <s v="97.24064"/>
    <s v="24.24953"/>
    <n v="64"/>
    <s v="GCA"/>
    <s v="Camp"/>
    <s v="Urban"/>
    <s v="01/08/2012"/>
    <s v="Shalom"/>
    <n v="-1"/>
    <n v="0"/>
    <n v="0"/>
    <s v="Open"/>
    <n v="-1"/>
    <n v="0"/>
  </r>
  <r>
    <s v="MMR001"/>
    <x v="1"/>
    <s v="MMR001013"/>
    <x v="4"/>
    <s v="MMR001013035"/>
    <x v="22"/>
    <s v="167477"/>
    <x v="38"/>
    <n v="1"/>
    <n v="7"/>
    <x v="1"/>
    <s v="MMR001"/>
    <s v="Open"/>
    <x v="3"/>
    <s v="MMR001010"/>
    <x v="3"/>
    <s v="MMR001010701"/>
    <m/>
    <m/>
    <s v="Yoe Kyi Monastery"/>
    <s v="MMR001CMP053"/>
    <s v="97.24064"/>
    <s v="24.24953"/>
    <n v="64"/>
    <s v="GCA"/>
    <s v="Camp"/>
    <s v="Urban"/>
    <s v="01/08/2012"/>
    <s v="Shalom"/>
    <n v="-1"/>
    <n v="0"/>
    <n v="0"/>
    <s v="Open"/>
    <n v="-1"/>
    <n v="0"/>
  </r>
  <r>
    <s v="MMR001"/>
    <x v="1"/>
    <s v="MMR001002"/>
    <x v="3"/>
    <s v="MMR001002024"/>
    <x v="23"/>
    <s v="165772"/>
    <x v="39"/>
    <n v="1"/>
    <n v="6"/>
    <x v="1"/>
    <s v="MMR001"/>
    <s v="Open"/>
    <x v="3"/>
    <s v="MMR001010"/>
    <x v="3"/>
    <s v="MMR001010701"/>
    <m/>
    <m/>
    <s v="Yoe Kyi Monastery"/>
    <s v="MMR001CMP053"/>
    <s v="97.24064"/>
    <s v="24.24953"/>
    <n v="64"/>
    <s v="GCA"/>
    <s v="Camp"/>
    <s v="Urban"/>
    <s v="01/08/2012"/>
    <s v="Shalom"/>
    <n v="-1"/>
    <n v="0"/>
    <n v="0"/>
    <s v="Open"/>
    <n v="-1"/>
    <n v="0"/>
  </r>
  <r>
    <s v="MMR001"/>
    <x v="1"/>
    <s v="MMR001013"/>
    <x v="4"/>
    <s v="MMR001013030"/>
    <x v="24"/>
    <s v="167452"/>
    <x v="40"/>
    <n v="1"/>
    <n v="2"/>
    <x v="1"/>
    <s v="MMR001"/>
    <s v="Open"/>
    <x v="4"/>
    <s v="MMR001001"/>
    <x v="4"/>
    <s v="MMR001001701"/>
    <s v="Kachin Su Ward"/>
    <s v="MMR001001701509"/>
    <s v="Wun Tho Buddhist Monastery"/>
    <s v="MMR001CMP022"/>
    <s v="97.4038785"/>
    <s v="25.3770381666667"/>
    <n v="37"/>
    <s v="GCA"/>
    <s v="Camp"/>
    <s v="Urban"/>
    <s v="01/04/2012"/>
    <s v="Shalom"/>
    <n v="-1"/>
    <n v="0"/>
    <n v="0"/>
    <s v="Open"/>
    <n v="-1"/>
    <n v="0"/>
  </r>
  <r>
    <s v="MMR001"/>
    <x v="1"/>
    <s v="MMR001001"/>
    <x v="9"/>
    <s v="MMR001001013"/>
    <x v="25"/>
    <s v="165708"/>
    <x v="41"/>
    <n v="2"/>
    <n v="7"/>
    <x v="1"/>
    <s v="MMR001"/>
    <s v="Open"/>
    <x v="4"/>
    <s v="MMR001001"/>
    <x v="4"/>
    <s v="MMR001001701"/>
    <s v="Kachin Su Ward"/>
    <s v="MMR001001701509"/>
    <s v="Wun Tho Buddhist Monastery"/>
    <s v="MMR001CMP022"/>
    <s v="97.4038785"/>
    <s v="25.3770381666667"/>
    <n v="37"/>
    <s v="GCA"/>
    <s v="Camp"/>
    <s v="Urban"/>
    <s v="01/04/2012"/>
    <s v="Shalom"/>
    <n v="-1"/>
    <n v="-1"/>
    <n v="0"/>
    <s v="Open"/>
    <n v="-1"/>
    <n v="0"/>
  </r>
  <r>
    <s v="MMR001"/>
    <x v="1"/>
    <s v="MMR001001"/>
    <x v="9"/>
    <s v="MMR001001017"/>
    <x v="26"/>
    <s v="165714"/>
    <x v="42"/>
    <n v="2"/>
    <n v="14"/>
    <x v="1"/>
    <s v="MMR001"/>
    <s v="Open"/>
    <x v="4"/>
    <s v="MMR001001"/>
    <x v="4"/>
    <s v="MMR001001701"/>
    <s v="Kachin Su Ward"/>
    <s v="MMR001001701509"/>
    <s v="Wun Tho Buddhist Monastery"/>
    <s v="MMR001CMP022"/>
    <s v="97.4038785"/>
    <s v="25.3770381666667"/>
    <n v="37"/>
    <s v="GCA"/>
    <s v="Camp"/>
    <s v="Urban"/>
    <s v="01/04/2012"/>
    <s v="Shalom"/>
    <n v="-1"/>
    <n v="-1"/>
    <n v="0"/>
    <s v="Open"/>
    <n v="-1"/>
    <n v="0"/>
  </r>
  <r>
    <s v="MMR001"/>
    <x v="1"/>
    <s v="MMR001012"/>
    <x v="5"/>
    <s v="MMR001012048"/>
    <x v="27"/>
    <s v="167252"/>
    <x v="43"/>
    <n v="1"/>
    <n v="5"/>
    <x v="1"/>
    <s v="MMR001"/>
    <s v="Open"/>
    <x v="4"/>
    <s v="MMR001001"/>
    <x v="4"/>
    <s v="MMR001001701"/>
    <s v="Kachin Su Ward"/>
    <s v="MMR001001701509"/>
    <s v="Wun Tho Buddhist Monastery"/>
    <s v="MMR001CMP022"/>
    <s v="97.4038785"/>
    <s v="25.3770381666667"/>
    <n v="37"/>
    <s v="GCA"/>
    <s v="Camp"/>
    <s v="Urban"/>
    <s v="01/04/2012"/>
    <s v="Shalom"/>
    <n v="-1"/>
    <n v="0"/>
    <n v="0"/>
    <s v="Open"/>
    <n v="-1"/>
    <n v="0"/>
  </r>
  <r>
    <s v="MMR001"/>
    <x v="1"/>
    <s v="MMR001007"/>
    <x v="10"/>
    <s v="MMR001007017"/>
    <x v="28"/>
    <s v="166597"/>
    <x v="44"/>
    <n v="3"/>
    <n v="13"/>
    <x v="1"/>
    <s v="MMR001"/>
    <s v="Open"/>
    <x v="1"/>
    <s v="MMR001002"/>
    <x v="5"/>
    <s v="MMR001002024"/>
    <s v="Nam Sang Yang"/>
    <s v="165772"/>
    <s v="Woi Chyai "/>
    <s v="MMR001CMP116"/>
    <s v="97.546894"/>
    <s v="24.755253"/>
    <n v="6811"/>
    <s v="NGCA"/>
    <s v="Camp"/>
    <s v="Urban"/>
    <s v="01/06/2011"/>
    <s v="KMSS-MYT"/>
    <n v="-1"/>
    <n v="0"/>
    <n v="0"/>
    <s v="Open"/>
    <n v="-1"/>
    <n v="0"/>
  </r>
  <r>
    <s v="MMR001"/>
    <x v="1"/>
    <s v="MMR001013"/>
    <x v="4"/>
    <s v="MMR001013018"/>
    <x v="29"/>
    <s v="167389"/>
    <x v="45"/>
    <n v="1"/>
    <n v="3"/>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51"/>
    <x v="19"/>
    <s v="167266"/>
    <x v="46"/>
    <n v="1"/>
    <n v="3"/>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19"/>
    <x v="30"/>
    <s v="165762"/>
    <x v="47"/>
    <n v="2"/>
    <n v="6"/>
    <x v="1"/>
    <s v="MMR001"/>
    <s v="Open"/>
    <x v="1"/>
    <s v="MMR001002"/>
    <x v="5"/>
    <s v="MMR001002024"/>
    <s v="Nam Sang Yang"/>
    <s v="165772"/>
    <s v="Woi Chyai "/>
    <s v="MMR001CMP116"/>
    <s v="97.546894"/>
    <s v="24.755253"/>
    <n v="6811"/>
    <s v="NGCA"/>
    <s v="Camp"/>
    <s v="Urban"/>
    <s v="01/06/2011"/>
    <s v="KMSS-MYT"/>
    <n v="-1"/>
    <n v="-1"/>
    <n v="0"/>
    <s v="Open"/>
    <n v="-1"/>
    <n v="0"/>
  </r>
  <r>
    <s v="MMR001"/>
    <x v="1"/>
    <s v="MMR001002"/>
    <x v="3"/>
    <m/>
    <x v="4"/>
    <m/>
    <x v="8"/>
    <n v="18"/>
    <n v="110"/>
    <x v="1"/>
    <s v="MMR001"/>
    <s v="Open"/>
    <x v="1"/>
    <s v="MMR001002"/>
    <x v="5"/>
    <s v="MMR001002024"/>
    <s v="Nam Sang Yang"/>
    <s v="165772"/>
    <s v="Woi Chyai "/>
    <s v="MMR001CMP116"/>
    <s v="97.546894"/>
    <s v="24.755253"/>
    <n v="6811"/>
    <s v="NGCA"/>
    <s v="Camp"/>
    <s v="Urban"/>
    <s v="01/06/2011"/>
    <s v="KMSS-MYT"/>
    <n v="-1"/>
    <n v="-1"/>
    <n v="0"/>
    <s v="Open"/>
    <n v="0"/>
    <n v="-1"/>
  </r>
  <r>
    <s v="MMR001"/>
    <x v="1"/>
    <s v="MMR001002"/>
    <x v="3"/>
    <m/>
    <x v="4"/>
    <m/>
    <x v="8"/>
    <n v="1"/>
    <n v="4"/>
    <x v="1"/>
    <s v="MMR001"/>
    <s v="Open"/>
    <x v="1"/>
    <s v="MMR001002"/>
    <x v="5"/>
    <s v="MMR001002024"/>
    <s v="Nam Sang Yang"/>
    <s v="165772"/>
    <s v="Woi Chyai "/>
    <s v="MMR001CMP116"/>
    <s v="97.546894"/>
    <s v="24.755253"/>
    <n v="6811"/>
    <s v="NGCA"/>
    <s v="Camp"/>
    <s v="Urban"/>
    <s v="01/06/2011"/>
    <s v="KMSS-MYT"/>
    <n v="-1"/>
    <n v="-1"/>
    <n v="0"/>
    <s v="Open"/>
    <n v="0"/>
    <n v="-1"/>
  </r>
  <r>
    <s v="MMR001"/>
    <x v="1"/>
    <s v="MMR001013"/>
    <x v="4"/>
    <s v="MMR001013038"/>
    <x v="31"/>
    <s v="167495"/>
    <x v="48"/>
    <n v="1"/>
    <n v="6"/>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10"/>
    <x v="32"/>
    <s v="167048"/>
    <x v="49"/>
    <n v="1"/>
    <n v="5"/>
    <x v="1"/>
    <s v="MMR001"/>
    <s v="Open"/>
    <x v="1"/>
    <s v="MMR001002"/>
    <x v="5"/>
    <s v="MMR001002024"/>
    <s v="Nam Sang Yang"/>
    <s v="165772"/>
    <s v="Woi Chyai "/>
    <s v="MMR001CMP116"/>
    <s v="97.546894"/>
    <s v="24.755253"/>
    <n v="6811"/>
    <s v="NGCA"/>
    <s v="Camp"/>
    <s v="Urban"/>
    <s v="01/06/2011"/>
    <s v="KMSS-MYT"/>
    <n v="-1"/>
    <n v="0"/>
    <n v="0"/>
    <s v="Open"/>
    <n v="-1"/>
    <n v="0"/>
  </r>
  <r>
    <s v="MMR001"/>
    <x v="1"/>
    <s v="MMR001001"/>
    <x v="9"/>
    <s v="MMR001001007"/>
    <x v="33"/>
    <s v="165698"/>
    <x v="50"/>
    <n v="1"/>
    <n v="4"/>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32"/>
    <x v="8"/>
    <s v="165801"/>
    <x v="51"/>
    <n v="1"/>
    <n v="6"/>
    <x v="1"/>
    <s v="MMR001"/>
    <s v="Open"/>
    <x v="1"/>
    <s v="MMR001002"/>
    <x v="5"/>
    <s v="MMR001002024"/>
    <s v="Nam Sang Yang"/>
    <s v="165772"/>
    <s v="Woi Chyai "/>
    <s v="MMR001CMP116"/>
    <s v="97.546894"/>
    <s v="24.755253"/>
    <n v="6811"/>
    <s v="NGCA"/>
    <s v="Camp"/>
    <s v="Urban"/>
    <s v="01/06/2011"/>
    <s v="KMSS-MYT"/>
    <n v="-1"/>
    <n v="-1"/>
    <n v="0"/>
    <s v="Open"/>
    <n v="-1"/>
    <n v="0"/>
  </r>
  <r>
    <s v="MMR001"/>
    <x v="1"/>
    <s v="MMR001002"/>
    <x v="3"/>
    <s v="MMR001002027"/>
    <x v="20"/>
    <s v="165776"/>
    <x v="52"/>
    <n v="6"/>
    <n v="23"/>
    <x v="1"/>
    <s v="MMR001"/>
    <s v="Open"/>
    <x v="1"/>
    <s v="MMR001002"/>
    <x v="5"/>
    <s v="MMR001002024"/>
    <s v="Nam Sang Yang"/>
    <s v="165772"/>
    <s v="Woi Chyai "/>
    <s v="MMR001CMP116"/>
    <s v="97.546894"/>
    <s v="24.755253"/>
    <n v="6811"/>
    <s v="NGCA"/>
    <s v="Camp"/>
    <s v="Urban"/>
    <s v="01/06/2011"/>
    <s v="KMSS-MYT"/>
    <n v="-1"/>
    <n v="-1"/>
    <n v="0"/>
    <s v="Open"/>
    <n v="-1"/>
    <n v="0"/>
  </r>
  <r>
    <s v="MMR001"/>
    <x v="1"/>
    <s v="MMR001012"/>
    <x v="5"/>
    <s v="MMR001012052"/>
    <x v="18"/>
    <s v="167270"/>
    <x v="53"/>
    <n v="5"/>
    <n v="25"/>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4"/>
    <x v="23"/>
    <s v="165772"/>
    <x v="39"/>
    <n v="273"/>
    <n v="1397"/>
    <x v="1"/>
    <s v="MMR001"/>
    <s v="Open"/>
    <x v="1"/>
    <s v="MMR001002"/>
    <x v="5"/>
    <s v="MMR001002024"/>
    <s v="Nam Sang Yang"/>
    <s v="165772"/>
    <s v="Woi Chyai "/>
    <s v="MMR001CMP116"/>
    <s v="97.546894"/>
    <s v="24.755253"/>
    <n v="6811"/>
    <s v="NGCA"/>
    <s v="Camp"/>
    <s v="Urban"/>
    <s v="01/06/2011"/>
    <s v="KMSS-MYT"/>
    <n v="-1"/>
    <n v="-1"/>
    <n v="-1"/>
    <s v="Open"/>
    <n v="0"/>
    <n v="0"/>
  </r>
  <r>
    <s v="MMR001"/>
    <x v="1"/>
    <s v="MMR001016"/>
    <x v="11"/>
    <s v="MMR001016002"/>
    <x v="34"/>
    <s v="167939"/>
    <x v="54"/>
    <n v="1"/>
    <n v="5"/>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53"/>
    <x v="35"/>
    <s v="167280"/>
    <x v="55"/>
    <n v="23"/>
    <n v="98"/>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35"/>
    <x v="36"/>
    <s v="165853"/>
    <x v="56"/>
    <n v="5"/>
    <n v="38"/>
    <x v="1"/>
    <s v="MMR001"/>
    <s v="Open"/>
    <x v="1"/>
    <s v="MMR001002"/>
    <x v="5"/>
    <s v="MMR001002024"/>
    <s v="Nam Sang Yang"/>
    <s v="165772"/>
    <s v="Woi Chyai "/>
    <s v="MMR001CMP116"/>
    <s v="97.546894"/>
    <s v="24.755253"/>
    <n v="6811"/>
    <s v="NGCA"/>
    <s v="Camp"/>
    <s v="Urban"/>
    <s v="01/06/2011"/>
    <s v="KMSS-MYT"/>
    <n v="-1"/>
    <n v="-1"/>
    <n v="0"/>
    <s v="Open"/>
    <n v="-1"/>
    <n v="0"/>
  </r>
  <r>
    <s v="MMR001"/>
    <x v="1"/>
    <s v="MMR001002"/>
    <x v="3"/>
    <s v="MMR001002021"/>
    <x v="37"/>
    <s v="216841"/>
    <x v="57"/>
    <n v="32"/>
    <n v="158"/>
    <x v="1"/>
    <s v="MMR001"/>
    <s v="Open"/>
    <x v="1"/>
    <s v="MMR001002"/>
    <x v="5"/>
    <s v="MMR001002024"/>
    <s v="Nam Sang Yang"/>
    <s v="165772"/>
    <s v="Woi Chyai "/>
    <s v="MMR001CMP116"/>
    <s v="97.546894"/>
    <s v="24.755253"/>
    <n v="6811"/>
    <s v="NGCA"/>
    <s v="Camp"/>
    <s v="Urban"/>
    <s v="01/06/2011"/>
    <s v="KMSS-MYT"/>
    <n v="-1"/>
    <n v="-1"/>
    <n v="0"/>
    <s v="Open"/>
    <n v="-1"/>
    <n v="0"/>
  </r>
  <r>
    <s v="MMR001"/>
    <x v="1"/>
    <s v="MMR001013"/>
    <x v="4"/>
    <s v="MMR001013012"/>
    <x v="38"/>
    <s v="167333"/>
    <x v="58"/>
    <n v="3"/>
    <n v="15"/>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32"/>
    <x v="8"/>
    <s v="165815"/>
    <x v="59"/>
    <n v="3"/>
    <n v="13"/>
    <x v="1"/>
    <s v="MMR001"/>
    <s v="Open"/>
    <x v="1"/>
    <s v="MMR001002"/>
    <x v="5"/>
    <s v="MMR001002024"/>
    <s v="Nam Sang Yang"/>
    <s v="165772"/>
    <s v="Woi Chyai "/>
    <s v="MMR001CMP116"/>
    <s v="97.546894"/>
    <s v="24.755253"/>
    <n v="6811"/>
    <s v="NGCA"/>
    <s v="Camp"/>
    <s v="Urban"/>
    <s v="01/06/2011"/>
    <s v="KMSS-MYT"/>
    <n v="-1"/>
    <n v="-1"/>
    <n v="0"/>
    <s v="Open"/>
    <n v="-1"/>
    <n v="0"/>
  </r>
  <r>
    <s v="MMR001"/>
    <x v="1"/>
    <s v="MMR001002"/>
    <x v="3"/>
    <s v="MMR001002022"/>
    <x v="39"/>
    <s v="165770"/>
    <x v="60"/>
    <n v="1"/>
    <n v="2"/>
    <x v="1"/>
    <s v="MMR001"/>
    <s v="Open"/>
    <x v="1"/>
    <s v="MMR001002"/>
    <x v="5"/>
    <s v="MMR001002024"/>
    <s v="Nam Sang Yang"/>
    <s v="165772"/>
    <s v="Woi Chyai "/>
    <s v="MMR001CMP116"/>
    <s v="97.546894"/>
    <s v="24.755253"/>
    <n v="6811"/>
    <s v="NGCA"/>
    <s v="Camp"/>
    <s v="Urban"/>
    <s v="01/06/2011"/>
    <s v="KMSS-MYT"/>
    <n v="-1"/>
    <n v="-1"/>
    <n v="0"/>
    <s v="Open"/>
    <n v="-1"/>
    <n v="0"/>
  </r>
  <r>
    <s v="MMR001"/>
    <x v="1"/>
    <s v="MMR001011"/>
    <x v="8"/>
    <s v="MMR001011032"/>
    <x v="40"/>
    <s v="167001"/>
    <x v="61"/>
    <n v="1"/>
    <n v="1"/>
    <x v="1"/>
    <s v="MMR001"/>
    <s v="Open"/>
    <x v="1"/>
    <s v="MMR001002"/>
    <x v="5"/>
    <s v="MMR001002024"/>
    <s v="Nam Sang Yang"/>
    <s v="165772"/>
    <s v="Woi Chyai "/>
    <s v="MMR001CMP116"/>
    <s v="97.546894"/>
    <s v="24.755253"/>
    <n v="6811"/>
    <s v="NGCA"/>
    <s v="Camp"/>
    <s v="Urban"/>
    <s v="01/06/2011"/>
    <s v="KMSS-MYT"/>
    <n v="-1"/>
    <n v="0"/>
    <n v="0"/>
    <s v="Open"/>
    <n v="-1"/>
    <n v="0"/>
  </r>
  <r>
    <s v="MMR001"/>
    <x v="1"/>
    <s v="MMR001013"/>
    <x v="4"/>
    <s v="MMR001013008"/>
    <x v="41"/>
    <s v="167314"/>
    <x v="62"/>
    <n v="1"/>
    <n v="4"/>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5"/>
    <x v="42"/>
    <s v="216855"/>
    <x v="63"/>
    <n v="90"/>
    <n v="456"/>
    <x v="1"/>
    <s v="MMR001"/>
    <s v="Open"/>
    <x v="1"/>
    <s v="MMR001002"/>
    <x v="5"/>
    <s v="MMR001002024"/>
    <s v="Nam Sang Yang"/>
    <s v="165772"/>
    <s v="Woi Chyai "/>
    <s v="MMR001CMP116"/>
    <s v="97.546894"/>
    <s v="24.755253"/>
    <n v="6811"/>
    <s v="NGCA"/>
    <s v="Camp"/>
    <s v="Urban"/>
    <s v="01/06/2011"/>
    <s v="KMSS-MYT"/>
    <n v="-1"/>
    <n v="-1"/>
    <n v="0"/>
    <s v="Open"/>
    <n v="-1"/>
    <n v="0"/>
  </r>
  <r>
    <s v="MMR001"/>
    <x v="1"/>
    <s v="MMR001012"/>
    <x v="5"/>
    <s v="MMR001012052"/>
    <x v="18"/>
    <s v="216934"/>
    <x v="34"/>
    <n v="4"/>
    <n v="23"/>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4"/>
    <x v="23"/>
    <m/>
    <x v="8"/>
    <n v="17"/>
    <n v="97"/>
    <x v="1"/>
    <s v="MMR001"/>
    <s v="Open"/>
    <x v="1"/>
    <s v="MMR001002"/>
    <x v="5"/>
    <s v="MMR001002024"/>
    <s v="Nam Sang Yang"/>
    <s v="165772"/>
    <s v="Woi Chyai "/>
    <s v="MMR001CMP116"/>
    <s v="97.546894"/>
    <s v="24.755253"/>
    <n v="6811"/>
    <s v="NGCA"/>
    <s v="Camp"/>
    <s v="Urban"/>
    <s v="01/06/2011"/>
    <s v="KMSS-MYT"/>
    <n v="-1"/>
    <n v="-1"/>
    <n v="-1"/>
    <s v="Open"/>
    <n v="0"/>
    <n v="0"/>
  </r>
  <r>
    <s v="MMR001"/>
    <x v="1"/>
    <s v="MMR001012"/>
    <x v="5"/>
    <s v="MMR001012053"/>
    <x v="35"/>
    <s v="167277"/>
    <x v="64"/>
    <n v="37"/>
    <n v="201"/>
    <x v="1"/>
    <s v="MMR001"/>
    <s v="Open"/>
    <x v="1"/>
    <s v="MMR001002"/>
    <x v="5"/>
    <s v="MMR001002024"/>
    <s v="Nam Sang Yang"/>
    <s v="165772"/>
    <s v="Woi Chyai "/>
    <s v="MMR001CMP116"/>
    <s v="97.546894"/>
    <s v="24.755253"/>
    <n v="6811"/>
    <s v="NGCA"/>
    <s v="Camp"/>
    <s v="Urban"/>
    <s v="01/06/2011"/>
    <s v="KMSS-MYT"/>
    <n v="-1"/>
    <n v="0"/>
    <n v="0"/>
    <s v="Open"/>
    <n v="-1"/>
    <n v="0"/>
  </r>
  <r>
    <s v="MMR001"/>
    <x v="1"/>
    <s v="MMR001012"/>
    <x v="5"/>
    <m/>
    <x v="4"/>
    <m/>
    <x v="8"/>
    <n v="1"/>
    <n v="6"/>
    <x v="1"/>
    <s v="MMR001"/>
    <s v="Open"/>
    <x v="1"/>
    <s v="MMR001002"/>
    <x v="5"/>
    <s v="MMR001002024"/>
    <s v="Nam Sang Yang"/>
    <s v="165772"/>
    <s v="Woi Chyai "/>
    <s v="MMR001CMP116"/>
    <s v="97.546894"/>
    <s v="24.755253"/>
    <n v="6811"/>
    <s v="NGCA"/>
    <s v="Camp"/>
    <s v="Urban"/>
    <s v="01/06/2011"/>
    <s v="KMSS-MYT"/>
    <n v="-1"/>
    <n v="0"/>
    <n v="0"/>
    <s v="Open"/>
    <n v="0"/>
    <n v="-1"/>
  </r>
  <r>
    <s v="MMR001"/>
    <x v="1"/>
    <s v="MMR001002"/>
    <x v="3"/>
    <m/>
    <x v="4"/>
    <m/>
    <x v="8"/>
    <n v="116"/>
    <n v="570"/>
    <x v="1"/>
    <s v="MMR001"/>
    <s v="Open"/>
    <x v="1"/>
    <s v="MMR001002"/>
    <x v="5"/>
    <s v="MMR001002024"/>
    <s v="Nam Sang Yang"/>
    <s v="165772"/>
    <s v="Woi Chyai "/>
    <s v="MMR001CMP116"/>
    <s v="97.546894"/>
    <s v="24.755253"/>
    <n v="6811"/>
    <s v="NGCA"/>
    <s v="Camp"/>
    <s v="Urban"/>
    <s v="01/06/2011"/>
    <s v="KMSS-MYT"/>
    <n v="-1"/>
    <n v="-1"/>
    <n v="0"/>
    <s v="Open"/>
    <n v="0"/>
    <n v="-1"/>
  </r>
  <r>
    <s v="MMR001"/>
    <x v="1"/>
    <s v="MMR001002"/>
    <x v="3"/>
    <m/>
    <x v="4"/>
    <m/>
    <x v="8"/>
    <n v="38"/>
    <n v="199"/>
    <x v="1"/>
    <s v="MMR001"/>
    <s v="Open"/>
    <x v="1"/>
    <s v="MMR001002"/>
    <x v="5"/>
    <s v="MMR001002024"/>
    <s v="Nam Sang Yang"/>
    <s v="165772"/>
    <s v="Woi Chyai "/>
    <s v="MMR001CMP116"/>
    <s v="97.546894"/>
    <s v="24.755253"/>
    <n v="6811"/>
    <s v="NGCA"/>
    <s v="Camp"/>
    <s v="Urban"/>
    <s v="01/06/2011"/>
    <s v="KMSS-MYT"/>
    <n v="-1"/>
    <n v="-1"/>
    <n v="0"/>
    <s v="Open"/>
    <n v="0"/>
    <n v="-1"/>
  </r>
  <r>
    <s v="MMR001"/>
    <x v="1"/>
    <s v="MMR001012"/>
    <x v="5"/>
    <s v="MMR001012022"/>
    <x v="43"/>
    <s v="167089"/>
    <x v="65"/>
    <n v="4"/>
    <n v="19"/>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11"/>
    <x v="44"/>
    <s v="216834"/>
    <x v="66"/>
    <n v="2"/>
    <n v="5"/>
    <x v="1"/>
    <s v="MMR001"/>
    <s v="Open"/>
    <x v="1"/>
    <s v="MMR001002"/>
    <x v="5"/>
    <s v="MMR001002024"/>
    <s v="Nam Sang Yang"/>
    <s v="165772"/>
    <s v="Woi Chyai "/>
    <s v="MMR001CMP116"/>
    <s v="97.546894"/>
    <s v="24.755253"/>
    <n v="6811"/>
    <s v="NGCA"/>
    <s v="Camp"/>
    <s v="Urban"/>
    <s v="01/06/2011"/>
    <s v="KMSS-MYT"/>
    <n v="-1"/>
    <n v="-1"/>
    <n v="0"/>
    <s v="Open"/>
    <n v="-1"/>
    <n v="0"/>
  </r>
  <r>
    <s v="MMR001"/>
    <x v="1"/>
    <s v="MMR001012"/>
    <x v="5"/>
    <s v="MMR001012048"/>
    <x v="27"/>
    <s v="167255"/>
    <x v="67"/>
    <n v="17"/>
    <n v="91"/>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1"/>
    <x v="37"/>
    <s v="216843"/>
    <x v="68"/>
    <n v="1"/>
    <n v="3"/>
    <x v="1"/>
    <s v="MMR001"/>
    <s v="Open"/>
    <x v="1"/>
    <s v="MMR001002"/>
    <x v="5"/>
    <s v="MMR001002024"/>
    <s v="Nam Sang Yang"/>
    <s v="165772"/>
    <s v="Woi Chyai "/>
    <s v="MMR001CMP116"/>
    <s v="97.546894"/>
    <s v="24.755253"/>
    <n v="6811"/>
    <s v="NGCA"/>
    <s v="Camp"/>
    <s v="Urban"/>
    <s v="01/06/2011"/>
    <s v="KMSS-MYT"/>
    <n v="-1"/>
    <n v="-1"/>
    <n v="0"/>
    <s v="Open"/>
    <n v="-1"/>
    <n v="0"/>
  </r>
  <r>
    <s v="MMR001"/>
    <x v="1"/>
    <s v="MMR001009"/>
    <x v="6"/>
    <m/>
    <x v="4"/>
    <m/>
    <x v="8"/>
    <n v="1"/>
    <n v="4"/>
    <x v="1"/>
    <s v="MMR001"/>
    <s v="Open"/>
    <x v="1"/>
    <s v="MMR001002"/>
    <x v="5"/>
    <s v="MMR001002024"/>
    <s v="Nam Sang Yang"/>
    <s v="165772"/>
    <s v="Woi Chyai "/>
    <s v="MMR001CMP116"/>
    <s v="97.546894"/>
    <s v="24.755253"/>
    <n v="6811"/>
    <s v="NGCA"/>
    <s v="Camp"/>
    <s v="Urban"/>
    <s v="01/06/2011"/>
    <s v="KMSS-MYT"/>
    <n v="-1"/>
    <n v="0"/>
    <n v="0"/>
    <s v="Open"/>
    <n v="0"/>
    <n v="-1"/>
  </r>
  <r>
    <s v="MMR001"/>
    <x v="1"/>
    <s v="MMR001012"/>
    <x v="5"/>
    <s v="MMR001012036"/>
    <x v="45"/>
    <s v="167180"/>
    <x v="69"/>
    <n v="2"/>
    <n v="9"/>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07"/>
    <x v="46"/>
    <s v="167032"/>
    <x v="70"/>
    <n v="1"/>
    <n v="3"/>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5"/>
    <x v="42"/>
    <s v="165773"/>
    <x v="71"/>
    <n v="27"/>
    <n v="128"/>
    <x v="1"/>
    <s v="MMR001"/>
    <s v="Open"/>
    <x v="1"/>
    <s v="MMR001002"/>
    <x v="5"/>
    <s v="MMR001002024"/>
    <s v="Nam Sang Yang"/>
    <s v="165772"/>
    <s v="Woi Chyai "/>
    <s v="MMR001CMP116"/>
    <s v="97.546894"/>
    <s v="24.755253"/>
    <n v="6811"/>
    <s v="NGCA"/>
    <s v="Camp"/>
    <s v="Urban"/>
    <s v="01/06/2011"/>
    <s v="KMSS-MYT"/>
    <n v="-1"/>
    <n v="-1"/>
    <n v="0"/>
    <s v="Open"/>
    <n v="-1"/>
    <n v="0"/>
  </r>
  <r>
    <s v="MMR001"/>
    <x v="1"/>
    <s v="MMR001012"/>
    <x v="5"/>
    <s v="MMR001012702"/>
    <x v="47"/>
    <s v="MMR001012702503"/>
    <x v="72"/>
    <n v="1"/>
    <n v="5"/>
    <x v="1"/>
    <s v="MMR001"/>
    <s v="Open"/>
    <x v="1"/>
    <s v="MMR001002"/>
    <x v="5"/>
    <s v="MMR001002024"/>
    <s v="Nam Sang Yang"/>
    <s v="165772"/>
    <s v="Woi Chyai "/>
    <s v="MMR001CMP116"/>
    <s v="97.546894"/>
    <s v="24.755253"/>
    <n v="6811"/>
    <s v="NGCA"/>
    <s v="Camp"/>
    <s v="Urban"/>
    <s v="01/06/2011"/>
    <s v="KMSS-MYT"/>
    <n v="-1"/>
    <n v="0"/>
    <n v="0"/>
    <s v="Open"/>
    <n v="-1"/>
    <n v="0"/>
  </r>
  <r>
    <s v="MMR001"/>
    <x v="1"/>
    <s v="MMR001009"/>
    <x v="6"/>
    <s v="MMR001009702"/>
    <x v="48"/>
    <s v="MMR001009702501"/>
    <x v="73"/>
    <n v="1"/>
    <n v="2"/>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39"/>
    <x v="49"/>
    <s v="167205"/>
    <x v="74"/>
    <n v="2"/>
    <n v="7"/>
    <x v="1"/>
    <s v="MMR001"/>
    <s v="Open"/>
    <x v="1"/>
    <s v="MMR001002"/>
    <x v="5"/>
    <s v="MMR001002024"/>
    <s v="Nam Sang Yang"/>
    <s v="165772"/>
    <s v="Woi Chyai "/>
    <s v="MMR001CMP116"/>
    <s v="97.546894"/>
    <s v="24.755253"/>
    <n v="6811"/>
    <s v="NGCA"/>
    <s v="Camp"/>
    <s v="Urban"/>
    <s v="01/06/2011"/>
    <s v="KMSS-MYT"/>
    <n v="-1"/>
    <n v="0"/>
    <n v="0"/>
    <s v="Open"/>
    <n v="-1"/>
    <n v="0"/>
  </r>
  <r>
    <s v="MMR015"/>
    <x v="0"/>
    <m/>
    <x v="12"/>
    <m/>
    <x v="4"/>
    <m/>
    <x v="8"/>
    <n v="13"/>
    <n v="51"/>
    <x v="1"/>
    <s v="MMR001"/>
    <s v="Open"/>
    <x v="1"/>
    <s v="MMR001002"/>
    <x v="5"/>
    <s v="MMR001002024"/>
    <s v="Nam Sang Yang"/>
    <s v="165772"/>
    <s v="Woi Chyai "/>
    <s v="MMR001CMP116"/>
    <s v="97.546894"/>
    <s v="24.755253"/>
    <n v="6811"/>
    <s v="NGCA"/>
    <s v="Camp"/>
    <s v="Urban"/>
    <s v="01/06/2011"/>
    <s v="KMSS-MYT"/>
    <n v="0"/>
    <n v="0"/>
    <n v="0"/>
    <s v="Open"/>
    <n v="0"/>
    <n v="-1"/>
  </r>
  <r>
    <s v="MMR001"/>
    <x v="1"/>
    <s v="MMR001012"/>
    <x v="5"/>
    <s v="MMR001012053"/>
    <x v="35"/>
    <s v="167277"/>
    <x v="64"/>
    <n v="13"/>
    <n v="57"/>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4"/>
    <x v="23"/>
    <s v="216847"/>
    <x v="75"/>
    <n v="64"/>
    <n v="305"/>
    <x v="1"/>
    <s v="MMR001"/>
    <s v="Open"/>
    <x v="1"/>
    <s v="MMR001002"/>
    <x v="5"/>
    <s v="MMR001002024"/>
    <s v="Nam Sang Yang"/>
    <s v="165772"/>
    <s v="Woi Chyai "/>
    <s v="MMR001CMP116"/>
    <s v="97.546894"/>
    <s v="24.755253"/>
    <n v="6811"/>
    <s v="NGCA"/>
    <s v="Camp"/>
    <s v="Urban"/>
    <s v="01/06/2011"/>
    <s v="KMSS-MYT"/>
    <n v="-1"/>
    <n v="-1"/>
    <n v="-1"/>
    <s v="Open"/>
    <n v="0"/>
    <n v="0"/>
  </r>
  <r>
    <s v="MMR001"/>
    <x v="1"/>
    <s v="MMR001002"/>
    <x v="3"/>
    <s v="MMR001002024"/>
    <x v="23"/>
    <s v="216848"/>
    <x v="76"/>
    <n v="43"/>
    <n v="213"/>
    <x v="1"/>
    <s v="MMR001"/>
    <s v="Open"/>
    <x v="1"/>
    <s v="MMR001002"/>
    <x v="5"/>
    <s v="MMR001002024"/>
    <s v="Nam Sang Yang"/>
    <s v="165772"/>
    <s v="Woi Chyai "/>
    <s v="MMR001CMP116"/>
    <s v="97.546894"/>
    <s v="24.755253"/>
    <n v="6811"/>
    <s v="NGCA"/>
    <s v="Camp"/>
    <s v="Urban"/>
    <s v="01/06/2011"/>
    <s v="KMSS-MYT"/>
    <n v="-1"/>
    <n v="-1"/>
    <n v="-1"/>
    <s v="Open"/>
    <n v="0"/>
    <n v="0"/>
  </r>
  <r>
    <s v="MMR001"/>
    <x v="1"/>
    <s v="MMR001012"/>
    <x v="5"/>
    <s v="MMR001012046"/>
    <x v="50"/>
    <s v="167243"/>
    <x v="77"/>
    <n v="3"/>
    <n v="12"/>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08"/>
    <x v="51"/>
    <s v="167040"/>
    <x v="78"/>
    <n v="2"/>
    <n v="6"/>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51"/>
    <x v="19"/>
    <s v="216933"/>
    <x v="79"/>
    <n v="1"/>
    <n v="4"/>
    <x v="1"/>
    <s v="MMR001"/>
    <s v="Open"/>
    <x v="1"/>
    <s v="MMR001002"/>
    <x v="5"/>
    <s v="MMR001002024"/>
    <s v="Nam Sang Yang"/>
    <s v="165772"/>
    <s v="Woi Chyai "/>
    <s v="MMR001CMP116"/>
    <s v="97.546894"/>
    <s v="24.755253"/>
    <n v="6811"/>
    <s v="NGCA"/>
    <s v="Camp"/>
    <s v="Urban"/>
    <s v="01/06/2011"/>
    <s v="KMSS-MYT"/>
    <n v="-1"/>
    <n v="0"/>
    <n v="0"/>
    <s v="Open"/>
    <n v="-1"/>
    <n v="0"/>
  </r>
  <r>
    <s v="MMR001"/>
    <x v="1"/>
    <s v="MMR001001"/>
    <x v="9"/>
    <s v="MMR001001013"/>
    <x v="25"/>
    <s v="165708"/>
    <x v="41"/>
    <n v="8"/>
    <n v="35"/>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48"/>
    <x v="27"/>
    <s v="167251"/>
    <x v="80"/>
    <n v="58"/>
    <n v="257"/>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703"/>
    <x v="52"/>
    <s v="MMR001012703501"/>
    <x v="81"/>
    <n v="15"/>
    <n v="65"/>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50"/>
    <x v="53"/>
    <s v="167260"/>
    <x v="82"/>
    <n v="44"/>
    <n v="220"/>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41"/>
    <x v="12"/>
    <s v="167211"/>
    <x v="25"/>
    <n v="2"/>
    <n v="12"/>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32"/>
    <x v="54"/>
    <s v="167155"/>
    <x v="83"/>
    <n v="11"/>
    <n v="57"/>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3"/>
    <x v="10"/>
    <s v="165771"/>
    <x v="22"/>
    <n v="29"/>
    <n v="138"/>
    <x v="1"/>
    <s v="MMR001"/>
    <s v="Open"/>
    <x v="1"/>
    <s v="MMR001002"/>
    <x v="5"/>
    <s v="MMR001002024"/>
    <s v="Nam Sang Yang"/>
    <s v="165772"/>
    <s v="Woi Chyai "/>
    <s v="MMR001CMP116"/>
    <s v="97.546894"/>
    <s v="24.755253"/>
    <n v="6811"/>
    <s v="NGCA"/>
    <s v="Camp"/>
    <s v="Urban"/>
    <s v="01/06/2011"/>
    <s v="KMSS-MYT"/>
    <n v="-1"/>
    <n v="-1"/>
    <n v="0"/>
    <s v="Open"/>
    <n v="-1"/>
    <n v="0"/>
  </r>
  <r>
    <s v="MMR001"/>
    <x v="1"/>
    <s v="MMR001002"/>
    <x v="3"/>
    <s v="MMR001002021"/>
    <x v="37"/>
    <s v="165769"/>
    <x v="84"/>
    <n v="31"/>
    <n v="154"/>
    <x v="1"/>
    <s v="MMR001"/>
    <s v="Open"/>
    <x v="1"/>
    <s v="MMR001002"/>
    <x v="5"/>
    <s v="MMR001002024"/>
    <s v="Nam Sang Yang"/>
    <s v="165772"/>
    <s v="Woi Chyai "/>
    <s v="MMR001CMP116"/>
    <s v="97.546894"/>
    <s v="24.755253"/>
    <n v="6811"/>
    <s v="NGCA"/>
    <s v="Camp"/>
    <s v="Urban"/>
    <s v="01/06/2011"/>
    <s v="KMSS-MYT"/>
    <n v="-1"/>
    <n v="-1"/>
    <n v="0"/>
    <s v="Open"/>
    <n v="-1"/>
    <n v="0"/>
  </r>
  <r>
    <s v="MMR001"/>
    <x v="1"/>
    <s v="MMR001012"/>
    <x v="5"/>
    <s v="MMR001012041"/>
    <x v="12"/>
    <s v="167213"/>
    <x v="85"/>
    <n v="32"/>
    <n v="161"/>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24"/>
    <x v="55"/>
    <s v="167103"/>
    <x v="86"/>
    <n v="30"/>
    <n v="141"/>
    <x v="1"/>
    <s v="MMR001"/>
    <s v="Open"/>
    <x v="1"/>
    <s v="MMR001002"/>
    <x v="5"/>
    <s v="MMR001002024"/>
    <s v="Nam Sang Yang"/>
    <s v="165772"/>
    <s v="Woi Chyai "/>
    <s v="MMR001CMP116"/>
    <s v="97.546894"/>
    <s v="24.755253"/>
    <n v="6811"/>
    <s v="NGCA"/>
    <s v="Camp"/>
    <s v="Urban"/>
    <s v="01/06/2011"/>
    <s v="KMSS-MYT"/>
    <n v="-1"/>
    <n v="0"/>
    <n v="0"/>
    <s v="Open"/>
    <n v="-1"/>
    <n v="0"/>
  </r>
  <r>
    <s v="MMR001"/>
    <x v="1"/>
    <s v="MMR001013"/>
    <x v="4"/>
    <s v="MMR001013028"/>
    <x v="56"/>
    <s v="167441"/>
    <x v="87"/>
    <n v="1"/>
    <n v="3"/>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53"/>
    <x v="35"/>
    <s v="167281"/>
    <x v="88"/>
    <n v="15"/>
    <n v="72"/>
    <x v="1"/>
    <s v="MMR001"/>
    <s v="Open"/>
    <x v="1"/>
    <s v="MMR001002"/>
    <x v="5"/>
    <s v="MMR001002024"/>
    <s v="Nam Sang Yang"/>
    <s v="165772"/>
    <s v="Woi Chyai "/>
    <s v="MMR001CMP116"/>
    <s v="97.546894"/>
    <s v="24.755253"/>
    <n v="6811"/>
    <s v="NGCA"/>
    <s v="Camp"/>
    <s v="Urban"/>
    <s v="01/06/2011"/>
    <s v="KMSS-MYT"/>
    <n v="-1"/>
    <n v="0"/>
    <n v="0"/>
    <s v="Open"/>
    <n v="-1"/>
    <n v="0"/>
  </r>
  <r>
    <s v="MMR001"/>
    <x v="1"/>
    <s v="MMR001013"/>
    <x v="4"/>
    <s v="MMR001013017"/>
    <x v="57"/>
    <s v="216961"/>
    <x v="89"/>
    <n v="10"/>
    <n v="36"/>
    <x v="1"/>
    <s v="MMR001"/>
    <s v="Open"/>
    <x v="1"/>
    <s v="MMR001002"/>
    <x v="5"/>
    <s v="MMR001002024"/>
    <s v="Nam Sang Yang"/>
    <s v="165772"/>
    <s v="Woi Chyai "/>
    <s v="MMR001CMP116"/>
    <s v="97.546894"/>
    <s v="24.755253"/>
    <n v="6811"/>
    <s v="NGCA"/>
    <s v="Camp"/>
    <s v="Urban"/>
    <s v="01/06/2011"/>
    <s v="KMSS-MYT"/>
    <n v="-1"/>
    <n v="0"/>
    <n v="0"/>
    <s v="Open"/>
    <n v="-1"/>
    <n v="0"/>
  </r>
  <r>
    <s v="MMR001"/>
    <x v="1"/>
    <s v="MMR001001"/>
    <x v="9"/>
    <s v="MMR001001013"/>
    <x v="25"/>
    <s v="216812"/>
    <x v="90"/>
    <n v="2"/>
    <n v="12"/>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1"/>
    <x v="37"/>
    <s v="216842"/>
    <x v="91"/>
    <n v="1"/>
    <n v="10"/>
    <x v="1"/>
    <s v="MMR001"/>
    <s v="Open"/>
    <x v="1"/>
    <s v="MMR001002"/>
    <x v="5"/>
    <s v="MMR001002024"/>
    <s v="Nam Sang Yang"/>
    <s v="165772"/>
    <s v="Woi Chyai "/>
    <s v="MMR001CMP116"/>
    <s v="97.546894"/>
    <s v="24.755253"/>
    <n v="6811"/>
    <s v="NGCA"/>
    <s v="Camp"/>
    <s v="Urban"/>
    <s v="01/06/2011"/>
    <s v="KMSS-MYT"/>
    <n v="-1"/>
    <n v="-1"/>
    <n v="0"/>
    <s v="Open"/>
    <n v="-1"/>
    <n v="0"/>
  </r>
  <r>
    <s v="MMR001"/>
    <x v="1"/>
    <s v="MMR001003"/>
    <x v="13"/>
    <s v="MMR001003056"/>
    <x v="58"/>
    <s v="166174"/>
    <x v="92"/>
    <n v="1"/>
    <n v="3"/>
    <x v="1"/>
    <s v="MMR001"/>
    <s v="Open"/>
    <x v="1"/>
    <s v="MMR001002"/>
    <x v="5"/>
    <s v="MMR001002024"/>
    <s v="Nam Sang Yang"/>
    <s v="165772"/>
    <s v="Woi Chyai "/>
    <s v="MMR001CMP116"/>
    <s v="97.546894"/>
    <s v="24.755253"/>
    <n v="6811"/>
    <s v="NGCA"/>
    <s v="Camp"/>
    <s v="Urban"/>
    <s v="01/06/2011"/>
    <s v="KMSS-MYT"/>
    <n v="-1"/>
    <n v="0"/>
    <n v="0"/>
    <s v="Open"/>
    <n v="-1"/>
    <n v="0"/>
  </r>
  <r>
    <s v="MMR001"/>
    <x v="1"/>
    <s v="MMR001013"/>
    <x v="4"/>
    <s v="MMR001013037"/>
    <x v="9"/>
    <s v="167484"/>
    <x v="93"/>
    <n v="5"/>
    <n v="18"/>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49"/>
    <x v="59"/>
    <s v="167258"/>
    <x v="94"/>
    <n v="2"/>
    <n v="6"/>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4"/>
    <x v="23"/>
    <s v="216854"/>
    <x v="95"/>
    <n v="18"/>
    <n v="112"/>
    <x v="1"/>
    <s v="MMR001"/>
    <s v="Open"/>
    <x v="1"/>
    <s v="MMR001002"/>
    <x v="5"/>
    <s v="MMR001002024"/>
    <s v="Nam Sang Yang"/>
    <s v="165772"/>
    <s v="Woi Chyai "/>
    <s v="MMR001CMP116"/>
    <s v="97.546894"/>
    <s v="24.755253"/>
    <n v="6811"/>
    <s v="NGCA"/>
    <s v="Camp"/>
    <s v="Urban"/>
    <s v="01/06/2011"/>
    <s v="KMSS-MYT"/>
    <n v="-1"/>
    <n v="-1"/>
    <n v="-1"/>
    <s v="Open"/>
    <n v="0"/>
    <n v="0"/>
  </r>
  <r>
    <s v="MMR001"/>
    <x v="1"/>
    <s v="MMR001002"/>
    <x v="3"/>
    <m/>
    <x v="4"/>
    <m/>
    <x v="8"/>
    <n v="12"/>
    <n v="61"/>
    <x v="1"/>
    <s v="MMR001"/>
    <s v="Open"/>
    <x v="1"/>
    <s v="MMR001002"/>
    <x v="5"/>
    <s v="MMR001002024"/>
    <s v="Nam Sang Yang"/>
    <s v="165772"/>
    <s v="Woi Chyai "/>
    <s v="MMR001CMP116"/>
    <s v="97.546894"/>
    <s v="24.755253"/>
    <n v="6811"/>
    <s v="NGCA"/>
    <s v="Camp"/>
    <s v="Urban"/>
    <s v="01/06/2011"/>
    <s v="KMSS-MYT"/>
    <n v="-1"/>
    <n v="-1"/>
    <n v="0"/>
    <s v="Open"/>
    <n v="0"/>
    <n v="-1"/>
  </r>
  <r>
    <s v="MMR001"/>
    <x v="1"/>
    <s v="MMR001014"/>
    <x v="14"/>
    <s v="MMR001014701"/>
    <x v="60"/>
    <s v="MMR001014701509"/>
    <x v="96"/>
    <n v="3"/>
    <n v="11"/>
    <x v="1"/>
    <s v="MMR001"/>
    <s v="Open"/>
    <x v="1"/>
    <s v="MMR001002"/>
    <x v="5"/>
    <s v="MMR001002024"/>
    <s v="Nam Sang Yang"/>
    <s v="165772"/>
    <s v="Woi Chyai "/>
    <s v="MMR001CMP116"/>
    <s v="97.546894"/>
    <s v="24.755253"/>
    <n v="6811"/>
    <s v="NGCA"/>
    <s v="Camp"/>
    <s v="Urban"/>
    <s v="01/06/2011"/>
    <s v="KMSS-MYT"/>
    <n v="-1"/>
    <n v="0"/>
    <n v="0"/>
    <s v="Open"/>
    <n v="-1"/>
    <n v="0"/>
  </r>
  <r>
    <s v="MMR001"/>
    <x v="1"/>
    <s v="MMR001003"/>
    <x v="13"/>
    <s v="MMR001003017"/>
    <x v="61"/>
    <s v="165985"/>
    <x v="97"/>
    <n v="1"/>
    <n v="2"/>
    <x v="1"/>
    <s v="MMR001"/>
    <s v="Open"/>
    <x v="1"/>
    <s v="MMR001002"/>
    <x v="5"/>
    <s v="MMR001002024"/>
    <s v="Nam Sang Yang"/>
    <s v="165772"/>
    <s v="Woi Chyai "/>
    <s v="MMR001CMP116"/>
    <s v="97.546894"/>
    <s v="24.755253"/>
    <n v="6811"/>
    <s v="NGCA"/>
    <s v="Camp"/>
    <s v="Urban"/>
    <s v="01/06/2011"/>
    <s v="KMSS-MYT"/>
    <n v="-1"/>
    <n v="0"/>
    <n v="0"/>
    <s v="Open"/>
    <n v="-1"/>
    <n v="0"/>
  </r>
  <r>
    <s v="MMR001"/>
    <x v="1"/>
    <s v="MMR001017"/>
    <x v="15"/>
    <s v="MMR001017008"/>
    <x v="62"/>
    <s v="168069"/>
    <x v="98"/>
    <n v="1"/>
    <n v="2"/>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702"/>
    <x v="63"/>
    <s v="MMR001002702501"/>
    <x v="81"/>
    <n v="12"/>
    <n v="49"/>
    <x v="1"/>
    <s v="MMR001"/>
    <s v="Open"/>
    <x v="1"/>
    <s v="MMR001002"/>
    <x v="5"/>
    <s v="MMR001002024"/>
    <s v="Nam Sang Yang"/>
    <s v="165772"/>
    <s v="Woi Chyai "/>
    <s v="MMR001CMP116"/>
    <s v="97.546894"/>
    <s v="24.755253"/>
    <n v="6811"/>
    <s v="NGCA"/>
    <s v="Camp"/>
    <s v="Urban"/>
    <s v="01/06/2011"/>
    <s v="KMSS-MYT"/>
    <n v="-1"/>
    <n v="-1"/>
    <n v="0"/>
    <s v="Open"/>
    <n v="-1"/>
    <n v="0"/>
  </r>
  <r>
    <s v="MMR001"/>
    <x v="1"/>
    <s v="MMR001002"/>
    <x v="3"/>
    <s v="MMR001002001"/>
    <x v="64"/>
    <s v="165731"/>
    <x v="99"/>
    <n v="1"/>
    <n v="2"/>
    <x v="1"/>
    <s v="MMR001"/>
    <s v="Open"/>
    <x v="1"/>
    <s v="MMR001002"/>
    <x v="5"/>
    <s v="MMR001002024"/>
    <s v="Nam Sang Yang"/>
    <s v="165772"/>
    <s v="Woi Chyai "/>
    <s v="MMR001CMP116"/>
    <s v="97.546894"/>
    <s v="24.755253"/>
    <n v="6811"/>
    <s v="NGCA"/>
    <s v="Camp"/>
    <s v="Urban"/>
    <s v="01/06/2011"/>
    <s v="KMSS-MYT"/>
    <n v="-1"/>
    <n v="-1"/>
    <n v="0"/>
    <s v="Open"/>
    <n v="-1"/>
    <n v="0"/>
  </r>
  <r>
    <s v="MMR001"/>
    <x v="1"/>
    <s v="MMR001002"/>
    <x v="3"/>
    <m/>
    <x v="4"/>
    <m/>
    <x v="8"/>
    <n v="1"/>
    <n v="3"/>
    <x v="1"/>
    <s v="MMR001"/>
    <s v="Open"/>
    <x v="1"/>
    <s v="MMR001002"/>
    <x v="5"/>
    <s v="MMR001002024"/>
    <s v="Nam Sang Yang"/>
    <s v="165772"/>
    <s v="Woi Chyai "/>
    <s v="MMR001CMP116"/>
    <s v="97.546894"/>
    <s v="24.755253"/>
    <n v="6811"/>
    <s v="NGCA"/>
    <s v="Camp"/>
    <s v="Urban"/>
    <s v="01/06/2011"/>
    <s v="KMSS-MYT"/>
    <n v="-1"/>
    <n v="-1"/>
    <n v="0"/>
    <s v="Open"/>
    <n v="0"/>
    <n v="-1"/>
  </r>
  <r>
    <s v="MMR001"/>
    <x v="1"/>
    <s v="MMR001012"/>
    <x v="5"/>
    <s v="MMR001012034"/>
    <x v="65"/>
    <s v="167167"/>
    <x v="100"/>
    <n v="2"/>
    <n v="9"/>
    <x v="1"/>
    <s v="MMR001"/>
    <s v="Open"/>
    <x v="1"/>
    <s v="MMR001002"/>
    <x v="5"/>
    <s v="MMR001002024"/>
    <s v="Nam Sang Yang"/>
    <s v="165772"/>
    <s v="Woi Chyai "/>
    <s v="MMR001CMP116"/>
    <s v="97.546894"/>
    <s v="24.755253"/>
    <n v="6811"/>
    <s v="NGCA"/>
    <s v="Camp"/>
    <s v="Urban"/>
    <s v="01/06/2011"/>
    <s v="KMSS-MYT"/>
    <n v="-1"/>
    <n v="0"/>
    <n v="0"/>
    <s v="Open"/>
    <n v="-1"/>
    <n v="0"/>
  </r>
  <r>
    <s v="MMR001"/>
    <x v="1"/>
    <s v="MMR001012"/>
    <x v="5"/>
    <s v="MMR001012051"/>
    <x v="19"/>
    <s v="167269"/>
    <x v="35"/>
    <n v="50"/>
    <n v="234"/>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9"/>
    <x v="7"/>
    <s v="165778"/>
    <x v="13"/>
    <n v="22"/>
    <n v="94"/>
    <x v="1"/>
    <s v="MMR001"/>
    <s v="Open"/>
    <x v="1"/>
    <s v="MMR001002"/>
    <x v="5"/>
    <s v="MMR001002024"/>
    <s v="Nam Sang Yang"/>
    <s v="165772"/>
    <s v="Woi Chyai "/>
    <s v="MMR001CMP116"/>
    <s v="97.546894"/>
    <s v="24.755253"/>
    <n v="6811"/>
    <s v="NGCA"/>
    <s v="Camp"/>
    <s v="Urban"/>
    <s v="01/06/2011"/>
    <s v="KMSS-MYT"/>
    <n v="-1"/>
    <n v="-1"/>
    <n v="0"/>
    <s v="Open"/>
    <n v="-1"/>
    <n v="0"/>
  </r>
  <r>
    <s v="MMR001"/>
    <x v="1"/>
    <s v="MMR001002"/>
    <x v="3"/>
    <s v="MMR001002021"/>
    <x v="37"/>
    <s v="216845"/>
    <x v="101"/>
    <n v="3"/>
    <n v="11"/>
    <x v="1"/>
    <s v="MMR001"/>
    <s v="Open"/>
    <x v="1"/>
    <s v="MMR001002"/>
    <x v="5"/>
    <s v="MMR001002024"/>
    <s v="Nam Sang Yang"/>
    <s v="165772"/>
    <s v="Woi Chyai "/>
    <s v="MMR001CMP116"/>
    <s v="97.546894"/>
    <s v="24.755253"/>
    <n v="6811"/>
    <s v="NGCA"/>
    <s v="Camp"/>
    <s v="Urban"/>
    <s v="01/06/2011"/>
    <s v="KMSS-MYT"/>
    <n v="-1"/>
    <n v="-1"/>
    <n v="0"/>
    <s v="Open"/>
    <n v="-1"/>
    <n v="0"/>
  </r>
  <r>
    <s v="MMR001"/>
    <x v="1"/>
    <s v="MMR001012"/>
    <x v="5"/>
    <s v="MMR001012045"/>
    <x v="66"/>
    <s v="167238"/>
    <x v="102"/>
    <n v="1"/>
    <n v="5"/>
    <x v="1"/>
    <s v="MMR001"/>
    <s v="Open"/>
    <x v="1"/>
    <s v="MMR001002"/>
    <x v="5"/>
    <s v="MMR001002024"/>
    <s v="Nam Sang Yang"/>
    <s v="165772"/>
    <s v="Woi Chyai "/>
    <s v="MMR001CMP116"/>
    <s v="97.546894"/>
    <s v="24.755253"/>
    <n v="6811"/>
    <s v="NGCA"/>
    <s v="Camp"/>
    <s v="Urban"/>
    <s v="01/06/2011"/>
    <s v="KMSS-MYT"/>
    <n v="-1"/>
    <n v="0"/>
    <n v="0"/>
    <s v="Open"/>
    <n v="-1"/>
    <n v="0"/>
  </r>
  <r>
    <s v="MMR001"/>
    <x v="1"/>
    <s v="MMR001002"/>
    <x v="3"/>
    <s v="MMR001002024"/>
    <x v="23"/>
    <s v="216852"/>
    <x v="103"/>
    <n v="1"/>
    <n v="1"/>
    <x v="1"/>
    <s v="MMR001"/>
    <s v="Open"/>
    <x v="1"/>
    <s v="MMR001002"/>
    <x v="5"/>
    <s v="MMR001002024"/>
    <s v="Nam Sang Yang"/>
    <s v="165772"/>
    <s v="Woi Chyai "/>
    <s v="MMR001CMP116"/>
    <s v="97.546894"/>
    <s v="24.755253"/>
    <n v="6811"/>
    <s v="NGCA"/>
    <s v="Camp"/>
    <s v="Urban"/>
    <s v="01/06/2011"/>
    <s v="KMSS-MYT"/>
    <n v="-1"/>
    <n v="-1"/>
    <n v="-1"/>
    <s v="Open"/>
    <n v="0"/>
    <n v="0"/>
  </r>
  <r>
    <s v="MMR001"/>
    <x v="1"/>
    <s v="MMR001002"/>
    <x v="3"/>
    <s v="MMR001002701"/>
    <x v="67"/>
    <s v="MMR001002701501"/>
    <x v="81"/>
    <n v="1"/>
    <n v="4"/>
    <x v="1"/>
    <s v="MMR001"/>
    <s v="Open"/>
    <x v="1"/>
    <s v="MMR001002"/>
    <x v="5"/>
    <s v="MMR001002024"/>
    <s v="Nam Sang Yang"/>
    <s v="165772"/>
    <s v="Woi Chyai "/>
    <s v="MMR001CMP116"/>
    <s v="97.546894"/>
    <s v="24.755253"/>
    <n v="6811"/>
    <s v="NGCA"/>
    <s v="Camp"/>
    <s v="Urban"/>
    <s v="01/06/2011"/>
    <s v="KMSS-MYT"/>
    <n v="-1"/>
    <n v="-1"/>
    <n v="0"/>
    <s v="Open"/>
    <n v="-1"/>
    <n v="0"/>
  </r>
  <r>
    <s v="MMR001"/>
    <x v="1"/>
    <s v="MMR001006"/>
    <x v="16"/>
    <s v="MMR001006006"/>
    <x v="68"/>
    <s v="166429"/>
    <x v="104"/>
    <n v="5"/>
    <n v="17"/>
    <x v="1"/>
    <s v="MMR001"/>
    <s v="Open"/>
    <x v="1"/>
    <s v="MMR001002"/>
    <x v="5"/>
    <s v="MMR001002024"/>
    <s v="Nam Sang Yang"/>
    <s v="165772"/>
    <s v="Woi Chyai "/>
    <s v="MMR001CMP116"/>
    <s v="97.546894"/>
    <s v="24.755253"/>
    <n v="6811"/>
    <s v="NGCA"/>
    <s v="Camp"/>
    <s v="Urban"/>
    <s v="01/06/2011"/>
    <s v="KMSS-MYT"/>
    <n v="-1"/>
    <n v="0"/>
    <n v="0"/>
    <s v="Open"/>
    <n v="-1"/>
    <n v="0"/>
  </r>
  <r>
    <s v="MMR001"/>
    <x v="1"/>
    <s v="MMR001012"/>
    <x v="5"/>
    <m/>
    <x v="4"/>
    <m/>
    <x v="8"/>
    <n v="1"/>
    <n v="10"/>
    <x v="1"/>
    <s v="MMR001"/>
    <s v="Open"/>
    <x v="1"/>
    <s v="MMR001002"/>
    <x v="5"/>
    <s v="MMR001002024"/>
    <s v="Nam Sang Yang"/>
    <s v="165772"/>
    <s v="Woi Chyai "/>
    <s v="MMR001CMP116"/>
    <s v="97.546894"/>
    <s v="24.755253"/>
    <n v="6811"/>
    <s v="NGCA"/>
    <s v="Camp"/>
    <s v="Urban"/>
    <s v="01/06/2011"/>
    <s v="KMSS-MYT"/>
    <n v="-1"/>
    <n v="0"/>
    <n v="0"/>
    <s v="Open"/>
    <n v="0"/>
    <n v="-1"/>
  </r>
  <r>
    <s v="MMR001"/>
    <x v="1"/>
    <s v="MMR001002"/>
    <x v="3"/>
    <s v="MMR001002024"/>
    <x v="23"/>
    <s v="216853"/>
    <x v="105"/>
    <n v="2"/>
    <n v="4"/>
    <x v="1"/>
    <s v="MMR001"/>
    <s v="Open"/>
    <x v="1"/>
    <s v="MMR001002"/>
    <x v="5"/>
    <s v="MMR001002024"/>
    <s v="Nam Sang Yang"/>
    <s v="165772"/>
    <s v="Woi Chyai "/>
    <s v="MMR001CMP116"/>
    <s v="97.546894"/>
    <s v="24.755253"/>
    <n v="6811"/>
    <s v="NGCA"/>
    <s v="Camp"/>
    <s v="Urban"/>
    <s v="01/06/2011"/>
    <s v="KMSS-MYT"/>
    <n v="-1"/>
    <n v="-1"/>
    <n v="-1"/>
    <s v="Open"/>
    <n v="0"/>
    <n v="0"/>
  </r>
  <r>
    <s v="MMR001"/>
    <x v="1"/>
    <s v="MMR001012"/>
    <x v="5"/>
    <s v="MMR001012048"/>
    <x v="27"/>
    <s v="167254"/>
    <x v="106"/>
    <n v="35"/>
    <n v="156"/>
    <x v="1"/>
    <s v="MMR001"/>
    <s v="Open"/>
    <x v="1"/>
    <s v="MMR001002"/>
    <x v="5"/>
    <s v="MMR001002024"/>
    <s v="Nam Sang Yang"/>
    <s v="165772"/>
    <s v="Woi Chyai "/>
    <s v="MMR001CMP116"/>
    <s v="97.546894"/>
    <s v="24.755253"/>
    <n v="6811"/>
    <s v="NGCA"/>
    <s v="Camp"/>
    <s v="Urban"/>
    <s v="01/06/2011"/>
    <s v="KMSS-MYT"/>
    <n v="-1"/>
    <n v="0"/>
    <n v="0"/>
    <s v="Open"/>
    <n v="-1"/>
    <n v="0"/>
  </r>
  <r>
    <s v="MMR001"/>
    <x v="1"/>
    <s v="MMR001009"/>
    <x v="6"/>
    <s v="MMR001009003"/>
    <x v="69"/>
    <s v="216895"/>
    <x v="107"/>
    <n v="8"/>
    <n v="42"/>
    <x v="1"/>
    <s v="MMR001"/>
    <s v="Open"/>
    <x v="2"/>
    <s v="MMR001009"/>
    <x v="6"/>
    <s v="MMR001009003"/>
    <s v="Sai Taung (Ywar Haung)"/>
    <s v="166788"/>
    <s v="Ward 2 Sai Taung Baptist Church, Seik Mu "/>
    <s v="MMR001CMP184"/>
    <s v="96.28668"/>
    <s v="25.57756"/>
    <n v="220"/>
    <s v="GCA"/>
    <s v="Camp"/>
    <s v="Urban"/>
    <s v="01/01/2013"/>
    <s v="KBC"/>
    <n v="-1"/>
    <n v="-1"/>
    <n v="-1"/>
    <s v="Open"/>
    <n v="0"/>
    <n v="0"/>
  </r>
  <r>
    <s v="MMR001"/>
    <x v="1"/>
    <s v="MMR001002"/>
    <x v="3"/>
    <s v="MMR001002702"/>
    <x v="63"/>
    <s v="MMR001002702501"/>
    <x v="81"/>
    <n v="1"/>
    <n v="8"/>
    <x v="1"/>
    <s v="MMR001"/>
    <s v="Open"/>
    <x v="2"/>
    <s v="MMR001009"/>
    <x v="6"/>
    <s v="MMR001009003"/>
    <s v="Sai Taung (Ywar Haung)"/>
    <s v="166788"/>
    <s v="Ward 2 Sai Taung Baptist Church, Seik Mu "/>
    <s v="MMR001CMP184"/>
    <s v="96.28668"/>
    <s v="25.57756"/>
    <n v="220"/>
    <s v="GCA"/>
    <s v="Camp"/>
    <s v="Urban"/>
    <s v="01/01/2013"/>
    <s v="KBC"/>
    <n v="-1"/>
    <n v="0"/>
    <n v="0"/>
    <s v="Open"/>
    <n v="-1"/>
    <n v="0"/>
  </r>
  <r>
    <s v="MMR001"/>
    <x v="1"/>
    <s v="MMR001002"/>
    <x v="3"/>
    <s v="MMR001002023"/>
    <x v="10"/>
    <s v="165771"/>
    <x v="22"/>
    <n v="2"/>
    <n v="9"/>
    <x v="1"/>
    <s v="MMR001"/>
    <s v="Open"/>
    <x v="2"/>
    <s v="MMR001009"/>
    <x v="6"/>
    <s v="MMR001009003"/>
    <s v="Sai Taung (Ywar Haung)"/>
    <s v="166788"/>
    <s v="Ward 2 Sai Taung Baptist Church, Seik Mu "/>
    <s v="MMR001CMP184"/>
    <s v="96.28668"/>
    <s v="25.57756"/>
    <n v="220"/>
    <s v="GCA"/>
    <s v="Camp"/>
    <s v="Urban"/>
    <s v="01/01/2013"/>
    <s v="KBC"/>
    <n v="-1"/>
    <n v="0"/>
    <n v="0"/>
    <s v="Open"/>
    <n v="-1"/>
    <n v="0"/>
  </r>
  <r>
    <s v="MMR001"/>
    <x v="1"/>
    <s v="MMR001009"/>
    <x v="6"/>
    <s v="MMR001009001"/>
    <x v="13"/>
    <s v="220484"/>
    <x v="28"/>
    <n v="24"/>
    <n v="114"/>
    <x v="1"/>
    <s v="MMR001"/>
    <s v="Open"/>
    <x v="2"/>
    <s v="MMR001009"/>
    <x v="6"/>
    <s v="MMR001009003"/>
    <s v="Sai Taung (Ywar Haung)"/>
    <s v="166788"/>
    <s v="Ward 2 Sai Taung Baptist Church, Seik Mu "/>
    <s v="MMR001CMP184"/>
    <s v="96.28668"/>
    <s v="25.57756"/>
    <n v="220"/>
    <s v="GCA"/>
    <s v="Camp"/>
    <s v="Urban"/>
    <s v="01/01/2013"/>
    <s v="KBC"/>
    <n v="-1"/>
    <n v="-1"/>
    <n v="0"/>
    <s v="Open"/>
    <n v="-1"/>
    <n v="0"/>
  </r>
  <r>
    <s v="MMR001"/>
    <x v="1"/>
    <s v="MMR001002"/>
    <x v="3"/>
    <s v="MMR001002024"/>
    <x v="23"/>
    <s v="165772"/>
    <x v="39"/>
    <n v="2"/>
    <n v="17"/>
    <x v="1"/>
    <s v="MMR001"/>
    <s v="Open"/>
    <x v="1"/>
    <s v="MMR001002"/>
    <x v="7"/>
    <s v="MMR001002701"/>
    <s v="No (3) Ward"/>
    <s v="MMR001002701503"/>
    <s v="Waingmaw AG Church"/>
    <s v="MMR001CMP038"/>
    <s v="97.4442837301587"/>
    <s v="25.3512503968254"/>
    <n v="278"/>
    <s v="GCA"/>
    <s v="Camp"/>
    <s v="Urban"/>
    <s v="01/11/2011"/>
    <s v="Shalom"/>
    <n v="-1"/>
    <n v="-1"/>
    <n v="0"/>
    <s v="Open"/>
    <n v="-1"/>
    <n v="0"/>
  </r>
  <r>
    <s v="MMR001"/>
    <x v="1"/>
    <s v="MMR001001"/>
    <x v="9"/>
    <s v="MMR001001013"/>
    <x v="25"/>
    <s v="165708"/>
    <x v="41"/>
    <n v="1"/>
    <n v="6"/>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6"/>
    <x v="16"/>
    <s v="MMR001006024"/>
    <x v="70"/>
    <s v="166514"/>
    <x v="108"/>
    <n v="8"/>
    <n v="24"/>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6"/>
    <x v="16"/>
    <s v="MMR001006015"/>
    <x v="71"/>
    <s v="166464"/>
    <x v="109"/>
    <n v="1"/>
    <n v="7"/>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3"/>
    <x v="13"/>
    <s v="MMR001003031"/>
    <x v="72"/>
    <s v="220439"/>
    <x v="110"/>
    <n v="14"/>
    <n v="31"/>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9"/>
    <x v="6"/>
    <s v="MMR001009701"/>
    <x v="73"/>
    <s v="MMR001009701501"/>
    <x v="111"/>
    <n v="1"/>
    <n v="3"/>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5"/>
    <x v="17"/>
    <s v="MMR001005701"/>
    <x v="74"/>
    <s v="MMR001005701504"/>
    <x v="112"/>
    <n v="7"/>
    <n v="30"/>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5"/>
    <x v="17"/>
    <s v="MMR001005002"/>
    <x v="75"/>
    <s v="166279"/>
    <x v="113"/>
    <n v="3"/>
    <n v="12"/>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2"/>
    <x v="3"/>
    <s v="MMR001002040"/>
    <x v="76"/>
    <s v="165895"/>
    <x v="114"/>
    <n v="7"/>
    <n v="26"/>
    <x v="1"/>
    <s v="MMR001"/>
    <s v="Open"/>
    <x v="1"/>
    <s v="MMR001002"/>
    <x v="7"/>
    <s v="MMR001002701"/>
    <s v="No (3) Ward"/>
    <s v="MMR001002701503"/>
    <s v="Waingmaw AG Church"/>
    <s v="MMR001CMP038"/>
    <s v="97.4442837301587"/>
    <s v="25.3512503968254"/>
    <n v="278"/>
    <s v="GCA"/>
    <s v="Camp"/>
    <s v="Urban"/>
    <s v="01/11/2011"/>
    <s v="Shalom"/>
    <n v="-1"/>
    <n v="-1"/>
    <n v="0"/>
    <s v="Open"/>
    <n v="-1"/>
    <n v="0"/>
  </r>
  <r>
    <s v="MMR001"/>
    <x v="1"/>
    <s v="MMR001006"/>
    <x v="16"/>
    <s v="MMR001006701"/>
    <x v="77"/>
    <s v="MMR001006701501"/>
    <x v="115"/>
    <n v="14"/>
    <n v="41"/>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2"/>
    <x v="3"/>
    <s v="MMR001002023"/>
    <x v="10"/>
    <s v="165771"/>
    <x v="22"/>
    <n v="1"/>
    <n v="3"/>
    <x v="1"/>
    <s v="MMR001"/>
    <s v="Open"/>
    <x v="1"/>
    <s v="MMR001002"/>
    <x v="7"/>
    <s v="MMR001002701"/>
    <s v="No (3) Ward"/>
    <s v="MMR001002701503"/>
    <s v="Waingmaw AG Church"/>
    <s v="MMR001CMP038"/>
    <s v="97.4442837301587"/>
    <s v="25.3512503968254"/>
    <n v="278"/>
    <s v="GCA"/>
    <s v="Camp"/>
    <s v="Urban"/>
    <s v="01/11/2011"/>
    <s v="Shalom"/>
    <n v="-1"/>
    <n v="-1"/>
    <n v="0"/>
    <s v="Open"/>
    <n v="-1"/>
    <n v="0"/>
  </r>
  <r>
    <s v="MMR001"/>
    <x v="1"/>
    <s v="MMR001002"/>
    <x v="3"/>
    <s v="MMR001002021"/>
    <x v="37"/>
    <s v="216841"/>
    <x v="57"/>
    <n v="7"/>
    <n v="51"/>
    <x v="1"/>
    <s v="MMR001"/>
    <s v="Open"/>
    <x v="1"/>
    <s v="MMR001002"/>
    <x v="7"/>
    <s v="MMR001002701"/>
    <s v="No (3) Ward"/>
    <s v="MMR001002701503"/>
    <s v="Waingmaw AG Church"/>
    <s v="MMR001CMP038"/>
    <s v="97.4442837301587"/>
    <s v="25.3512503968254"/>
    <n v="278"/>
    <s v="GCA"/>
    <s v="Camp"/>
    <s v="Urban"/>
    <s v="01/11/2011"/>
    <s v="Shalom"/>
    <n v="-1"/>
    <n v="-1"/>
    <n v="0"/>
    <s v="Open"/>
    <n v="-1"/>
    <n v="0"/>
  </r>
  <r>
    <s v="MMR001"/>
    <x v="1"/>
    <s v="MMR001005"/>
    <x v="17"/>
    <s v="MMR001005702"/>
    <x v="78"/>
    <s v="MMR001005702501"/>
    <x v="81"/>
    <n v="3"/>
    <n v="15"/>
    <x v="1"/>
    <s v="MMR001"/>
    <s v="Open"/>
    <x v="1"/>
    <s v="MMR001002"/>
    <x v="7"/>
    <s v="MMR001002701"/>
    <s v="No (3) Ward"/>
    <s v="MMR001002701503"/>
    <s v="Waingmaw AG Church"/>
    <s v="MMR001CMP038"/>
    <s v="97.4442837301587"/>
    <s v="25.3512503968254"/>
    <n v="278"/>
    <s v="GCA"/>
    <s v="Camp"/>
    <s v="Urban"/>
    <s v="01/11/2011"/>
    <s v="Shalom"/>
    <n v="-1"/>
    <n v="0"/>
    <n v="0"/>
    <s v="Open"/>
    <n v="-1"/>
    <n v="0"/>
  </r>
  <r>
    <s v="MMR001"/>
    <x v="1"/>
    <s v="MMR001002"/>
    <x v="3"/>
    <s v="MMR001002012"/>
    <x v="79"/>
    <s v="165749"/>
    <x v="116"/>
    <n v="2"/>
    <n v="11"/>
    <x v="1"/>
    <s v="MMR001"/>
    <s v="Open"/>
    <x v="1"/>
    <s v="MMR001002"/>
    <x v="7"/>
    <s v="MMR001002701"/>
    <s v="No (3) Ward"/>
    <s v="MMR001002701503"/>
    <s v="Waingmaw AG Church"/>
    <s v="MMR001CMP038"/>
    <s v="97.4442837301587"/>
    <s v="25.3512503968254"/>
    <n v="278"/>
    <s v="GCA"/>
    <s v="Camp"/>
    <s v="Urban"/>
    <s v="01/11/2011"/>
    <s v="Shalom"/>
    <n v="-1"/>
    <n v="-1"/>
    <n v="0"/>
    <s v="Open"/>
    <n v="-1"/>
    <n v="0"/>
  </r>
  <r>
    <s v="MMR001"/>
    <x v="1"/>
    <s v="MMR001012"/>
    <x v="5"/>
    <s v="MMR001012052"/>
    <x v="18"/>
    <s v="216934"/>
    <x v="34"/>
    <n v="1"/>
    <n v="3"/>
    <x v="1"/>
    <s v="MMR001"/>
    <s v="Open"/>
    <x v="1"/>
    <s v="MMR001002"/>
    <x v="7"/>
    <s v="MMR001002701"/>
    <s v="No (4) Ward"/>
    <s v="MMR001002701504"/>
    <s v="Thargaya Lisu Baptist Church"/>
    <s v="MMR001CMP037"/>
    <s v="97.4282511538461"/>
    <s v="25.3336833333333"/>
    <n v="183"/>
    <s v="GCA"/>
    <s v="Camp"/>
    <s v="Urban"/>
    <m/>
    <s v="Shalom"/>
    <n v="-1"/>
    <n v="0"/>
    <n v="0"/>
    <s v="Open"/>
    <n v="-1"/>
    <n v="0"/>
  </r>
  <r>
    <s v="MMR001"/>
    <x v="1"/>
    <s v="MMR001002"/>
    <x v="3"/>
    <s v="MMR001002024"/>
    <x v="23"/>
    <s v="165772"/>
    <x v="39"/>
    <n v="6"/>
    <n v="27"/>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24"/>
    <x v="23"/>
    <s v="216847"/>
    <x v="75"/>
    <n v="6"/>
    <n v="26"/>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21"/>
    <x v="37"/>
    <s v="165769"/>
    <x v="84"/>
    <n v="1"/>
    <n v="1"/>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31"/>
    <x v="6"/>
    <s v="165789"/>
    <x v="117"/>
    <n v="2"/>
    <n v="2"/>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32"/>
    <x v="8"/>
    <s v="165825"/>
    <x v="118"/>
    <n v="3"/>
    <n v="17"/>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38"/>
    <x v="80"/>
    <s v="165883"/>
    <x v="119"/>
    <n v="5"/>
    <n v="22"/>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33"/>
    <x v="81"/>
    <s v="220370"/>
    <x v="120"/>
    <n v="1"/>
    <n v="2"/>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33"/>
    <x v="81"/>
    <s v="220365"/>
    <x v="121"/>
    <n v="2"/>
    <n v="12"/>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9"/>
    <x v="6"/>
    <s v="MMR001009001"/>
    <x v="13"/>
    <s v="220484"/>
    <x v="28"/>
    <n v="1"/>
    <n v="6"/>
    <x v="1"/>
    <s v="MMR001"/>
    <s v="Open"/>
    <x v="1"/>
    <s v="MMR001002"/>
    <x v="7"/>
    <s v="MMR001002701"/>
    <s v="No (4) Ward"/>
    <s v="MMR001002701504"/>
    <s v="Thargaya Lisu Baptist Church"/>
    <s v="MMR001CMP037"/>
    <s v="97.4282511538461"/>
    <s v="25.3336833333333"/>
    <n v="183"/>
    <s v="GCA"/>
    <s v="Camp"/>
    <s v="Urban"/>
    <m/>
    <s v="Shalom"/>
    <n v="-1"/>
    <n v="0"/>
    <n v="0"/>
    <s v="Open"/>
    <n v="-1"/>
    <n v="0"/>
  </r>
  <r>
    <s v="MMR001"/>
    <x v="1"/>
    <s v="MMR001002"/>
    <x v="3"/>
    <s v="MMR001002031"/>
    <x v="6"/>
    <s v="165795"/>
    <x v="122"/>
    <n v="3"/>
    <n v="12"/>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12"/>
    <x v="5"/>
    <s v="MMR001012043"/>
    <x v="82"/>
    <s v="167228"/>
    <x v="123"/>
    <n v="1"/>
    <n v="1"/>
    <x v="1"/>
    <s v="MMR001"/>
    <s v="Open"/>
    <x v="1"/>
    <s v="MMR001002"/>
    <x v="7"/>
    <s v="MMR001002701"/>
    <s v="No (4) Ward"/>
    <s v="MMR001002701504"/>
    <s v="Thargaya Lisu Baptist Church"/>
    <s v="MMR001CMP037"/>
    <s v="97.4282511538461"/>
    <s v="25.3336833333333"/>
    <n v="183"/>
    <s v="GCA"/>
    <s v="Camp"/>
    <s v="Urban"/>
    <m/>
    <s v="Shalom"/>
    <n v="-1"/>
    <n v="0"/>
    <n v="0"/>
    <s v="Open"/>
    <n v="-1"/>
    <n v="0"/>
  </r>
  <r>
    <s v="MMR001"/>
    <x v="1"/>
    <s v="MMR001002"/>
    <x v="3"/>
    <s v="MMR001002024"/>
    <x v="23"/>
    <s v="220351"/>
    <x v="124"/>
    <n v="2"/>
    <n v="10"/>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02"/>
    <x v="3"/>
    <s v="MMR001002022"/>
    <x v="39"/>
    <s v="165770"/>
    <x v="60"/>
    <n v="10"/>
    <n v="40"/>
    <x v="1"/>
    <s v="MMR001"/>
    <s v="Open"/>
    <x v="1"/>
    <s v="MMR001002"/>
    <x v="7"/>
    <s v="MMR001002701"/>
    <s v="No (4) Ward"/>
    <s v="MMR001002701504"/>
    <s v="Thargaya Lisu Baptist Church"/>
    <s v="MMR001CMP037"/>
    <s v="97.4282511538461"/>
    <s v="25.3336833333333"/>
    <n v="183"/>
    <s v="GCA"/>
    <s v="Camp"/>
    <s v="Urban"/>
    <m/>
    <s v="Shalom"/>
    <n v="-1"/>
    <n v="-1"/>
    <n v="0"/>
    <s v="Open"/>
    <n v="-1"/>
    <n v="0"/>
  </r>
  <r>
    <s v="MMR001"/>
    <x v="1"/>
    <s v="MMR001015"/>
    <x v="18"/>
    <s v="MMR001015037"/>
    <x v="83"/>
    <s v="167897"/>
    <x v="125"/>
    <n v="1"/>
    <n v="5"/>
    <x v="1"/>
    <s v="MMR001"/>
    <s v="Open"/>
    <x v="4"/>
    <s v="MMR001001"/>
    <x v="4"/>
    <s v="MMR001001701"/>
    <s v="Tat Kone Ward"/>
    <s v="MMR001001701520"/>
    <s v="Tat Kone San Pya Baptist Church"/>
    <s v="MMR001CMP005"/>
    <s v="97.382192"/>
    <s v="25.404015"/>
    <n v="216"/>
    <s v="GCA"/>
    <s v="Camp"/>
    <s v="Urban"/>
    <m/>
    <s v="KBC"/>
    <n v="-1"/>
    <n v="0"/>
    <n v="0"/>
    <s v="Open"/>
    <n v="-1"/>
    <n v="0"/>
  </r>
  <r>
    <s v="MMR001"/>
    <x v="1"/>
    <s v="MMR001001"/>
    <x v="9"/>
    <s v="MMR001001018"/>
    <x v="84"/>
    <s v="216819"/>
    <x v="126"/>
    <n v="1"/>
    <n v="5"/>
    <x v="1"/>
    <s v="MMR001"/>
    <s v="Open"/>
    <x v="4"/>
    <s v="MMR001001"/>
    <x v="4"/>
    <s v="MMR001001701"/>
    <s v="Tat Kone Ward"/>
    <s v="MMR001001701520"/>
    <s v="Tat Kone San Pya Baptist Church"/>
    <s v="MMR001CMP005"/>
    <s v="97.382192"/>
    <s v="25.404015"/>
    <n v="216"/>
    <s v="GCA"/>
    <s v="Camp"/>
    <s v="Urban"/>
    <m/>
    <s v="KBC"/>
    <n v="-1"/>
    <n v="-1"/>
    <n v="0"/>
    <s v="Open"/>
    <n v="-1"/>
    <n v="0"/>
  </r>
  <r>
    <s v="MMR001"/>
    <x v="1"/>
    <s v="MMR001002"/>
    <x v="3"/>
    <s v="MMR001002024"/>
    <x v="23"/>
    <s v="165772"/>
    <x v="39"/>
    <n v="1"/>
    <n v="2"/>
    <x v="1"/>
    <s v="MMR001"/>
    <s v="Open"/>
    <x v="4"/>
    <s v="MMR001001"/>
    <x v="4"/>
    <s v="MMR001001701"/>
    <s v="Tat Kone Ward"/>
    <s v="MMR001001701520"/>
    <s v="Tat Kone San Pya Baptist Church"/>
    <s v="MMR001CMP005"/>
    <s v="97.382192"/>
    <s v="25.404015"/>
    <n v="216"/>
    <s v="GCA"/>
    <s v="Camp"/>
    <s v="Urban"/>
    <m/>
    <s v="KBC"/>
    <n v="-1"/>
    <n v="0"/>
    <n v="0"/>
    <s v="Open"/>
    <n v="-1"/>
    <n v="0"/>
  </r>
  <r>
    <s v="MMR001"/>
    <x v="1"/>
    <s v="MMR001002"/>
    <x v="3"/>
    <s v="MMR001002021"/>
    <x v="37"/>
    <s v="165769"/>
    <x v="84"/>
    <n v="1"/>
    <n v="4"/>
    <x v="1"/>
    <s v="MMR001"/>
    <s v="Open"/>
    <x v="4"/>
    <s v="MMR001001"/>
    <x v="4"/>
    <s v="MMR001001701"/>
    <s v="Tat Kone Ward"/>
    <s v="MMR001001701520"/>
    <s v="Tat Kone San Pya Baptist Church"/>
    <s v="MMR001CMP005"/>
    <s v="97.382192"/>
    <s v="25.404015"/>
    <n v="216"/>
    <s v="GCA"/>
    <s v="Camp"/>
    <s v="Urban"/>
    <m/>
    <s v="KBC"/>
    <n v="-1"/>
    <n v="0"/>
    <n v="0"/>
    <s v="Open"/>
    <n v="-1"/>
    <n v="0"/>
  </r>
  <r>
    <s v="MMR001"/>
    <x v="1"/>
    <s v="MMR001002"/>
    <x v="3"/>
    <s v="MMR001002029"/>
    <x v="7"/>
    <s v="165778"/>
    <x v="13"/>
    <n v="2"/>
    <n v="11"/>
    <x v="1"/>
    <s v="MMR001"/>
    <s v="Open"/>
    <x v="4"/>
    <s v="MMR001001"/>
    <x v="4"/>
    <s v="MMR001001701"/>
    <s v="Tat Kone Ward"/>
    <s v="MMR001001701520"/>
    <s v="Tat Kone San Pya Baptist Church"/>
    <s v="MMR001CMP005"/>
    <s v="97.382192"/>
    <s v="25.404015"/>
    <n v="216"/>
    <s v="GCA"/>
    <s v="Camp"/>
    <s v="Urban"/>
    <m/>
    <s v="KBC"/>
    <n v="-1"/>
    <n v="0"/>
    <n v="0"/>
    <s v="Open"/>
    <n v="-1"/>
    <n v="0"/>
  </r>
  <r>
    <s v="MMR001"/>
    <x v="1"/>
    <s v="MMR001002"/>
    <x v="3"/>
    <s v="MMR001002022"/>
    <x v="39"/>
    <s v="165770"/>
    <x v="60"/>
    <n v="2"/>
    <n v="12"/>
    <x v="1"/>
    <s v="MMR001"/>
    <s v="Open"/>
    <x v="4"/>
    <s v="MMR001001"/>
    <x v="4"/>
    <s v="MMR001001701"/>
    <s v="Tat Kone Ward"/>
    <s v="MMR001001701520"/>
    <s v="Tat Kone San Pya Baptist Church"/>
    <s v="MMR001CMP005"/>
    <s v="97.382192"/>
    <s v="25.404015"/>
    <n v="216"/>
    <s v="GCA"/>
    <s v="Camp"/>
    <s v="Urban"/>
    <m/>
    <s v="KBC"/>
    <n v="-1"/>
    <n v="0"/>
    <n v="0"/>
    <s v="Open"/>
    <n v="-1"/>
    <n v="0"/>
  </r>
  <r>
    <s v="MMR001"/>
    <x v="1"/>
    <s v="MMR001001"/>
    <x v="9"/>
    <s v="MMR001001013"/>
    <x v="25"/>
    <s v="165708"/>
    <x v="41"/>
    <n v="13"/>
    <n v="70"/>
    <x v="1"/>
    <s v="MMR001"/>
    <s v="Open"/>
    <x v="4"/>
    <s v="MMR001001"/>
    <x v="4"/>
    <s v="MMR001001701"/>
    <s v="Tat Kone Ward"/>
    <s v="MMR001001701520"/>
    <s v="Tat Kone San Pya Baptist Church"/>
    <s v="MMR001CMP005"/>
    <s v="97.382192"/>
    <s v="25.404015"/>
    <n v="216"/>
    <s v="GCA"/>
    <s v="Camp"/>
    <s v="Urban"/>
    <m/>
    <s v="KBC"/>
    <n v="-1"/>
    <n v="-1"/>
    <n v="0"/>
    <s v="Open"/>
    <n v="-1"/>
    <n v="0"/>
  </r>
  <r>
    <s v="MMR015"/>
    <x v="0"/>
    <s v="MMR015011"/>
    <x v="0"/>
    <s v="MMR015011067"/>
    <x v="85"/>
    <s v="209076"/>
    <x v="127"/>
    <n v="1"/>
    <n v="5"/>
    <x v="1"/>
    <s v="MMR001"/>
    <s v="Open"/>
    <x v="4"/>
    <s v="MMR001001"/>
    <x v="4"/>
    <s v="MMR001001701"/>
    <s v="Tat Kone Ward"/>
    <s v="MMR001001701520"/>
    <s v="Tat Kone San Pya Baptist Church"/>
    <s v="MMR001CMP005"/>
    <s v="97.382192"/>
    <s v="25.404015"/>
    <n v="216"/>
    <s v="GCA"/>
    <s v="Camp"/>
    <s v="Urban"/>
    <m/>
    <s v="KBC"/>
    <n v="0"/>
    <n v="0"/>
    <n v="0"/>
    <s v="Open"/>
    <n v="-1"/>
    <n v="0"/>
  </r>
  <r>
    <s v="MMR001"/>
    <x v="1"/>
    <s v="MMR001015"/>
    <x v="18"/>
    <s v="MMR001015009"/>
    <x v="86"/>
    <s v="217044"/>
    <x v="128"/>
    <n v="1"/>
    <n v="6"/>
    <x v="1"/>
    <s v="MMR001"/>
    <s v="Open"/>
    <x v="4"/>
    <s v="MMR001001"/>
    <x v="4"/>
    <s v="MMR001001701"/>
    <s v="Tat Kone Ward"/>
    <s v="MMR001001701520"/>
    <s v="Tat Kone San Pya Baptist Church"/>
    <s v="MMR001CMP005"/>
    <s v="97.382192"/>
    <s v="25.404015"/>
    <n v="216"/>
    <s v="GCA"/>
    <s v="Camp"/>
    <s v="Urban"/>
    <m/>
    <s v="KBC"/>
    <n v="-1"/>
    <n v="0"/>
    <n v="0"/>
    <s v="Open"/>
    <n v="-1"/>
    <n v="0"/>
  </r>
  <r>
    <s v="MMR001"/>
    <x v="1"/>
    <s v="MMR001002"/>
    <x v="3"/>
    <s v="MMR001002020"/>
    <x v="87"/>
    <s v="165763"/>
    <x v="129"/>
    <n v="1"/>
    <n v="4"/>
    <x v="1"/>
    <s v="MMR001"/>
    <s v="Open"/>
    <x v="4"/>
    <s v="MMR001001"/>
    <x v="4"/>
    <s v="MMR001001701"/>
    <s v="Tat Kone Ward"/>
    <s v="MMR001001701520"/>
    <s v="Tat Kone San Pya Baptist Church"/>
    <s v="MMR001CMP005"/>
    <s v="97.382192"/>
    <s v="25.404015"/>
    <n v="216"/>
    <s v="GCA"/>
    <s v="Camp"/>
    <s v="Urban"/>
    <m/>
    <s v="KBC"/>
    <n v="-1"/>
    <n v="0"/>
    <n v="0"/>
    <s v="Open"/>
    <n v="-1"/>
    <n v="0"/>
  </r>
  <r>
    <s v="MMR001"/>
    <x v="1"/>
    <s v="MMR001001"/>
    <x v="9"/>
    <s v="MMR001001014"/>
    <x v="88"/>
    <s v="216813"/>
    <x v="130"/>
    <n v="18"/>
    <n v="89"/>
    <x v="1"/>
    <s v="MMR001"/>
    <s v="Open"/>
    <x v="4"/>
    <s v="MMR001001"/>
    <x v="4"/>
    <s v="MMR001001701"/>
    <s v="Tat Kone Ward"/>
    <s v="MMR001001701520"/>
    <s v="Tat Kone San Pya Baptist Church"/>
    <s v="MMR001CMP005"/>
    <s v="97.382192"/>
    <s v="25.404015"/>
    <n v="216"/>
    <s v="GCA"/>
    <s v="Camp"/>
    <s v="Urban"/>
    <m/>
    <s v="KBC"/>
    <n v="-1"/>
    <n v="-1"/>
    <n v="0"/>
    <s v="Open"/>
    <n v="-1"/>
    <n v="0"/>
  </r>
  <r>
    <s v="MMR001"/>
    <x v="1"/>
    <s v="MMR001002"/>
    <x v="3"/>
    <s v="MMR001002031"/>
    <x v="6"/>
    <s v="165794"/>
    <x v="12"/>
    <n v="1"/>
    <n v="3"/>
    <x v="1"/>
    <s v="MMR001"/>
    <s v="Open"/>
    <x v="4"/>
    <s v="MMR001001"/>
    <x v="4"/>
    <s v="MMR001001701"/>
    <s v="Tat Kone Ward"/>
    <s v="MMR001001701520"/>
    <s v="Tat Kone San Pya Baptist Church"/>
    <s v="MMR001CMP005"/>
    <s v="97.382192"/>
    <s v="25.404015"/>
    <n v="216"/>
    <s v="GCA"/>
    <s v="Camp"/>
    <s v="Urban"/>
    <m/>
    <s v="KBC"/>
    <n v="-1"/>
    <n v="0"/>
    <n v="0"/>
    <s v="Open"/>
    <n v="-1"/>
    <n v="0"/>
  </r>
  <r>
    <s v="MMR001"/>
    <x v="1"/>
    <s v="MMR001009"/>
    <x v="6"/>
    <s v="MMR001009001"/>
    <x v="13"/>
    <s v="220484"/>
    <x v="28"/>
    <n v="1"/>
    <n v="3"/>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15"/>
    <x v="18"/>
    <s v="MMR001015030"/>
    <x v="89"/>
    <s v="167804"/>
    <x v="131"/>
    <n v="1"/>
    <n v="6"/>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01"/>
    <x v="9"/>
    <s v="MMR001001015"/>
    <x v="90"/>
    <s v="216814"/>
    <x v="132"/>
    <n v="1"/>
    <n v="6"/>
    <x v="1"/>
    <s v="MMR001"/>
    <s v="Open"/>
    <x v="4"/>
    <s v="MMR001001"/>
    <x v="4"/>
    <s v="MMR001001701"/>
    <s v="Tat Kone Ward"/>
    <s v="MMR001001701520"/>
    <s v="Tat Kone Galile Baptist Church"/>
    <s v="MMR001CMP003"/>
    <s v="97.377663"/>
    <s v="25.404753"/>
    <n v="146"/>
    <s v="GCA"/>
    <s v="Camp"/>
    <s v="Urban"/>
    <s v="01/07/2011"/>
    <s v="KBC"/>
    <n v="-1"/>
    <n v="-1"/>
    <n v="0"/>
    <s v="Open"/>
    <n v="-1"/>
    <n v="0"/>
  </r>
  <r>
    <s v="MMR001"/>
    <x v="1"/>
    <s v="MMR001001"/>
    <x v="9"/>
    <s v="MMR001001016"/>
    <x v="91"/>
    <s v="216815"/>
    <x v="133"/>
    <n v="2"/>
    <n v="15"/>
    <x v="1"/>
    <s v="MMR001"/>
    <s v="Open"/>
    <x v="4"/>
    <s v="MMR001001"/>
    <x v="4"/>
    <s v="MMR001001701"/>
    <s v="Tat Kone Ward"/>
    <s v="MMR001001701520"/>
    <s v="Tat Kone Galile Baptist Church"/>
    <s v="MMR001CMP003"/>
    <s v="97.377663"/>
    <s v="25.404753"/>
    <n v="146"/>
    <s v="GCA"/>
    <s v="Camp"/>
    <s v="Urban"/>
    <s v="01/07/2011"/>
    <s v="KBC"/>
    <n v="-1"/>
    <n v="-1"/>
    <n v="0"/>
    <s v="Open"/>
    <n v="-1"/>
    <n v="0"/>
  </r>
  <r>
    <s v="MMR001"/>
    <x v="1"/>
    <s v="MMR001002"/>
    <x v="3"/>
    <s v="MMR001002025"/>
    <x v="42"/>
    <s v="165773"/>
    <x v="71"/>
    <n v="1"/>
    <n v="5"/>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02"/>
    <x v="3"/>
    <s v="MMR001002029"/>
    <x v="7"/>
    <s v="165778"/>
    <x v="13"/>
    <n v="2"/>
    <n v="11"/>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02"/>
    <x v="3"/>
    <s v="MMR001002021"/>
    <x v="37"/>
    <s v="216842"/>
    <x v="91"/>
    <n v="2"/>
    <n v="14"/>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02"/>
    <x v="3"/>
    <s v="MMR001002023"/>
    <x v="10"/>
    <s v="165771"/>
    <x v="22"/>
    <n v="4"/>
    <n v="20"/>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02"/>
    <x v="3"/>
    <s v="MMR001002025"/>
    <x v="42"/>
    <s v="216855"/>
    <x v="63"/>
    <n v="14"/>
    <n v="65"/>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15"/>
    <x v="18"/>
    <m/>
    <x v="4"/>
    <m/>
    <x v="8"/>
    <n v="1"/>
    <n v="9"/>
    <x v="1"/>
    <s v="MMR001"/>
    <s v="Open"/>
    <x v="4"/>
    <s v="MMR001001"/>
    <x v="4"/>
    <s v="MMR001001701"/>
    <s v="Tat Kone Ward"/>
    <s v="MMR001001701520"/>
    <s v="Tat Kone Galile Baptist Church"/>
    <s v="MMR001CMP003"/>
    <s v="97.377663"/>
    <s v="25.404753"/>
    <n v="146"/>
    <s v="GCA"/>
    <s v="Camp"/>
    <s v="Urban"/>
    <s v="01/07/2011"/>
    <s v="KBC"/>
    <n v="-1"/>
    <n v="0"/>
    <n v="0"/>
    <s v="Open"/>
    <n v="0"/>
    <n v="-1"/>
  </r>
  <r>
    <s v="MMR001"/>
    <x v="1"/>
    <s v="MMR001012"/>
    <x v="5"/>
    <s v="MMR001012053"/>
    <x v="35"/>
    <s v="167280"/>
    <x v="55"/>
    <n v="1"/>
    <n v="6"/>
    <x v="1"/>
    <s v="MMR001"/>
    <s v="Open"/>
    <x v="4"/>
    <s v="MMR001001"/>
    <x v="4"/>
    <s v="MMR001001701"/>
    <s v="Tat Kone Ward"/>
    <s v="MMR001001701520"/>
    <s v="Tat Kone Galile Baptist Church"/>
    <s v="MMR001CMP003"/>
    <s v="97.377663"/>
    <s v="25.404753"/>
    <n v="146"/>
    <s v="GCA"/>
    <s v="Camp"/>
    <s v="Urban"/>
    <s v="01/07/2011"/>
    <s v="KBC"/>
    <n v="-1"/>
    <n v="0"/>
    <n v="0"/>
    <s v="Open"/>
    <n v="-1"/>
    <n v="0"/>
  </r>
  <r>
    <s v="MMR001"/>
    <x v="1"/>
    <s v="MMR001009"/>
    <x v="6"/>
    <s v="MMR001009001"/>
    <x v="13"/>
    <s v="220484"/>
    <x v="28"/>
    <n v="1"/>
    <n v="5"/>
    <x v="1"/>
    <s v="MMR001"/>
    <s v="Open"/>
    <x v="4"/>
    <s v="MMR001001"/>
    <x v="4"/>
    <s v="MMR001001701"/>
    <s v="Tat Kone Ward"/>
    <s v="MMR001001701520"/>
    <s v="Tat Kone Emanuel Church"/>
    <s v="MMR001CMP004"/>
    <s v="97.389778"/>
    <s v="25.417734"/>
    <n v="29"/>
    <s v="GCA"/>
    <s v="Camp"/>
    <s v="Urban"/>
    <s v="01/08/2011"/>
    <s v="Shalom"/>
    <n v="-1"/>
    <n v="0"/>
    <n v="0"/>
    <s v="Open"/>
    <n v="-1"/>
    <n v="0"/>
  </r>
  <r>
    <s v="MMR001"/>
    <x v="1"/>
    <s v="MMR001015"/>
    <x v="18"/>
    <s v="MMR001015018"/>
    <x v="92"/>
    <s v="167731"/>
    <x v="134"/>
    <n v="2"/>
    <n v="7"/>
    <x v="1"/>
    <s v="MMR001"/>
    <s v="Open"/>
    <x v="4"/>
    <s v="MMR001001"/>
    <x v="4"/>
    <s v="MMR001001701"/>
    <s v="Tat Kone Ward"/>
    <s v="MMR001001701520"/>
    <s v="Tat Kone Emanuel Church"/>
    <s v="MMR001CMP004"/>
    <s v="97.389778"/>
    <s v="25.417734"/>
    <n v="29"/>
    <s v="GCA"/>
    <s v="Camp"/>
    <s v="Urban"/>
    <s v="01/08/2011"/>
    <s v="Shalom"/>
    <n v="-1"/>
    <n v="0"/>
    <n v="0"/>
    <s v="Open"/>
    <n v="-1"/>
    <n v="0"/>
  </r>
  <r>
    <s v="MMR001"/>
    <x v="1"/>
    <s v="MMR001002"/>
    <x v="3"/>
    <s v="MMR001002029"/>
    <x v="7"/>
    <s v="220354"/>
    <x v="20"/>
    <n v="1"/>
    <n v="8"/>
    <x v="1"/>
    <s v="MMR001"/>
    <s v="Open"/>
    <x v="4"/>
    <s v="MMR001001"/>
    <x v="4"/>
    <s v="MMR001001701"/>
    <s v="Tat Kone Ward"/>
    <s v="MMR001001701520"/>
    <s v="Tat Kone Emanuel Church"/>
    <s v="MMR001CMP004"/>
    <s v="97.389778"/>
    <s v="25.417734"/>
    <n v="29"/>
    <s v="GCA"/>
    <s v="Camp"/>
    <s v="Urban"/>
    <s v="01/08/2011"/>
    <s v="Shalom"/>
    <n v="-1"/>
    <n v="0"/>
    <n v="0"/>
    <s v="Open"/>
    <n v="-1"/>
    <n v="0"/>
  </r>
  <r>
    <s v="MMR001"/>
    <x v="1"/>
    <s v="MMR001002"/>
    <x v="3"/>
    <s v="MMR001002027"/>
    <x v="20"/>
    <s v="216856"/>
    <x v="135"/>
    <n v="1"/>
    <n v="4"/>
    <x v="1"/>
    <s v="MMR001"/>
    <s v="Open"/>
    <x v="4"/>
    <s v="MMR001001"/>
    <x v="4"/>
    <s v="MMR001001701"/>
    <s v="Tat Kone Ward"/>
    <s v="MMR001001701520"/>
    <s v="Tat Kone Emanuel Church"/>
    <s v="MMR001CMP004"/>
    <s v="97.389778"/>
    <s v="25.417734"/>
    <n v="29"/>
    <s v="GCA"/>
    <s v="Camp"/>
    <s v="Urban"/>
    <s v="01/08/2011"/>
    <s v="Shalom"/>
    <n v="-1"/>
    <n v="0"/>
    <n v="0"/>
    <s v="Open"/>
    <n v="-1"/>
    <n v="0"/>
  </r>
  <r>
    <s v="MMR001"/>
    <x v="1"/>
    <s v="MMR001012"/>
    <x v="5"/>
    <s v="MMR001012048"/>
    <x v="27"/>
    <s v="167252"/>
    <x v="43"/>
    <n v="2"/>
    <n v="13"/>
    <x v="1"/>
    <s v="MMR001"/>
    <s v="Open"/>
    <x v="4"/>
    <s v="MMR001001"/>
    <x v="4"/>
    <s v="MMR001001701"/>
    <s v="Tat Kone Ward"/>
    <s v="MMR001001701520"/>
    <s v="Tat Kone Emanuel Church"/>
    <s v="MMR001CMP004"/>
    <s v="97.389778"/>
    <s v="25.417734"/>
    <n v="29"/>
    <s v="GCA"/>
    <s v="Camp"/>
    <s v="Urban"/>
    <s v="01/08/2011"/>
    <s v="Shalom"/>
    <n v="-1"/>
    <n v="0"/>
    <n v="0"/>
    <s v="Open"/>
    <n v="-1"/>
    <n v="0"/>
  </r>
  <r>
    <s v="MMR001"/>
    <x v="1"/>
    <s v="MMR001013"/>
    <x v="4"/>
    <s v="MMR001013037"/>
    <x v="9"/>
    <s v="167484"/>
    <x v="93"/>
    <n v="1"/>
    <n v="5"/>
    <x v="1"/>
    <s v="MMR001"/>
    <s v="Open"/>
    <x v="4"/>
    <s v="MMR001001"/>
    <x v="4"/>
    <s v="MMR001001701"/>
    <s v="Tat Kone Ward"/>
    <s v="MMR001001701520"/>
    <s v="Tat Kone COC Baptist - Tat Kone Htoi San"/>
    <s v="MMR001CMP023"/>
    <s v="97.387636875"/>
    <s v="25.41091375"/>
    <n v="258"/>
    <s v="GCA"/>
    <s v="Camp"/>
    <s v="Urban"/>
    <s v="01/04/2012"/>
    <s v="Shalom"/>
    <n v="-1"/>
    <n v="0"/>
    <n v="0"/>
    <s v="Open"/>
    <n v="-1"/>
    <n v="0"/>
  </r>
  <r>
    <s v="MMR001"/>
    <x v="1"/>
    <s v="MMR001018"/>
    <x v="19"/>
    <s v="MMR001018022"/>
    <x v="93"/>
    <s v="217103"/>
    <x v="136"/>
    <n v="39"/>
    <n v="187"/>
    <x v="1"/>
    <s v="MMR001"/>
    <s v="Open"/>
    <x v="4"/>
    <s v="MMR001001"/>
    <x v="4"/>
    <s v="MMR001001701"/>
    <s v="Tat Kone Ward"/>
    <s v="MMR001001701520"/>
    <s v="Tat Kone COC Baptist - Tat Kone Htoi San"/>
    <s v="MMR001CMP023"/>
    <s v="97.387636875"/>
    <s v="25.41091375"/>
    <n v="258"/>
    <s v="GCA"/>
    <s v="Camp"/>
    <s v="Urban"/>
    <s v="01/04/2012"/>
    <s v="Shalom"/>
    <n v="-1"/>
    <n v="0"/>
    <n v="0"/>
    <s v="Open"/>
    <n v="-1"/>
    <n v="0"/>
  </r>
  <r>
    <s v="MMR001"/>
    <x v="1"/>
    <s v="MMR001018"/>
    <x v="19"/>
    <s v="MMR001018023"/>
    <x v="94"/>
    <s v="217104"/>
    <x v="137"/>
    <n v="2"/>
    <n v="7"/>
    <x v="1"/>
    <s v="MMR001"/>
    <s v="Open"/>
    <x v="4"/>
    <s v="MMR001001"/>
    <x v="4"/>
    <s v="MMR001001701"/>
    <s v="Tat Kone Ward"/>
    <s v="MMR001001701520"/>
    <s v="Tat Kone COC Baptist - Tat Kone Htoi San"/>
    <s v="MMR001CMP023"/>
    <s v="97.387636875"/>
    <s v="25.41091375"/>
    <n v="258"/>
    <s v="GCA"/>
    <s v="Camp"/>
    <s v="Urban"/>
    <s v="01/04/2012"/>
    <s v="Shalom"/>
    <n v="-1"/>
    <n v="0"/>
    <n v="0"/>
    <s v="Open"/>
    <n v="-1"/>
    <n v="0"/>
  </r>
  <r>
    <s v="MMR001"/>
    <x v="1"/>
    <s v="MMR001018"/>
    <x v="19"/>
    <s v="MMR001018023"/>
    <x v="94"/>
    <s v="168249"/>
    <x v="138"/>
    <n v="6"/>
    <n v="38"/>
    <x v="1"/>
    <s v="MMR001"/>
    <s v="Open"/>
    <x v="4"/>
    <s v="MMR001001"/>
    <x v="4"/>
    <s v="MMR001001701"/>
    <s v="Tat Kone Ward"/>
    <s v="MMR001001701520"/>
    <s v="Tat Kone COC Baptist - Tat Kone Htoi San"/>
    <s v="MMR001CMP023"/>
    <s v="97.387636875"/>
    <s v="25.41091375"/>
    <n v="258"/>
    <s v="GCA"/>
    <s v="Camp"/>
    <s v="Urban"/>
    <s v="01/04/2012"/>
    <s v="Shalom"/>
    <n v="-1"/>
    <n v="0"/>
    <n v="0"/>
    <s v="Open"/>
    <n v="-1"/>
    <n v="0"/>
  </r>
  <r>
    <s v="MMR001"/>
    <x v="1"/>
    <s v="MMR001018"/>
    <x v="19"/>
    <s v="MMR001018021"/>
    <x v="95"/>
    <s v="168236"/>
    <x v="139"/>
    <n v="3"/>
    <n v="6"/>
    <x v="1"/>
    <s v="MMR001"/>
    <s v="Open"/>
    <x v="4"/>
    <s v="MMR001001"/>
    <x v="4"/>
    <s v="MMR001001701"/>
    <s v="Tat Kone Ward"/>
    <s v="MMR001001701520"/>
    <s v="Tat Kone COC Baptist - Tat Kone Htoi San"/>
    <s v="MMR001CMP023"/>
    <s v="97.387636875"/>
    <s v="25.41091375"/>
    <n v="258"/>
    <s v="GCA"/>
    <s v="Camp"/>
    <s v="Urban"/>
    <s v="01/04/2012"/>
    <s v="Shalom"/>
    <n v="-1"/>
    <n v="0"/>
    <n v="0"/>
    <s v="Open"/>
    <n v="-1"/>
    <n v="0"/>
  </r>
  <r>
    <s v="MMR001"/>
    <x v="1"/>
    <s v="MMR001012"/>
    <x v="5"/>
    <s v="MMR001012051"/>
    <x v="19"/>
    <s v="167269"/>
    <x v="35"/>
    <n v="3"/>
    <n v="14"/>
    <x v="1"/>
    <s v="MMR001"/>
    <s v="Open"/>
    <x v="4"/>
    <s v="MMR001001"/>
    <x v="4"/>
    <s v="MMR001001701"/>
    <s v="Tat Kone Ward"/>
    <s v="MMR001001701520"/>
    <s v="Tat Kone COC Baptist - Tat Kone Htoi San"/>
    <s v="MMR001CMP023"/>
    <s v="97.387636875"/>
    <s v="25.41091375"/>
    <n v="258"/>
    <s v="GCA"/>
    <s v="Camp"/>
    <s v="Urban"/>
    <s v="01/04/2012"/>
    <s v="Shalom"/>
    <n v="-1"/>
    <n v="0"/>
    <n v="0"/>
    <s v="Open"/>
    <n v="-1"/>
    <n v="0"/>
  </r>
  <r>
    <s v="MMR001"/>
    <x v="1"/>
    <s v="MMR001001"/>
    <x v="9"/>
    <s v="MMR001001018"/>
    <x v="84"/>
    <s v="216818"/>
    <x v="140"/>
    <n v="2"/>
    <n v="11"/>
    <x v="1"/>
    <s v="MMR001"/>
    <s v="Open"/>
    <x v="4"/>
    <s v="MMR001001"/>
    <x v="4"/>
    <s v="MMR001001701"/>
    <s v="Tat Kone Ward"/>
    <s v="MMR001001701520"/>
    <s v="Tat Kone Baptist Church"/>
    <s v="MMR001CMP001"/>
    <s v="97.386719"/>
    <s v="25.415482"/>
    <n v="355"/>
    <s v="GCA"/>
    <s v="Camp"/>
    <s v="Urban"/>
    <s v="01/06/2011"/>
    <s v="KBC"/>
    <n v="-1"/>
    <n v="-1"/>
    <n v="0"/>
    <s v="Open"/>
    <n v="-1"/>
    <n v="0"/>
  </r>
  <r>
    <s v="MMR001"/>
    <x v="1"/>
    <s v="MMR001005"/>
    <x v="17"/>
    <s v="MMR001005701"/>
    <x v="74"/>
    <s v="MMR001005701502"/>
    <x v="141"/>
    <n v="6"/>
    <n v="32"/>
    <x v="1"/>
    <s v="MMR001"/>
    <s v="Open"/>
    <x v="4"/>
    <s v="MMR001001"/>
    <x v="4"/>
    <s v="MMR001001701"/>
    <s v="Tat Kone Ward"/>
    <s v="MMR001001701520"/>
    <s v="Tat Kone Baptist Church"/>
    <s v="MMR001CMP001"/>
    <s v="97.386719"/>
    <s v="25.415482"/>
    <n v="355"/>
    <s v="GCA"/>
    <s v="Camp"/>
    <s v="Urban"/>
    <s v="01/06/2011"/>
    <s v="KBC"/>
    <n v="-1"/>
    <n v="0"/>
    <n v="0"/>
    <s v="Open"/>
    <n v="-1"/>
    <n v="0"/>
  </r>
  <r>
    <s v="MMR001"/>
    <x v="1"/>
    <s v="MMR001002"/>
    <x v="3"/>
    <s v="MMR001002029"/>
    <x v="7"/>
    <s v="220354"/>
    <x v="20"/>
    <n v="2"/>
    <n v="9"/>
    <x v="1"/>
    <s v="MMR001"/>
    <s v="Open"/>
    <x v="4"/>
    <s v="MMR001001"/>
    <x v="4"/>
    <s v="MMR001001701"/>
    <s v="Tat Kone Ward"/>
    <s v="MMR001001701520"/>
    <s v="Tat Kone Baptist Church"/>
    <s v="MMR001CMP001"/>
    <s v="97.386719"/>
    <s v="25.415482"/>
    <n v="355"/>
    <s v="GCA"/>
    <s v="Camp"/>
    <s v="Urban"/>
    <s v="01/06/2011"/>
    <s v="KBC"/>
    <n v="-1"/>
    <n v="0"/>
    <n v="0"/>
    <s v="Open"/>
    <n v="-1"/>
    <n v="0"/>
  </r>
  <r>
    <s v="MMR001"/>
    <x v="1"/>
    <s v="MMR001005"/>
    <x v="17"/>
    <s v="MMR001005701"/>
    <x v="74"/>
    <s v="MMR001005701504"/>
    <x v="112"/>
    <n v="8"/>
    <n v="40"/>
    <x v="1"/>
    <s v="MMR001"/>
    <s v="Open"/>
    <x v="4"/>
    <s v="MMR001001"/>
    <x v="4"/>
    <s v="MMR001001701"/>
    <s v="Tat Kone Ward"/>
    <s v="MMR001001701520"/>
    <s v="Tat Kone Baptist Church"/>
    <s v="MMR001CMP001"/>
    <s v="97.386719"/>
    <s v="25.415482"/>
    <n v="355"/>
    <s v="GCA"/>
    <s v="Camp"/>
    <s v="Urban"/>
    <s v="01/06/2011"/>
    <s v="KBC"/>
    <n v="-1"/>
    <n v="0"/>
    <n v="0"/>
    <s v="Open"/>
    <n v="-1"/>
    <n v="0"/>
  </r>
  <r>
    <s v="MMR001"/>
    <x v="1"/>
    <s v="MMR001010"/>
    <x v="7"/>
    <m/>
    <x v="4"/>
    <m/>
    <x v="8"/>
    <n v="1"/>
    <n v="7"/>
    <x v="1"/>
    <s v="MMR001"/>
    <s v="Open"/>
    <x v="4"/>
    <s v="MMR001001"/>
    <x v="4"/>
    <s v="MMR001001701"/>
    <s v="Tat Kone Ward"/>
    <s v="MMR001001701520"/>
    <s v="Tat Kone Baptist Church"/>
    <s v="MMR001CMP001"/>
    <s v="97.386719"/>
    <s v="25.415482"/>
    <n v="355"/>
    <s v="GCA"/>
    <s v="Camp"/>
    <s v="Urban"/>
    <s v="01/06/2011"/>
    <s v="KBC"/>
    <n v="-1"/>
    <n v="0"/>
    <n v="0"/>
    <s v="Open"/>
    <n v="0"/>
    <n v="-1"/>
  </r>
  <r>
    <s v="MMR001"/>
    <x v="1"/>
    <s v="MMR001002"/>
    <x v="3"/>
    <s v="MMR001002022"/>
    <x v="39"/>
    <s v="165770"/>
    <x v="60"/>
    <n v="38"/>
    <n v="198"/>
    <x v="1"/>
    <s v="MMR001"/>
    <s v="Open"/>
    <x v="4"/>
    <s v="MMR001001"/>
    <x v="4"/>
    <s v="MMR001001701"/>
    <s v="Tat Kone Ward"/>
    <s v="MMR001001701520"/>
    <s v="Tat Kone Baptist Church"/>
    <s v="MMR001CMP001"/>
    <s v="97.386719"/>
    <s v="25.415482"/>
    <n v="355"/>
    <s v="GCA"/>
    <s v="Camp"/>
    <s v="Urban"/>
    <s v="01/06/2011"/>
    <s v="KBC"/>
    <n v="-1"/>
    <n v="0"/>
    <n v="0"/>
    <s v="Open"/>
    <n v="-1"/>
    <n v="0"/>
  </r>
  <r>
    <s v="MMR001"/>
    <x v="1"/>
    <s v="MMR001002"/>
    <x v="3"/>
    <s v="MMR001002023"/>
    <x v="10"/>
    <s v="165771"/>
    <x v="22"/>
    <n v="3"/>
    <n v="31"/>
    <x v="1"/>
    <s v="MMR001"/>
    <s v="Open"/>
    <x v="4"/>
    <s v="MMR001001"/>
    <x v="4"/>
    <s v="MMR001001701"/>
    <s v="Tat Kone Ward"/>
    <s v="MMR001001701520"/>
    <s v="Tat Kone Baptist Church"/>
    <s v="MMR001CMP001"/>
    <s v="97.386719"/>
    <s v="25.415482"/>
    <n v="355"/>
    <s v="GCA"/>
    <s v="Camp"/>
    <s v="Urban"/>
    <s v="01/06/2011"/>
    <s v="KBC"/>
    <n v="-1"/>
    <n v="0"/>
    <n v="0"/>
    <s v="Open"/>
    <n v="-1"/>
    <n v="0"/>
  </r>
  <r>
    <s v="MMR001"/>
    <x v="1"/>
    <s v="MMR001002"/>
    <x v="3"/>
    <s v="MMR001002024"/>
    <x v="23"/>
    <s v="165772"/>
    <x v="39"/>
    <n v="1"/>
    <n v="10"/>
    <x v="1"/>
    <s v="MMR001"/>
    <s v="Open"/>
    <x v="4"/>
    <s v="MMR001001"/>
    <x v="4"/>
    <s v="MMR001001701"/>
    <s v="Tat Kone Ward"/>
    <s v="MMR001001701520"/>
    <s v="Tat Kone Baptist Church"/>
    <s v="MMR001CMP001"/>
    <s v="97.386719"/>
    <s v="25.415482"/>
    <n v="355"/>
    <s v="GCA"/>
    <s v="Camp"/>
    <s v="Urban"/>
    <s v="01/06/2011"/>
    <s v="KBC"/>
    <n v="-1"/>
    <n v="0"/>
    <n v="0"/>
    <s v="Open"/>
    <n v="-1"/>
    <n v="0"/>
  </r>
  <r>
    <s v="MMR001"/>
    <x v="1"/>
    <s v="MMR001005"/>
    <x v="17"/>
    <s v="MMR001005010"/>
    <x v="96"/>
    <s v="166309"/>
    <x v="142"/>
    <n v="1"/>
    <n v="1"/>
    <x v="1"/>
    <s v="MMR001"/>
    <s v="Open"/>
    <x v="4"/>
    <s v="MMR001001"/>
    <x v="4"/>
    <s v="MMR001001701"/>
    <s v="Tat Kone Ward"/>
    <s v="MMR001001701520"/>
    <s v="Tat Kone Baptist Church"/>
    <s v="MMR001CMP001"/>
    <s v="97.386719"/>
    <s v="25.415482"/>
    <n v="355"/>
    <s v="GCA"/>
    <s v="Camp"/>
    <s v="Urban"/>
    <s v="01/06/2011"/>
    <s v="KBC"/>
    <n v="-1"/>
    <n v="0"/>
    <n v="0"/>
    <s v="Open"/>
    <n v="-1"/>
    <n v="0"/>
  </r>
  <r>
    <s v="MMR001"/>
    <x v="1"/>
    <s v="MMR001005"/>
    <x v="17"/>
    <s v="MMR001005002"/>
    <x v="75"/>
    <s v="166279"/>
    <x v="113"/>
    <n v="1"/>
    <n v="5"/>
    <x v="1"/>
    <s v="MMR001"/>
    <s v="Open"/>
    <x v="4"/>
    <s v="MMR001001"/>
    <x v="4"/>
    <s v="MMR001001701"/>
    <s v="Tat Kone Ward"/>
    <s v="MMR001001701520"/>
    <s v="Tat Kone Baptist Church"/>
    <s v="MMR001CMP001"/>
    <s v="97.386719"/>
    <s v="25.415482"/>
    <n v="355"/>
    <s v="GCA"/>
    <s v="Camp"/>
    <s v="Urban"/>
    <s v="01/06/2011"/>
    <s v="KBC"/>
    <n v="-1"/>
    <n v="0"/>
    <n v="0"/>
    <s v="Open"/>
    <n v="-1"/>
    <n v="0"/>
  </r>
  <r>
    <s v="MMR001"/>
    <x v="1"/>
    <s v="MMR001002"/>
    <x v="3"/>
    <s v="MMR001002021"/>
    <x v="37"/>
    <s v="165769"/>
    <x v="84"/>
    <n v="2"/>
    <n v="11"/>
    <x v="1"/>
    <s v="MMR001"/>
    <s v="Open"/>
    <x v="4"/>
    <s v="MMR001001"/>
    <x v="4"/>
    <s v="MMR001001701"/>
    <s v="Tat Kone Ward"/>
    <s v="MMR001001701520"/>
    <s v="Tat Kone Baptist Church"/>
    <s v="MMR001CMP001"/>
    <s v="97.386719"/>
    <s v="25.415482"/>
    <n v="355"/>
    <s v="GCA"/>
    <s v="Camp"/>
    <s v="Urban"/>
    <s v="01/06/2011"/>
    <s v="KBC"/>
    <n v="-1"/>
    <n v="0"/>
    <n v="0"/>
    <s v="Open"/>
    <n v="-1"/>
    <n v="0"/>
  </r>
  <r>
    <s v="MMR001"/>
    <x v="1"/>
    <s v="MMR001002"/>
    <x v="3"/>
    <s v="MMR001002029"/>
    <x v="7"/>
    <s v="165778"/>
    <x v="13"/>
    <n v="2"/>
    <n v="10"/>
    <x v="1"/>
    <s v="MMR001"/>
    <s v="Open"/>
    <x v="4"/>
    <s v="MMR001001"/>
    <x v="4"/>
    <s v="MMR001001701"/>
    <s v="Tat Kone Ward"/>
    <s v="MMR001001701520"/>
    <s v="Tat Kone Baptist Church"/>
    <s v="MMR001CMP001"/>
    <s v="97.386719"/>
    <s v="25.415482"/>
    <n v="355"/>
    <s v="GCA"/>
    <s v="Camp"/>
    <s v="Urban"/>
    <s v="01/06/2011"/>
    <s v="KBC"/>
    <n v="-1"/>
    <n v="0"/>
    <n v="0"/>
    <s v="Open"/>
    <n v="-1"/>
    <n v="0"/>
  </r>
  <r>
    <s v="MMR001"/>
    <x v="1"/>
    <s v="MMR001012"/>
    <x v="5"/>
    <s v="MMR001012047"/>
    <x v="97"/>
    <s v="167250"/>
    <x v="143"/>
    <n v="1"/>
    <n v="5"/>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2"/>
    <x v="5"/>
    <s v="MMR001012045"/>
    <x v="66"/>
    <s v="220529"/>
    <x v="144"/>
    <n v="3"/>
    <n v="14"/>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2"/>
    <x v="5"/>
    <s v="MMR001012047"/>
    <x v="97"/>
    <s v="167246"/>
    <x v="145"/>
    <n v="3"/>
    <n v="13"/>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2"/>
    <x v="5"/>
    <s v="MMR001012051"/>
    <x v="19"/>
    <s v="216933"/>
    <x v="79"/>
    <n v="1"/>
    <n v="4"/>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2"/>
    <x v="5"/>
    <s v="MMR001012048"/>
    <x v="27"/>
    <s v="167251"/>
    <x v="80"/>
    <n v="2"/>
    <n v="7"/>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0"/>
    <x v="7"/>
    <s v="MMR001010044"/>
    <x v="98"/>
    <s v="166892"/>
    <x v="146"/>
    <n v="1"/>
    <n v="1"/>
    <x v="1"/>
    <s v="MMR001"/>
    <s v="Open"/>
    <x v="3"/>
    <s v="MMR001010"/>
    <x v="3"/>
    <s v="MMR001010701"/>
    <s v="Shwe Kyee Nar Ward"/>
    <s v="MMR001010701513"/>
    <s v="Ta Gun Taing Monastery (Shwe Kyi Na)"/>
    <s v="MMR001CMP055"/>
    <s v="97.22779"/>
    <s v="24.29138"/>
    <n v="104"/>
    <s v="GCA"/>
    <s v="Camp"/>
    <s v="Urban"/>
    <s v="01/05/2012"/>
    <s v="Shalom"/>
    <n v="-1"/>
    <n v="-1"/>
    <n v="0"/>
    <s v="Open"/>
    <n v="-1"/>
    <n v="0"/>
  </r>
  <r>
    <s v="MMR001"/>
    <x v="1"/>
    <s v="MMR001012"/>
    <x v="5"/>
    <s v="MMR001012046"/>
    <x v="50"/>
    <s v="167245"/>
    <x v="147"/>
    <n v="1"/>
    <n v="1"/>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2"/>
    <x v="5"/>
    <s v="MMR001012051"/>
    <x v="19"/>
    <s v="167265"/>
    <x v="148"/>
    <n v="11"/>
    <n v="58"/>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12"/>
    <x v="5"/>
    <s v="MMR001012047"/>
    <x v="97"/>
    <s v="167247"/>
    <x v="149"/>
    <n v="1"/>
    <n v="4"/>
    <x v="1"/>
    <s v="MMR001"/>
    <s v="Open"/>
    <x v="3"/>
    <s v="MMR001010"/>
    <x v="3"/>
    <s v="MMR001010701"/>
    <s v="Shwe Kyee Nar Ward"/>
    <s v="MMR001010701513"/>
    <s v="Ta Gun Taing Monastery (Shwe Kyi Na)"/>
    <s v="MMR001CMP055"/>
    <s v="97.22779"/>
    <s v="24.29138"/>
    <n v="104"/>
    <s v="GCA"/>
    <s v="Camp"/>
    <s v="Urban"/>
    <s v="01/05/2012"/>
    <s v="Shalom"/>
    <n v="-1"/>
    <n v="0"/>
    <n v="0"/>
    <s v="Open"/>
    <n v="-1"/>
    <n v="0"/>
  </r>
  <r>
    <s v="MMR001"/>
    <x v="1"/>
    <s v="MMR001007"/>
    <x v="10"/>
    <m/>
    <x v="4"/>
    <m/>
    <x v="8"/>
    <n v="10"/>
    <n v="50"/>
    <x v="1"/>
    <s v="MMR001"/>
    <s v="Open"/>
    <x v="5"/>
    <s v="MMR001007"/>
    <x v="8"/>
    <s v="MMR001007701"/>
    <m/>
    <m/>
    <s v="St. Patrick Catholic Church "/>
    <s v="MMR001CMP080"/>
    <s v="96.36706"/>
    <s v="24.7648"/>
    <n v="55"/>
    <s v="GCA"/>
    <s v="Camp"/>
    <s v="Urban"/>
    <m/>
    <s v="KMSS-MYT"/>
    <n v="-1"/>
    <n v="-1"/>
    <n v="0"/>
    <s v="Open"/>
    <n v="0"/>
    <n v="-1"/>
  </r>
  <r>
    <s v="MMR001"/>
    <x v="1"/>
    <s v="MMR001011"/>
    <x v="8"/>
    <m/>
    <x v="4"/>
    <m/>
    <x v="8"/>
    <n v="1"/>
    <n v="2"/>
    <x v="1"/>
    <s v="MMR001"/>
    <s v="Open"/>
    <x v="5"/>
    <s v="MMR001007"/>
    <x v="8"/>
    <s v="MMR001007701"/>
    <m/>
    <m/>
    <s v="St. Patrick Catholic Church "/>
    <s v="MMR001CMP080"/>
    <s v="96.36706"/>
    <s v="24.7648"/>
    <n v="55"/>
    <s v="GCA"/>
    <s v="Camp"/>
    <s v="Urban"/>
    <m/>
    <s v="KMSS-MYT"/>
    <n v="-1"/>
    <n v="0"/>
    <n v="0"/>
    <s v="Open"/>
    <n v="0"/>
    <n v="-1"/>
  </r>
  <r>
    <s v="MMR001"/>
    <x v="1"/>
    <s v="MMR001011"/>
    <x v="8"/>
    <s v="MMR001011034"/>
    <x v="99"/>
    <s v="167006"/>
    <x v="150"/>
    <n v="1"/>
    <n v="10"/>
    <x v="1"/>
    <s v="MMR001"/>
    <s v="Open"/>
    <x v="5"/>
    <s v="MMR001007"/>
    <x v="8"/>
    <s v="MMR001007701"/>
    <m/>
    <m/>
    <s v="St. Patrick Catholic Church "/>
    <s v="MMR001CMP080"/>
    <s v="96.36706"/>
    <s v="24.7648"/>
    <n v="55"/>
    <s v="GCA"/>
    <s v="Camp"/>
    <s v="Urban"/>
    <m/>
    <s v="KMSS-MYT"/>
    <n v="-1"/>
    <n v="0"/>
    <n v="0"/>
    <s v="Open"/>
    <n v="-1"/>
    <n v="0"/>
  </r>
  <r>
    <s v="MMR001"/>
    <x v="1"/>
    <s v="MMR001002"/>
    <x v="3"/>
    <s v="MMR001002029"/>
    <x v="7"/>
    <s v="165778"/>
    <x v="13"/>
    <n v="1"/>
    <n v="9"/>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s v="MMR001002702"/>
    <x v="63"/>
    <s v="MMR001002702501"/>
    <x v="81"/>
    <n v="1"/>
    <n v="8"/>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m/>
    <x v="4"/>
    <m/>
    <x v="8"/>
    <n v="1"/>
    <n v="7"/>
    <x v="1"/>
    <s v="MMR001"/>
    <s v="Open"/>
    <x v="4"/>
    <s v="MMR001001"/>
    <x v="4"/>
    <s v="MMR001001701"/>
    <s v="Shwe Set Ward"/>
    <s v="MMR001001701518"/>
    <s v="Shwe Zet Baptist Church"/>
    <s v="MMR001CMP009"/>
    <s v="97.419403"/>
    <s v="25.440928"/>
    <n v="487"/>
    <s v="GCA"/>
    <s v="Camp"/>
    <s v="Urban"/>
    <s v="01/07/2011"/>
    <s v="KBC"/>
    <n v="-1"/>
    <n v="0"/>
    <n v="0"/>
    <s v="Open"/>
    <n v="0"/>
    <n v="-1"/>
  </r>
  <r>
    <s v="MMR001"/>
    <x v="1"/>
    <s v="MMR001002"/>
    <x v="3"/>
    <s v="MMR001002023"/>
    <x v="10"/>
    <s v="165771"/>
    <x v="22"/>
    <n v="6"/>
    <n v="33"/>
    <x v="1"/>
    <s v="MMR001"/>
    <s v="Open"/>
    <x v="4"/>
    <s v="MMR001001"/>
    <x v="4"/>
    <s v="MMR001001701"/>
    <s v="Shwe Set Ward"/>
    <s v="MMR001001701518"/>
    <s v="Shwe Zet Baptist Church"/>
    <s v="MMR001CMP009"/>
    <s v="97.419403"/>
    <s v="25.440928"/>
    <n v="487"/>
    <s v="GCA"/>
    <s v="Camp"/>
    <s v="Urban"/>
    <s v="01/07/2011"/>
    <s v="KBC"/>
    <n v="-1"/>
    <n v="0"/>
    <n v="0"/>
    <s v="Open"/>
    <n v="-1"/>
    <n v="0"/>
  </r>
  <r>
    <s v="MMR001"/>
    <x v="1"/>
    <s v="MMR001005"/>
    <x v="17"/>
    <s v="MMR001005701"/>
    <x v="74"/>
    <s v="MMR001005701504"/>
    <x v="112"/>
    <n v="1"/>
    <n v="3"/>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s v="MMR001002022"/>
    <x v="39"/>
    <s v="165770"/>
    <x v="60"/>
    <n v="1"/>
    <n v="4"/>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s v="MMR001002024"/>
    <x v="23"/>
    <s v="216847"/>
    <x v="75"/>
    <n v="1"/>
    <n v="1"/>
    <x v="1"/>
    <s v="MMR001"/>
    <s v="Open"/>
    <x v="4"/>
    <s v="MMR001001"/>
    <x v="4"/>
    <s v="MMR001001701"/>
    <s v="Shwe Set Ward"/>
    <s v="MMR001001701518"/>
    <s v="Shwe Zet Baptist Church"/>
    <s v="MMR001CMP009"/>
    <s v="97.419403"/>
    <s v="25.440928"/>
    <n v="487"/>
    <s v="GCA"/>
    <s v="Camp"/>
    <s v="Urban"/>
    <s v="01/07/2011"/>
    <s v="KBC"/>
    <n v="-1"/>
    <n v="0"/>
    <n v="0"/>
    <s v="Open"/>
    <n v="-1"/>
    <n v="0"/>
  </r>
  <r>
    <s v="MMR001"/>
    <x v="1"/>
    <s v="MMR001001"/>
    <x v="9"/>
    <s v="MMR001001013"/>
    <x v="25"/>
    <s v="165708"/>
    <x v="41"/>
    <n v="59"/>
    <n v="317"/>
    <x v="1"/>
    <s v="MMR001"/>
    <s v="Open"/>
    <x v="4"/>
    <s v="MMR001001"/>
    <x v="4"/>
    <s v="MMR001001701"/>
    <s v="Shwe Set Ward"/>
    <s v="MMR001001701518"/>
    <s v="Shwe Zet Baptist Church"/>
    <s v="MMR001CMP009"/>
    <s v="97.419403"/>
    <s v="25.440928"/>
    <n v="487"/>
    <s v="GCA"/>
    <s v="Camp"/>
    <s v="Urban"/>
    <s v="01/07/2011"/>
    <s v="KBC"/>
    <n v="-1"/>
    <n v="-1"/>
    <n v="0"/>
    <s v="Open"/>
    <n v="-1"/>
    <n v="0"/>
  </r>
  <r>
    <s v="MMR001"/>
    <x v="1"/>
    <s v="MMR001002"/>
    <x v="3"/>
    <s v="MMR001002025"/>
    <x v="42"/>
    <s v="165773"/>
    <x v="71"/>
    <n v="2"/>
    <n v="9"/>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s v="MMR001002021"/>
    <x v="37"/>
    <s v="165769"/>
    <x v="84"/>
    <n v="1"/>
    <n v="8"/>
    <x v="1"/>
    <s v="MMR001"/>
    <s v="Open"/>
    <x v="4"/>
    <s v="MMR001001"/>
    <x v="4"/>
    <s v="MMR001001701"/>
    <s v="Shwe Set Ward"/>
    <s v="MMR001001701518"/>
    <s v="Shwe Zet Baptist Church"/>
    <s v="MMR001CMP009"/>
    <s v="97.419403"/>
    <s v="25.440928"/>
    <n v="487"/>
    <s v="GCA"/>
    <s v="Camp"/>
    <s v="Urban"/>
    <s v="01/07/2011"/>
    <s v="KBC"/>
    <n v="-1"/>
    <n v="0"/>
    <n v="0"/>
    <s v="Open"/>
    <n v="-1"/>
    <n v="0"/>
  </r>
  <r>
    <s v="MMR001"/>
    <x v="1"/>
    <s v="MMR001009"/>
    <x v="6"/>
    <s v="MMR001009001"/>
    <x v="13"/>
    <s v="166773"/>
    <x v="151"/>
    <n v="5"/>
    <n v="35"/>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s v="MMR001002032"/>
    <x v="8"/>
    <s v="165816"/>
    <x v="124"/>
    <n v="1"/>
    <n v="4"/>
    <x v="1"/>
    <s v="MMR001"/>
    <s v="Open"/>
    <x v="4"/>
    <s v="MMR001001"/>
    <x v="4"/>
    <s v="MMR001001701"/>
    <s v="Shwe Set Ward"/>
    <s v="MMR001001701518"/>
    <s v="Shwe Zet Baptist Church"/>
    <s v="MMR001CMP009"/>
    <s v="97.419403"/>
    <s v="25.440928"/>
    <n v="487"/>
    <s v="GCA"/>
    <s v="Camp"/>
    <s v="Urban"/>
    <s v="01/07/2011"/>
    <s v="KBC"/>
    <n v="-1"/>
    <n v="0"/>
    <n v="0"/>
    <s v="Open"/>
    <n v="-1"/>
    <n v="0"/>
  </r>
  <r>
    <s v="MMR001"/>
    <x v="1"/>
    <s v="MMR001013"/>
    <x v="4"/>
    <s v="MMR001013016"/>
    <x v="100"/>
    <s v="167379"/>
    <x v="152"/>
    <n v="1"/>
    <n v="4"/>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m/>
    <x v="4"/>
    <m/>
    <x v="8"/>
    <n v="1"/>
    <n v="4"/>
    <x v="1"/>
    <s v="MMR001"/>
    <s v="Open"/>
    <x v="4"/>
    <s v="MMR001001"/>
    <x v="4"/>
    <s v="MMR001001701"/>
    <s v="Shwe Set Ward"/>
    <s v="MMR001001701518"/>
    <s v="Shwe Zet Baptist Church"/>
    <s v="MMR001CMP009"/>
    <s v="97.419403"/>
    <s v="25.440928"/>
    <n v="487"/>
    <s v="GCA"/>
    <s v="Camp"/>
    <s v="Urban"/>
    <s v="01/07/2011"/>
    <s v="KBC"/>
    <n v="-1"/>
    <n v="0"/>
    <n v="0"/>
    <s v="Open"/>
    <n v="0"/>
    <n v="-1"/>
  </r>
  <r>
    <s v="MMR001"/>
    <x v="1"/>
    <s v="MMR001002"/>
    <x v="3"/>
    <s v="MMR001002025"/>
    <x v="42"/>
    <s v="216855"/>
    <x v="63"/>
    <n v="2"/>
    <n v="12"/>
    <x v="1"/>
    <s v="MMR001"/>
    <s v="Open"/>
    <x v="4"/>
    <s v="MMR001001"/>
    <x v="4"/>
    <s v="MMR001001701"/>
    <s v="Shwe Set Ward"/>
    <s v="MMR001001701518"/>
    <s v="Shwe Zet Baptist Church"/>
    <s v="MMR001CMP009"/>
    <s v="97.419403"/>
    <s v="25.440928"/>
    <n v="487"/>
    <s v="GCA"/>
    <s v="Camp"/>
    <s v="Urban"/>
    <s v="01/07/2011"/>
    <s v="KBC"/>
    <n v="-1"/>
    <n v="0"/>
    <n v="0"/>
    <s v="Open"/>
    <n v="-1"/>
    <n v="0"/>
  </r>
  <r>
    <s v="MMR001"/>
    <x v="1"/>
    <s v="MMR001002"/>
    <x v="3"/>
    <s v="MMR001002021"/>
    <x v="37"/>
    <s v="216841"/>
    <x v="57"/>
    <n v="7"/>
    <n v="33"/>
    <x v="1"/>
    <s v="MMR001"/>
    <s v="Open"/>
    <x v="4"/>
    <s v="MMR001001"/>
    <x v="4"/>
    <s v="MMR001001701"/>
    <s v="Shwe Set Ward"/>
    <s v="MMR001001701518"/>
    <s v="Shwe Zet Baptist Church"/>
    <s v="MMR001CMP009"/>
    <s v="97.419403"/>
    <s v="25.440928"/>
    <n v="487"/>
    <s v="GCA"/>
    <s v="Camp"/>
    <s v="Urban"/>
    <s v="01/07/2011"/>
    <s v="KBC"/>
    <n v="-1"/>
    <n v="0"/>
    <n v="0"/>
    <s v="Open"/>
    <n v="-1"/>
    <n v="0"/>
  </r>
  <r>
    <s v="MMR001"/>
    <x v="1"/>
    <s v="MMR001011"/>
    <x v="8"/>
    <s v="MMR001011034"/>
    <x v="99"/>
    <s v="167006"/>
    <x v="150"/>
    <n v="24"/>
    <n v="110"/>
    <x v="1"/>
    <s v="MMR001"/>
    <s v="Open"/>
    <x v="6"/>
    <s v="MMR001011"/>
    <x v="9"/>
    <s v="MMR001011701"/>
    <s v="Shwegu Town"/>
    <s v="MMR001011701504"/>
    <s v="Shwe Gu Catholic Church"/>
    <s v="MMR001CMP068"/>
    <s v="96.807353"/>
    <s v="24.200367"/>
    <n v="152"/>
    <s v="GCA"/>
    <s v="Camp"/>
    <s v="Urban"/>
    <s v="01/07/2011"/>
    <s v="KMSS-BMO"/>
    <n v="-1"/>
    <n v="-1"/>
    <n v="0"/>
    <s v="Open"/>
    <n v="-1"/>
    <n v="0"/>
  </r>
  <r>
    <s v="MMR001"/>
    <x v="1"/>
    <s v="MMR001011"/>
    <x v="8"/>
    <s v="MMR001011035"/>
    <x v="101"/>
    <s v="167007"/>
    <x v="153"/>
    <n v="3"/>
    <n v="9"/>
    <x v="1"/>
    <s v="MMR001"/>
    <s v="Open"/>
    <x v="6"/>
    <s v="MMR001011"/>
    <x v="9"/>
    <s v="MMR001011701"/>
    <s v="Shwegu Town"/>
    <s v="MMR001011701504"/>
    <s v="Shwe Gu Catholic Church"/>
    <s v="MMR001CMP068"/>
    <s v="96.807353"/>
    <s v="24.200367"/>
    <n v="152"/>
    <s v="GCA"/>
    <s v="Camp"/>
    <s v="Urban"/>
    <s v="01/07/2011"/>
    <s v="KMSS-BMO"/>
    <n v="-1"/>
    <n v="-1"/>
    <n v="0"/>
    <s v="Open"/>
    <n v="-1"/>
    <n v="0"/>
  </r>
  <r>
    <s v="MMR001"/>
    <x v="1"/>
    <s v="MMR001011"/>
    <x v="8"/>
    <s v="MMR001011032"/>
    <x v="40"/>
    <s v="167001"/>
    <x v="61"/>
    <n v="11"/>
    <n v="46"/>
    <x v="1"/>
    <s v="MMR001"/>
    <s v="Open"/>
    <x v="6"/>
    <s v="MMR001011"/>
    <x v="9"/>
    <s v="MMR001011701"/>
    <s v="Shwegu Town"/>
    <s v="MMR001011701504"/>
    <s v="Shwe Gu Catholic Church"/>
    <s v="MMR001CMP068"/>
    <s v="96.807353"/>
    <s v="24.200367"/>
    <n v="152"/>
    <s v="GCA"/>
    <s v="Camp"/>
    <s v="Urban"/>
    <s v="01/07/2011"/>
    <s v="KMSS-BMO"/>
    <n v="-1"/>
    <n v="-1"/>
    <n v="0"/>
    <s v="Open"/>
    <n v="-1"/>
    <n v="0"/>
  </r>
  <r>
    <s v="MMR001"/>
    <x v="1"/>
    <s v="MMR001012"/>
    <x v="5"/>
    <s v="MMR001012038"/>
    <x v="102"/>
    <s v="167201"/>
    <x v="154"/>
    <n v="5"/>
    <n v="15"/>
    <x v="1"/>
    <s v="MMR001"/>
    <s v="Open"/>
    <x v="6"/>
    <s v="MMR001011"/>
    <x v="9"/>
    <s v="MMR001011701"/>
    <s v="Shwegu Town"/>
    <s v="MMR001011701504"/>
    <s v="Shwe Gu Baptist Church"/>
    <s v="MMR001CMP067"/>
    <s v="96.807353"/>
    <s v="24.200361"/>
    <n v="293"/>
    <s v="GCA"/>
    <s v="Camp"/>
    <s v="Urban"/>
    <s v="01/07/2011"/>
    <s v="KBC"/>
    <n v="-1"/>
    <n v="0"/>
    <n v="0"/>
    <s v="Open"/>
    <n v="-1"/>
    <n v="0"/>
  </r>
  <r>
    <s v="MMR001"/>
    <x v="1"/>
    <s v="MMR001011"/>
    <x v="8"/>
    <s v="MMR001011036"/>
    <x v="103"/>
    <s v="167008"/>
    <x v="155"/>
    <n v="2"/>
    <n v="6"/>
    <x v="1"/>
    <s v="MMR001"/>
    <s v="Open"/>
    <x v="6"/>
    <s v="MMR001011"/>
    <x v="9"/>
    <s v="MMR001011701"/>
    <s v="Shwegu Town"/>
    <s v="MMR001011701504"/>
    <s v="Shwe Gu Baptist Church"/>
    <s v="MMR001CMP067"/>
    <s v="96.807353"/>
    <s v="24.200361"/>
    <n v="293"/>
    <s v="GCA"/>
    <s v="Camp"/>
    <s v="Urban"/>
    <s v="01/07/2011"/>
    <s v="KBC"/>
    <n v="-1"/>
    <n v="-1"/>
    <n v="0"/>
    <s v="Open"/>
    <n v="-1"/>
    <n v="0"/>
  </r>
  <r>
    <s v="MMR001"/>
    <x v="1"/>
    <s v="MMR001011"/>
    <x v="8"/>
    <s v="MMR001011032"/>
    <x v="40"/>
    <s v="167003"/>
    <x v="156"/>
    <n v="2"/>
    <n v="7"/>
    <x v="1"/>
    <s v="MMR001"/>
    <s v="Open"/>
    <x v="6"/>
    <s v="MMR001011"/>
    <x v="9"/>
    <s v="MMR001011701"/>
    <s v="Shwegu Town"/>
    <s v="MMR001011701504"/>
    <s v="Shwe Gu Baptist Church"/>
    <s v="MMR001CMP067"/>
    <s v="96.807353"/>
    <s v="24.200361"/>
    <n v="293"/>
    <s v="GCA"/>
    <s v="Camp"/>
    <s v="Urban"/>
    <s v="01/07/2011"/>
    <s v="KBC"/>
    <n v="-1"/>
    <n v="-1"/>
    <n v="0"/>
    <s v="Open"/>
    <n v="-1"/>
    <n v="0"/>
  </r>
  <r>
    <s v="MMR001"/>
    <x v="1"/>
    <s v="MMR001011"/>
    <x v="8"/>
    <s v="MMR001011034"/>
    <x v="99"/>
    <s v="167006"/>
    <x v="150"/>
    <n v="44"/>
    <n v="155"/>
    <x v="1"/>
    <s v="MMR001"/>
    <s v="Open"/>
    <x v="6"/>
    <s v="MMR001011"/>
    <x v="9"/>
    <s v="MMR001011701"/>
    <s v="Shwegu Town"/>
    <s v="MMR001011701504"/>
    <s v="Shwe Gu Baptist Church"/>
    <s v="MMR001CMP067"/>
    <s v="96.807353"/>
    <s v="24.200361"/>
    <n v="293"/>
    <s v="GCA"/>
    <s v="Camp"/>
    <s v="Urban"/>
    <s v="01/07/2011"/>
    <s v="KBC"/>
    <n v="-1"/>
    <n v="-1"/>
    <n v="0"/>
    <s v="Open"/>
    <n v="-1"/>
    <n v="0"/>
  </r>
  <r>
    <s v="MMR001"/>
    <x v="1"/>
    <s v="MMR001011"/>
    <x v="8"/>
    <s v="MMR001011032"/>
    <x v="40"/>
    <s v="167001"/>
    <x v="61"/>
    <n v="21"/>
    <n v="90"/>
    <x v="1"/>
    <s v="MMR001"/>
    <s v="Open"/>
    <x v="6"/>
    <s v="MMR001011"/>
    <x v="9"/>
    <s v="MMR001011701"/>
    <s v="Shwegu Town"/>
    <s v="MMR001011701504"/>
    <s v="Shwe Gu Baptist Church"/>
    <s v="MMR001CMP067"/>
    <s v="96.807353"/>
    <s v="24.200361"/>
    <n v="293"/>
    <s v="GCA"/>
    <s v="Camp"/>
    <s v="Urban"/>
    <s v="01/07/2011"/>
    <s v="KBC"/>
    <n v="-1"/>
    <n v="-1"/>
    <n v="0"/>
    <s v="Open"/>
    <n v="-1"/>
    <n v="0"/>
  </r>
  <r>
    <s v="MMR001"/>
    <x v="1"/>
    <s v="MMR001011"/>
    <x v="8"/>
    <s v="MMR001011034"/>
    <x v="99"/>
    <s v="167006"/>
    <x v="150"/>
    <n v="12"/>
    <n v="30"/>
    <x v="1"/>
    <s v="MMR001"/>
    <s v="Open"/>
    <x v="6"/>
    <s v="MMR001011"/>
    <x v="9"/>
    <s v="MMR001011701"/>
    <s v="Shwegu Town"/>
    <s v="MMR001011701504"/>
    <s v="Shwe Gu Baptist Church"/>
    <s v="MMR001CMP067"/>
    <s v="96.807353"/>
    <s v="24.200361"/>
    <n v="293"/>
    <s v="GCA"/>
    <s v="Camp"/>
    <s v="Urban"/>
    <s v="01/07/2011"/>
    <s v="KBC"/>
    <n v="-1"/>
    <n v="-1"/>
    <n v="0"/>
    <s v="Open"/>
    <n v="-1"/>
    <n v="0"/>
  </r>
  <r>
    <s v="MMR001"/>
    <x v="1"/>
    <s v="MMR001002"/>
    <x v="3"/>
    <s v="MMR001002035"/>
    <x v="36"/>
    <s v="165856"/>
    <x v="157"/>
    <n v="1"/>
    <n v="7"/>
    <x v="1"/>
    <s v="MMR001"/>
    <s v="Open"/>
    <x v="1"/>
    <s v="MMR001002"/>
    <x v="10"/>
    <s v="MMR001002035"/>
    <s v="Shan Kyaing"/>
    <s v="165845"/>
    <s v="Shing Jai"/>
    <s v="MMR001CMP041"/>
    <s v="98.025663"/>
    <s v="25.418084"/>
    <n v="838"/>
    <s v="GCA"/>
    <s v="Camp"/>
    <s v="Rural"/>
    <m/>
    <s v="KBC"/>
    <n v="-1"/>
    <n v="-1"/>
    <n v="-1"/>
    <s v="Open"/>
    <n v="0"/>
    <n v="0"/>
  </r>
  <r>
    <s v="MMR001"/>
    <x v="1"/>
    <s v="MMR001002"/>
    <x v="3"/>
    <s v="MMR001002033"/>
    <x v="81"/>
    <s v="220368"/>
    <x v="158"/>
    <n v="1"/>
    <n v="5"/>
    <x v="1"/>
    <s v="MMR001"/>
    <s v="Open"/>
    <x v="1"/>
    <s v="MMR001002"/>
    <x v="10"/>
    <s v="MMR001002035"/>
    <s v="Shan Kyaing"/>
    <s v="165845"/>
    <s v="Shing Jai"/>
    <s v="MMR001CMP041"/>
    <s v="98.025663"/>
    <s v="25.418084"/>
    <n v="838"/>
    <s v="GCA"/>
    <s v="Camp"/>
    <s v="Rural"/>
    <m/>
    <s v="KBC"/>
    <n v="-1"/>
    <n v="-1"/>
    <n v="0"/>
    <s v="Open"/>
    <n v="-1"/>
    <n v="0"/>
  </r>
  <r>
    <s v="MMR001"/>
    <x v="1"/>
    <s v="MMR001002"/>
    <x v="3"/>
    <s v="MMR001002033"/>
    <x v="81"/>
    <s v="220375"/>
    <x v="159"/>
    <n v="1"/>
    <n v="6"/>
    <x v="1"/>
    <s v="MMR001"/>
    <s v="Open"/>
    <x v="1"/>
    <s v="MMR001002"/>
    <x v="10"/>
    <s v="MMR001002035"/>
    <s v="Shan Kyaing"/>
    <s v="165845"/>
    <s v="Shing Jai"/>
    <s v="MMR001CMP041"/>
    <s v="98.025663"/>
    <s v="25.418084"/>
    <n v="838"/>
    <s v="GCA"/>
    <s v="Camp"/>
    <s v="Rural"/>
    <m/>
    <s v="KBC"/>
    <n v="-1"/>
    <n v="-1"/>
    <n v="0"/>
    <s v="Open"/>
    <n v="-1"/>
    <n v="0"/>
  </r>
  <r>
    <s v="MMR001"/>
    <x v="1"/>
    <s v="MMR001002"/>
    <x v="3"/>
    <s v="MMR001002033"/>
    <x v="81"/>
    <s v="220364"/>
    <x v="160"/>
    <n v="2"/>
    <n v="18"/>
    <x v="1"/>
    <s v="MMR001"/>
    <s v="Open"/>
    <x v="1"/>
    <s v="MMR001002"/>
    <x v="10"/>
    <s v="MMR001002035"/>
    <s v="Shan Kyaing"/>
    <s v="165845"/>
    <s v="Shing Jai"/>
    <s v="MMR001CMP041"/>
    <s v="98.025663"/>
    <s v="25.418084"/>
    <n v="838"/>
    <s v="GCA"/>
    <s v="Camp"/>
    <s v="Rural"/>
    <m/>
    <s v="KBC"/>
    <n v="-1"/>
    <n v="-1"/>
    <n v="0"/>
    <s v="Open"/>
    <n v="-1"/>
    <n v="0"/>
  </r>
  <r>
    <s v="MMR001"/>
    <x v="1"/>
    <s v="MMR001002"/>
    <x v="3"/>
    <s v="MMR001002022"/>
    <x v="39"/>
    <s v="165770"/>
    <x v="60"/>
    <n v="4"/>
    <n v="20"/>
    <x v="1"/>
    <s v="MMR001"/>
    <s v="Open"/>
    <x v="1"/>
    <s v="MMR001002"/>
    <x v="10"/>
    <s v="MMR001002035"/>
    <s v="Shan Kyaing"/>
    <s v="165845"/>
    <s v="Shing Jai"/>
    <s v="MMR001CMP041"/>
    <s v="98.025663"/>
    <s v="25.418084"/>
    <n v="838"/>
    <s v="GCA"/>
    <s v="Camp"/>
    <s v="Rural"/>
    <m/>
    <s v="KBC"/>
    <n v="-1"/>
    <n v="-1"/>
    <n v="0"/>
    <s v="Open"/>
    <n v="-1"/>
    <n v="0"/>
  </r>
  <r>
    <s v="MMR001"/>
    <x v="1"/>
    <s v="MMR001002"/>
    <x v="3"/>
    <s v="MMR001002029"/>
    <x v="7"/>
    <s v="165778"/>
    <x v="13"/>
    <n v="1"/>
    <n v="6"/>
    <x v="1"/>
    <s v="MMR001"/>
    <s v="Open"/>
    <x v="1"/>
    <s v="MMR001002"/>
    <x v="10"/>
    <s v="MMR001002035"/>
    <s v="Shan Kyaing"/>
    <s v="165845"/>
    <s v="Shing Jai"/>
    <s v="MMR001CMP041"/>
    <s v="98.025663"/>
    <s v="25.418084"/>
    <n v="838"/>
    <s v="GCA"/>
    <s v="Camp"/>
    <s v="Rural"/>
    <m/>
    <s v="KBC"/>
    <n v="-1"/>
    <n v="-1"/>
    <n v="0"/>
    <s v="Open"/>
    <n v="-1"/>
    <n v="0"/>
  </r>
  <r>
    <s v="MMR001"/>
    <x v="1"/>
    <s v="MMR001002"/>
    <x v="3"/>
    <s v="MMR001002036"/>
    <x v="104"/>
    <s v="165865"/>
    <x v="161"/>
    <n v="34"/>
    <n v="167"/>
    <x v="1"/>
    <s v="MMR001"/>
    <s v="Open"/>
    <x v="1"/>
    <s v="MMR001002"/>
    <x v="10"/>
    <s v="MMR001002035"/>
    <s v="Shan Kyaing"/>
    <s v="165845"/>
    <s v="Shing Jai"/>
    <s v="MMR001CMP041"/>
    <s v="98.025663"/>
    <s v="25.418084"/>
    <n v="838"/>
    <s v="GCA"/>
    <s v="Camp"/>
    <s v="Rural"/>
    <m/>
    <s v="KBC"/>
    <n v="-1"/>
    <n v="-1"/>
    <n v="0"/>
    <s v="Open"/>
    <n v="-1"/>
    <n v="0"/>
  </r>
  <r>
    <s v="MMR001"/>
    <x v="1"/>
    <s v="MMR001002"/>
    <x v="3"/>
    <s v="MMR001002033"/>
    <x v="81"/>
    <s v="165832"/>
    <x v="162"/>
    <n v="10"/>
    <n v="48"/>
    <x v="1"/>
    <s v="MMR001"/>
    <s v="Open"/>
    <x v="1"/>
    <s v="MMR001002"/>
    <x v="10"/>
    <s v="MMR001002035"/>
    <s v="Shan Kyaing"/>
    <s v="165845"/>
    <s v="Shing Jai"/>
    <s v="MMR001CMP041"/>
    <s v="98.025663"/>
    <s v="25.418084"/>
    <n v="838"/>
    <s v="GCA"/>
    <s v="Camp"/>
    <s v="Rural"/>
    <m/>
    <s v="KBC"/>
    <n v="-1"/>
    <n v="-1"/>
    <n v="0"/>
    <s v="Open"/>
    <n v="-1"/>
    <n v="0"/>
  </r>
  <r>
    <s v="MMR001"/>
    <x v="1"/>
    <s v="MMR001002"/>
    <x v="3"/>
    <s v="MMR001002033"/>
    <x v="81"/>
    <s v="165834"/>
    <x v="163"/>
    <n v="10"/>
    <n v="62"/>
    <x v="1"/>
    <s v="MMR001"/>
    <s v="Open"/>
    <x v="1"/>
    <s v="MMR001002"/>
    <x v="10"/>
    <s v="MMR001002035"/>
    <s v="Shan Kyaing"/>
    <s v="165845"/>
    <s v="Shing Jai"/>
    <s v="MMR001CMP041"/>
    <s v="98.025663"/>
    <s v="25.418084"/>
    <n v="838"/>
    <s v="GCA"/>
    <s v="Camp"/>
    <s v="Rural"/>
    <m/>
    <s v="KBC"/>
    <n v="-1"/>
    <n v="-1"/>
    <n v="0"/>
    <s v="Open"/>
    <n v="-1"/>
    <n v="0"/>
  </r>
  <r>
    <s v="MMR001"/>
    <x v="1"/>
    <s v="MMR001002"/>
    <x v="3"/>
    <s v="MMR001002034"/>
    <x v="105"/>
    <s v="165836"/>
    <x v="164"/>
    <n v="70"/>
    <n v="377"/>
    <x v="1"/>
    <s v="MMR001"/>
    <s v="Open"/>
    <x v="1"/>
    <s v="MMR001002"/>
    <x v="10"/>
    <s v="MMR001002035"/>
    <s v="Shan Kyaing"/>
    <s v="165845"/>
    <s v="Shing Jai"/>
    <s v="MMR001CMP041"/>
    <s v="98.025663"/>
    <s v="25.418084"/>
    <n v="838"/>
    <s v="GCA"/>
    <s v="Camp"/>
    <s v="Rural"/>
    <m/>
    <s v="KBC"/>
    <n v="-1"/>
    <n v="-1"/>
    <n v="0"/>
    <s v="Open"/>
    <n v="-1"/>
    <n v="0"/>
  </r>
  <r>
    <s v="MMR001"/>
    <x v="1"/>
    <s v="MMR001002"/>
    <x v="3"/>
    <s v="MMR001002034"/>
    <x v="105"/>
    <s v="220378"/>
    <x v="165"/>
    <n v="17"/>
    <n v="85"/>
    <x v="1"/>
    <s v="MMR001"/>
    <s v="Open"/>
    <x v="1"/>
    <s v="MMR001002"/>
    <x v="10"/>
    <s v="MMR001002035"/>
    <s v="Shan Kyaing"/>
    <s v="165845"/>
    <s v="Shing Jai"/>
    <s v="MMR001CMP041"/>
    <s v="98.025663"/>
    <s v="25.418084"/>
    <n v="838"/>
    <s v="GCA"/>
    <s v="Camp"/>
    <s v="Rural"/>
    <m/>
    <s v="KBC"/>
    <n v="-1"/>
    <n v="-1"/>
    <n v="0"/>
    <s v="Open"/>
    <n v="-1"/>
    <n v="0"/>
  </r>
  <r>
    <s v="MMR001"/>
    <x v="1"/>
    <s v="MMR001002"/>
    <x v="3"/>
    <s v="MMR001002034"/>
    <x v="105"/>
    <s v="165842"/>
    <x v="166"/>
    <n v="20"/>
    <n v="94"/>
    <x v="1"/>
    <s v="MMR001"/>
    <s v="Open"/>
    <x v="1"/>
    <s v="MMR001002"/>
    <x v="10"/>
    <s v="MMR001002035"/>
    <s v="Shan Kyaing"/>
    <s v="165845"/>
    <s v="Shing Jai"/>
    <s v="MMR001CMP041"/>
    <s v="98.025663"/>
    <s v="25.418084"/>
    <n v="838"/>
    <s v="GCA"/>
    <s v="Camp"/>
    <s v="Rural"/>
    <m/>
    <s v="KBC"/>
    <n v="-1"/>
    <n v="-1"/>
    <n v="0"/>
    <s v="Open"/>
    <n v="-1"/>
    <n v="0"/>
  </r>
  <r>
    <s v="MMR001"/>
    <x v="1"/>
    <s v="MMR001002"/>
    <x v="3"/>
    <s v="MMR001002034"/>
    <x v="105"/>
    <s v="165837"/>
    <x v="167"/>
    <n v="2"/>
    <n v="12"/>
    <x v="1"/>
    <s v="MMR001"/>
    <s v="Open"/>
    <x v="1"/>
    <s v="MMR001002"/>
    <x v="10"/>
    <s v="MMR001002035"/>
    <s v="Shan Kyaing"/>
    <s v="165845"/>
    <s v="Shing Jai"/>
    <s v="MMR001CMP041"/>
    <s v="98.025663"/>
    <s v="25.418084"/>
    <n v="838"/>
    <s v="GCA"/>
    <s v="Camp"/>
    <s v="Rural"/>
    <m/>
    <s v="KBC"/>
    <n v="-1"/>
    <n v="-1"/>
    <n v="0"/>
    <s v="Open"/>
    <n v="-1"/>
    <n v="0"/>
  </r>
  <r>
    <s v="MMR001"/>
    <x v="1"/>
    <s v="MMR001002"/>
    <x v="3"/>
    <s v="MMR001002037"/>
    <x v="106"/>
    <s v="165882"/>
    <x v="168"/>
    <n v="6"/>
    <n v="33"/>
    <x v="1"/>
    <s v="MMR001"/>
    <s v="Open"/>
    <x v="1"/>
    <s v="MMR001002"/>
    <x v="10"/>
    <s v="MMR001002035"/>
    <s v="Shan Kyaing"/>
    <s v="165845"/>
    <s v="Shing Jai"/>
    <s v="MMR001CMP041"/>
    <s v="98.025663"/>
    <s v="25.418084"/>
    <n v="838"/>
    <s v="GCA"/>
    <s v="Camp"/>
    <s v="Rural"/>
    <m/>
    <s v="KBC"/>
    <n v="-1"/>
    <n v="-1"/>
    <n v="0"/>
    <s v="Open"/>
    <n v="-1"/>
    <n v="0"/>
  </r>
  <r>
    <s v="MMR001"/>
    <x v="1"/>
    <s v="MMR001001"/>
    <x v="9"/>
    <s v="MMR001001016"/>
    <x v="91"/>
    <s v="165713"/>
    <x v="169"/>
    <n v="5"/>
    <n v="24"/>
    <x v="1"/>
    <s v="MMR001"/>
    <s v="Open"/>
    <x v="4"/>
    <s v="MMR001001"/>
    <x v="4"/>
    <s v="MMR001001701"/>
    <s v="Si Tar Pu Ward"/>
    <s v="MMR001001701521"/>
    <s v="Shatapru Thida Aye Baptist Church"/>
    <s v="MMR001CMP007"/>
    <s v="97.418005"/>
    <s v="25.423817"/>
    <n v="111"/>
    <s v="GCA"/>
    <s v="Camp"/>
    <s v="Urban"/>
    <s v="01/01/2012"/>
    <s v="Shalom"/>
    <n v="-1"/>
    <n v="-1"/>
    <n v="0"/>
    <s v="Open"/>
    <n v="-1"/>
    <n v="0"/>
  </r>
  <r>
    <s v="MMR001"/>
    <x v="1"/>
    <s v="MMR001001"/>
    <x v="9"/>
    <s v="MMR001001016"/>
    <x v="91"/>
    <s v="216815"/>
    <x v="133"/>
    <n v="2"/>
    <n v="12"/>
    <x v="1"/>
    <s v="MMR001"/>
    <s v="Open"/>
    <x v="4"/>
    <s v="MMR001001"/>
    <x v="4"/>
    <s v="MMR001001701"/>
    <s v="Si Tar Pu Ward"/>
    <s v="MMR001001701521"/>
    <s v="Shatapru Thida Aye Baptist Church"/>
    <s v="MMR001CMP007"/>
    <s v="97.418005"/>
    <s v="25.423817"/>
    <n v="111"/>
    <s v="GCA"/>
    <s v="Camp"/>
    <s v="Urban"/>
    <s v="01/01/2012"/>
    <s v="Shalom"/>
    <n v="-1"/>
    <n v="-1"/>
    <n v="0"/>
    <s v="Open"/>
    <n v="-1"/>
    <n v="0"/>
  </r>
  <r>
    <s v="MMR001"/>
    <x v="1"/>
    <s v="MMR001002"/>
    <x v="3"/>
    <s v="MMR001002024"/>
    <x v="23"/>
    <s v="165772"/>
    <x v="39"/>
    <n v="1"/>
    <n v="3"/>
    <x v="1"/>
    <s v="MMR001"/>
    <s v="Open"/>
    <x v="4"/>
    <s v="MMR001001"/>
    <x v="4"/>
    <s v="MMR001001701"/>
    <s v="Si Tar Pu Ward"/>
    <s v="MMR001001701521"/>
    <s v="Shatapru Thida Aye Baptist Church"/>
    <s v="MMR001CMP007"/>
    <s v="97.418005"/>
    <s v="25.423817"/>
    <n v="111"/>
    <s v="GCA"/>
    <s v="Camp"/>
    <s v="Urban"/>
    <s v="01/01/2012"/>
    <s v="Shalom"/>
    <n v="-1"/>
    <n v="0"/>
    <n v="0"/>
    <s v="Open"/>
    <n v="-1"/>
    <n v="0"/>
  </r>
  <r>
    <s v="MMR001"/>
    <x v="1"/>
    <s v="MMR001002"/>
    <x v="3"/>
    <s v="MMR001002021"/>
    <x v="37"/>
    <s v="216842"/>
    <x v="91"/>
    <n v="1"/>
    <n v="3"/>
    <x v="1"/>
    <s v="MMR001"/>
    <s v="Open"/>
    <x v="4"/>
    <s v="MMR001001"/>
    <x v="4"/>
    <s v="MMR001001701"/>
    <s v="Si Tar Pu Ward"/>
    <s v="MMR001001701521"/>
    <s v="Shatapru Thida Aye Baptist Church"/>
    <s v="MMR001CMP007"/>
    <s v="97.418005"/>
    <s v="25.423817"/>
    <n v="111"/>
    <s v="GCA"/>
    <s v="Camp"/>
    <s v="Urban"/>
    <s v="01/01/2012"/>
    <s v="Shalom"/>
    <n v="-1"/>
    <n v="0"/>
    <n v="0"/>
    <s v="Open"/>
    <n v="-1"/>
    <n v="0"/>
  </r>
  <r>
    <s v="MMR001"/>
    <x v="1"/>
    <s v="MMR001002"/>
    <x v="3"/>
    <s v="MMR001002025"/>
    <x v="42"/>
    <s v="165773"/>
    <x v="71"/>
    <n v="3"/>
    <n v="19"/>
    <x v="1"/>
    <s v="MMR001"/>
    <s v="Open"/>
    <x v="4"/>
    <s v="MMR001001"/>
    <x v="4"/>
    <s v="MMR001001701"/>
    <s v="Si Tar Pu Ward"/>
    <s v="MMR001001701521"/>
    <s v="Shatapru Thida Aye Baptist Church"/>
    <s v="MMR001CMP007"/>
    <s v="97.418005"/>
    <s v="25.423817"/>
    <n v="111"/>
    <s v="GCA"/>
    <s v="Camp"/>
    <s v="Urban"/>
    <s v="01/01/2012"/>
    <s v="Shalom"/>
    <n v="-1"/>
    <n v="0"/>
    <n v="0"/>
    <s v="Open"/>
    <n v="-1"/>
    <n v="0"/>
  </r>
  <r>
    <s v="MMR001"/>
    <x v="1"/>
    <s v="MMR001002"/>
    <x v="3"/>
    <s v="MMR001002021"/>
    <x v="37"/>
    <s v="165769"/>
    <x v="84"/>
    <n v="10"/>
    <n v="50"/>
    <x v="1"/>
    <s v="MMR001"/>
    <s v="Open"/>
    <x v="4"/>
    <s v="MMR001001"/>
    <x v="4"/>
    <s v="MMR001001701"/>
    <s v="Si Tar Pu Ward"/>
    <s v="MMR001001701521"/>
    <s v="Shatapru Thida Aye Baptist Church"/>
    <s v="MMR001CMP007"/>
    <s v="97.418005"/>
    <s v="25.423817"/>
    <n v="111"/>
    <s v="GCA"/>
    <s v="Camp"/>
    <s v="Urban"/>
    <s v="01/01/2012"/>
    <s v="Shalom"/>
    <n v="-1"/>
    <n v="0"/>
    <n v="0"/>
    <s v="Open"/>
    <n v="-1"/>
    <n v="0"/>
  </r>
  <r>
    <s v="MMR001"/>
    <x v="1"/>
    <s v="MMR001013"/>
    <x v="4"/>
    <s v="MMR001013039"/>
    <x v="107"/>
    <s v="217000"/>
    <x v="170"/>
    <n v="1"/>
    <n v="6"/>
    <x v="1"/>
    <s v="MMR001"/>
    <s v="Open"/>
    <x v="7"/>
    <s v="MMR001012"/>
    <x v="11"/>
    <s v="MMR001012039"/>
    <m/>
    <m/>
    <s v="Seng Ja "/>
    <s v="MMR001CMP073"/>
    <s v="97.710864"/>
    <s v="24.207333"/>
    <n v="269"/>
    <s v="GCA"/>
    <s v="Camp"/>
    <s v="Urban"/>
    <s v="01/08/2012"/>
    <s v="KBC"/>
    <n v="-1"/>
    <n v="0"/>
    <n v="0"/>
    <s v="Open"/>
    <n v="-1"/>
    <n v="0"/>
  </r>
  <r>
    <s v="MMR001"/>
    <x v="1"/>
    <s v="MMR001013"/>
    <x v="4"/>
    <s v="MMR001013038"/>
    <x v="31"/>
    <s v="167495"/>
    <x v="48"/>
    <n v="1"/>
    <n v="4"/>
    <x v="1"/>
    <s v="MMR001"/>
    <s v="Open"/>
    <x v="7"/>
    <s v="MMR001012"/>
    <x v="11"/>
    <s v="MMR001012039"/>
    <m/>
    <m/>
    <s v="Seng Ja "/>
    <s v="MMR001CMP073"/>
    <s v="97.710864"/>
    <s v="24.207333"/>
    <n v="269"/>
    <s v="GCA"/>
    <s v="Camp"/>
    <s v="Urban"/>
    <s v="01/08/2012"/>
    <s v="KBC"/>
    <n v="-1"/>
    <n v="0"/>
    <n v="0"/>
    <s v="Open"/>
    <n v="-1"/>
    <n v="0"/>
  </r>
  <r>
    <s v="MMR001"/>
    <x v="1"/>
    <s v="MMR001013"/>
    <x v="4"/>
    <s v="MMR001013007"/>
    <x v="108"/>
    <s v="167301"/>
    <x v="171"/>
    <n v="1"/>
    <n v="7"/>
    <x v="1"/>
    <s v="MMR001"/>
    <s v="Open"/>
    <x v="7"/>
    <s v="MMR001012"/>
    <x v="11"/>
    <s v="MMR001012039"/>
    <m/>
    <m/>
    <s v="Seng Ja "/>
    <s v="MMR001CMP073"/>
    <s v="97.710864"/>
    <s v="24.207333"/>
    <n v="269"/>
    <s v="GCA"/>
    <s v="Camp"/>
    <s v="Urban"/>
    <s v="01/08/2012"/>
    <s v="KBC"/>
    <n v="-1"/>
    <n v="0"/>
    <n v="0"/>
    <s v="Open"/>
    <n v="-1"/>
    <n v="0"/>
  </r>
  <r>
    <s v="MMR001"/>
    <x v="1"/>
    <s v="MMR001013"/>
    <x v="4"/>
    <s v="MMR001013031"/>
    <x v="109"/>
    <s v="167467"/>
    <x v="172"/>
    <n v="1"/>
    <n v="4"/>
    <x v="1"/>
    <s v="MMR001"/>
    <s v="Open"/>
    <x v="7"/>
    <s v="MMR001012"/>
    <x v="11"/>
    <s v="MMR001012039"/>
    <m/>
    <m/>
    <s v="Seng Ja "/>
    <s v="MMR001CMP073"/>
    <s v="97.710864"/>
    <s v="24.207333"/>
    <n v="269"/>
    <s v="GCA"/>
    <s v="Camp"/>
    <s v="Urban"/>
    <s v="01/08/2012"/>
    <s v="KBC"/>
    <n v="-1"/>
    <n v="0"/>
    <n v="0"/>
    <s v="Open"/>
    <n v="-1"/>
    <n v="0"/>
  </r>
  <r>
    <s v="MMR001"/>
    <x v="1"/>
    <s v="MMR001012"/>
    <x v="5"/>
    <s v="MMR001012024"/>
    <x v="55"/>
    <s v="167104"/>
    <x v="148"/>
    <n v="1"/>
    <n v="2"/>
    <x v="1"/>
    <s v="MMR001"/>
    <s v="Open"/>
    <x v="7"/>
    <s v="MMR001012"/>
    <x v="11"/>
    <s v="MMR001012039"/>
    <m/>
    <m/>
    <s v="Seng Ja "/>
    <s v="MMR001CMP073"/>
    <s v="97.710864"/>
    <s v="24.207333"/>
    <n v="269"/>
    <s v="GCA"/>
    <s v="Camp"/>
    <s v="Urban"/>
    <s v="01/08/2012"/>
    <s v="KBC"/>
    <n v="-1"/>
    <n v="-1"/>
    <n v="0"/>
    <s v="Open"/>
    <n v="-1"/>
    <n v="0"/>
  </r>
  <r>
    <s v="MMR001"/>
    <x v="1"/>
    <s v="MMR001012"/>
    <x v="5"/>
    <s v="MMR001012038"/>
    <x v="102"/>
    <s v="216919"/>
    <x v="173"/>
    <n v="3"/>
    <n v="16"/>
    <x v="1"/>
    <s v="MMR001"/>
    <s v="Open"/>
    <x v="7"/>
    <s v="MMR001012"/>
    <x v="11"/>
    <s v="MMR001012039"/>
    <m/>
    <m/>
    <s v="Seng Ja "/>
    <s v="MMR001CMP073"/>
    <s v="97.710864"/>
    <s v="24.207333"/>
    <n v="269"/>
    <s v="GCA"/>
    <s v="Camp"/>
    <s v="Urban"/>
    <s v="01/08/2012"/>
    <s v="KBC"/>
    <n v="-1"/>
    <n v="-1"/>
    <n v="0"/>
    <s v="Open"/>
    <n v="-1"/>
    <n v="0"/>
  </r>
  <r>
    <s v="MMR001"/>
    <x v="1"/>
    <s v="MMR001012"/>
    <x v="5"/>
    <s v="MMR001012038"/>
    <x v="102"/>
    <s v="167200"/>
    <x v="174"/>
    <n v="3"/>
    <n v="20"/>
    <x v="1"/>
    <s v="MMR001"/>
    <s v="Open"/>
    <x v="7"/>
    <s v="MMR001012"/>
    <x v="11"/>
    <s v="MMR001012039"/>
    <m/>
    <m/>
    <s v="Seng Ja "/>
    <s v="MMR001CMP073"/>
    <s v="97.710864"/>
    <s v="24.207333"/>
    <n v="269"/>
    <s v="GCA"/>
    <s v="Camp"/>
    <s v="Urban"/>
    <s v="01/08/2012"/>
    <s v="KBC"/>
    <n v="-1"/>
    <n v="-1"/>
    <n v="0"/>
    <s v="Open"/>
    <n v="-1"/>
    <n v="0"/>
  </r>
  <r>
    <s v="MMR001"/>
    <x v="1"/>
    <s v="MMR001002"/>
    <x v="3"/>
    <s v="MMR001002024"/>
    <x v="23"/>
    <s v="165772"/>
    <x v="39"/>
    <n v="1"/>
    <n v="7"/>
    <x v="1"/>
    <s v="MMR001"/>
    <s v="Open"/>
    <x v="7"/>
    <s v="MMR001012"/>
    <x v="11"/>
    <s v="MMR001012039"/>
    <m/>
    <m/>
    <s v="Seng Ja "/>
    <s v="MMR001CMP073"/>
    <s v="97.710864"/>
    <s v="24.207333"/>
    <n v="269"/>
    <s v="GCA"/>
    <s v="Camp"/>
    <s v="Urban"/>
    <s v="01/08/2012"/>
    <s v="KBC"/>
    <n v="-1"/>
    <n v="0"/>
    <n v="0"/>
    <s v="Open"/>
    <n v="-1"/>
    <n v="0"/>
  </r>
  <r>
    <s v="MMR001"/>
    <x v="1"/>
    <s v="MMR001012"/>
    <x v="5"/>
    <s v="MMR001012038"/>
    <x v="102"/>
    <s v="216918"/>
    <x v="175"/>
    <n v="2"/>
    <n v="15"/>
    <x v="1"/>
    <s v="MMR001"/>
    <s v="Open"/>
    <x v="7"/>
    <s v="MMR001012"/>
    <x v="11"/>
    <s v="MMR001012039"/>
    <m/>
    <m/>
    <s v="Seng Ja "/>
    <s v="MMR001CMP073"/>
    <s v="97.710864"/>
    <s v="24.207333"/>
    <n v="269"/>
    <s v="GCA"/>
    <s v="Camp"/>
    <s v="Urban"/>
    <s v="01/08/2012"/>
    <s v="KBC"/>
    <n v="-1"/>
    <n v="-1"/>
    <n v="0"/>
    <s v="Open"/>
    <n v="-1"/>
    <n v="0"/>
  </r>
  <r>
    <s v="MMR001"/>
    <x v="1"/>
    <s v="MMR001012"/>
    <x v="5"/>
    <s v="MMR001012024"/>
    <x v="55"/>
    <s v="167102"/>
    <x v="176"/>
    <n v="4"/>
    <n v="27"/>
    <x v="1"/>
    <s v="MMR001"/>
    <s v="Open"/>
    <x v="7"/>
    <s v="MMR001012"/>
    <x v="11"/>
    <s v="MMR001012039"/>
    <m/>
    <m/>
    <s v="Seng Ja "/>
    <s v="MMR001CMP073"/>
    <s v="97.710864"/>
    <s v="24.207333"/>
    <n v="269"/>
    <s v="GCA"/>
    <s v="Camp"/>
    <s v="Urban"/>
    <s v="01/08/2012"/>
    <s v="KBC"/>
    <n v="-1"/>
    <n v="-1"/>
    <n v="0"/>
    <s v="Open"/>
    <n v="-1"/>
    <n v="0"/>
  </r>
  <r>
    <s v="MMR001"/>
    <x v="1"/>
    <s v="MMR001012"/>
    <x v="5"/>
    <s v="MMR001012008"/>
    <x v="51"/>
    <s v="167036"/>
    <x v="177"/>
    <n v="1"/>
    <n v="6"/>
    <x v="1"/>
    <s v="MMR001"/>
    <s v="Open"/>
    <x v="7"/>
    <s v="MMR001012"/>
    <x v="11"/>
    <s v="MMR001012039"/>
    <m/>
    <m/>
    <s v="Seng Ja "/>
    <s v="MMR001CMP073"/>
    <s v="97.710864"/>
    <s v="24.207333"/>
    <n v="269"/>
    <s v="GCA"/>
    <s v="Camp"/>
    <s v="Urban"/>
    <s v="01/08/2012"/>
    <s v="KBC"/>
    <n v="-1"/>
    <n v="-1"/>
    <n v="0"/>
    <s v="Open"/>
    <n v="-1"/>
    <n v="0"/>
  </r>
  <r>
    <s v="MMR001"/>
    <x v="1"/>
    <s v="MMR001012"/>
    <x v="5"/>
    <s v="MMR001012038"/>
    <x v="102"/>
    <s v="167198"/>
    <x v="178"/>
    <n v="12"/>
    <n v="68"/>
    <x v="1"/>
    <s v="MMR001"/>
    <s v="Open"/>
    <x v="7"/>
    <s v="MMR001012"/>
    <x v="11"/>
    <s v="MMR001012039"/>
    <m/>
    <m/>
    <s v="Seng Ja "/>
    <s v="MMR001CMP073"/>
    <s v="97.710864"/>
    <s v="24.207333"/>
    <n v="269"/>
    <s v="GCA"/>
    <s v="Camp"/>
    <s v="Urban"/>
    <s v="01/08/2012"/>
    <s v="KBC"/>
    <n v="-1"/>
    <n v="-1"/>
    <n v="0"/>
    <s v="Open"/>
    <n v="-1"/>
    <n v="0"/>
  </r>
  <r>
    <s v="MMR001"/>
    <x v="1"/>
    <s v="MMR001012"/>
    <x v="5"/>
    <s v="MMR001012038"/>
    <x v="102"/>
    <s v="167197"/>
    <x v="179"/>
    <n v="7"/>
    <n v="50"/>
    <x v="1"/>
    <s v="MMR001"/>
    <s v="Open"/>
    <x v="7"/>
    <s v="MMR001012"/>
    <x v="11"/>
    <s v="MMR001012039"/>
    <m/>
    <m/>
    <s v="Seng Ja "/>
    <s v="MMR001CMP073"/>
    <s v="97.710864"/>
    <s v="24.207333"/>
    <n v="269"/>
    <s v="GCA"/>
    <s v="Camp"/>
    <s v="Urban"/>
    <s v="01/08/2012"/>
    <s v="KBC"/>
    <n v="-1"/>
    <n v="-1"/>
    <n v="0"/>
    <s v="Open"/>
    <n v="-1"/>
    <n v="0"/>
  </r>
  <r>
    <s v="MMR015"/>
    <x v="0"/>
    <s v="MMR015011"/>
    <x v="0"/>
    <s v="MMR015011702"/>
    <x v="110"/>
    <s v="MMR015011702501"/>
    <x v="81"/>
    <n v="1"/>
    <n v="5"/>
    <x v="1"/>
    <s v="MMR001"/>
    <s v="Open"/>
    <x v="7"/>
    <s v="MMR001012"/>
    <x v="11"/>
    <s v="MMR001012039"/>
    <m/>
    <m/>
    <s v="Seng Ja "/>
    <s v="MMR001CMP073"/>
    <s v="97.710864"/>
    <s v="24.207333"/>
    <n v="269"/>
    <s v="GCA"/>
    <s v="Camp"/>
    <s v="Urban"/>
    <s v="01/08/2012"/>
    <s v="KBC"/>
    <n v="0"/>
    <n v="0"/>
    <n v="0"/>
    <s v="Open"/>
    <n v="-1"/>
    <n v="0"/>
  </r>
  <r>
    <s v="MMR001"/>
    <x v="1"/>
    <s v="MMR001005"/>
    <x v="17"/>
    <s v="MMR001005022"/>
    <x v="111"/>
    <s v="166342"/>
    <x v="180"/>
    <n v="15"/>
    <n v="96"/>
    <x v="1"/>
    <s v="MMR001"/>
    <s v="Open"/>
    <x v="8"/>
    <s v="MMR001005"/>
    <x v="12"/>
    <m/>
    <m/>
    <m/>
    <s v="Saw Zam"/>
    <s v="MMR001CMP225"/>
    <s v="98.35626"/>
    <s v="25.64596"/>
    <n v="174"/>
    <s v="GCA"/>
    <s v="Camp"/>
    <s v="Urban"/>
    <m/>
    <s v="KMSS-MYT"/>
    <n v="-1"/>
    <n v="-1"/>
    <n v="0"/>
    <s v="Open"/>
    <n v="-1"/>
    <n v="0"/>
  </r>
  <r>
    <s v="MMR001"/>
    <x v="1"/>
    <s v="MMR001005"/>
    <x v="17"/>
    <s v="MMR001005022"/>
    <x v="111"/>
    <m/>
    <x v="8"/>
    <n v="12"/>
    <n v="64"/>
    <x v="1"/>
    <s v="MMR001"/>
    <s v="Open"/>
    <x v="8"/>
    <s v="MMR001005"/>
    <x v="12"/>
    <m/>
    <m/>
    <m/>
    <s v="Saw Zam"/>
    <s v="MMR001CMP225"/>
    <s v="98.35626"/>
    <s v="25.64596"/>
    <n v="174"/>
    <s v="GCA"/>
    <s v="Camp"/>
    <s v="Urban"/>
    <m/>
    <s v="KMSS-MYT"/>
    <n v="-1"/>
    <n v="-1"/>
    <n v="0"/>
    <s v="Open"/>
    <n v="-1"/>
    <n v="0"/>
  </r>
  <r>
    <s v="MMR001"/>
    <x v="1"/>
    <s v="MMR001005"/>
    <x v="17"/>
    <s v="MMR001005022"/>
    <x v="111"/>
    <s v="166341"/>
    <x v="181"/>
    <n v="2"/>
    <n v="7"/>
    <x v="1"/>
    <s v="MMR001"/>
    <s v="Open"/>
    <x v="8"/>
    <s v="MMR001005"/>
    <x v="12"/>
    <m/>
    <m/>
    <m/>
    <s v="Saw Zam"/>
    <s v="MMR001CMP225"/>
    <s v="98.35626"/>
    <s v="25.64596"/>
    <n v="174"/>
    <s v="GCA"/>
    <s v="Camp"/>
    <s v="Urban"/>
    <m/>
    <s v="KMSS-MYT"/>
    <n v="-1"/>
    <n v="-1"/>
    <n v="0"/>
    <s v="Open"/>
    <n v="-1"/>
    <n v="0"/>
  </r>
  <r>
    <s v="MMR001"/>
    <x v="1"/>
    <s v="MMR001005"/>
    <x v="17"/>
    <s v="MMR001005022"/>
    <x v="111"/>
    <m/>
    <x v="8"/>
    <n v="1"/>
    <n v="7"/>
    <x v="1"/>
    <s v="MMR001"/>
    <s v="Open"/>
    <x v="8"/>
    <s v="MMR001005"/>
    <x v="12"/>
    <m/>
    <m/>
    <m/>
    <s v="Saw Zam"/>
    <s v="MMR001CMP225"/>
    <s v="98.35626"/>
    <s v="25.64596"/>
    <n v="174"/>
    <s v="GCA"/>
    <s v="Camp"/>
    <s v="Urban"/>
    <m/>
    <s v="KMSS-MYT"/>
    <n v="-1"/>
    <n v="-1"/>
    <n v="0"/>
    <s v="Open"/>
    <n v="-1"/>
    <n v="0"/>
  </r>
  <r>
    <s v="MMR001"/>
    <x v="1"/>
    <s v="MMR001008"/>
    <x v="20"/>
    <s v="MMR001008018"/>
    <x v="112"/>
    <m/>
    <x v="8"/>
    <n v="24"/>
    <n v="103"/>
    <x v="1"/>
    <m/>
    <s v="Open"/>
    <x v="9"/>
    <s v="MMR001008"/>
    <x v="13"/>
    <s v="MMR001008018"/>
    <s v="Sar Hmaw"/>
    <s v="166724"/>
    <s v="Sar Hmaw - KBC"/>
    <s v="MMR001CMP236"/>
    <m/>
    <m/>
    <n v="158"/>
    <s v="GCA"/>
    <s v="Camp"/>
    <s v="Rural"/>
    <s v="01/05/2015"/>
    <m/>
    <n v="0"/>
    <n v="-1"/>
    <n v="-1"/>
    <s v="Open"/>
    <n v="0"/>
    <n v="0"/>
  </r>
  <r>
    <s v="MMR001"/>
    <x v="1"/>
    <s v="MMR001008"/>
    <x v="20"/>
    <s v="MMR001008018"/>
    <x v="112"/>
    <m/>
    <x v="8"/>
    <n v="7"/>
    <n v="35"/>
    <x v="1"/>
    <m/>
    <s v="Open"/>
    <x v="9"/>
    <s v="MMR001008"/>
    <x v="13"/>
    <s v="MMR001008018"/>
    <s v="Sar Hmaw"/>
    <s v="166724"/>
    <s v="Sar Hmaw - KBC"/>
    <s v="MMR001CMP236"/>
    <m/>
    <m/>
    <n v="158"/>
    <s v="GCA"/>
    <s v="Camp"/>
    <s v="Rural"/>
    <s v="01/05/2015"/>
    <m/>
    <n v="0"/>
    <n v="-1"/>
    <n v="-1"/>
    <s v="Open"/>
    <n v="0"/>
    <n v="0"/>
  </r>
  <r>
    <s v="MMR001"/>
    <x v="1"/>
    <s v="MMR001011"/>
    <x v="8"/>
    <s v="MMR001011013"/>
    <x v="113"/>
    <s v="166938"/>
    <x v="182"/>
    <n v="3"/>
    <n v="16"/>
    <x v="1"/>
    <s v="MMR001"/>
    <s v="Open"/>
    <x v="2"/>
    <s v="MMR001009"/>
    <x v="14"/>
    <s v="MR001009001"/>
    <m/>
    <m/>
    <s v="Sai Nai Baptish Church, Maw Shan Vil., Seki Mu"/>
    <s v="MMR001CMP183"/>
    <s v="96.35303"/>
    <s v="25.6684"/>
    <n v="40"/>
    <s v="GCA"/>
    <s v="Camp"/>
    <s v="Rural"/>
    <s v="01/01/2013"/>
    <s v="KBC"/>
    <n v="-1"/>
    <n v="0"/>
    <n v="0"/>
    <s v="Open"/>
    <n v="-1"/>
    <n v="0"/>
  </r>
  <r>
    <s v="MMR001"/>
    <x v="1"/>
    <s v="MMR001009"/>
    <x v="6"/>
    <s v="MMR001009003"/>
    <x v="69"/>
    <s v="216894"/>
    <x v="183"/>
    <n v="3"/>
    <n v="18"/>
    <x v="1"/>
    <s v="MMR001"/>
    <s v="Open"/>
    <x v="2"/>
    <s v="MMR001009"/>
    <x v="14"/>
    <s v="MR001009001"/>
    <m/>
    <m/>
    <s v="Sai Nai Baptish Church, Maw Shan Vil., Seki Mu"/>
    <s v="MMR001CMP183"/>
    <s v="96.35303"/>
    <s v="25.6684"/>
    <n v="40"/>
    <s v="GCA"/>
    <s v="Camp"/>
    <s v="Rural"/>
    <s v="01/01/2013"/>
    <s v="KBC"/>
    <n v="-1"/>
    <n v="-1"/>
    <n v="0"/>
    <s v="Open"/>
    <n v="-1"/>
    <n v="0"/>
  </r>
  <r>
    <s v="MMR001"/>
    <x v="1"/>
    <s v="MMR001009"/>
    <x v="6"/>
    <s v="MMR001009003"/>
    <x v="69"/>
    <m/>
    <x v="8"/>
    <n v="2"/>
    <n v="6"/>
    <x v="1"/>
    <s v="MMR001"/>
    <s v="Open"/>
    <x v="2"/>
    <s v="MMR001009"/>
    <x v="14"/>
    <s v="MR001009001"/>
    <m/>
    <m/>
    <s v="Sai Nai Baptish Church, Maw Shan Vil., Seki Mu"/>
    <s v="MMR001CMP183"/>
    <s v="96.35303"/>
    <s v="25.6684"/>
    <n v="40"/>
    <s v="GCA"/>
    <s v="Camp"/>
    <s v="Rural"/>
    <s v="01/01/2013"/>
    <s v="KBC"/>
    <n v="-1"/>
    <n v="-1"/>
    <n v="0"/>
    <s v="Open"/>
    <n v="-1"/>
    <n v="0"/>
  </r>
  <r>
    <s v="MMR001"/>
    <x v="1"/>
    <s v="MMR001013"/>
    <x v="4"/>
    <s v="MMR001013008"/>
    <x v="41"/>
    <m/>
    <x v="8"/>
    <n v="8"/>
    <n v="57"/>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702"/>
    <x v="47"/>
    <s v="MMR001012702504"/>
    <x v="184"/>
    <n v="1"/>
    <n v="8"/>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44"/>
    <x v="114"/>
    <s v="216925"/>
    <x v="185"/>
    <n v="9"/>
    <n v="5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41"/>
    <x v="12"/>
    <s v="167213"/>
    <x v="85"/>
    <n v="11"/>
    <n v="5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41"/>
    <x v="12"/>
    <s v="167215"/>
    <x v="186"/>
    <n v="1"/>
    <n v="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703"/>
    <x v="52"/>
    <s v="MMR001012703503"/>
    <x v="187"/>
    <n v="28"/>
    <n v="167"/>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02"/>
    <x v="115"/>
    <s v="167013"/>
    <x v="188"/>
    <n v="2"/>
    <n v="9"/>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03"/>
    <x v="116"/>
    <s v="167019"/>
    <x v="189"/>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32"/>
    <x v="54"/>
    <s v="216911"/>
    <x v="190"/>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05"/>
    <x v="117"/>
    <s v="167025"/>
    <x v="191"/>
    <n v="5"/>
    <n v="3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20"/>
    <x v="118"/>
    <s v="167078"/>
    <x v="192"/>
    <n v="3"/>
    <n v="1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702"/>
    <x v="47"/>
    <s v="MMR001012702506"/>
    <x v="193"/>
    <n v="1"/>
    <n v="8"/>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10"/>
    <x v="32"/>
    <s v="167048"/>
    <x v="49"/>
    <n v="13"/>
    <n v="91"/>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9"/>
    <x v="107"/>
    <s v="217000"/>
    <x v="170"/>
    <n v="6"/>
    <n v="41"/>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31"/>
    <x v="119"/>
    <s v="167151"/>
    <x v="194"/>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45"/>
    <x v="66"/>
    <s v="167239"/>
    <x v="195"/>
    <n v="1"/>
    <n v="9"/>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08"/>
    <x v="51"/>
    <s v="167035"/>
    <x v="196"/>
    <n v="1"/>
    <n v="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02"/>
    <x v="3"/>
    <s v="MMR001002032"/>
    <x v="8"/>
    <s v="165816"/>
    <x v="124"/>
    <n v="1"/>
    <n v="9"/>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2"/>
    <x v="21"/>
    <s v="167469"/>
    <x v="37"/>
    <n v="19"/>
    <n v="130"/>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8"/>
    <x v="41"/>
    <s v="167307"/>
    <x v="197"/>
    <n v="12"/>
    <n v="7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5"/>
    <x v="120"/>
    <s v="216938"/>
    <x v="198"/>
    <n v="11"/>
    <n v="71"/>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7"/>
    <x v="108"/>
    <s v="167306"/>
    <x v="199"/>
    <n v="10"/>
    <n v="55"/>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8"/>
    <x v="41"/>
    <s v="167311"/>
    <x v="200"/>
    <n v="5"/>
    <n v="30"/>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9"/>
    <x v="107"/>
    <s v="216999"/>
    <x v="201"/>
    <n v="10"/>
    <n v="5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9"/>
    <x v="107"/>
    <s v="217003"/>
    <x v="202"/>
    <n v="3"/>
    <n v="15"/>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8"/>
    <x v="31"/>
    <s v="167504"/>
    <x v="203"/>
    <n v="5"/>
    <n v="28"/>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9"/>
    <x v="107"/>
    <m/>
    <x v="8"/>
    <n v="1"/>
    <n v="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22"/>
    <x v="43"/>
    <s v="167089"/>
    <x v="65"/>
    <n v="6"/>
    <n v="30"/>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11"/>
    <x v="121"/>
    <s v="216943"/>
    <x v="204"/>
    <n v="5"/>
    <n v="3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8"/>
    <x v="41"/>
    <m/>
    <x v="8"/>
    <n v="2"/>
    <n v="1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8"/>
    <x v="41"/>
    <s v="220533"/>
    <x v="205"/>
    <n v="15"/>
    <n v="92"/>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8"/>
    <x v="31"/>
    <s v="220557"/>
    <x v="206"/>
    <n v="30"/>
    <n v="178"/>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7"/>
    <x v="108"/>
    <s v="167301"/>
    <x v="171"/>
    <n v="40"/>
    <n v="258"/>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7"/>
    <x v="9"/>
    <s v="167484"/>
    <x v="93"/>
    <n v="123"/>
    <n v="780"/>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8"/>
    <x v="31"/>
    <s v="220556"/>
    <x v="207"/>
    <n v="8"/>
    <n v="3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8"/>
    <x v="31"/>
    <s v="167495"/>
    <x v="48"/>
    <n v="102"/>
    <n v="623"/>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1"/>
    <x v="122"/>
    <s v="167284"/>
    <x v="208"/>
    <n v="1"/>
    <n v="8"/>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10"/>
    <x v="123"/>
    <s v="167326"/>
    <x v="209"/>
    <n v="6"/>
    <n v="29"/>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0"/>
    <x v="24"/>
    <s v="167455"/>
    <x v="210"/>
    <n v="1"/>
    <n v="5"/>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21"/>
    <x v="20"/>
    <s v="167405"/>
    <x v="211"/>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46"/>
    <x v="50"/>
    <s v="167243"/>
    <x v="77"/>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33"/>
    <x v="124"/>
    <s v="167473"/>
    <x v="212"/>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2"/>
    <x v="5"/>
    <s v="MMR001012048"/>
    <x v="27"/>
    <s v="167254"/>
    <x v="106"/>
    <n v="1"/>
    <n v="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11"/>
    <x v="121"/>
    <s v="220543"/>
    <x v="213"/>
    <n v="7"/>
    <n v="3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28"/>
    <x v="56"/>
    <s v="167436"/>
    <x v="214"/>
    <n v="37"/>
    <n v="221"/>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01"/>
    <x v="9"/>
    <s v="MMR001001016"/>
    <x v="91"/>
    <s v="216815"/>
    <x v="133"/>
    <n v="1"/>
    <n v="9"/>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0"/>
    <x v="7"/>
    <s v="MMR001010030"/>
    <x v="125"/>
    <s v="166863"/>
    <x v="215"/>
    <n v="2"/>
    <n v="10"/>
    <x v="1"/>
    <s v="MMR001"/>
    <s v="Open"/>
    <x v="3"/>
    <s v="MMR001010"/>
    <x v="3"/>
    <s v="MMR001010701"/>
    <s v="Nyaung Pin Ward"/>
    <s v="MMR001010701508"/>
    <s v="Robert Church"/>
    <s v="MMR001CMP047"/>
    <s v="97.2291168115942"/>
    <s v="24.268292826087"/>
    <n v="3706"/>
    <s v="GCA"/>
    <s v="Camp"/>
    <s v="Urban"/>
    <s v="01/07/2011"/>
    <s v="KBC"/>
    <n v="-1"/>
    <n v="-1"/>
    <n v="0"/>
    <s v="Open"/>
    <n v="-1"/>
    <n v="0"/>
  </r>
  <r>
    <s v="MMR001"/>
    <x v="1"/>
    <s v="MMR001011"/>
    <x v="8"/>
    <s v="MMR001011034"/>
    <x v="99"/>
    <s v="167006"/>
    <x v="150"/>
    <n v="2"/>
    <n v="13"/>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1"/>
    <x v="8"/>
    <m/>
    <x v="4"/>
    <m/>
    <x v="8"/>
    <n v="1"/>
    <n v="5"/>
    <x v="1"/>
    <s v="MMR001"/>
    <s v="Open"/>
    <x v="3"/>
    <s v="MMR001010"/>
    <x v="3"/>
    <s v="MMR001010701"/>
    <s v="Nyaung Pin Ward"/>
    <s v="MMR001010701508"/>
    <s v="Robert Church"/>
    <s v="MMR001CMP047"/>
    <s v="97.2291168115942"/>
    <s v="24.268292826087"/>
    <n v="3706"/>
    <s v="GCA"/>
    <s v="Camp"/>
    <s v="Urban"/>
    <s v="01/07/2011"/>
    <s v="KBC"/>
    <n v="-1"/>
    <n v="0"/>
    <n v="0"/>
    <s v="Open"/>
    <n v="0"/>
    <n v="-1"/>
  </r>
  <r>
    <s v="MMR001"/>
    <x v="1"/>
    <s v="MMR001009"/>
    <x v="6"/>
    <s v="MMR001009701"/>
    <x v="73"/>
    <s v="MMR001009701503"/>
    <x v="216"/>
    <n v="1"/>
    <n v="3"/>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02"/>
    <x v="3"/>
    <s v="MMR001002031"/>
    <x v="6"/>
    <s v="165788"/>
    <x v="217"/>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02"/>
    <x v="3"/>
    <s v="MMR001002024"/>
    <x v="23"/>
    <s v="165772"/>
    <x v="39"/>
    <n v="2"/>
    <n v="7"/>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02"/>
    <x v="3"/>
    <s v="MMR001002024"/>
    <x v="23"/>
    <s v="216847"/>
    <x v="75"/>
    <n v="1"/>
    <n v="4"/>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2"/>
    <x v="126"/>
    <s v="167285"/>
    <x v="218"/>
    <n v="13"/>
    <n v="80"/>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27"/>
    <x v="127"/>
    <s v="167435"/>
    <x v="219"/>
    <n v="1"/>
    <n v="6"/>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13"/>
    <x v="4"/>
    <s v="MMR001013008"/>
    <x v="41"/>
    <s v="167308"/>
    <x v="220"/>
    <n v="47"/>
    <n v="243"/>
    <x v="1"/>
    <s v="MMR001"/>
    <s v="Open"/>
    <x v="3"/>
    <s v="MMR001010"/>
    <x v="3"/>
    <s v="MMR001010701"/>
    <s v="Nyaung Pin Ward"/>
    <s v="MMR001010701508"/>
    <s v="Robert Church"/>
    <s v="MMR001CMP047"/>
    <s v="97.2291168115942"/>
    <s v="24.268292826087"/>
    <n v="3706"/>
    <s v="GCA"/>
    <s v="Camp"/>
    <s v="Urban"/>
    <s v="01/07/2011"/>
    <s v="KBC"/>
    <n v="-1"/>
    <n v="0"/>
    <n v="0"/>
    <s v="Open"/>
    <n v="-1"/>
    <n v="0"/>
  </r>
  <r>
    <s v="MMR001"/>
    <x v="1"/>
    <s v="MMR001009"/>
    <x v="6"/>
    <s v="MMR001009001"/>
    <x v="13"/>
    <s v="220484"/>
    <x v="28"/>
    <n v="5"/>
    <n v="21"/>
    <x v="1"/>
    <s v="MMR001"/>
    <s v="Open"/>
    <x v="2"/>
    <s v="MMR001009"/>
    <x v="6"/>
    <s v="MMR001009003"/>
    <s v="Maw Shan"/>
    <s v="166785"/>
    <s v="Rawan Baptist Church, Maw Shan Vil., Seik Mu"/>
    <s v="MMR001CMP182"/>
    <s v="96.2792"/>
    <s v="25.56551"/>
    <n v="39"/>
    <s v="GCA"/>
    <s v="Camp"/>
    <s v="Rural"/>
    <s v="01/01/2013"/>
    <s v="Shalom"/>
    <n v="-1"/>
    <n v="-1"/>
    <n v="0"/>
    <s v="Open"/>
    <n v="-1"/>
    <n v="0"/>
  </r>
  <r>
    <s v="MMR001"/>
    <x v="1"/>
    <s v="MMR001009"/>
    <x v="6"/>
    <s v="MMR001009004"/>
    <x v="128"/>
    <s v="216897"/>
    <x v="221"/>
    <n v="4"/>
    <n v="16"/>
    <x v="1"/>
    <s v="MMR001"/>
    <s v="Open"/>
    <x v="2"/>
    <s v="MMR001009"/>
    <x v="6"/>
    <s v="MMR001009003"/>
    <s v="Maw Shan"/>
    <s v="166785"/>
    <s v="Rawan Baptist Church, Maw Shan Vil., Seik Mu"/>
    <s v="MMR001CMP182"/>
    <s v="96.2792"/>
    <s v="25.56551"/>
    <n v="39"/>
    <s v="GCA"/>
    <s v="Camp"/>
    <s v="Rural"/>
    <s v="01/01/2013"/>
    <s v="Shalom"/>
    <n v="-1"/>
    <n v="-1"/>
    <n v="0"/>
    <s v="Open"/>
    <n v="-1"/>
    <n v="0"/>
  </r>
  <r>
    <s v="MMR001"/>
    <x v="1"/>
    <s v="MMR001001"/>
    <x v="9"/>
    <s v="MMR001001013"/>
    <x v="25"/>
    <s v="165709"/>
    <x v="222"/>
    <n v="8"/>
    <n v="39"/>
    <x v="1"/>
    <s v="MMR001"/>
    <s v="Open"/>
    <x v="1"/>
    <s v="MMR001002"/>
    <x v="7"/>
    <s v="MMR001002701"/>
    <s v="No (4) Ward"/>
    <s v="MMR001002701504"/>
    <s v="Qtr. 4 Monestry (Thargaya Thayett Taw)"/>
    <s v="MMR001CMP026"/>
    <s v="97.432495"/>
    <s v="25.350809"/>
    <n v="482"/>
    <s v="GCA"/>
    <s v="Camp"/>
    <s v="Urban"/>
    <s v="01/02/2012"/>
    <s v="Shalom"/>
    <n v="-1"/>
    <n v="0"/>
    <n v="0"/>
    <s v="Open"/>
    <n v="-1"/>
    <n v="0"/>
  </r>
  <r>
    <s v="MMR001"/>
    <x v="1"/>
    <s v="MMR001012"/>
    <x v="5"/>
    <s v="MMR001012051"/>
    <x v="19"/>
    <s v="216933"/>
    <x v="79"/>
    <n v="2"/>
    <n v="7"/>
    <x v="1"/>
    <s v="MMR001"/>
    <s v="Open"/>
    <x v="1"/>
    <s v="MMR001002"/>
    <x v="7"/>
    <s v="MMR001002701"/>
    <s v="No (4) Ward"/>
    <s v="MMR001002701504"/>
    <s v="Qtr. 4 Monestry (Thargaya Thayett Taw)"/>
    <s v="MMR001CMP026"/>
    <s v="97.432495"/>
    <s v="25.350809"/>
    <n v="482"/>
    <s v="GCA"/>
    <s v="Camp"/>
    <s v="Urban"/>
    <s v="01/02/2012"/>
    <s v="Shalom"/>
    <n v="-1"/>
    <n v="0"/>
    <n v="0"/>
    <s v="Open"/>
    <n v="-1"/>
    <n v="0"/>
  </r>
  <r>
    <s v="MMR001"/>
    <x v="1"/>
    <s v="MMR001012"/>
    <x v="5"/>
    <s v="MMR001012051"/>
    <x v="19"/>
    <s v="167269"/>
    <x v="35"/>
    <n v="1"/>
    <n v="4"/>
    <x v="1"/>
    <s v="MMR001"/>
    <s v="Open"/>
    <x v="1"/>
    <s v="MMR001002"/>
    <x v="7"/>
    <s v="MMR001002701"/>
    <s v="No (4) Ward"/>
    <s v="MMR001002701504"/>
    <s v="Qtr. 4 Monestry (Thargaya Thayett Taw)"/>
    <s v="MMR001CMP026"/>
    <s v="97.432495"/>
    <s v="25.350809"/>
    <n v="482"/>
    <s v="GCA"/>
    <s v="Camp"/>
    <s v="Urban"/>
    <s v="01/02/2012"/>
    <s v="Shalom"/>
    <n v="-1"/>
    <n v="0"/>
    <n v="0"/>
    <s v="Open"/>
    <n v="-1"/>
    <n v="0"/>
  </r>
  <r>
    <s v="MMR001"/>
    <x v="1"/>
    <s v="MMR001002"/>
    <x v="3"/>
    <s v="MMR001002012"/>
    <x v="79"/>
    <s v="165749"/>
    <x v="116"/>
    <n v="1"/>
    <n v="5"/>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1"/>
    <x v="37"/>
    <s v="165769"/>
    <x v="84"/>
    <n v="2"/>
    <n v="7"/>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1"/>
    <x v="37"/>
    <s v="216842"/>
    <x v="91"/>
    <n v="1"/>
    <n v="10"/>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5"/>
    <x v="42"/>
    <s v="165773"/>
    <x v="71"/>
    <n v="6"/>
    <n v="39"/>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3"/>
    <x v="10"/>
    <s v="165771"/>
    <x v="22"/>
    <n v="4"/>
    <n v="16"/>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4"/>
    <x v="23"/>
    <s v="165772"/>
    <x v="39"/>
    <n v="7"/>
    <n v="39"/>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1"/>
    <x v="37"/>
    <s v="165769"/>
    <x v="84"/>
    <n v="26"/>
    <n v="157"/>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9"/>
    <x v="7"/>
    <s v="165778"/>
    <x v="13"/>
    <n v="29"/>
    <n v="157"/>
    <x v="1"/>
    <s v="MMR001"/>
    <s v="Open"/>
    <x v="1"/>
    <s v="MMR001002"/>
    <x v="7"/>
    <s v="MMR001002701"/>
    <s v="No (4) Ward"/>
    <s v="MMR001002701504"/>
    <s v="Qtr. 4 Monestry (Thargaya Thayett Taw)"/>
    <s v="MMR001CMP026"/>
    <s v="97.432495"/>
    <s v="25.350809"/>
    <n v="482"/>
    <s v="GCA"/>
    <s v="Camp"/>
    <s v="Urban"/>
    <s v="01/02/2012"/>
    <s v="Shalom"/>
    <n v="-1"/>
    <n v="-1"/>
    <n v="0"/>
    <s v="Open"/>
    <n v="-1"/>
    <n v="0"/>
  </r>
  <r>
    <s v="MMR001"/>
    <x v="1"/>
    <s v="MMR001002"/>
    <x v="3"/>
    <s v="MMR001002025"/>
    <x v="42"/>
    <s v="165773"/>
    <x v="71"/>
    <n v="1"/>
    <n v="3"/>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2"/>
    <x v="39"/>
    <s v="165770"/>
    <x v="60"/>
    <n v="1"/>
    <n v="4"/>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3"/>
    <x v="10"/>
    <s v="165771"/>
    <x v="22"/>
    <n v="1"/>
    <n v="5"/>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1"/>
    <x v="37"/>
    <s v="216844"/>
    <x v="223"/>
    <n v="2"/>
    <n v="11"/>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1"/>
    <x v="37"/>
    <s v="216842"/>
    <x v="91"/>
    <n v="1"/>
    <n v="5"/>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1"/>
    <x v="37"/>
    <s v="216843"/>
    <x v="68"/>
    <n v="1"/>
    <n v="8"/>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1"/>
    <x v="37"/>
    <s v="216845"/>
    <x v="101"/>
    <n v="1"/>
    <n v="5"/>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21"/>
    <x v="37"/>
    <s v="165769"/>
    <x v="84"/>
    <n v="23"/>
    <n v="130"/>
    <x v="1"/>
    <s v="MMR001"/>
    <s v="Open"/>
    <x v="1"/>
    <s v="MMR001002"/>
    <x v="7"/>
    <s v="MMR001002701"/>
    <s v="No (3) Ward"/>
    <s v="MMR001002701503"/>
    <s v="Qtr. 3 Mu-yin  Baptist Church"/>
    <s v="MMR001CMP030"/>
    <s v="97.4374726666667"/>
    <s v="25.3459181666667"/>
    <n v="171"/>
    <s v="GCA"/>
    <s v="Camp"/>
    <s v="Urban"/>
    <s v="01/06/2011"/>
    <s v="Shalom"/>
    <n v="-1"/>
    <n v="-1"/>
    <n v="0"/>
    <s v="Open"/>
    <n v="-1"/>
    <n v="0"/>
  </r>
  <r>
    <s v="MMR001"/>
    <x v="1"/>
    <s v="MMR001002"/>
    <x v="3"/>
    <s v="MMR001002036"/>
    <x v="104"/>
    <s v="165862"/>
    <x v="224"/>
    <n v="1"/>
    <n v="4"/>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35"/>
    <x v="36"/>
    <s v="165856"/>
    <x v="157"/>
    <n v="2"/>
    <n v="10"/>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5"/>
    <x v="17"/>
    <s v="MMR001005027"/>
    <x v="129"/>
    <s v="166367"/>
    <x v="225"/>
    <n v="3"/>
    <n v="13"/>
    <x v="1"/>
    <s v="MMR001"/>
    <s v="Open"/>
    <x v="1"/>
    <s v="MMR001002"/>
    <x v="7"/>
    <s v="MMR001002701"/>
    <s v="No (2) Ward"/>
    <s v="MMR001002701502"/>
    <s v="Qtr. 2 Myoma Baptist Church"/>
    <s v="MMR001CMP025"/>
    <s v="97.4384323809524"/>
    <s v="25.351725"/>
    <n v="328"/>
    <s v="GCA"/>
    <s v="Camp"/>
    <s v="Urban"/>
    <s v="01/06/2011"/>
    <s v="KBC"/>
    <n v="-1"/>
    <n v="0"/>
    <n v="0"/>
    <s v="Open"/>
    <n v="-1"/>
    <n v="0"/>
  </r>
  <r>
    <s v="MMR001"/>
    <x v="1"/>
    <s v="MMR001002"/>
    <x v="3"/>
    <s v="MMR001002025"/>
    <x v="42"/>
    <s v="216855"/>
    <x v="63"/>
    <n v="7"/>
    <n v="33"/>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23"/>
    <x v="10"/>
    <s v="165771"/>
    <x v="22"/>
    <n v="16"/>
    <n v="71"/>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29"/>
    <x v="7"/>
    <s v="165778"/>
    <x v="13"/>
    <n v="3"/>
    <n v="12"/>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24"/>
    <x v="23"/>
    <s v="165772"/>
    <x v="39"/>
    <n v="8"/>
    <n v="44"/>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21"/>
    <x v="37"/>
    <s v="165769"/>
    <x v="84"/>
    <n v="14"/>
    <n v="78"/>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22"/>
    <x v="39"/>
    <s v="165770"/>
    <x v="60"/>
    <n v="4"/>
    <n v="26"/>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2"/>
    <x v="3"/>
    <s v="MMR001002025"/>
    <x v="42"/>
    <s v="165773"/>
    <x v="71"/>
    <n v="6"/>
    <n v="25"/>
    <x v="1"/>
    <s v="MMR001"/>
    <s v="Open"/>
    <x v="1"/>
    <s v="MMR001002"/>
    <x v="7"/>
    <s v="MMR001002701"/>
    <s v="No (2) Ward"/>
    <s v="MMR001002701502"/>
    <s v="Qtr. 2 Myoma Baptist Church"/>
    <s v="MMR001CMP025"/>
    <s v="97.4384323809524"/>
    <s v="25.351725"/>
    <n v="328"/>
    <s v="GCA"/>
    <s v="Camp"/>
    <s v="Urban"/>
    <s v="01/06/2011"/>
    <s v="KBC"/>
    <n v="-1"/>
    <n v="-1"/>
    <n v="0"/>
    <s v="Open"/>
    <n v="-1"/>
    <n v="0"/>
  </r>
  <r>
    <s v="MMR001"/>
    <x v="1"/>
    <s v="MMR001005"/>
    <x v="17"/>
    <s v="MMR001005013"/>
    <x v="130"/>
    <s v="166317"/>
    <x v="226"/>
    <n v="2"/>
    <n v="12"/>
    <x v="1"/>
    <s v="MMR001"/>
    <s v="Open"/>
    <x v="1"/>
    <s v="MMR001002"/>
    <x v="7"/>
    <s v="MMR001002701"/>
    <s v="No (2) Ward"/>
    <s v="MMR001002701502"/>
    <s v="Qtr. 2 Myoma Baptist Church"/>
    <s v="MMR001CMP025"/>
    <s v="97.4384323809524"/>
    <s v="25.351725"/>
    <n v="328"/>
    <s v="GCA"/>
    <s v="Camp"/>
    <s v="Urban"/>
    <s v="01/06/2011"/>
    <s v="KBC"/>
    <n v="-1"/>
    <n v="0"/>
    <n v="0"/>
    <s v="Open"/>
    <n v="-1"/>
    <n v="0"/>
  </r>
  <r>
    <s v="MMR001"/>
    <x v="1"/>
    <s v="MMR001006"/>
    <x v="16"/>
    <s v="MMR001006701"/>
    <x v="77"/>
    <s v="MMR001006701501"/>
    <x v="115"/>
    <n v="5"/>
    <n v="10"/>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5"/>
    <x v="17"/>
    <s v="MMR001005003"/>
    <x v="131"/>
    <s v="166281"/>
    <x v="227"/>
    <n v="2"/>
    <n v="6"/>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5"/>
    <x v="17"/>
    <s v="MMR001005002"/>
    <x v="75"/>
    <s v="166280"/>
    <x v="228"/>
    <n v="5"/>
    <n v="21"/>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5"/>
    <x v="17"/>
    <s v="MMR001005015"/>
    <x v="132"/>
    <s v="166321"/>
    <x v="229"/>
    <n v="8"/>
    <n v="28"/>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6"/>
    <x v="16"/>
    <s v="MMR001006012"/>
    <x v="133"/>
    <s v="166454"/>
    <x v="230"/>
    <n v="3"/>
    <n v="22"/>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6"/>
    <x v="16"/>
    <s v="MMR001006010"/>
    <x v="134"/>
    <s v="166445"/>
    <x v="231"/>
    <n v="2"/>
    <n v="6"/>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5"/>
    <x v="17"/>
    <s v="MMR001005002"/>
    <x v="75"/>
    <s v="166279"/>
    <x v="113"/>
    <n v="16"/>
    <n v="59"/>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6"/>
    <x v="16"/>
    <s v="MMR001006019"/>
    <x v="135"/>
    <s v="166483"/>
    <x v="232"/>
    <n v="1"/>
    <n v="5"/>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2"/>
    <x v="3"/>
    <s v="MMR001002023"/>
    <x v="10"/>
    <s v="165771"/>
    <x v="22"/>
    <n v="2"/>
    <n v="5"/>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6"/>
    <x v="16"/>
    <s v="MMR001006002"/>
    <x v="136"/>
    <s v="166406"/>
    <x v="233"/>
    <n v="1"/>
    <n v="6"/>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1"/>
    <x v="9"/>
    <s v="MMR001001013"/>
    <x v="25"/>
    <s v="165708"/>
    <x v="41"/>
    <n v="2"/>
    <n v="12"/>
    <x v="1"/>
    <s v="MMR001"/>
    <s v="Open"/>
    <x v="1"/>
    <s v="MMR001002"/>
    <x v="7"/>
    <s v="MMR001002701"/>
    <s v="No (2) Ward"/>
    <s v="MMR001002701502"/>
    <s v="Qtr. 2 Lhaovo Baptist Church"/>
    <s v="MMR001CMP032"/>
    <s v="97.4411663888889"/>
    <s v="25.3540362037037"/>
    <n v="328"/>
    <s v="GCA"/>
    <s v="Camp"/>
    <s v="Urban"/>
    <s v="01/07/2011"/>
    <s v="Shalom"/>
    <n v="-1"/>
    <n v="0"/>
    <n v="0"/>
    <s v="Open"/>
    <n v="-1"/>
    <n v="0"/>
  </r>
  <r>
    <s v="MMR015"/>
    <x v="0"/>
    <s v="MMR015011"/>
    <x v="0"/>
    <s v="MMR015011014"/>
    <x v="137"/>
    <s v="208635"/>
    <x v="234"/>
    <n v="1"/>
    <n v="7"/>
    <x v="1"/>
    <s v="MMR001"/>
    <s v="Open"/>
    <x v="1"/>
    <s v="MMR001002"/>
    <x v="7"/>
    <s v="MMR001002701"/>
    <s v="No (2) Ward"/>
    <s v="MMR001002701502"/>
    <s v="Qtr. 2 Lhaovo Baptist Church"/>
    <s v="MMR001CMP032"/>
    <s v="97.4411663888889"/>
    <s v="25.3540362037037"/>
    <n v="328"/>
    <s v="GCA"/>
    <s v="Camp"/>
    <s v="Urban"/>
    <s v="01/07/2011"/>
    <s v="Shalom"/>
    <n v="0"/>
    <n v="0"/>
    <n v="0"/>
    <s v="Open"/>
    <n v="-1"/>
    <n v="0"/>
  </r>
  <r>
    <s v="MMR015"/>
    <x v="0"/>
    <s v="MMR015008"/>
    <x v="21"/>
    <s v="MMR015008001"/>
    <x v="138"/>
    <s v="207731"/>
    <x v="235"/>
    <n v="1"/>
    <n v="1"/>
    <x v="1"/>
    <s v="MMR001"/>
    <s v="Open"/>
    <x v="1"/>
    <s v="MMR001002"/>
    <x v="7"/>
    <s v="MMR001002701"/>
    <s v="No (2) Ward"/>
    <s v="MMR001002701502"/>
    <s v="Qtr. 2 Lhaovo Baptist Church"/>
    <s v="MMR001CMP032"/>
    <s v="97.4411663888889"/>
    <s v="25.3540362037037"/>
    <n v="328"/>
    <s v="GCA"/>
    <s v="Camp"/>
    <s v="Urban"/>
    <s v="01/07/2011"/>
    <s v="Shalom"/>
    <n v="0"/>
    <n v="0"/>
    <n v="0"/>
    <s v="Open"/>
    <n v="-1"/>
    <n v="0"/>
  </r>
  <r>
    <s v="MMR001"/>
    <x v="1"/>
    <s v="MMR001006"/>
    <x v="16"/>
    <s v="MMR001006012"/>
    <x v="133"/>
    <s v="166455"/>
    <x v="236"/>
    <n v="1"/>
    <n v="5"/>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2"/>
    <x v="3"/>
    <s v="MMR001002021"/>
    <x v="37"/>
    <m/>
    <x v="8"/>
    <n v="1"/>
    <n v="4"/>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29"/>
    <x v="7"/>
    <s v="165778"/>
    <x v="13"/>
    <n v="4"/>
    <n v="11"/>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12"/>
    <x v="79"/>
    <s v="165749"/>
    <x v="116"/>
    <n v="12"/>
    <n v="48"/>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5"/>
    <x v="17"/>
    <s v="MMR001005701"/>
    <x v="74"/>
    <s v="MMR001005701504"/>
    <x v="112"/>
    <n v="1"/>
    <n v="5"/>
    <x v="1"/>
    <s v="MMR001"/>
    <s v="Open"/>
    <x v="1"/>
    <s v="MMR001002"/>
    <x v="7"/>
    <s v="MMR001002701"/>
    <s v="No (2) Ward"/>
    <s v="MMR001002701502"/>
    <s v="Qtr. 2 Lhaovo Baptist Church"/>
    <s v="MMR001CMP032"/>
    <s v="97.4411663888889"/>
    <s v="25.3540362037037"/>
    <n v="328"/>
    <s v="GCA"/>
    <s v="Camp"/>
    <s v="Urban"/>
    <s v="01/07/2011"/>
    <s v="Shalom"/>
    <n v="-1"/>
    <n v="0"/>
    <n v="0"/>
    <s v="Open"/>
    <n v="-1"/>
    <n v="0"/>
  </r>
  <r>
    <s v="MMR001"/>
    <x v="1"/>
    <s v="MMR001002"/>
    <x v="3"/>
    <s v="MMR001002025"/>
    <x v="42"/>
    <s v="216855"/>
    <x v="63"/>
    <n v="2"/>
    <n v="7"/>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24"/>
    <x v="23"/>
    <s v="165772"/>
    <x v="39"/>
    <n v="1"/>
    <n v="3"/>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25"/>
    <x v="42"/>
    <s v="165773"/>
    <x v="71"/>
    <n v="5"/>
    <n v="20"/>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32"/>
    <x v="8"/>
    <s v="220360"/>
    <x v="19"/>
    <n v="1"/>
    <n v="2"/>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29"/>
    <x v="7"/>
    <s v="165778"/>
    <x v="13"/>
    <n v="3"/>
    <n v="14"/>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40"/>
    <x v="76"/>
    <s v="165895"/>
    <x v="114"/>
    <n v="1"/>
    <n v="4"/>
    <x v="1"/>
    <s v="MMR001"/>
    <s v="Open"/>
    <x v="1"/>
    <s v="MMR001002"/>
    <x v="7"/>
    <s v="MMR001002701"/>
    <s v="No (2) Ward"/>
    <s v="MMR001002701502"/>
    <s v="Qtr. 2 Lhaovo Baptist Church"/>
    <s v="MMR001CMP032"/>
    <s v="97.4411663888889"/>
    <s v="25.3540362037037"/>
    <n v="328"/>
    <s v="GCA"/>
    <s v="Camp"/>
    <s v="Urban"/>
    <s v="01/07/2011"/>
    <s v="Shalom"/>
    <n v="-1"/>
    <n v="-1"/>
    <n v="0"/>
    <s v="Open"/>
    <n v="-1"/>
    <n v="0"/>
  </r>
  <r>
    <s v="MMR001"/>
    <x v="1"/>
    <s v="MMR001002"/>
    <x v="3"/>
    <s v="MMR001002040"/>
    <x v="76"/>
    <s v="165895"/>
    <x v="114"/>
    <n v="25"/>
    <n v="131"/>
    <x v="1"/>
    <s v="MMR001"/>
    <s v="Open"/>
    <x v="1"/>
    <s v="MMR001002"/>
    <x v="15"/>
    <s v="MMR001002040"/>
    <m/>
    <m/>
    <s v="Post 6 Camp"/>
    <s v="MMR001CMP160"/>
    <s v="97.990556"/>
    <s v="25.265278"/>
    <n v="508"/>
    <s v="NGCA"/>
    <s v="Camp"/>
    <s v="Forest/bush"/>
    <s v="01/11/2011"/>
    <s v="KMSS-MYT"/>
    <n v="-1"/>
    <n v="-1"/>
    <n v="-1"/>
    <s v="Open"/>
    <n v="0"/>
    <n v="0"/>
  </r>
  <r>
    <s v="MMR001"/>
    <x v="1"/>
    <s v="MMR001002"/>
    <x v="3"/>
    <s v="MMR001002037"/>
    <x v="106"/>
    <s v="220392"/>
    <x v="237"/>
    <n v="17"/>
    <n v="106"/>
    <x v="1"/>
    <s v="MMR001"/>
    <s v="Open"/>
    <x v="1"/>
    <s v="MMR001002"/>
    <x v="15"/>
    <s v="MMR001002040"/>
    <m/>
    <m/>
    <s v="Post 6 Camp"/>
    <s v="MMR001CMP160"/>
    <s v="97.990556"/>
    <s v="25.265278"/>
    <n v="508"/>
    <s v="NGCA"/>
    <s v="Camp"/>
    <s v="Forest/bush"/>
    <s v="01/11/2011"/>
    <s v="KMSS-MYT"/>
    <n v="-1"/>
    <n v="-1"/>
    <n v="0"/>
    <s v="Open"/>
    <n v="-1"/>
    <n v="0"/>
  </r>
  <r>
    <s v="MMR001"/>
    <x v="1"/>
    <s v="MMR001002"/>
    <x v="3"/>
    <s v="MMR001002036"/>
    <x v="104"/>
    <s v="165862"/>
    <x v="224"/>
    <n v="9"/>
    <n v="62"/>
    <x v="1"/>
    <s v="MMR001"/>
    <s v="Open"/>
    <x v="1"/>
    <s v="MMR001002"/>
    <x v="15"/>
    <s v="MMR001002040"/>
    <m/>
    <m/>
    <s v="Post 6 Camp"/>
    <s v="MMR001CMP160"/>
    <s v="97.990556"/>
    <s v="25.265278"/>
    <n v="508"/>
    <s v="NGCA"/>
    <s v="Camp"/>
    <s v="Forest/bush"/>
    <s v="01/11/2011"/>
    <s v="KMSS-MYT"/>
    <n v="-1"/>
    <n v="-1"/>
    <n v="0"/>
    <s v="Open"/>
    <n v="-1"/>
    <n v="0"/>
  </r>
  <r>
    <s v="MMR001"/>
    <x v="1"/>
    <s v="MMR001002"/>
    <x v="3"/>
    <s v="MMR001002011"/>
    <x v="44"/>
    <s v="216834"/>
    <x v="66"/>
    <n v="12"/>
    <n v="70"/>
    <x v="1"/>
    <s v="MMR001"/>
    <s v="Open"/>
    <x v="1"/>
    <s v="MMR001002"/>
    <x v="15"/>
    <s v="MMR001002040"/>
    <m/>
    <m/>
    <s v="Post 6 Camp"/>
    <s v="MMR001CMP160"/>
    <s v="97.990556"/>
    <s v="25.265278"/>
    <n v="508"/>
    <s v="NGCA"/>
    <s v="Camp"/>
    <s v="Forest/bush"/>
    <s v="01/11/2011"/>
    <s v="KMSS-MYT"/>
    <n v="-1"/>
    <n v="-1"/>
    <n v="0"/>
    <s v="Open"/>
    <n v="-1"/>
    <n v="0"/>
  </r>
  <r>
    <s v="MMR001"/>
    <x v="1"/>
    <s v="MMR001002"/>
    <x v="3"/>
    <s v="MMR001002036"/>
    <x v="104"/>
    <s v="165865"/>
    <x v="161"/>
    <n v="2"/>
    <n v="12"/>
    <x v="1"/>
    <s v="MMR001"/>
    <s v="Open"/>
    <x v="1"/>
    <s v="MMR001002"/>
    <x v="15"/>
    <s v="MMR001002040"/>
    <m/>
    <m/>
    <s v="Post 6 Camp"/>
    <s v="MMR001CMP160"/>
    <s v="97.990556"/>
    <s v="25.265278"/>
    <n v="508"/>
    <s v="NGCA"/>
    <s v="Camp"/>
    <s v="Forest/bush"/>
    <s v="01/11/2011"/>
    <s v="KMSS-MYT"/>
    <n v="-1"/>
    <n v="-1"/>
    <n v="0"/>
    <s v="Open"/>
    <n v="-1"/>
    <n v="0"/>
  </r>
  <r>
    <s v="MMR001"/>
    <x v="1"/>
    <s v="MMR001002"/>
    <x v="3"/>
    <s v="MMR001002034"/>
    <x v="105"/>
    <s v="165842"/>
    <x v="166"/>
    <n v="27"/>
    <n v="99"/>
    <x v="1"/>
    <s v="MMR001"/>
    <s v="Open"/>
    <x v="1"/>
    <s v="MMR001002"/>
    <x v="15"/>
    <s v="MMR001002040"/>
    <m/>
    <m/>
    <s v="Post 6 Camp"/>
    <s v="MMR001CMP160"/>
    <s v="97.990556"/>
    <s v="25.265278"/>
    <n v="508"/>
    <s v="NGCA"/>
    <s v="Camp"/>
    <s v="Forest/bush"/>
    <s v="01/11/2011"/>
    <s v="KMSS-MYT"/>
    <n v="-1"/>
    <n v="-1"/>
    <n v="0"/>
    <s v="Open"/>
    <n v="-1"/>
    <n v="0"/>
  </r>
  <r>
    <s v="MMR001"/>
    <x v="1"/>
    <s v="MMR001002"/>
    <x v="3"/>
    <s v="MMR001002034"/>
    <x v="105"/>
    <s v="165837"/>
    <x v="167"/>
    <n v="2"/>
    <n v="10"/>
    <x v="1"/>
    <s v="MMR001"/>
    <s v="Open"/>
    <x v="1"/>
    <s v="MMR001002"/>
    <x v="15"/>
    <s v="MMR001002040"/>
    <m/>
    <m/>
    <s v="Post 6 Camp"/>
    <s v="MMR001CMP160"/>
    <s v="97.990556"/>
    <s v="25.265278"/>
    <n v="508"/>
    <s v="NGCA"/>
    <s v="Camp"/>
    <s v="Forest/bush"/>
    <s v="01/11/2011"/>
    <s v="KMSS-MYT"/>
    <n v="-1"/>
    <n v="-1"/>
    <n v="0"/>
    <s v="Open"/>
    <n v="-1"/>
    <n v="0"/>
  </r>
  <r>
    <s v="MMR001"/>
    <x v="1"/>
    <s v="MMR001002"/>
    <x v="3"/>
    <s v="MMR001002040"/>
    <x v="76"/>
    <s v="165900"/>
    <x v="238"/>
    <n v="3"/>
    <n v="18"/>
    <x v="1"/>
    <s v="MMR001"/>
    <s v="Open"/>
    <x v="1"/>
    <s v="MMR001002"/>
    <x v="15"/>
    <s v="MMR001002040"/>
    <m/>
    <m/>
    <s v="Post 6 Camp"/>
    <s v="MMR001CMP160"/>
    <s v="97.990556"/>
    <s v="25.265278"/>
    <n v="508"/>
    <s v="NGCA"/>
    <s v="Camp"/>
    <s v="Forest/bush"/>
    <s v="01/11/2011"/>
    <s v="KMSS-MYT"/>
    <n v="-1"/>
    <n v="-1"/>
    <n v="-1"/>
    <s v="Open"/>
    <n v="0"/>
    <n v="0"/>
  </r>
  <r>
    <s v="MMR001"/>
    <x v="1"/>
    <s v="MMR001002"/>
    <x v="3"/>
    <s v="MMR001002034"/>
    <x v="105"/>
    <s v="220378"/>
    <x v="165"/>
    <n v="7"/>
    <n v="46"/>
    <x v="1"/>
    <s v="MMR001"/>
    <s v="Open"/>
    <x v="1"/>
    <s v="MMR001002"/>
    <x v="15"/>
    <s v="MMR001002040"/>
    <m/>
    <m/>
    <s v="Post 6 Camp"/>
    <s v="MMR001CMP160"/>
    <s v="97.990556"/>
    <s v="25.265278"/>
    <n v="508"/>
    <s v="NGCA"/>
    <s v="Camp"/>
    <s v="Forest/bush"/>
    <s v="01/11/2011"/>
    <s v="KMSS-MYT"/>
    <n v="-1"/>
    <n v="-1"/>
    <n v="0"/>
    <s v="Open"/>
    <n v="-1"/>
    <n v="0"/>
  </r>
  <r>
    <s v="MMR001"/>
    <x v="1"/>
    <s v="MMR001013"/>
    <x v="4"/>
    <s v="MMR001013038"/>
    <x v="31"/>
    <s v="167495"/>
    <x v="48"/>
    <n v="112"/>
    <n v="582"/>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36"/>
    <x v="17"/>
    <s v="167479"/>
    <x v="239"/>
    <n v="1"/>
    <n v="1"/>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28"/>
    <x v="56"/>
    <s v="216985"/>
    <x v="240"/>
    <n v="2"/>
    <n v="7"/>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35"/>
    <x v="22"/>
    <s v="220554"/>
    <x v="241"/>
    <n v="10"/>
    <n v="58"/>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05"/>
    <x v="120"/>
    <s v="216938"/>
    <x v="198"/>
    <n v="8"/>
    <n v="41"/>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22"/>
    <x v="139"/>
    <s v="167408"/>
    <x v="242"/>
    <n v="8"/>
    <n v="36"/>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11"/>
    <x v="121"/>
    <s v="216943"/>
    <x v="204"/>
    <n v="1"/>
    <n v="1"/>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37"/>
    <x v="9"/>
    <s v="167484"/>
    <x v="93"/>
    <n v="4"/>
    <n v="17"/>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08"/>
    <x v="41"/>
    <s v="167311"/>
    <x v="200"/>
    <n v="1"/>
    <n v="3"/>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38"/>
    <x v="31"/>
    <s v="220557"/>
    <x v="206"/>
    <n v="1"/>
    <n v="3"/>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30"/>
    <x v="24"/>
    <s v="167455"/>
    <x v="210"/>
    <n v="1"/>
    <n v="5"/>
    <x v="1"/>
    <s v="MMR001"/>
    <s v="Open"/>
    <x v="3"/>
    <s v="MMR001010"/>
    <x v="16"/>
    <s v="MMR001010024"/>
    <s v="Hpan Hkar Kone"/>
    <s v="166854"/>
    <s v="Phan Khar Kone"/>
    <s v="MMR001CMP193"/>
    <s v="97.25265"/>
    <s v="24.22235"/>
    <n v="761"/>
    <s v="GCA"/>
    <s v="Camp"/>
    <s v="Urban"/>
    <s v="01/01/2013"/>
    <s v="KBC"/>
    <n v="-1"/>
    <n v="0"/>
    <n v="0"/>
    <s v="Open"/>
    <n v="-1"/>
    <n v="0"/>
  </r>
  <r>
    <s v="MMR001"/>
    <x v="1"/>
    <s v="MMR001013"/>
    <x v="4"/>
    <s v="MMR001013039"/>
    <x v="107"/>
    <s v="167507"/>
    <x v="243"/>
    <n v="1"/>
    <n v="7"/>
    <x v="1"/>
    <s v="MMR001"/>
    <s v="Open"/>
    <x v="3"/>
    <s v="MMR001010"/>
    <x v="16"/>
    <s v="MMR001010024"/>
    <s v="Hpan Hkar Kone"/>
    <s v="166854"/>
    <s v="Phan Khar Kone"/>
    <s v="MMR001CMP193"/>
    <s v="97.25265"/>
    <s v="24.22235"/>
    <n v="761"/>
    <s v="GCA"/>
    <s v="Camp"/>
    <s v="Urban"/>
    <s v="01/01/2013"/>
    <s v="KBC"/>
    <n v="-1"/>
    <n v="0"/>
    <n v="0"/>
    <s v="Open"/>
    <n v="-1"/>
    <n v="0"/>
  </r>
  <r>
    <s v="MMR001"/>
    <x v="1"/>
    <s v="MMR001005"/>
    <x v="17"/>
    <s v="MMR001005017"/>
    <x v="140"/>
    <s v="166327"/>
    <x v="244"/>
    <n v="1"/>
    <n v="2"/>
    <x v="1"/>
    <s v="MMR001"/>
    <s v="Open"/>
    <x v="8"/>
    <s v="MMR001005"/>
    <x v="17"/>
    <s v="MMR001005009"/>
    <m/>
    <m/>
    <s v="Pan Wa"/>
    <s v="MMR001CMP210"/>
    <s v="98.37778"/>
    <s v="25.60867"/>
    <n v="275"/>
    <s v="GCA"/>
    <s v="Camp"/>
    <s v="Rural"/>
    <m/>
    <s v="KMSS-MYT"/>
    <n v="-1"/>
    <n v="-1"/>
    <n v="0"/>
    <s v="Open"/>
    <n v="-1"/>
    <n v="0"/>
  </r>
  <r>
    <s v="MMR001"/>
    <x v="1"/>
    <s v="MMR001005"/>
    <x v="17"/>
    <s v="MMR001005018"/>
    <x v="141"/>
    <m/>
    <x v="8"/>
    <n v="2"/>
    <n v="10"/>
    <x v="1"/>
    <s v="MMR001"/>
    <s v="Open"/>
    <x v="8"/>
    <s v="MMR001005"/>
    <x v="17"/>
    <s v="MMR001005009"/>
    <m/>
    <m/>
    <s v="Pan Wa"/>
    <s v="MMR001CMP210"/>
    <s v="98.37778"/>
    <s v="25.60867"/>
    <n v="275"/>
    <s v="GCA"/>
    <s v="Camp"/>
    <s v="Rural"/>
    <m/>
    <s v="KMSS-MYT"/>
    <n v="-1"/>
    <n v="-1"/>
    <n v="0"/>
    <s v="Open"/>
    <n v="-1"/>
    <n v="0"/>
  </r>
  <r>
    <s v="MMR001"/>
    <x v="1"/>
    <s v="MMR001005"/>
    <x v="17"/>
    <s v="MMR001005021"/>
    <x v="142"/>
    <s v="166336"/>
    <x v="245"/>
    <n v="2"/>
    <n v="6"/>
    <x v="1"/>
    <s v="MMR001"/>
    <s v="Open"/>
    <x v="8"/>
    <s v="MMR001005"/>
    <x v="17"/>
    <s v="MMR001005009"/>
    <m/>
    <m/>
    <s v="Pan Wa"/>
    <s v="MMR001CMP210"/>
    <s v="98.37778"/>
    <s v="25.60867"/>
    <n v="275"/>
    <s v="GCA"/>
    <s v="Camp"/>
    <s v="Rural"/>
    <m/>
    <s v="KMSS-MYT"/>
    <n v="-1"/>
    <n v="-1"/>
    <n v="0"/>
    <s v="Open"/>
    <n v="-1"/>
    <n v="0"/>
  </r>
  <r>
    <s v="MMR001"/>
    <x v="1"/>
    <s v="MMR001005"/>
    <x v="17"/>
    <s v="MMR001005020"/>
    <x v="143"/>
    <s v="166335"/>
    <x v="246"/>
    <n v="3"/>
    <n v="8"/>
    <x v="1"/>
    <s v="MMR001"/>
    <s v="Open"/>
    <x v="8"/>
    <s v="MMR001005"/>
    <x v="17"/>
    <s v="MMR001005009"/>
    <m/>
    <m/>
    <s v="Pan Wa"/>
    <s v="MMR001CMP210"/>
    <s v="98.37778"/>
    <s v="25.60867"/>
    <n v="275"/>
    <s v="GCA"/>
    <s v="Camp"/>
    <s v="Rural"/>
    <m/>
    <s v="KMSS-MYT"/>
    <n v="-1"/>
    <n v="-1"/>
    <n v="0"/>
    <s v="Open"/>
    <n v="-1"/>
    <n v="0"/>
  </r>
  <r>
    <s v="MMR001"/>
    <x v="1"/>
    <s v="MMR001005"/>
    <x v="17"/>
    <s v="MMR001005702"/>
    <x v="78"/>
    <s v="MMR001005702502"/>
    <x v="247"/>
    <n v="2"/>
    <n v="2"/>
    <x v="1"/>
    <s v="MMR001"/>
    <s v="Open"/>
    <x v="8"/>
    <s v="MMR001005"/>
    <x v="17"/>
    <s v="MMR001005009"/>
    <m/>
    <m/>
    <s v="Pan Wa"/>
    <s v="MMR001CMP210"/>
    <s v="98.37778"/>
    <s v="25.60867"/>
    <n v="275"/>
    <s v="GCA"/>
    <s v="Camp"/>
    <s v="Rural"/>
    <m/>
    <s v="KMSS-MYT"/>
    <n v="-1"/>
    <n v="-1"/>
    <n v="0"/>
    <s v="Open"/>
    <n v="-1"/>
    <n v="0"/>
  </r>
  <r>
    <s v="MMR001"/>
    <x v="1"/>
    <s v="MMR001005"/>
    <x v="17"/>
    <s v="MMR001005026"/>
    <x v="144"/>
    <s v="166355"/>
    <x v="248"/>
    <n v="14"/>
    <n v="81"/>
    <x v="1"/>
    <s v="MMR001"/>
    <s v="Open"/>
    <x v="8"/>
    <s v="MMR001005"/>
    <x v="17"/>
    <s v="MMR001005009"/>
    <m/>
    <m/>
    <s v="Pan Wa"/>
    <s v="MMR001CMP210"/>
    <s v="98.37778"/>
    <s v="25.60867"/>
    <n v="275"/>
    <s v="GCA"/>
    <s v="Camp"/>
    <s v="Rural"/>
    <m/>
    <s v="KMSS-MYT"/>
    <n v="-1"/>
    <n v="-1"/>
    <n v="0"/>
    <s v="Open"/>
    <n v="-1"/>
    <n v="0"/>
  </r>
  <r>
    <s v="MMR001"/>
    <x v="1"/>
    <s v="MMR001005"/>
    <x v="17"/>
    <s v="MMR001005026"/>
    <x v="144"/>
    <s v="166357"/>
    <x v="249"/>
    <n v="17"/>
    <n v="92"/>
    <x v="1"/>
    <s v="MMR001"/>
    <s v="Open"/>
    <x v="8"/>
    <s v="MMR001005"/>
    <x v="17"/>
    <s v="MMR001005009"/>
    <m/>
    <m/>
    <s v="Pan Wa"/>
    <s v="MMR001CMP210"/>
    <s v="98.37778"/>
    <s v="25.60867"/>
    <n v="275"/>
    <s v="GCA"/>
    <s v="Camp"/>
    <s v="Rural"/>
    <m/>
    <s v="KMSS-MYT"/>
    <n v="-1"/>
    <n v="-1"/>
    <n v="0"/>
    <s v="Open"/>
    <n v="-1"/>
    <n v="0"/>
  </r>
  <r>
    <s v="MMR001"/>
    <x v="1"/>
    <s v="MMR001005"/>
    <x v="17"/>
    <s v="MMR001005026"/>
    <x v="144"/>
    <s v="166356"/>
    <x v="250"/>
    <n v="6"/>
    <n v="22"/>
    <x v="1"/>
    <s v="MMR001"/>
    <s v="Open"/>
    <x v="8"/>
    <s v="MMR001005"/>
    <x v="17"/>
    <s v="MMR001005009"/>
    <m/>
    <m/>
    <s v="Pan Wa"/>
    <s v="MMR001CMP210"/>
    <s v="98.37778"/>
    <s v="25.60867"/>
    <n v="275"/>
    <s v="GCA"/>
    <s v="Camp"/>
    <s v="Rural"/>
    <m/>
    <s v="KMSS-MYT"/>
    <n v="-1"/>
    <n v="-1"/>
    <n v="0"/>
    <s v="Open"/>
    <n v="-1"/>
    <n v="0"/>
  </r>
  <r>
    <s v="MMR001"/>
    <x v="1"/>
    <s v="MMR001005"/>
    <x v="17"/>
    <s v="MMR001005025"/>
    <x v="145"/>
    <s v="166353"/>
    <x v="251"/>
    <n v="13"/>
    <n v="52"/>
    <x v="1"/>
    <s v="MMR001"/>
    <s v="Open"/>
    <x v="8"/>
    <s v="MMR001005"/>
    <x v="17"/>
    <s v="MMR001005009"/>
    <m/>
    <m/>
    <s v="Pan Wa"/>
    <s v="MMR001CMP210"/>
    <s v="98.37778"/>
    <s v="25.60867"/>
    <n v="275"/>
    <s v="GCA"/>
    <s v="Camp"/>
    <s v="Rural"/>
    <m/>
    <s v="KMSS-MYT"/>
    <n v="-1"/>
    <n v="-1"/>
    <n v="0"/>
    <s v="Open"/>
    <n v="-1"/>
    <n v="0"/>
  </r>
  <r>
    <s v="MMR001"/>
    <x v="1"/>
    <s v="MMR001012"/>
    <x v="5"/>
    <s v="MMR001012022"/>
    <x v="43"/>
    <s v="167089"/>
    <x v="65"/>
    <n v="1"/>
    <n v="4"/>
    <x v="1"/>
    <s v="MMR001"/>
    <s v="Open"/>
    <x v="1"/>
    <s v="MMR001002"/>
    <x v="18"/>
    <s v="MMR001002031"/>
    <s v="Pa Jau"/>
    <m/>
    <s v="Pajau - Jan Mai"/>
    <s v="MMR001CMP120"/>
    <s v="97.751389"/>
    <s v="24.831944"/>
    <n v="768"/>
    <s v="NGCA"/>
    <s v="Camp"/>
    <s v="Rural"/>
    <s v="01/07/2011"/>
    <s v="KBC"/>
    <n v="-1"/>
    <n v="0"/>
    <n v="0"/>
    <s v="Open"/>
    <n v="-1"/>
    <n v="0"/>
  </r>
  <r>
    <s v="MMR001"/>
    <x v="1"/>
    <s v="MMR001010"/>
    <x v="7"/>
    <s v="MMR001010016"/>
    <x v="146"/>
    <s v="166845"/>
    <x v="252"/>
    <n v="2"/>
    <n v="4"/>
    <x v="1"/>
    <s v="MMR001"/>
    <s v="Open"/>
    <x v="1"/>
    <s v="MMR001002"/>
    <x v="18"/>
    <s v="MMR001002031"/>
    <s v="Pa Jau"/>
    <m/>
    <s v="Pajau - Jan Mai"/>
    <s v="MMR001CMP120"/>
    <s v="97.751389"/>
    <s v="24.831944"/>
    <n v="768"/>
    <s v="NGCA"/>
    <s v="Camp"/>
    <s v="Rural"/>
    <s v="01/07/2011"/>
    <s v="KBC"/>
    <n v="-1"/>
    <n v="0"/>
    <n v="0"/>
    <s v="Open"/>
    <n v="-1"/>
    <n v="0"/>
  </r>
  <r>
    <s v="MMR001"/>
    <x v="1"/>
    <s v="MMR001002"/>
    <x v="3"/>
    <s v="MMR001002029"/>
    <x v="7"/>
    <s v="165778"/>
    <x v="13"/>
    <n v="2"/>
    <n v="14"/>
    <x v="1"/>
    <s v="MMR001"/>
    <s v="Open"/>
    <x v="1"/>
    <s v="MMR001002"/>
    <x v="18"/>
    <s v="MMR001002031"/>
    <s v="Pa Jau"/>
    <m/>
    <s v="Pajau - Jan Mai"/>
    <s v="MMR001CMP120"/>
    <s v="97.751389"/>
    <s v="24.831944"/>
    <n v="768"/>
    <s v="NGCA"/>
    <s v="Camp"/>
    <s v="Rural"/>
    <s v="01/07/2011"/>
    <s v="KBC"/>
    <n v="-1"/>
    <n v="-1"/>
    <n v="0"/>
    <s v="Open"/>
    <n v="-1"/>
    <n v="0"/>
  </r>
  <r>
    <s v="MMR001"/>
    <x v="1"/>
    <s v="MMR001002"/>
    <x v="3"/>
    <s v="MMR001002024"/>
    <x v="23"/>
    <s v="216853"/>
    <x v="105"/>
    <n v="51"/>
    <n v="282"/>
    <x v="1"/>
    <s v="MMR001"/>
    <s v="Open"/>
    <x v="1"/>
    <s v="MMR001002"/>
    <x v="18"/>
    <s v="MMR001002031"/>
    <s v="Pa Jau"/>
    <m/>
    <s v="Pajau - Jan Mai"/>
    <s v="MMR001CMP120"/>
    <s v="97.751389"/>
    <s v="24.831944"/>
    <n v="768"/>
    <s v="NGCA"/>
    <s v="Camp"/>
    <s v="Rural"/>
    <s v="01/07/2011"/>
    <s v="KBC"/>
    <n v="-1"/>
    <n v="-1"/>
    <n v="0"/>
    <s v="Open"/>
    <n v="-1"/>
    <n v="0"/>
  </r>
  <r>
    <s v="MMR001"/>
    <x v="1"/>
    <s v="MMR001002"/>
    <x v="3"/>
    <s v="MMR001002021"/>
    <x v="37"/>
    <s v="216841"/>
    <x v="57"/>
    <n v="2"/>
    <n v="11"/>
    <x v="1"/>
    <s v="MMR001"/>
    <s v="Open"/>
    <x v="1"/>
    <s v="MMR001002"/>
    <x v="18"/>
    <s v="MMR001002031"/>
    <s v="Pa Jau"/>
    <m/>
    <s v="Pajau - Jan Mai"/>
    <s v="MMR001CMP120"/>
    <s v="97.751389"/>
    <s v="24.831944"/>
    <n v="768"/>
    <s v="NGCA"/>
    <s v="Camp"/>
    <s v="Rural"/>
    <s v="01/07/2011"/>
    <s v="KBC"/>
    <n v="-1"/>
    <n v="-1"/>
    <n v="0"/>
    <s v="Open"/>
    <n v="-1"/>
    <n v="0"/>
  </r>
  <r>
    <s v="MMR001"/>
    <x v="1"/>
    <s v="MMR001009"/>
    <x v="6"/>
    <s v="MMR001009001"/>
    <x v="13"/>
    <s v="166773"/>
    <x v="151"/>
    <n v="1"/>
    <n v="4"/>
    <x v="1"/>
    <s v="MMR001"/>
    <s v="Open"/>
    <x v="1"/>
    <s v="MMR001002"/>
    <x v="18"/>
    <s v="MMR001002031"/>
    <s v="Pa Jau"/>
    <m/>
    <s v="Pajau - Jan Mai"/>
    <s v="MMR001CMP120"/>
    <s v="97.751389"/>
    <s v="24.831944"/>
    <n v="768"/>
    <s v="NGCA"/>
    <s v="Camp"/>
    <s v="Rural"/>
    <s v="01/07/2011"/>
    <s v="KBC"/>
    <n v="-1"/>
    <n v="0"/>
    <n v="0"/>
    <s v="Open"/>
    <n v="-1"/>
    <n v="0"/>
  </r>
  <r>
    <s v="MMR001"/>
    <x v="1"/>
    <s v="MMR001002"/>
    <x v="3"/>
    <s v="MMR001002020"/>
    <x v="87"/>
    <s v="220349"/>
    <x v="253"/>
    <n v="30"/>
    <n v="169"/>
    <x v="1"/>
    <s v="MMR001"/>
    <s v="Open"/>
    <x v="1"/>
    <s v="MMR001002"/>
    <x v="18"/>
    <s v="MMR001002031"/>
    <s v="Pa Jau"/>
    <m/>
    <s v="Pajau - Jan Mai"/>
    <s v="MMR001CMP120"/>
    <s v="97.751389"/>
    <s v="24.831944"/>
    <n v="768"/>
    <s v="NGCA"/>
    <s v="Camp"/>
    <s v="Rural"/>
    <s v="01/07/2011"/>
    <s v="KBC"/>
    <n v="-1"/>
    <n v="-1"/>
    <n v="0"/>
    <s v="Open"/>
    <n v="-1"/>
    <n v="0"/>
  </r>
  <r>
    <s v="MMR001"/>
    <x v="1"/>
    <s v="MMR001002"/>
    <x v="3"/>
    <m/>
    <x v="4"/>
    <m/>
    <x v="8"/>
    <n v="4"/>
    <n v="16"/>
    <x v="1"/>
    <s v="MMR001"/>
    <s v="Open"/>
    <x v="1"/>
    <s v="MMR001002"/>
    <x v="18"/>
    <s v="MMR001002031"/>
    <s v="Pa Jau"/>
    <m/>
    <s v="Pajau - Jan Mai"/>
    <s v="MMR001CMP120"/>
    <s v="97.751389"/>
    <s v="24.831944"/>
    <n v="768"/>
    <s v="NGCA"/>
    <s v="Camp"/>
    <s v="Rural"/>
    <s v="01/07/2011"/>
    <s v="KBC"/>
    <n v="-1"/>
    <n v="-1"/>
    <n v="0"/>
    <s v="Open"/>
    <n v="0"/>
    <n v="-1"/>
  </r>
  <r>
    <s v="MMR015"/>
    <x v="0"/>
    <s v="MMR015001"/>
    <x v="1"/>
    <s v="MMR015001009"/>
    <x v="147"/>
    <s v="205719"/>
    <x v="254"/>
    <n v="1"/>
    <n v="3"/>
    <x v="1"/>
    <s v="MMR001"/>
    <s v="Open"/>
    <x v="1"/>
    <s v="MMR001002"/>
    <x v="18"/>
    <s v="MMR001002031"/>
    <s v="Pa Jau"/>
    <m/>
    <s v="Pajau - Jan Mai"/>
    <s v="MMR001CMP120"/>
    <s v="97.751389"/>
    <s v="24.831944"/>
    <n v="768"/>
    <s v="NGCA"/>
    <s v="Camp"/>
    <s v="Rural"/>
    <s v="01/07/2011"/>
    <s v="KBC"/>
    <n v="0"/>
    <n v="0"/>
    <n v="0"/>
    <s v="Open"/>
    <n v="-1"/>
    <n v="0"/>
  </r>
  <r>
    <s v="MMR001"/>
    <x v="1"/>
    <s v="MMR001002"/>
    <x v="3"/>
    <s v="MMR001002031"/>
    <x v="6"/>
    <s v="165792"/>
    <x v="255"/>
    <n v="48"/>
    <n v="209"/>
    <x v="1"/>
    <s v="MMR001"/>
    <s v="Open"/>
    <x v="1"/>
    <s v="MMR001002"/>
    <x v="18"/>
    <s v="MMR001002031"/>
    <s v="Pa Jau"/>
    <m/>
    <s v="Pajau - Jan Mai"/>
    <s v="MMR001CMP120"/>
    <s v="97.751389"/>
    <s v="24.831944"/>
    <n v="768"/>
    <s v="NGCA"/>
    <s v="Camp"/>
    <s v="Rural"/>
    <s v="01/07/2011"/>
    <s v="KBC"/>
    <n v="-1"/>
    <n v="-1"/>
    <n v="-1"/>
    <s v="Open"/>
    <n v="0"/>
    <n v="0"/>
  </r>
  <r>
    <s v="MMR001"/>
    <x v="1"/>
    <s v="MMR001003"/>
    <x v="13"/>
    <s v="MMR001003037"/>
    <x v="148"/>
    <s v="166085"/>
    <x v="256"/>
    <n v="1"/>
    <n v="5"/>
    <x v="1"/>
    <s v="MMR001"/>
    <s v="Open"/>
    <x v="1"/>
    <s v="MMR001002"/>
    <x v="18"/>
    <s v="MMR001002031"/>
    <s v="Pa Jau"/>
    <m/>
    <s v="Pajau - Jan Mai"/>
    <s v="MMR001CMP120"/>
    <s v="97.751389"/>
    <s v="24.831944"/>
    <n v="768"/>
    <s v="NGCA"/>
    <s v="Camp"/>
    <s v="Rural"/>
    <s v="01/07/2011"/>
    <s v="KBC"/>
    <n v="-1"/>
    <n v="0"/>
    <n v="0"/>
    <s v="Open"/>
    <n v="-1"/>
    <n v="0"/>
  </r>
  <r>
    <s v="MMR001"/>
    <x v="1"/>
    <s v="MMR001001"/>
    <x v="9"/>
    <s v="MMR001001701"/>
    <x v="149"/>
    <s v="MMR001001701520"/>
    <x v="257"/>
    <n v="9"/>
    <n v="26"/>
    <x v="1"/>
    <s v="MMR001"/>
    <s v="Open"/>
    <x v="1"/>
    <s v="MMR001002"/>
    <x v="18"/>
    <s v="MMR001002031"/>
    <s v="Pa Jau"/>
    <m/>
    <s v="Pajau - Jan Mai"/>
    <s v="MMR001CMP120"/>
    <s v="97.751389"/>
    <s v="24.831944"/>
    <n v="768"/>
    <s v="NGCA"/>
    <s v="Camp"/>
    <s v="Rural"/>
    <s v="01/07/2011"/>
    <s v="KBC"/>
    <n v="-1"/>
    <n v="0"/>
    <n v="0"/>
    <s v="Open"/>
    <n v="-1"/>
    <n v="0"/>
  </r>
  <r>
    <s v="MMR001"/>
    <x v="1"/>
    <s v="MMR001002"/>
    <x v="3"/>
    <s v="MMR001002024"/>
    <x v="23"/>
    <s v="216847"/>
    <x v="75"/>
    <n v="3"/>
    <n v="14"/>
    <x v="1"/>
    <s v="MMR001"/>
    <s v="Open"/>
    <x v="1"/>
    <s v="MMR001002"/>
    <x v="18"/>
    <s v="MMR001002031"/>
    <s v="Pa Jau"/>
    <m/>
    <s v="Pajau - Jan Mai"/>
    <s v="MMR001CMP120"/>
    <s v="97.751389"/>
    <s v="24.831944"/>
    <n v="768"/>
    <s v="NGCA"/>
    <s v="Camp"/>
    <s v="Rural"/>
    <s v="01/07/2011"/>
    <s v="KBC"/>
    <n v="-1"/>
    <n v="-1"/>
    <n v="0"/>
    <s v="Open"/>
    <n v="-1"/>
    <n v="0"/>
  </r>
  <r>
    <s v="MMR001"/>
    <x v="1"/>
    <s v="MMR001002"/>
    <x v="3"/>
    <s v="MMR001002025"/>
    <x v="42"/>
    <s v="165773"/>
    <x v="71"/>
    <n v="2"/>
    <n v="4"/>
    <x v="1"/>
    <s v="MMR001"/>
    <s v="Open"/>
    <x v="1"/>
    <s v="MMR001002"/>
    <x v="18"/>
    <s v="MMR001002031"/>
    <s v="Pa Jau"/>
    <m/>
    <s v="Pajau - Jan Mai"/>
    <s v="MMR001CMP120"/>
    <s v="97.751389"/>
    <s v="24.831944"/>
    <n v="768"/>
    <s v="NGCA"/>
    <s v="Camp"/>
    <s v="Rural"/>
    <s v="01/07/2011"/>
    <s v="KBC"/>
    <n v="-1"/>
    <n v="-1"/>
    <n v="0"/>
    <s v="Open"/>
    <n v="-1"/>
    <n v="0"/>
  </r>
  <r>
    <s v="MMR001"/>
    <x v="1"/>
    <s v="MMR001002"/>
    <x v="3"/>
    <s v="MMR001002023"/>
    <x v="10"/>
    <s v="165771"/>
    <x v="22"/>
    <n v="3"/>
    <n v="14"/>
    <x v="1"/>
    <s v="MMR001"/>
    <s v="Open"/>
    <x v="1"/>
    <s v="MMR001002"/>
    <x v="18"/>
    <s v="MMR001002031"/>
    <s v="Pa Jau"/>
    <m/>
    <s v="Pajau - Jan Mai"/>
    <s v="MMR001CMP120"/>
    <s v="97.751389"/>
    <s v="24.831944"/>
    <n v="768"/>
    <s v="NGCA"/>
    <s v="Camp"/>
    <s v="Rural"/>
    <s v="01/07/2011"/>
    <s v="KBC"/>
    <n v="-1"/>
    <n v="-1"/>
    <n v="0"/>
    <s v="Open"/>
    <n v="-1"/>
    <n v="0"/>
  </r>
  <r>
    <s v="MMR001"/>
    <x v="1"/>
    <s v="MMR001002"/>
    <x v="3"/>
    <s v="MMR001002024"/>
    <x v="23"/>
    <s v="216848"/>
    <x v="76"/>
    <n v="4"/>
    <n v="13"/>
    <x v="1"/>
    <s v="MMR001"/>
    <s v="Open"/>
    <x v="1"/>
    <s v="MMR001002"/>
    <x v="18"/>
    <s v="MMR001002031"/>
    <s v="Pa Jau"/>
    <m/>
    <s v="Pajau - Jan Mai"/>
    <s v="MMR001CMP120"/>
    <s v="97.751389"/>
    <s v="24.831944"/>
    <n v="768"/>
    <s v="NGCA"/>
    <s v="Camp"/>
    <s v="Rural"/>
    <s v="01/07/2011"/>
    <s v="KBC"/>
    <n v="-1"/>
    <n v="-1"/>
    <n v="0"/>
    <s v="Open"/>
    <n v="-1"/>
    <n v="0"/>
  </r>
  <r>
    <s v="MMR001"/>
    <x v="1"/>
    <s v="MMR001003"/>
    <x v="13"/>
    <s v="MMR001003056"/>
    <x v="58"/>
    <s v="166174"/>
    <x v="92"/>
    <n v="1"/>
    <n v="3"/>
    <x v="1"/>
    <s v="MMR001"/>
    <s v="Open"/>
    <x v="1"/>
    <s v="MMR001002"/>
    <x v="18"/>
    <s v="MMR001002031"/>
    <s v="Pa Jau"/>
    <m/>
    <s v="Pajau - Jan Mai"/>
    <s v="MMR001CMP120"/>
    <s v="97.751389"/>
    <s v="24.831944"/>
    <n v="768"/>
    <s v="NGCA"/>
    <s v="Camp"/>
    <s v="Rural"/>
    <s v="01/07/2011"/>
    <s v="KBC"/>
    <n v="-1"/>
    <n v="0"/>
    <n v="0"/>
    <s v="Open"/>
    <n v="-1"/>
    <n v="0"/>
  </r>
  <r>
    <s v="MMR001"/>
    <x v="1"/>
    <s v="MMR001002"/>
    <x v="3"/>
    <s v="MMR001002032"/>
    <x v="8"/>
    <s v="165801"/>
    <x v="51"/>
    <n v="11"/>
    <n v="50"/>
    <x v="1"/>
    <s v="MMR001"/>
    <s v="Open"/>
    <x v="1"/>
    <s v="MMR001002"/>
    <x v="18"/>
    <s v="MMR001002031"/>
    <s v="Pa Jau"/>
    <m/>
    <s v="Pajau - Jan Mai"/>
    <s v="MMR001CMP120"/>
    <s v="97.751389"/>
    <s v="24.831944"/>
    <n v="768"/>
    <s v="NGCA"/>
    <s v="Camp"/>
    <s v="Rural"/>
    <s v="01/07/2011"/>
    <s v="KBC"/>
    <n v="-1"/>
    <n v="-1"/>
    <n v="0"/>
    <s v="Open"/>
    <n v="-1"/>
    <n v="0"/>
  </r>
  <r>
    <s v="MMR001"/>
    <x v="1"/>
    <s v="MMR001002"/>
    <x v="3"/>
    <s v="MMR001002024"/>
    <x v="23"/>
    <s v="220351"/>
    <x v="124"/>
    <n v="2"/>
    <n v="5"/>
    <x v="1"/>
    <s v="MMR001"/>
    <s v="Open"/>
    <x v="1"/>
    <s v="MMR001002"/>
    <x v="18"/>
    <s v="MMR001002031"/>
    <s v="Pa Jau"/>
    <m/>
    <s v="Pajau - Jan Mai"/>
    <s v="MMR001CMP120"/>
    <s v="97.751389"/>
    <s v="24.831944"/>
    <n v="768"/>
    <s v="NGCA"/>
    <s v="Camp"/>
    <s v="Rural"/>
    <s v="01/07/2011"/>
    <s v="KBC"/>
    <n v="-1"/>
    <n v="-1"/>
    <n v="0"/>
    <s v="Open"/>
    <n v="-1"/>
    <n v="0"/>
  </r>
  <r>
    <s v="MMR001"/>
    <x v="1"/>
    <s v="MMR001013"/>
    <x v="4"/>
    <s v="MMR001013012"/>
    <x v="38"/>
    <s v="167338"/>
    <x v="258"/>
    <n v="3"/>
    <n v="7"/>
    <x v="1"/>
    <s v="MMR001"/>
    <s v="Open"/>
    <x v="7"/>
    <s v="MMR001012"/>
    <x v="19"/>
    <s v="MMR001012033"/>
    <s v="Mai Gyar Yang"/>
    <s v="216913"/>
    <s v="Pa Kahtawng "/>
    <s v="MMR001CMP126"/>
    <s v="97.752667"/>
    <s v="24.2744"/>
    <n v="3622"/>
    <s v="NGCA"/>
    <s v="Camp"/>
    <s v="Rural"/>
    <s v="01/04/2012"/>
    <s v="KMSS-BMO"/>
    <n v="-1"/>
    <n v="0"/>
    <n v="0"/>
    <s v="Open"/>
    <n v="-1"/>
    <n v="0"/>
  </r>
  <r>
    <s v="MMR001"/>
    <x v="1"/>
    <s v="MMR001002"/>
    <x v="3"/>
    <s v="MMR001002004"/>
    <x v="150"/>
    <s v="165738"/>
    <x v="259"/>
    <n v="3"/>
    <n v="6"/>
    <x v="1"/>
    <s v="MMR001"/>
    <s v="Open"/>
    <x v="7"/>
    <s v="MMR001012"/>
    <x v="19"/>
    <s v="MMR001012033"/>
    <s v="Mai Gyar Yang"/>
    <s v="216913"/>
    <s v="Pa Kahtawng "/>
    <s v="MMR001CMP126"/>
    <s v="97.752667"/>
    <s v="24.2744"/>
    <n v="3622"/>
    <s v="NGCA"/>
    <s v="Camp"/>
    <s v="Rural"/>
    <s v="01/04/2012"/>
    <s v="KMSS-BMO"/>
    <n v="-1"/>
    <n v="0"/>
    <n v="0"/>
    <s v="Open"/>
    <n v="-1"/>
    <n v="0"/>
  </r>
  <r>
    <s v="MMR001"/>
    <x v="1"/>
    <s v="MMR001001"/>
    <x v="9"/>
    <s v="MMR001001701"/>
    <x v="149"/>
    <s v="MMR001001701514"/>
    <x v="260"/>
    <n v="4"/>
    <n v="13"/>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48"/>
    <x v="27"/>
    <s v="216930"/>
    <x v="261"/>
    <n v="4"/>
    <n v="15"/>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07"/>
    <x v="46"/>
    <s v="167032"/>
    <x v="70"/>
    <n v="11"/>
    <n v="70"/>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9"/>
    <x v="151"/>
    <s v="167131"/>
    <x v="262"/>
    <n v="17"/>
    <n v="32"/>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7"/>
    <x v="152"/>
    <s v="216910"/>
    <x v="263"/>
    <n v="13"/>
    <n v="81"/>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702"/>
    <x v="47"/>
    <s v="MMR001012702507"/>
    <x v="264"/>
    <n v="4"/>
    <n v="10"/>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9"/>
    <x v="151"/>
    <s v="167129"/>
    <x v="265"/>
    <n v="10"/>
    <n v="44"/>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0"/>
    <x v="153"/>
    <s v="167137"/>
    <x v="266"/>
    <n v="3"/>
    <n v="19"/>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07"/>
    <x v="46"/>
    <s v="167031"/>
    <x v="267"/>
    <n v="5"/>
    <n v="20"/>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08"/>
    <x v="51"/>
    <s v="167039"/>
    <x v="268"/>
    <n v="12"/>
    <n v="50"/>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08"/>
    <x v="51"/>
    <s v="167035"/>
    <x v="196"/>
    <n v="6"/>
    <n v="54"/>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4"/>
    <x v="55"/>
    <s v="167102"/>
    <x v="176"/>
    <n v="21"/>
    <n v="155"/>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702"/>
    <x v="47"/>
    <s v="MMR001012702506"/>
    <x v="193"/>
    <n v="1"/>
    <n v="3"/>
    <x v="1"/>
    <s v="MMR001"/>
    <s v="Open"/>
    <x v="7"/>
    <s v="MMR001012"/>
    <x v="19"/>
    <s v="MMR001012033"/>
    <s v="Mai Gyar Yang"/>
    <s v="216913"/>
    <s v="Pa Kahtawng "/>
    <s v="MMR001CMP126"/>
    <s v="97.752667"/>
    <s v="24.2744"/>
    <n v="3622"/>
    <s v="NGCA"/>
    <s v="Camp"/>
    <s v="Rural"/>
    <s v="01/04/2012"/>
    <s v="KMSS-BMO"/>
    <n v="-1"/>
    <n v="-1"/>
    <n v="0"/>
    <s v="Open"/>
    <n v="-1"/>
    <n v="0"/>
  </r>
  <r>
    <s v="MMR001"/>
    <x v="1"/>
    <s v="MMR001005"/>
    <x v="17"/>
    <s v="MMR001005702"/>
    <x v="78"/>
    <s v="MMR001005702501"/>
    <x v="81"/>
    <n v="3"/>
    <n v="16"/>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25"/>
    <x v="154"/>
    <s v="167107"/>
    <x v="269"/>
    <n v="20"/>
    <n v="100"/>
    <x v="1"/>
    <s v="MMR001"/>
    <s v="Open"/>
    <x v="7"/>
    <s v="MMR001012"/>
    <x v="19"/>
    <s v="MMR001012033"/>
    <s v="Mai Gyar Yang"/>
    <s v="216913"/>
    <s v="Pa Kahtawng "/>
    <s v="MMR001CMP126"/>
    <s v="97.752667"/>
    <s v="24.2744"/>
    <n v="3622"/>
    <s v="NGCA"/>
    <s v="Camp"/>
    <s v="Rural"/>
    <s v="01/04/2012"/>
    <s v="KMSS-BMO"/>
    <n v="-1"/>
    <n v="-1"/>
    <n v="0"/>
    <s v="Open"/>
    <n v="-1"/>
    <n v="0"/>
  </r>
  <r>
    <s v="MMR001"/>
    <x v="1"/>
    <s v="MMR001013"/>
    <x v="4"/>
    <s v="MMR001013027"/>
    <x v="127"/>
    <s v="167434"/>
    <x v="270"/>
    <n v="12"/>
    <n v="39"/>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28"/>
    <x v="56"/>
    <s v="167442"/>
    <x v="271"/>
    <n v="10"/>
    <n v="47"/>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21"/>
    <x v="20"/>
    <s v="167405"/>
    <x v="211"/>
    <n v="1"/>
    <n v="3"/>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32"/>
    <x v="21"/>
    <s v="167469"/>
    <x v="37"/>
    <n v="1"/>
    <n v="3"/>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21"/>
    <x v="20"/>
    <s v="167406"/>
    <x v="272"/>
    <n v="1"/>
    <n v="5"/>
    <x v="1"/>
    <s v="MMR001"/>
    <s v="Open"/>
    <x v="7"/>
    <s v="MMR001012"/>
    <x v="19"/>
    <s v="MMR001012033"/>
    <s v="Mai Gyar Yang"/>
    <s v="216913"/>
    <s v="Pa Kahtawng "/>
    <s v="MMR001CMP126"/>
    <s v="97.752667"/>
    <s v="24.2744"/>
    <n v="3622"/>
    <s v="NGCA"/>
    <s v="Camp"/>
    <s v="Rural"/>
    <s v="01/04/2012"/>
    <s v="KMSS-BMO"/>
    <n v="-1"/>
    <n v="0"/>
    <n v="0"/>
    <s v="Open"/>
    <n v="-1"/>
    <n v="0"/>
  </r>
  <r>
    <s v="MMR001"/>
    <x v="1"/>
    <s v="MMR001002"/>
    <x v="3"/>
    <s v="MMR001002004"/>
    <x v="150"/>
    <s v="165738"/>
    <x v="259"/>
    <n v="2"/>
    <n v="17"/>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27"/>
    <x v="152"/>
    <s v="167121"/>
    <x v="273"/>
    <n v="6"/>
    <n v="29"/>
    <x v="1"/>
    <s v="MMR001"/>
    <s v="Open"/>
    <x v="7"/>
    <s v="MMR001012"/>
    <x v="19"/>
    <s v="MMR001012033"/>
    <s v="Mai Gyar Yang"/>
    <s v="216913"/>
    <s v="Pa Kahtawng "/>
    <s v="MMR001CMP126"/>
    <s v="97.752667"/>
    <s v="24.2744"/>
    <n v="3622"/>
    <s v="NGCA"/>
    <s v="Camp"/>
    <s v="Rural"/>
    <s v="01/04/2012"/>
    <s v="KMSS-BMO"/>
    <n v="-1"/>
    <n v="-1"/>
    <n v="0"/>
    <s v="Open"/>
    <n v="-1"/>
    <n v="0"/>
  </r>
  <r>
    <s v="MMR001"/>
    <x v="1"/>
    <s v="MMR001013"/>
    <x v="4"/>
    <s v="MMR001013013"/>
    <x v="155"/>
    <s v="167339"/>
    <x v="274"/>
    <n v="4"/>
    <n v="29"/>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27"/>
    <x v="152"/>
    <s v="167116"/>
    <x v="275"/>
    <n v="10"/>
    <n v="39"/>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08"/>
    <x v="51"/>
    <s v="167040"/>
    <x v="78"/>
    <n v="5"/>
    <n v="16"/>
    <x v="1"/>
    <s v="MMR001"/>
    <s v="Open"/>
    <x v="7"/>
    <s v="MMR001012"/>
    <x v="19"/>
    <s v="MMR001012033"/>
    <s v="Mai Gyar Yang"/>
    <s v="216913"/>
    <s v="Pa Kahtawng "/>
    <s v="MMR001CMP126"/>
    <s v="97.752667"/>
    <s v="24.2744"/>
    <n v="3622"/>
    <s v="NGCA"/>
    <s v="Camp"/>
    <s v="Rural"/>
    <s v="01/04/2012"/>
    <s v="KMSS-BMO"/>
    <n v="-1"/>
    <n v="-1"/>
    <n v="0"/>
    <s v="Open"/>
    <n v="-1"/>
    <n v="0"/>
  </r>
  <r>
    <s v="MMR001"/>
    <x v="1"/>
    <s v="MMR001013"/>
    <x v="4"/>
    <s v="MMR001013037"/>
    <x v="9"/>
    <s v="167484"/>
    <x v="93"/>
    <n v="3"/>
    <n v="17"/>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29"/>
    <x v="151"/>
    <s v="167132"/>
    <x v="276"/>
    <n v="5"/>
    <n v="44"/>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6"/>
    <x v="156"/>
    <s v="167112"/>
    <x v="277"/>
    <n v="16"/>
    <n v="40"/>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9"/>
    <x v="151"/>
    <s v="167133"/>
    <x v="278"/>
    <n v="18"/>
    <n v="94"/>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6"/>
    <x v="45"/>
    <s v="216916"/>
    <x v="279"/>
    <n v="1"/>
    <n v="8"/>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8"/>
    <x v="102"/>
    <s v="167198"/>
    <x v="178"/>
    <n v="1"/>
    <n v="3"/>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8"/>
    <x v="11"/>
    <s v="167124"/>
    <x v="280"/>
    <n v="6"/>
    <n v="64"/>
    <x v="1"/>
    <s v="MMR001"/>
    <s v="Open"/>
    <x v="7"/>
    <s v="MMR001012"/>
    <x v="19"/>
    <s v="MMR001012033"/>
    <s v="Mai Gyar Yang"/>
    <s v="216913"/>
    <s v="Pa Kahtawng "/>
    <s v="MMR001CMP126"/>
    <s v="97.752667"/>
    <s v="24.2744"/>
    <n v="3622"/>
    <s v="NGCA"/>
    <s v="Camp"/>
    <s v="Rural"/>
    <s v="01/04/2012"/>
    <s v="KMSS-BMO"/>
    <n v="-1"/>
    <n v="-1"/>
    <n v="0"/>
    <s v="Open"/>
    <n v="-1"/>
    <n v="0"/>
  </r>
  <r>
    <s v="MMR015"/>
    <x v="0"/>
    <s v="MMR015011"/>
    <x v="0"/>
    <s v="MMR015011010"/>
    <x v="157"/>
    <s v="208587"/>
    <x v="281"/>
    <n v="24"/>
    <n v="155"/>
    <x v="1"/>
    <s v="MMR001"/>
    <s v="Open"/>
    <x v="7"/>
    <s v="MMR001012"/>
    <x v="19"/>
    <s v="MMR001012033"/>
    <s v="Mai Gyar Yang"/>
    <s v="216913"/>
    <s v="Pa Kahtawng "/>
    <s v="MMR001CMP126"/>
    <s v="97.752667"/>
    <s v="24.2744"/>
    <n v="3622"/>
    <s v="NGCA"/>
    <s v="Camp"/>
    <s v="Rural"/>
    <s v="01/04/2012"/>
    <s v="KMSS-BMO"/>
    <n v="0"/>
    <n v="0"/>
    <n v="0"/>
    <s v="Open"/>
    <n v="-1"/>
    <n v="0"/>
  </r>
  <r>
    <s v="MMR001"/>
    <x v="1"/>
    <s v="MMR001013"/>
    <x v="4"/>
    <s v="MMR001013032"/>
    <x v="21"/>
    <s v="167472"/>
    <x v="282"/>
    <n v="2"/>
    <n v="10"/>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41"/>
    <x v="12"/>
    <s v="167215"/>
    <x v="186"/>
    <n v="2"/>
    <n v="8"/>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48"/>
    <x v="27"/>
    <s v="167255"/>
    <x v="67"/>
    <n v="2"/>
    <n v="12"/>
    <x v="1"/>
    <s v="MMR001"/>
    <s v="Open"/>
    <x v="7"/>
    <s v="MMR001012"/>
    <x v="19"/>
    <s v="MMR001012033"/>
    <s v="Mai Gyar Yang"/>
    <s v="216913"/>
    <s v="Pa Kahtawng "/>
    <s v="MMR001CMP126"/>
    <s v="97.752667"/>
    <s v="24.2744"/>
    <n v="3622"/>
    <s v="NGCA"/>
    <s v="Camp"/>
    <s v="Rural"/>
    <s v="01/04/2012"/>
    <s v="KMSS-BMO"/>
    <n v="-1"/>
    <n v="-1"/>
    <n v="0"/>
    <s v="Open"/>
    <n v="-1"/>
    <n v="0"/>
  </r>
  <r>
    <s v="MMR001"/>
    <x v="1"/>
    <s v="MMR001005"/>
    <x v="17"/>
    <s v="MMR001005702"/>
    <x v="78"/>
    <s v="MMR001005702501"/>
    <x v="81"/>
    <n v="1"/>
    <n v="6"/>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16"/>
    <x v="100"/>
    <s v="167365"/>
    <x v="283"/>
    <n v="2"/>
    <n v="14"/>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12"/>
    <x v="38"/>
    <s v="167333"/>
    <x v="58"/>
    <n v="1"/>
    <n v="5"/>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08"/>
    <x v="51"/>
    <s v="167037"/>
    <x v="284"/>
    <n v="3"/>
    <n v="21"/>
    <x v="1"/>
    <s v="MMR001"/>
    <s v="Open"/>
    <x v="7"/>
    <s v="MMR001012"/>
    <x v="19"/>
    <s v="MMR001012033"/>
    <s v="Mai Gyar Yang"/>
    <s v="216913"/>
    <s v="Pa Kahtawng "/>
    <s v="MMR001CMP126"/>
    <s v="97.752667"/>
    <s v="24.2744"/>
    <n v="3622"/>
    <s v="NGCA"/>
    <s v="Camp"/>
    <s v="Rural"/>
    <s v="01/04/2012"/>
    <s v="KMSS-BMO"/>
    <n v="-1"/>
    <n v="-1"/>
    <n v="0"/>
    <s v="Open"/>
    <n v="-1"/>
    <n v="0"/>
  </r>
  <r>
    <s v="MMR015"/>
    <x v="0"/>
    <s v="MMR015011"/>
    <x v="0"/>
    <s v="MMR015011024"/>
    <x v="158"/>
    <s v="208721"/>
    <x v="285"/>
    <n v="32"/>
    <n v="170"/>
    <x v="1"/>
    <s v="MMR001"/>
    <s v="Open"/>
    <x v="7"/>
    <s v="MMR001012"/>
    <x v="19"/>
    <s v="MMR001012033"/>
    <s v="Mai Gyar Yang"/>
    <s v="216913"/>
    <s v="Pa Kahtawng "/>
    <s v="MMR001CMP126"/>
    <s v="97.752667"/>
    <s v="24.2744"/>
    <n v="3622"/>
    <s v="NGCA"/>
    <s v="Camp"/>
    <s v="Rural"/>
    <s v="01/04/2012"/>
    <s v="KMSS-BMO"/>
    <n v="0"/>
    <n v="0"/>
    <n v="0"/>
    <s v="Open"/>
    <n v="-1"/>
    <n v="0"/>
  </r>
  <r>
    <s v="MMR001"/>
    <x v="1"/>
    <s v="MMR001012"/>
    <x v="5"/>
    <s v="MMR001012024"/>
    <x v="55"/>
    <s v="167105"/>
    <x v="286"/>
    <n v="2"/>
    <n v="10"/>
    <x v="1"/>
    <s v="MMR001"/>
    <s v="Open"/>
    <x v="7"/>
    <s v="MMR001012"/>
    <x v="19"/>
    <s v="MMR001012033"/>
    <s v="Mai Gyar Yang"/>
    <s v="216913"/>
    <s v="Pa Kahtawng "/>
    <s v="MMR001CMP126"/>
    <s v="97.752667"/>
    <s v="24.2744"/>
    <n v="3622"/>
    <s v="NGCA"/>
    <s v="Camp"/>
    <s v="Rural"/>
    <s v="01/04/2012"/>
    <s v="KMSS-BMO"/>
    <n v="-1"/>
    <n v="-1"/>
    <n v="0"/>
    <s v="Open"/>
    <n v="-1"/>
    <n v="0"/>
  </r>
  <r>
    <s v="MMR015"/>
    <x v="0"/>
    <s v="MMR015011"/>
    <x v="0"/>
    <s v="MMR015011023"/>
    <x v="159"/>
    <s v="208714"/>
    <x v="287"/>
    <n v="29"/>
    <n v="119"/>
    <x v="1"/>
    <s v="MMR001"/>
    <s v="Open"/>
    <x v="7"/>
    <s v="MMR001012"/>
    <x v="19"/>
    <s v="MMR001012033"/>
    <s v="Mai Gyar Yang"/>
    <s v="216913"/>
    <s v="Pa Kahtawng "/>
    <s v="MMR001CMP126"/>
    <s v="97.752667"/>
    <s v="24.2744"/>
    <n v="3622"/>
    <s v="NGCA"/>
    <s v="Camp"/>
    <s v="Rural"/>
    <s v="01/04/2012"/>
    <s v="KMSS-BMO"/>
    <n v="0"/>
    <n v="0"/>
    <n v="0"/>
    <s v="Open"/>
    <n v="-1"/>
    <n v="0"/>
  </r>
  <r>
    <s v="MMR001"/>
    <x v="1"/>
    <s v="MMR001012"/>
    <x v="5"/>
    <s v="MMR001012027"/>
    <x v="152"/>
    <s v="167122"/>
    <x v="288"/>
    <n v="12"/>
    <n v="75"/>
    <x v="1"/>
    <s v="MMR001"/>
    <s v="Open"/>
    <x v="7"/>
    <s v="MMR001012"/>
    <x v="19"/>
    <s v="MMR001012033"/>
    <s v="Mai Gyar Yang"/>
    <s v="216913"/>
    <s v="Pa Kahtawng "/>
    <s v="MMR001CMP126"/>
    <s v="97.752667"/>
    <s v="24.2744"/>
    <n v="3622"/>
    <s v="NGCA"/>
    <s v="Camp"/>
    <s v="Rural"/>
    <s v="01/04/2012"/>
    <s v="KMSS-BMO"/>
    <n v="-1"/>
    <n v="-1"/>
    <n v="0"/>
    <s v="Open"/>
    <n v="-1"/>
    <n v="0"/>
  </r>
  <r>
    <s v="MMR015"/>
    <x v="0"/>
    <s v="MMR015011"/>
    <x v="0"/>
    <s v="MMR015011058"/>
    <x v="160"/>
    <s v="208990"/>
    <x v="289"/>
    <n v="34"/>
    <n v="247"/>
    <x v="1"/>
    <s v="MMR001"/>
    <s v="Open"/>
    <x v="7"/>
    <s v="MMR001012"/>
    <x v="19"/>
    <s v="MMR001012033"/>
    <s v="Mai Gyar Yang"/>
    <s v="216913"/>
    <s v="Pa Kahtawng "/>
    <s v="MMR001CMP126"/>
    <s v="97.752667"/>
    <s v="24.2744"/>
    <n v="3622"/>
    <s v="NGCA"/>
    <s v="Camp"/>
    <s v="Rural"/>
    <s v="01/04/2012"/>
    <s v="KMSS-BMO"/>
    <n v="0"/>
    <n v="0"/>
    <n v="0"/>
    <s v="Open"/>
    <n v="-1"/>
    <n v="0"/>
  </r>
  <r>
    <s v="MMR015"/>
    <x v="0"/>
    <s v="MMR015011"/>
    <x v="0"/>
    <s v="MMR015011060"/>
    <x v="161"/>
    <s v="209003"/>
    <x v="290"/>
    <n v="31"/>
    <n v="155"/>
    <x v="1"/>
    <s v="MMR001"/>
    <s v="Open"/>
    <x v="7"/>
    <s v="MMR001012"/>
    <x v="19"/>
    <s v="MMR001012033"/>
    <s v="Mai Gyar Yang"/>
    <s v="216913"/>
    <s v="Pa Kahtawng "/>
    <s v="MMR001CMP126"/>
    <s v="97.752667"/>
    <s v="24.2744"/>
    <n v="3622"/>
    <s v="NGCA"/>
    <s v="Camp"/>
    <s v="Rural"/>
    <s v="01/04/2012"/>
    <s v="KMSS-BMO"/>
    <n v="0"/>
    <n v="0"/>
    <n v="0"/>
    <s v="Open"/>
    <n v="-1"/>
    <n v="0"/>
  </r>
  <r>
    <s v="MMR015"/>
    <x v="0"/>
    <s v="MMR015011"/>
    <x v="0"/>
    <s v="MMR015011010"/>
    <x v="157"/>
    <s v="208588"/>
    <x v="291"/>
    <n v="12"/>
    <n v="88"/>
    <x v="1"/>
    <s v="MMR001"/>
    <s v="Open"/>
    <x v="7"/>
    <s v="MMR001012"/>
    <x v="19"/>
    <s v="MMR001012033"/>
    <s v="Mai Gyar Yang"/>
    <s v="216913"/>
    <s v="Pa Kahtawng "/>
    <s v="MMR001CMP126"/>
    <s v="97.752667"/>
    <s v="24.2744"/>
    <n v="3622"/>
    <s v="NGCA"/>
    <s v="Camp"/>
    <s v="Rural"/>
    <s v="01/04/2012"/>
    <s v="KMSS-BMO"/>
    <n v="0"/>
    <n v="0"/>
    <n v="0"/>
    <s v="Open"/>
    <n v="-1"/>
    <n v="0"/>
  </r>
  <r>
    <s v="MMR001"/>
    <x v="1"/>
    <s v="MMR001012"/>
    <x v="5"/>
    <s v="MMR001012007"/>
    <x v="46"/>
    <s v="167030"/>
    <x v="292"/>
    <n v="4"/>
    <n v="41"/>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9"/>
    <x v="49"/>
    <s v="167205"/>
    <x v="74"/>
    <n v="5"/>
    <n v="58"/>
    <x v="1"/>
    <s v="MMR001"/>
    <s v="Open"/>
    <x v="7"/>
    <s v="MMR001012"/>
    <x v="19"/>
    <s v="MMR001012033"/>
    <s v="Mai Gyar Yang"/>
    <s v="216913"/>
    <s v="Pa Kahtawng "/>
    <s v="MMR001CMP126"/>
    <s v="97.752667"/>
    <s v="24.2744"/>
    <n v="3622"/>
    <s v="NGCA"/>
    <s v="Camp"/>
    <s v="Rural"/>
    <s v="01/04/2012"/>
    <s v="KMSS-BMO"/>
    <n v="-1"/>
    <n v="-1"/>
    <n v="0"/>
    <s v="Open"/>
    <n v="-1"/>
    <n v="0"/>
  </r>
  <r>
    <s v="MMR001"/>
    <x v="1"/>
    <s v="MMR001013"/>
    <x v="4"/>
    <s v="MMR001013012"/>
    <x v="38"/>
    <s v="167338"/>
    <x v="258"/>
    <n v="2"/>
    <n v="8"/>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29"/>
    <x v="151"/>
    <s v="167131"/>
    <x v="262"/>
    <n v="5"/>
    <n v="59"/>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8"/>
    <x v="102"/>
    <s v="216918"/>
    <x v="175"/>
    <n v="7"/>
    <n v="51"/>
    <x v="1"/>
    <s v="MMR001"/>
    <s v="Open"/>
    <x v="7"/>
    <s v="MMR001012"/>
    <x v="19"/>
    <s v="MMR001012033"/>
    <s v="Mai Gyar Yang"/>
    <s v="216913"/>
    <s v="Pa Kahtawng "/>
    <s v="MMR001CMP126"/>
    <s v="97.752667"/>
    <s v="24.2744"/>
    <n v="3622"/>
    <s v="NGCA"/>
    <s v="Camp"/>
    <s v="Rural"/>
    <s v="01/04/2012"/>
    <s v="KMSS-BMO"/>
    <n v="-1"/>
    <n v="-1"/>
    <n v="0"/>
    <s v="Open"/>
    <n v="-1"/>
    <n v="0"/>
  </r>
  <r>
    <s v="MMR015"/>
    <x v="0"/>
    <s v="MMR015011"/>
    <x v="0"/>
    <s v="MMR015011048"/>
    <x v="162"/>
    <s v="208880"/>
    <x v="293"/>
    <n v="25"/>
    <n v="175"/>
    <x v="1"/>
    <s v="MMR001"/>
    <s v="Open"/>
    <x v="7"/>
    <s v="MMR001012"/>
    <x v="19"/>
    <s v="MMR001012033"/>
    <s v="Mai Gyar Yang"/>
    <s v="216913"/>
    <s v="Pa Kahtawng "/>
    <s v="MMR001CMP126"/>
    <s v="97.752667"/>
    <s v="24.2744"/>
    <n v="3622"/>
    <s v="NGCA"/>
    <s v="Camp"/>
    <s v="Rural"/>
    <s v="01/04/2012"/>
    <s v="KMSS-BMO"/>
    <n v="0"/>
    <n v="0"/>
    <n v="0"/>
    <s v="Open"/>
    <n v="-1"/>
    <n v="0"/>
  </r>
  <r>
    <s v="MMR001"/>
    <x v="1"/>
    <s v="MMR001012"/>
    <x v="5"/>
    <s v="MMR001012027"/>
    <x v="152"/>
    <s v="167121"/>
    <x v="273"/>
    <n v="20"/>
    <n v="135"/>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6"/>
    <x v="156"/>
    <s v="167114"/>
    <x v="294"/>
    <n v="26"/>
    <n v="125"/>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4"/>
    <x v="55"/>
    <s v="167103"/>
    <x v="86"/>
    <n v="13"/>
    <n v="42"/>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08"/>
    <x v="51"/>
    <s v="167041"/>
    <x v="295"/>
    <n v="20"/>
    <n v="110"/>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6"/>
    <x v="156"/>
    <s v="167113"/>
    <x v="296"/>
    <n v="34"/>
    <n v="150"/>
    <x v="1"/>
    <s v="MMR001"/>
    <s v="Open"/>
    <x v="7"/>
    <s v="MMR001012"/>
    <x v="19"/>
    <s v="MMR001012033"/>
    <s v="Mai Gyar Yang"/>
    <s v="216913"/>
    <s v="Pa Kahtawng "/>
    <s v="MMR001CMP126"/>
    <s v="97.752667"/>
    <s v="24.2744"/>
    <n v="3622"/>
    <s v="NGCA"/>
    <s v="Camp"/>
    <s v="Rural"/>
    <s v="01/04/2012"/>
    <s v="KMSS-BMO"/>
    <n v="-1"/>
    <n v="-1"/>
    <n v="0"/>
    <s v="Open"/>
    <n v="-1"/>
    <n v="0"/>
  </r>
  <r>
    <s v="MMR015"/>
    <x v="0"/>
    <s v="MMR015011"/>
    <x v="0"/>
    <s v="MMR015011018"/>
    <x v="0"/>
    <s v="208679"/>
    <x v="9"/>
    <n v="21"/>
    <n v="109"/>
    <x v="0"/>
    <s v="MMR015"/>
    <s v="Open"/>
    <x v="0"/>
    <s v="MMR015011"/>
    <x v="0"/>
    <s v="MMR015011005"/>
    <s v="Kar Lai"/>
    <s v="208557"/>
    <s v="Zup Aung Camp"/>
    <s v="MMR015CMP020"/>
    <s v="97.83704"/>
    <s v="23.38503"/>
    <n v="1108"/>
    <s v="GCA"/>
    <s v="Camp"/>
    <s v="Rural"/>
    <s v="01/12/2012"/>
    <s v="KBC"/>
    <n v="-1"/>
    <n v="-1"/>
    <n v="0"/>
    <s v="Open"/>
    <n v="-1"/>
    <n v="0"/>
  </r>
  <r>
    <s v="MMR001"/>
    <x v="1"/>
    <s v="MMR001012"/>
    <x v="5"/>
    <s v="MMR001012008"/>
    <x v="51"/>
    <s v="167036"/>
    <x v="177"/>
    <n v="3"/>
    <n v="16"/>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7"/>
    <x v="163"/>
    <s v="167192"/>
    <x v="297"/>
    <n v="3"/>
    <n v="18"/>
    <x v="1"/>
    <s v="MMR001"/>
    <s v="Open"/>
    <x v="7"/>
    <s v="MMR001012"/>
    <x v="19"/>
    <s v="MMR001012033"/>
    <s v="Mai Gyar Yang"/>
    <s v="216913"/>
    <s v="Pa Kahtawng "/>
    <s v="MMR001CMP126"/>
    <s v="97.752667"/>
    <s v="24.2744"/>
    <n v="3622"/>
    <s v="NGCA"/>
    <s v="Camp"/>
    <s v="Rural"/>
    <s v="01/04/2012"/>
    <s v="KMSS-BMO"/>
    <n v="-1"/>
    <n v="-1"/>
    <n v="0"/>
    <s v="Open"/>
    <n v="-1"/>
    <n v="0"/>
  </r>
  <r>
    <s v="MMR001"/>
    <x v="1"/>
    <s v="MMR001013"/>
    <x v="4"/>
    <s v="MMR001013028"/>
    <x v="56"/>
    <s v="167442"/>
    <x v="271"/>
    <n v="4"/>
    <n v="17"/>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48"/>
    <x v="27"/>
    <s v="216930"/>
    <x v="261"/>
    <n v="3"/>
    <n v="14"/>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27"/>
    <x v="152"/>
    <s v="167115"/>
    <x v="298"/>
    <n v="22"/>
    <n v="128"/>
    <x v="1"/>
    <s v="MMR001"/>
    <s v="Open"/>
    <x v="7"/>
    <s v="MMR001012"/>
    <x v="19"/>
    <s v="MMR001012033"/>
    <s v="Mai Gyar Yang"/>
    <s v="216913"/>
    <s v="Pa Kahtawng "/>
    <s v="MMR001CMP126"/>
    <s v="97.752667"/>
    <s v="24.2744"/>
    <n v="3622"/>
    <s v="NGCA"/>
    <s v="Camp"/>
    <s v="Rural"/>
    <s v="01/04/2012"/>
    <s v="KMSS-BMO"/>
    <n v="-1"/>
    <n v="-1"/>
    <n v="0"/>
    <s v="Open"/>
    <n v="-1"/>
    <n v="0"/>
  </r>
  <r>
    <s v="MMR001"/>
    <x v="1"/>
    <s v="MMR001012"/>
    <x v="5"/>
    <s v="MMR001012037"/>
    <x v="163"/>
    <s v="167191"/>
    <x v="299"/>
    <n v="6"/>
    <n v="38"/>
    <x v="1"/>
    <s v="MMR001"/>
    <s v="Open"/>
    <x v="7"/>
    <s v="MMR001012"/>
    <x v="19"/>
    <s v="MMR001012033"/>
    <s v="Mai Gyar Yang"/>
    <s v="216913"/>
    <s v="Pa Kahtawng "/>
    <s v="MMR001CMP126"/>
    <s v="97.752667"/>
    <s v="24.2744"/>
    <n v="3622"/>
    <s v="NGCA"/>
    <s v="Camp"/>
    <s v="Rural"/>
    <s v="01/04/2012"/>
    <s v="KMSS-BMO"/>
    <n v="-1"/>
    <n v="-1"/>
    <n v="0"/>
    <s v="Open"/>
    <n v="-1"/>
    <n v="0"/>
  </r>
  <r>
    <s v="MMR001"/>
    <x v="1"/>
    <s v="MMR001013"/>
    <x v="4"/>
    <s v="MMR001013038"/>
    <x v="31"/>
    <s v="167502"/>
    <x v="300"/>
    <n v="4"/>
    <n v="20"/>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38"/>
    <x v="31"/>
    <s v="167503"/>
    <x v="301"/>
    <n v="4"/>
    <n v="20"/>
    <x v="1"/>
    <s v="MMR001"/>
    <s v="Open"/>
    <x v="7"/>
    <s v="MMR001012"/>
    <x v="19"/>
    <s v="MMR001012033"/>
    <s v="Mai Gyar Yang"/>
    <s v="216913"/>
    <s v="Pa Kahtawng "/>
    <s v="MMR001CMP126"/>
    <s v="97.752667"/>
    <s v="24.2744"/>
    <n v="3622"/>
    <s v="NGCA"/>
    <s v="Camp"/>
    <s v="Rural"/>
    <s v="01/04/2012"/>
    <s v="KMSS-BMO"/>
    <n v="-1"/>
    <n v="0"/>
    <n v="0"/>
    <s v="Open"/>
    <n v="-1"/>
    <n v="0"/>
  </r>
  <r>
    <s v="MMR001"/>
    <x v="1"/>
    <s v="MMR001013"/>
    <x v="4"/>
    <s v="MMR001013026"/>
    <x v="164"/>
    <s v="167426"/>
    <x v="302"/>
    <n v="5"/>
    <n v="23"/>
    <x v="1"/>
    <s v="MMR001"/>
    <s v="Open"/>
    <x v="7"/>
    <s v="MMR001012"/>
    <x v="19"/>
    <s v="MMR001012033"/>
    <s v="Mai Gyar Yang"/>
    <s v="216913"/>
    <s v="Pa Kahtawng "/>
    <s v="MMR001CMP126"/>
    <s v="97.752667"/>
    <s v="24.2744"/>
    <n v="3622"/>
    <s v="NGCA"/>
    <s v="Camp"/>
    <s v="Rural"/>
    <s v="01/04/2012"/>
    <s v="KMSS-BMO"/>
    <n v="-1"/>
    <n v="0"/>
    <n v="0"/>
    <s v="Open"/>
    <n v="-1"/>
    <n v="0"/>
  </r>
  <r>
    <s v="MMR001"/>
    <x v="1"/>
    <s v="MMR001012"/>
    <x v="5"/>
    <s v="MMR001012027"/>
    <x v="152"/>
    <s v="167120"/>
    <x v="303"/>
    <n v="30"/>
    <n v="206"/>
    <x v="1"/>
    <s v="MMR001"/>
    <s v="Open"/>
    <x v="7"/>
    <s v="MMR001012"/>
    <x v="19"/>
    <s v="MMR001012033"/>
    <s v="Mai Gyar Yang"/>
    <s v="216913"/>
    <s v="Pa Kahtawng "/>
    <s v="MMR001CMP126"/>
    <s v="97.752667"/>
    <s v="24.2744"/>
    <n v="3622"/>
    <s v="NGCA"/>
    <s v="Camp"/>
    <s v="Rural"/>
    <s v="01/04/2012"/>
    <s v="KMSS-BMO"/>
    <n v="-1"/>
    <n v="-1"/>
    <n v="0"/>
    <s v="Open"/>
    <n v="-1"/>
    <n v="0"/>
  </r>
  <r>
    <s v="MMR001"/>
    <x v="1"/>
    <s v="MMR001015"/>
    <x v="18"/>
    <s v="MMR001015030"/>
    <x v="89"/>
    <s v="167804"/>
    <x v="131"/>
    <n v="9"/>
    <n v="64"/>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31"/>
    <x v="165"/>
    <s v="167824"/>
    <x v="304"/>
    <n v="3"/>
    <n v="23"/>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09"/>
    <x v="86"/>
    <s v="167675"/>
    <x v="305"/>
    <n v="5"/>
    <n v="21"/>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20"/>
    <x v="166"/>
    <s v="167736"/>
    <x v="306"/>
    <n v="5"/>
    <n v="28"/>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09"/>
    <x v="86"/>
    <s v="167676"/>
    <x v="307"/>
    <n v="5"/>
    <n v="19"/>
    <x v="1"/>
    <s v="MMR001"/>
    <s v="Open"/>
    <x v="4"/>
    <s v="MMR001001"/>
    <x v="20"/>
    <s v="MMR001001003"/>
    <s v="Pi Tauk Myaing"/>
    <s v="165685"/>
    <s v="Pa Dauk Myaing(Pa La Na)"/>
    <s v="MMR001CMP162"/>
    <s v="97.4345"/>
    <s v="25.49382"/>
    <n v="207"/>
    <s v="GCA"/>
    <s v="Camp"/>
    <s v="Urban"/>
    <s v="01/12/2012"/>
    <s v="KMSS-MYT"/>
    <n v="-1"/>
    <n v="0"/>
    <n v="0"/>
    <s v="Open"/>
    <n v="-1"/>
    <n v="0"/>
  </r>
  <r>
    <s v="MMR001"/>
    <x v="1"/>
    <s v="MMR001009"/>
    <x v="6"/>
    <s v="MMR001009001"/>
    <x v="13"/>
    <s v="220484"/>
    <x v="28"/>
    <n v="2"/>
    <n v="11"/>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31"/>
    <x v="165"/>
    <s v="217047"/>
    <x v="308"/>
    <n v="2"/>
    <n v="16"/>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30"/>
    <x v="89"/>
    <s v="167805"/>
    <x v="309"/>
    <n v="7"/>
    <n v="50"/>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30"/>
    <x v="89"/>
    <s v="167807"/>
    <x v="310"/>
    <n v="1"/>
    <n v="9"/>
    <x v="1"/>
    <s v="MMR001"/>
    <s v="Open"/>
    <x v="4"/>
    <s v="MMR001001"/>
    <x v="20"/>
    <s v="MMR001001003"/>
    <s v="Pi Tauk Myaing"/>
    <s v="165685"/>
    <s v="Pa Dauk Myaing(Pa La Na)"/>
    <s v="MMR001CMP162"/>
    <s v="97.4345"/>
    <s v="25.49382"/>
    <n v="207"/>
    <s v="GCA"/>
    <s v="Camp"/>
    <s v="Urban"/>
    <s v="01/12/2012"/>
    <s v="KMSS-MYT"/>
    <n v="-1"/>
    <n v="0"/>
    <n v="0"/>
    <s v="Open"/>
    <n v="-1"/>
    <n v="0"/>
  </r>
  <r>
    <s v="MMR001"/>
    <x v="1"/>
    <s v="MMR001015"/>
    <x v="18"/>
    <s v="MMR001015037"/>
    <x v="83"/>
    <s v="167897"/>
    <x v="125"/>
    <n v="4"/>
    <n v="29"/>
    <x v="1"/>
    <s v="MMR001"/>
    <s v="Open"/>
    <x v="4"/>
    <s v="MMR001001"/>
    <x v="20"/>
    <s v="MMR001001003"/>
    <s v="Pi Tauk Myaing"/>
    <s v="165685"/>
    <s v="Pa Dauk Myaing(Pa La Na)"/>
    <s v="MMR001CMP162"/>
    <s v="97.4345"/>
    <s v="25.49382"/>
    <n v="207"/>
    <s v="GCA"/>
    <s v="Camp"/>
    <s v="Urban"/>
    <s v="01/12/2012"/>
    <s v="KMSS-MYT"/>
    <n v="-1"/>
    <n v="0"/>
    <n v="0"/>
    <s v="Open"/>
    <n v="-1"/>
    <n v="0"/>
  </r>
  <r>
    <s v="MMR001"/>
    <x v="1"/>
    <s v="MMR001012"/>
    <x v="5"/>
    <s v="MMR001012024"/>
    <x v="55"/>
    <s v="167102"/>
    <x v="176"/>
    <n v="3"/>
    <n v="21"/>
    <x v="1"/>
    <s v="MMR001"/>
    <s v="Open"/>
    <x v="7"/>
    <s v="MMR001012"/>
    <x v="11"/>
    <s v="MMR001012039"/>
    <m/>
    <m/>
    <s v="Nyaung Na Pin "/>
    <s v="MMR001CMP072"/>
    <s v="97.724483"/>
    <s v="24.205417"/>
    <n v="293"/>
    <s v="GCA"/>
    <s v="Camp"/>
    <s v="Urban"/>
    <s v="01/08/2012"/>
    <s v="KBC"/>
    <n v="-1"/>
    <n v="-1"/>
    <n v="0"/>
    <s v="Open"/>
    <n v="-1"/>
    <n v="0"/>
  </r>
  <r>
    <s v="MMR001"/>
    <x v="1"/>
    <s v="MMR001012"/>
    <x v="5"/>
    <s v="MMR001012033"/>
    <x v="167"/>
    <s v="167165"/>
    <x v="311"/>
    <n v="2"/>
    <n v="12"/>
    <x v="1"/>
    <s v="MMR001"/>
    <s v="Open"/>
    <x v="7"/>
    <s v="MMR001012"/>
    <x v="11"/>
    <s v="MMR001012039"/>
    <m/>
    <m/>
    <s v="Nyaung Na Pin "/>
    <s v="MMR001CMP072"/>
    <s v="97.724483"/>
    <s v="24.205417"/>
    <n v="293"/>
    <s v="GCA"/>
    <s v="Camp"/>
    <s v="Urban"/>
    <s v="01/08/2012"/>
    <s v="KBC"/>
    <n v="-1"/>
    <n v="-1"/>
    <n v="0"/>
    <s v="Open"/>
    <n v="-1"/>
    <n v="0"/>
  </r>
  <r>
    <s v="MMR001"/>
    <x v="1"/>
    <s v="MMR001013"/>
    <x v="4"/>
    <s v="MMR001013025"/>
    <x v="168"/>
    <s v="167416"/>
    <x v="312"/>
    <n v="3"/>
    <n v="21"/>
    <x v="1"/>
    <s v="MMR001"/>
    <s v="Open"/>
    <x v="7"/>
    <s v="MMR001012"/>
    <x v="11"/>
    <s v="MMR001012039"/>
    <m/>
    <m/>
    <s v="Nyaung Na Pin "/>
    <s v="MMR001CMP072"/>
    <s v="97.724483"/>
    <s v="24.205417"/>
    <n v="293"/>
    <s v="GCA"/>
    <s v="Camp"/>
    <s v="Urban"/>
    <s v="01/08/2012"/>
    <s v="KBC"/>
    <n v="-1"/>
    <n v="0"/>
    <n v="0"/>
    <s v="Open"/>
    <n v="-1"/>
    <n v="0"/>
  </r>
  <r>
    <s v="MMR001"/>
    <x v="1"/>
    <s v="MMR001013"/>
    <x v="4"/>
    <s v="MMR001013016"/>
    <x v="100"/>
    <s v="167374"/>
    <x v="313"/>
    <n v="1"/>
    <n v="10"/>
    <x v="1"/>
    <s v="MMR001"/>
    <s v="Open"/>
    <x v="7"/>
    <s v="MMR001012"/>
    <x v="11"/>
    <s v="MMR001012039"/>
    <m/>
    <m/>
    <s v="Nyaung Na Pin "/>
    <s v="MMR001CMP072"/>
    <s v="97.724483"/>
    <s v="24.205417"/>
    <n v="293"/>
    <s v="GCA"/>
    <s v="Camp"/>
    <s v="Urban"/>
    <s v="01/08/2012"/>
    <s v="KBC"/>
    <n v="-1"/>
    <n v="0"/>
    <n v="0"/>
    <s v="Open"/>
    <n v="-1"/>
    <n v="0"/>
  </r>
  <r>
    <s v="MMR001"/>
    <x v="1"/>
    <s v="MMR001012"/>
    <x v="5"/>
    <s v="MMR001012016"/>
    <x v="169"/>
    <s v="167068"/>
    <x v="314"/>
    <n v="9"/>
    <n v="62"/>
    <x v="1"/>
    <s v="MMR001"/>
    <s v="Open"/>
    <x v="7"/>
    <s v="MMR001012"/>
    <x v="11"/>
    <s v="MMR001012039"/>
    <m/>
    <m/>
    <s v="Nyaung Na Pin "/>
    <s v="MMR001CMP072"/>
    <s v="97.724483"/>
    <s v="24.205417"/>
    <n v="293"/>
    <s v="GCA"/>
    <s v="Camp"/>
    <s v="Urban"/>
    <s v="01/08/2012"/>
    <s v="KBC"/>
    <n v="-1"/>
    <n v="-1"/>
    <n v="0"/>
    <s v="Open"/>
    <n v="-1"/>
    <n v="0"/>
  </r>
  <r>
    <s v="MMR001"/>
    <x v="1"/>
    <s v="MMR001012"/>
    <x v="5"/>
    <s v="MMR001012027"/>
    <x v="152"/>
    <s v="167115"/>
    <x v="298"/>
    <n v="26"/>
    <n v="143"/>
    <x v="1"/>
    <s v="MMR001"/>
    <s v="Open"/>
    <x v="7"/>
    <s v="MMR001012"/>
    <x v="11"/>
    <s v="MMR001012039"/>
    <m/>
    <m/>
    <s v="Nyaung Na Pin "/>
    <s v="MMR001CMP072"/>
    <s v="97.724483"/>
    <s v="24.205417"/>
    <n v="293"/>
    <s v="GCA"/>
    <s v="Camp"/>
    <s v="Urban"/>
    <s v="01/08/2012"/>
    <s v="KBC"/>
    <n v="-1"/>
    <n v="-1"/>
    <n v="0"/>
    <s v="Open"/>
    <n v="-1"/>
    <n v="0"/>
  </r>
  <r>
    <s v="MMR001"/>
    <x v="1"/>
    <s v="MMR001002"/>
    <x v="3"/>
    <s v="MMR001002021"/>
    <x v="37"/>
    <s v="165769"/>
    <x v="84"/>
    <n v="1"/>
    <n v="6"/>
    <x v="1"/>
    <s v="MMR001"/>
    <s v="Open"/>
    <x v="7"/>
    <s v="MMR001012"/>
    <x v="11"/>
    <s v="MMR001012039"/>
    <m/>
    <m/>
    <s v="Nyaung Na Pin "/>
    <s v="MMR001CMP072"/>
    <s v="97.724483"/>
    <s v="24.205417"/>
    <n v="293"/>
    <s v="GCA"/>
    <s v="Camp"/>
    <s v="Urban"/>
    <s v="01/08/2012"/>
    <s v="KBC"/>
    <n v="-1"/>
    <n v="0"/>
    <n v="0"/>
    <s v="Open"/>
    <n v="-1"/>
    <n v="0"/>
  </r>
  <r>
    <s v="MMR001"/>
    <x v="1"/>
    <s v="MMR001013"/>
    <x v="4"/>
    <s v="MMR001013013"/>
    <x v="155"/>
    <s v="167339"/>
    <x v="274"/>
    <n v="1"/>
    <n v="7"/>
    <x v="1"/>
    <s v="MMR001"/>
    <s v="Open"/>
    <x v="7"/>
    <s v="MMR001012"/>
    <x v="11"/>
    <s v="MMR001012039"/>
    <m/>
    <m/>
    <s v="Nyaung Na Pin "/>
    <s v="MMR001CMP072"/>
    <s v="97.724483"/>
    <s v="24.205417"/>
    <n v="293"/>
    <s v="GCA"/>
    <s v="Camp"/>
    <s v="Urban"/>
    <s v="01/08/2012"/>
    <s v="KBC"/>
    <n v="-1"/>
    <n v="0"/>
    <n v="0"/>
    <s v="Open"/>
    <n v="-1"/>
    <n v="0"/>
  </r>
  <r>
    <s v="MMR001"/>
    <x v="1"/>
    <s v="MMR001012"/>
    <x v="5"/>
    <s v="MMR001012028"/>
    <x v="11"/>
    <s v="167127"/>
    <x v="315"/>
    <n v="1"/>
    <n v="7"/>
    <x v="1"/>
    <s v="MMR001"/>
    <s v="Open"/>
    <x v="7"/>
    <s v="MMR001012"/>
    <x v="11"/>
    <s v="MMR001012039"/>
    <m/>
    <m/>
    <s v="Nyaung Na Pin "/>
    <s v="MMR001CMP072"/>
    <s v="97.724483"/>
    <s v="24.205417"/>
    <n v="293"/>
    <s v="GCA"/>
    <s v="Camp"/>
    <s v="Urban"/>
    <s v="01/08/2012"/>
    <s v="KBC"/>
    <n v="-1"/>
    <n v="-1"/>
    <n v="0"/>
    <s v="Open"/>
    <n v="-1"/>
    <n v="0"/>
  </r>
  <r>
    <s v="MMR001"/>
    <x v="1"/>
    <s v="MMR001012"/>
    <x v="5"/>
    <s v="MMR001012019"/>
    <x v="170"/>
    <s v="167075"/>
    <x v="316"/>
    <n v="1"/>
    <n v="6"/>
    <x v="1"/>
    <s v="MMR001"/>
    <s v="Open"/>
    <x v="7"/>
    <s v="MMR001012"/>
    <x v="11"/>
    <s v="MMR001012039"/>
    <m/>
    <m/>
    <s v="Nyaung Na Pin "/>
    <s v="MMR001CMP072"/>
    <s v="97.724483"/>
    <s v="24.205417"/>
    <n v="293"/>
    <s v="GCA"/>
    <s v="Camp"/>
    <s v="Urban"/>
    <s v="01/08/2012"/>
    <s v="KBC"/>
    <n v="-1"/>
    <n v="-1"/>
    <n v="0"/>
    <s v="Open"/>
    <n v="-1"/>
    <n v="0"/>
  </r>
  <r>
    <s v="MMR001"/>
    <x v="1"/>
    <s v="MMR001012"/>
    <x v="5"/>
    <s v="MMR001012045"/>
    <x v="66"/>
    <s v="220529"/>
    <x v="144"/>
    <n v="1"/>
    <n v="7"/>
    <x v="1"/>
    <s v="MMR001"/>
    <s v="Open"/>
    <x v="7"/>
    <s v="MMR001012"/>
    <x v="11"/>
    <s v="MMR001012039"/>
    <m/>
    <m/>
    <s v="Nyaung Na Pin "/>
    <s v="MMR001CMP072"/>
    <s v="97.724483"/>
    <s v="24.205417"/>
    <n v="293"/>
    <s v="GCA"/>
    <s v="Camp"/>
    <s v="Urban"/>
    <s v="01/08/2012"/>
    <s v="KBC"/>
    <n v="-1"/>
    <n v="-1"/>
    <n v="0"/>
    <s v="Open"/>
    <n v="-1"/>
    <n v="0"/>
  </r>
  <r>
    <s v="MMR001"/>
    <x v="1"/>
    <s v="MMR001012"/>
    <x v="5"/>
    <s v="MMR001012025"/>
    <x v="154"/>
    <s v="167109"/>
    <x v="317"/>
    <n v="1"/>
    <n v="7"/>
    <x v="1"/>
    <s v="MMR001"/>
    <s v="Open"/>
    <x v="7"/>
    <s v="MMR001012"/>
    <x v="11"/>
    <s v="MMR001012039"/>
    <m/>
    <m/>
    <s v="Nyaung Na Pin "/>
    <s v="MMR001CMP072"/>
    <s v="97.724483"/>
    <s v="24.205417"/>
    <n v="293"/>
    <s v="GCA"/>
    <s v="Camp"/>
    <s v="Urban"/>
    <s v="01/08/2012"/>
    <s v="KBC"/>
    <n v="-1"/>
    <n v="-1"/>
    <n v="0"/>
    <s v="Open"/>
    <n v="-1"/>
    <n v="0"/>
  </r>
  <r>
    <s v="MMR001"/>
    <x v="1"/>
    <s v="MMR001001"/>
    <x v="9"/>
    <s v="MMR001001013"/>
    <x v="25"/>
    <s v="216812"/>
    <x v="90"/>
    <n v="2"/>
    <n v="8"/>
    <x v="1"/>
    <s v="MMR001"/>
    <s v="Open"/>
    <x v="4"/>
    <s v="MMR001001"/>
    <x v="4"/>
    <s v="MMR001001701"/>
    <s v="N Jang Dung"/>
    <m/>
    <s v="Njang Dung Baptist Church "/>
    <s v="MMR001CMP002"/>
    <s v="97.394547"/>
    <s v="25.422194"/>
    <n v="233"/>
    <s v="GCA"/>
    <s v="Camp"/>
    <s v="Urban"/>
    <s v="01/06/2011"/>
    <s v="KBC"/>
    <n v="-1"/>
    <n v="-1"/>
    <n v="0"/>
    <s v="Open"/>
    <n v="-1"/>
    <n v="0"/>
  </r>
  <r>
    <s v="MMR001"/>
    <x v="1"/>
    <s v="MMR001002"/>
    <x v="3"/>
    <s v="MMR001002024"/>
    <x v="23"/>
    <s v="165772"/>
    <x v="39"/>
    <n v="1"/>
    <n v="5"/>
    <x v="1"/>
    <s v="MMR001"/>
    <s v="Open"/>
    <x v="4"/>
    <s v="MMR001001"/>
    <x v="4"/>
    <s v="MMR001001701"/>
    <s v="N Jang Dung"/>
    <m/>
    <s v="Njang Dung Baptist Church "/>
    <s v="MMR001CMP002"/>
    <s v="97.394547"/>
    <s v="25.422194"/>
    <n v="233"/>
    <s v="GCA"/>
    <s v="Camp"/>
    <s v="Urban"/>
    <s v="01/06/2011"/>
    <s v="KBC"/>
    <n v="-1"/>
    <n v="0"/>
    <n v="0"/>
    <s v="Open"/>
    <n v="-1"/>
    <n v="0"/>
  </r>
  <r>
    <s v="MMR001"/>
    <x v="1"/>
    <s v="MMR001002"/>
    <x v="3"/>
    <s v="MMR001002020"/>
    <x v="87"/>
    <s v="165763"/>
    <x v="129"/>
    <n v="1"/>
    <n v="6"/>
    <x v="1"/>
    <s v="MMR001"/>
    <s v="Open"/>
    <x v="4"/>
    <s v="MMR001001"/>
    <x v="4"/>
    <s v="MMR001001701"/>
    <s v="N Jang Dung"/>
    <m/>
    <s v="Njang Dung Baptist Church "/>
    <s v="MMR001CMP002"/>
    <s v="97.394547"/>
    <s v="25.422194"/>
    <n v="233"/>
    <s v="GCA"/>
    <s v="Camp"/>
    <s v="Urban"/>
    <s v="01/06/2011"/>
    <s v="KBC"/>
    <n v="-1"/>
    <n v="0"/>
    <n v="0"/>
    <s v="Open"/>
    <n v="-1"/>
    <n v="0"/>
  </r>
  <r>
    <s v="MMR001"/>
    <x v="1"/>
    <s v="MMR001005"/>
    <x v="17"/>
    <s v="MMR001005015"/>
    <x v="132"/>
    <s v="166321"/>
    <x v="229"/>
    <n v="3"/>
    <n v="13"/>
    <x v="1"/>
    <s v="MMR001"/>
    <s v="Open"/>
    <x v="4"/>
    <s v="MMR001001"/>
    <x v="4"/>
    <s v="MMR001001701"/>
    <s v="N Jang Dung"/>
    <m/>
    <s v="Njang Dung Baptist Church "/>
    <s v="MMR001CMP002"/>
    <s v="97.394547"/>
    <s v="25.422194"/>
    <n v="233"/>
    <s v="GCA"/>
    <s v="Camp"/>
    <s v="Urban"/>
    <s v="01/06/2011"/>
    <s v="KBC"/>
    <n v="-1"/>
    <n v="0"/>
    <n v="0"/>
    <s v="Open"/>
    <n v="-1"/>
    <n v="0"/>
  </r>
  <r>
    <s v="MMR001"/>
    <x v="1"/>
    <s v="MMR001002"/>
    <x v="3"/>
    <s v="MMR001002025"/>
    <x v="42"/>
    <s v="216855"/>
    <x v="63"/>
    <n v="11"/>
    <n v="55"/>
    <x v="1"/>
    <s v="MMR001"/>
    <s v="Open"/>
    <x v="4"/>
    <s v="MMR001001"/>
    <x v="4"/>
    <s v="MMR001001701"/>
    <s v="N Jang Dung"/>
    <m/>
    <s v="Njang Dung Baptist Church "/>
    <s v="MMR001CMP002"/>
    <s v="97.394547"/>
    <s v="25.422194"/>
    <n v="233"/>
    <s v="GCA"/>
    <s v="Camp"/>
    <s v="Urban"/>
    <s v="01/06/2011"/>
    <s v="KBC"/>
    <n v="-1"/>
    <n v="0"/>
    <n v="0"/>
    <s v="Open"/>
    <n v="-1"/>
    <n v="0"/>
  </r>
  <r>
    <s v="MMR001"/>
    <x v="1"/>
    <s v="MMR001002"/>
    <x v="3"/>
    <s v="MMR001002023"/>
    <x v="10"/>
    <s v="165771"/>
    <x v="22"/>
    <n v="40"/>
    <n v="154"/>
    <x v="1"/>
    <s v="MMR001"/>
    <s v="Open"/>
    <x v="4"/>
    <s v="MMR001001"/>
    <x v="4"/>
    <s v="MMR001001701"/>
    <s v="N Jang Dung"/>
    <m/>
    <s v="Njang Dung Baptist Church "/>
    <s v="MMR001CMP002"/>
    <s v="97.394547"/>
    <s v="25.422194"/>
    <n v="233"/>
    <s v="GCA"/>
    <s v="Camp"/>
    <s v="Urban"/>
    <s v="01/06/2011"/>
    <s v="KBC"/>
    <n v="-1"/>
    <n v="0"/>
    <n v="0"/>
    <s v="Open"/>
    <n v="-1"/>
    <n v="0"/>
  </r>
  <r>
    <s v="MMR001"/>
    <x v="1"/>
    <s v="MMR001012"/>
    <x v="5"/>
    <s v="MMR001012051"/>
    <x v="19"/>
    <s v="167269"/>
    <x v="35"/>
    <n v="4"/>
    <n v="16"/>
    <x v="1"/>
    <s v="MMR001"/>
    <s v="Open"/>
    <x v="7"/>
    <s v="MMR001012"/>
    <x v="21"/>
    <s v="MMR001012701"/>
    <s v="Ah Lin Kawng Ward"/>
    <s v="MMR001012701502"/>
    <s v="Ni Thaw Ka Monestry"/>
    <s v="MMR001CMP059"/>
    <s v="97.34774"/>
    <s v="24.25377"/>
    <n v="89"/>
    <s v="GCA"/>
    <s v="Camp"/>
    <s v="Urban"/>
    <s v="01/10/2011"/>
    <s v="Shalom"/>
    <n v="-1"/>
    <n v="-1"/>
    <n v="0"/>
    <s v="Open"/>
    <n v="-1"/>
    <n v="0"/>
  </r>
  <r>
    <s v="MMR001"/>
    <x v="1"/>
    <s v="MMR001012"/>
    <x v="5"/>
    <s v="MMR001012021"/>
    <x v="171"/>
    <s v="167086"/>
    <x v="318"/>
    <n v="1"/>
    <n v="3"/>
    <x v="1"/>
    <s v="MMR001"/>
    <s v="Open"/>
    <x v="7"/>
    <s v="MMR001012"/>
    <x v="21"/>
    <s v="MMR001012701"/>
    <s v="Ah Lin Kawng Ward"/>
    <s v="MMR001012701502"/>
    <s v="Ni Thaw Ka Monestry"/>
    <s v="MMR001CMP059"/>
    <s v="97.34774"/>
    <s v="24.25377"/>
    <n v="89"/>
    <s v="GCA"/>
    <s v="Camp"/>
    <s v="Urban"/>
    <s v="01/10/2011"/>
    <s v="Shalom"/>
    <n v="-1"/>
    <n v="-1"/>
    <n v="0"/>
    <s v="Open"/>
    <n v="-1"/>
    <n v="0"/>
  </r>
  <r>
    <s v="MMR001"/>
    <x v="1"/>
    <s v="MMR001012"/>
    <x v="5"/>
    <s v="MMR001012002"/>
    <x v="115"/>
    <s v="167014"/>
    <x v="319"/>
    <n v="22"/>
    <n v="82"/>
    <x v="1"/>
    <s v="MMR001"/>
    <s v="Open"/>
    <x v="7"/>
    <s v="MMR001012"/>
    <x v="21"/>
    <s v="MMR001012701"/>
    <s v="Ah Lin Kawng Ward"/>
    <s v="MMR001012701502"/>
    <s v="Ni Thaw Ka Monestry"/>
    <s v="MMR001CMP059"/>
    <s v="97.34774"/>
    <s v="24.25377"/>
    <n v="89"/>
    <s v="GCA"/>
    <s v="Camp"/>
    <s v="Urban"/>
    <s v="01/10/2011"/>
    <s v="Shalom"/>
    <n v="-1"/>
    <n v="-1"/>
    <n v="0"/>
    <s v="Open"/>
    <n v="-1"/>
    <n v="0"/>
  </r>
  <r>
    <s v="MMR001"/>
    <x v="1"/>
    <s v="MMR001012"/>
    <x v="5"/>
    <s v="MMR001012007"/>
    <x v="46"/>
    <s v="167030"/>
    <x v="292"/>
    <n v="24"/>
    <n v="88"/>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38"/>
    <x v="320"/>
    <n v="47"/>
    <n v="200"/>
    <x v="1"/>
    <s v="MMR001"/>
    <s v="Open"/>
    <x v="7"/>
    <s v="MMR001012"/>
    <x v="22"/>
    <s v="MMR001012030"/>
    <s v="Hpa Lum"/>
    <s v="167138"/>
    <s v="Nhkawng Pa "/>
    <s v="MMR001CMP131"/>
    <s v="97.669367"/>
    <s v="24.378167"/>
    <n v="1598"/>
    <s v="NGCA"/>
    <s v="Camp"/>
    <s v="Rural"/>
    <s v="01/04/2012"/>
    <s v="KMSS-BMO"/>
    <n v="-1"/>
    <n v="-1"/>
    <n v="0"/>
    <s v="Open"/>
    <n v="-1"/>
    <n v="0"/>
  </r>
  <r>
    <s v="MMR001"/>
    <x v="1"/>
    <s v="MMR001012"/>
    <x v="5"/>
    <s v="MMR001012027"/>
    <x v="152"/>
    <s v="167115"/>
    <x v="298"/>
    <n v="6"/>
    <n v="31"/>
    <x v="1"/>
    <s v="MMR001"/>
    <s v="Open"/>
    <x v="7"/>
    <s v="MMR001012"/>
    <x v="22"/>
    <s v="MMR001012030"/>
    <s v="Hpa Lum"/>
    <s v="167138"/>
    <s v="Nhkawng Pa "/>
    <s v="MMR001CMP131"/>
    <s v="97.669367"/>
    <s v="24.378167"/>
    <n v="1598"/>
    <s v="NGCA"/>
    <s v="Camp"/>
    <s v="Rural"/>
    <s v="01/04/2012"/>
    <s v="KMSS-BMO"/>
    <n v="-1"/>
    <n v="-1"/>
    <n v="0"/>
    <s v="Open"/>
    <n v="-1"/>
    <n v="0"/>
  </r>
  <r>
    <s v="MMR001"/>
    <x v="1"/>
    <s v="MMR001012"/>
    <x v="5"/>
    <s v="MMR001012027"/>
    <x v="152"/>
    <s v="167117"/>
    <x v="321"/>
    <n v="6"/>
    <n v="26"/>
    <x v="1"/>
    <s v="MMR001"/>
    <s v="Open"/>
    <x v="7"/>
    <s v="MMR001012"/>
    <x v="22"/>
    <s v="MMR001012030"/>
    <s v="Hpa Lum"/>
    <s v="167138"/>
    <s v="Nhkawng Pa "/>
    <s v="MMR001CMP131"/>
    <s v="97.669367"/>
    <s v="24.378167"/>
    <n v="1598"/>
    <s v="NGCA"/>
    <s v="Camp"/>
    <s v="Rural"/>
    <s v="01/04/2012"/>
    <s v="KMSS-BMO"/>
    <n v="-1"/>
    <n v="-1"/>
    <n v="0"/>
    <s v="Open"/>
    <n v="-1"/>
    <n v="0"/>
  </r>
  <r>
    <s v="MMR001"/>
    <x v="1"/>
    <s v="MMR001012"/>
    <x v="5"/>
    <s v="MMR001012027"/>
    <x v="152"/>
    <s v="167123"/>
    <x v="322"/>
    <n v="9"/>
    <n v="44"/>
    <x v="1"/>
    <s v="MMR001"/>
    <s v="Open"/>
    <x v="7"/>
    <s v="MMR001012"/>
    <x v="22"/>
    <s v="MMR001012030"/>
    <s v="Hpa Lum"/>
    <s v="167138"/>
    <s v="Nhkawng Pa "/>
    <s v="MMR001CMP131"/>
    <s v="97.669367"/>
    <s v="24.378167"/>
    <n v="1598"/>
    <s v="NGCA"/>
    <s v="Camp"/>
    <s v="Rural"/>
    <s v="01/04/2012"/>
    <s v="KMSS-BMO"/>
    <n v="-1"/>
    <n v="-1"/>
    <n v="0"/>
    <s v="Open"/>
    <n v="-1"/>
    <n v="0"/>
  </r>
  <r>
    <s v="MMR001"/>
    <x v="1"/>
    <s v="MMR001013"/>
    <x v="4"/>
    <s v="MMR001013039"/>
    <x v="107"/>
    <s v="167505"/>
    <x v="323"/>
    <n v="14"/>
    <n v="64"/>
    <x v="1"/>
    <s v="MMR001"/>
    <s v="Open"/>
    <x v="7"/>
    <s v="MMR001012"/>
    <x v="22"/>
    <s v="MMR001012030"/>
    <s v="Hpa Lum"/>
    <s v="167138"/>
    <s v="Nhkawng Pa "/>
    <s v="MMR001CMP131"/>
    <s v="97.669367"/>
    <s v="24.378167"/>
    <n v="1598"/>
    <s v="NGCA"/>
    <s v="Camp"/>
    <s v="Rural"/>
    <s v="01/04/2012"/>
    <s v="KMSS-BMO"/>
    <n v="-1"/>
    <n v="0"/>
    <n v="0"/>
    <s v="Open"/>
    <n v="-1"/>
    <n v="0"/>
  </r>
  <r>
    <s v="MMR001"/>
    <x v="1"/>
    <s v="MMR001012"/>
    <x v="5"/>
    <s v="MMR001012007"/>
    <x v="46"/>
    <s v="167032"/>
    <x v="70"/>
    <n v="31"/>
    <n v="138"/>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41"/>
    <x v="295"/>
    <n v="20"/>
    <n v="100"/>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7"/>
    <x v="46"/>
    <s v="167031"/>
    <x v="267"/>
    <n v="6"/>
    <n v="25"/>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40"/>
    <x v="78"/>
    <n v="31"/>
    <n v="152"/>
    <x v="1"/>
    <s v="MMR001"/>
    <s v="Open"/>
    <x v="7"/>
    <s v="MMR001012"/>
    <x v="22"/>
    <s v="MMR001012030"/>
    <s v="Hpa Lum"/>
    <s v="167138"/>
    <s v="Nhkawng Pa "/>
    <s v="MMR001CMP131"/>
    <s v="97.669367"/>
    <s v="24.378167"/>
    <n v="1598"/>
    <s v="NGCA"/>
    <s v="Camp"/>
    <s v="Rural"/>
    <s v="01/04/2012"/>
    <s v="KMSS-BMO"/>
    <n v="-1"/>
    <n v="-1"/>
    <n v="0"/>
    <s v="Open"/>
    <n v="-1"/>
    <n v="0"/>
  </r>
  <r>
    <s v="MMR001"/>
    <x v="1"/>
    <s v="MMR001012"/>
    <x v="5"/>
    <s v="MMR001012028"/>
    <x v="11"/>
    <s v="167124"/>
    <x v="280"/>
    <n v="31"/>
    <n v="113"/>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36"/>
    <x v="177"/>
    <n v="21"/>
    <n v="104"/>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37"/>
    <x v="284"/>
    <n v="15"/>
    <n v="62"/>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35"/>
    <x v="196"/>
    <n v="53"/>
    <n v="235"/>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39"/>
    <x v="268"/>
    <n v="17"/>
    <n v="80"/>
    <x v="1"/>
    <s v="MMR001"/>
    <s v="Open"/>
    <x v="7"/>
    <s v="MMR001012"/>
    <x v="22"/>
    <s v="MMR001012030"/>
    <s v="Hpa Lum"/>
    <s v="167138"/>
    <s v="Nhkawng Pa "/>
    <s v="MMR001CMP131"/>
    <s v="97.669367"/>
    <s v="24.378167"/>
    <n v="1598"/>
    <s v="NGCA"/>
    <s v="Camp"/>
    <s v="Rural"/>
    <s v="01/04/2012"/>
    <s v="KMSS-BMO"/>
    <n v="-1"/>
    <n v="-1"/>
    <n v="0"/>
    <s v="Open"/>
    <n v="-1"/>
    <n v="0"/>
  </r>
  <r>
    <s v="MMR001"/>
    <x v="1"/>
    <s v="MMR001012"/>
    <x v="5"/>
    <s v="MMR001012029"/>
    <x v="151"/>
    <s v="167132"/>
    <x v="276"/>
    <n v="44"/>
    <n v="135"/>
    <x v="1"/>
    <s v="MMR001"/>
    <s v="Open"/>
    <x v="7"/>
    <s v="MMR001012"/>
    <x v="22"/>
    <s v="MMR001012030"/>
    <s v="Hpa Lum"/>
    <s v="167138"/>
    <s v="Nhkawng Pa "/>
    <s v="MMR001CMP131"/>
    <s v="97.669367"/>
    <s v="24.378167"/>
    <n v="1598"/>
    <s v="NGCA"/>
    <s v="Camp"/>
    <s v="Rural"/>
    <s v="01/04/2012"/>
    <s v="KMSS-BMO"/>
    <n v="-1"/>
    <n v="-1"/>
    <n v="0"/>
    <s v="Open"/>
    <n v="-1"/>
    <n v="0"/>
  </r>
  <r>
    <s v="MMR001"/>
    <x v="1"/>
    <s v="MMR001012"/>
    <x v="5"/>
    <s v="MMR001012008"/>
    <x v="51"/>
    <s v="167039"/>
    <x v="268"/>
    <n v="17"/>
    <n v="80"/>
    <x v="1"/>
    <s v="MMR001"/>
    <s v="Open"/>
    <x v="7"/>
    <s v="MMR001012"/>
    <x v="22"/>
    <s v="MMR001012030"/>
    <s v="Hpa Lum"/>
    <s v="167138"/>
    <s v="Nhkawng Pa "/>
    <s v="MMR001CMP131"/>
    <s v="97.669367"/>
    <s v="24.378167"/>
    <n v="1598"/>
    <s v="NGCA"/>
    <s v="Camp"/>
    <s v="Rural"/>
    <s v="01/04/2012"/>
    <s v="KMSS-BMO"/>
    <n v="-1"/>
    <n v="-1"/>
    <n v="0"/>
    <s v="Open"/>
    <n v="-1"/>
    <n v="0"/>
  </r>
  <r>
    <s v="MMR001"/>
    <x v="1"/>
    <s v="MMR001002"/>
    <x v="3"/>
    <s v="MMR001002024"/>
    <x v="23"/>
    <s v="165772"/>
    <x v="39"/>
    <n v="1"/>
    <n v="5"/>
    <x v="1"/>
    <s v="MMR001"/>
    <s v="Open"/>
    <x v="5"/>
    <s v="MMR001007"/>
    <x v="23"/>
    <s v="MMR001007016"/>
    <s v="Indawgyi"/>
    <m/>
    <s v="Nawng Ing (Indawgyi) Baptist Church  "/>
    <s v="MMR001CMP152"/>
    <s v="96.36495"/>
    <s v="24.99835"/>
    <n v="141"/>
    <s v="GCA"/>
    <s v="Camp"/>
    <s v="Rural"/>
    <m/>
    <s v="KBC"/>
    <n v="-1"/>
    <n v="0"/>
    <n v="0"/>
    <s v="Open"/>
    <n v="-1"/>
    <n v="0"/>
  </r>
  <r>
    <s v="MMR001"/>
    <x v="1"/>
    <s v="MMR001013"/>
    <x v="4"/>
    <s v="MMR001013024"/>
    <x v="172"/>
    <s v="167413"/>
    <x v="324"/>
    <n v="1"/>
    <n v="7"/>
    <x v="1"/>
    <s v="MMR001"/>
    <s v="Open"/>
    <x v="5"/>
    <s v="MMR001007"/>
    <x v="23"/>
    <s v="MMR001007016"/>
    <s v="Indawgyi"/>
    <m/>
    <s v="Nawng Ing (Indawgyi) Baptist Church  "/>
    <s v="MMR001CMP152"/>
    <s v="96.36495"/>
    <s v="24.99835"/>
    <n v="141"/>
    <s v="GCA"/>
    <s v="Camp"/>
    <s v="Rural"/>
    <m/>
    <s v="KBC"/>
    <n v="-1"/>
    <n v="0"/>
    <n v="0"/>
    <s v="Open"/>
    <n v="-1"/>
    <n v="0"/>
  </r>
  <r>
    <s v="MMR001"/>
    <x v="1"/>
    <s v="MMR001007"/>
    <x v="10"/>
    <s v="MMR001007021"/>
    <x v="173"/>
    <s v="216868"/>
    <x v="325"/>
    <n v="8"/>
    <n v="44"/>
    <x v="1"/>
    <s v="MMR001"/>
    <s v="Open"/>
    <x v="5"/>
    <s v="MMR001007"/>
    <x v="23"/>
    <s v="MMR001007016"/>
    <s v="Indawgyi"/>
    <m/>
    <s v="Nawng Ing (Indawgyi) Baptist Church  "/>
    <s v="MMR001CMP152"/>
    <s v="96.36495"/>
    <s v="24.99835"/>
    <n v="141"/>
    <s v="GCA"/>
    <s v="Camp"/>
    <s v="Rural"/>
    <m/>
    <s v="KBC"/>
    <n v="-1"/>
    <n v="-1"/>
    <n v="0"/>
    <s v="Open"/>
    <n v="-1"/>
    <n v="0"/>
  </r>
  <r>
    <s v="MMR001"/>
    <x v="1"/>
    <s v="MMR001007"/>
    <x v="10"/>
    <s v="MMR001007021"/>
    <x v="173"/>
    <s v="216867"/>
    <x v="326"/>
    <n v="9"/>
    <n v="44"/>
    <x v="1"/>
    <s v="MMR001"/>
    <s v="Open"/>
    <x v="5"/>
    <s v="MMR001007"/>
    <x v="23"/>
    <s v="MMR001007016"/>
    <s v="Indawgyi"/>
    <m/>
    <s v="Nawng Ing (Indawgyi) Baptist Church  "/>
    <s v="MMR001CMP152"/>
    <s v="96.36495"/>
    <s v="24.99835"/>
    <n v="141"/>
    <s v="GCA"/>
    <s v="Camp"/>
    <s v="Rural"/>
    <m/>
    <s v="KBC"/>
    <n v="-1"/>
    <n v="-1"/>
    <n v="0"/>
    <s v="Open"/>
    <n v="-1"/>
    <n v="0"/>
  </r>
  <r>
    <s v="MMR001"/>
    <x v="1"/>
    <s v="MMR001002"/>
    <x v="3"/>
    <s v="MMR001002023"/>
    <x v="10"/>
    <s v="165771"/>
    <x v="22"/>
    <n v="4"/>
    <n v="19"/>
    <x v="1"/>
    <s v="MMR001"/>
    <s v="Open"/>
    <x v="1"/>
    <s v="MMR001002"/>
    <x v="24"/>
    <s v="MMR001002009"/>
    <s v="Nawng Hee"/>
    <s v="165745"/>
    <s v="Nawng Hee Village"/>
    <s v="MMR001CMP033"/>
    <s v="97.345039"/>
    <s v="25.351965"/>
    <n v="82"/>
    <s v="GCA"/>
    <s v="Camp"/>
    <s v="Rural"/>
    <m/>
    <s v="Shalom"/>
    <n v="-1"/>
    <n v="-1"/>
    <n v="0"/>
    <s v="Open"/>
    <n v="-1"/>
    <n v="0"/>
  </r>
  <r>
    <s v="MMR001"/>
    <x v="1"/>
    <s v="MMR001001"/>
    <x v="9"/>
    <s v="MMR001001013"/>
    <x v="25"/>
    <s v="165708"/>
    <x v="41"/>
    <n v="2"/>
    <n v="12"/>
    <x v="1"/>
    <s v="MMR001"/>
    <s v="Open"/>
    <x v="1"/>
    <s v="MMR001002"/>
    <x v="24"/>
    <s v="MMR001002009"/>
    <s v="Nawng Hee"/>
    <s v="165745"/>
    <s v="Nawng Hee Village"/>
    <s v="MMR001CMP033"/>
    <s v="97.345039"/>
    <s v="25.351965"/>
    <n v="82"/>
    <s v="GCA"/>
    <s v="Camp"/>
    <s v="Rural"/>
    <m/>
    <s v="Shalom"/>
    <n v="-1"/>
    <n v="0"/>
    <n v="0"/>
    <s v="Open"/>
    <n v="-1"/>
    <n v="0"/>
  </r>
  <r>
    <s v="MMR001"/>
    <x v="1"/>
    <s v="MMR001002"/>
    <x v="3"/>
    <s v="MMR001002029"/>
    <x v="7"/>
    <s v="165778"/>
    <x v="13"/>
    <n v="3"/>
    <n v="9"/>
    <x v="1"/>
    <s v="MMR001"/>
    <s v="Open"/>
    <x v="1"/>
    <s v="MMR001002"/>
    <x v="24"/>
    <s v="MMR001002009"/>
    <s v="Nawng Hee"/>
    <s v="165745"/>
    <s v="Nawng Hee Village"/>
    <s v="MMR001CMP033"/>
    <s v="97.345039"/>
    <s v="25.351965"/>
    <n v="82"/>
    <s v="GCA"/>
    <s v="Camp"/>
    <s v="Rural"/>
    <m/>
    <s v="Shalom"/>
    <n v="-1"/>
    <n v="-1"/>
    <n v="0"/>
    <s v="Open"/>
    <n v="-1"/>
    <n v="0"/>
  </r>
  <r>
    <s v="MMR001"/>
    <x v="1"/>
    <s v="MMR001013"/>
    <x v="4"/>
    <s v="MMR001013012"/>
    <x v="38"/>
    <s v="167333"/>
    <x v="58"/>
    <n v="1"/>
    <n v="3"/>
    <x v="1"/>
    <s v="MMR001"/>
    <s v="Open"/>
    <x v="1"/>
    <s v="MMR001002"/>
    <x v="24"/>
    <s v="MMR001002009"/>
    <s v="Nawng Hee"/>
    <s v="165745"/>
    <s v="Nawng Hee Village"/>
    <s v="MMR001CMP033"/>
    <s v="97.345039"/>
    <s v="25.351965"/>
    <n v="82"/>
    <s v="GCA"/>
    <s v="Camp"/>
    <s v="Rural"/>
    <m/>
    <s v="Shalom"/>
    <n v="-1"/>
    <n v="0"/>
    <n v="0"/>
    <s v="Open"/>
    <n v="-1"/>
    <n v="0"/>
  </r>
  <r>
    <s v="MMR001"/>
    <x v="1"/>
    <s v="MMR001005"/>
    <x v="17"/>
    <s v="MMR001005013"/>
    <x v="130"/>
    <s v="166315"/>
    <x v="327"/>
    <n v="1"/>
    <n v="7"/>
    <x v="1"/>
    <s v="MMR001"/>
    <s v="Open"/>
    <x v="1"/>
    <s v="MMR001002"/>
    <x v="24"/>
    <s v="MMR001002009"/>
    <s v="Nawng Hee"/>
    <s v="165745"/>
    <s v="Nawng Hee Village"/>
    <s v="MMR001CMP033"/>
    <s v="97.345039"/>
    <s v="25.351965"/>
    <n v="82"/>
    <s v="GCA"/>
    <s v="Camp"/>
    <s v="Rural"/>
    <m/>
    <s v="Shalom"/>
    <n v="-1"/>
    <n v="0"/>
    <n v="0"/>
    <s v="Open"/>
    <n v="-1"/>
    <n v="0"/>
  </r>
  <r>
    <s v="MMR001"/>
    <x v="1"/>
    <s v="MMR001002"/>
    <x v="3"/>
    <s v="MMR001002024"/>
    <x v="23"/>
    <s v="165772"/>
    <x v="39"/>
    <n v="1"/>
    <n v="5"/>
    <x v="1"/>
    <s v="MMR001"/>
    <s v="Open"/>
    <x v="1"/>
    <s v="MMR001002"/>
    <x v="24"/>
    <s v="MMR001002009"/>
    <s v="Nawng Hee"/>
    <s v="165745"/>
    <s v="Nawng Hee Village"/>
    <s v="MMR001CMP033"/>
    <s v="97.345039"/>
    <s v="25.351965"/>
    <n v="82"/>
    <s v="GCA"/>
    <s v="Camp"/>
    <s v="Rural"/>
    <m/>
    <s v="Shalom"/>
    <n v="-1"/>
    <n v="-1"/>
    <n v="0"/>
    <s v="Open"/>
    <n v="-1"/>
    <n v="0"/>
  </r>
  <r>
    <s v="MMR001"/>
    <x v="1"/>
    <s v="MMR001002"/>
    <x v="3"/>
    <s v="MMR001002021"/>
    <x v="37"/>
    <s v="165769"/>
    <x v="84"/>
    <n v="1"/>
    <n v="7"/>
    <x v="1"/>
    <s v="MMR001"/>
    <s v="Open"/>
    <x v="1"/>
    <s v="MMR001002"/>
    <x v="24"/>
    <s v="MMR001002009"/>
    <s v="Nawng Hee"/>
    <s v="165745"/>
    <s v="Nawng Hee Village"/>
    <s v="MMR001CMP033"/>
    <s v="97.345039"/>
    <s v="25.351965"/>
    <n v="82"/>
    <s v="GCA"/>
    <s v="Camp"/>
    <s v="Rural"/>
    <m/>
    <s v="Shalom"/>
    <n v="-1"/>
    <n v="-1"/>
    <n v="0"/>
    <s v="Open"/>
    <n v="-1"/>
    <n v="0"/>
  </r>
  <r>
    <s v="MMR001"/>
    <x v="1"/>
    <s v="MMR001002"/>
    <x v="3"/>
    <s v="MMR001002025"/>
    <x v="42"/>
    <s v="165773"/>
    <x v="71"/>
    <n v="5"/>
    <n v="20"/>
    <x v="1"/>
    <s v="MMR001"/>
    <s v="Open"/>
    <x v="1"/>
    <s v="MMR001002"/>
    <x v="24"/>
    <s v="MMR001002009"/>
    <s v="Nawng Hee"/>
    <s v="165745"/>
    <s v="Nawng Hee Village"/>
    <s v="MMR001CMP033"/>
    <s v="97.345039"/>
    <s v="25.351965"/>
    <n v="82"/>
    <s v="GCA"/>
    <s v="Camp"/>
    <s v="Rural"/>
    <m/>
    <s v="Shalom"/>
    <n v="-1"/>
    <n v="-1"/>
    <n v="0"/>
    <s v="Open"/>
    <n v="-1"/>
    <n v="0"/>
  </r>
  <r>
    <s v="MMR001"/>
    <x v="1"/>
    <s v="MMR001008"/>
    <x v="20"/>
    <s v="MMR001008018"/>
    <x v="112"/>
    <m/>
    <x v="8"/>
    <n v="12"/>
    <n v="42"/>
    <x v="1"/>
    <s v="MMR001"/>
    <s v="Open"/>
    <x v="9"/>
    <s v="MMR001008"/>
    <x v="25"/>
    <s v="MMR001008701"/>
    <s v="Nat Gyi Kone Ward"/>
    <s v="MMR001008701506"/>
    <s v="Nat Gyi Kone Baptist Church "/>
    <s v="MMR001CMP079"/>
    <s v="96.94874"/>
    <s v="25.30442"/>
    <n v="44"/>
    <s v="GCA"/>
    <s v="Camp"/>
    <s v="Urban"/>
    <s v="01/03/2012"/>
    <s v="KBC"/>
    <n v="-1"/>
    <n v="-1"/>
    <n v="0"/>
    <s v="Open"/>
    <n v="-1"/>
    <n v="0"/>
  </r>
  <r>
    <s v="MMR001"/>
    <x v="1"/>
    <s v="MMR001009"/>
    <x v="6"/>
    <s v="MMR001009003"/>
    <x v="69"/>
    <s v="216895"/>
    <x v="107"/>
    <n v="5"/>
    <n v="16"/>
    <x v="1"/>
    <s v="MMR001"/>
    <s v="Open"/>
    <x v="2"/>
    <s v="MMR001009"/>
    <x v="2"/>
    <s v="MMR001009002"/>
    <s v="Nam Ma Hpyit"/>
    <s v="166776"/>
    <s v="Nant Ma Hpit Catholic Church"/>
    <s v="MMR001CMP103"/>
    <s v="96.341353"/>
    <s v="25.613895"/>
    <n v="420"/>
    <s v="GCA"/>
    <s v="Camp"/>
    <s v="Urban"/>
    <s v="01/08/2013"/>
    <s v="KMSS-MYT"/>
    <n v="-1"/>
    <n v="-1"/>
    <n v="0"/>
    <s v="Open"/>
    <n v="-1"/>
    <n v="0"/>
  </r>
  <r>
    <s v="MMR001"/>
    <x v="1"/>
    <s v="MMR001009"/>
    <x v="6"/>
    <m/>
    <x v="4"/>
    <m/>
    <x v="8"/>
    <n v="1"/>
    <n v="5"/>
    <x v="1"/>
    <s v="MMR001"/>
    <s v="Open"/>
    <x v="2"/>
    <s v="MMR001009"/>
    <x v="2"/>
    <s v="MMR001009002"/>
    <s v="Nam Ma Hpyit"/>
    <s v="166776"/>
    <s v="Nant Ma Hpit Catholic Church"/>
    <s v="MMR001CMP103"/>
    <s v="96.341353"/>
    <s v="25.613895"/>
    <n v="420"/>
    <s v="GCA"/>
    <s v="Camp"/>
    <s v="Urban"/>
    <s v="01/08/2013"/>
    <s v="KMSS-MYT"/>
    <n v="-1"/>
    <n v="-1"/>
    <n v="0"/>
    <s v="Open"/>
    <n v="0"/>
    <n v="-1"/>
  </r>
  <r>
    <s v="MMR001"/>
    <x v="1"/>
    <s v="MMR001009"/>
    <x v="6"/>
    <s v="MMR001009001"/>
    <x v="13"/>
    <s v="220485"/>
    <x v="328"/>
    <n v="8"/>
    <n v="40"/>
    <x v="1"/>
    <s v="MMR001"/>
    <s v="Open"/>
    <x v="2"/>
    <s v="MMR001009"/>
    <x v="2"/>
    <s v="MMR001009002"/>
    <s v="Nam Ma Hpyit"/>
    <s v="166776"/>
    <s v="Nant Ma Hpit Catholic Church"/>
    <s v="MMR001CMP103"/>
    <s v="96.341353"/>
    <s v="25.613895"/>
    <n v="420"/>
    <s v="GCA"/>
    <s v="Camp"/>
    <s v="Urban"/>
    <s v="01/08/2013"/>
    <s v="KMSS-MYT"/>
    <n v="-1"/>
    <n v="-1"/>
    <n v="0"/>
    <s v="Open"/>
    <n v="-1"/>
    <n v="0"/>
  </r>
  <r>
    <s v="MMR001"/>
    <x v="1"/>
    <s v="MMR001009"/>
    <x v="6"/>
    <s v="MMR001009002"/>
    <x v="14"/>
    <s v="216893"/>
    <x v="329"/>
    <n v="22"/>
    <n v="95"/>
    <x v="1"/>
    <s v="MMR001"/>
    <s v="Open"/>
    <x v="2"/>
    <s v="MMR001009"/>
    <x v="2"/>
    <s v="MMR001009002"/>
    <s v="Nam Ma Hpyit"/>
    <s v="166776"/>
    <s v="Nant Ma Hpit Catholic Church"/>
    <s v="MMR001CMP103"/>
    <s v="96.341353"/>
    <s v="25.613895"/>
    <n v="420"/>
    <s v="GCA"/>
    <s v="Camp"/>
    <s v="Urban"/>
    <s v="01/08/2013"/>
    <s v="KMSS-MYT"/>
    <n v="-1"/>
    <n v="-1"/>
    <n v="-1"/>
    <s v="Open"/>
    <n v="0"/>
    <n v="0"/>
  </r>
  <r>
    <s v="MMR001"/>
    <x v="1"/>
    <s v="MMR001009"/>
    <x v="6"/>
    <m/>
    <x v="4"/>
    <m/>
    <x v="8"/>
    <n v="7"/>
    <n v="43"/>
    <x v="1"/>
    <s v="MMR001"/>
    <s v="Open"/>
    <x v="2"/>
    <s v="MMR001009"/>
    <x v="2"/>
    <s v="MMR001009002"/>
    <s v="Nam Ma Hpyit"/>
    <s v="166776"/>
    <s v="Nant Ma Hpit Catholic Church"/>
    <s v="MMR001CMP103"/>
    <s v="96.341353"/>
    <s v="25.613895"/>
    <n v="420"/>
    <s v="GCA"/>
    <s v="Camp"/>
    <s v="Urban"/>
    <s v="01/08/2013"/>
    <s v="KMSS-MYT"/>
    <n v="-1"/>
    <n v="-1"/>
    <n v="0"/>
    <s v="Open"/>
    <n v="0"/>
    <n v="-1"/>
  </r>
  <r>
    <s v="MMR001"/>
    <x v="1"/>
    <s v="MMR001009"/>
    <x v="6"/>
    <s v="MMR001009001"/>
    <x v="13"/>
    <s v="220484"/>
    <x v="28"/>
    <n v="1"/>
    <n v="5"/>
    <x v="1"/>
    <s v="MMR001"/>
    <s v="Open"/>
    <x v="2"/>
    <s v="MMR001009"/>
    <x v="2"/>
    <s v="MMR001009002"/>
    <s v="Nam Ma Hpyit"/>
    <s v="166776"/>
    <s v="Nant Ma Hpit Catholic Church"/>
    <s v="MMR001CMP103"/>
    <s v="96.341353"/>
    <s v="25.613895"/>
    <n v="420"/>
    <s v="GCA"/>
    <s v="Camp"/>
    <s v="Urban"/>
    <s v="01/08/2013"/>
    <s v="KMSS-MYT"/>
    <n v="-1"/>
    <n v="-1"/>
    <n v="0"/>
    <s v="Open"/>
    <n v="-1"/>
    <n v="0"/>
  </r>
  <r>
    <s v="MMR001"/>
    <x v="1"/>
    <s v="MMR001009"/>
    <x v="6"/>
    <m/>
    <x v="4"/>
    <m/>
    <x v="8"/>
    <n v="1"/>
    <n v="4"/>
    <x v="1"/>
    <s v="MMR001"/>
    <s v="Open"/>
    <x v="2"/>
    <s v="MMR001009"/>
    <x v="2"/>
    <s v="MMR001009002"/>
    <s v="Nam Ma Hpyit"/>
    <s v="166776"/>
    <s v="Nant Ma Hpit Catholic Church"/>
    <s v="MMR001CMP103"/>
    <s v="96.341353"/>
    <s v="25.613895"/>
    <n v="420"/>
    <s v="GCA"/>
    <s v="Camp"/>
    <s v="Urban"/>
    <s v="01/08/2013"/>
    <s v="KMSS-MYT"/>
    <n v="-1"/>
    <n v="-1"/>
    <n v="0"/>
    <s v="Open"/>
    <n v="0"/>
    <n v="-1"/>
  </r>
  <r>
    <s v="MMR001"/>
    <x v="1"/>
    <s v="MMR001009"/>
    <x v="6"/>
    <m/>
    <x v="4"/>
    <m/>
    <x v="8"/>
    <n v="3"/>
    <n v="12"/>
    <x v="1"/>
    <s v="MMR001"/>
    <s v="Open"/>
    <x v="2"/>
    <s v="MMR001009"/>
    <x v="2"/>
    <s v="MMR001009002"/>
    <s v="Nam Ma Hpyit"/>
    <s v="166776"/>
    <s v="Nant Ma Hpit Catholic Church"/>
    <s v="MMR001CMP103"/>
    <s v="96.341353"/>
    <s v="25.613895"/>
    <n v="420"/>
    <s v="GCA"/>
    <s v="Camp"/>
    <s v="Urban"/>
    <s v="01/08/2013"/>
    <s v="KMSS-MYT"/>
    <n v="-1"/>
    <n v="-1"/>
    <n v="0"/>
    <s v="Open"/>
    <n v="0"/>
    <n v="-1"/>
  </r>
  <r>
    <s v="MMR001"/>
    <x v="1"/>
    <s v="MMR001012"/>
    <x v="5"/>
    <s v="MMR001012010"/>
    <x v="32"/>
    <s v="167049"/>
    <x v="330"/>
    <n v="11"/>
    <n v="56"/>
    <x v="1"/>
    <s v="MMR001"/>
    <s v="Open"/>
    <x v="3"/>
    <s v="MMR001010"/>
    <x v="26"/>
    <s v="MMR001010015"/>
    <s v="Nam Hlaing"/>
    <s v="166844"/>
    <s v="Nant Hlaing Church"/>
    <s v="MMR001CMP054"/>
    <s v="97.31586"/>
    <s v="24.32638"/>
    <n v="103"/>
    <s v="GCA"/>
    <s v="Camp"/>
    <s v="Urban"/>
    <s v="01/11/2011"/>
    <s v="KMSS-BMO"/>
    <n v="-1"/>
    <n v="0"/>
    <n v="0"/>
    <s v="Open"/>
    <n v="-1"/>
    <n v="0"/>
  </r>
  <r>
    <s v="MMR001"/>
    <x v="1"/>
    <s v="MMR001012"/>
    <x v="5"/>
    <s v="MMR001012010"/>
    <x v="32"/>
    <s v="216905"/>
    <x v="331"/>
    <n v="8"/>
    <n v="52"/>
    <x v="1"/>
    <s v="MMR001"/>
    <s v="Open"/>
    <x v="3"/>
    <s v="MMR001010"/>
    <x v="26"/>
    <s v="MMR001010015"/>
    <s v="Nam Hlaing"/>
    <s v="166844"/>
    <s v="Nant Hlaing Church"/>
    <s v="MMR001CMP054"/>
    <s v="97.31586"/>
    <s v="24.32638"/>
    <n v="103"/>
    <s v="GCA"/>
    <s v="Camp"/>
    <s v="Urban"/>
    <s v="01/11/2011"/>
    <s v="KMSS-BMO"/>
    <n v="-1"/>
    <n v="0"/>
    <n v="0"/>
    <s v="Open"/>
    <n v="-1"/>
    <n v="0"/>
  </r>
  <r>
    <s v="MMR001"/>
    <x v="1"/>
    <s v="MMR001001"/>
    <x v="9"/>
    <s v="MMR001001013"/>
    <x v="25"/>
    <s v="216811"/>
    <x v="332"/>
    <n v="1"/>
    <n v="7"/>
    <x v="1"/>
    <s v="MMR001"/>
    <s v="Open"/>
    <x v="4"/>
    <s v="MMR001001"/>
    <x v="27"/>
    <s v="MMR001001005"/>
    <s v="Nam Koi"/>
    <s v="165695"/>
    <s v="Nan Kway St. John Catholic Church"/>
    <s v="MMR001CMP024"/>
    <s v="97.35932018"/>
    <s v="25.4105693"/>
    <n v="327"/>
    <s v="GCA"/>
    <s v="Camp"/>
    <s v="Urban"/>
    <s v="01/01/2012"/>
    <s v="KMSS-MYT"/>
    <n v="-1"/>
    <n v="-1"/>
    <n v="0"/>
    <s v="Open"/>
    <n v="-1"/>
    <n v="0"/>
  </r>
  <r>
    <s v="MMR001"/>
    <x v="1"/>
    <s v="MMR001001"/>
    <x v="9"/>
    <s v="MMR001001018"/>
    <x v="84"/>
    <s v="216818"/>
    <x v="140"/>
    <n v="1"/>
    <n v="5"/>
    <x v="1"/>
    <s v="MMR001"/>
    <s v="Open"/>
    <x v="4"/>
    <s v="MMR001001"/>
    <x v="27"/>
    <s v="MMR001001005"/>
    <s v="Nam Koi"/>
    <s v="165695"/>
    <s v="Nan Kway St. John Catholic Church"/>
    <s v="MMR001CMP024"/>
    <s v="97.35932018"/>
    <s v="25.4105693"/>
    <n v="327"/>
    <s v="GCA"/>
    <s v="Camp"/>
    <s v="Urban"/>
    <s v="01/01/2012"/>
    <s v="KMSS-MYT"/>
    <n v="-1"/>
    <n v="-1"/>
    <n v="0"/>
    <s v="Open"/>
    <n v="-1"/>
    <n v="0"/>
  </r>
  <r>
    <s v="MMR001"/>
    <x v="1"/>
    <s v="MMR001001"/>
    <x v="9"/>
    <s v="MMR001001015"/>
    <x v="90"/>
    <s v="216814"/>
    <x v="132"/>
    <n v="3"/>
    <n v="10"/>
    <x v="1"/>
    <s v="MMR001"/>
    <s v="Open"/>
    <x v="4"/>
    <s v="MMR001001"/>
    <x v="27"/>
    <s v="MMR001001005"/>
    <s v="Nam Koi"/>
    <s v="165695"/>
    <s v="Nan Kway St. John Catholic Church"/>
    <s v="MMR001CMP024"/>
    <s v="97.35932018"/>
    <s v="25.4105693"/>
    <n v="327"/>
    <s v="GCA"/>
    <s v="Camp"/>
    <s v="Urban"/>
    <s v="01/01/2012"/>
    <s v="KMSS-MYT"/>
    <n v="-1"/>
    <n v="-1"/>
    <n v="0"/>
    <s v="Open"/>
    <n v="-1"/>
    <n v="0"/>
  </r>
  <r>
    <s v="MMR001"/>
    <x v="1"/>
    <s v="MMR001002"/>
    <x v="3"/>
    <s v="MMR001002025"/>
    <x v="42"/>
    <s v="165773"/>
    <x v="71"/>
    <n v="1"/>
    <n v="4"/>
    <x v="1"/>
    <s v="MMR001"/>
    <s v="Open"/>
    <x v="4"/>
    <s v="MMR001001"/>
    <x v="27"/>
    <s v="MMR001001005"/>
    <s v="Nam Koi"/>
    <s v="165695"/>
    <s v="Nan Kway St. John Catholic Church"/>
    <s v="MMR001CMP024"/>
    <s v="97.35932018"/>
    <s v="25.4105693"/>
    <n v="327"/>
    <s v="GCA"/>
    <s v="Camp"/>
    <s v="Urban"/>
    <s v="01/01/2012"/>
    <s v="KMSS-MYT"/>
    <n v="-1"/>
    <n v="0"/>
    <n v="0"/>
    <s v="Open"/>
    <n v="-1"/>
    <n v="0"/>
  </r>
  <r>
    <s v="MMR001"/>
    <x v="1"/>
    <s v="MMR001002"/>
    <x v="3"/>
    <s v="MMR001002024"/>
    <x v="23"/>
    <s v="165772"/>
    <x v="39"/>
    <n v="3"/>
    <n v="15"/>
    <x v="1"/>
    <s v="MMR001"/>
    <s v="Open"/>
    <x v="4"/>
    <s v="MMR001001"/>
    <x v="27"/>
    <s v="MMR001001005"/>
    <s v="Nam Koi"/>
    <s v="165695"/>
    <s v="Nan Kway St. John Catholic Church"/>
    <s v="MMR001CMP024"/>
    <s v="97.35932018"/>
    <s v="25.4105693"/>
    <n v="327"/>
    <s v="GCA"/>
    <s v="Camp"/>
    <s v="Urban"/>
    <s v="01/01/2012"/>
    <s v="KMSS-MYT"/>
    <n v="-1"/>
    <n v="0"/>
    <n v="0"/>
    <s v="Open"/>
    <n v="-1"/>
    <n v="0"/>
  </r>
  <r>
    <s v="MMR001"/>
    <x v="1"/>
    <s v="MMR001001"/>
    <x v="9"/>
    <s v="MMR001001013"/>
    <x v="25"/>
    <s v="165708"/>
    <x v="41"/>
    <n v="50"/>
    <n v="248"/>
    <x v="1"/>
    <s v="MMR001"/>
    <s v="Open"/>
    <x v="4"/>
    <s v="MMR001001"/>
    <x v="27"/>
    <s v="MMR001001005"/>
    <s v="Nam Koi"/>
    <s v="165695"/>
    <s v="Nan Kway St. John Catholic Church"/>
    <s v="MMR001CMP024"/>
    <s v="97.35932018"/>
    <s v="25.4105693"/>
    <n v="327"/>
    <s v="GCA"/>
    <s v="Camp"/>
    <s v="Urban"/>
    <s v="01/01/2012"/>
    <s v="KMSS-MYT"/>
    <n v="-1"/>
    <n v="-1"/>
    <n v="0"/>
    <s v="Open"/>
    <n v="-1"/>
    <n v="0"/>
  </r>
  <r>
    <s v="MMR001"/>
    <x v="1"/>
    <s v="MMR001009"/>
    <x v="6"/>
    <s v="MMR001009013"/>
    <x v="174"/>
    <s v="166823"/>
    <x v="333"/>
    <n v="1"/>
    <n v="3"/>
    <x v="1"/>
    <s v="MMR001"/>
    <s v="Open"/>
    <x v="4"/>
    <s v="MMR001001"/>
    <x v="27"/>
    <s v="MMR001001005"/>
    <s v="Nam Koi"/>
    <s v="165695"/>
    <s v="Nan Kway St. John Catholic Church"/>
    <s v="MMR001CMP024"/>
    <s v="97.35932018"/>
    <s v="25.4105693"/>
    <n v="327"/>
    <s v="GCA"/>
    <s v="Camp"/>
    <s v="Urban"/>
    <s v="01/01/2012"/>
    <s v="KMSS-MYT"/>
    <n v="-1"/>
    <n v="0"/>
    <n v="0"/>
    <s v="Open"/>
    <n v="-1"/>
    <n v="0"/>
  </r>
  <r>
    <s v="MMR001"/>
    <x v="1"/>
    <s v="MMR001009"/>
    <x v="6"/>
    <s v="MMR001009001"/>
    <x v="13"/>
    <s v="216882"/>
    <x v="334"/>
    <n v="1"/>
    <n v="9"/>
    <x v="1"/>
    <s v="MMR001"/>
    <s v="Open"/>
    <x v="4"/>
    <s v="MMR001001"/>
    <x v="27"/>
    <s v="MMR001001005"/>
    <s v="Nam Koi"/>
    <s v="165695"/>
    <s v="Nan Kway St. John Catholic Church"/>
    <s v="MMR001CMP024"/>
    <s v="97.35932018"/>
    <s v="25.4105693"/>
    <n v="327"/>
    <s v="GCA"/>
    <s v="Camp"/>
    <s v="Urban"/>
    <s v="01/01/2012"/>
    <s v="KMSS-MYT"/>
    <n v="-1"/>
    <n v="0"/>
    <n v="0"/>
    <s v="Open"/>
    <n v="-1"/>
    <n v="0"/>
  </r>
  <r>
    <s v="MMR001"/>
    <x v="1"/>
    <s v="MMR001002"/>
    <x v="3"/>
    <s v="MMR001002025"/>
    <x v="42"/>
    <s v="216855"/>
    <x v="63"/>
    <n v="1"/>
    <n v="5"/>
    <x v="1"/>
    <s v="MMR001"/>
    <s v="Open"/>
    <x v="4"/>
    <s v="MMR001001"/>
    <x v="27"/>
    <s v="MMR001001005"/>
    <s v="Nam Koi"/>
    <s v="165695"/>
    <s v="Nan Kway St. John Catholic Church"/>
    <s v="MMR001CMP024"/>
    <s v="97.35932018"/>
    <s v="25.4105693"/>
    <n v="327"/>
    <s v="GCA"/>
    <s v="Camp"/>
    <s v="Urban"/>
    <s v="01/01/2012"/>
    <s v="KMSS-MYT"/>
    <n v="-1"/>
    <n v="0"/>
    <n v="0"/>
    <s v="Open"/>
    <n v="-1"/>
    <n v="0"/>
  </r>
  <r>
    <s v="MMR001"/>
    <x v="1"/>
    <s v="MMR001002"/>
    <x v="3"/>
    <s v="MMR001002021"/>
    <x v="37"/>
    <s v="165769"/>
    <x v="84"/>
    <n v="1"/>
    <n v="3"/>
    <x v="1"/>
    <s v="MMR001"/>
    <s v="Open"/>
    <x v="4"/>
    <s v="MMR001001"/>
    <x v="27"/>
    <s v="MMR001001005"/>
    <s v="Nam Koi"/>
    <s v="165695"/>
    <s v="Nan Kway St. John Catholic Church"/>
    <s v="MMR001CMP024"/>
    <s v="97.35932018"/>
    <s v="25.4105693"/>
    <n v="327"/>
    <s v="GCA"/>
    <s v="Camp"/>
    <s v="Urban"/>
    <s v="01/01/2012"/>
    <s v="KMSS-MYT"/>
    <n v="-1"/>
    <n v="0"/>
    <n v="0"/>
    <s v="Open"/>
    <n v="-1"/>
    <n v="0"/>
  </r>
  <r>
    <s v="MMR001"/>
    <x v="1"/>
    <s v="MMR001001"/>
    <x v="9"/>
    <s v="MMR001001016"/>
    <x v="91"/>
    <s v="216815"/>
    <x v="133"/>
    <n v="1"/>
    <n v="4"/>
    <x v="1"/>
    <s v="MMR001"/>
    <s v="Open"/>
    <x v="4"/>
    <s v="MMR001001"/>
    <x v="27"/>
    <s v="MMR001001005"/>
    <s v="Nam Koi"/>
    <s v="165695"/>
    <s v="Nan Kway St. John Catholic Church"/>
    <s v="MMR001CMP024"/>
    <s v="97.35932018"/>
    <s v="25.4105693"/>
    <n v="327"/>
    <s v="GCA"/>
    <s v="Camp"/>
    <s v="Urban"/>
    <s v="01/01/2012"/>
    <s v="KMSS-MYT"/>
    <n v="-1"/>
    <n v="-1"/>
    <n v="0"/>
    <s v="Open"/>
    <n v="-1"/>
    <n v="0"/>
  </r>
  <r>
    <s v="MMR001"/>
    <x v="1"/>
    <s v="MMR001002"/>
    <x v="3"/>
    <s v="MMR001002021"/>
    <x v="37"/>
    <s v="216845"/>
    <x v="101"/>
    <n v="2"/>
    <n v="10"/>
    <x v="1"/>
    <s v="MMR001"/>
    <s v="Open"/>
    <x v="4"/>
    <s v="MMR001001"/>
    <x v="27"/>
    <s v="MMR001001005"/>
    <s v="Nam Koi"/>
    <s v="165695"/>
    <s v="Nan Kway St. John Catholic Church"/>
    <s v="MMR001CMP024"/>
    <s v="97.35932018"/>
    <s v="25.4105693"/>
    <n v="327"/>
    <s v="GCA"/>
    <s v="Camp"/>
    <s v="Urban"/>
    <s v="01/01/2012"/>
    <s v="KMSS-MYT"/>
    <n v="-1"/>
    <n v="0"/>
    <n v="0"/>
    <s v="Open"/>
    <n v="-1"/>
    <n v="0"/>
  </r>
  <r>
    <s v="MMR015"/>
    <x v="0"/>
    <s v="MMR015010"/>
    <x v="22"/>
    <s v="MMR015010032"/>
    <x v="175"/>
    <s v="208451"/>
    <x v="335"/>
    <n v="10"/>
    <n v="31"/>
    <x v="0"/>
    <s v="MMR015"/>
    <s v="Open"/>
    <x v="10"/>
    <s v="MMR015010"/>
    <x v="28"/>
    <s v="MMR015010002"/>
    <s v="Pang Long"/>
    <s v="208338"/>
    <s v="Namhkan - Pang Long KBC"/>
    <s v="MMR015CMP215"/>
    <s v="97.70988"/>
    <s v="23.83819"/>
    <n v="572"/>
    <s v="GCA"/>
    <s v="Camp"/>
    <s v="Urban"/>
    <s v="18/04/2014"/>
    <s v="KBC"/>
    <n v="-1"/>
    <n v="-1"/>
    <n v="0"/>
    <s v="Open"/>
    <n v="-1"/>
    <n v="0"/>
  </r>
  <r>
    <s v="MMR015"/>
    <x v="0"/>
    <s v="MMR015010"/>
    <x v="22"/>
    <s v="MMR015010032"/>
    <x v="175"/>
    <s v="208448"/>
    <x v="336"/>
    <n v="47"/>
    <n v="210"/>
    <x v="0"/>
    <s v="MMR015"/>
    <s v="Open"/>
    <x v="10"/>
    <s v="MMR015010"/>
    <x v="28"/>
    <s v="MMR015010002"/>
    <s v="Pang Long"/>
    <s v="208338"/>
    <s v="Namhkan - Pang Long KBC"/>
    <s v="MMR015CMP215"/>
    <s v="97.70988"/>
    <s v="23.83819"/>
    <n v="572"/>
    <s v="GCA"/>
    <s v="Camp"/>
    <s v="Urban"/>
    <s v="18/04/2014"/>
    <s v="KBC"/>
    <n v="-1"/>
    <n v="-1"/>
    <n v="0"/>
    <s v="Open"/>
    <n v="-1"/>
    <n v="0"/>
  </r>
  <r>
    <s v="MMR015"/>
    <x v="0"/>
    <s v="MMR015010"/>
    <x v="22"/>
    <s v="MMR015010032"/>
    <x v="175"/>
    <s v="208452"/>
    <x v="337"/>
    <n v="15"/>
    <n v="80"/>
    <x v="0"/>
    <s v="MMR015"/>
    <s v="Open"/>
    <x v="10"/>
    <s v="MMR015010"/>
    <x v="28"/>
    <s v="MMR015010002"/>
    <s v="Pang Long"/>
    <s v="208338"/>
    <s v="Namhkan - Pang Long KBC"/>
    <s v="MMR015CMP215"/>
    <s v="97.70988"/>
    <s v="23.83819"/>
    <n v="572"/>
    <s v="GCA"/>
    <s v="Camp"/>
    <s v="Urban"/>
    <s v="18/04/2014"/>
    <s v="KBC"/>
    <n v="-1"/>
    <n v="-1"/>
    <n v="0"/>
    <s v="Open"/>
    <n v="-1"/>
    <n v="0"/>
  </r>
  <r>
    <s v="MMR015"/>
    <x v="0"/>
    <s v="MMR015010"/>
    <x v="22"/>
    <s v="MMR015010032"/>
    <x v="175"/>
    <s v="208447"/>
    <x v="338"/>
    <n v="33"/>
    <n v="164"/>
    <x v="0"/>
    <s v="MMR015"/>
    <s v="Open"/>
    <x v="10"/>
    <s v="MMR015010"/>
    <x v="28"/>
    <s v="MMR015010002"/>
    <s v="Pang Long"/>
    <s v="208338"/>
    <s v="Namhkan - Pang Long KBC"/>
    <s v="MMR015CMP215"/>
    <s v="97.70988"/>
    <s v="23.83819"/>
    <n v="572"/>
    <s v="GCA"/>
    <s v="Camp"/>
    <s v="Urban"/>
    <s v="18/04/2014"/>
    <s v="KBC"/>
    <n v="-1"/>
    <n v="-1"/>
    <n v="0"/>
    <s v="Open"/>
    <n v="-1"/>
    <n v="0"/>
  </r>
  <r>
    <s v="MMR015"/>
    <x v="0"/>
    <s v="MMR015010"/>
    <x v="22"/>
    <s v="MMR015010033"/>
    <x v="176"/>
    <s v="208453"/>
    <x v="339"/>
    <n v="19"/>
    <n v="90"/>
    <x v="0"/>
    <s v="MMR015"/>
    <s v="Open"/>
    <x v="10"/>
    <s v="MMR015010"/>
    <x v="28"/>
    <s v="MMR015010002"/>
    <s v="Pang Long"/>
    <s v="208338"/>
    <s v="Namhkan - Pang Long KBC"/>
    <s v="MMR015CMP215"/>
    <s v="97.70988"/>
    <s v="23.83819"/>
    <n v="572"/>
    <s v="GCA"/>
    <s v="Camp"/>
    <s v="Urban"/>
    <s v="18/04/2014"/>
    <s v="KBC"/>
    <n v="-1"/>
    <n v="-1"/>
    <n v="0"/>
    <s v="Open"/>
    <n v="-1"/>
    <n v="0"/>
  </r>
  <r>
    <s v="MMR015"/>
    <x v="0"/>
    <s v="MMR015015"/>
    <x v="23"/>
    <s v="MMR015015005"/>
    <x v="177"/>
    <s v="210404"/>
    <x v="340"/>
    <n v="2"/>
    <n v="8"/>
    <x v="0"/>
    <s v="MMR015"/>
    <s v="Open"/>
    <x v="11"/>
    <s v="MMR015015"/>
    <x v="29"/>
    <s v="MMR015015701"/>
    <s v="Namtu Ward"/>
    <s v="MMR015015701501"/>
    <s v="Nam Tu Baptist"/>
    <s v="MMR015CMP014"/>
    <s v="97.40409"/>
    <s v="23.09429"/>
    <n v="38"/>
    <s v="GCA"/>
    <s v="Camp"/>
    <s v="Urban"/>
    <s v="01/04/2012"/>
    <s v="KBC"/>
    <n v="-1"/>
    <n v="-1"/>
    <n v="0"/>
    <s v="Open"/>
    <n v="-1"/>
    <n v="0"/>
  </r>
  <r>
    <s v="MMR015"/>
    <x v="0"/>
    <s v="MMR015019"/>
    <x v="24"/>
    <s v="MMR015019020"/>
    <x v="178"/>
    <s v="211015"/>
    <x v="341"/>
    <n v="3"/>
    <n v="11"/>
    <x v="0"/>
    <s v="MMR015"/>
    <s v="Open"/>
    <x v="11"/>
    <s v="MMR015015"/>
    <x v="29"/>
    <s v="MMR015015701"/>
    <s v="Namtu Ward"/>
    <s v="MMR015015701501"/>
    <s v="Nam Tu Baptist"/>
    <s v="MMR015CMP014"/>
    <s v="97.40409"/>
    <s v="23.09429"/>
    <n v="38"/>
    <s v="GCA"/>
    <s v="Camp"/>
    <s v="Urban"/>
    <s v="01/04/2012"/>
    <s v="KBC"/>
    <n v="-1"/>
    <n v="0"/>
    <n v="0"/>
    <s v="Open"/>
    <n v="-1"/>
    <n v="0"/>
  </r>
  <r>
    <s v="MMR015"/>
    <x v="0"/>
    <s v="MMR015019"/>
    <x v="24"/>
    <s v="MMR015019021"/>
    <x v="179"/>
    <s v="211021"/>
    <x v="342"/>
    <n v="2"/>
    <n v="9"/>
    <x v="0"/>
    <s v="MMR015"/>
    <s v="Open"/>
    <x v="11"/>
    <s v="MMR015015"/>
    <x v="29"/>
    <s v="MMR015015701"/>
    <s v="Namtu Ward"/>
    <s v="MMR015015701501"/>
    <s v="Nam Tu Baptist"/>
    <s v="MMR015CMP014"/>
    <s v="97.40409"/>
    <s v="23.09429"/>
    <n v="38"/>
    <s v="GCA"/>
    <s v="Camp"/>
    <s v="Urban"/>
    <s v="01/04/2012"/>
    <s v="KBC"/>
    <n v="-1"/>
    <n v="0"/>
    <n v="0"/>
    <s v="Open"/>
    <n v="-1"/>
    <n v="0"/>
  </r>
  <r>
    <s v="MMR015"/>
    <x v="0"/>
    <s v="MMR015015"/>
    <x v="23"/>
    <s v="MMR015015005"/>
    <x v="177"/>
    <s v="210407"/>
    <x v="343"/>
    <n v="1"/>
    <n v="7"/>
    <x v="0"/>
    <s v="MMR015"/>
    <s v="Open"/>
    <x v="11"/>
    <s v="MMR015015"/>
    <x v="29"/>
    <s v="MMR015015701"/>
    <s v="Namtu Ward"/>
    <s v="MMR015015701501"/>
    <s v="Nam Tu Baptist"/>
    <s v="MMR015CMP014"/>
    <s v="97.40409"/>
    <s v="23.09429"/>
    <n v="38"/>
    <s v="GCA"/>
    <s v="Camp"/>
    <s v="Urban"/>
    <s v="01/04/2012"/>
    <s v="KBC"/>
    <n v="-1"/>
    <n v="-1"/>
    <n v="0"/>
    <s v="Open"/>
    <n v="-1"/>
    <n v="0"/>
  </r>
  <r>
    <s v="MMR015"/>
    <x v="0"/>
    <s v="MMR015005"/>
    <x v="25"/>
    <s v="MMR015005032"/>
    <x v="180"/>
    <s v="207179"/>
    <x v="344"/>
    <n v="1"/>
    <n v="2"/>
    <x v="0"/>
    <s v="MMR015"/>
    <s v="Open"/>
    <x v="11"/>
    <s v="MMR015015"/>
    <x v="29"/>
    <s v="MMR015015701"/>
    <s v="Namtu Ward"/>
    <s v="MMR015015701501"/>
    <s v="Nam Tu Baptist"/>
    <s v="MMR015CMP014"/>
    <s v="97.40409"/>
    <s v="23.09429"/>
    <n v="38"/>
    <s v="GCA"/>
    <s v="Camp"/>
    <s v="Urban"/>
    <s v="01/04/2012"/>
    <s v="KBC"/>
    <n v="-1"/>
    <n v="0"/>
    <n v="0"/>
    <s v="Open"/>
    <n v="-1"/>
    <n v="0"/>
  </r>
  <r>
    <s v="MMR001"/>
    <x v="1"/>
    <s v="MMR001009"/>
    <x v="6"/>
    <s v="MMR001009001"/>
    <x v="13"/>
    <s v="220484"/>
    <x v="28"/>
    <n v="12"/>
    <n v="47"/>
    <x v="1"/>
    <s v="MMR001"/>
    <s v="Open"/>
    <x v="2"/>
    <s v="MMR001009"/>
    <x v="2"/>
    <s v="MMR001009002"/>
    <s v="Nam Ma Hpyit"/>
    <s v="166776"/>
    <s v="Nam Ma Phyit, COC"/>
    <s v="MMR001CMP192"/>
    <s v="96.33959"/>
    <s v="25.617998"/>
    <n v="64"/>
    <s v="GCA"/>
    <s v="Camp"/>
    <s v="Urban"/>
    <s v="01/01/2013"/>
    <s v="Shalom"/>
    <n v="-1"/>
    <n v="-1"/>
    <n v="0"/>
    <s v="Open"/>
    <n v="-1"/>
    <n v="0"/>
  </r>
  <r>
    <s v="MMR015"/>
    <x v="0"/>
    <s v="MMR015011"/>
    <x v="0"/>
    <m/>
    <x v="4"/>
    <m/>
    <x v="8"/>
    <n v="4"/>
    <n v="19"/>
    <x v="0"/>
    <s v="MMR015"/>
    <s v="Open"/>
    <x v="0"/>
    <s v="MMR015011"/>
    <x v="30"/>
    <s v="MMR015011020"/>
    <s v="Nam Hpat Kar (Ho Pon + Pang Sa Lorp)"/>
    <m/>
    <s v="Nam Hpak Ka Mare "/>
    <s v="MMR015CMP007"/>
    <s v="97.81898"/>
    <s v="23.69413"/>
    <n v="286"/>
    <s v="GCA"/>
    <s v="Camp"/>
    <s v="Rural"/>
    <s v="01/12/2011"/>
    <s v="KBC"/>
    <n v="-1"/>
    <n v="-1"/>
    <n v="0"/>
    <s v="Open"/>
    <n v="0"/>
    <n v="-1"/>
  </r>
  <r>
    <s v="MMR015"/>
    <x v="0"/>
    <s v="MMR015011"/>
    <x v="0"/>
    <s v="MMR015011040"/>
    <x v="181"/>
    <s v="208811"/>
    <x v="345"/>
    <n v="51"/>
    <n v="225"/>
    <x v="0"/>
    <s v="MMR015"/>
    <s v="Open"/>
    <x v="0"/>
    <s v="MMR015011"/>
    <x v="30"/>
    <s v="MMR015011020"/>
    <s v="Nam Hpat Kar (Ho Pon + Pang Sa Lorp)"/>
    <m/>
    <s v="Nam Hpak Ka Mare "/>
    <s v="MMR015CMP007"/>
    <s v="97.81898"/>
    <s v="23.69413"/>
    <n v="286"/>
    <s v="GCA"/>
    <s v="Camp"/>
    <s v="Rural"/>
    <s v="01/12/2011"/>
    <s v="KBC"/>
    <n v="-1"/>
    <n v="-1"/>
    <n v="0"/>
    <s v="Open"/>
    <n v="-1"/>
    <n v="0"/>
  </r>
  <r>
    <s v="MMR015"/>
    <x v="0"/>
    <s v="MMR015019"/>
    <x v="24"/>
    <s v="MMR015019004"/>
    <x v="182"/>
    <s v="210880"/>
    <x v="346"/>
    <n v="2"/>
    <n v="8"/>
    <x v="0"/>
    <s v="MMR015"/>
    <s v="Open"/>
    <x v="0"/>
    <s v="MMR015011"/>
    <x v="30"/>
    <s v="MMR015011020"/>
    <s v="Nam Hpat Kar (Ho Pon + Pang Sa Lorp)"/>
    <m/>
    <s v="Nam Hpak Ka Mare "/>
    <s v="MMR015CMP007"/>
    <s v="97.81898"/>
    <s v="23.69413"/>
    <n v="286"/>
    <s v="GCA"/>
    <s v="Camp"/>
    <s v="Rural"/>
    <s v="01/12/2011"/>
    <s v="KBC"/>
    <n v="-1"/>
    <n v="0"/>
    <n v="0"/>
    <s v="Open"/>
    <n v="-1"/>
    <n v="0"/>
  </r>
  <r>
    <s v="MMR015"/>
    <x v="0"/>
    <s v="MMR015011"/>
    <x v="0"/>
    <s v="MMR015011041"/>
    <x v="3"/>
    <s v="208815"/>
    <x v="7"/>
    <n v="4"/>
    <n v="20"/>
    <x v="0"/>
    <s v="MMR015"/>
    <s v="Open"/>
    <x v="0"/>
    <s v="MMR015011"/>
    <x v="30"/>
    <s v="MMR015011020"/>
    <s v="Nam Hpat Kar (Ho Pon + Pang Sa Lorp)"/>
    <m/>
    <s v="Nam Hpak Ka Mare "/>
    <s v="MMR015CMP007"/>
    <s v="97.81898"/>
    <s v="23.69413"/>
    <n v="286"/>
    <s v="GCA"/>
    <s v="Camp"/>
    <s v="Rural"/>
    <s v="01/12/2011"/>
    <s v="KBC"/>
    <n v="-1"/>
    <n v="-1"/>
    <n v="0"/>
    <s v="Open"/>
    <n v="-1"/>
    <n v="0"/>
  </r>
  <r>
    <s v="MMR015"/>
    <x v="0"/>
    <s v="MMR015019"/>
    <x v="24"/>
    <s v="MMR015019011"/>
    <x v="183"/>
    <s v="210947"/>
    <x v="347"/>
    <n v="2"/>
    <n v="9"/>
    <x v="0"/>
    <s v="MMR015"/>
    <s v="Open"/>
    <x v="0"/>
    <s v="MMR015011"/>
    <x v="30"/>
    <s v="MMR015011020"/>
    <s v="Nam Hpat Kar (Ho Pon + Pang Sa Lorp)"/>
    <m/>
    <s v="Nam Hpak Ka Mare "/>
    <s v="MMR015CMP007"/>
    <s v="97.81898"/>
    <s v="23.69413"/>
    <n v="286"/>
    <s v="GCA"/>
    <s v="Camp"/>
    <s v="Rural"/>
    <s v="01/12/2011"/>
    <s v="KBC"/>
    <n v="-1"/>
    <n v="0"/>
    <n v="0"/>
    <s v="Open"/>
    <n v="-1"/>
    <n v="0"/>
  </r>
  <r>
    <s v="MMR001"/>
    <x v="1"/>
    <s v="MMR001013"/>
    <x v="4"/>
    <s v="MMR001013039"/>
    <x v="107"/>
    <s v="167505"/>
    <x v="323"/>
    <n v="5"/>
    <n v="12"/>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27"/>
    <x v="127"/>
    <s v="167428"/>
    <x v="348"/>
    <n v="1"/>
    <n v="4"/>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37"/>
    <x v="9"/>
    <s v="167484"/>
    <x v="93"/>
    <n v="1"/>
    <n v="3"/>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26"/>
    <x v="164"/>
    <s v="220551"/>
    <x v="349"/>
    <n v="1"/>
    <n v="2"/>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39"/>
    <x v="107"/>
    <s v="217003"/>
    <x v="202"/>
    <n v="3"/>
    <n v="5"/>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37"/>
    <x v="9"/>
    <s v="167488"/>
    <x v="350"/>
    <n v="2"/>
    <n v="8"/>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36"/>
    <x v="17"/>
    <s v="167483"/>
    <x v="351"/>
    <n v="11"/>
    <n v="48"/>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31"/>
    <x v="109"/>
    <s v="167468"/>
    <x v="352"/>
    <n v="10"/>
    <n v="76"/>
    <x v="0"/>
    <s v="MMR015"/>
    <s v="Open"/>
    <x v="10"/>
    <s v="MMR015010"/>
    <x v="31"/>
    <s v="MMR015010010"/>
    <s v="Nawng Hkam"/>
    <s v="208353"/>
    <s v="Nam Hkam Catholic Church ( St. Thomas I)"/>
    <s v="MMR015CMP003"/>
    <s v="97.67036"/>
    <s v="23.82815"/>
    <n v="218"/>
    <s v="GCA"/>
    <s v="Camp"/>
    <s v="Urban"/>
    <s v="01/12/2011"/>
    <s v="KMSS-LSO"/>
    <n v="0"/>
    <n v="0"/>
    <n v="0"/>
    <s v="Open"/>
    <n v="-1"/>
    <n v="0"/>
  </r>
  <r>
    <s v="MMR001"/>
    <x v="1"/>
    <s v="MMR001013"/>
    <x v="4"/>
    <s v="MMR001013031"/>
    <x v="109"/>
    <s v="167457"/>
    <x v="353"/>
    <n v="10"/>
    <n v="57"/>
    <x v="0"/>
    <s v="MMR015"/>
    <s v="Open"/>
    <x v="10"/>
    <s v="MMR015010"/>
    <x v="31"/>
    <s v="MMR015010010"/>
    <s v="Nawng Hkam"/>
    <s v="208353"/>
    <s v="Nam Hkam Catholic Church ( St. Thomas I)"/>
    <s v="MMR015CMP003"/>
    <s v="97.67036"/>
    <s v="23.82815"/>
    <n v="218"/>
    <s v="GCA"/>
    <s v="Camp"/>
    <s v="Urban"/>
    <s v="01/12/2011"/>
    <s v="KMSS-LSO"/>
    <n v="0"/>
    <n v="0"/>
    <n v="0"/>
    <s v="Open"/>
    <n v="-1"/>
    <n v="0"/>
  </r>
  <r>
    <s v="MMR015"/>
    <x v="0"/>
    <s v="MMR015010"/>
    <x v="22"/>
    <s v="MMR015010030"/>
    <x v="184"/>
    <s v="208435"/>
    <x v="354"/>
    <n v="18"/>
    <n v="103"/>
    <x v="0"/>
    <s v="MMR015"/>
    <s v="Open"/>
    <x v="10"/>
    <s v="MMR015010"/>
    <x v="31"/>
    <s v="MMR015010010"/>
    <s v="Nawng Hkam"/>
    <s v="208353"/>
    <s v="Nam Hkam (KBC Jaw Wang) II"/>
    <s v="MMR015CMP214"/>
    <s v="97.70094"/>
    <s v="23.841647"/>
    <n v="198"/>
    <s v="GCA"/>
    <s v="Camp"/>
    <s v="Urban"/>
    <s v="04/11/2014"/>
    <s v="KBC"/>
    <n v="-1"/>
    <n v="-1"/>
    <n v="0"/>
    <s v="Open"/>
    <n v="-1"/>
    <n v="0"/>
  </r>
  <r>
    <s v="MMR015"/>
    <x v="0"/>
    <s v="MMR015011"/>
    <x v="0"/>
    <s v="MMR015011072"/>
    <x v="20"/>
    <s v="209129"/>
    <x v="355"/>
    <n v="8"/>
    <n v="45"/>
    <x v="0"/>
    <s v="MMR015"/>
    <s v="Open"/>
    <x v="10"/>
    <s v="MMR015010"/>
    <x v="31"/>
    <s v="MMR015010010"/>
    <s v="Nawng Hkam"/>
    <s v="208353"/>
    <s v="Nam Hkam (KBC Jaw Wang) II"/>
    <s v="MMR015CMP214"/>
    <s v="97.70094"/>
    <s v="23.841647"/>
    <n v="198"/>
    <s v="GCA"/>
    <s v="Camp"/>
    <s v="Urban"/>
    <s v="04/11/2014"/>
    <s v="KBC"/>
    <n v="-1"/>
    <n v="0"/>
    <n v="0"/>
    <s v="Open"/>
    <n v="-1"/>
    <n v="0"/>
  </r>
  <r>
    <s v="MMR015"/>
    <x v="0"/>
    <s v="MMR015010"/>
    <x v="22"/>
    <s v="MMR015010033"/>
    <x v="176"/>
    <s v="208453"/>
    <x v="339"/>
    <n v="11"/>
    <n v="50"/>
    <x v="0"/>
    <s v="MMR015"/>
    <s v="Open"/>
    <x v="10"/>
    <s v="MMR015010"/>
    <x v="31"/>
    <s v="MMR015010010"/>
    <s v="Nawng Hkam"/>
    <s v="208353"/>
    <s v="Nam Hkam (KBC Jaw Wang) II"/>
    <s v="MMR015CMP214"/>
    <s v="97.70094"/>
    <s v="23.841647"/>
    <n v="198"/>
    <s v="GCA"/>
    <s v="Camp"/>
    <s v="Urban"/>
    <s v="04/11/2014"/>
    <s v="KBC"/>
    <n v="-1"/>
    <n v="-1"/>
    <n v="0"/>
    <s v="Open"/>
    <n v="-1"/>
    <n v="0"/>
  </r>
  <r>
    <s v="MMR001"/>
    <x v="1"/>
    <s v="MMR001013"/>
    <x v="4"/>
    <s v="MMR001013032"/>
    <x v="21"/>
    <s v="167469"/>
    <x v="37"/>
    <n v="2"/>
    <n v="9"/>
    <x v="0"/>
    <s v="MMR015"/>
    <s v="Open"/>
    <x v="10"/>
    <s v="MMR015010"/>
    <x v="31"/>
    <s v="MMR015010010"/>
    <s v="Nawng Hkam"/>
    <s v="208353"/>
    <s v="Nam Hkam (KBC Jaw Wang)"/>
    <s v="MMR015CMP001"/>
    <s v="97.669558"/>
    <s v="23.82852"/>
    <n v="388"/>
    <s v="GCA"/>
    <s v="Camp"/>
    <s v="Urban"/>
    <s v="01/12/2011"/>
    <s v="KBC"/>
    <n v="0"/>
    <n v="0"/>
    <n v="0"/>
    <s v="Open"/>
    <n v="-1"/>
    <n v="0"/>
  </r>
  <r>
    <s v="MMR001"/>
    <x v="1"/>
    <s v="MMR001013"/>
    <x v="4"/>
    <s v="MMR001013025"/>
    <x v="168"/>
    <s v="167423"/>
    <x v="356"/>
    <n v="1"/>
    <n v="2"/>
    <x v="0"/>
    <s v="MMR015"/>
    <s v="Open"/>
    <x v="10"/>
    <s v="MMR015010"/>
    <x v="31"/>
    <s v="MMR015010010"/>
    <s v="Nawng Hkam"/>
    <s v="208353"/>
    <s v="Nam Hkam (KBC Jaw Wang)"/>
    <s v="MMR015CMP001"/>
    <s v="97.669558"/>
    <s v="23.82852"/>
    <n v="388"/>
    <s v="GCA"/>
    <s v="Camp"/>
    <s v="Urban"/>
    <s v="01/12/2011"/>
    <s v="KBC"/>
    <n v="0"/>
    <n v="0"/>
    <n v="0"/>
    <s v="Open"/>
    <n v="-1"/>
    <n v="0"/>
  </r>
  <r>
    <s v="MMR001"/>
    <x v="1"/>
    <s v="MMR001013"/>
    <x v="4"/>
    <s v="MMR001013040"/>
    <x v="185"/>
    <s v="167510"/>
    <x v="357"/>
    <n v="3"/>
    <n v="9"/>
    <x v="0"/>
    <s v="MMR015"/>
    <s v="Open"/>
    <x v="10"/>
    <s v="MMR015010"/>
    <x v="31"/>
    <s v="MMR015010010"/>
    <s v="Nawng Hkam"/>
    <s v="208353"/>
    <s v="Nam Hkam (KBC Jaw Wang)"/>
    <s v="MMR015CMP001"/>
    <s v="97.669558"/>
    <s v="23.82852"/>
    <n v="388"/>
    <s v="GCA"/>
    <s v="Camp"/>
    <s v="Urban"/>
    <s v="01/12/2011"/>
    <s v="KBC"/>
    <n v="0"/>
    <n v="0"/>
    <n v="0"/>
    <s v="Open"/>
    <n v="-1"/>
    <n v="0"/>
  </r>
  <r>
    <s v="MMR015"/>
    <x v="0"/>
    <s v="MMR015010"/>
    <x v="22"/>
    <s v="MMR015010033"/>
    <x v="176"/>
    <s v="208453"/>
    <x v="339"/>
    <n v="9"/>
    <n v="49"/>
    <x v="0"/>
    <s v="MMR015"/>
    <s v="Open"/>
    <x v="10"/>
    <s v="MMR015010"/>
    <x v="31"/>
    <s v="MMR015010010"/>
    <s v="Nawng Hkam"/>
    <s v="208353"/>
    <s v="Nam Hkam (KBC Jaw Wang)"/>
    <s v="MMR015CMP001"/>
    <s v="97.669558"/>
    <s v="23.82852"/>
    <n v="388"/>
    <s v="GCA"/>
    <s v="Camp"/>
    <s v="Urban"/>
    <s v="01/12/2011"/>
    <s v="KBC"/>
    <n v="-1"/>
    <n v="-1"/>
    <n v="0"/>
    <s v="Open"/>
    <n v="-1"/>
    <n v="0"/>
  </r>
  <r>
    <s v="MMR001"/>
    <x v="1"/>
    <s v="MMR001013"/>
    <x v="4"/>
    <s v="MMR001013038"/>
    <x v="31"/>
    <s v="167502"/>
    <x v="300"/>
    <n v="17"/>
    <n v="75"/>
    <x v="0"/>
    <s v="MMR015"/>
    <s v="Open"/>
    <x v="10"/>
    <s v="MMR015010"/>
    <x v="31"/>
    <s v="MMR015010010"/>
    <s v="Nawng Hkam"/>
    <s v="208353"/>
    <s v="Nam Hkam (KBC Jaw Wang)"/>
    <s v="MMR015CMP001"/>
    <s v="97.669558"/>
    <s v="23.82852"/>
    <n v="388"/>
    <s v="GCA"/>
    <s v="Camp"/>
    <s v="Urban"/>
    <s v="01/12/2011"/>
    <s v="KBC"/>
    <n v="0"/>
    <n v="0"/>
    <n v="0"/>
    <s v="Open"/>
    <n v="-1"/>
    <n v="0"/>
  </r>
  <r>
    <s v="MMR001"/>
    <x v="1"/>
    <s v="MMR001013"/>
    <x v="4"/>
    <s v="MMR001013031"/>
    <x v="109"/>
    <s v="167461"/>
    <x v="358"/>
    <n v="4"/>
    <n v="25"/>
    <x v="0"/>
    <s v="MMR015"/>
    <s v="Open"/>
    <x v="10"/>
    <s v="MMR015010"/>
    <x v="31"/>
    <s v="MMR015010010"/>
    <s v="Nawng Hkam"/>
    <s v="208353"/>
    <s v="Nam Hkam (KBC Jaw Wang)"/>
    <s v="MMR015CMP001"/>
    <s v="97.669558"/>
    <s v="23.82852"/>
    <n v="388"/>
    <s v="GCA"/>
    <s v="Camp"/>
    <s v="Urban"/>
    <s v="01/12/2011"/>
    <s v="KBC"/>
    <n v="0"/>
    <n v="0"/>
    <n v="0"/>
    <s v="Open"/>
    <n v="-1"/>
    <n v="0"/>
  </r>
  <r>
    <s v="MMR001"/>
    <x v="1"/>
    <s v="MMR001013"/>
    <x v="4"/>
    <s v="MMR001013038"/>
    <x v="31"/>
    <s v="167504"/>
    <x v="203"/>
    <n v="6"/>
    <n v="38"/>
    <x v="0"/>
    <s v="MMR015"/>
    <s v="Open"/>
    <x v="10"/>
    <s v="MMR015010"/>
    <x v="31"/>
    <s v="MMR015010010"/>
    <s v="Nawng Hkam"/>
    <s v="208353"/>
    <s v="Nam Hkam (KBC Jaw Wang)"/>
    <s v="MMR015CMP001"/>
    <s v="97.669558"/>
    <s v="23.82852"/>
    <n v="388"/>
    <s v="GCA"/>
    <s v="Camp"/>
    <s v="Urban"/>
    <s v="01/12/2011"/>
    <s v="KBC"/>
    <n v="0"/>
    <n v="0"/>
    <n v="0"/>
    <s v="Open"/>
    <n v="-1"/>
    <n v="0"/>
  </r>
  <r>
    <s v="MMR001"/>
    <x v="1"/>
    <s v="MMR001013"/>
    <x v="4"/>
    <s v="MMR001013038"/>
    <x v="31"/>
    <s v="167503"/>
    <x v="301"/>
    <n v="2"/>
    <n v="5"/>
    <x v="0"/>
    <s v="MMR015"/>
    <s v="Open"/>
    <x v="10"/>
    <s v="MMR015010"/>
    <x v="31"/>
    <s v="MMR015010010"/>
    <s v="Nawng Hkam"/>
    <s v="208353"/>
    <s v="Nam Hkam (KBC Jaw Wang)"/>
    <s v="MMR015CMP001"/>
    <s v="97.669558"/>
    <s v="23.82852"/>
    <n v="388"/>
    <s v="GCA"/>
    <s v="Camp"/>
    <s v="Urban"/>
    <s v="01/12/2011"/>
    <s v="KBC"/>
    <n v="0"/>
    <n v="0"/>
    <n v="0"/>
    <s v="Open"/>
    <n v="-1"/>
    <n v="0"/>
  </r>
  <r>
    <s v="MMR001"/>
    <x v="1"/>
    <s v="MMR001002"/>
    <x v="3"/>
    <s v="MMR001002030"/>
    <x v="186"/>
    <s v="216861"/>
    <x v="359"/>
    <n v="5"/>
    <n v="22"/>
    <x v="0"/>
    <s v="MMR015"/>
    <s v="Open"/>
    <x v="10"/>
    <s v="MMR015010"/>
    <x v="31"/>
    <s v="MMR015010010"/>
    <s v="Nawng Hkam"/>
    <s v="208353"/>
    <s v="Nam Hkam (KBC Jaw Wang)"/>
    <s v="MMR015CMP001"/>
    <s v="97.669558"/>
    <s v="23.82852"/>
    <n v="388"/>
    <s v="GCA"/>
    <s v="Camp"/>
    <s v="Urban"/>
    <s v="01/12/2011"/>
    <s v="KBC"/>
    <n v="0"/>
    <n v="0"/>
    <n v="0"/>
    <s v="Open"/>
    <n v="-1"/>
    <n v="0"/>
  </r>
  <r>
    <s v="MMR015"/>
    <x v="0"/>
    <s v="MMR015010"/>
    <x v="22"/>
    <s v="MMR015010032"/>
    <x v="175"/>
    <s v="208448"/>
    <x v="336"/>
    <n v="1"/>
    <n v="3"/>
    <x v="0"/>
    <s v="MMR015"/>
    <s v="Open"/>
    <x v="10"/>
    <s v="MMR015010"/>
    <x v="31"/>
    <s v="MMR015010010"/>
    <s v="Nawng Hkam"/>
    <s v="208353"/>
    <s v="Nam Hkam (KBC Jaw Wang)"/>
    <s v="MMR015CMP001"/>
    <s v="97.669558"/>
    <s v="23.82852"/>
    <n v="388"/>
    <s v="GCA"/>
    <s v="Camp"/>
    <s v="Urban"/>
    <s v="01/12/2011"/>
    <s v="KBC"/>
    <n v="-1"/>
    <n v="-1"/>
    <n v="0"/>
    <s v="Open"/>
    <n v="-1"/>
    <n v="0"/>
  </r>
  <r>
    <s v="MMR015"/>
    <x v="0"/>
    <s v="MMR015010"/>
    <x v="22"/>
    <s v="MMR015010032"/>
    <x v="175"/>
    <s v="208447"/>
    <x v="338"/>
    <n v="5"/>
    <n v="21"/>
    <x v="0"/>
    <s v="MMR015"/>
    <s v="Open"/>
    <x v="10"/>
    <s v="MMR015010"/>
    <x v="31"/>
    <s v="MMR015010010"/>
    <s v="Nawng Hkam"/>
    <s v="208353"/>
    <s v="Nam Hkam (KBC Jaw Wang)"/>
    <s v="MMR015CMP001"/>
    <s v="97.669558"/>
    <s v="23.82852"/>
    <n v="388"/>
    <s v="GCA"/>
    <s v="Camp"/>
    <s v="Urban"/>
    <s v="01/12/2011"/>
    <s v="KBC"/>
    <n v="-1"/>
    <n v="-1"/>
    <n v="0"/>
    <s v="Open"/>
    <n v="-1"/>
    <n v="0"/>
  </r>
  <r>
    <s v="MMR015"/>
    <x v="0"/>
    <s v="MMR015010"/>
    <x v="22"/>
    <s v="MMR015010032"/>
    <x v="175"/>
    <s v="208451"/>
    <x v="335"/>
    <n v="4"/>
    <n v="20"/>
    <x v="0"/>
    <s v="MMR015"/>
    <s v="Open"/>
    <x v="10"/>
    <s v="MMR015010"/>
    <x v="31"/>
    <s v="MMR015010010"/>
    <s v="Nawng Hkam"/>
    <s v="208353"/>
    <s v="Nam Hkam (KBC Jaw Wang)"/>
    <s v="MMR015CMP001"/>
    <s v="97.669558"/>
    <s v="23.82852"/>
    <n v="388"/>
    <s v="GCA"/>
    <s v="Camp"/>
    <s v="Urban"/>
    <s v="01/12/2011"/>
    <s v="KBC"/>
    <n v="-1"/>
    <n v="-1"/>
    <n v="0"/>
    <s v="Open"/>
    <n v="-1"/>
    <n v="0"/>
  </r>
  <r>
    <s v="MMR015"/>
    <x v="0"/>
    <s v="MMR015010"/>
    <x v="22"/>
    <s v="MMR015010019"/>
    <x v="187"/>
    <s v="208389"/>
    <x v="354"/>
    <n v="1"/>
    <n v="6"/>
    <x v="0"/>
    <s v="MMR015"/>
    <s v="Open"/>
    <x v="10"/>
    <s v="MMR015010"/>
    <x v="31"/>
    <s v="MMR015010010"/>
    <s v="Nawng Hkam"/>
    <s v="208353"/>
    <s v="Nam Hkam (KBC Jaw Wang)"/>
    <s v="MMR015CMP001"/>
    <s v="97.669558"/>
    <s v="23.82852"/>
    <n v="388"/>
    <s v="GCA"/>
    <s v="Camp"/>
    <s v="Urban"/>
    <s v="01/12/2011"/>
    <s v="KBC"/>
    <n v="-1"/>
    <n v="-1"/>
    <n v="0"/>
    <s v="Open"/>
    <n v="-1"/>
    <n v="0"/>
  </r>
  <r>
    <s v="MMR001"/>
    <x v="1"/>
    <s v="MMR001012"/>
    <x v="5"/>
    <s v="MMR001012027"/>
    <x v="152"/>
    <s v="167121"/>
    <x v="273"/>
    <n v="2"/>
    <n v="9"/>
    <x v="0"/>
    <s v="MMR015"/>
    <s v="Open"/>
    <x v="10"/>
    <s v="MMR015010"/>
    <x v="31"/>
    <s v="MMR015010010"/>
    <s v="Nawng Hkam"/>
    <s v="208353"/>
    <s v="Nam Hkam (KBC Jaw Wang)"/>
    <s v="MMR015CMP001"/>
    <s v="97.669558"/>
    <s v="23.82852"/>
    <n v="388"/>
    <s v="GCA"/>
    <s v="Camp"/>
    <s v="Urban"/>
    <s v="01/12/2011"/>
    <s v="KBC"/>
    <n v="0"/>
    <n v="0"/>
    <n v="0"/>
    <s v="Open"/>
    <n v="-1"/>
    <n v="0"/>
  </r>
  <r>
    <s v="MMR001"/>
    <x v="1"/>
    <s v="MMR001013"/>
    <x v="4"/>
    <s v="MMR001013029"/>
    <x v="188"/>
    <s v="167451"/>
    <x v="360"/>
    <n v="6"/>
    <n v="50"/>
    <x v="0"/>
    <s v="MMR015"/>
    <s v="Open"/>
    <x v="10"/>
    <s v="MMR015010"/>
    <x v="31"/>
    <s v="MMR015010010"/>
    <s v="Nawng Hkam"/>
    <s v="208353"/>
    <s v="Nam Hkam (KBC Jaw Wang)"/>
    <s v="MMR015CMP001"/>
    <s v="97.669558"/>
    <s v="23.82852"/>
    <n v="388"/>
    <s v="GCA"/>
    <s v="Camp"/>
    <s v="Urban"/>
    <s v="01/12/2011"/>
    <s v="KBC"/>
    <n v="0"/>
    <n v="0"/>
    <n v="0"/>
    <s v="Open"/>
    <n v="-1"/>
    <n v="0"/>
  </r>
  <r>
    <s v="MMR015"/>
    <x v="0"/>
    <s v="MMR015010"/>
    <x v="22"/>
    <s v="MMR015010017"/>
    <x v="189"/>
    <s v="208384"/>
    <x v="361"/>
    <n v="6"/>
    <n v="33"/>
    <x v="0"/>
    <s v="MMR015"/>
    <s v="Open"/>
    <x v="10"/>
    <s v="MMR015010"/>
    <x v="31"/>
    <s v="MMR015010010"/>
    <s v="Nawng Hkam"/>
    <s v="208353"/>
    <s v="Nam Hkam - Nay Win Ni (Palawng)"/>
    <s v="MMR015CMP004"/>
    <s v="97.68197"/>
    <s v="23.82138"/>
    <n v="368"/>
    <s v="GCA"/>
    <s v="Camp"/>
    <s v="Urban"/>
    <s v="01/12/2013"/>
    <s v="KBC"/>
    <n v="-1"/>
    <n v="-1"/>
    <n v="0"/>
    <s v="Open"/>
    <n v="-1"/>
    <n v="0"/>
  </r>
  <r>
    <s v="MMR001"/>
    <x v="1"/>
    <s v="MMR001013"/>
    <x v="4"/>
    <s v="MMR001013031"/>
    <x v="109"/>
    <s v="167466"/>
    <x v="362"/>
    <n v="64"/>
    <n v="330"/>
    <x v="0"/>
    <s v="MMR015"/>
    <s v="Open"/>
    <x v="10"/>
    <s v="MMR015010"/>
    <x v="31"/>
    <s v="MMR015010010"/>
    <s v="Nawng Hkam"/>
    <s v="208353"/>
    <s v="Nam Hkam - Nay Win Ni (Palawng)"/>
    <s v="MMR015CMP004"/>
    <s v="97.68197"/>
    <s v="23.82138"/>
    <n v="368"/>
    <s v="GCA"/>
    <s v="Camp"/>
    <s v="Urban"/>
    <s v="01/12/2013"/>
    <s v="KBC"/>
    <n v="0"/>
    <n v="0"/>
    <n v="0"/>
    <s v="Open"/>
    <n v="-1"/>
    <n v="0"/>
  </r>
  <r>
    <s v="MMR001"/>
    <x v="1"/>
    <s v="MMR001013"/>
    <x v="4"/>
    <s v="MMR001013037"/>
    <x v="9"/>
    <s v="167484"/>
    <x v="93"/>
    <n v="1"/>
    <n v="3"/>
    <x v="1"/>
    <s v="MMR001"/>
    <s v="Open"/>
    <x v="3"/>
    <s v="MMR001010"/>
    <x v="3"/>
    <s v="MMR001010701"/>
    <s v="Pauk Kone Ward"/>
    <s v="MMR001010701506"/>
    <s v="Mu-yin Baptist Church"/>
    <s v="MMR001CMP051"/>
    <s v="97.2342"/>
    <s v="24.253067"/>
    <n v="86"/>
    <s v="GCA"/>
    <s v="Camp"/>
    <s v="Urban"/>
    <s v="01/10/2012"/>
    <s v="Shalom"/>
    <n v="-1"/>
    <n v="0"/>
    <n v="0"/>
    <s v="Open"/>
    <n v="-1"/>
    <n v="0"/>
  </r>
  <r>
    <s v="MMR001"/>
    <x v="1"/>
    <s v="MMR001013"/>
    <x v="4"/>
    <s v="MMR001013032"/>
    <x v="21"/>
    <s v="167469"/>
    <x v="37"/>
    <n v="7"/>
    <n v="32"/>
    <x v="1"/>
    <s v="MMR001"/>
    <s v="Open"/>
    <x v="3"/>
    <s v="MMR001010"/>
    <x v="3"/>
    <s v="MMR001010701"/>
    <s v="Pauk Kone Ward"/>
    <s v="MMR001010701506"/>
    <s v="Mu-yin Baptist Church"/>
    <s v="MMR001CMP051"/>
    <s v="97.2342"/>
    <s v="24.253067"/>
    <n v="86"/>
    <s v="GCA"/>
    <s v="Camp"/>
    <s v="Urban"/>
    <s v="01/10/2012"/>
    <s v="Shalom"/>
    <n v="-1"/>
    <n v="0"/>
    <n v="0"/>
    <s v="Open"/>
    <n v="-1"/>
    <n v="0"/>
  </r>
  <r>
    <s v="MMR001"/>
    <x v="1"/>
    <s v="MMR001013"/>
    <x v="4"/>
    <s v="MMR001013007"/>
    <x v="108"/>
    <s v="167301"/>
    <x v="171"/>
    <n v="1"/>
    <n v="7"/>
    <x v="1"/>
    <s v="MMR001"/>
    <s v="Open"/>
    <x v="3"/>
    <s v="MMR001010"/>
    <x v="3"/>
    <s v="MMR001010701"/>
    <s v="Pauk Kone Ward"/>
    <s v="MMR001010701506"/>
    <s v="Mu-yin Baptist Church"/>
    <s v="MMR001CMP051"/>
    <s v="97.2342"/>
    <s v="24.253067"/>
    <n v="86"/>
    <s v="GCA"/>
    <s v="Camp"/>
    <s v="Urban"/>
    <s v="01/10/2012"/>
    <s v="Shalom"/>
    <n v="-1"/>
    <n v="0"/>
    <n v="0"/>
    <s v="Open"/>
    <n v="-1"/>
    <n v="0"/>
  </r>
  <r>
    <s v="MMR001"/>
    <x v="1"/>
    <s v="MMR001012"/>
    <x v="5"/>
    <s v="MMR001012041"/>
    <x v="12"/>
    <s v="167213"/>
    <x v="85"/>
    <n v="1"/>
    <n v="4"/>
    <x v="1"/>
    <s v="MMR001"/>
    <s v="Open"/>
    <x v="3"/>
    <s v="MMR001010"/>
    <x v="3"/>
    <s v="MMR001010701"/>
    <s v="Pauk Kone Ward"/>
    <s v="MMR001010701506"/>
    <s v="Mu-yin Baptist Church"/>
    <s v="MMR001CMP051"/>
    <s v="97.2342"/>
    <s v="24.253067"/>
    <n v="86"/>
    <s v="GCA"/>
    <s v="Camp"/>
    <s v="Urban"/>
    <s v="01/10/2012"/>
    <s v="Shalom"/>
    <n v="-1"/>
    <n v="0"/>
    <n v="0"/>
    <s v="Open"/>
    <n v="-1"/>
    <n v="0"/>
  </r>
  <r>
    <s v="MMR001"/>
    <x v="1"/>
    <s v="MMR001012"/>
    <x v="5"/>
    <s v="MMR001012009"/>
    <x v="190"/>
    <s v="167042"/>
    <x v="363"/>
    <n v="1"/>
    <n v="6"/>
    <x v="1"/>
    <s v="MMR001"/>
    <s v="Open"/>
    <x v="3"/>
    <s v="MMR001010"/>
    <x v="3"/>
    <s v="MMR001010701"/>
    <s v="Pauk Kone Ward"/>
    <s v="MMR001010701506"/>
    <s v="Mu-yin Baptist Church"/>
    <s v="MMR001CMP051"/>
    <s v="97.2342"/>
    <s v="24.253067"/>
    <n v="86"/>
    <s v="GCA"/>
    <s v="Camp"/>
    <s v="Urban"/>
    <s v="01/10/2012"/>
    <s v="Shalom"/>
    <n v="-1"/>
    <n v="0"/>
    <n v="0"/>
    <s v="Open"/>
    <n v="-1"/>
    <n v="0"/>
  </r>
  <r>
    <s v="MMR001"/>
    <x v="1"/>
    <s v="MMR001012"/>
    <x v="5"/>
    <s v="MMR001012024"/>
    <x v="55"/>
    <s v="167103"/>
    <x v="86"/>
    <n v="1"/>
    <n v="4"/>
    <x v="1"/>
    <s v="MMR001"/>
    <s v="Open"/>
    <x v="3"/>
    <s v="MMR001010"/>
    <x v="3"/>
    <s v="MMR001010701"/>
    <s v="Pauk Kone Ward"/>
    <s v="MMR001010701506"/>
    <s v="Mu-yin Baptist Church"/>
    <s v="MMR001CMP051"/>
    <s v="97.2342"/>
    <s v="24.253067"/>
    <n v="86"/>
    <s v="GCA"/>
    <s v="Camp"/>
    <s v="Urban"/>
    <s v="01/10/2012"/>
    <s v="Shalom"/>
    <n v="-1"/>
    <n v="0"/>
    <n v="0"/>
    <s v="Open"/>
    <n v="-1"/>
    <n v="0"/>
  </r>
  <r>
    <s v="MMR001"/>
    <x v="1"/>
    <s v="MMR001013"/>
    <x v="4"/>
    <s v="MMR001013032"/>
    <x v="21"/>
    <s v="216994"/>
    <x v="364"/>
    <n v="1"/>
    <n v="6"/>
    <x v="1"/>
    <s v="MMR001"/>
    <s v="Open"/>
    <x v="3"/>
    <s v="MMR001010"/>
    <x v="3"/>
    <s v="MMR001010701"/>
    <s v="Pauk Kone Ward"/>
    <s v="MMR001010701506"/>
    <s v="Mu-yin Baptist Church"/>
    <s v="MMR001CMP051"/>
    <s v="97.2342"/>
    <s v="24.253067"/>
    <n v="86"/>
    <s v="GCA"/>
    <s v="Camp"/>
    <s v="Urban"/>
    <s v="01/10/2012"/>
    <s v="Shalom"/>
    <n v="-1"/>
    <n v="0"/>
    <n v="0"/>
    <s v="Open"/>
    <n v="-1"/>
    <n v="0"/>
  </r>
  <r>
    <s v="MMR001"/>
    <x v="1"/>
    <s v="MMR001012"/>
    <x v="5"/>
    <s v="MMR001012027"/>
    <x v="152"/>
    <s v="167115"/>
    <x v="298"/>
    <n v="1"/>
    <n v="3"/>
    <x v="1"/>
    <s v="MMR001"/>
    <s v="Open"/>
    <x v="3"/>
    <s v="MMR001010"/>
    <x v="3"/>
    <s v="MMR001010701"/>
    <s v="Pauk Kone Ward"/>
    <s v="MMR001010701506"/>
    <s v="Mu-yin Baptist Church"/>
    <s v="MMR001CMP051"/>
    <s v="97.2342"/>
    <s v="24.253067"/>
    <n v="86"/>
    <s v="GCA"/>
    <s v="Camp"/>
    <s v="Urban"/>
    <s v="01/10/2012"/>
    <s v="Shalom"/>
    <n v="-1"/>
    <n v="0"/>
    <n v="0"/>
    <s v="Open"/>
    <n v="-1"/>
    <n v="0"/>
  </r>
  <r>
    <s v="MMR015"/>
    <x v="0"/>
    <s v="MMR015009"/>
    <x v="26"/>
    <s v="MMR015009055"/>
    <x v="191"/>
    <s v="208283"/>
    <x v="365"/>
    <n v="1"/>
    <n v="5"/>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59"/>
    <x v="192"/>
    <s v="208309"/>
    <x v="366"/>
    <n v="1"/>
    <n v="5"/>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55"/>
    <x v="191"/>
    <s v="208278"/>
    <x v="367"/>
    <n v="1"/>
    <n v="3"/>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01"/>
    <x v="193"/>
    <s v="208003"/>
    <x v="368"/>
    <n v="1"/>
    <n v="7"/>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56"/>
    <x v="194"/>
    <s v="208290"/>
    <x v="369"/>
    <n v="2"/>
    <n v="8"/>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56"/>
    <x v="194"/>
    <s v="208289"/>
    <x v="370"/>
    <n v="5"/>
    <n v="25"/>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57"/>
    <x v="195"/>
    <s v="208296"/>
    <x v="371"/>
    <n v="13"/>
    <n v="57"/>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49"/>
    <x v="196"/>
    <s v="208245"/>
    <x v="372"/>
    <n v="2"/>
    <n v="8"/>
    <x v="0"/>
    <s v="MMR015"/>
    <s v="Open"/>
    <x v="12"/>
    <s v="MMR015009"/>
    <x v="32"/>
    <s v="MMR015009701"/>
    <s v="Ho Mun Ward"/>
    <s v="MMR015009701504"/>
    <s v="Muse Catholic Church"/>
    <s v="MMR015CMP216"/>
    <s v="97.911647"/>
    <s v="24.006789"/>
    <n v="111"/>
    <s v="GCA"/>
    <s v="Camp"/>
    <s v="Urban"/>
    <s v="05/04/2014"/>
    <s v="KMSS-LSO"/>
    <n v="-1"/>
    <n v="-1"/>
    <n v="0"/>
    <s v="Open"/>
    <n v="-1"/>
    <n v="0"/>
  </r>
  <r>
    <s v="MMR015"/>
    <x v="0"/>
    <s v="MMR015009"/>
    <x v="26"/>
    <s v="MMR015009012"/>
    <x v="197"/>
    <s v="208057"/>
    <x v="373"/>
    <n v="12"/>
    <n v="42"/>
    <x v="0"/>
    <s v="MMR015"/>
    <s v="Open"/>
    <x v="12"/>
    <s v="MMR015009"/>
    <x v="32"/>
    <s v="MMR015009701"/>
    <s v="Ho Mun Ward"/>
    <s v="MMR015009701504"/>
    <s v="Muse Baptist Church"/>
    <s v="MMR015CMP213"/>
    <s v="97.9094"/>
    <s v="24.00632"/>
    <n v="236"/>
    <s v="GCA"/>
    <s v="Camp"/>
    <s v="Urban"/>
    <s v="05/03/2014"/>
    <s v="KBC"/>
    <n v="-1"/>
    <n v="-1"/>
    <n v="0"/>
    <s v="Open"/>
    <n v="-1"/>
    <n v="0"/>
  </r>
  <r>
    <s v="MMR015"/>
    <x v="0"/>
    <s v="MMR015002"/>
    <x v="27"/>
    <s v="MMR015002010"/>
    <x v="198"/>
    <s v="206263"/>
    <x v="374"/>
    <n v="1"/>
    <n v="6"/>
    <x v="0"/>
    <s v="MMR015"/>
    <s v="Open"/>
    <x v="12"/>
    <s v="MMR015009"/>
    <x v="32"/>
    <s v="MMR015009701"/>
    <s v="Ho Mun Ward"/>
    <s v="MMR015009701504"/>
    <s v="Muse Baptist Church"/>
    <s v="MMR015CMP213"/>
    <s v="97.9094"/>
    <s v="24.00632"/>
    <n v="236"/>
    <s v="GCA"/>
    <s v="Camp"/>
    <s v="Urban"/>
    <s v="05/03/2014"/>
    <s v="KBC"/>
    <n v="-1"/>
    <n v="0"/>
    <n v="0"/>
    <s v="Open"/>
    <n v="-1"/>
    <n v="0"/>
  </r>
  <r>
    <s v="MMR015"/>
    <x v="0"/>
    <s v="MMR015008"/>
    <x v="21"/>
    <m/>
    <x v="4"/>
    <m/>
    <x v="8"/>
    <n v="2"/>
    <n v="12"/>
    <x v="0"/>
    <s v="MMR015"/>
    <s v="Open"/>
    <x v="12"/>
    <s v="MMR015009"/>
    <x v="32"/>
    <s v="MMR015009701"/>
    <s v="Ho Mun Ward"/>
    <s v="MMR015009701504"/>
    <s v="Muse Baptist Church"/>
    <s v="MMR015CMP213"/>
    <s v="97.9094"/>
    <s v="24.00632"/>
    <n v="236"/>
    <s v="GCA"/>
    <s v="Camp"/>
    <s v="Urban"/>
    <s v="05/03/2014"/>
    <s v="KBC"/>
    <n v="-1"/>
    <n v="0"/>
    <n v="0"/>
    <s v="Open"/>
    <n v="0"/>
    <n v="-1"/>
  </r>
  <r>
    <s v="MMR015"/>
    <x v="0"/>
    <s v="MMR015009"/>
    <x v="26"/>
    <s v="MMR015009056"/>
    <x v="194"/>
    <s v="208287"/>
    <x v="375"/>
    <n v="4"/>
    <n v="18"/>
    <x v="0"/>
    <s v="MMR015"/>
    <s v="Open"/>
    <x v="12"/>
    <s v="MMR015009"/>
    <x v="32"/>
    <s v="MMR015009701"/>
    <s v="Ho Mun Ward"/>
    <s v="MMR015009701504"/>
    <s v="Muse Baptist Church"/>
    <s v="MMR015CMP213"/>
    <s v="97.9094"/>
    <s v="24.00632"/>
    <n v="236"/>
    <s v="GCA"/>
    <s v="Camp"/>
    <s v="Urban"/>
    <s v="05/03/2014"/>
    <s v="KBC"/>
    <n v="-1"/>
    <n v="-1"/>
    <n v="0"/>
    <s v="Open"/>
    <n v="-1"/>
    <n v="0"/>
  </r>
  <r>
    <s v="MMR015"/>
    <x v="0"/>
    <m/>
    <x v="12"/>
    <m/>
    <x v="4"/>
    <m/>
    <x v="8"/>
    <n v="5"/>
    <n v="23"/>
    <x v="0"/>
    <s v="MMR015"/>
    <s v="Open"/>
    <x v="12"/>
    <s v="MMR015009"/>
    <x v="32"/>
    <s v="MMR015009701"/>
    <s v="Ho Mun Ward"/>
    <s v="MMR015009701504"/>
    <s v="Muse Baptist Church"/>
    <s v="MMR015CMP213"/>
    <s v="97.9094"/>
    <s v="24.00632"/>
    <n v="236"/>
    <s v="GCA"/>
    <s v="Camp"/>
    <s v="Urban"/>
    <s v="05/03/2014"/>
    <s v="KBC"/>
    <n v="-1"/>
    <n v="0"/>
    <n v="0"/>
    <s v="Open"/>
    <n v="0"/>
    <n v="-1"/>
  </r>
  <r>
    <s v="MMR015"/>
    <x v="0"/>
    <s v="MMR015302"/>
    <x v="28"/>
    <s v="MMR015302007"/>
    <x v="199"/>
    <s v="215919"/>
    <x v="376"/>
    <n v="8"/>
    <n v="40"/>
    <x v="0"/>
    <s v="MMR015"/>
    <s v="Open"/>
    <x v="12"/>
    <s v="MMR015009"/>
    <x v="32"/>
    <s v="MMR015009701"/>
    <s v="Ho Mun Ward"/>
    <s v="MMR015009701504"/>
    <s v="Muse Baptist Church"/>
    <s v="MMR015CMP213"/>
    <s v="97.9094"/>
    <s v="24.00632"/>
    <n v="236"/>
    <s v="GCA"/>
    <s v="Camp"/>
    <s v="Urban"/>
    <s v="05/03/2014"/>
    <s v="KBC"/>
    <n v="-1"/>
    <n v="0"/>
    <n v="0"/>
    <s v="Open"/>
    <n v="-1"/>
    <n v="0"/>
  </r>
  <r>
    <s v="MMR015"/>
    <x v="0"/>
    <s v="MMR015009"/>
    <x v="26"/>
    <s v="MMR015009057"/>
    <x v="195"/>
    <s v="208296"/>
    <x v="371"/>
    <n v="2"/>
    <n v="11"/>
    <x v="0"/>
    <s v="MMR015"/>
    <s v="Open"/>
    <x v="12"/>
    <s v="MMR015009"/>
    <x v="32"/>
    <s v="MMR015009701"/>
    <s v="Ho Mun Ward"/>
    <s v="MMR015009701504"/>
    <s v="Muse Baptist Church"/>
    <s v="MMR015CMP213"/>
    <s v="97.9094"/>
    <s v="24.00632"/>
    <n v="236"/>
    <s v="GCA"/>
    <s v="Camp"/>
    <s v="Urban"/>
    <s v="05/03/2014"/>
    <s v="KBC"/>
    <n v="-1"/>
    <n v="-1"/>
    <n v="0"/>
    <s v="Open"/>
    <n v="-1"/>
    <n v="0"/>
  </r>
  <r>
    <s v="MMR015"/>
    <x v="0"/>
    <s v="MMR015009"/>
    <x v="26"/>
    <s v="MMR015009055"/>
    <x v="191"/>
    <s v="208284"/>
    <x v="377"/>
    <n v="4"/>
    <n v="13"/>
    <x v="0"/>
    <s v="MMR015"/>
    <s v="Open"/>
    <x v="12"/>
    <s v="MMR015009"/>
    <x v="32"/>
    <s v="MMR015009701"/>
    <s v="Ho Mun Ward"/>
    <s v="MMR015009701504"/>
    <s v="Muse Baptist Church"/>
    <s v="MMR015CMP213"/>
    <s v="97.9094"/>
    <s v="24.00632"/>
    <n v="236"/>
    <s v="GCA"/>
    <s v="Camp"/>
    <s v="Urban"/>
    <s v="05/03/2014"/>
    <s v="KBC"/>
    <n v="-1"/>
    <n v="-1"/>
    <n v="0"/>
    <s v="Open"/>
    <n v="-1"/>
    <n v="0"/>
  </r>
  <r>
    <s v="MMR015"/>
    <x v="0"/>
    <s v="MMR015017"/>
    <x v="29"/>
    <s v="MMR015017020"/>
    <x v="200"/>
    <s v="210740"/>
    <x v="378"/>
    <n v="2"/>
    <n v="9"/>
    <x v="0"/>
    <s v="MMR015"/>
    <s v="Open"/>
    <x v="12"/>
    <s v="MMR015009"/>
    <x v="32"/>
    <s v="MMR015009701"/>
    <s v="Ho Mun Ward"/>
    <s v="MMR015009701504"/>
    <s v="Muse Baptist Church"/>
    <s v="MMR015CMP213"/>
    <s v="97.9094"/>
    <s v="24.00632"/>
    <n v="236"/>
    <s v="GCA"/>
    <s v="Camp"/>
    <s v="Urban"/>
    <s v="05/03/2014"/>
    <s v="KBC"/>
    <n v="-1"/>
    <n v="0"/>
    <n v="0"/>
    <s v="Open"/>
    <n v="-1"/>
    <n v="0"/>
  </r>
  <r>
    <s v="MMR015"/>
    <x v="0"/>
    <s v="MMR015010"/>
    <x v="22"/>
    <s v="MMR015010012"/>
    <x v="201"/>
    <s v="219798"/>
    <x v="367"/>
    <n v="6"/>
    <n v="17"/>
    <x v="0"/>
    <s v="MMR015"/>
    <s v="Open"/>
    <x v="12"/>
    <s v="MMR015009"/>
    <x v="32"/>
    <s v="MMR015009701"/>
    <s v="Ho Mun Ward"/>
    <s v="MMR015009701504"/>
    <s v="Muse Baptist Church"/>
    <s v="MMR015CMP213"/>
    <s v="97.9094"/>
    <s v="24.00632"/>
    <n v="236"/>
    <s v="GCA"/>
    <s v="Camp"/>
    <s v="Urban"/>
    <s v="05/03/2014"/>
    <s v="KBC"/>
    <n v="-1"/>
    <n v="0"/>
    <n v="0"/>
    <s v="Open"/>
    <n v="-1"/>
    <n v="0"/>
  </r>
  <r>
    <s v="MMR015"/>
    <x v="0"/>
    <m/>
    <x v="12"/>
    <m/>
    <x v="4"/>
    <m/>
    <x v="8"/>
    <n v="6"/>
    <n v="21"/>
    <x v="0"/>
    <s v="MMR015"/>
    <s v="Open"/>
    <x v="12"/>
    <s v="MMR015009"/>
    <x v="32"/>
    <s v="MMR015009701"/>
    <s v="Ho Mun Ward"/>
    <s v="MMR015009701504"/>
    <s v="Muse Baptist Church"/>
    <s v="MMR015CMP213"/>
    <s v="97.9094"/>
    <s v="24.00632"/>
    <n v="236"/>
    <s v="GCA"/>
    <s v="Camp"/>
    <s v="Urban"/>
    <s v="05/03/2014"/>
    <s v="KBC"/>
    <n v="-1"/>
    <n v="0"/>
    <n v="0"/>
    <s v="Open"/>
    <n v="0"/>
    <n v="-1"/>
  </r>
  <r>
    <s v="MMR015"/>
    <x v="0"/>
    <s v="MMR015011"/>
    <x v="0"/>
    <s v="MMR015011064"/>
    <x v="202"/>
    <s v="209042"/>
    <x v="379"/>
    <n v="3"/>
    <n v="14"/>
    <x v="0"/>
    <s v="MMR015"/>
    <s v="Open"/>
    <x v="0"/>
    <s v="MMR015011"/>
    <x v="33"/>
    <s v="MMR015011050"/>
    <s v="Mai Pong (Shu See)"/>
    <m/>
    <s v="Mungji Pa Dabang (Catholic Church)"/>
    <s v="MMR015CMP217"/>
    <m/>
    <m/>
    <n v="112"/>
    <s v="GCA"/>
    <s v="Camp"/>
    <s v="Rural"/>
    <m/>
    <s v="KMSS-LSO"/>
    <n v="-1"/>
    <n v="-1"/>
    <n v="0"/>
    <s v="Open"/>
    <n v="-1"/>
    <n v="0"/>
  </r>
  <r>
    <s v="MMR015"/>
    <x v="0"/>
    <s v="MMR015011"/>
    <x v="0"/>
    <s v="MMR015011065"/>
    <x v="203"/>
    <s v="209053"/>
    <x v="380"/>
    <n v="1"/>
    <n v="5"/>
    <x v="0"/>
    <s v="MMR015"/>
    <s v="Open"/>
    <x v="0"/>
    <s v="MMR015011"/>
    <x v="33"/>
    <s v="MMR015011050"/>
    <s v="Mai Pong (Shu See)"/>
    <m/>
    <s v="Mungji Pa Dabang (Catholic Church)"/>
    <s v="MMR015CMP217"/>
    <m/>
    <m/>
    <n v="112"/>
    <s v="GCA"/>
    <s v="Camp"/>
    <s v="Rural"/>
    <m/>
    <s v="KMSS-LSO"/>
    <n v="-1"/>
    <n v="-1"/>
    <n v="0"/>
    <s v="Open"/>
    <n v="-1"/>
    <n v="0"/>
  </r>
  <r>
    <s v="MMR015"/>
    <x v="0"/>
    <s v="MMR015011"/>
    <x v="0"/>
    <s v="MMR015011060"/>
    <x v="161"/>
    <s v="209002"/>
    <x v="381"/>
    <n v="1"/>
    <n v="3"/>
    <x v="0"/>
    <s v="MMR015"/>
    <s v="Open"/>
    <x v="0"/>
    <s v="MMR015011"/>
    <x v="33"/>
    <s v="MMR015011050"/>
    <s v="Mai Pong (Shu See)"/>
    <m/>
    <s v="Mungji Pa Dabang (Catholic Church)"/>
    <s v="MMR015CMP217"/>
    <m/>
    <m/>
    <n v="112"/>
    <s v="GCA"/>
    <s v="Camp"/>
    <s v="Rural"/>
    <m/>
    <s v="KMSS-LSO"/>
    <n v="-1"/>
    <n v="-1"/>
    <n v="0"/>
    <s v="Open"/>
    <n v="-1"/>
    <n v="0"/>
  </r>
  <r>
    <s v="MMR015"/>
    <x v="0"/>
    <s v="MMR015011"/>
    <x v="0"/>
    <s v="MMR015011058"/>
    <x v="160"/>
    <s v="208990"/>
    <x v="289"/>
    <n v="6"/>
    <n v="22"/>
    <x v="0"/>
    <s v="MMR015"/>
    <s v="Open"/>
    <x v="0"/>
    <s v="MMR015011"/>
    <x v="33"/>
    <s v="MMR015011050"/>
    <s v="Mai Pong (Shu See)"/>
    <m/>
    <s v="Mungji Pa Dabang (Catholic Church)"/>
    <s v="MMR015CMP217"/>
    <m/>
    <m/>
    <n v="112"/>
    <s v="GCA"/>
    <s v="Camp"/>
    <s v="Rural"/>
    <m/>
    <s v="KMSS-LSO"/>
    <n v="-1"/>
    <n v="-1"/>
    <n v="0"/>
    <s v="Open"/>
    <n v="-1"/>
    <n v="0"/>
  </r>
  <r>
    <s v="MMR015"/>
    <x v="0"/>
    <s v="MMR015011"/>
    <x v="0"/>
    <s v="MMR015011059"/>
    <x v="204"/>
    <s v="208999"/>
    <x v="382"/>
    <n v="3"/>
    <n v="19"/>
    <x v="0"/>
    <s v="MMR015"/>
    <s v="Open"/>
    <x v="0"/>
    <s v="MMR015011"/>
    <x v="33"/>
    <s v="MMR015011050"/>
    <s v="Mai Pong (Shu See)"/>
    <m/>
    <s v="Mungji Pa Dabang (Catholic Church)"/>
    <s v="MMR015CMP217"/>
    <m/>
    <m/>
    <n v="112"/>
    <s v="GCA"/>
    <s v="Camp"/>
    <s v="Rural"/>
    <m/>
    <s v="KMSS-LSO"/>
    <n v="-1"/>
    <n v="-1"/>
    <n v="0"/>
    <s v="Open"/>
    <n v="-1"/>
    <n v="0"/>
  </r>
  <r>
    <s v="MMR015"/>
    <x v="0"/>
    <s v="MMR015011"/>
    <x v="0"/>
    <s v="MMR015011059"/>
    <x v="204"/>
    <s v="208995"/>
    <x v="383"/>
    <n v="8"/>
    <n v="48"/>
    <x v="0"/>
    <s v="MMR015"/>
    <s v="Open"/>
    <x v="0"/>
    <s v="MMR015011"/>
    <x v="33"/>
    <s v="MMR015011050"/>
    <s v="Mai Pong (Shu See)"/>
    <m/>
    <s v="Mungji Pa Dabang (Catholic Church)"/>
    <s v="MMR015CMP217"/>
    <m/>
    <m/>
    <n v="112"/>
    <s v="GCA"/>
    <s v="Camp"/>
    <s v="Rural"/>
    <m/>
    <s v="KMSS-LSO"/>
    <n v="-1"/>
    <n v="-1"/>
    <n v="0"/>
    <s v="Open"/>
    <n v="-1"/>
    <n v="0"/>
  </r>
  <r>
    <s v="MMR015"/>
    <x v="0"/>
    <s v="MMR015011"/>
    <x v="0"/>
    <s v="MMR015011064"/>
    <x v="202"/>
    <s v="209039"/>
    <x v="384"/>
    <n v="2"/>
    <n v="8"/>
    <x v="0"/>
    <s v="MMR015"/>
    <s v="Open"/>
    <x v="0"/>
    <s v="MMR015011"/>
    <x v="33"/>
    <s v="MMR015011050"/>
    <s v="Mai Pong (Shu See)"/>
    <m/>
    <s v="Mungji Pa Dabang (Baptist Church)         "/>
    <s v="MMR015CMP006"/>
    <s v="98.220615"/>
    <s v="23.400156"/>
    <n v="270"/>
    <s v="GCA"/>
    <s v="Camp"/>
    <s v="Rural"/>
    <s v="01/09/2011"/>
    <s v="KBC"/>
    <n v="-1"/>
    <n v="-1"/>
    <n v="0"/>
    <s v="Open"/>
    <n v="-1"/>
    <n v="0"/>
  </r>
  <r>
    <s v="MMR015"/>
    <x v="0"/>
    <s v="MMR015011"/>
    <x v="0"/>
    <s v="MMR015011006"/>
    <x v="205"/>
    <s v="208560"/>
    <x v="293"/>
    <n v="4"/>
    <n v="23"/>
    <x v="0"/>
    <s v="MMR015"/>
    <s v="Open"/>
    <x v="0"/>
    <s v="MMR015011"/>
    <x v="33"/>
    <s v="MMR015011050"/>
    <s v="Mai Pong (Shu See)"/>
    <m/>
    <s v="Mungji Pa Dabang (Baptist Church)         "/>
    <s v="MMR015CMP006"/>
    <s v="98.220615"/>
    <s v="23.400156"/>
    <n v="270"/>
    <s v="GCA"/>
    <s v="Camp"/>
    <s v="Rural"/>
    <s v="01/09/2011"/>
    <s v="KBC"/>
    <n v="-1"/>
    <n v="-1"/>
    <n v="0"/>
    <s v="Open"/>
    <n v="-1"/>
    <n v="0"/>
  </r>
  <r>
    <s v="MMR015"/>
    <x v="0"/>
    <s v="MMR015001"/>
    <x v="1"/>
    <s v="MMR015001017"/>
    <x v="206"/>
    <s v="205776"/>
    <x v="385"/>
    <n v="2"/>
    <n v="14"/>
    <x v="0"/>
    <s v="MMR015"/>
    <s v="Open"/>
    <x v="0"/>
    <s v="MMR015011"/>
    <x v="33"/>
    <s v="MMR015011050"/>
    <s v="Mai Pong (Shu See)"/>
    <m/>
    <s v="Mungji Pa Dabang (Baptist Church)         "/>
    <s v="MMR015CMP006"/>
    <s v="98.220615"/>
    <s v="23.400156"/>
    <n v="270"/>
    <s v="GCA"/>
    <s v="Camp"/>
    <s v="Rural"/>
    <s v="01/09/2011"/>
    <s v="KBC"/>
    <n v="-1"/>
    <n v="0"/>
    <n v="0"/>
    <s v="Open"/>
    <n v="-1"/>
    <n v="0"/>
  </r>
  <r>
    <s v="MMR015"/>
    <x v="0"/>
    <s v="MMR015011"/>
    <x v="0"/>
    <s v="MMR015011057"/>
    <x v="207"/>
    <s v="208979"/>
    <x v="386"/>
    <n v="1"/>
    <n v="6"/>
    <x v="0"/>
    <s v="MMR015"/>
    <s v="Open"/>
    <x v="0"/>
    <s v="MMR015011"/>
    <x v="33"/>
    <s v="MMR015011050"/>
    <s v="Mai Pong (Shu See)"/>
    <m/>
    <s v="Mungji Pa Dabang (Baptist Church)         "/>
    <s v="MMR015CMP006"/>
    <s v="98.220615"/>
    <s v="23.400156"/>
    <n v="270"/>
    <s v="GCA"/>
    <s v="Camp"/>
    <s v="Rural"/>
    <s v="01/09/2011"/>
    <s v="KBC"/>
    <n v="-1"/>
    <n v="-1"/>
    <n v="0"/>
    <s v="Open"/>
    <n v="-1"/>
    <n v="0"/>
  </r>
  <r>
    <s v="MMR015"/>
    <x v="0"/>
    <s v="MMR015011"/>
    <x v="0"/>
    <s v="MMR015011052"/>
    <x v="208"/>
    <s v="208918"/>
    <x v="387"/>
    <n v="15"/>
    <n v="78"/>
    <x v="0"/>
    <s v="MMR015"/>
    <s v="Open"/>
    <x v="0"/>
    <s v="MMR015011"/>
    <x v="33"/>
    <s v="MMR015011050"/>
    <s v="Mai Pong (Shu See)"/>
    <m/>
    <s v="Mungji Pa Dabang (Baptist Church)         "/>
    <s v="MMR015CMP006"/>
    <s v="98.220615"/>
    <s v="23.400156"/>
    <n v="270"/>
    <s v="GCA"/>
    <s v="Camp"/>
    <s v="Rural"/>
    <s v="01/09/2011"/>
    <s v="KBC"/>
    <n v="-1"/>
    <n v="-1"/>
    <n v="0"/>
    <s v="Open"/>
    <n v="-1"/>
    <n v="0"/>
  </r>
  <r>
    <s v="MMR015"/>
    <x v="0"/>
    <s v="MMR015011"/>
    <x v="0"/>
    <s v="MMR015011059"/>
    <x v="204"/>
    <s v="208999"/>
    <x v="382"/>
    <n v="10"/>
    <n v="59"/>
    <x v="0"/>
    <s v="MMR015"/>
    <s v="Open"/>
    <x v="0"/>
    <s v="MMR015011"/>
    <x v="33"/>
    <s v="MMR015011050"/>
    <s v="Mai Pong (Shu See)"/>
    <m/>
    <s v="Mungji Pa Dabang (Baptist Church)         "/>
    <s v="MMR015CMP006"/>
    <s v="98.220615"/>
    <s v="23.400156"/>
    <n v="270"/>
    <s v="GCA"/>
    <s v="Camp"/>
    <s v="Rural"/>
    <s v="01/09/2011"/>
    <s v="KBC"/>
    <n v="-1"/>
    <n v="-1"/>
    <n v="0"/>
    <s v="Open"/>
    <n v="-1"/>
    <n v="0"/>
  </r>
  <r>
    <s v="MMR015"/>
    <x v="0"/>
    <s v="MMR015001"/>
    <x v="1"/>
    <s v="MMR015001065"/>
    <x v="209"/>
    <s v="206109"/>
    <x v="388"/>
    <n v="10"/>
    <n v="50"/>
    <x v="0"/>
    <s v="MMR015"/>
    <s v="Open"/>
    <x v="0"/>
    <s v="MMR015011"/>
    <x v="33"/>
    <s v="MMR015011050"/>
    <s v="Mai Pong (Shu See)"/>
    <m/>
    <s v="Mungji Pa Dabang (Baptist Church)         "/>
    <s v="MMR015CMP006"/>
    <s v="98.220615"/>
    <s v="23.400156"/>
    <n v="270"/>
    <s v="GCA"/>
    <s v="Camp"/>
    <s v="Rural"/>
    <s v="01/09/2011"/>
    <s v="KBC"/>
    <n v="-1"/>
    <n v="0"/>
    <n v="0"/>
    <s v="Open"/>
    <n v="-1"/>
    <n v="0"/>
  </r>
  <r>
    <s v="MMR015"/>
    <x v="0"/>
    <s v="MMR015011"/>
    <x v="0"/>
    <s v="MMR015011058"/>
    <x v="160"/>
    <s v="208990"/>
    <x v="289"/>
    <n v="5"/>
    <n v="23"/>
    <x v="0"/>
    <s v="MMR015"/>
    <s v="Open"/>
    <x v="0"/>
    <s v="MMR015011"/>
    <x v="33"/>
    <s v="MMR015011050"/>
    <s v="Mai Pong (Shu See)"/>
    <m/>
    <s v="Mungji Pa Dabang (Baptist Church)         "/>
    <s v="MMR015CMP006"/>
    <s v="98.220615"/>
    <s v="23.400156"/>
    <n v="270"/>
    <s v="GCA"/>
    <s v="Camp"/>
    <s v="Rural"/>
    <s v="01/09/2011"/>
    <s v="KBC"/>
    <n v="-1"/>
    <n v="-1"/>
    <n v="0"/>
    <s v="Open"/>
    <n v="-1"/>
    <n v="0"/>
  </r>
  <r>
    <s v="MMR001"/>
    <x v="1"/>
    <s v="MMR001012"/>
    <x v="5"/>
    <s v="MMR001012007"/>
    <x v="46"/>
    <s v="167030"/>
    <x v="292"/>
    <n v="65"/>
    <n v="297"/>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10"/>
    <x v="32"/>
    <s v="167048"/>
    <x v="49"/>
    <n v="14"/>
    <n v="76"/>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22"/>
    <x v="43"/>
    <s v="167089"/>
    <x v="65"/>
    <n v="17"/>
    <n v="73"/>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03"/>
    <x v="116"/>
    <s v="167020"/>
    <x v="389"/>
    <n v="4"/>
    <n v="22"/>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26"/>
    <x v="156"/>
    <s v="167113"/>
    <x v="296"/>
    <n v="25"/>
    <n v="122"/>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24"/>
    <x v="55"/>
    <s v="167102"/>
    <x v="176"/>
    <n v="10"/>
    <n v="55"/>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05"/>
    <x v="117"/>
    <s v="167025"/>
    <x v="191"/>
    <n v="54"/>
    <n v="208"/>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04"/>
    <x v="210"/>
    <s v="167023"/>
    <x v="390"/>
    <n v="14"/>
    <n v="72"/>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3"/>
    <x v="4"/>
    <s v="MMR001013009"/>
    <x v="211"/>
    <s v="220534"/>
    <x v="391"/>
    <n v="11"/>
    <n v="70"/>
    <x v="1"/>
    <s v="MMR001"/>
    <s v="Open"/>
    <x v="7"/>
    <s v="MMR001012"/>
    <x v="21"/>
    <s v="MMR001012701"/>
    <s v="Ah Lin Kawng Ward"/>
    <s v="MMR001012701502"/>
    <s v="Momauk Baptist Church"/>
    <s v="MMR001CMP056"/>
    <s v="97.34436"/>
    <s v="24.25069"/>
    <n v="1863"/>
    <s v="GCA"/>
    <s v="Camp"/>
    <s v="Urban"/>
    <s v="01/06/2011"/>
    <s v="KBC"/>
    <n v="-1"/>
    <n v="0"/>
    <n v="0"/>
    <s v="Open"/>
    <n v="-1"/>
    <n v="0"/>
  </r>
  <r>
    <s v="MMR001"/>
    <x v="1"/>
    <s v="MMR001012"/>
    <x v="5"/>
    <s v="MMR001012007"/>
    <x v="46"/>
    <s v="167032"/>
    <x v="70"/>
    <n v="97"/>
    <n v="479"/>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703"/>
    <x v="52"/>
    <s v="MMR001012703501"/>
    <x v="81"/>
    <n v="8"/>
    <n v="37"/>
    <x v="1"/>
    <s v="MMR001"/>
    <s v="Open"/>
    <x v="7"/>
    <s v="MMR001012"/>
    <x v="21"/>
    <s v="MMR001012701"/>
    <s v="Ah Lin Kawng Ward"/>
    <s v="MMR001012701502"/>
    <s v="Momauk Baptist Church"/>
    <s v="MMR001CMP056"/>
    <s v="97.34436"/>
    <s v="24.25069"/>
    <n v="1863"/>
    <s v="GCA"/>
    <s v="Camp"/>
    <s v="Urban"/>
    <s v="01/06/2011"/>
    <s v="KBC"/>
    <n v="-1"/>
    <n v="-1"/>
    <n v="0"/>
    <s v="Open"/>
    <n v="-1"/>
    <n v="0"/>
  </r>
  <r>
    <s v="MMR001"/>
    <x v="1"/>
    <s v="MMR001012"/>
    <x v="5"/>
    <s v="MMR001012002"/>
    <x v="115"/>
    <s v="167013"/>
    <x v="188"/>
    <n v="72"/>
    <n v="309"/>
    <x v="1"/>
    <s v="MMR001"/>
    <s v="Open"/>
    <x v="7"/>
    <s v="MMR001012"/>
    <x v="21"/>
    <s v="MMR001012701"/>
    <s v="Ah Lin Kawng Ward"/>
    <s v="MMR001012701502"/>
    <s v="Momauk Baptist Church"/>
    <s v="MMR001CMP056"/>
    <s v="97.34436"/>
    <s v="24.25069"/>
    <n v="1863"/>
    <s v="GCA"/>
    <s v="Camp"/>
    <s v="Urban"/>
    <s v="01/06/2011"/>
    <s v="KBC"/>
    <n v="-1"/>
    <n v="-1"/>
    <n v="0"/>
    <s v="Open"/>
    <n v="-1"/>
    <n v="0"/>
  </r>
  <r>
    <s v="MMR015"/>
    <x v="0"/>
    <s v="MMR015005"/>
    <x v="25"/>
    <s v="MMR015005008"/>
    <x v="212"/>
    <s v="207025"/>
    <x v="392"/>
    <n v="8"/>
    <n v="33"/>
    <x v="0"/>
    <s v="MMR015"/>
    <s v="Open"/>
    <x v="0"/>
    <s v="MMR015011"/>
    <x v="34"/>
    <s v="MMR015011030"/>
    <s v="Mong Yu"/>
    <m/>
    <s v="Mine Yu Lay village"/>
    <s v="MMR015CMP018"/>
    <s v="97.79302"/>
    <s v="23.58892"/>
    <n v="305"/>
    <s v="GCA"/>
    <s v="Camp"/>
    <s v="Rural"/>
    <s v="01/01/2013"/>
    <s v="KBC"/>
    <n v="-1"/>
    <n v="0"/>
    <n v="0"/>
    <s v="Open"/>
    <n v="-1"/>
    <n v="0"/>
  </r>
  <r>
    <s v="MMR015"/>
    <x v="0"/>
    <s v="MMR015011"/>
    <x v="0"/>
    <s v="MMR015011039"/>
    <x v="213"/>
    <s v="208805"/>
    <x v="293"/>
    <n v="2"/>
    <n v="10"/>
    <x v="0"/>
    <s v="MMR015"/>
    <s v="Open"/>
    <x v="0"/>
    <s v="MMR015011"/>
    <x v="34"/>
    <s v="MMR015011030"/>
    <s v="Mong Yu"/>
    <m/>
    <s v="Mine Yu Lay village"/>
    <s v="MMR015CMP018"/>
    <s v="97.79302"/>
    <s v="23.58892"/>
    <n v="305"/>
    <s v="GCA"/>
    <s v="Camp"/>
    <s v="Rural"/>
    <s v="01/01/2013"/>
    <s v="KBC"/>
    <n v="-1"/>
    <n v="-1"/>
    <n v="0"/>
    <s v="Open"/>
    <n v="-1"/>
    <n v="0"/>
  </r>
  <r>
    <s v="MMR015"/>
    <x v="0"/>
    <s v="MMR015011"/>
    <x v="0"/>
    <s v="MMR015011039"/>
    <x v="213"/>
    <s v="208806"/>
    <x v="393"/>
    <n v="27"/>
    <n v="119"/>
    <x v="0"/>
    <s v="MMR015"/>
    <s v="Open"/>
    <x v="0"/>
    <s v="MMR015011"/>
    <x v="34"/>
    <s v="MMR015011030"/>
    <s v="Mong Yu"/>
    <m/>
    <s v="Mine Yu Lay village"/>
    <s v="MMR015CMP018"/>
    <s v="97.79302"/>
    <s v="23.58892"/>
    <n v="305"/>
    <s v="GCA"/>
    <s v="Camp"/>
    <s v="Rural"/>
    <s v="01/01/2013"/>
    <s v="KBC"/>
    <n v="-1"/>
    <n v="-1"/>
    <n v="0"/>
    <s v="Open"/>
    <n v="-1"/>
    <n v="0"/>
  </r>
  <r>
    <s v="MMR015"/>
    <x v="0"/>
    <s v="MMR015011"/>
    <x v="0"/>
    <s v="MMR015011039"/>
    <x v="213"/>
    <s v="208807"/>
    <x v="394"/>
    <n v="32"/>
    <n v="143"/>
    <x v="0"/>
    <s v="MMR015"/>
    <s v="Open"/>
    <x v="0"/>
    <s v="MMR015011"/>
    <x v="34"/>
    <s v="MMR015011030"/>
    <s v="Mong Yu"/>
    <m/>
    <s v="Mine Yu Lay village"/>
    <s v="MMR015CMP018"/>
    <s v="97.79302"/>
    <s v="23.58892"/>
    <n v="305"/>
    <s v="GCA"/>
    <s v="Camp"/>
    <s v="Rural"/>
    <s v="01/01/2013"/>
    <s v="KBC"/>
    <n v="-1"/>
    <n v="-1"/>
    <n v="0"/>
    <s v="Open"/>
    <n v="-1"/>
    <n v="0"/>
  </r>
  <r>
    <s v="MMR001"/>
    <x v="1"/>
    <s v="MMR001009"/>
    <x v="6"/>
    <s v="MMR001009701"/>
    <x v="73"/>
    <s v="MMR001009701501"/>
    <x v="111"/>
    <n v="3"/>
    <n v="17"/>
    <x v="1"/>
    <s v="MMR001"/>
    <s v="Open"/>
    <x v="2"/>
    <s v="MMR001009"/>
    <x v="35"/>
    <s v="MMR001009701"/>
    <s v="Maw Wam Ward"/>
    <s v="MMR001009701501"/>
    <s v="Maw Wan, Mu-yin Baptist Church"/>
    <s v="MMR001CMP091"/>
    <s v="96.31983"/>
    <s v="25.6145"/>
    <n v="26"/>
    <s v="GCA"/>
    <s v="Camp"/>
    <s v="Urban"/>
    <s v="01/08/2012"/>
    <s v="Shalom"/>
    <n v="-1"/>
    <n v="-1"/>
    <n v="-1"/>
    <s v="Open"/>
    <n v="0"/>
    <n v="0"/>
  </r>
  <r>
    <s v="MMR001"/>
    <x v="1"/>
    <s v="MMR001009"/>
    <x v="6"/>
    <s v="MMR001009001"/>
    <x v="13"/>
    <s v="220484"/>
    <x v="28"/>
    <n v="2"/>
    <n v="8"/>
    <x v="1"/>
    <s v="MMR001"/>
    <s v="Open"/>
    <x v="2"/>
    <s v="MMR001009"/>
    <x v="35"/>
    <s v="MMR001009701"/>
    <s v="Maw Wam Ward"/>
    <s v="MMR001009701501"/>
    <s v="Maw Wan, Mu-yin Baptist Church"/>
    <s v="MMR001CMP091"/>
    <s v="96.31983"/>
    <s v="25.6145"/>
    <n v="26"/>
    <s v="GCA"/>
    <s v="Camp"/>
    <s v="Urban"/>
    <s v="01/08/2012"/>
    <s v="Shalom"/>
    <n v="-1"/>
    <n v="-1"/>
    <n v="0"/>
    <s v="Open"/>
    <n v="-1"/>
    <n v="0"/>
  </r>
  <r>
    <s v="MMR001"/>
    <x v="1"/>
    <s v="MMR001005"/>
    <x v="17"/>
    <s v="MMR001005003"/>
    <x v="131"/>
    <s v="166281"/>
    <x v="227"/>
    <n v="1"/>
    <n v="6"/>
    <x v="1"/>
    <s v="MMR001"/>
    <s v="Open"/>
    <x v="4"/>
    <s v="MMR001001"/>
    <x v="36"/>
    <s v="MMR001001007"/>
    <s v="Maw Hpawng"/>
    <s v="165698"/>
    <s v="Maw Hpawng Lhaovo Baptist Church"/>
    <s v="MMR001CMP021"/>
    <s v="97.290952037037"/>
    <s v="25.3710494444444"/>
    <n v="71"/>
    <s v="GCA"/>
    <s v="Camp"/>
    <s v="Rural"/>
    <s v="01/10/2011"/>
    <s v="Shalom"/>
    <n v="-1"/>
    <n v="0"/>
    <n v="0"/>
    <s v="Open"/>
    <n v="-1"/>
    <n v="0"/>
  </r>
  <r>
    <s v="MMR001"/>
    <x v="1"/>
    <s v="MMR001005"/>
    <x v="17"/>
    <s v="MMR001005002"/>
    <x v="75"/>
    <s v="166279"/>
    <x v="113"/>
    <n v="1"/>
    <n v="5"/>
    <x v="1"/>
    <s v="MMR001"/>
    <s v="Open"/>
    <x v="4"/>
    <s v="MMR001001"/>
    <x v="36"/>
    <s v="MMR001001007"/>
    <s v="Maw Hpawng"/>
    <s v="165698"/>
    <s v="Maw Hpawng Lhaovo Baptist Church"/>
    <s v="MMR001CMP021"/>
    <s v="97.290952037037"/>
    <s v="25.3710494444444"/>
    <n v="71"/>
    <s v="GCA"/>
    <s v="Camp"/>
    <s v="Rural"/>
    <s v="01/10/2011"/>
    <s v="Shalom"/>
    <n v="-1"/>
    <n v="0"/>
    <n v="0"/>
    <s v="Open"/>
    <n v="-1"/>
    <n v="0"/>
  </r>
  <r>
    <s v="MMR001"/>
    <x v="1"/>
    <s v="MMR001005"/>
    <x v="17"/>
    <s v="MMR001005701"/>
    <x v="74"/>
    <s v="MMR001005701503"/>
    <x v="395"/>
    <n v="1"/>
    <n v="7"/>
    <x v="1"/>
    <s v="MMR001"/>
    <s v="Open"/>
    <x v="4"/>
    <s v="MMR001001"/>
    <x v="36"/>
    <s v="MMR001001007"/>
    <s v="Maw Hpawng"/>
    <s v="165698"/>
    <s v="Maw Hpawng Lhaovo Baptist Church"/>
    <s v="MMR001CMP021"/>
    <s v="97.290952037037"/>
    <s v="25.3710494444444"/>
    <n v="71"/>
    <s v="GCA"/>
    <s v="Camp"/>
    <s v="Rural"/>
    <s v="01/10/2011"/>
    <s v="Shalom"/>
    <n v="-1"/>
    <n v="0"/>
    <n v="0"/>
    <s v="Open"/>
    <n v="-1"/>
    <n v="0"/>
  </r>
  <r>
    <s v="MMR001"/>
    <x v="1"/>
    <s v="MMR001005"/>
    <x v="17"/>
    <s v="MMR001005017"/>
    <x v="140"/>
    <s v="166327"/>
    <x v="244"/>
    <n v="1"/>
    <n v="8"/>
    <x v="1"/>
    <s v="MMR001"/>
    <s v="Open"/>
    <x v="4"/>
    <s v="MMR001001"/>
    <x v="36"/>
    <s v="MMR001001007"/>
    <s v="Maw Hpawng"/>
    <s v="165698"/>
    <s v="Maw Hpawng Lhaovo Baptist Church"/>
    <s v="MMR001CMP021"/>
    <s v="97.290952037037"/>
    <s v="25.3710494444444"/>
    <n v="71"/>
    <s v="GCA"/>
    <s v="Camp"/>
    <s v="Rural"/>
    <s v="01/10/2011"/>
    <s v="Shalom"/>
    <n v="-1"/>
    <n v="0"/>
    <n v="0"/>
    <s v="Open"/>
    <n v="-1"/>
    <n v="0"/>
  </r>
  <r>
    <s v="MMR001"/>
    <x v="1"/>
    <s v="MMR001001"/>
    <x v="9"/>
    <s v="MMR001001018"/>
    <x v="84"/>
    <s v="216819"/>
    <x v="126"/>
    <n v="4"/>
    <n v="19"/>
    <x v="1"/>
    <s v="MMR001"/>
    <s v="Open"/>
    <x v="4"/>
    <s v="MMR001001"/>
    <x v="36"/>
    <s v="MMR001001007"/>
    <s v="Maw Hpawng"/>
    <s v="165698"/>
    <s v="Maw Hpawng Lhaovo Baptist Church"/>
    <s v="MMR001CMP021"/>
    <s v="97.290952037037"/>
    <s v="25.3710494444444"/>
    <n v="71"/>
    <s v="GCA"/>
    <s v="Camp"/>
    <s v="Rural"/>
    <s v="01/10/2011"/>
    <s v="Shalom"/>
    <n v="-1"/>
    <n v="-1"/>
    <n v="0"/>
    <s v="Open"/>
    <n v="-1"/>
    <n v="0"/>
  </r>
  <r>
    <s v="MMR001"/>
    <x v="1"/>
    <s v="MMR001001"/>
    <x v="9"/>
    <s v="MMR001001016"/>
    <x v="91"/>
    <s v="216815"/>
    <x v="133"/>
    <n v="1"/>
    <n v="4"/>
    <x v="1"/>
    <s v="MMR001"/>
    <s v="Open"/>
    <x v="4"/>
    <s v="MMR001001"/>
    <x v="36"/>
    <s v="MMR001001007"/>
    <s v="Maw Hpawng"/>
    <s v="165698"/>
    <s v="Maw Hpawng Lhaovo Baptist Church"/>
    <s v="MMR001CMP021"/>
    <s v="97.290952037037"/>
    <s v="25.3710494444444"/>
    <n v="71"/>
    <s v="GCA"/>
    <s v="Camp"/>
    <s v="Rural"/>
    <s v="01/10/2011"/>
    <s v="Shalom"/>
    <n v="-1"/>
    <n v="-1"/>
    <n v="0"/>
    <s v="Open"/>
    <n v="-1"/>
    <n v="0"/>
  </r>
  <r>
    <s v="MMR001"/>
    <x v="1"/>
    <s v="MMR001001"/>
    <x v="9"/>
    <s v="MMR001001018"/>
    <x v="84"/>
    <s v="216818"/>
    <x v="140"/>
    <n v="2"/>
    <n v="11"/>
    <x v="1"/>
    <s v="MMR001"/>
    <s v="Open"/>
    <x v="4"/>
    <s v="MMR001001"/>
    <x v="36"/>
    <s v="MMR001001007"/>
    <s v="Maw Hpawng"/>
    <s v="165698"/>
    <s v="Maw Hpawng Lhaovo Baptist Church"/>
    <s v="MMR001CMP021"/>
    <s v="97.290952037037"/>
    <s v="25.3710494444444"/>
    <n v="71"/>
    <s v="GCA"/>
    <s v="Camp"/>
    <s v="Rural"/>
    <s v="01/10/2011"/>
    <s v="Shalom"/>
    <n v="-1"/>
    <n v="-1"/>
    <n v="0"/>
    <s v="Open"/>
    <n v="-1"/>
    <n v="0"/>
  </r>
  <r>
    <s v="MMR001"/>
    <x v="1"/>
    <s v="MMR001002"/>
    <x v="3"/>
    <s v="MMR001002023"/>
    <x v="10"/>
    <s v="165771"/>
    <x v="22"/>
    <n v="1"/>
    <n v="3"/>
    <x v="1"/>
    <s v="MMR001"/>
    <s v="Open"/>
    <x v="4"/>
    <s v="MMR001001"/>
    <x v="36"/>
    <s v="MMR001001007"/>
    <s v="Maw Hpawng"/>
    <s v="165698"/>
    <s v="Maw Hpawng Lhaovo Baptist Church"/>
    <s v="MMR001CMP021"/>
    <s v="97.290952037037"/>
    <s v="25.3710494444444"/>
    <n v="71"/>
    <s v="GCA"/>
    <s v="Camp"/>
    <s v="Rural"/>
    <s v="01/10/2011"/>
    <s v="Shalom"/>
    <n v="-1"/>
    <n v="0"/>
    <n v="0"/>
    <s v="Open"/>
    <n v="-1"/>
    <n v="0"/>
  </r>
  <r>
    <s v="MMR001"/>
    <x v="1"/>
    <s v="MMR001005"/>
    <x v="17"/>
    <s v="MMR001005701"/>
    <x v="74"/>
    <s v="MMR001005701504"/>
    <x v="112"/>
    <n v="1"/>
    <n v="5"/>
    <x v="1"/>
    <s v="MMR001"/>
    <s v="Open"/>
    <x v="4"/>
    <s v="MMR001001"/>
    <x v="36"/>
    <s v="MMR001001007"/>
    <s v="Maw Hpawng"/>
    <s v="165698"/>
    <s v="Maw Hpawng Lhaovo Baptist Church"/>
    <s v="MMR001CMP021"/>
    <s v="97.290952037037"/>
    <s v="25.3710494444444"/>
    <n v="71"/>
    <s v="GCA"/>
    <s v="Camp"/>
    <s v="Rural"/>
    <s v="01/10/2011"/>
    <s v="Shalom"/>
    <n v="-1"/>
    <n v="0"/>
    <n v="0"/>
    <s v="Open"/>
    <n v="-1"/>
    <n v="0"/>
  </r>
  <r>
    <s v="MMR001"/>
    <x v="1"/>
    <s v="MMR001002"/>
    <x v="3"/>
    <s v="MMR001002022"/>
    <x v="39"/>
    <s v="165770"/>
    <x v="60"/>
    <n v="1"/>
    <n v="3"/>
    <x v="1"/>
    <s v="MMR001"/>
    <s v="Open"/>
    <x v="4"/>
    <s v="MMR001001"/>
    <x v="36"/>
    <s v="MMR001001007"/>
    <s v="Maw Hpawng"/>
    <s v="165698"/>
    <s v="Maw Hpawng Hka Nan Baptist Church"/>
    <s v="MMR001CMP020"/>
    <s v="97.2843958974359"/>
    <s v="25.374343974359"/>
    <n v="99"/>
    <s v="GCA"/>
    <s v="Camp"/>
    <s v="Rural"/>
    <s v="01/10/2011"/>
    <s v="Shalom"/>
    <n v="-1"/>
    <n v="0"/>
    <n v="0"/>
    <s v="Open"/>
    <n v="-1"/>
    <n v="0"/>
  </r>
  <r>
    <s v="MMR001"/>
    <x v="1"/>
    <s v="MMR001001"/>
    <x v="9"/>
    <s v="MMR001001013"/>
    <x v="25"/>
    <s v="165709"/>
    <x v="222"/>
    <n v="6"/>
    <n v="30"/>
    <x v="1"/>
    <s v="MMR001"/>
    <s v="Open"/>
    <x v="4"/>
    <s v="MMR001001"/>
    <x v="36"/>
    <s v="MMR001001007"/>
    <s v="Maw Hpawng"/>
    <s v="165698"/>
    <s v="Maw Hpawng Hka Nan Baptist Church"/>
    <s v="MMR001CMP020"/>
    <s v="97.2843958974359"/>
    <s v="25.374343974359"/>
    <n v="99"/>
    <s v="GCA"/>
    <s v="Camp"/>
    <s v="Rural"/>
    <s v="01/10/2011"/>
    <s v="Shalom"/>
    <n v="-1"/>
    <n v="-1"/>
    <n v="0"/>
    <s v="Open"/>
    <n v="-1"/>
    <n v="0"/>
  </r>
  <r>
    <s v="MMR001"/>
    <x v="1"/>
    <s v="MMR001002"/>
    <x v="3"/>
    <s v="MMR001002702"/>
    <x v="63"/>
    <s v="MMR001002702501"/>
    <x v="81"/>
    <n v="1"/>
    <n v="2"/>
    <x v="1"/>
    <s v="MMR001"/>
    <s v="Open"/>
    <x v="4"/>
    <s v="MMR001001"/>
    <x v="36"/>
    <s v="MMR001001007"/>
    <s v="Maw Hpawng"/>
    <s v="165698"/>
    <s v="Maw Hpawng Hka Nan Baptist Church"/>
    <s v="MMR001CMP020"/>
    <s v="97.2843958974359"/>
    <s v="25.374343974359"/>
    <n v="99"/>
    <s v="GCA"/>
    <s v="Camp"/>
    <s v="Rural"/>
    <s v="01/10/2011"/>
    <s v="Shalom"/>
    <n v="-1"/>
    <n v="0"/>
    <n v="0"/>
    <s v="Open"/>
    <n v="-1"/>
    <n v="0"/>
  </r>
  <r>
    <s v="MMR001"/>
    <x v="1"/>
    <s v="MMR001001"/>
    <x v="9"/>
    <s v="MMR001001024"/>
    <x v="214"/>
    <s v="165722"/>
    <x v="396"/>
    <n v="1"/>
    <n v="1"/>
    <x v="1"/>
    <s v="MMR001"/>
    <s v="Open"/>
    <x v="4"/>
    <s v="MMR001001"/>
    <x v="36"/>
    <s v="MMR001001007"/>
    <s v="Maw Hpawng"/>
    <s v="165698"/>
    <s v="Maw Hpawng Hka Nan Baptist Church"/>
    <s v="MMR001CMP020"/>
    <s v="97.2843958974359"/>
    <s v="25.374343974359"/>
    <n v="99"/>
    <s v="GCA"/>
    <s v="Camp"/>
    <s v="Rural"/>
    <s v="01/10/2011"/>
    <s v="Shalom"/>
    <n v="-1"/>
    <n v="-1"/>
    <n v="0"/>
    <s v="Open"/>
    <n v="-1"/>
    <n v="0"/>
  </r>
  <r>
    <s v="MMR001"/>
    <x v="1"/>
    <s v="MMR001005"/>
    <x v="17"/>
    <s v="MMR001005701"/>
    <x v="74"/>
    <s v="MMR001005701503"/>
    <x v="395"/>
    <n v="3"/>
    <n v="15"/>
    <x v="1"/>
    <s v="MMR001"/>
    <s v="Open"/>
    <x v="4"/>
    <s v="MMR001001"/>
    <x v="36"/>
    <s v="MMR001001007"/>
    <s v="Maw Hpawng"/>
    <s v="165698"/>
    <s v="Maw Hpawng Hka Nan Baptist Church"/>
    <s v="MMR001CMP020"/>
    <s v="97.2843958974359"/>
    <s v="25.374343974359"/>
    <n v="99"/>
    <s v="GCA"/>
    <s v="Camp"/>
    <s v="Rural"/>
    <s v="01/10/2011"/>
    <s v="Shalom"/>
    <n v="-1"/>
    <n v="0"/>
    <n v="0"/>
    <s v="Open"/>
    <n v="-1"/>
    <n v="0"/>
  </r>
  <r>
    <s v="MMR001"/>
    <x v="1"/>
    <s v="MMR001001"/>
    <x v="9"/>
    <s v="MMR001001016"/>
    <x v="91"/>
    <s v="165713"/>
    <x v="169"/>
    <n v="2"/>
    <n v="17"/>
    <x v="1"/>
    <s v="MMR001"/>
    <s v="Open"/>
    <x v="4"/>
    <s v="MMR001001"/>
    <x v="36"/>
    <s v="MMR001001007"/>
    <s v="Maw Hpawng"/>
    <s v="165698"/>
    <s v="Maw Hpawng Hka Nan Baptist Church"/>
    <s v="MMR001CMP020"/>
    <s v="97.2843958974359"/>
    <s v="25.374343974359"/>
    <n v="99"/>
    <s v="GCA"/>
    <s v="Camp"/>
    <s v="Rural"/>
    <s v="01/10/2011"/>
    <s v="Shalom"/>
    <n v="-1"/>
    <n v="-1"/>
    <n v="0"/>
    <s v="Open"/>
    <n v="-1"/>
    <n v="0"/>
  </r>
  <r>
    <s v="MMR001"/>
    <x v="1"/>
    <s v="MMR001001"/>
    <x v="9"/>
    <s v="MMR001001018"/>
    <x v="84"/>
    <s v="216817"/>
    <x v="397"/>
    <n v="1"/>
    <n v="3"/>
    <x v="1"/>
    <s v="MMR001"/>
    <s v="Open"/>
    <x v="4"/>
    <s v="MMR001001"/>
    <x v="36"/>
    <s v="MMR001001007"/>
    <s v="Maw Hpawng"/>
    <s v="165698"/>
    <s v="Maw Hpawng Hka Nan Baptist Church"/>
    <s v="MMR001CMP020"/>
    <s v="97.2843958974359"/>
    <s v="25.374343974359"/>
    <n v="99"/>
    <s v="GCA"/>
    <s v="Camp"/>
    <s v="Rural"/>
    <s v="01/10/2011"/>
    <s v="Shalom"/>
    <n v="-1"/>
    <n v="-1"/>
    <n v="0"/>
    <s v="Open"/>
    <n v="-1"/>
    <n v="0"/>
  </r>
  <r>
    <s v="MMR001"/>
    <x v="1"/>
    <s v="MMR001001"/>
    <x v="9"/>
    <s v="MMR001001016"/>
    <x v="91"/>
    <s v="165713"/>
    <x v="169"/>
    <n v="4"/>
    <n v="24"/>
    <x v="1"/>
    <s v="MMR001"/>
    <s v="Open"/>
    <x v="4"/>
    <s v="MMR001001"/>
    <x v="36"/>
    <s v="MMR001001007"/>
    <s v="Maw Hpawng"/>
    <s v="165698"/>
    <s v="Maw Hpawng Hka Nan Baptist Church"/>
    <s v="MMR001CMP020"/>
    <s v="97.2843958974359"/>
    <s v="25.374343974359"/>
    <n v="99"/>
    <s v="GCA"/>
    <s v="Camp"/>
    <s v="Rural"/>
    <s v="01/10/2011"/>
    <s v="Shalom"/>
    <n v="-1"/>
    <n v="-1"/>
    <n v="0"/>
    <s v="Open"/>
    <n v="-1"/>
    <n v="0"/>
  </r>
  <r>
    <s v="MMR001"/>
    <x v="1"/>
    <s v="MMR001013"/>
    <x v="4"/>
    <s v="MMR001013002"/>
    <x v="126"/>
    <s v="167285"/>
    <x v="218"/>
    <n v="2"/>
    <n v="7"/>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28"/>
    <x v="56"/>
    <s v="167439"/>
    <x v="398"/>
    <n v="1"/>
    <n v="7"/>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1"/>
    <x v="122"/>
    <s v="167282"/>
    <x v="399"/>
    <n v="59"/>
    <n v="250"/>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10"/>
    <x v="123"/>
    <s v="167326"/>
    <x v="209"/>
    <n v="26"/>
    <n v="99"/>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3"/>
    <x v="215"/>
    <s v="167286"/>
    <x v="400"/>
    <n v="19"/>
    <n v="91"/>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1"/>
    <x v="122"/>
    <s v="167284"/>
    <x v="208"/>
    <n v="10"/>
    <n v="37"/>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38"/>
    <x v="31"/>
    <s v="167495"/>
    <x v="48"/>
    <n v="16"/>
    <n v="91"/>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9"/>
    <x v="211"/>
    <s v="167317"/>
    <x v="401"/>
    <n v="21"/>
    <n v="106"/>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28"/>
    <x v="56"/>
    <s v="167436"/>
    <x v="214"/>
    <n v="3"/>
    <n v="16"/>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7"/>
    <x v="108"/>
    <s v="167301"/>
    <x v="171"/>
    <n v="1"/>
    <n v="5"/>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8"/>
    <x v="41"/>
    <s v="220533"/>
    <x v="205"/>
    <n v="1"/>
    <n v="6"/>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08"/>
    <x v="41"/>
    <s v="167311"/>
    <x v="200"/>
    <n v="1"/>
    <n v="6"/>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22"/>
    <x v="139"/>
    <s v="216973"/>
    <x v="402"/>
    <n v="4"/>
    <n v="22"/>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701"/>
    <x v="216"/>
    <s v="MMR001013701501"/>
    <x v="403"/>
    <n v="22"/>
    <n v="107"/>
    <x v="1"/>
    <s v="MMR001"/>
    <s v="Open"/>
    <x v="13"/>
    <s v="MMR001013"/>
    <x v="37"/>
    <s v="MMR001013701"/>
    <s v="Kawng Yar Ward"/>
    <s v="MMR001013701504"/>
    <s v="Mansi Baptist Church"/>
    <s v="MMR001CMP066"/>
    <s v="97.29182"/>
    <s v="24.12906"/>
    <n v="1003"/>
    <s v="GCA"/>
    <s v="Camp"/>
    <s v="Urban"/>
    <s v="01/11/2013"/>
    <s v="KBC"/>
    <n v="-1"/>
    <n v="-1"/>
    <n v="-1"/>
    <s v="Open"/>
    <n v="0"/>
    <n v="0"/>
  </r>
  <r>
    <s v="MMR001"/>
    <x v="1"/>
    <s v="MMR001013"/>
    <x v="4"/>
    <s v="MMR001013039"/>
    <x v="107"/>
    <s v="216998"/>
    <x v="404"/>
    <n v="1"/>
    <n v="3"/>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30"/>
    <x v="24"/>
    <s v="167455"/>
    <x v="210"/>
    <n v="1"/>
    <n v="6"/>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16"/>
    <x v="100"/>
    <s v="167358"/>
    <x v="405"/>
    <n v="1"/>
    <n v="4"/>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30"/>
    <x v="24"/>
    <s v="167452"/>
    <x v="40"/>
    <n v="1"/>
    <n v="3"/>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37"/>
    <x v="9"/>
    <s v="167484"/>
    <x v="93"/>
    <n v="1"/>
    <n v="2"/>
    <x v="1"/>
    <s v="MMR001"/>
    <s v="Open"/>
    <x v="13"/>
    <s v="MMR001013"/>
    <x v="37"/>
    <s v="MMR001013701"/>
    <s v="Kawng Yar Ward"/>
    <s v="MMR001013701504"/>
    <s v="Mansi Baptist Church"/>
    <s v="MMR001CMP066"/>
    <s v="97.29182"/>
    <s v="24.12906"/>
    <n v="1003"/>
    <s v="GCA"/>
    <s v="Camp"/>
    <s v="Urban"/>
    <s v="01/11/2013"/>
    <s v="KBC"/>
    <n v="-1"/>
    <n v="-1"/>
    <n v="0"/>
    <s v="Open"/>
    <n v="-1"/>
    <n v="0"/>
  </r>
  <r>
    <s v="MMR001"/>
    <x v="1"/>
    <s v="MMR001013"/>
    <x v="4"/>
    <s v="MMR001013038"/>
    <x v="31"/>
    <s v="220557"/>
    <x v="206"/>
    <n v="1"/>
    <n v="5"/>
    <x v="1"/>
    <s v="MMR001"/>
    <s v="Open"/>
    <x v="13"/>
    <s v="MMR001013"/>
    <x v="37"/>
    <s v="MMR001013701"/>
    <s v="Kawng Yar Ward"/>
    <s v="MMR001013701504"/>
    <s v="Mansi Baptist Church"/>
    <s v="MMR001CMP066"/>
    <s v="97.29182"/>
    <s v="24.12906"/>
    <n v="1003"/>
    <s v="GCA"/>
    <s v="Camp"/>
    <s v="Urban"/>
    <s v="01/11/2013"/>
    <s v="KBC"/>
    <n v="-1"/>
    <n v="-1"/>
    <n v="0"/>
    <s v="Open"/>
    <n v="-1"/>
    <n v="0"/>
  </r>
  <r>
    <s v="MMR001"/>
    <x v="1"/>
    <s v="MMR001008"/>
    <x v="20"/>
    <s v="MMR001008018"/>
    <x v="112"/>
    <m/>
    <x v="8"/>
    <n v="18"/>
    <n v="81"/>
    <x v="1"/>
    <s v="MMR001"/>
    <s v="Open"/>
    <x v="9"/>
    <s v="MMR001008"/>
    <x v="38"/>
    <s v="MMR001008002"/>
    <s v="Ma Haung"/>
    <s v="166676"/>
    <s v="Mang Hawng Baptist Church"/>
    <s v="MMR001CMP077"/>
    <s v="96.94228"/>
    <s v="25.29658"/>
    <n v="79"/>
    <s v="GCA"/>
    <s v="Camp"/>
    <s v="Urban"/>
    <s v="01/05/2012"/>
    <s v="KBC"/>
    <n v="-1"/>
    <n v="-1"/>
    <n v="0"/>
    <s v="Open"/>
    <n v="-1"/>
    <n v="0"/>
  </r>
  <r>
    <s v="MMR015"/>
    <x v="0"/>
    <s v="MMR015019"/>
    <x v="24"/>
    <s v="MMR015019018"/>
    <x v="217"/>
    <s v="211003"/>
    <x v="406"/>
    <n v="1"/>
    <n v="6"/>
    <x v="0"/>
    <s v="MMR015"/>
    <s v="Open"/>
    <x v="14"/>
    <s v="MMR015019"/>
    <x v="39"/>
    <s v="MMR015019701"/>
    <m/>
    <m/>
    <s v="Mandung - RC"/>
    <s v="MMR015CMP209"/>
    <s v="97.11668"/>
    <s v="23.24661"/>
    <n v="183"/>
    <s v="GCA"/>
    <s v="Camp"/>
    <s v="Urban"/>
    <m/>
    <s v="KMSS-LSO"/>
    <n v="-1"/>
    <n v="-1"/>
    <n v="0"/>
    <s v="Open"/>
    <n v="-1"/>
    <n v="0"/>
  </r>
  <r>
    <s v="MMR015"/>
    <x v="0"/>
    <s v="MMR015019"/>
    <x v="24"/>
    <s v="MMR015019021"/>
    <x v="179"/>
    <s v="211019"/>
    <x v="407"/>
    <n v="3"/>
    <n v="12"/>
    <x v="0"/>
    <s v="MMR015"/>
    <s v="Open"/>
    <x v="14"/>
    <s v="MMR015019"/>
    <x v="39"/>
    <s v="MMR015019701"/>
    <m/>
    <m/>
    <s v="Mandung - RC"/>
    <s v="MMR015CMP209"/>
    <s v="97.11668"/>
    <s v="23.24661"/>
    <n v="183"/>
    <s v="GCA"/>
    <s v="Camp"/>
    <s v="Urban"/>
    <m/>
    <s v="KMSS-LSO"/>
    <n v="-1"/>
    <n v="-1"/>
    <n v="0"/>
    <s v="Open"/>
    <n v="-1"/>
    <n v="0"/>
  </r>
  <r>
    <s v="MMR015"/>
    <x v="0"/>
    <s v="MMR015019"/>
    <x v="24"/>
    <s v="MMR015019021"/>
    <x v="179"/>
    <s v="211021"/>
    <x v="342"/>
    <n v="24"/>
    <n v="135"/>
    <x v="0"/>
    <s v="MMR015"/>
    <s v="Open"/>
    <x v="14"/>
    <s v="MMR015019"/>
    <x v="39"/>
    <s v="MMR015019701"/>
    <m/>
    <m/>
    <s v="Mandung - RC"/>
    <s v="MMR015CMP209"/>
    <s v="97.11668"/>
    <s v="23.24661"/>
    <n v="183"/>
    <s v="GCA"/>
    <s v="Camp"/>
    <s v="Urban"/>
    <m/>
    <s v="KMSS-LSO"/>
    <n v="-1"/>
    <n v="-1"/>
    <n v="0"/>
    <s v="Open"/>
    <n v="-1"/>
    <n v="0"/>
  </r>
  <r>
    <s v="MMR015"/>
    <x v="0"/>
    <s v="MMR015019"/>
    <x v="24"/>
    <s v="MMR015019015"/>
    <x v="218"/>
    <s v="210980"/>
    <x v="408"/>
    <n v="1"/>
    <n v="4"/>
    <x v="0"/>
    <s v="MMR015"/>
    <s v="Open"/>
    <x v="14"/>
    <s v="MMR015019"/>
    <x v="39"/>
    <s v="MMR015019701"/>
    <m/>
    <m/>
    <s v="Mandung - RC"/>
    <s v="MMR015CMP209"/>
    <s v="97.11668"/>
    <s v="23.24661"/>
    <n v="183"/>
    <s v="GCA"/>
    <s v="Camp"/>
    <s v="Urban"/>
    <m/>
    <s v="KMSS-LSO"/>
    <n v="-1"/>
    <n v="-1"/>
    <n v="0"/>
    <s v="Open"/>
    <n v="-1"/>
    <n v="0"/>
  </r>
  <r>
    <s v="MMR015"/>
    <x v="0"/>
    <s v="MMR015016"/>
    <x v="30"/>
    <s v="MMR015016021"/>
    <x v="219"/>
    <s v="210664"/>
    <x v="409"/>
    <n v="1"/>
    <n v="3"/>
    <x v="0"/>
    <s v="MMR015"/>
    <s v="Open"/>
    <x v="14"/>
    <s v="MMR015019"/>
    <x v="39"/>
    <s v="MMR015019701"/>
    <s v="Ward (2)"/>
    <m/>
    <s v="Mandung - Jinghpaw"/>
    <s v="MMR015CMP009"/>
    <s v="97.124403"/>
    <s v="23.250678"/>
    <n v="159"/>
    <s v="GCA"/>
    <s v="Camp"/>
    <s v="Urban"/>
    <s v="01/04/2012"/>
    <s v="KBC"/>
    <n v="-1"/>
    <n v="0"/>
    <n v="0"/>
    <s v="Open"/>
    <n v="-1"/>
    <n v="0"/>
  </r>
  <r>
    <s v="MMR015"/>
    <x v="0"/>
    <s v="MMR015019"/>
    <x v="24"/>
    <s v="MMR015019020"/>
    <x v="178"/>
    <s v="211015"/>
    <x v="341"/>
    <n v="24"/>
    <n v="117"/>
    <x v="0"/>
    <s v="MMR015"/>
    <s v="Open"/>
    <x v="14"/>
    <s v="MMR015019"/>
    <x v="39"/>
    <s v="MMR015019701"/>
    <s v="Ward (2)"/>
    <m/>
    <s v="Mandung - Jinghpaw"/>
    <s v="MMR015CMP009"/>
    <s v="97.124403"/>
    <s v="23.250678"/>
    <n v="159"/>
    <s v="GCA"/>
    <s v="Camp"/>
    <s v="Urban"/>
    <s v="01/04/2012"/>
    <s v="KBC"/>
    <n v="-1"/>
    <n v="-1"/>
    <n v="0"/>
    <s v="Open"/>
    <n v="-1"/>
    <n v="0"/>
  </r>
  <r>
    <s v="MMR015"/>
    <x v="0"/>
    <s v="MMR015011"/>
    <x v="0"/>
    <s v="MMR015011072"/>
    <x v="20"/>
    <s v="209128"/>
    <x v="410"/>
    <n v="1"/>
    <n v="8"/>
    <x v="0"/>
    <s v="MMR015"/>
    <s v="Open"/>
    <x v="14"/>
    <s v="MMR015019"/>
    <x v="39"/>
    <s v="MMR015019701"/>
    <s v="Ward (2)"/>
    <m/>
    <s v="Mandung - Jinghpaw"/>
    <s v="MMR015CMP009"/>
    <s v="97.124403"/>
    <s v="23.250678"/>
    <n v="159"/>
    <s v="GCA"/>
    <s v="Camp"/>
    <s v="Urban"/>
    <s v="01/04/2012"/>
    <s v="KBC"/>
    <n v="-1"/>
    <n v="0"/>
    <n v="0"/>
    <s v="Open"/>
    <n v="-1"/>
    <n v="0"/>
  </r>
  <r>
    <s v="MMR015"/>
    <x v="0"/>
    <s v="MMR015019"/>
    <x v="24"/>
    <s v="MMR015019018"/>
    <x v="217"/>
    <s v="210998"/>
    <x v="411"/>
    <n v="2"/>
    <n v="6"/>
    <x v="0"/>
    <s v="MMR015"/>
    <s v="Open"/>
    <x v="14"/>
    <s v="MMR015019"/>
    <x v="39"/>
    <s v="MMR015019701"/>
    <s v="Ward (2)"/>
    <m/>
    <s v="Mandung - Jinghpaw"/>
    <s v="MMR015CMP009"/>
    <s v="97.124403"/>
    <s v="23.250678"/>
    <n v="159"/>
    <s v="GCA"/>
    <s v="Camp"/>
    <s v="Urban"/>
    <s v="01/04/2012"/>
    <s v="KBC"/>
    <n v="-1"/>
    <n v="-1"/>
    <n v="0"/>
    <s v="Open"/>
    <n v="-1"/>
    <n v="0"/>
  </r>
  <r>
    <s v="MMR015"/>
    <x v="0"/>
    <s v="MMR015017"/>
    <x v="29"/>
    <s v="MMR015017025"/>
    <x v="220"/>
    <s v="210766"/>
    <x v="412"/>
    <n v="1"/>
    <n v="5"/>
    <x v="0"/>
    <s v="MMR015"/>
    <s v="Open"/>
    <x v="14"/>
    <s v="MMR015019"/>
    <x v="39"/>
    <s v="MMR015019701"/>
    <s v="Ward (2)"/>
    <m/>
    <s v="Mandung - Jinghpaw"/>
    <s v="MMR015CMP009"/>
    <s v="97.124403"/>
    <s v="23.250678"/>
    <n v="159"/>
    <s v="GCA"/>
    <s v="Camp"/>
    <s v="Urban"/>
    <s v="01/04/2012"/>
    <s v="KBC"/>
    <n v="-1"/>
    <n v="0"/>
    <n v="0"/>
    <s v="Open"/>
    <n v="-1"/>
    <n v="0"/>
  </r>
  <r>
    <s v="MMR015"/>
    <x v="0"/>
    <s v="MMR015019"/>
    <x v="24"/>
    <s v="MMR015019021"/>
    <x v="179"/>
    <s v="211021"/>
    <x v="342"/>
    <n v="7"/>
    <n v="40"/>
    <x v="0"/>
    <s v="MMR015"/>
    <s v="Open"/>
    <x v="14"/>
    <s v="MMR015019"/>
    <x v="39"/>
    <s v="MMR015019701"/>
    <s v="Ward (2)"/>
    <m/>
    <s v="Mandung - Jinghpaw"/>
    <s v="MMR015CMP009"/>
    <s v="97.124403"/>
    <s v="23.250678"/>
    <n v="159"/>
    <s v="GCA"/>
    <s v="Camp"/>
    <s v="Urban"/>
    <s v="01/04/2012"/>
    <s v="KBC"/>
    <n v="-1"/>
    <n v="-1"/>
    <n v="0"/>
    <s v="Open"/>
    <n v="-1"/>
    <n v="0"/>
  </r>
  <r>
    <s v="MMR001"/>
    <x v="1"/>
    <s v="MMR001013"/>
    <x v="4"/>
    <s v="MMR001013026"/>
    <x v="164"/>
    <s v="220551"/>
    <x v="349"/>
    <n v="36"/>
    <n v="165"/>
    <x v="1"/>
    <s v="MMR001"/>
    <s v="Open"/>
    <x v="13"/>
    <s v="MMR001013"/>
    <x v="40"/>
    <s v="MMR001013021"/>
    <m/>
    <m/>
    <s v="Man Wing Catholic Church II"/>
    <s v="MMR001CMP228"/>
    <s v="97.578367"/>
    <s v="23.833478"/>
    <n v="555"/>
    <s v="GCA"/>
    <s v="Camp"/>
    <s v="Rural"/>
    <m/>
    <s v="KMSS-BMO"/>
    <n v="-1"/>
    <n v="-1"/>
    <n v="0"/>
    <s v="Open"/>
    <n v="-1"/>
    <n v="0"/>
  </r>
  <r>
    <s v="MMR001"/>
    <x v="1"/>
    <s v="MMR001013"/>
    <x v="4"/>
    <s v="MMR001013029"/>
    <x v="188"/>
    <s v="167451"/>
    <x v="360"/>
    <n v="31"/>
    <n v="159"/>
    <x v="1"/>
    <s v="MMR001"/>
    <s v="Open"/>
    <x v="13"/>
    <s v="MMR001013"/>
    <x v="40"/>
    <s v="MMR001013021"/>
    <m/>
    <m/>
    <s v="Man Wing Catholic Church II"/>
    <s v="MMR001CMP228"/>
    <s v="97.578367"/>
    <s v="23.833478"/>
    <n v="555"/>
    <s v="GCA"/>
    <s v="Camp"/>
    <s v="Rural"/>
    <m/>
    <s v="KMSS-BMO"/>
    <n v="-1"/>
    <n v="-1"/>
    <n v="0"/>
    <s v="Open"/>
    <n v="-1"/>
    <n v="0"/>
  </r>
  <r>
    <s v="MMR001"/>
    <x v="1"/>
    <s v="MMR001013"/>
    <x v="4"/>
    <s v="MMR001013022"/>
    <x v="139"/>
    <s v="167407"/>
    <x v="413"/>
    <n v="1"/>
    <n v="2"/>
    <x v="1"/>
    <s v="MMR001"/>
    <s v="Open"/>
    <x v="13"/>
    <s v="MMR001013"/>
    <x v="40"/>
    <s v="MMR001013021"/>
    <m/>
    <m/>
    <s v="Man Wing Catholic Church II"/>
    <s v="MMR001CMP228"/>
    <s v="97.578367"/>
    <s v="23.833478"/>
    <n v="555"/>
    <s v="GCA"/>
    <s v="Camp"/>
    <s v="Rural"/>
    <m/>
    <s v="KMSS-BMO"/>
    <n v="-1"/>
    <n v="-1"/>
    <n v="0"/>
    <s v="Open"/>
    <n v="-1"/>
    <n v="0"/>
  </r>
  <r>
    <s v="MMR001"/>
    <x v="1"/>
    <s v="MMR001013"/>
    <x v="4"/>
    <s v="MMR001013040"/>
    <x v="185"/>
    <s v="167514"/>
    <x v="414"/>
    <n v="2"/>
    <n v="10"/>
    <x v="1"/>
    <s v="MMR001"/>
    <s v="Open"/>
    <x v="13"/>
    <s v="MMR001013"/>
    <x v="40"/>
    <s v="MMR001013021"/>
    <m/>
    <m/>
    <s v="Man Wing Catholic Church II"/>
    <s v="MMR001CMP228"/>
    <s v="97.578367"/>
    <s v="23.833478"/>
    <n v="555"/>
    <s v="GCA"/>
    <s v="Camp"/>
    <s v="Rural"/>
    <m/>
    <s v="KMSS-BMO"/>
    <n v="-1"/>
    <n v="-1"/>
    <n v="0"/>
    <s v="Open"/>
    <n v="-1"/>
    <n v="0"/>
  </r>
  <r>
    <s v="MMR001"/>
    <x v="1"/>
    <s v="MMR001013"/>
    <x v="4"/>
    <s v="MMR001013038"/>
    <x v="31"/>
    <s v="167496"/>
    <x v="415"/>
    <n v="8"/>
    <n v="37"/>
    <x v="1"/>
    <s v="MMR001"/>
    <s v="Open"/>
    <x v="13"/>
    <s v="MMR001013"/>
    <x v="40"/>
    <s v="MMR001013021"/>
    <m/>
    <m/>
    <s v="Man Wing Catholic Church II"/>
    <s v="MMR001CMP228"/>
    <s v="97.578367"/>
    <s v="23.833478"/>
    <n v="555"/>
    <s v="GCA"/>
    <s v="Camp"/>
    <s v="Rural"/>
    <m/>
    <s v="KMSS-BMO"/>
    <n v="-1"/>
    <n v="-1"/>
    <n v="0"/>
    <s v="Open"/>
    <n v="-1"/>
    <n v="0"/>
  </r>
  <r>
    <s v="MMR001"/>
    <x v="1"/>
    <s v="MMR001013"/>
    <x v="4"/>
    <s v="MMR001013037"/>
    <x v="9"/>
    <s v="167484"/>
    <x v="93"/>
    <n v="20"/>
    <n v="87"/>
    <x v="1"/>
    <s v="MMR001"/>
    <s v="Open"/>
    <x v="13"/>
    <s v="MMR001013"/>
    <x v="40"/>
    <s v="MMR001013021"/>
    <m/>
    <m/>
    <s v="Man Wing Catholic Church II"/>
    <s v="MMR001CMP228"/>
    <s v="97.578367"/>
    <s v="23.833478"/>
    <n v="555"/>
    <s v="GCA"/>
    <s v="Camp"/>
    <s v="Rural"/>
    <m/>
    <s v="KMSS-BMO"/>
    <n v="-1"/>
    <n v="-1"/>
    <n v="0"/>
    <s v="Open"/>
    <n v="-1"/>
    <n v="0"/>
  </r>
  <r>
    <s v="MMR001"/>
    <x v="1"/>
    <s v="MMR001013"/>
    <x v="4"/>
    <s v="MMR001013027"/>
    <x v="127"/>
    <s v="216983"/>
    <x v="416"/>
    <n v="1"/>
    <n v="5"/>
    <x v="1"/>
    <s v="MMR001"/>
    <s v="Open"/>
    <x v="13"/>
    <s v="MMR001013"/>
    <x v="40"/>
    <s v="MMR001013021"/>
    <m/>
    <m/>
    <s v="Man Wing Catholic Church II"/>
    <s v="MMR001CMP228"/>
    <s v="97.578367"/>
    <s v="23.833478"/>
    <n v="555"/>
    <s v="GCA"/>
    <s v="Camp"/>
    <s v="Rural"/>
    <m/>
    <s v="KMSS-BMO"/>
    <n v="-1"/>
    <n v="-1"/>
    <n v="0"/>
    <s v="Open"/>
    <n v="-1"/>
    <n v="0"/>
  </r>
  <r>
    <s v="MMR001"/>
    <x v="1"/>
    <s v="MMR001013"/>
    <x v="4"/>
    <s v="MMR001013010"/>
    <x v="123"/>
    <s v="220538"/>
    <x v="417"/>
    <n v="8"/>
    <n v="46"/>
    <x v="1"/>
    <s v="MMR001"/>
    <s v="Open"/>
    <x v="13"/>
    <s v="MMR001013"/>
    <x v="40"/>
    <s v="MMR001013021"/>
    <m/>
    <m/>
    <s v="Man Wing Catholic Church II"/>
    <s v="MMR001CMP228"/>
    <s v="97.578367"/>
    <s v="23.833478"/>
    <n v="555"/>
    <s v="GCA"/>
    <s v="Camp"/>
    <s v="Rural"/>
    <m/>
    <s v="KMSS-BMO"/>
    <n v="-1"/>
    <n v="-1"/>
    <n v="0"/>
    <s v="Open"/>
    <n v="-1"/>
    <n v="0"/>
  </r>
  <r>
    <s v="MMR001"/>
    <x v="1"/>
    <s v="MMR001013"/>
    <x v="4"/>
    <s v="MMR001013040"/>
    <x v="185"/>
    <s v="167510"/>
    <x v="357"/>
    <n v="1"/>
    <n v="3"/>
    <x v="1"/>
    <s v="MMR001"/>
    <s v="Open"/>
    <x v="13"/>
    <s v="MMR001013"/>
    <x v="40"/>
    <s v="MMR001013021"/>
    <m/>
    <m/>
    <s v="Man Wing Catholic Church II"/>
    <s v="MMR001CMP228"/>
    <s v="97.578367"/>
    <s v="23.833478"/>
    <n v="555"/>
    <s v="GCA"/>
    <s v="Camp"/>
    <s v="Rural"/>
    <m/>
    <s v="KMSS-BMO"/>
    <n v="-1"/>
    <n v="-1"/>
    <n v="0"/>
    <s v="Open"/>
    <n v="-1"/>
    <n v="0"/>
  </r>
  <r>
    <s v="MMR001"/>
    <x v="1"/>
    <s v="MMR001013"/>
    <x v="4"/>
    <s v="MMR001013031"/>
    <x v="109"/>
    <s v="167458"/>
    <x v="418"/>
    <n v="5"/>
    <n v="19"/>
    <x v="1"/>
    <s v="MMR001"/>
    <s v="Open"/>
    <x v="13"/>
    <s v="MMR001013"/>
    <x v="40"/>
    <s v="MMR001013021"/>
    <m/>
    <m/>
    <s v="Man Wing Catholic Church II"/>
    <s v="MMR001CMP228"/>
    <s v="97.578367"/>
    <s v="23.833478"/>
    <n v="555"/>
    <s v="GCA"/>
    <s v="Camp"/>
    <s v="Rural"/>
    <m/>
    <s v="KMSS-BMO"/>
    <n v="-1"/>
    <n v="-1"/>
    <n v="0"/>
    <s v="Open"/>
    <n v="-1"/>
    <n v="0"/>
  </r>
  <r>
    <s v="MMR015"/>
    <x v="0"/>
    <s v="MMR015010"/>
    <x v="22"/>
    <s v="MMR015010009"/>
    <x v="221"/>
    <s v="208356"/>
    <x v="419"/>
    <n v="17"/>
    <n v="86"/>
    <x v="1"/>
    <s v="MMR001"/>
    <s v="Open"/>
    <x v="13"/>
    <s v="MMR001013"/>
    <x v="40"/>
    <s v="MMR001013021"/>
    <m/>
    <m/>
    <s v="Man Wing Catholic Church II"/>
    <s v="MMR001CMP228"/>
    <s v="97.578367"/>
    <s v="23.833478"/>
    <n v="555"/>
    <s v="GCA"/>
    <s v="Camp"/>
    <s v="Rural"/>
    <m/>
    <s v="KMSS-BMO"/>
    <n v="0"/>
    <n v="0"/>
    <n v="0"/>
    <s v="Open"/>
    <n v="-1"/>
    <n v="0"/>
  </r>
  <r>
    <s v="MMR001"/>
    <x v="1"/>
    <s v="MMR001013"/>
    <x v="4"/>
    <s v="MMR001013027"/>
    <x v="127"/>
    <s v="167435"/>
    <x v="219"/>
    <n v="12"/>
    <n v="64"/>
    <x v="1"/>
    <s v="MMR001"/>
    <s v="Open"/>
    <x v="13"/>
    <s v="MMR001013"/>
    <x v="40"/>
    <s v="MMR001013021"/>
    <m/>
    <m/>
    <s v="Man Wing Catholic Church II"/>
    <s v="MMR001CMP228"/>
    <s v="97.578367"/>
    <s v="23.833478"/>
    <n v="555"/>
    <s v="GCA"/>
    <s v="Camp"/>
    <s v="Rural"/>
    <m/>
    <s v="KMSS-BMO"/>
    <n v="-1"/>
    <n v="-1"/>
    <n v="0"/>
    <s v="Open"/>
    <n v="-1"/>
    <n v="0"/>
  </r>
  <r>
    <s v="MMR001"/>
    <x v="1"/>
    <s v="MMR001013"/>
    <x v="4"/>
    <s v="MMR001013030"/>
    <x v="24"/>
    <s v="167454"/>
    <x v="420"/>
    <n v="27"/>
    <n v="158"/>
    <x v="1"/>
    <s v="MMR001"/>
    <s v="Open"/>
    <x v="13"/>
    <s v="MMR001013"/>
    <x v="40"/>
    <s v="MMR001013021"/>
    <m/>
    <m/>
    <s v="Man Wing Catholic Church II"/>
    <s v="MMR001CMP228"/>
    <s v="97.578367"/>
    <s v="23.833478"/>
    <n v="555"/>
    <s v="GCA"/>
    <s v="Camp"/>
    <s v="Rural"/>
    <m/>
    <s v="KMSS-BMO"/>
    <n v="-1"/>
    <n v="-1"/>
    <n v="0"/>
    <s v="Open"/>
    <n v="-1"/>
    <n v="0"/>
  </r>
  <r>
    <s v="MMR015"/>
    <x v="0"/>
    <s v="MMR015010"/>
    <x v="22"/>
    <s v="MMR015010032"/>
    <x v="175"/>
    <s v="208448"/>
    <x v="336"/>
    <n v="2"/>
    <n v="5"/>
    <x v="1"/>
    <s v="MMR001"/>
    <s v="Open"/>
    <x v="13"/>
    <s v="MMR001013"/>
    <x v="40"/>
    <s v="MMR001013021"/>
    <m/>
    <m/>
    <s v="Man Wing Catholic Church II"/>
    <s v="MMR001CMP228"/>
    <s v="97.578367"/>
    <s v="23.833478"/>
    <n v="555"/>
    <s v="GCA"/>
    <s v="Camp"/>
    <s v="Rural"/>
    <m/>
    <s v="KMSS-BMO"/>
    <n v="0"/>
    <n v="0"/>
    <n v="0"/>
    <s v="Open"/>
    <n v="-1"/>
    <n v="0"/>
  </r>
  <r>
    <s v="MMR001"/>
    <x v="1"/>
    <s v="MMR001013"/>
    <x v="4"/>
    <s v="MMR001013031"/>
    <x v="109"/>
    <s v="216988"/>
    <x v="421"/>
    <n v="6"/>
    <n v="32"/>
    <x v="1"/>
    <s v="MMR001"/>
    <s v="Open"/>
    <x v="13"/>
    <s v="MMR001013"/>
    <x v="40"/>
    <s v="MMR001013021"/>
    <m/>
    <m/>
    <s v="Man Wing Catholic Church II"/>
    <s v="MMR001CMP228"/>
    <s v="97.578367"/>
    <s v="23.833478"/>
    <n v="555"/>
    <s v="GCA"/>
    <s v="Camp"/>
    <s v="Rural"/>
    <m/>
    <s v="KMSS-BMO"/>
    <n v="-1"/>
    <n v="-1"/>
    <n v="0"/>
    <s v="Open"/>
    <n v="-1"/>
    <n v="0"/>
  </r>
  <r>
    <s v="MMR015"/>
    <x v="0"/>
    <s v="MMR015010"/>
    <x v="22"/>
    <s v="MMR015010032"/>
    <x v="175"/>
    <s v="208452"/>
    <x v="337"/>
    <n v="1"/>
    <n v="7"/>
    <x v="1"/>
    <s v="MMR001"/>
    <s v="Open"/>
    <x v="13"/>
    <s v="MMR001013"/>
    <x v="40"/>
    <s v="MMR001013021"/>
    <m/>
    <m/>
    <s v="Man Wing Catholic Church II"/>
    <s v="MMR001CMP228"/>
    <s v="97.578367"/>
    <s v="23.833478"/>
    <n v="555"/>
    <s v="GCA"/>
    <s v="Camp"/>
    <s v="Rural"/>
    <m/>
    <s v="KMSS-BMO"/>
    <n v="0"/>
    <n v="0"/>
    <n v="0"/>
    <s v="Open"/>
    <n v="-1"/>
    <n v="0"/>
  </r>
  <r>
    <s v="MMR001"/>
    <x v="1"/>
    <s v="MMR001013"/>
    <x v="4"/>
    <s v="MMR001013027"/>
    <x v="127"/>
    <s v="167430"/>
    <x v="422"/>
    <n v="11"/>
    <n v="54"/>
    <x v="1"/>
    <s v="MMR001"/>
    <s v="Open"/>
    <x v="13"/>
    <s v="MMR001013"/>
    <x v="40"/>
    <s v="MMR001013021"/>
    <m/>
    <m/>
    <s v="Man Wing Catholic Church II"/>
    <s v="MMR001CMP228"/>
    <s v="97.578367"/>
    <s v="23.833478"/>
    <n v="555"/>
    <s v="GCA"/>
    <s v="Camp"/>
    <s v="Rural"/>
    <m/>
    <s v="KMSS-BMO"/>
    <n v="-1"/>
    <n v="-1"/>
    <n v="0"/>
    <s v="Open"/>
    <n v="-1"/>
    <n v="0"/>
  </r>
  <r>
    <s v="MMR001"/>
    <x v="1"/>
    <s v="MMR001013"/>
    <x v="4"/>
    <s v="MMR001013038"/>
    <x v="31"/>
    <s v="167503"/>
    <x v="301"/>
    <n v="22"/>
    <n v="126"/>
    <x v="1"/>
    <s v="MMR001"/>
    <s v="Open"/>
    <x v="13"/>
    <s v="MMR001013"/>
    <x v="40"/>
    <s v="MMR001013021"/>
    <m/>
    <m/>
    <s v="Man Wing Catholic Church II"/>
    <s v="MMR001CMP228"/>
    <s v="97.578367"/>
    <s v="23.833478"/>
    <n v="555"/>
    <s v="GCA"/>
    <s v="Camp"/>
    <s v="Rural"/>
    <m/>
    <s v="KMSS-BMO"/>
    <n v="-1"/>
    <n v="-1"/>
    <n v="0"/>
    <s v="Open"/>
    <n v="-1"/>
    <n v="0"/>
  </r>
  <r>
    <s v="MMR001"/>
    <x v="1"/>
    <s v="MMR001013"/>
    <x v="4"/>
    <s v="MMR001013030"/>
    <x v="24"/>
    <s v="167452"/>
    <x v="40"/>
    <n v="29"/>
    <n v="144"/>
    <x v="1"/>
    <s v="MMR001"/>
    <s v="Open"/>
    <x v="13"/>
    <s v="MMR001013"/>
    <x v="40"/>
    <s v="MMR001013021"/>
    <m/>
    <m/>
    <s v="Man Wing Catholic Church II"/>
    <s v="MMR001CMP228"/>
    <s v="97.578367"/>
    <s v="23.833478"/>
    <n v="555"/>
    <s v="GCA"/>
    <s v="Camp"/>
    <s v="Rural"/>
    <m/>
    <s v="KMSS-BMO"/>
    <n v="-1"/>
    <n v="-1"/>
    <n v="0"/>
    <s v="Open"/>
    <n v="-1"/>
    <n v="0"/>
  </r>
  <r>
    <s v="MMR001"/>
    <x v="1"/>
    <s v="MMR001013"/>
    <x v="4"/>
    <s v="MMR001013030"/>
    <x v="24"/>
    <s v="167453"/>
    <x v="423"/>
    <n v="12"/>
    <n v="56"/>
    <x v="1"/>
    <s v="MMR001"/>
    <s v="Open"/>
    <x v="13"/>
    <s v="MMR001013"/>
    <x v="40"/>
    <s v="MMR001013021"/>
    <m/>
    <m/>
    <s v="Man Wing Catholic Church II"/>
    <s v="MMR001CMP228"/>
    <s v="97.578367"/>
    <s v="23.833478"/>
    <n v="555"/>
    <s v="GCA"/>
    <s v="Camp"/>
    <s v="Rural"/>
    <m/>
    <s v="KMSS-BMO"/>
    <n v="-1"/>
    <n v="-1"/>
    <n v="0"/>
    <s v="Open"/>
    <n v="-1"/>
    <n v="0"/>
  </r>
  <r>
    <s v="MMR001"/>
    <x v="1"/>
    <s v="MMR001013"/>
    <x v="4"/>
    <s v="MMR001013038"/>
    <x v="31"/>
    <s v="167499"/>
    <x v="424"/>
    <n v="3"/>
    <n v="19"/>
    <x v="1"/>
    <s v="MMR001"/>
    <s v="Open"/>
    <x v="13"/>
    <s v="MMR001013"/>
    <x v="40"/>
    <s v="MMR001013021"/>
    <m/>
    <m/>
    <s v="Man Wing Catholic Church II"/>
    <s v="MMR001CMP228"/>
    <s v="97.578367"/>
    <s v="23.833478"/>
    <n v="555"/>
    <s v="GCA"/>
    <s v="Camp"/>
    <s v="Rural"/>
    <m/>
    <s v="KMSS-BMO"/>
    <n v="-1"/>
    <n v="-1"/>
    <n v="0"/>
    <s v="Open"/>
    <n v="-1"/>
    <n v="0"/>
  </r>
  <r>
    <s v="MMR001"/>
    <x v="1"/>
    <s v="MMR001013"/>
    <x v="4"/>
    <s v="MMR001013040"/>
    <x v="185"/>
    <s v="167514"/>
    <x v="414"/>
    <n v="2"/>
    <n v="13"/>
    <x v="1"/>
    <s v="MMR001"/>
    <s v="Open"/>
    <x v="13"/>
    <s v="MMR001013"/>
    <x v="40"/>
    <s v="MMR001013021"/>
    <m/>
    <m/>
    <s v="Man Wing Catholic Church II"/>
    <s v="MMR001CMP228"/>
    <s v="97.578367"/>
    <s v="23.833478"/>
    <n v="555"/>
    <s v="GCA"/>
    <s v="Camp"/>
    <s v="Rural"/>
    <m/>
    <s v="KMSS-BMO"/>
    <n v="-1"/>
    <n v="-1"/>
    <n v="0"/>
    <s v="Open"/>
    <n v="-1"/>
    <n v="0"/>
  </r>
  <r>
    <s v="MMR001"/>
    <x v="1"/>
    <s v="MMR001013"/>
    <x v="4"/>
    <s v="MMR001013030"/>
    <x v="24"/>
    <s v="167455"/>
    <x v="210"/>
    <n v="17"/>
    <n v="94"/>
    <x v="1"/>
    <s v="MMR001"/>
    <s v="Open"/>
    <x v="13"/>
    <s v="MMR001013"/>
    <x v="40"/>
    <s v="MMR001013021"/>
    <m/>
    <m/>
    <s v="Man Wing Catholic Church II"/>
    <s v="MMR001CMP228"/>
    <s v="97.578367"/>
    <s v="23.833478"/>
    <n v="555"/>
    <s v="GCA"/>
    <s v="Camp"/>
    <s v="Rural"/>
    <m/>
    <s v="KMSS-BMO"/>
    <n v="-1"/>
    <n v="-1"/>
    <n v="0"/>
    <s v="Open"/>
    <n v="-1"/>
    <n v="0"/>
  </r>
  <r>
    <s v="MMR001"/>
    <x v="1"/>
    <s v="MMR001013"/>
    <x v="4"/>
    <s v="MMR001013031"/>
    <x v="109"/>
    <s v="167458"/>
    <x v="418"/>
    <n v="2"/>
    <n v="12"/>
    <x v="1"/>
    <s v="MMR001"/>
    <s v="Open"/>
    <x v="13"/>
    <s v="MMR001013"/>
    <x v="40"/>
    <s v="MMR001013021"/>
    <m/>
    <m/>
    <s v="Man Wing Catholic Church II"/>
    <s v="MMR001CMP228"/>
    <s v="97.578367"/>
    <s v="23.833478"/>
    <n v="555"/>
    <s v="GCA"/>
    <s v="Camp"/>
    <s v="Rural"/>
    <m/>
    <s v="KMSS-BMO"/>
    <n v="-1"/>
    <n v="-1"/>
    <n v="0"/>
    <s v="Open"/>
    <n v="-1"/>
    <n v="0"/>
  </r>
  <r>
    <s v="MMR001"/>
    <x v="1"/>
    <s v="MMR001013"/>
    <x v="4"/>
    <s v="MMR001013031"/>
    <x v="109"/>
    <s v="167461"/>
    <x v="358"/>
    <n v="1"/>
    <n v="6"/>
    <x v="1"/>
    <s v="MMR001"/>
    <s v="Open"/>
    <x v="13"/>
    <s v="MMR001013"/>
    <x v="40"/>
    <s v="MMR001013021"/>
    <m/>
    <m/>
    <s v="Man Wing Catholic Church II"/>
    <s v="MMR001CMP228"/>
    <s v="97.578367"/>
    <s v="23.833478"/>
    <n v="555"/>
    <s v="GCA"/>
    <s v="Camp"/>
    <s v="Rural"/>
    <m/>
    <s v="KMSS-BMO"/>
    <n v="-1"/>
    <n v="-1"/>
    <n v="0"/>
    <s v="Open"/>
    <n v="-1"/>
    <n v="0"/>
  </r>
  <r>
    <s v="MMR001"/>
    <x v="1"/>
    <s v="MMR001013"/>
    <x v="4"/>
    <s v="MMR001013040"/>
    <x v="185"/>
    <s v="167513"/>
    <x v="425"/>
    <n v="4"/>
    <n v="70"/>
    <x v="1"/>
    <s v="MMR001"/>
    <s v="Open"/>
    <x v="13"/>
    <s v="MMR001013"/>
    <x v="40"/>
    <s v="MMR001013021"/>
    <m/>
    <m/>
    <s v="Man Wing Catholic Church II"/>
    <s v="MMR001CMP228"/>
    <s v="97.578367"/>
    <s v="23.833478"/>
    <n v="555"/>
    <s v="GCA"/>
    <s v="Camp"/>
    <s v="Rural"/>
    <m/>
    <s v="KMSS-BMO"/>
    <n v="-1"/>
    <n v="-1"/>
    <n v="0"/>
    <s v="Open"/>
    <n v="-1"/>
    <n v="0"/>
  </r>
  <r>
    <s v="MMR001"/>
    <x v="1"/>
    <s v="MMR001013"/>
    <x v="4"/>
    <s v="MMR001013026"/>
    <x v="164"/>
    <s v="167426"/>
    <x v="302"/>
    <n v="2"/>
    <n v="10"/>
    <x v="1"/>
    <s v="MMR001"/>
    <s v="Open"/>
    <x v="13"/>
    <s v="MMR001013"/>
    <x v="40"/>
    <s v="MMR001013021"/>
    <m/>
    <m/>
    <s v="Man Wing Catholic Church II"/>
    <s v="MMR001CMP228"/>
    <s v="97.578367"/>
    <s v="23.833478"/>
    <n v="555"/>
    <s v="GCA"/>
    <s v="Camp"/>
    <s v="Rural"/>
    <m/>
    <s v="KMSS-BMO"/>
    <n v="-1"/>
    <n v="-1"/>
    <n v="0"/>
    <s v="Open"/>
    <n v="-1"/>
    <n v="0"/>
  </r>
  <r>
    <s v="MMR001"/>
    <x v="1"/>
    <s v="MMR001013"/>
    <x v="4"/>
    <s v="MMR001013029"/>
    <x v="188"/>
    <s v="167450"/>
    <x v="426"/>
    <n v="15"/>
    <n v="81"/>
    <x v="1"/>
    <s v="MMR001"/>
    <s v="Open"/>
    <x v="13"/>
    <s v="MMR001013"/>
    <x v="40"/>
    <s v="MMR001013021"/>
    <m/>
    <m/>
    <s v="Man Wing Catholic Church II"/>
    <s v="MMR001CMP228"/>
    <s v="97.578367"/>
    <s v="23.833478"/>
    <n v="555"/>
    <s v="GCA"/>
    <s v="Camp"/>
    <s v="Rural"/>
    <m/>
    <s v="KMSS-BMO"/>
    <n v="-1"/>
    <n v="-1"/>
    <n v="0"/>
    <s v="Open"/>
    <n v="-1"/>
    <n v="0"/>
  </r>
  <r>
    <s v="MMR001"/>
    <x v="1"/>
    <s v="MMR001013"/>
    <x v="4"/>
    <s v="MMR001013029"/>
    <x v="188"/>
    <s v="167448"/>
    <x v="427"/>
    <n v="15"/>
    <n v="59"/>
    <x v="1"/>
    <s v="MMR001"/>
    <s v="Open"/>
    <x v="13"/>
    <s v="MMR001013"/>
    <x v="40"/>
    <s v="MMR001013021"/>
    <m/>
    <m/>
    <s v="Man Wing Catholic Church II"/>
    <s v="MMR001CMP228"/>
    <s v="97.578367"/>
    <s v="23.833478"/>
    <n v="555"/>
    <s v="GCA"/>
    <s v="Camp"/>
    <s v="Rural"/>
    <m/>
    <s v="KMSS-BMO"/>
    <n v="-1"/>
    <n v="-1"/>
    <n v="0"/>
    <s v="Open"/>
    <n v="-1"/>
    <n v="0"/>
  </r>
  <r>
    <s v="MMR001"/>
    <x v="1"/>
    <s v="MMR001013"/>
    <x v="4"/>
    <s v="MMR001013031"/>
    <x v="109"/>
    <s v="167457"/>
    <x v="353"/>
    <n v="7"/>
    <n v="25"/>
    <x v="1"/>
    <s v="MMR001"/>
    <s v="Open"/>
    <x v="13"/>
    <s v="MMR001013"/>
    <x v="40"/>
    <s v="MMR001013021"/>
    <m/>
    <m/>
    <s v="Man Wing Catholic Church II"/>
    <s v="MMR001CMP228"/>
    <s v="97.578367"/>
    <s v="23.833478"/>
    <n v="555"/>
    <s v="GCA"/>
    <s v="Camp"/>
    <s v="Rural"/>
    <m/>
    <s v="KMSS-BMO"/>
    <n v="-1"/>
    <n v="-1"/>
    <n v="0"/>
    <s v="Open"/>
    <n v="-1"/>
    <n v="0"/>
  </r>
  <r>
    <s v="MMR001"/>
    <x v="1"/>
    <s v="MMR001013"/>
    <x v="4"/>
    <s v="MMR001013027"/>
    <x v="127"/>
    <s v="167434"/>
    <x v="270"/>
    <n v="13"/>
    <n v="66"/>
    <x v="1"/>
    <s v="MMR001"/>
    <s v="Open"/>
    <x v="13"/>
    <s v="MMR001013"/>
    <x v="40"/>
    <s v="MMR001013021"/>
    <m/>
    <m/>
    <s v="Man Wing Catholic Church II"/>
    <s v="MMR001CMP228"/>
    <s v="97.578367"/>
    <s v="23.833478"/>
    <n v="555"/>
    <s v="GCA"/>
    <s v="Camp"/>
    <s v="Rural"/>
    <m/>
    <s v="KMSS-BMO"/>
    <n v="-1"/>
    <n v="-1"/>
    <n v="0"/>
    <s v="Open"/>
    <n v="-1"/>
    <n v="0"/>
  </r>
  <r>
    <s v="MMR001"/>
    <x v="1"/>
    <s v="MMR001013"/>
    <x v="4"/>
    <s v="MMR001013038"/>
    <x v="31"/>
    <s v="167502"/>
    <x v="300"/>
    <n v="1"/>
    <n v="4"/>
    <x v="1"/>
    <s v="MMR001"/>
    <s v="Open"/>
    <x v="13"/>
    <s v="MMR001013"/>
    <x v="40"/>
    <s v="MMR001013021"/>
    <m/>
    <m/>
    <s v="Man Wing Catholic Church II"/>
    <s v="MMR001CMP228"/>
    <s v="97.578367"/>
    <s v="23.833478"/>
    <n v="555"/>
    <s v="GCA"/>
    <s v="Camp"/>
    <s v="Rural"/>
    <m/>
    <s v="KMSS-BMO"/>
    <n v="-1"/>
    <n v="-1"/>
    <n v="0"/>
    <s v="Open"/>
    <n v="-1"/>
    <n v="0"/>
  </r>
  <r>
    <s v="MMR001"/>
    <x v="1"/>
    <s v="MMR001013"/>
    <x v="4"/>
    <s v="MMR001013038"/>
    <x v="31"/>
    <s v="167502"/>
    <x v="300"/>
    <n v="6"/>
    <n v="28"/>
    <x v="1"/>
    <s v="MMR001"/>
    <s v="Open"/>
    <x v="13"/>
    <s v="MMR001013"/>
    <x v="40"/>
    <s v="MMR001013021"/>
    <m/>
    <m/>
    <s v="Man Wing Catholic Church II"/>
    <s v="MMR001CMP228"/>
    <s v="97.578367"/>
    <s v="23.833478"/>
    <n v="555"/>
    <s v="GCA"/>
    <s v="Camp"/>
    <s v="Rural"/>
    <m/>
    <s v="KMSS-BMO"/>
    <n v="-1"/>
    <n v="-1"/>
    <n v="0"/>
    <s v="Open"/>
    <n v="-1"/>
    <n v="0"/>
  </r>
  <r>
    <s v="MMR001"/>
    <x v="1"/>
    <s v="MMR001013"/>
    <x v="4"/>
    <s v="MMR001013031"/>
    <x v="109"/>
    <s v="167468"/>
    <x v="352"/>
    <n v="18"/>
    <n v="71"/>
    <x v="1"/>
    <s v="MMR001"/>
    <s v="Open"/>
    <x v="13"/>
    <s v="MMR001013"/>
    <x v="40"/>
    <s v="MMR001013021"/>
    <m/>
    <m/>
    <s v="Man Wing Catholic Church II"/>
    <s v="MMR001CMP228"/>
    <s v="97.578367"/>
    <s v="23.833478"/>
    <n v="555"/>
    <s v="GCA"/>
    <s v="Camp"/>
    <s v="Rural"/>
    <m/>
    <s v="KMSS-BMO"/>
    <n v="-1"/>
    <n v="-1"/>
    <n v="0"/>
    <s v="Open"/>
    <n v="-1"/>
    <n v="0"/>
  </r>
  <r>
    <s v="MMR001"/>
    <x v="1"/>
    <s v="MMR001013"/>
    <x v="4"/>
    <s v="MMR001013040"/>
    <x v="185"/>
    <s v="167510"/>
    <x v="357"/>
    <n v="3"/>
    <n v="17"/>
    <x v="1"/>
    <s v="MMR001"/>
    <s v="Open"/>
    <x v="13"/>
    <s v="MMR001013"/>
    <x v="40"/>
    <s v="MMR001013021"/>
    <m/>
    <m/>
    <s v="Man Wing Catholic Church II"/>
    <s v="MMR001CMP228"/>
    <s v="97.578367"/>
    <s v="23.833478"/>
    <n v="555"/>
    <s v="GCA"/>
    <s v="Camp"/>
    <s v="Rural"/>
    <m/>
    <s v="KMSS-BMO"/>
    <n v="-1"/>
    <n v="-1"/>
    <n v="0"/>
    <s v="Open"/>
    <n v="-1"/>
    <n v="0"/>
  </r>
  <r>
    <s v="MMR001"/>
    <x v="1"/>
    <s v="MMR001013"/>
    <x v="4"/>
    <s v="MMR001013030"/>
    <x v="24"/>
    <s v="167453"/>
    <x v="423"/>
    <n v="6"/>
    <n v="41"/>
    <x v="1"/>
    <s v="MMR001"/>
    <s v="Open"/>
    <x v="13"/>
    <s v="MMR001013"/>
    <x v="40"/>
    <s v="MMR001013021"/>
    <m/>
    <m/>
    <s v="Man Wing Catholic Church II"/>
    <s v="MMR001CMP228"/>
    <s v="97.578367"/>
    <s v="23.833478"/>
    <n v="555"/>
    <s v="GCA"/>
    <s v="Camp"/>
    <s v="Rural"/>
    <m/>
    <s v="KMSS-BMO"/>
    <n v="-1"/>
    <n v="-1"/>
    <n v="0"/>
    <s v="Open"/>
    <n v="-1"/>
    <n v="0"/>
  </r>
  <r>
    <s v="MMR001"/>
    <x v="1"/>
    <s v="MMR001013"/>
    <x v="4"/>
    <s v="MMR001013030"/>
    <x v="24"/>
    <s v="167456"/>
    <x v="428"/>
    <n v="40"/>
    <n v="190"/>
    <x v="1"/>
    <s v="MMR001"/>
    <s v="Open"/>
    <x v="13"/>
    <s v="MMR001013"/>
    <x v="40"/>
    <s v="MMR001013021"/>
    <m/>
    <m/>
    <s v="Man Wing Catholic Church II"/>
    <s v="MMR001CMP228"/>
    <s v="97.578367"/>
    <s v="23.833478"/>
    <n v="555"/>
    <s v="GCA"/>
    <s v="Camp"/>
    <s v="Rural"/>
    <m/>
    <s v="KMSS-BMO"/>
    <n v="-1"/>
    <n v="-1"/>
    <n v="0"/>
    <s v="Open"/>
    <n v="-1"/>
    <n v="0"/>
  </r>
  <r>
    <s v="MMR001"/>
    <x v="1"/>
    <s v="MMR001013"/>
    <x v="4"/>
    <s v="MMR001013028"/>
    <x v="56"/>
    <s v="167436"/>
    <x v="214"/>
    <n v="4"/>
    <n v="19"/>
    <x v="1"/>
    <s v="MMR001"/>
    <s v="Open"/>
    <x v="13"/>
    <s v="MMR001013"/>
    <x v="40"/>
    <s v="MMR001013021"/>
    <m/>
    <m/>
    <s v="Man Wing Catholic Church II"/>
    <s v="MMR001CMP228"/>
    <s v="97.578367"/>
    <s v="23.833478"/>
    <n v="555"/>
    <s v="GCA"/>
    <s v="Camp"/>
    <s v="Rural"/>
    <m/>
    <s v="KMSS-BMO"/>
    <n v="-1"/>
    <n v="-1"/>
    <n v="0"/>
    <s v="Open"/>
    <n v="-1"/>
    <n v="0"/>
  </r>
  <r>
    <s v="MMR001"/>
    <x v="1"/>
    <s v="MMR001013"/>
    <x v="4"/>
    <s v="MMR001013039"/>
    <x v="107"/>
    <s v="167507"/>
    <x v="243"/>
    <n v="2"/>
    <n v="16"/>
    <x v="1"/>
    <s v="MMR001"/>
    <s v="Open"/>
    <x v="13"/>
    <s v="MMR001013"/>
    <x v="40"/>
    <s v="MMR001013021"/>
    <m/>
    <m/>
    <s v="Man Wing Catholic Church II"/>
    <s v="MMR001CMP228"/>
    <s v="97.578367"/>
    <s v="23.833478"/>
    <n v="555"/>
    <s v="GCA"/>
    <s v="Camp"/>
    <s v="Rural"/>
    <m/>
    <s v="KMSS-BMO"/>
    <n v="-1"/>
    <n v="-1"/>
    <n v="0"/>
    <s v="Open"/>
    <n v="-1"/>
    <n v="0"/>
  </r>
  <r>
    <s v="MMR001"/>
    <x v="1"/>
    <s v="MMR001013"/>
    <x v="4"/>
    <s v="MMR001013027"/>
    <x v="127"/>
    <s v="167428"/>
    <x v="348"/>
    <n v="3"/>
    <n v="11"/>
    <x v="1"/>
    <s v="MMR001"/>
    <s v="Open"/>
    <x v="13"/>
    <s v="MMR001013"/>
    <x v="40"/>
    <s v="MMR001013021"/>
    <m/>
    <m/>
    <s v="Man Wing Catholic Church II"/>
    <s v="MMR001CMP228"/>
    <s v="97.578367"/>
    <s v="23.833478"/>
    <n v="555"/>
    <s v="GCA"/>
    <s v="Camp"/>
    <s v="Rural"/>
    <m/>
    <s v="KMSS-BMO"/>
    <n v="-1"/>
    <n v="-1"/>
    <n v="0"/>
    <s v="Open"/>
    <n v="-1"/>
    <n v="0"/>
  </r>
  <r>
    <s v="MMR001"/>
    <x v="1"/>
    <s v="MMR001013"/>
    <x v="4"/>
    <s v="MMR001013027"/>
    <x v="127"/>
    <s v="167433"/>
    <x v="429"/>
    <n v="7"/>
    <n v="44"/>
    <x v="1"/>
    <s v="MMR001"/>
    <s v="Open"/>
    <x v="13"/>
    <s v="MMR001013"/>
    <x v="40"/>
    <s v="MMR001013021"/>
    <m/>
    <m/>
    <s v="Man Wing Catholic Church II"/>
    <s v="MMR001CMP228"/>
    <s v="97.578367"/>
    <s v="23.833478"/>
    <n v="555"/>
    <s v="GCA"/>
    <s v="Camp"/>
    <s v="Rural"/>
    <m/>
    <s v="KMSS-BMO"/>
    <n v="-1"/>
    <n v="-1"/>
    <n v="0"/>
    <s v="Open"/>
    <n v="-1"/>
    <n v="0"/>
  </r>
  <r>
    <s v="MMR001"/>
    <x v="1"/>
    <s v="MMR001013"/>
    <x v="4"/>
    <s v="MMR001013026"/>
    <x v="164"/>
    <s v="220552"/>
    <x v="430"/>
    <n v="22"/>
    <n v="87"/>
    <x v="1"/>
    <s v="MMR001"/>
    <s v="Open"/>
    <x v="13"/>
    <s v="MMR001013"/>
    <x v="40"/>
    <s v="MMR001013021"/>
    <m/>
    <m/>
    <s v="Man Wing Catholic Church II"/>
    <s v="MMR001CMP228"/>
    <s v="97.578367"/>
    <s v="23.833478"/>
    <n v="555"/>
    <s v="GCA"/>
    <s v="Camp"/>
    <s v="Rural"/>
    <m/>
    <s v="KMSS-BMO"/>
    <n v="-1"/>
    <n v="-1"/>
    <n v="0"/>
    <s v="Open"/>
    <n v="-1"/>
    <n v="0"/>
  </r>
  <r>
    <s v="MMR001"/>
    <x v="1"/>
    <s v="MMR001013"/>
    <x v="4"/>
    <s v="MMR001013031"/>
    <x v="109"/>
    <s v="167468"/>
    <x v="352"/>
    <n v="5"/>
    <n v="27"/>
    <x v="1"/>
    <s v="MMR001"/>
    <s v="Open"/>
    <x v="13"/>
    <s v="MMR001013"/>
    <x v="40"/>
    <s v="MMR001013021"/>
    <m/>
    <m/>
    <s v="Man Wing Catholic Church"/>
    <s v="MMR001CMP132"/>
    <s v="97.57849"/>
    <s v="23.83532"/>
    <n v="2139"/>
    <s v="GCA"/>
    <s v="Camp"/>
    <s v="Rural"/>
    <s v="01/11/2011"/>
    <s v="KMSS-BMO"/>
    <n v="-1"/>
    <n v="-1"/>
    <n v="0"/>
    <s v="Open"/>
    <n v="-1"/>
    <n v="0"/>
  </r>
  <r>
    <s v="MMR001"/>
    <x v="1"/>
    <s v="MMR001013"/>
    <x v="4"/>
    <s v="MMR001013039"/>
    <x v="107"/>
    <s v="216999"/>
    <x v="201"/>
    <n v="17"/>
    <n v="88"/>
    <x v="1"/>
    <s v="MMR001"/>
    <s v="Open"/>
    <x v="13"/>
    <s v="MMR001013"/>
    <x v="40"/>
    <s v="MMR001013021"/>
    <m/>
    <m/>
    <s v="Man Wing Catholic Church"/>
    <s v="MMR001CMP132"/>
    <s v="97.57849"/>
    <s v="23.83532"/>
    <n v="2139"/>
    <s v="GCA"/>
    <s v="Camp"/>
    <s v="Rural"/>
    <s v="01/11/2011"/>
    <s v="KMSS-BMO"/>
    <n v="-1"/>
    <n v="-1"/>
    <n v="0"/>
    <s v="Open"/>
    <n v="-1"/>
    <n v="0"/>
  </r>
  <r>
    <s v="MMR001"/>
    <x v="1"/>
    <s v="MMR001013"/>
    <x v="4"/>
    <s v="MMR001013031"/>
    <x v="109"/>
    <s v="216991"/>
    <x v="431"/>
    <n v="20"/>
    <n v="70"/>
    <x v="1"/>
    <s v="MMR001"/>
    <s v="Open"/>
    <x v="13"/>
    <s v="MMR001013"/>
    <x v="40"/>
    <s v="MMR001013021"/>
    <m/>
    <m/>
    <s v="Man Wing Catholic Church"/>
    <s v="MMR001CMP132"/>
    <s v="97.57849"/>
    <s v="23.83532"/>
    <n v="2139"/>
    <s v="GCA"/>
    <s v="Camp"/>
    <s v="Rural"/>
    <s v="01/11/2011"/>
    <s v="KMSS-BMO"/>
    <n v="-1"/>
    <n v="-1"/>
    <n v="0"/>
    <s v="Open"/>
    <n v="-1"/>
    <n v="0"/>
  </r>
  <r>
    <s v="MMR001"/>
    <x v="1"/>
    <s v="MMR001013"/>
    <x v="4"/>
    <s v="MMR001013039"/>
    <x v="107"/>
    <s v="167505"/>
    <x v="323"/>
    <n v="13"/>
    <n v="56"/>
    <x v="1"/>
    <s v="MMR001"/>
    <s v="Open"/>
    <x v="13"/>
    <s v="MMR001013"/>
    <x v="40"/>
    <s v="MMR001013021"/>
    <m/>
    <m/>
    <s v="Man Wing Catholic Church"/>
    <s v="MMR001CMP132"/>
    <s v="97.57849"/>
    <s v="23.83532"/>
    <n v="2139"/>
    <s v="GCA"/>
    <s v="Camp"/>
    <s v="Rural"/>
    <s v="01/11/2011"/>
    <s v="KMSS-BMO"/>
    <n v="-1"/>
    <n v="-1"/>
    <n v="0"/>
    <s v="Open"/>
    <n v="-1"/>
    <n v="0"/>
  </r>
  <r>
    <s v="MMR001"/>
    <x v="1"/>
    <s v="MMR001013"/>
    <x v="4"/>
    <s v="MMR001013027"/>
    <x v="127"/>
    <s v="167430"/>
    <x v="422"/>
    <n v="14"/>
    <n v="75"/>
    <x v="1"/>
    <s v="MMR001"/>
    <s v="Open"/>
    <x v="13"/>
    <s v="MMR001013"/>
    <x v="40"/>
    <s v="MMR001013021"/>
    <m/>
    <m/>
    <s v="Man Wing Catholic Church"/>
    <s v="MMR001CMP132"/>
    <s v="97.57849"/>
    <s v="23.83532"/>
    <n v="2139"/>
    <s v="GCA"/>
    <s v="Camp"/>
    <s v="Rural"/>
    <s v="01/11/2011"/>
    <s v="KMSS-BMO"/>
    <n v="-1"/>
    <n v="-1"/>
    <n v="0"/>
    <s v="Open"/>
    <n v="-1"/>
    <n v="0"/>
  </r>
  <r>
    <s v="MMR001"/>
    <x v="1"/>
    <s v="MMR001013"/>
    <x v="4"/>
    <s v="MMR001013031"/>
    <x v="109"/>
    <s v="167457"/>
    <x v="353"/>
    <n v="2"/>
    <n v="5"/>
    <x v="1"/>
    <s v="MMR001"/>
    <s v="Open"/>
    <x v="13"/>
    <s v="MMR001013"/>
    <x v="40"/>
    <s v="MMR001013021"/>
    <m/>
    <m/>
    <s v="Man Wing Catholic Church"/>
    <s v="MMR001CMP132"/>
    <s v="97.57849"/>
    <s v="23.83532"/>
    <n v="2139"/>
    <s v="GCA"/>
    <s v="Camp"/>
    <s v="Rural"/>
    <s v="01/11/2011"/>
    <s v="KMSS-BMO"/>
    <n v="-1"/>
    <n v="-1"/>
    <n v="0"/>
    <s v="Open"/>
    <n v="-1"/>
    <n v="0"/>
  </r>
  <r>
    <s v="MMR001"/>
    <x v="1"/>
    <s v="MMR001013"/>
    <x v="4"/>
    <s v="MMR001013027"/>
    <x v="127"/>
    <s v="167434"/>
    <x v="270"/>
    <n v="5"/>
    <n v="20"/>
    <x v="1"/>
    <s v="MMR001"/>
    <s v="Open"/>
    <x v="13"/>
    <s v="MMR001013"/>
    <x v="40"/>
    <s v="MMR001013021"/>
    <m/>
    <m/>
    <s v="Man Wing Catholic Church"/>
    <s v="MMR001CMP132"/>
    <s v="97.57849"/>
    <s v="23.83532"/>
    <n v="2139"/>
    <s v="GCA"/>
    <s v="Camp"/>
    <s v="Rural"/>
    <s v="01/11/2011"/>
    <s v="KMSS-BMO"/>
    <n v="-1"/>
    <n v="-1"/>
    <n v="0"/>
    <s v="Open"/>
    <n v="-1"/>
    <n v="0"/>
  </r>
  <r>
    <s v="MMR001"/>
    <x v="1"/>
    <s v="MMR001013"/>
    <x v="4"/>
    <s v="MMR001013027"/>
    <x v="127"/>
    <s v="167428"/>
    <x v="348"/>
    <n v="17"/>
    <n v="79"/>
    <x v="1"/>
    <s v="MMR001"/>
    <s v="Open"/>
    <x v="13"/>
    <s v="MMR001013"/>
    <x v="40"/>
    <s v="MMR001013021"/>
    <m/>
    <m/>
    <s v="Man Wing Catholic Church"/>
    <s v="MMR001CMP132"/>
    <s v="97.57849"/>
    <s v="23.83532"/>
    <n v="2139"/>
    <s v="GCA"/>
    <s v="Camp"/>
    <s v="Rural"/>
    <s v="01/11/2011"/>
    <s v="KMSS-BMO"/>
    <n v="-1"/>
    <n v="-1"/>
    <n v="0"/>
    <s v="Open"/>
    <n v="-1"/>
    <n v="0"/>
  </r>
  <r>
    <s v="MMR001"/>
    <x v="1"/>
    <s v="MMR001013"/>
    <x v="4"/>
    <s v="MMR001013027"/>
    <x v="127"/>
    <s v="167433"/>
    <x v="429"/>
    <n v="3"/>
    <n v="20"/>
    <x v="1"/>
    <s v="MMR001"/>
    <s v="Open"/>
    <x v="13"/>
    <s v="MMR001013"/>
    <x v="40"/>
    <s v="MMR001013021"/>
    <m/>
    <m/>
    <s v="Man Wing Catholic Church"/>
    <s v="MMR001CMP132"/>
    <s v="97.57849"/>
    <s v="23.83532"/>
    <n v="2139"/>
    <s v="GCA"/>
    <s v="Camp"/>
    <s v="Rural"/>
    <s v="01/11/2011"/>
    <s v="KMSS-BMO"/>
    <n v="-1"/>
    <n v="-1"/>
    <n v="0"/>
    <s v="Open"/>
    <n v="-1"/>
    <n v="0"/>
  </r>
  <r>
    <s v="MMR001"/>
    <x v="1"/>
    <s v="MMR001013"/>
    <x v="4"/>
    <s v="MMR001013031"/>
    <x v="109"/>
    <s v="167466"/>
    <x v="362"/>
    <n v="18"/>
    <n v="80"/>
    <x v="1"/>
    <s v="MMR001"/>
    <s v="Open"/>
    <x v="13"/>
    <s v="MMR001013"/>
    <x v="40"/>
    <s v="MMR001013021"/>
    <m/>
    <m/>
    <s v="Man Wing Catholic Church"/>
    <s v="MMR001CMP132"/>
    <s v="97.57849"/>
    <s v="23.83532"/>
    <n v="2139"/>
    <s v="GCA"/>
    <s v="Camp"/>
    <s v="Rural"/>
    <s v="01/11/2011"/>
    <s v="KMSS-BMO"/>
    <n v="-1"/>
    <n v="-1"/>
    <n v="0"/>
    <s v="Open"/>
    <n v="-1"/>
    <n v="0"/>
  </r>
  <r>
    <s v="MMR015"/>
    <x v="0"/>
    <s v="MMR015010"/>
    <x v="22"/>
    <s v="MMR015010033"/>
    <x v="176"/>
    <s v="208453"/>
    <x v="339"/>
    <n v="3"/>
    <n v="15"/>
    <x v="1"/>
    <s v="MMR001"/>
    <s v="Open"/>
    <x v="13"/>
    <s v="MMR001013"/>
    <x v="40"/>
    <s v="MMR001013021"/>
    <s v="Man Wein"/>
    <s v="167405"/>
    <s v="Man Wing Baptist Church Cultural Compound"/>
    <s v="MMR001CMP230"/>
    <s v="97.590767"/>
    <s v="23.829599"/>
    <n v="490"/>
    <s v="GCA"/>
    <s v="Camp"/>
    <s v="Rural"/>
    <m/>
    <s v="KBC"/>
    <n v="0"/>
    <n v="0"/>
    <n v="0"/>
    <s v="Open"/>
    <n v="-1"/>
    <n v="0"/>
  </r>
  <r>
    <s v="MMR015"/>
    <x v="0"/>
    <s v="MMR015010"/>
    <x v="22"/>
    <s v="MMR015010032"/>
    <x v="175"/>
    <s v="208448"/>
    <x v="336"/>
    <n v="3"/>
    <n v="14"/>
    <x v="1"/>
    <s v="MMR001"/>
    <s v="Open"/>
    <x v="13"/>
    <s v="MMR001013"/>
    <x v="40"/>
    <s v="MMR001013021"/>
    <s v="Man Wein"/>
    <s v="167405"/>
    <s v="Man Wing Baptist Church Cultural Compound"/>
    <s v="MMR001CMP230"/>
    <s v="97.590767"/>
    <s v="23.829599"/>
    <n v="490"/>
    <s v="GCA"/>
    <s v="Camp"/>
    <s v="Rural"/>
    <m/>
    <s v="KBC"/>
    <n v="0"/>
    <n v="0"/>
    <n v="0"/>
    <s v="Open"/>
    <n v="-1"/>
    <n v="0"/>
  </r>
  <r>
    <s v="MMR001"/>
    <x v="1"/>
    <s v="MMR001013"/>
    <x v="4"/>
    <s v="MMR001013027"/>
    <x v="127"/>
    <s v="167433"/>
    <x v="429"/>
    <n v="1"/>
    <n v="8"/>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s v="MMR001013027"/>
    <x v="127"/>
    <s v="167434"/>
    <x v="270"/>
    <n v="1"/>
    <n v="3"/>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s v="MMR001013010"/>
    <x v="123"/>
    <s v="220540"/>
    <x v="432"/>
    <n v="1"/>
    <n v="6"/>
    <x v="1"/>
    <s v="MMR001"/>
    <s v="Open"/>
    <x v="13"/>
    <s v="MMR001013"/>
    <x v="40"/>
    <s v="MMR001013021"/>
    <s v="Man Wein"/>
    <s v="167405"/>
    <s v="Man Wing Baptist Church Cultural Compound"/>
    <s v="MMR001CMP230"/>
    <s v="97.590767"/>
    <s v="23.829599"/>
    <n v="490"/>
    <s v="GCA"/>
    <s v="Camp"/>
    <s v="Rural"/>
    <m/>
    <s v="KBC"/>
    <n v="-1"/>
    <n v="-1"/>
    <n v="0"/>
    <s v="Open"/>
    <n v="-1"/>
    <n v="0"/>
  </r>
  <r>
    <s v="MMR001"/>
    <x v="1"/>
    <s v="MMR001011"/>
    <x v="8"/>
    <s v="MMR001011034"/>
    <x v="99"/>
    <s v="167006"/>
    <x v="150"/>
    <n v="42"/>
    <n v="150"/>
    <x v="1"/>
    <s v="MMR001"/>
    <s v="Open"/>
    <x v="13"/>
    <s v="MMR001013"/>
    <x v="40"/>
    <s v="MMR001013021"/>
    <s v="Man Wein"/>
    <s v="167405"/>
    <s v="Man Wing Baptist Church Cultural Compound"/>
    <s v="MMR001CMP230"/>
    <s v="97.590767"/>
    <s v="23.829599"/>
    <n v="490"/>
    <s v="GCA"/>
    <s v="Camp"/>
    <s v="Rural"/>
    <m/>
    <s v="KBC"/>
    <n v="-1"/>
    <n v="0"/>
    <n v="0"/>
    <s v="Open"/>
    <n v="-1"/>
    <n v="0"/>
  </r>
  <r>
    <s v="MMR001"/>
    <x v="1"/>
    <s v="MMR001012"/>
    <x v="5"/>
    <s v="MMR001012033"/>
    <x v="167"/>
    <s v="216913"/>
    <x v="433"/>
    <n v="14"/>
    <n v="62"/>
    <x v="1"/>
    <s v="MMR001"/>
    <s v="Open"/>
    <x v="13"/>
    <s v="MMR001013"/>
    <x v="40"/>
    <s v="MMR001013021"/>
    <s v="Man Wein"/>
    <s v="167405"/>
    <s v="Man Wing Baptist Church Cultural Compound"/>
    <s v="MMR001CMP230"/>
    <s v="97.590767"/>
    <s v="23.829599"/>
    <n v="490"/>
    <s v="GCA"/>
    <s v="Camp"/>
    <s v="Rural"/>
    <m/>
    <s v="KBC"/>
    <n v="-1"/>
    <n v="0"/>
    <n v="0"/>
    <s v="Open"/>
    <n v="-1"/>
    <n v="0"/>
  </r>
  <r>
    <s v="MMR015"/>
    <x v="0"/>
    <s v="MMR015009"/>
    <x v="26"/>
    <s v="MMR015009058"/>
    <x v="222"/>
    <s v="208303"/>
    <x v="434"/>
    <n v="1"/>
    <n v="5"/>
    <x v="1"/>
    <s v="MMR001"/>
    <s v="Open"/>
    <x v="13"/>
    <s v="MMR001013"/>
    <x v="40"/>
    <s v="MMR001013021"/>
    <s v="Man Wein"/>
    <s v="167405"/>
    <s v="Man Wing Baptist Church Cultural Compound"/>
    <s v="MMR001CMP230"/>
    <s v="97.590767"/>
    <s v="23.829599"/>
    <n v="490"/>
    <s v="GCA"/>
    <s v="Camp"/>
    <s v="Rural"/>
    <m/>
    <s v="KBC"/>
    <n v="0"/>
    <n v="0"/>
    <n v="0"/>
    <s v="Open"/>
    <n v="-1"/>
    <n v="0"/>
  </r>
  <r>
    <s v="MMR001"/>
    <x v="1"/>
    <s v="MMR001013"/>
    <x v="4"/>
    <s v="MMR001013028"/>
    <x v="56"/>
    <s v="167442"/>
    <x v="271"/>
    <n v="1"/>
    <n v="4"/>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s v="MMR001013027"/>
    <x v="127"/>
    <s v="167430"/>
    <x v="422"/>
    <n v="6"/>
    <n v="28"/>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s v="MMR001013026"/>
    <x v="164"/>
    <m/>
    <x v="8"/>
    <n v="5"/>
    <n v="22"/>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s v="MMR001013026"/>
    <x v="164"/>
    <s v="167426"/>
    <x v="302"/>
    <n v="28"/>
    <n v="123"/>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s v="MMR001013016"/>
    <x v="100"/>
    <s v="167354"/>
    <x v="435"/>
    <n v="1"/>
    <n v="5"/>
    <x v="1"/>
    <s v="MMR001"/>
    <s v="Open"/>
    <x v="13"/>
    <s v="MMR001013"/>
    <x v="40"/>
    <s v="MMR001013021"/>
    <s v="Man Wein"/>
    <s v="167405"/>
    <s v="Man Wing Baptist Church Cultural Compound"/>
    <s v="MMR001CMP230"/>
    <s v="97.590767"/>
    <s v="23.829599"/>
    <n v="490"/>
    <s v="GCA"/>
    <s v="Camp"/>
    <s v="Rural"/>
    <m/>
    <s v="KBC"/>
    <n v="-1"/>
    <n v="-1"/>
    <n v="0"/>
    <s v="Open"/>
    <n v="-1"/>
    <n v="0"/>
  </r>
  <r>
    <s v="MMR001"/>
    <x v="1"/>
    <s v="MMR001013"/>
    <x v="4"/>
    <m/>
    <x v="4"/>
    <m/>
    <x v="8"/>
    <n v="3"/>
    <n v="17"/>
    <x v="1"/>
    <s v="MMR001"/>
    <s v="Open"/>
    <x v="13"/>
    <s v="MMR001013"/>
    <x v="40"/>
    <s v="MMR001013021"/>
    <s v="Man Wein"/>
    <s v="167405"/>
    <s v="Man Wing Baptist Church Cultural Compound"/>
    <s v="MMR001CMP230"/>
    <s v="97.590767"/>
    <s v="23.829599"/>
    <n v="490"/>
    <s v="GCA"/>
    <s v="Camp"/>
    <s v="Rural"/>
    <m/>
    <s v="KBC"/>
    <n v="-1"/>
    <n v="-1"/>
    <n v="0"/>
    <s v="Open"/>
    <n v="0"/>
    <n v="-1"/>
  </r>
  <r>
    <s v="MMR015"/>
    <x v="0"/>
    <s v="MMR015010"/>
    <x v="22"/>
    <s v="MMR015010032"/>
    <x v="175"/>
    <m/>
    <x v="8"/>
    <n v="3"/>
    <n v="14"/>
    <x v="1"/>
    <s v="MMR001"/>
    <s v="Open"/>
    <x v="13"/>
    <s v="MMR001013"/>
    <x v="40"/>
    <s v="MMR001013021"/>
    <s v="Man Wein"/>
    <s v="167405"/>
    <s v="Man Wing Baptist Church Cultural Compound"/>
    <s v="MMR001CMP230"/>
    <s v="97.590767"/>
    <s v="23.829599"/>
    <n v="490"/>
    <s v="GCA"/>
    <s v="Camp"/>
    <s v="Rural"/>
    <m/>
    <s v="KBC"/>
    <n v="0"/>
    <n v="0"/>
    <n v="0"/>
    <s v="Open"/>
    <n v="-1"/>
    <n v="0"/>
  </r>
  <r>
    <s v="MMR001"/>
    <x v="1"/>
    <s v="MMR001013"/>
    <x v="4"/>
    <s v="MMR001013031"/>
    <x v="109"/>
    <s v="167461"/>
    <x v="358"/>
    <n v="4"/>
    <n v="15"/>
    <x v="1"/>
    <s v="MMR001"/>
    <s v="Open"/>
    <x v="13"/>
    <s v="MMR001013"/>
    <x v="40"/>
    <s v="MMR001013021"/>
    <m/>
    <m/>
    <s v="Man Wing Baptist Church"/>
    <s v="MMR001CMP133"/>
    <s v="97.58998"/>
    <s v="23.83013"/>
    <n v="541"/>
    <s v="GCA"/>
    <s v="Camp"/>
    <s v="Rural"/>
    <s v="01/02/2012"/>
    <s v="KBC"/>
    <n v="-1"/>
    <n v="-1"/>
    <n v="0"/>
    <s v="Open"/>
    <n v="-1"/>
    <n v="0"/>
  </r>
  <r>
    <s v="MMR001"/>
    <x v="1"/>
    <s v="MMR001002"/>
    <x v="3"/>
    <s v="MMR001002030"/>
    <x v="186"/>
    <s v="216861"/>
    <x v="359"/>
    <n v="1"/>
    <n v="5"/>
    <x v="1"/>
    <s v="MMR001"/>
    <s v="Open"/>
    <x v="13"/>
    <s v="MMR001013"/>
    <x v="40"/>
    <s v="MMR001013021"/>
    <m/>
    <m/>
    <s v="Man Wing Baptist Church"/>
    <s v="MMR001CMP133"/>
    <s v="97.58998"/>
    <s v="23.83013"/>
    <n v="541"/>
    <s v="GCA"/>
    <s v="Camp"/>
    <s v="Rural"/>
    <s v="01/02/2012"/>
    <s v="KBC"/>
    <n v="-1"/>
    <n v="0"/>
    <n v="0"/>
    <s v="Open"/>
    <n v="-1"/>
    <n v="0"/>
  </r>
  <r>
    <s v="MMR015"/>
    <x v="0"/>
    <s v="MMR015010"/>
    <x v="22"/>
    <s v="MMR015010024"/>
    <x v="223"/>
    <s v="208409"/>
    <x v="436"/>
    <n v="2"/>
    <n v="10"/>
    <x v="1"/>
    <s v="MMR001"/>
    <s v="Open"/>
    <x v="13"/>
    <s v="MMR001013"/>
    <x v="40"/>
    <s v="MMR001013021"/>
    <m/>
    <m/>
    <s v="Man Wing Baptist Church"/>
    <s v="MMR001CMP133"/>
    <s v="97.58998"/>
    <s v="23.83013"/>
    <n v="541"/>
    <s v="GCA"/>
    <s v="Camp"/>
    <s v="Rural"/>
    <s v="01/02/2012"/>
    <s v="KBC"/>
    <n v="0"/>
    <n v="0"/>
    <n v="0"/>
    <s v="Open"/>
    <n v="-1"/>
    <n v="0"/>
  </r>
  <r>
    <s v="MMR001"/>
    <x v="1"/>
    <s v="MMR001013"/>
    <x v="4"/>
    <s v="MMR001013030"/>
    <x v="24"/>
    <m/>
    <x v="8"/>
    <n v="5"/>
    <n v="30"/>
    <x v="1"/>
    <s v="MMR001"/>
    <s v="Open"/>
    <x v="13"/>
    <s v="MMR001013"/>
    <x v="40"/>
    <s v="MMR001013021"/>
    <m/>
    <m/>
    <s v="Man Wing Baptist Church"/>
    <s v="MMR001CMP133"/>
    <s v="97.58998"/>
    <s v="23.83013"/>
    <n v="541"/>
    <s v="GCA"/>
    <s v="Camp"/>
    <s v="Rural"/>
    <s v="01/02/2012"/>
    <s v="KBC"/>
    <n v="-1"/>
    <n v="-1"/>
    <n v="0"/>
    <s v="Open"/>
    <n v="-1"/>
    <n v="0"/>
  </r>
  <r>
    <s v="MMR001"/>
    <x v="1"/>
    <s v="MMR001013"/>
    <x v="4"/>
    <s v="MMR001013038"/>
    <x v="31"/>
    <s v="167503"/>
    <x v="301"/>
    <n v="5"/>
    <n v="19"/>
    <x v="1"/>
    <s v="MMR001"/>
    <s v="Open"/>
    <x v="13"/>
    <s v="MMR001013"/>
    <x v="40"/>
    <s v="MMR001013021"/>
    <m/>
    <m/>
    <s v="Man Wing Baptist Church"/>
    <s v="MMR001CMP133"/>
    <s v="97.58998"/>
    <s v="23.83013"/>
    <n v="541"/>
    <s v="GCA"/>
    <s v="Camp"/>
    <s v="Rural"/>
    <s v="01/02/2012"/>
    <s v="KBC"/>
    <n v="-1"/>
    <n v="-1"/>
    <n v="0"/>
    <s v="Open"/>
    <n v="-1"/>
    <n v="0"/>
  </r>
  <r>
    <s v="MMR001"/>
    <x v="1"/>
    <s v="MMR001013"/>
    <x v="4"/>
    <s v="MMR001013031"/>
    <x v="109"/>
    <s v="167458"/>
    <x v="418"/>
    <n v="4"/>
    <n v="18"/>
    <x v="1"/>
    <s v="MMR001"/>
    <s v="Open"/>
    <x v="13"/>
    <s v="MMR001013"/>
    <x v="40"/>
    <s v="MMR001013021"/>
    <m/>
    <m/>
    <s v="Man Wing Baptist Church"/>
    <s v="MMR001CMP133"/>
    <s v="97.58998"/>
    <s v="23.83013"/>
    <n v="541"/>
    <s v="GCA"/>
    <s v="Camp"/>
    <s v="Rural"/>
    <s v="01/02/2012"/>
    <s v="KBC"/>
    <n v="-1"/>
    <n v="-1"/>
    <n v="0"/>
    <s v="Open"/>
    <n v="-1"/>
    <n v="0"/>
  </r>
  <r>
    <s v="MMR001"/>
    <x v="1"/>
    <s v="MMR001013"/>
    <x v="4"/>
    <s v="MMR001013019"/>
    <x v="224"/>
    <s v="167397"/>
    <x v="437"/>
    <n v="2"/>
    <n v="4"/>
    <x v="1"/>
    <s v="MMR001"/>
    <s v="Open"/>
    <x v="13"/>
    <s v="MMR001013"/>
    <x v="40"/>
    <s v="MMR001013021"/>
    <m/>
    <m/>
    <s v="Man Wing Baptist Church"/>
    <s v="MMR001CMP133"/>
    <s v="97.58998"/>
    <s v="23.83013"/>
    <n v="541"/>
    <s v="GCA"/>
    <s v="Camp"/>
    <s v="Rural"/>
    <s v="01/02/2012"/>
    <s v="KBC"/>
    <n v="-1"/>
    <n v="-1"/>
    <n v="0"/>
    <s v="Open"/>
    <n v="-1"/>
    <n v="0"/>
  </r>
  <r>
    <s v="MMR001"/>
    <x v="1"/>
    <s v="MMR001013"/>
    <x v="4"/>
    <s v="MMR001013009"/>
    <x v="211"/>
    <s v="167324"/>
    <x v="438"/>
    <n v="4"/>
    <n v="25"/>
    <x v="1"/>
    <s v="MMR001"/>
    <s v="Open"/>
    <x v="13"/>
    <s v="MMR001013"/>
    <x v="40"/>
    <s v="MMR001013021"/>
    <m/>
    <m/>
    <s v="Man Wing Baptist Church"/>
    <s v="MMR001CMP133"/>
    <s v="97.58998"/>
    <s v="23.83013"/>
    <n v="541"/>
    <s v="GCA"/>
    <s v="Camp"/>
    <s v="Rural"/>
    <s v="01/02/2012"/>
    <s v="KBC"/>
    <n v="-1"/>
    <n v="-1"/>
    <n v="0"/>
    <s v="Open"/>
    <n v="-1"/>
    <n v="0"/>
  </r>
  <r>
    <s v="MMR015"/>
    <x v="0"/>
    <s v="MMR015019"/>
    <x v="24"/>
    <s v="MMR015019026"/>
    <x v="225"/>
    <s v="211052"/>
    <x v="439"/>
    <n v="1"/>
    <n v="6"/>
    <x v="1"/>
    <s v="MMR001"/>
    <s v="Open"/>
    <x v="13"/>
    <s v="MMR001013"/>
    <x v="40"/>
    <s v="MMR001013021"/>
    <m/>
    <m/>
    <s v="Man Wing Baptist Church"/>
    <s v="MMR001CMP133"/>
    <s v="97.58998"/>
    <s v="23.83013"/>
    <n v="541"/>
    <s v="GCA"/>
    <s v="Camp"/>
    <s v="Rural"/>
    <s v="01/02/2012"/>
    <s v="KBC"/>
    <n v="0"/>
    <n v="0"/>
    <n v="0"/>
    <s v="Open"/>
    <n v="-1"/>
    <n v="0"/>
  </r>
  <r>
    <s v="MMR001"/>
    <x v="1"/>
    <s v="MMR001013"/>
    <x v="4"/>
    <s v="MMR001013038"/>
    <x v="31"/>
    <s v="167502"/>
    <x v="300"/>
    <n v="3"/>
    <n v="17"/>
    <x v="1"/>
    <s v="MMR001"/>
    <s v="Open"/>
    <x v="13"/>
    <s v="MMR001013"/>
    <x v="40"/>
    <s v="MMR001013021"/>
    <m/>
    <m/>
    <s v="Man Wing Baptist Church"/>
    <s v="MMR001CMP133"/>
    <s v="97.58998"/>
    <s v="23.83013"/>
    <n v="541"/>
    <s v="GCA"/>
    <s v="Camp"/>
    <s v="Rural"/>
    <s v="01/02/2012"/>
    <s v="KBC"/>
    <n v="-1"/>
    <n v="-1"/>
    <n v="0"/>
    <s v="Open"/>
    <n v="-1"/>
    <n v="0"/>
  </r>
  <r>
    <s v="MMR001"/>
    <x v="1"/>
    <s v="MMR001013"/>
    <x v="4"/>
    <s v="MMR001013040"/>
    <x v="185"/>
    <s v="167514"/>
    <x v="414"/>
    <n v="2"/>
    <n v="14"/>
    <x v="1"/>
    <s v="MMR001"/>
    <s v="Open"/>
    <x v="13"/>
    <s v="MMR001013"/>
    <x v="40"/>
    <s v="MMR001013021"/>
    <m/>
    <m/>
    <s v="Man Wing Baptist Church"/>
    <s v="MMR001CMP133"/>
    <s v="97.58998"/>
    <s v="23.83013"/>
    <n v="541"/>
    <s v="GCA"/>
    <s v="Camp"/>
    <s v="Rural"/>
    <s v="01/02/2012"/>
    <s v="KBC"/>
    <n v="-1"/>
    <n v="-1"/>
    <n v="0"/>
    <s v="Open"/>
    <n v="-1"/>
    <n v="0"/>
  </r>
  <r>
    <s v="MMR001"/>
    <x v="1"/>
    <s v="MMR001013"/>
    <x v="4"/>
    <s v="MMR001013028"/>
    <x v="56"/>
    <s v="167436"/>
    <x v="214"/>
    <n v="1"/>
    <n v="4"/>
    <x v="1"/>
    <s v="MMR001"/>
    <s v="Open"/>
    <x v="13"/>
    <s v="MMR001013"/>
    <x v="40"/>
    <s v="MMR001013021"/>
    <m/>
    <m/>
    <s v="Man Wing Baptist Church"/>
    <s v="MMR001CMP133"/>
    <s v="97.58998"/>
    <s v="23.83013"/>
    <n v="541"/>
    <s v="GCA"/>
    <s v="Camp"/>
    <s v="Rural"/>
    <s v="01/02/2012"/>
    <s v="KBC"/>
    <n v="-1"/>
    <n v="-1"/>
    <n v="0"/>
    <s v="Open"/>
    <n v="-1"/>
    <n v="0"/>
  </r>
  <r>
    <s v="MMR001"/>
    <x v="1"/>
    <s v="MMR001013"/>
    <x v="4"/>
    <s v="MMR001013031"/>
    <x v="109"/>
    <s v="167457"/>
    <x v="353"/>
    <n v="1"/>
    <n v="3"/>
    <x v="1"/>
    <s v="MMR001"/>
    <s v="Open"/>
    <x v="13"/>
    <s v="MMR001013"/>
    <x v="40"/>
    <s v="MMR001013021"/>
    <m/>
    <m/>
    <s v="Man Wing Baptist Church"/>
    <s v="MMR001CMP133"/>
    <s v="97.58998"/>
    <s v="23.83013"/>
    <n v="541"/>
    <s v="GCA"/>
    <s v="Camp"/>
    <s v="Rural"/>
    <s v="01/02/2012"/>
    <s v="KBC"/>
    <n v="-1"/>
    <n v="-1"/>
    <n v="0"/>
    <s v="Open"/>
    <n v="-1"/>
    <n v="0"/>
  </r>
  <r>
    <s v="MMR001"/>
    <x v="1"/>
    <s v="MMR001013"/>
    <x v="4"/>
    <s v="MMR001013009"/>
    <x v="211"/>
    <s v="167322"/>
    <x v="440"/>
    <n v="5"/>
    <n v="29"/>
    <x v="1"/>
    <s v="MMR001"/>
    <s v="Open"/>
    <x v="13"/>
    <s v="MMR001013"/>
    <x v="40"/>
    <s v="MMR001013021"/>
    <m/>
    <m/>
    <s v="Man Wing Baptist Church"/>
    <s v="MMR001CMP133"/>
    <s v="97.58998"/>
    <s v="23.83013"/>
    <n v="541"/>
    <s v="GCA"/>
    <s v="Camp"/>
    <s v="Rural"/>
    <s v="01/02/2012"/>
    <s v="KBC"/>
    <n v="-1"/>
    <n v="-1"/>
    <n v="0"/>
    <s v="Open"/>
    <n v="-1"/>
    <n v="0"/>
  </r>
  <r>
    <s v="MMR001"/>
    <x v="1"/>
    <s v="MMR001013"/>
    <x v="4"/>
    <s v="MMR001013031"/>
    <x v="109"/>
    <s v="167459"/>
    <x v="441"/>
    <n v="4"/>
    <n v="17"/>
    <x v="1"/>
    <s v="MMR001"/>
    <s v="Open"/>
    <x v="13"/>
    <s v="MMR001013"/>
    <x v="40"/>
    <s v="MMR001013021"/>
    <m/>
    <m/>
    <s v="Man Wing Baptist Church"/>
    <s v="MMR001CMP133"/>
    <s v="97.58998"/>
    <s v="23.83013"/>
    <n v="541"/>
    <s v="GCA"/>
    <s v="Camp"/>
    <s v="Rural"/>
    <s v="01/02/2012"/>
    <s v="KBC"/>
    <n v="-1"/>
    <n v="-1"/>
    <n v="0"/>
    <s v="Open"/>
    <n v="-1"/>
    <n v="0"/>
  </r>
  <r>
    <s v="MMR001"/>
    <x v="1"/>
    <s v="MMR001013"/>
    <x v="4"/>
    <m/>
    <x v="4"/>
    <m/>
    <x v="8"/>
    <n v="1"/>
    <n v="3"/>
    <x v="1"/>
    <s v="MMR001"/>
    <s v="Open"/>
    <x v="13"/>
    <s v="MMR001013"/>
    <x v="40"/>
    <s v="MMR001013021"/>
    <m/>
    <m/>
    <s v="Man Wing Baptist Church"/>
    <s v="MMR001CMP133"/>
    <s v="97.58998"/>
    <s v="23.83013"/>
    <n v="541"/>
    <s v="GCA"/>
    <s v="Camp"/>
    <s v="Rural"/>
    <s v="01/02/2012"/>
    <s v="KBC"/>
    <n v="-1"/>
    <n v="-1"/>
    <n v="0"/>
    <s v="Open"/>
    <n v="0"/>
    <n v="-1"/>
  </r>
  <r>
    <s v="MMR001"/>
    <x v="1"/>
    <s v="MMR001013"/>
    <x v="4"/>
    <s v="MMR001013027"/>
    <x v="127"/>
    <s v="216981"/>
    <x v="442"/>
    <n v="2"/>
    <n v="8"/>
    <x v="1"/>
    <s v="MMR001"/>
    <s v="Open"/>
    <x v="13"/>
    <s v="MMR001013"/>
    <x v="40"/>
    <s v="MMR001013021"/>
    <m/>
    <m/>
    <s v="Man Wing Baptist Church"/>
    <s v="MMR001CMP133"/>
    <s v="97.58998"/>
    <s v="23.83013"/>
    <n v="541"/>
    <s v="GCA"/>
    <s v="Camp"/>
    <s v="Rural"/>
    <s v="01/02/2012"/>
    <s v="KBC"/>
    <n v="-1"/>
    <n v="-1"/>
    <n v="0"/>
    <s v="Open"/>
    <n v="-1"/>
    <n v="0"/>
  </r>
  <r>
    <s v="MMR001"/>
    <x v="1"/>
    <s v="MMR001013"/>
    <x v="4"/>
    <s v="MMR001013030"/>
    <x v="24"/>
    <s v="167454"/>
    <x v="420"/>
    <n v="5"/>
    <n v="26"/>
    <x v="1"/>
    <s v="MMR001"/>
    <s v="Open"/>
    <x v="13"/>
    <s v="MMR001013"/>
    <x v="40"/>
    <s v="MMR001013021"/>
    <m/>
    <m/>
    <s v="Man Wing Baptist Church"/>
    <s v="MMR001CMP133"/>
    <s v="97.58998"/>
    <s v="23.83013"/>
    <n v="541"/>
    <s v="GCA"/>
    <s v="Camp"/>
    <s v="Rural"/>
    <s v="01/02/2012"/>
    <s v="KBC"/>
    <n v="-1"/>
    <n v="-1"/>
    <n v="0"/>
    <s v="Open"/>
    <n v="-1"/>
    <n v="0"/>
  </r>
  <r>
    <s v="MMR001"/>
    <x v="1"/>
    <s v="MMR001013"/>
    <x v="4"/>
    <s v="MMR001013030"/>
    <x v="24"/>
    <s v="167455"/>
    <x v="210"/>
    <n v="18"/>
    <n v="83"/>
    <x v="1"/>
    <s v="MMR001"/>
    <s v="Open"/>
    <x v="13"/>
    <s v="MMR001013"/>
    <x v="40"/>
    <s v="MMR001013021"/>
    <m/>
    <m/>
    <s v="Man Wing Baptist Church"/>
    <s v="MMR001CMP133"/>
    <s v="97.58998"/>
    <s v="23.83013"/>
    <n v="541"/>
    <s v="GCA"/>
    <s v="Camp"/>
    <s v="Rural"/>
    <s v="01/02/2012"/>
    <s v="KBC"/>
    <n v="-1"/>
    <n v="-1"/>
    <n v="0"/>
    <s v="Open"/>
    <n v="-1"/>
    <n v="0"/>
  </r>
  <r>
    <s v="MMR015"/>
    <x v="0"/>
    <s v="MMR015011"/>
    <x v="0"/>
    <s v="MMR015011052"/>
    <x v="208"/>
    <s v="219840"/>
    <x v="443"/>
    <n v="2"/>
    <n v="10"/>
    <x v="1"/>
    <s v="MMR001"/>
    <s v="Open"/>
    <x v="13"/>
    <s v="MMR001013"/>
    <x v="40"/>
    <s v="MMR001013021"/>
    <m/>
    <m/>
    <s v="Man Wing Baptist Church"/>
    <s v="MMR001CMP133"/>
    <s v="97.58998"/>
    <s v="23.83013"/>
    <n v="541"/>
    <s v="GCA"/>
    <s v="Camp"/>
    <s v="Rural"/>
    <s v="01/02/2012"/>
    <s v="KBC"/>
    <n v="0"/>
    <n v="0"/>
    <n v="0"/>
    <s v="Open"/>
    <n v="-1"/>
    <n v="0"/>
  </r>
  <r>
    <s v="MMR001"/>
    <x v="1"/>
    <s v="MMR001013"/>
    <x v="4"/>
    <s v="MMR001013007"/>
    <x v="108"/>
    <s v="167301"/>
    <x v="171"/>
    <n v="1"/>
    <n v="3"/>
    <x v="1"/>
    <s v="MMR001"/>
    <s v="Open"/>
    <x v="13"/>
    <s v="MMR001013"/>
    <x v="40"/>
    <s v="MMR001013021"/>
    <m/>
    <m/>
    <s v="Man Wing Baptist Church"/>
    <s v="MMR001CMP133"/>
    <s v="97.58998"/>
    <s v="23.83013"/>
    <n v="541"/>
    <s v="GCA"/>
    <s v="Camp"/>
    <s v="Rural"/>
    <s v="01/02/2012"/>
    <s v="KBC"/>
    <n v="-1"/>
    <n v="-1"/>
    <n v="0"/>
    <s v="Open"/>
    <n v="-1"/>
    <n v="0"/>
  </r>
  <r>
    <s v="MMR015"/>
    <x v="0"/>
    <s v="MMR015010"/>
    <x v="22"/>
    <m/>
    <x v="4"/>
    <m/>
    <x v="8"/>
    <n v="2"/>
    <n v="11"/>
    <x v="1"/>
    <s v="MMR001"/>
    <s v="Open"/>
    <x v="13"/>
    <s v="MMR001013"/>
    <x v="40"/>
    <s v="MMR001013021"/>
    <m/>
    <m/>
    <s v="Man Wing Baptist Church"/>
    <s v="MMR001CMP133"/>
    <s v="97.58998"/>
    <s v="23.83013"/>
    <n v="541"/>
    <s v="GCA"/>
    <s v="Camp"/>
    <s v="Rural"/>
    <s v="01/02/2012"/>
    <s v="KBC"/>
    <n v="0"/>
    <n v="0"/>
    <n v="0"/>
    <s v="Open"/>
    <n v="0"/>
    <n v="-1"/>
  </r>
  <r>
    <s v="MMR001"/>
    <x v="1"/>
    <s v="MMR001013"/>
    <x v="4"/>
    <s v="MMR001013030"/>
    <x v="24"/>
    <s v="167452"/>
    <x v="40"/>
    <n v="12"/>
    <n v="65"/>
    <x v="1"/>
    <s v="MMR001"/>
    <s v="Open"/>
    <x v="13"/>
    <s v="MMR001013"/>
    <x v="40"/>
    <s v="MMR001013021"/>
    <m/>
    <m/>
    <s v="Man Wing Baptist Church"/>
    <s v="MMR001CMP133"/>
    <s v="97.58998"/>
    <s v="23.83013"/>
    <n v="541"/>
    <s v="GCA"/>
    <s v="Camp"/>
    <s v="Rural"/>
    <s v="01/02/2012"/>
    <s v="KBC"/>
    <n v="-1"/>
    <n v="-1"/>
    <n v="0"/>
    <s v="Open"/>
    <n v="-1"/>
    <n v="0"/>
  </r>
  <r>
    <s v="MMR001"/>
    <x v="1"/>
    <s v="MMR001013"/>
    <x v="4"/>
    <s v="MMR001013029"/>
    <x v="188"/>
    <s v="167451"/>
    <x v="360"/>
    <n v="6"/>
    <n v="28"/>
    <x v="1"/>
    <s v="MMR001"/>
    <s v="Open"/>
    <x v="13"/>
    <s v="MMR001013"/>
    <x v="40"/>
    <s v="MMR001013021"/>
    <m/>
    <m/>
    <s v="Man Wing Baptist Church"/>
    <s v="MMR001CMP133"/>
    <s v="97.58998"/>
    <s v="23.83013"/>
    <n v="541"/>
    <s v="GCA"/>
    <s v="Camp"/>
    <s v="Rural"/>
    <s v="01/02/2012"/>
    <s v="KBC"/>
    <n v="-1"/>
    <n v="-1"/>
    <n v="0"/>
    <s v="Open"/>
    <n v="-1"/>
    <n v="0"/>
  </r>
  <r>
    <s v="MMR001"/>
    <x v="1"/>
    <s v="MMR001013"/>
    <x v="4"/>
    <s v="MMR001013027"/>
    <x v="127"/>
    <s v="167434"/>
    <x v="270"/>
    <n v="11"/>
    <n v="44"/>
    <x v="1"/>
    <s v="MMR001"/>
    <s v="Open"/>
    <x v="13"/>
    <s v="MMR001013"/>
    <x v="40"/>
    <s v="MMR001013021"/>
    <m/>
    <m/>
    <s v="Man Wing Baptist Church"/>
    <s v="MMR001CMP133"/>
    <s v="97.58998"/>
    <s v="23.83013"/>
    <n v="541"/>
    <s v="GCA"/>
    <s v="Camp"/>
    <s v="Rural"/>
    <s v="01/02/2012"/>
    <s v="KBC"/>
    <n v="-1"/>
    <n v="-1"/>
    <n v="0"/>
    <s v="Open"/>
    <n v="-1"/>
    <n v="0"/>
  </r>
  <r>
    <s v="MMR015"/>
    <x v="0"/>
    <s v="MMR015010"/>
    <x v="22"/>
    <s v="MMR015010034"/>
    <x v="226"/>
    <m/>
    <x v="8"/>
    <n v="6"/>
    <n v="38"/>
    <x v="1"/>
    <s v="MMR001"/>
    <s v="Open"/>
    <x v="13"/>
    <s v="MMR001013"/>
    <x v="40"/>
    <s v="MMR001013021"/>
    <m/>
    <m/>
    <s v="Man Wing Baptist Church"/>
    <s v="MMR001CMP133"/>
    <s v="97.58998"/>
    <s v="23.83013"/>
    <n v="541"/>
    <s v="GCA"/>
    <s v="Camp"/>
    <s v="Rural"/>
    <s v="01/02/2012"/>
    <s v="KBC"/>
    <n v="0"/>
    <n v="0"/>
    <n v="0"/>
    <s v="Open"/>
    <n v="-1"/>
    <n v="0"/>
  </r>
  <r>
    <s v="MMR001"/>
    <x v="1"/>
    <s v="MMR001013"/>
    <x v="4"/>
    <s v="MMR001013038"/>
    <x v="31"/>
    <s v="167496"/>
    <x v="415"/>
    <n v="1"/>
    <n v="6"/>
    <x v="1"/>
    <s v="MMR001"/>
    <s v="Open"/>
    <x v="13"/>
    <s v="MMR001013"/>
    <x v="40"/>
    <s v="MMR001013021"/>
    <m/>
    <m/>
    <s v="Man Wing Baptist Church"/>
    <s v="MMR001CMP133"/>
    <s v="97.58998"/>
    <s v="23.83013"/>
    <n v="541"/>
    <s v="GCA"/>
    <s v="Camp"/>
    <s v="Rural"/>
    <s v="01/02/2012"/>
    <s v="KBC"/>
    <n v="-1"/>
    <n v="-1"/>
    <n v="0"/>
    <s v="Open"/>
    <n v="-1"/>
    <n v="0"/>
  </r>
  <r>
    <s v="MMR001"/>
    <x v="1"/>
    <s v="MMR001015"/>
    <x v="18"/>
    <s v="MMR001015701"/>
    <x v="227"/>
    <s v="MMR001015701501"/>
    <x v="444"/>
    <n v="10"/>
    <n v="55"/>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9"/>
    <x v="6"/>
    <s v="MMR001009001"/>
    <x v="13"/>
    <s v="216882"/>
    <x v="334"/>
    <n v="7"/>
    <n v="34"/>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1"/>
    <x v="9"/>
    <s v="MMR001001016"/>
    <x v="91"/>
    <s v="216815"/>
    <x v="133"/>
    <n v="13"/>
    <n v="74"/>
    <x v="1"/>
    <s v="MMR001"/>
    <s v="Open"/>
    <x v="4"/>
    <s v="MMR001001"/>
    <x v="4"/>
    <s v="MMR001001701"/>
    <s v="Man Khein Ward"/>
    <s v="MMR001001701519"/>
    <s v="Man Hkring Baptist Church"/>
    <s v="MMR001CMP008"/>
    <s v="97.418694"/>
    <s v="25.428911"/>
    <n v="544"/>
    <s v="GCA"/>
    <s v="Camp"/>
    <s v="Urban"/>
    <s v="01/07/2011"/>
    <s v="KBC"/>
    <n v="-1"/>
    <n v="-1"/>
    <n v="0"/>
    <s v="Open"/>
    <n v="-1"/>
    <n v="0"/>
  </r>
  <r>
    <s v="MMR001"/>
    <x v="1"/>
    <s v="MMR001002"/>
    <x v="3"/>
    <s v="MMR001002025"/>
    <x v="42"/>
    <s v="165773"/>
    <x v="71"/>
    <n v="27"/>
    <n v="142"/>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1"/>
    <x v="9"/>
    <s v="MMR001001018"/>
    <x v="84"/>
    <s v="216819"/>
    <x v="126"/>
    <n v="1"/>
    <n v="5"/>
    <x v="1"/>
    <s v="MMR001"/>
    <s v="Open"/>
    <x v="4"/>
    <s v="MMR001001"/>
    <x v="4"/>
    <s v="MMR001001701"/>
    <s v="Man Khein Ward"/>
    <s v="MMR001001701519"/>
    <s v="Man Hkring Baptist Church"/>
    <s v="MMR001CMP008"/>
    <s v="97.418694"/>
    <s v="25.428911"/>
    <n v="544"/>
    <s v="GCA"/>
    <s v="Camp"/>
    <s v="Urban"/>
    <s v="01/07/2011"/>
    <s v="KBC"/>
    <n v="-1"/>
    <n v="-1"/>
    <n v="0"/>
    <s v="Open"/>
    <n v="-1"/>
    <n v="0"/>
  </r>
  <r>
    <s v="MMR001"/>
    <x v="1"/>
    <s v="MMR001012"/>
    <x v="5"/>
    <s v="MMR001012052"/>
    <x v="18"/>
    <s v="167270"/>
    <x v="53"/>
    <n v="1"/>
    <n v="5"/>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17"/>
    <x v="228"/>
    <s v="165760"/>
    <x v="445"/>
    <n v="1"/>
    <n v="5"/>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12"/>
    <x v="5"/>
    <s v="MMR001012024"/>
    <x v="55"/>
    <s v="167102"/>
    <x v="176"/>
    <n v="3"/>
    <n v="13"/>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35"/>
    <x v="36"/>
    <s v="165853"/>
    <x v="56"/>
    <n v="7"/>
    <n v="45"/>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1"/>
    <x v="9"/>
    <s v="MMR001001016"/>
    <x v="91"/>
    <s v="165713"/>
    <x v="169"/>
    <n v="5"/>
    <n v="25"/>
    <x v="1"/>
    <s v="MMR001"/>
    <s v="Open"/>
    <x v="4"/>
    <s v="MMR001001"/>
    <x v="4"/>
    <s v="MMR001001701"/>
    <s v="Man Khein Ward"/>
    <s v="MMR001001701519"/>
    <s v="Man Hkring Baptist Church"/>
    <s v="MMR001CMP008"/>
    <s v="97.418694"/>
    <s v="25.428911"/>
    <n v="544"/>
    <s v="GCA"/>
    <s v="Camp"/>
    <s v="Urban"/>
    <s v="01/07/2011"/>
    <s v="KBC"/>
    <n v="-1"/>
    <n v="-1"/>
    <n v="0"/>
    <s v="Open"/>
    <n v="-1"/>
    <n v="0"/>
  </r>
  <r>
    <s v="MMR001"/>
    <x v="1"/>
    <s v="MMR001002"/>
    <x v="3"/>
    <s v="MMR001002025"/>
    <x v="42"/>
    <s v="216855"/>
    <x v="63"/>
    <n v="3"/>
    <n v="16"/>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22"/>
    <x v="39"/>
    <s v="165770"/>
    <x v="60"/>
    <n v="2"/>
    <n v="8"/>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12"/>
    <x v="5"/>
    <s v="MMR001012053"/>
    <x v="35"/>
    <s v="167280"/>
    <x v="55"/>
    <n v="1"/>
    <n v="5"/>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29"/>
    <x v="7"/>
    <s v="220354"/>
    <x v="20"/>
    <n v="1"/>
    <n v="4"/>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40"/>
    <x v="76"/>
    <s v="165895"/>
    <x v="114"/>
    <n v="2"/>
    <n v="10"/>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6"/>
    <x v="16"/>
    <s v="MMR001006007"/>
    <x v="229"/>
    <s v="166435"/>
    <x v="446"/>
    <n v="1"/>
    <n v="4"/>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3"/>
    <x v="13"/>
    <s v="MMR001003006"/>
    <x v="230"/>
    <s v="220401"/>
    <x v="447"/>
    <n v="5"/>
    <n v="25"/>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3"/>
    <x v="13"/>
    <s v="MMR001003025"/>
    <x v="231"/>
    <s v="220430"/>
    <x v="448"/>
    <n v="2"/>
    <n v="18"/>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24"/>
    <x v="23"/>
    <s v="165772"/>
    <x v="39"/>
    <n v="5"/>
    <n v="31"/>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02"/>
    <x v="3"/>
    <s v="MMR001002023"/>
    <x v="10"/>
    <s v="165771"/>
    <x v="22"/>
    <n v="4"/>
    <n v="20"/>
    <x v="1"/>
    <s v="MMR001"/>
    <s v="Open"/>
    <x v="4"/>
    <s v="MMR001001"/>
    <x v="4"/>
    <s v="MMR001001701"/>
    <s v="Man Khein Ward"/>
    <s v="MMR001001701519"/>
    <s v="Man Hkring Baptist Church"/>
    <s v="MMR001CMP008"/>
    <s v="97.418694"/>
    <s v="25.428911"/>
    <n v="544"/>
    <s v="GCA"/>
    <s v="Camp"/>
    <s v="Urban"/>
    <s v="01/07/2011"/>
    <s v="KBC"/>
    <n v="-1"/>
    <n v="0"/>
    <n v="0"/>
    <s v="Open"/>
    <n v="-1"/>
    <n v="0"/>
  </r>
  <r>
    <s v="MMR001"/>
    <x v="1"/>
    <s v="MMR001012"/>
    <x v="5"/>
    <s v="MMR001012024"/>
    <x v="55"/>
    <s v="167102"/>
    <x v="176"/>
    <n v="13"/>
    <n v="45"/>
    <x v="1"/>
    <s v="MMR001"/>
    <s v="Open"/>
    <x v="7"/>
    <s v="MMR001012"/>
    <x v="41"/>
    <s v="MMR001012001"/>
    <s v="Man Pon"/>
    <s v="167009"/>
    <s v="Man Bung Catholic compound"/>
    <s v="MMR001CMP062"/>
    <s v="97.32502"/>
    <s v="24.2451"/>
    <n v="1155"/>
    <s v="GCA"/>
    <s v="Camp"/>
    <s v="Urban"/>
    <s v="01/05/2012"/>
    <s v="KMSS-BMO"/>
    <n v="-1"/>
    <n v="-1"/>
    <n v="0"/>
    <s v="Open"/>
    <n v="-1"/>
    <n v="0"/>
  </r>
  <r>
    <s v="MMR001"/>
    <x v="1"/>
    <s v="MMR001013"/>
    <x v="4"/>
    <s v="MMR001013009"/>
    <x v="211"/>
    <s v="220534"/>
    <x v="391"/>
    <n v="6"/>
    <n v="26"/>
    <x v="1"/>
    <s v="MMR001"/>
    <s v="Open"/>
    <x v="7"/>
    <s v="MMR001012"/>
    <x v="41"/>
    <s v="MMR001012001"/>
    <s v="Man Pon"/>
    <s v="167009"/>
    <s v="Man Bung Catholic compound"/>
    <s v="MMR001CMP062"/>
    <s v="97.32502"/>
    <s v="24.2451"/>
    <n v="1155"/>
    <s v="GCA"/>
    <s v="Camp"/>
    <s v="Urban"/>
    <s v="01/05/2012"/>
    <s v="KMSS-BMO"/>
    <n v="-1"/>
    <n v="0"/>
    <n v="0"/>
    <s v="Open"/>
    <n v="-1"/>
    <n v="0"/>
  </r>
  <r>
    <s v="MMR001"/>
    <x v="1"/>
    <s v="MMR001012"/>
    <x v="5"/>
    <s v="MMR001012009"/>
    <x v="190"/>
    <s v="167042"/>
    <x v="363"/>
    <n v="2"/>
    <n v="5"/>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29"/>
    <x v="151"/>
    <s v="167132"/>
    <x v="276"/>
    <n v="1"/>
    <n v="1"/>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27"/>
    <x v="152"/>
    <s v="167116"/>
    <x v="275"/>
    <n v="2"/>
    <n v="13"/>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5"/>
    <x v="117"/>
    <s v="167025"/>
    <x v="191"/>
    <n v="4"/>
    <n v="22"/>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2"/>
    <x v="115"/>
    <s v="167013"/>
    <x v="188"/>
    <n v="10"/>
    <n v="57"/>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8"/>
    <x v="51"/>
    <s v="167040"/>
    <x v="78"/>
    <n v="1"/>
    <n v="1"/>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3"/>
    <x v="116"/>
    <s v="167019"/>
    <x v="189"/>
    <n v="52"/>
    <n v="239"/>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8"/>
    <x v="51"/>
    <s v="167038"/>
    <x v="320"/>
    <n v="1"/>
    <n v="1"/>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3"/>
    <x v="116"/>
    <s v="167018"/>
    <x v="449"/>
    <n v="12"/>
    <n v="60"/>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9"/>
    <x v="190"/>
    <s v="167047"/>
    <x v="450"/>
    <n v="7"/>
    <n v="37"/>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3"/>
    <x v="116"/>
    <s v="167020"/>
    <x v="389"/>
    <n v="1"/>
    <n v="5"/>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9"/>
    <x v="190"/>
    <s v="167044"/>
    <x v="451"/>
    <n v="1"/>
    <n v="1"/>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28"/>
    <x v="11"/>
    <s v="167124"/>
    <x v="280"/>
    <n v="1"/>
    <n v="4"/>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7"/>
    <x v="46"/>
    <s v="167032"/>
    <x v="70"/>
    <n v="1"/>
    <n v="5"/>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3"/>
    <x v="116"/>
    <s v="167017"/>
    <x v="452"/>
    <n v="13"/>
    <n v="52"/>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10"/>
    <x v="32"/>
    <s v="167049"/>
    <x v="330"/>
    <n v="2"/>
    <n v="6"/>
    <x v="1"/>
    <s v="MMR001"/>
    <s v="Open"/>
    <x v="7"/>
    <s v="MMR001012"/>
    <x v="41"/>
    <s v="MMR001012001"/>
    <s v="Man Pon"/>
    <s v="167009"/>
    <s v="Man Bung Catholic compound"/>
    <s v="MMR001CMP062"/>
    <s v="97.32502"/>
    <s v="24.2451"/>
    <n v="1155"/>
    <s v="GCA"/>
    <s v="Camp"/>
    <s v="Urban"/>
    <s v="01/05/2012"/>
    <s v="KMSS-BMO"/>
    <n v="-1"/>
    <n v="-1"/>
    <n v="0"/>
    <s v="Open"/>
    <n v="-1"/>
    <n v="0"/>
  </r>
  <r>
    <s v="MMR001"/>
    <x v="1"/>
    <s v="MMR001002"/>
    <x v="3"/>
    <s v="MMR001002025"/>
    <x v="42"/>
    <s v="216855"/>
    <x v="63"/>
    <n v="1"/>
    <n v="6"/>
    <x v="1"/>
    <s v="MMR001"/>
    <s v="Open"/>
    <x v="7"/>
    <s v="MMR001012"/>
    <x v="41"/>
    <s v="MMR001012001"/>
    <s v="Man Pon"/>
    <s v="167009"/>
    <s v="Man Bung Catholic compound"/>
    <s v="MMR001CMP062"/>
    <s v="97.32502"/>
    <s v="24.2451"/>
    <n v="1155"/>
    <s v="GCA"/>
    <s v="Camp"/>
    <s v="Urban"/>
    <s v="01/05/2012"/>
    <s v="KMSS-BMO"/>
    <n v="-1"/>
    <n v="0"/>
    <n v="0"/>
    <s v="Open"/>
    <n v="-1"/>
    <n v="0"/>
  </r>
  <r>
    <s v="MMR001"/>
    <x v="1"/>
    <s v="MMR001002"/>
    <x v="3"/>
    <s v="MMR001002024"/>
    <x v="23"/>
    <s v="165772"/>
    <x v="39"/>
    <n v="2"/>
    <n v="2"/>
    <x v="1"/>
    <s v="MMR001"/>
    <s v="Open"/>
    <x v="7"/>
    <s v="MMR001012"/>
    <x v="41"/>
    <s v="MMR001012001"/>
    <s v="Man Pon"/>
    <s v="167009"/>
    <s v="Man Bung Catholic compound"/>
    <s v="MMR001CMP062"/>
    <s v="97.32502"/>
    <s v="24.2451"/>
    <n v="1155"/>
    <s v="GCA"/>
    <s v="Camp"/>
    <s v="Urban"/>
    <s v="01/05/2012"/>
    <s v="KMSS-BMO"/>
    <n v="-1"/>
    <n v="0"/>
    <n v="0"/>
    <s v="Open"/>
    <n v="-1"/>
    <n v="0"/>
  </r>
  <r>
    <s v="MMR001"/>
    <x v="1"/>
    <s v="MMR001012"/>
    <x v="5"/>
    <s v="MMR001012048"/>
    <x v="27"/>
    <s v="167252"/>
    <x v="43"/>
    <n v="2"/>
    <n v="7"/>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42"/>
    <x v="232"/>
    <s v="167223"/>
    <x v="453"/>
    <n v="7"/>
    <n v="7"/>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49"/>
    <x v="59"/>
    <s v="167258"/>
    <x v="94"/>
    <n v="3"/>
    <n v="4"/>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31"/>
    <x v="119"/>
    <s v="167146"/>
    <x v="454"/>
    <n v="2"/>
    <n v="3"/>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20"/>
    <x v="118"/>
    <s v="167078"/>
    <x v="192"/>
    <n v="2"/>
    <n v="6"/>
    <x v="1"/>
    <s v="MMR001"/>
    <s v="Open"/>
    <x v="7"/>
    <s v="MMR001012"/>
    <x v="41"/>
    <s v="MMR001012001"/>
    <s v="Man Pon"/>
    <s v="167009"/>
    <s v="Man Bung Catholic compound"/>
    <s v="MMR001CMP062"/>
    <s v="97.32502"/>
    <s v="24.2451"/>
    <n v="1155"/>
    <s v="GCA"/>
    <s v="Camp"/>
    <s v="Urban"/>
    <s v="01/05/2012"/>
    <s v="KMSS-BMO"/>
    <n v="-1"/>
    <n v="-1"/>
    <n v="0"/>
    <s v="Open"/>
    <n v="-1"/>
    <n v="0"/>
  </r>
  <r>
    <s v="MMR001"/>
    <x v="1"/>
    <s v="MMR001009"/>
    <x v="6"/>
    <s v="MMR001009701"/>
    <x v="73"/>
    <s v="MMR001009701501"/>
    <x v="111"/>
    <n v="1"/>
    <n v="6"/>
    <x v="1"/>
    <s v="MMR001"/>
    <s v="Open"/>
    <x v="7"/>
    <s v="MMR001012"/>
    <x v="41"/>
    <s v="MMR001012001"/>
    <s v="Man Pon"/>
    <s v="167009"/>
    <s v="Man Bung Catholic compound"/>
    <s v="MMR001CMP062"/>
    <s v="97.32502"/>
    <s v="24.2451"/>
    <n v="1155"/>
    <s v="GCA"/>
    <s v="Camp"/>
    <s v="Urban"/>
    <s v="01/05/2012"/>
    <s v="KMSS-BMO"/>
    <n v="-1"/>
    <n v="0"/>
    <n v="0"/>
    <s v="Open"/>
    <n v="-1"/>
    <n v="0"/>
  </r>
  <r>
    <s v="MMR001"/>
    <x v="1"/>
    <s v="MMR001012"/>
    <x v="5"/>
    <s v="MMR001012010"/>
    <x v="32"/>
    <s v="216905"/>
    <x v="331"/>
    <n v="3"/>
    <n v="13"/>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6"/>
    <x v="233"/>
    <s v="167028"/>
    <x v="455"/>
    <n v="80"/>
    <n v="432"/>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30"/>
    <x v="153"/>
    <s v="167143"/>
    <x v="456"/>
    <n v="3"/>
    <n v="3"/>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8"/>
    <x v="51"/>
    <s v="167036"/>
    <x v="177"/>
    <n v="2"/>
    <n v="2"/>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7"/>
    <x v="46"/>
    <s v="167034"/>
    <x v="457"/>
    <n v="2"/>
    <n v="2"/>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7"/>
    <x v="46"/>
    <s v="167032"/>
    <x v="70"/>
    <n v="1"/>
    <n v="1"/>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22"/>
    <x v="43"/>
    <s v="167089"/>
    <x v="65"/>
    <n v="10"/>
    <n v="54"/>
    <x v="1"/>
    <s v="MMR001"/>
    <s v="Open"/>
    <x v="7"/>
    <s v="MMR001012"/>
    <x v="41"/>
    <s v="MMR001012001"/>
    <s v="Man Pon"/>
    <s v="167009"/>
    <s v="Man Bung Catholic compound"/>
    <s v="MMR001CMP062"/>
    <s v="97.32502"/>
    <s v="24.2451"/>
    <n v="1155"/>
    <s v="GCA"/>
    <s v="Camp"/>
    <s v="Urban"/>
    <s v="01/05/2012"/>
    <s v="KMSS-BMO"/>
    <n v="-1"/>
    <n v="-1"/>
    <n v="0"/>
    <s v="Open"/>
    <n v="-1"/>
    <n v="0"/>
  </r>
  <r>
    <s v="MMR001"/>
    <x v="1"/>
    <s v="MMR001012"/>
    <x v="5"/>
    <s v="MMR001012008"/>
    <x v="51"/>
    <s v="167035"/>
    <x v="196"/>
    <n v="8"/>
    <n v="32"/>
    <x v="1"/>
    <s v="MMR001"/>
    <s v="Open"/>
    <x v="7"/>
    <s v="MMR001012"/>
    <x v="41"/>
    <s v="MMR001012001"/>
    <s v="Man Pon"/>
    <s v="167009"/>
    <s v="Man Bung Catholic compound"/>
    <s v="MMR001CMP062"/>
    <s v="97.32502"/>
    <s v="24.2451"/>
    <n v="1155"/>
    <s v="GCA"/>
    <s v="Camp"/>
    <s v="Urban"/>
    <s v="01/05/2012"/>
    <s v="KMSS-BMO"/>
    <n v="-1"/>
    <n v="-1"/>
    <n v="0"/>
    <s v="Open"/>
    <n v="-1"/>
    <n v="0"/>
  </r>
  <r>
    <s v="MMR001"/>
    <x v="1"/>
    <s v="MMR001002"/>
    <x v="3"/>
    <s v="MMR001002702"/>
    <x v="63"/>
    <s v="MMR001002702501"/>
    <x v="81"/>
    <n v="11"/>
    <n v="61"/>
    <x v="1"/>
    <s v="MMR001"/>
    <s v="Open"/>
    <x v="4"/>
    <s v="MMR001001"/>
    <x v="4"/>
    <s v="MMR001001701"/>
    <m/>
    <m/>
    <s v="Maliyang Baptist Church"/>
    <s v="MMR001CMP016"/>
    <s v="97.4113064583333"/>
    <s v="25.360463125"/>
    <n v="293"/>
    <s v="GCA"/>
    <s v="Camp"/>
    <s v="Urban"/>
    <s v="01/08/2011"/>
    <s v="KBC"/>
    <n v="-1"/>
    <n v="0"/>
    <n v="0"/>
    <s v="Open"/>
    <n v="-1"/>
    <n v="0"/>
  </r>
  <r>
    <s v="MMR001"/>
    <x v="1"/>
    <s v="MMR001013"/>
    <x v="4"/>
    <m/>
    <x v="4"/>
    <m/>
    <x v="8"/>
    <n v="1"/>
    <n v="4"/>
    <x v="1"/>
    <s v="MMR001"/>
    <s v="Open"/>
    <x v="4"/>
    <s v="MMR001001"/>
    <x v="4"/>
    <s v="MMR001001701"/>
    <m/>
    <m/>
    <s v="Maliyang Baptist Church"/>
    <s v="MMR001CMP016"/>
    <s v="97.4113064583333"/>
    <s v="25.360463125"/>
    <n v="293"/>
    <s v="GCA"/>
    <s v="Camp"/>
    <s v="Urban"/>
    <s v="01/08/2011"/>
    <s v="KBC"/>
    <n v="-1"/>
    <n v="0"/>
    <n v="0"/>
    <s v="Open"/>
    <n v="0"/>
    <n v="-1"/>
  </r>
  <r>
    <s v="MMR015"/>
    <x v="0"/>
    <m/>
    <x v="12"/>
    <m/>
    <x v="4"/>
    <m/>
    <x v="8"/>
    <n v="1"/>
    <n v="5"/>
    <x v="1"/>
    <s v="MMR001"/>
    <s v="Open"/>
    <x v="4"/>
    <s v="MMR001001"/>
    <x v="4"/>
    <s v="MMR001001701"/>
    <m/>
    <m/>
    <s v="Maliyang Baptist Church"/>
    <s v="MMR001CMP016"/>
    <s v="97.4113064583333"/>
    <s v="25.360463125"/>
    <n v="293"/>
    <s v="GCA"/>
    <s v="Camp"/>
    <s v="Urban"/>
    <s v="01/08/2011"/>
    <s v="KBC"/>
    <n v="0"/>
    <n v="0"/>
    <n v="0"/>
    <s v="Open"/>
    <n v="0"/>
    <n v="-1"/>
  </r>
  <r>
    <s v="MMR001"/>
    <x v="1"/>
    <s v="MMR001009"/>
    <x v="6"/>
    <s v="MMR001009001"/>
    <x v="13"/>
    <s v="166773"/>
    <x v="151"/>
    <n v="1"/>
    <n v="5"/>
    <x v="1"/>
    <s v="MMR001"/>
    <s v="Open"/>
    <x v="4"/>
    <s v="MMR001001"/>
    <x v="4"/>
    <s v="MMR001001701"/>
    <m/>
    <m/>
    <s v="Maliyang Baptist Church"/>
    <s v="MMR001CMP016"/>
    <s v="97.4113064583333"/>
    <s v="25.360463125"/>
    <n v="293"/>
    <s v="GCA"/>
    <s v="Camp"/>
    <s v="Urban"/>
    <s v="01/08/2011"/>
    <s v="KBC"/>
    <n v="-1"/>
    <n v="0"/>
    <n v="0"/>
    <s v="Open"/>
    <n v="-1"/>
    <n v="0"/>
  </r>
  <r>
    <s v="MMR001"/>
    <x v="1"/>
    <s v="MMR001002"/>
    <x v="3"/>
    <s v="MMR001002024"/>
    <x v="23"/>
    <s v="216848"/>
    <x v="76"/>
    <n v="1"/>
    <n v="1"/>
    <x v="1"/>
    <s v="MMR001"/>
    <s v="Open"/>
    <x v="4"/>
    <s v="MMR001001"/>
    <x v="4"/>
    <s v="MMR001001701"/>
    <m/>
    <m/>
    <s v="Maliyang Baptist Church"/>
    <s v="MMR001CMP016"/>
    <s v="97.4113064583333"/>
    <s v="25.360463125"/>
    <n v="293"/>
    <s v="GCA"/>
    <s v="Camp"/>
    <s v="Urban"/>
    <s v="01/08/2011"/>
    <s v="KBC"/>
    <n v="-1"/>
    <n v="0"/>
    <n v="0"/>
    <s v="Open"/>
    <n v="-1"/>
    <n v="0"/>
  </r>
  <r>
    <s v="MMR001"/>
    <x v="1"/>
    <s v="MMR001002"/>
    <x v="3"/>
    <s v="MMR001002029"/>
    <x v="7"/>
    <s v="220354"/>
    <x v="20"/>
    <n v="1"/>
    <n v="7"/>
    <x v="1"/>
    <s v="MMR001"/>
    <s v="Open"/>
    <x v="4"/>
    <s v="MMR001001"/>
    <x v="4"/>
    <s v="MMR001001701"/>
    <m/>
    <m/>
    <s v="Maliyang Baptist Church"/>
    <s v="MMR001CMP016"/>
    <s v="97.4113064583333"/>
    <s v="25.360463125"/>
    <n v="293"/>
    <s v="GCA"/>
    <s v="Camp"/>
    <s v="Urban"/>
    <s v="01/08/2011"/>
    <s v="KBC"/>
    <n v="-1"/>
    <n v="0"/>
    <n v="0"/>
    <s v="Open"/>
    <n v="-1"/>
    <n v="0"/>
  </r>
  <r>
    <s v="MMR001"/>
    <x v="1"/>
    <s v="MMR001001"/>
    <x v="9"/>
    <s v="MMR001001016"/>
    <x v="91"/>
    <s v="216815"/>
    <x v="133"/>
    <n v="1"/>
    <n v="5"/>
    <x v="1"/>
    <s v="MMR001"/>
    <s v="Open"/>
    <x v="4"/>
    <s v="MMR001001"/>
    <x v="4"/>
    <s v="MMR001001701"/>
    <m/>
    <m/>
    <s v="Maliyang Baptist Church"/>
    <s v="MMR001CMP016"/>
    <s v="97.4113064583333"/>
    <s v="25.360463125"/>
    <n v="293"/>
    <s v="GCA"/>
    <s v="Camp"/>
    <s v="Urban"/>
    <s v="01/08/2011"/>
    <s v="KBC"/>
    <n v="-1"/>
    <n v="-1"/>
    <n v="0"/>
    <s v="Open"/>
    <n v="-1"/>
    <n v="0"/>
  </r>
  <r>
    <s v="MMR001"/>
    <x v="1"/>
    <s v="MMR001009"/>
    <x v="6"/>
    <s v="MMR001009015"/>
    <x v="234"/>
    <s v="166826"/>
    <x v="458"/>
    <n v="1"/>
    <n v="8"/>
    <x v="1"/>
    <s v="MMR001"/>
    <s v="Open"/>
    <x v="4"/>
    <s v="MMR001001"/>
    <x v="4"/>
    <s v="MMR001001701"/>
    <m/>
    <m/>
    <s v="Maliyang Baptist Church"/>
    <s v="MMR001CMP016"/>
    <s v="97.4113064583333"/>
    <s v="25.360463125"/>
    <n v="293"/>
    <s v="GCA"/>
    <s v="Camp"/>
    <s v="Urban"/>
    <s v="01/08/2011"/>
    <s v="KBC"/>
    <n v="-1"/>
    <n v="0"/>
    <n v="0"/>
    <s v="Open"/>
    <n v="-1"/>
    <n v="0"/>
  </r>
  <r>
    <s v="MMR001"/>
    <x v="1"/>
    <s v="MMR001002"/>
    <x v="3"/>
    <s v="MMR001002023"/>
    <x v="10"/>
    <s v="165771"/>
    <x v="22"/>
    <n v="9"/>
    <n v="38"/>
    <x v="1"/>
    <s v="MMR001"/>
    <s v="Open"/>
    <x v="4"/>
    <s v="MMR001001"/>
    <x v="4"/>
    <s v="MMR001001701"/>
    <m/>
    <m/>
    <s v="Maliyang Baptist Church"/>
    <s v="MMR001CMP016"/>
    <s v="97.4113064583333"/>
    <s v="25.360463125"/>
    <n v="293"/>
    <s v="GCA"/>
    <s v="Camp"/>
    <s v="Urban"/>
    <s v="01/08/2011"/>
    <s v="KBC"/>
    <n v="-1"/>
    <n v="0"/>
    <n v="0"/>
    <s v="Open"/>
    <n v="-1"/>
    <n v="0"/>
  </r>
  <r>
    <s v="MMR001"/>
    <x v="1"/>
    <s v="MMR001002"/>
    <x v="3"/>
    <s v="MMR001002024"/>
    <x v="23"/>
    <s v="165772"/>
    <x v="39"/>
    <n v="9"/>
    <n v="42"/>
    <x v="1"/>
    <s v="MMR001"/>
    <s v="Open"/>
    <x v="4"/>
    <s v="MMR001001"/>
    <x v="4"/>
    <s v="MMR001001701"/>
    <m/>
    <m/>
    <s v="Maliyang Baptist Church"/>
    <s v="MMR001CMP016"/>
    <s v="97.4113064583333"/>
    <s v="25.360463125"/>
    <n v="293"/>
    <s v="GCA"/>
    <s v="Camp"/>
    <s v="Urban"/>
    <s v="01/08/2011"/>
    <s v="KBC"/>
    <n v="-1"/>
    <n v="0"/>
    <n v="0"/>
    <s v="Open"/>
    <n v="-1"/>
    <n v="0"/>
  </r>
  <r>
    <s v="MMR001"/>
    <x v="1"/>
    <s v="MMR001002"/>
    <x v="3"/>
    <s v="MMR001002029"/>
    <x v="7"/>
    <s v="165778"/>
    <x v="13"/>
    <n v="1"/>
    <n v="3"/>
    <x v="1"/>
    <s v="MMR001"/>
    <s v="Open"/>
    <x v="4"/>
    <s v="MMR001001"/>
    <x v="4"/>
    <s v="MMR001001701"/>
    <m/>
    <m/>
    <s v="Maliyang Baptist Church"/>
    <s v="MMR001CMP016"/>
    <s v="97.4113064583333"/>
    <s v="25.360463125"/>
    <n v="293"/>
    <s v="GCA"/>
    <s v="Camp"/>
    <s v="Urban"/>
    <s v="01/08/2011"/>
    <s v="KBC"/>
    <n v="-1"/>
    <n v="0"/>
    <n v="0"/>
    <s v="Open"/>
    <n v="-1"/>
    <n v="0"/>
  </r>
  <r>
    <s v="MMR001"/>
    <x v="1"/>
    <s v="MMR001002"/>
    <x v="3"/>
    <s v="MMR001002022"/>
    <x v="39"/>
    <s v="165770"/>
    <x v="60"/>
    <n v="1"/>
    <n v="7"/>
    <x v="1"/>
    <s v="MMR001"/>
    <s v="Open"/>
    <x v="4"/>
    <s v="MMR001001"/>
    <x v="4"/>
    <s v="MMR001001701"/>
    <m/>
    <m/>
    <s v="Maliyang Baptist Church"/>
    <s v="MMR001CMP016"/>
    <s v="97.4113064583333"/>
    <s v="25.360463125"/>
    <n v="293"/>
    <s v="GCA"/>
    <s v="Camp"/>
    <s v="Urban"/>
    <s v="01/08/2011"/>
    <s v="KBC"/>
    <n v="-1"/>
    <n v="0"/>
    <n v="0"/>
    <s v="Open"/>
    <n v="-1"/>
    <n v="0"/>
  </r>
  <r>
    <s v="MMR001"/>
    <x v="1"/>
    <s v="MMR001002"/>
    <x v="3"/>
    <s v="MMR001002025"/>
    <x v="42"/>
    <s v="165773"/>
    <x v="71"/>
    <n v="19"/>
    <n v="94"/>
    <x v="1"/>
    <s v="MMR001"/>
    <s v="Open"/>
    <x v="4"/>
    <s v="MMR001001"/>
    <x v="4"/>
    <s v="MMR001001701"/>
    <m/>
    <m/>
    <s v="Maliyang Baptist Church"/>
    <s v="MMR001CMP016"/>
    <s v="97.4113064583333"/>
    <s v="25.360463125"/>
    <n v="293"/>
    <s v="GCA"/>
    <s v="Camp"/>
    <s v="Urban"/>
    <s v="01/08/2011"/>
    <s v="KBC"/>
    <n v="-1"/>
    <n v="0"/>
    <n v="0"/>
    <s v="Open"/>
    <n v="-1"/>
    <n v="0"/>
  </r>
  <r>
    <s v="MMR001"/>
    <x v="1"/>
    <s v="MMR001002"/>
    <x v="3"/>
    <s v="MMR001002025"/>
    <x v="42"/>
    <s v="216855"/>
    <x v="63"/>
    <n v="2"/>
    <n v="10"/>
    <x v="1"/>
    <s v="MMR001"/>
    <s v="Open"/>
    <x v="4"/>
    <s v="MMR001001"/>
    <x v="4"/>
    <s v="MMR001001701"/>
    <m/>
    <m/>
    <s v="Maliyang Baptist Church"/>
    <s v="MMR001CMP016"/>
    <s v="97.4113064583333"/>
    <s v="25.360463125"/>
    <n v="293"/>
    <s v="GCA"/>
    <s v="Camp"/>
    <s v="Urban"/>
    <s v="01/08/2011"/>
    <s v="KBC"/>
    <n v="-1"/>
    <n v="0"/>
    <n v="0"/>
    <s v="Open"/>
    <n v="-1"/>
    <n v="0"/>
  </r>
  <r>
    <s v="MMR001"/>
    <x v="1"/>
    <s v="MMR001002"/>
    <x v="3"/>
    <s v="MMR001002024"/>
    <x v="23"/>
    <s v="216847"/>
    <x v="75"/>
    <n v="1"/>
    <n v="3"/>
    <x v="1"/>
    <s v="MMR001"/>
    <s v="Open"/>
    <x v="4"/>
    <s v="MMR001001"/>
    <x v="4"/>
    <s v="MMR001001701"/>
    <m/>
    <m/>
    <s v="Maliyang Baptist Church"/>
    <s v="MMR001CMP016"/>
    <s v="97.4113064583333"/>
    <s v="25.360463125"/>
    <n v="293"/>
    <s v="GCA"/>
    <s v="Camp"/>
    <s v="Urban"/>
    <s v="01/08/2011"/>
    <s v="KBC"/>
    <n v="-1"/>
    <n v="0"/>
    <n v="0"/>
    <s v="Open"/>
    <n v="-1"/>
    <n v="0"/>
  </r>
  <r>
    <s v="MMR001"/>
    <x v="1"/>
    <s v="MMR001013"/>
    <x v="4"/>
    <s v="MMR001013008"/>
    <x v="41"/>
    <s v="167308"/>
    <x v="220"/>
    <n v="7"/>
    <n v="37"/>
    <x v="1"/>
    <s v="MMR001"/>
    <s v="Open"/>
    <x v="13"/>
    <s v="MMR001013"/>
    <x v="42"/>
    <s v="167301"/>
    <s v="Maing Khaung"/>
    <m/>
    <s v="Maing Khaung Catholic Church"/>
    <s v="MMR001CMP223"/>
    <s v="97.227057"/>
    <s v="23.976571"/>
    <n v="582"/>
    <s v="GCA"/>
    <s v="Camp"/>
    <s v="Rural"/>
    <m/>
    <s v="KMSS-BMO"/>
    <n v="-1"/>
    <n v="-1"/>
    <n v="0"/>
    <s v="Open"/>
    <n v="-1"/>
    <n v="0"/>
  </r>
  <r>
    <s v="MMR001"/>
    <x v="1"/>
    <s v="MMR001013"/>
    <x v="4"/>
    <s v="MMR001013008"/>
    <x v="41"/>
    <s v="216940"/>
    <x v="459"/>
    <n v="5"/>
    <n v="24"/>
    <x v="1"/>
    <s v="MMR001"/>
    <s v="Open"/>
    <x v="13"/>
    <s v="MMR001013"/>
    <x v="42"/>
    <s v="167301"/>
    <s v="Maing Khaung"/>
    <m/>
    <s v="Maing Khaung Catholic Church"/>
    <s v="MMR001CMP223"/>
    <s v="97.227057"/>
    <s v="23.976571"/>
    <n v="582"/>
    <s v="GCA"/>
    <s v="Camp"/>
    <s v="Rural"/>
    <m/>
    <s v="KMSS-BMO"/>
    <n v="-1"/>
    <n v="-1"/>
    <n v="0"/>
    <s v="Open"/>
    <n v="-1"/>
    <n v="0"/>
  </r>
  <r>
    <s v="MMR001"/>
    <x v="1"/>
    <s v="MMR001013"/>
    <x v="4"/>
    <s v="MMR001013033"/>
    <x v="124"/>
    <s v="167473"/>
    <x v="212"/>
    <n v="3"/>
    <n v="11"/>
    <x v="1"/>
    <s v="MMR001"/>
    <s v="Open"/>
    <x v="13"/>
    <s v="MMR001013"/>
    <x v="42"/>
    <s v="167301"/>
    <s v="Maing Khaung"/>
    <m/>
    <s v="Maing Khaung Catholic Church"/>
    <s v="MMR001CMP223"/>
    <s v="97.227057"/>
    <s v="23.976571"/>
    <n v="582"/>
    <s v="GCA"/>
    <s v="Camp"/>
    <s v="Rural"/>
    <m/>
    <s v="KMSS-BMO"/>
    <n v="-1"/>
    <n v="-1"/>
    <n v="0"/>
    <s v="Open"/>
    <n v="-1"/>
    <n v="0"/>
  </r>
  <r>
    <s v="MMR001"/>
    <x v="1"/>
    <s v="MMR001013"/>
    <x v="4"/>
    <s v="MMR001013008"/>
    <x v="41"/>
    <s v="167311"/>
    <x v="200"/>
    <n v="11"/>
    <n v="54"/>
    <x v="1"/>
    <s v="MMR001"/>
    <s v="Open"/>
    <x v="13"/>
    <s v="MMR001013"/>
    <x v="42"/>
    <s v="167301"/>
    <s v="Maing Khaung"/>
    <m/>
    <s v="Maing Khaung Catholic Church"/>
    <s v="MMR001CMP223"/>
    <s v="97.227057"/>
    <s v="23.976571"/>
    <n v="582"/>
    <s v="GCA"/>
    <s v="Camp"/>
    <s v="Rural"/>
    <m/>
    <s v="KMSS-BMO"/>
    <n v="-1"/>
    <n v="-1"/>
    <n v="0"/>
    <s v="Open"/>
    <n v="-1"/>
    <n v="0"/>
  </r>
  <r>
    <s v="MMR001"/>
    <x v="1"/>
    <s v="MMR001013"/>
    <x v="4"/>
    <s v="MMR001013037"/>
    <x v="9"/>
    <s v="167484"/>
    <x v="93"/>
    <n v="38"/>
    <n v="169"/>
    <x v="1"/>
    <s v="MMR001"/>
    <s v="Open"/>
    <x v="13"/>
    <s v="MMR001013"/>
    <x v="42"/>
    <s v="167301"/>
    <s v="Maing Khaung"/>
    <m/>
    <s v="Maing Khaung Catholic Church"/>
    <s v="MMR001CMP223"/>
    <s v="97.227057"/>
    <s v="23.976571"/>
    <n v="582"/>
    <s v="GCA"/>
    <s v="Camp"/>
    <s v="Rural"/>
    <m/>
    <s v="KMSS-BMO"/>
    <n v="-1"/>
    <n v="-1"/>
    <n v="0"/>
    <s v="Open"/>
    <n v="-1"/>
    <n v="0"/>
  </r>
  <r>
    <s v="MMR001"/>
    <x v="1"/>
    <s v="MMR001013"/>
    <x v="4"/>
    <s v="MMR001013007"/>
    <x v="108"/>
    <s v="167301"/>
    <x v="171"/>
    <n v="15"/>
    <n v="54"/>
    <x v="1"/>
    <s v="MMR001"/>
    <s v="Open"/>
    <x v="13"/>
    <s v="MMR001013"/>
    <x v="42"/>
    <s v="167301"/>
    <s v="Maing Khaung"/>
    <m/>
    <s v="Maing Khaung Catholic Church"/>
    <s v="MMR001CMP223"/>
    <s v="97.227057"/>
    <s v="23.976571"/>
    <n v="582"/>
    <s v="GCA"/>
    <s v="Camp"/>
    <s v="Rural"/>
    <m/>
    <s v="KMSS-BMO"/>
    <n v="-1"/>
    <n v="-1"/>
    <n v="0"/>
    <s v="Open"/>
    <n v="-1"/>
    <n v="0"/>
  </r>
  <r>
    <s v="MMR001"/>
    <x v="1"/>
    <s v="MMR001013"/>
    <x v="4"/>
    <s v="MMR001013008"/>
    <x v="41"/>
    <s v="167313"/>
    <x v="460"/>
    <n v="20"/>
    <n v="80"/>
    <x v="1"/>
    <s v="MMR001"/>
    <s v="Open"/>
    <x v="13"/>
    <s v="MMR001013"/>
    <x v="42"/>
    <s v="167301"/>
    <s v="Maing Khaung"/>
    <m/>
    <s v="Maing Khaung Catholic Church"/>
    <s v="MMR001CMP223"/>
    <s v="97.227057"/>
    <s v="23.976571"/>
    <n v="582"/>
    <s v="GCA"/>
    <s v="Camp"/>
    <s v="Rural"/>
    <m/>
    <s v="KMSS-BMO"/>
    <n v="-1"/>
    <n v="-1"/>
    <n v="0"/>
    <s v="Open"/>
    <n v="-1"/>
    <n v="0"/>
  </r>
  <r>
    <s v="MMR001"/>
    <x v="1"/>
    <s v="MMR001013"/>
    <x v="4"/>
    <s v="MMR001013038"/>
    <x v="31"/>
    <s v="167495"/>
    <x v="48"/>
    <n v="6"/>
    <n v="24"/>
    <x v="1"/>
    <s v="MMR001"/>
    <s v="Open"/>
    <x v="13"/>
    <s v="MMR001013"/>
    <x v="42"/>
    <s v="167301"/>
    <s v="Maing Khaung"/>
    <m/>
    <s v="Maing Khaung Catholic Church"/>
    <s v="MMR001CMP223"/>
    <s v="97.227057"/>
    <s v="23.976571"/>
    <n v="582"/>
    <s v="GCA"/>
    <s v="Camp"/>
    <s v="Rural"/>
    <m/>
    <s v="KMSS-BMO"/>
    <n v="-1"/>
    <n v="-1"/>
    <n v="0"/>
    <s v="Open"/>
    <n v="-1"/>
    <n v="0"/>
  </r>
  <r>
    <s v="MMR001"/>
    <x v="1"/>
    <s v="MMR001013"/>
    <x v="4"/>
    <s v="MMR001013031"/>
    <x v="109"/>
    <s v="167467"/>
    <x v="172"/>
    <n v="1"/>
    <n v="4"/>
    <x v="1"/>
    <s v="MMR001"/>
    <s v="Open"/>
    <x v="13"/>
    <s v="MMR001013"/>
    <x v="42"/>
    <s v="167301"/>
    <s v="Maing Khaung"/>
    <m/>
    <s v="Maing Khaung Catholic Church"/>
    <s v="MMR001CMP223"/>
    <s v="97.227057"/>
    <s v="23.976571"/>
    <n v="582"/>
    <s v="GCA"/>
    <s v="Camp"/>
    <s v="Rural"/>
    <m/>
    <s v="KMSS-BMO"/>
    <n v="-1"/>
    <n v="-1"/>
    <n v="0"/>
    <s v="Open"/>
    <n v="-1"/>
    <n v="0"/>
  </r>
  <r>
    <s v="MMR001"/>
    <x v="1"/>
    <s v="MMR001013"/>
    <x v="4"/>
    <s v="MMR001013009"/>
    <x v="211"/>
    <s v="167325"/>
    <x v="461"/>
    <n v="2"/>
    <n v="11"/>
    <x v="1"/>
    <s v="MMR001"/>
    <s v="Open"/>
    <x v="13"/>
    <s v="MMR001013"/>
    <x v="42"/>
    <s v="167301"/>
    <s v="Maing Khaung"/>
    <m/>
    <s v="Maing Khaung Catholic Church"/>
    <s v="MMR001CMP223"/>
    <s v="97.227057"/>
    <s v="23.976571"/>
    <n v="582"/>
    <s v="GCA"/>
    <s v="Camp"/>
    <s v="Rural"/>
    <m/>
    <s v="KMSS-BMO"/>
    <n v="-1"/>
    <n v="-1"/>
    <n v="0"/>
    <s v="Open"/>
    <n v="-1"/>
    <n v="0"/>
  </r>
  <r>
    <s v="MMR001"/>
    <x v="1"/>
    <s v="MMR001013"/>
    <x v="4"/>
    <s v="MMR001013038"/>
    <x v="31"/>
    <s v="167497"/>
    <x v="462"/>
    <n v="1"/>
    <n v="5"/>
    <x v="1"/>
    <s v="MMR001"/>
    <s v="Open"/>
    <x v="13"/>
    <s v="MMR001013"/>
    <x v="42"/>
    <s v="167301"/>
    <s v="Maing Khaung"/>
    <m/>
    <s v="Maing Khaung Catholic Church"/>
    <s v="MMR001CMP223"/>
    <s v="97.227057"/>
    <s v="23.976571"/>
    <n v="582"/>
    <s v="GCA"/>
    <s v="Camp"/>
    <s v="Rural"/>
    <m/>
    <s v="KMSS-BMO"/>
    <n v="-1"/>
    <n v="-1"/>
    <n v="0"/>
    <s v="Open"/>
    <n v="-1"/>
    <n v="0"/>
  </r>
  <r>
    <s v="MMR001"/>
    <x v="1"/>
    <s v="MMR001013"/>
    <x v="4"/>
    <s v="MMR001013008"/>
    <x v="41"/>
    <s v="167307"/>
    <x v="197"/>
    <n v="1"/>
    <n v="7"/>
    <x v="1"/>
    <s v="MMR001"/>
    <s v="Open"/>
    <x v="13"/>
    <s v="MMR001013"/>
    <x v="42"/>
    <s v="167301"/>
    <s v="Maing Khaung"/>
    <m/>
    <s v="Maing Khaung Catholic Church"/>
    <s v="MMR001CMP223"/>
    <s v="97.227057"/>
    <s v="23.976571"/>
    <n v="582"/>
    <s v="GCA"/>
    <s v="Camp"/>
    <s v="Rural"/>
    <m/>
    <s v="KMSS-BMO"/>
    <n v="-1"/>
    <n v="-1"/>
    <n v="0"/>
    <s v="Open"/>
    <n v="-1"/>
    <n v="0"/>
  </r>
  <r>
    <s v="MMR001"/>
    <x v="1"/>
    <s v="MMR001013"/>
    <x v="4"/>
    <s v="MMR001013038"/>
    <x v="31"/>
    <s v="167502"/>
    <x v="300"/>
    <n v="1"/>
    <n v="5"/>
    <x v="1"/>
    <s v="MMR001"/>
    <s v="Open"/>
    <x v="13"/>
    <s v="MMR001013"/>
    <x v="42"/>
    <s v="167301"/>
    <s v="Maing Khaung"/>
    <m/>
    <s v="Maing Khaung Catholic Church"/>
    <s v="MMR001CMP223"/>
    <s v="97.227057"/>
    <s v="23.976571"/>
    <n v="582"/>
    <s v="GCA"/>
    <s v="Camp"/>
    <s v="Rural"/>
    <m/>
    <s v="KMSS-BMO"/>
    <n v="-1"/>
    <n v="-1"/>
    <n v="0"/>
    <s v="Open"/>
    <n v="-1"/>
    <n v="0"/>
  </r>
  <r>
    <s v="MMR001"/>
    <x v="1"/>
    <s v="MMR001013"/>
    <x v="4"/>
    <s v="MMR001013037"/>
    <x v="9"/>
    <s v="167486"/>
    <x v="463"/>
    <n v="1"/>
    <n v="9"/>
    <x v="1"/>
    <s v="MMR001"/>
    <s v="Open"/>
    <x v="13"/>
    <s v="MMR001013"/>
    <x v="42"/>
    <s v="167301"/>
    <s v="Maing Khaung"/>
    <m/>
    <s v="Maing Khaung Catholic Church"/>
    <s v="MMR001CMP223"/>
    <s v="97.227057"/>
    <s v="23.976571"/>
    <n v="582"/>
    <s v="GCA"/>
    <s v="Camp"/>
    <s v="Rural"/>
    <m/>
    <s v="KMSS-BMO"/>
    <n v="-1"/>
    <n v="-1"/>
    <n v="0"/>
    <s v="Open"/>
    <n v="-1"/>
    <n v="0"/>
  </r>
  <r>
    <s v="MMR001"/>
    <x v="1"/>
    <s v="MMR001013"/>
    <x v="4"/>
    <s v="MMR001013040"/>
    <x v="185"/>
    <s v="167514"/>
    <x v="414"/>
    <n v="1"/>
    <n v="4"/>
    <x v="1"/>
    <s v="MMR001"/>
    <s v="Open"/>
    <x v="13"/>
    <s v="MMR001013"/>
    <x v="42"/>
    <s v="167301"/>
    <s v="Maing Khaung"/>
    <m/>
    <s v="Maing Khaung Catholic Church"/>
    <s v="MMR001CMP223"/>
    <s v="97.227057"/>
    <s v="23.976571"/>
    <n v="582"/>
    <s v="GCA"/>
    <s v="Camp"/>
    <s v="Rural"/>
    <m/>
    <s v="KMSS-BMO"/>
    <n v="-1"/>
    <n v="-1"/>
    <n v="0"/>
    <s v="Open"/>
    <n v="-1"/>
    <n v="0"/>
  </r>
  <r>
    <s v="MMR001"/>
    <x v="1"/>
    <s v="MMR001013"/>
    <x v="4"/>
    <s v="MMR001013032"/>
    <x v="21"/>
    <s v="167469"/>
    <x v="37"/>
    <n v="3"/>
    <n v="16"/>
    <x v="1"/>
    <s v="MMR001"/>
    <s v="Open"/>
    <x v="13"/>
    <s v="MMR001013"/>
    <x v="42"/>
    <s v="167301"/>
    <s v="Maing Khaung"/>
    <m/>
    <s v="Maing Khaung Catholic Church"/>
    <s v="MMR001CMP223"/>
    <s v="97.227057"/>
    <s v="23.976571"/>
    <n v="582"/>
    <s v="GCA"/>
    <s v="Camp"/>
    <s v="Rural"/>
    <m/>
    <s v="KMSS-BMO"/>
    <n v="-1"/>
    <n v="-1"/>
    <n v="0"/>
    <s v="Open"/>
    <n v="-1"/>
    <n v="0"/>
  </r>
  <r>
    <s v="MMR001"/>
    <x v="1"/>
    <s v="MMR001013"/>
    <x v="4"/>
    <s v="MMR001013038"/>
    <x v="31"/>
    <s v="167498"/>
    <x v="464"/>
    <n v="5"/>
    <n v="22"/>
    <x v="1"/>
    <s v="MMR001"/>
    <s v="Open"/>
    <x v="13"/>
    <s v="MMR001013"/>
    <x v="42"/>
    <s v="167301"/>
    <s v="Maing Khaung"/>
    <m/>
    <s v="Maing Khaung Catholic Church"/>
    <s v="MMR001CMP223"/>
    <s v="97.227057"/>
    <s v="23.976571"/>
    <n v="582"/>
    <s v="GCA"/>
    <s v="Camp"/>
    <s v="Rural"/>
    <m/>
    <s v="KMSS-BMO"/>
    <n v="-1"/>
    <n v="-1"/>
    <n v="0"/>
    <s v="Open"/>
    <n v="-1"/>
    <n v="0"/>
  </r>
  <r>
    <s v="MMR001"/>
    <x v="1"/>
    <s v="MMR001013"/>
    <x v="4"/>
    <s v="MMR001013040"/>
    <x v="185"/>
    <s v="167510"/>
    <x v="357"/>
    <n v="1"/>
    <n v="6"/>
    <x v="1"/>
    <s v="MMR001"/>
    <s v="Open"/>
    <x v="13"/>
    <s v="MMR001013"/>
    <x v="42"/>
    <s v="167301"/>
    <s v="Maing Khaung"/>
    <m/>
    <s v="Maing Khaung Catholic Church"/>
    <s v="MMR001CMP223"/>
    <s v="97.227057"/>
    <s v="23.976571"/>
    <n v="582"/>
    <s v="GCA"/>
    <s v="Camp"/>
    <s v="Rural"/>
    <m/>
    <s v="KMSS-BMO"/>
    <n v="-1"/>
    <n v="-1"/>
    <n v="0"/>
    <s v="Open"/>
    <n v="-1"/>
    <n v="0"/>
  </r>
  <r>
    <s v="MMR001"/>
    <x v="1"/>
    <s v="MMR001013"/>
    <x v="4"/>
    <s v="MMR001013037"/>
    <x v="9"/>
    <s v="167487"/>
    <x v="465"/>
    <n v="20"/>
    <n v="119"/>
    <x v="1"/>
    <s v="MMR001"/>
    <s v="Open"/>
    <x v="13"/>
    <s v="MMR001013"/>
    <x v="42"/>
    <s v="167301"/>
    <s v="Maing Khaung"/>
    <m/>
    <s v="Maing Khaung Catholic Church"/>
    <s v="MMR001CMP223"/>
    <s v="97.227057"/>
    <s v="23.976571"/>
    <n v="582"/>
    <s v="GCA"/>
    <s v="Camp"/>
    <s v="Rural"/>
    <m/>
    <s v="KMSS-BMO"/>
    <n v="-1"/>
    <n v="-1"/>
    <n v="0"/>
    <s v="Open"/>
    <n v="-1"/>
    <n v="0"/>
  </r>
  <r>
    <s v="MMR001"/>
    <x v="1"/>
    <s v="MMR001013"/>
    <x v="4"/>
    <s v="MMR001013008"/>
    <x v="41"/>
    <s v="167308"/>
    <x v="220"/>
    <n v="29"/>
    <n v="120"/>
    <x v="1"/>
    <s v="MMR001"/>
    <s v="Open"/>
    <x v="13"/>
    <s v="MMR001013"/>
    <x v="42"/>
    <s v="167301"/>
    <s v="Maing Khaung"/>
    <m/>
    <s v="Maing Khaung"/>
    <s v="MMR001CMP218"/>
    <s v="97.225881"/>
    <s v="23.972453"/>
    <n v="1443"/>
    <s v="GCA"/>
    <s v="Camp"/>
    <s v="Rural"/>
    <m/>
    <s v="KBC"/>
    <n v="-1"/>
    <n v="-1"/>
    <n v="0"/>
    <s v="Open"/>
    <n v="-1"/>
    <n v="0"/>
  </r>
  <r>
    <s v="MMR001"/>
    <x v="1"/>
    <s v="MMR001013"/>
    <x v="4"/>
    <s v="MMR001013016"/>
    <x v="100"/>
    <s v="167379"/>
    <x v="152"/>
    <n v="50"/>
    <n v="202"/>
    <x v="1"/>
    <s v="MMR001"/>
    <s v="Open"/>
    <x v="13"/>
    <s v="MMR001013"/>
    <x v="42"/>
    <s v="167301"/>
    <s v="Maing Khaung"/>
    <m/>
    <s v="Maing Khaung"/>
    <s v="MMR001CMP218"/>
    <s v="97.225881"/>
    <s v="23.972453"/>
    <n v="1443"/>
    <s v="GCA"/>
    <s v="Camp"/>
    <s v="Rural"/>
    <m/>
    <s v="KBC"/>
    <n v="-1"/>
    <n v="-1"/>
    <n v="0"/>
    <s v="Open"/>
    <n v="-1"/>
    <n v="0"/>
  </r>
  <r>
    <s v="MMR001"/>
    <x v="1"/>
    <s v="MMR001013"/>
    <x v="4"/>
    <s v="MMR001013038"/>
    <x v="31"/>
    <s v="167495"/>
    <x v="48"/>
    <n v="54"/>
    <n v="216"/>
    <x v="1"/>
    <s v="MMR001"/>
    <s v="Open"/>
    <x v="13"/>
    <s v="MMR001013"/>
    <x v="42"/>
    <s v="167301"/>
    <s v="Maing Khaung"/>
    <m/>
    <s v="Maing Khaung"/>
    <s v="MMR001CMP218"/>
    <s v="97.225881"/>
    <s v="23.972453"/>
    <n v="1443"/>
    <s v="GCA"/>
    <s v="Camp"/>
    <s v="Rural"/>
    <m/>
    <s v="KBC"/>
    <n v="-1"/>
    <n v="-1"/>
    <n v="0"/>
    <s v="Open"/>
    <n v="-1"/>
    <n v="0"/>
  </r>
  <r>
    <s v="MMR001"/>
    <x v="1"/>
    <s v="MMR001013"/>
    <x v="4"/>
    <s v="MMR001013008"/>
    <x v="41"/>
    <s v="167307"/>
    <x v="197"/>
    <n v="50"/>
    <n v="243"/>
    <x v="1"/>
    <s v="MMR001"/>
    <s v="Open"/>
    <x v="13"/>
    <s v="MMR001013"/>
    <x v="42"/>
    <s v="167301"/>
    <s v="Maing Khaung"/>
    <m/>
    <s v="Maing Khaung"/>
    <s v="MMR001CMP218"/>
    <s v="97.225881"/>
    <s v="23.972453"/>
    <n v="1443"/>
    <s v="GCA"/>
    <s v="Camp"/>
    <s v="Rural"/>
    <m/>
    <s v="KBC"/>
    <n v="-1"/>
    <n v="-1"/>
    <n v="0"/>
    <s v="Open"/>
    <n v="-1"/>
    <n v="0"/>
  </r>
  <r>
    <s v="MMR001"/>
    <x v="1"/>
    <s v="MMR001013"/>
    <x v="4"/>
    <s v="MMR001013008"/>
    <x v="41"/>
    <s v="220533"/>
    <x v="205"/>
    <n v="82"/>
    <n v="352"/>
    <x v="1"/>
    <s v="MMR001"/>
    <s v="Open"/>
    <x v="13"/>
    <s v="MMR001013"/>
    <x v="42"/>
    <s v="167301"/>
    <s v="Maing Khaung"/>
    <m/>
    <s v="Maing Khaung"/>
    <s v="MMR001CMP218"/>
    <s v="97.225881"/>
    <s v="23.972453"/>
    <n v="1443"/>
    <s v="GCA"/>
    <s v="Camp"/>
    <s v="Rural"/>
    <m/>
    <s v="KBC"/>
    <n v="-1"/>
    <n v="-1"/>
    <n v="0"/>
    <s v="Open"/>
    <n v="-1"/>
    <n v="0"/>
  </r>
  <r>
    <s v="MMR001"/>
    <x v="1"/>
    <s v="MMR001013"/>
    <x v="4"/>
    <s v="MMR001013037"/>
    <x v="9"/>
    <s v="167484"/>
    <x v="93"/>
    <n v="48"/>
    <n v="199"/>
    <x v="1"/>
    <s v="MMR001"/>
    <s v="Open"/>
    <x v="13"/>
    <s v="MMR001013"/>
    <x v="42"/>
    <s v="167301"/>
    <s v="Maing Khaung"/>
    <m/>
    <s v="Maing Khaung"/>
    <s v="MMR001CMP218"/>
    <s v="97.225881"/>
    <s v="23.972453"/>
    <n v="1443"/>
    <s v="GCA"/>
    <s v="Camp"/>
    <s v="Rural"/>
    <m/>
    <s v="KBC"/>
    <n v="-1"/>
    <n v="-1"/>
    <n v="0"/>
    <s v="Open"/>
    <n v="-1"/>
    <n v="0"/>
  </r>
  <r>
    <s v="MMR001"/>
    <x v="1"/>
    <s v="MMR001013"/>
    <x v="4"/>
    <s v="MMR001013008"/>
    <x v="41"/>
    <s v="167314"/>
    <x v="62"/>
    <n v="14"/>
    <n v="31"/>
    <x v="1"/>
    <s v="MMR001"/>
    <s v="Open"/>
    <x v="13"/>
    <s v="MMR001013"/>
    <x v="42"/>
    <s v="167301"/>
    <s v="Maing Khaung"/>
    <m/>
    <s v="Maing Khaung"/>
    <s v="MMR001CMP218"/>
    <s v="97.225881"/>
    <s v="23.972453"/>
    <n v="1443"/>
    <s v="GCA"/>
    <s v="Camp"/>
    <s v="Rural"/>
    <m/>
    <s v="KBC"/>
    <n v="-1"/>
    <n v="-1"/>
    <n v="0"/>
    <s v="Open"/>
    <n v="-1"/>
    <n v="0"/>
  </r>
  <r>
    <s v="MMR001"/>
    <x v="1"/>
    <s v="MMR001013"/>
    <x v="4"/>
    <s v="MMR001013007"/>
    <x v="108"/>
    <s v="167306"/>
    <x v="199"/>
    <n v="7"/>
    <n v="32"/>
    <x v="1"/>
    <s v="MMR001"/>
    <s v="Open"/>
    <x v="13"/>
    <s v="MMR001013"/>
    <x v="42"/>
    <s v="167301"/>
    <s v="Maing Khaung"/>
    <m/>
    <s v="Maing Khaung"/>
    <s v="MMR001CMP218"/>
    <s v="97.225881"/>
    <s v="23.972453"/>
    <n v="1443"/>
    <s v="GCA"/>
    <s v="Camp"/>
    <s v="Rural"/>
    <m/>
    <s v="KBC"/>
    <n v="-1"/>
    <n v="-1"/>
    <n v="0"/>
    <s v="Open"/>
    <n v="-1"/>
    <n v="0"/>
  </r>
  <r>
    <s v="MMR001"/>
    <x v="1"/>
    <s v="MMR001013"/>
    <x v="4"/>
    <s v="MMR001013038"/>
    <x v="31"/>
    <s v="220557"/>
    <x v="206"/>
    <n v="27"/>
    <n v="114"/>
    <x v="1"/>
    <s v="MMR001"/>
    <s v="Open"/>
    <x v="13"/>
    <s v="MMR001013"/>
    <x v="42"/>
    <s v="167301"/>
    <s v="Maing Khaung"/>
    <m/>
    <s v="Maing Khaung"/>
    <s v="MMR001CMP218"/>
    <s v="97.225881"/>
    <s v="23.972453"/>
    <n v="1443"/>
    <s v="GCA"/>
    <s v="Camp"/>
    <s v="Rural"/>
    <m/>
    <s v="KBC"/>
    <n v="-1"/>
    <n v="-1"/>
    <n v="0"/>
    <s v="Open"/>
    <n v="-1"/>
    <n v="0"/>
  </r>
  <r>
    <s v="MMR001"/>
    <x v="1"/>
    <s v="MMR001013"/>
    <x v="4"/>
    <s v="MMR001013016"/>
    <x v="100"/>
    <s v="167373"/>
    <x v="466"/>
    <n v="4"/>
    <n v="22"/>
    <x v="1"/>
    <s v="MMR001"/>
    <s v="Open"/>
    <x v="13"/>
    <s v="MMR001013"/>
    <x v="42"/>
    <s v="167301"/>
    <s v="Maing Khaung"/>
    <m/>
    <s v="Maing Khaung"/>
    <s v="MMR001CMP218"/>
    <s v="97.225881"/>
    <s v="23.972453"/>
    <n v="1443"/>
    <s v="GCA"/>
    <s v="Camp"/>
    <s v="Rural"/>
    <m/>
    <s v="KBC"/>
    <n v="-1"/>
    <n v="-1"/>
    <n v="0"/>
    <s v="Open"/>
    <n v="-1"/>
    <n v="0"/>
  </r>
  <r>
    <s v="MMR001"/>
    <x v="1"/>
    <s v="MMR001003"/>
    <x v="13"/>
    <s v="MMR001003017"/>
    <x v="61"/>
    <s v="220413"/>
    <x v="467"/>
    <n v="1"/>
    <n v="3"/>
    <x v="1"/>
    <s v="MMR001"/>
    <s v="Open"/>
    <x v="1"/>
    <s v="MMR001002"/>
    <x v="43"/>
    <s v="MMR001002006"/>
    <s v="Mai Na"/>
    <s v="165740"/>
    <s v="Maina Lawang Baptist Church"/>
    <s v="MMR001CMP039"/>
    <s v="97.4265369444445"/>
    <s v="25.4096126851852"/>
    <n v="199"/>
    <s v="GCA"/>
    <s v="Camp"/>
    <s v="Urban"/>
    <s v="01/12/2011"/>
    <s v="KBC"/>
    <n v="-1"/>
    <n v="0"/>
    <n v="0"/>
    <s v="Open"/>
    <n v="-1"/>
    <n v="0"/>
  </r>
  <r>
    <s v="MMR001"/>
    <x v="1"/>
    <s v="MMR001012"/>
    <x v="5"/>
    <s v="MMR001012051"/>
    <x v="19"/>
    <s v="167269"/>
    <x v="35"/>
    <n v="1"/>
    <n v="2"/>
    <x v="1"/>
    <s v="MMR001"/>
    <s v="Open"/>
    <x v="1"/>
    <s v="MMR001002"/>
    <x v="43"/>
    <s v="MMR001002006"/>
    <s v="Mai Na"/>
    <s v="165740"/>
    <s v="Maina Lawang Baptist Church"/>
    <s v="MMR001CMP039"/>
    <s v="97.4265369444445"/>
    <s v="25.4096126851852"/>
    <n v="199"/>
    <s v="GCA"/>
    <s v="Camp"/>
    <s v="Urban"/>
    <s v="01/12/2011"/>
    <s v="KBC"/>
    <n v="-1"/>
    <n v="0"/>
    <n v="0"/>
    <s v="Open"/>
    <n v="-1"/>
    <n v="0"/>
  </r>
  <r>
    <s v="MMR001"/>
    <x v="1"/>
    <s v="MMR001002"/>
    <x v="3"/>
    <s v="MMR001002031"/>
    <x v="6"/>
    <s v="165794"/>
    <x v="12"/>
    <n v="2"/>
    <n v="12"/>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2"/>
    <x v="3"/>
    <s v="MMR001002025"/>
    <x v="42"/>
    <s v="216855"/>
    <x v="63"/>
    <n v="20"/>
    <n v="72"/>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2"/>
    <x v="3"/>
    <s v="MMR001002025"/>
    <x v="42"/>
    <s v="165773"/>
    <x v="71"/>
    <n v="10"/>
    <n v="46"/>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2"/>
    <x v="3"/>
    <s v="MMR001002023"/>
    <x v="10"/>
    <s v="165771"/>
    <x v="22"/>
    <n v="1"/>
    <n v="8"/>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2"/>
    <x v="3"/>
    <s v="MMR001002024"/>
    <x v="23"/>
    <s v="216846"/>
    <x v="468"/>
    <n v="1"/>
    <n v="5"/>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1"/>
    <x v="9"/>
    <s v="MMR001001702"/>
    <x v="235"/>
    <s v="MMR001001702503"/>
    <x v="72"/>
    <n v="1"/>
    <n v="3"/>
    <x v="1"/>
    <s v="MMR001"/>
    <s v="Open"/>
    <x v="1"/>
    <s v="MMR001002"/>
    <x v="43"/>
    <s v="MMR001002006"/>
    <s v="Mai Na"/>
    <s v="165740"/>
    <s v="Maina Lawang Baptist Church"/>
    <s v="MMR001CMP039"/>
    <s v="97.4265369444445"/>
    <s v="25.4096126851852"/>
    <n v="199"/>
    <s v="GCA"/>
    <s v="Camp"/>
    <s v="Urban"/>
    <s v="01/12/2011"/>
    <s v="KBC"/>
    <n v="-1"/>
    <n v="0"/>
    <n v="0"/>
    <s v="Open"/>
    <n v="-1"/>
    <n v="0"/>
  </r>
  <r>
    <s v="MMR001"/>
    <x v="1"/>
    <s v="MMR001002"/>
    <x v="3"/>
    <s v="MMR001002022"/>
    <x v="39"/>
    <s v="165770"/>
    <x v="60"/>
    <n v="1"/>
    <n v="7"/>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3"/>
    <x v="13"/>
    <s v="MMR001003006"/>
    <x v="230"/>
    <s v="220402"/>
    <x v="469"/>
    <n v="1"/>
    <n v="2"/>
    <x v="1"/>
    <s v="MMR001"/>
    <s v="Open"/>
    <x v="1"/>
    <s v="MMR001002"/>
    <x v="43"/>
    <s v="MMR001002006"/>
    <s v="Mai Na"/>
    <s v="165740"/>
    <s v="Maina Lawang Baptist Church"/>
    <s v="MMR001CMP039"/>
    <s v="97.4265369444445"/>
    <s v="25.4096126851852"/>
    <n v="199"/>
    <s v="GCA"/>
    <s v="Camp"/>
    <s v="Urban"/>
    <s v="01/12/2011"/>
    <s v="KBC"/>
    <n v="-1"/>
    <n v="0"/>
    <n v="0"/>
    <s v="Open"/>
    <n v="-1"/>
    <n v="0"/>
  </r>
  <r>
    <s v="MMR001"/>
    <x v="1"/>
    <s v="MMR001002"/>
    <x v="3"/>
    <s v="MMR001002029"/>
    <x v="7"/>
    <s v="220354"/>
    <x v="20"/>
    <n v="7"/>
    <n v="32"/>
    <x v="1"/>
    <s v="MMR001"/>
    <s v="Open"/>
    <x v="1"/>
    <s v="MMR001002"/>
    <x v="43"/>
    <s v="MMR001002006"/>
    <s v="Mai Na"/>
    <s v="165740"/>
    <s v="Maina Lawang Baptist Church"/>
    <s v="MMR001CMP039"/>
    <s v="97.4265369444445"/>
    <s v="25.4096126851852"/>
    <n v="199"/>
    <s v="GCA"/>
    <s v="Camp"/>
    <s v="Urban"/>
    <s v="01/12/2011"/>
    <s v="KBC"/>
    <n v="-1"/>
    <n v="-1"/>
    <n v="0"/>
    <s v="Open"/>
    <n v="-1"/>
    <n v="0"/>
  </r>
  <r>
    <s v="MMR001"/>
    <x v="1"/>
    <s v="MMR001005"/>
    <x v="17"/>
    <s v="MMR001005701"/>
    <x v="74"/>
    <s v="MMR001005701503"/>
    <x v="395"/>
    <n v="4"/>
    <n v="26"/>
    <x v="1"/>
    <s v="MMR001"/>
    <s v="Open"/>
    <x v="1"/>
    <s v="MMR001002"/>
    <x v="43"/>
    <s v="MMR001002006"/>
    <s v="Mai Na"/>
    <s v="165740"/>
    <s v="Maina KBC (Bawng Ring)"/>
    <s v="MMR001CMP040"/>
    <s v="97.4348558695652"/>
    <s v="25.4118005797101"/>
    <n v="2219"/>
    <s v="GCA"/>
    <s v="Camp"/>
    <s v="Rural"/>
    <s v="01/06/2012"/>
    <s v="KBC"/>
    <n v="-1"/>
    <n v="0"/>
    <n v="0"/>
    <s v="Open"/>
    <n v="-1"/>
    <n v="0"/>
  </r>
  <r>
    <s v="MMR001"/>
    <x v="1"/>
    <s v="MMR001009"/>
    <x v="6"/>
    <s v="MMR001009701"/>
    <x v="73"/>
    <s v="MMR001009701501"/>
    <x v="111"/>
    <n v="5"/>
    <n v="22"/>
    <x v="1"/>
    <s v="MMR001"/>
    <s v="Open"/>
    <x v="1"/>
    <s v="MMR001002"/>
    <x v="43"/>
    <s v="MMR001002006"/>
    <s v="Mai Na"/>
    <s v="165740"/>
    <s v="Maina KBC (Bawng Ring)"/>
    <s v="MMR001CMP040"/>
    <s v="97.4348558695652"/>
    <s v="25.4118005797101"/>
    <n v="2219"/>
    <s v="GCA"/>
    <s v="Camp"/>
    <s v="Rural"/>
    <s v="01/06/2012"/>
    <s v="KBC"/>
    <n v="-1"/>
    <n v="0"/>
    <n v="0"/>
    <s v="Open"/>
    <n v="-1"/>
    <n v="0"/>
  </r>
  <r>
    <s v="MMR001"/>
    <x v="1"/>
    <s v="MMR001002"/>
    <x v="3"/>
    <s v="MMR001002029"/>
    <x v="7"/>
    <s v="165778"/>
    <x v="13"/>
    <n v="11"/>
    <n v="42"/>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30"/>
    <x v="186"/>
    <s v="216862"/>
    <x v="91"/>
    <n v="1"/>
    <n v="13"/>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31"/>
    <x v="6"/>
    <s v="165795"/>
    <x v="122"/>
    <n v="3"/>
    <n v="18"/>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1"/>
    <x v="37"/>
    <s v="165769"/>
    <x v="84"/>
    <n v="3"/>
    <n v="15"/>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33"/>
    <x v="81"/>
    <s v="220364"/>
    <x v="160"/>
    <n v="3"/>
    <n v="12"/>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4"/>
    <x v="23"/>
    <s v="165772"/>
    <x v="39"/>
    <n v="8"/>
    <n v="31"/>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9"/>
    <x v="7"/>
    <s v="220355"/>
    <x v="15"/>
    <n v="5"/>
    <n v="30"/>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9"/>
    <x v="7"/>
    <s v="220354"/>
    <x v="20"/>
    <n v="7"/>
    <n v="46"/>
    <x v="1"/>
    <s v="MMR001"/>
    <s v="Open"/>
    <x v="1"/>
    <s v="MMR001002"/>
    <x v="43"/>
    <s v="MMR001002006"/>
    <s v="Mai Na"/>
    <s v="165740"/>
    <s v="Maina KBC (Bawng Ring)"/>
    <s v="MMR001CMP040"/>
    <s v="97.4348558695652"/>
    <s v="25.4118005797101"/>
    <n v="2219"/>
    <s v="GCA"/>
    <s v="Camp"/>
    <s v="Rural"/>
    <s v="01/06/2012"/>
    <s v="KBC"/>
    <n v="-1"/>
    <n v="-1"/>
    <n v="0"/>
    <s v="Open"/>
    <n v="-1"/>
    <n v="0"/>
  </r>
  <r>
    <s v="MMR001"/>
    <x v="1"/>
    <s v="MMR001005"/>
    <x v="17"/>
    <s v="MMR001005015"/>
    <x v="132"/>
    <s v="166321"/>
    <x v="229"/>
    <n v="2"/>
    <n v="12"/>
    <x v="1"/>
    <s v="MMR001"/>
    <s v="Open"/>
    <x v="1"/>
    <s v="MMR001002"/>
    <x v="43"/>
    <s v="MMR001002006"/>
    <s v="Mai Na"/>
    <s v="165740"/>
    <s v="Maina KBC (Bawng Ring)"/>
    <s v="MMR001CMP040"/>
    <s v="97.4348558695652"/>
    <s v="25.4118005797101"/>
    <n v="2219"/>
    <s v="GCA"/>
    <s v="Camp"/>
    <s v="Rural"/>
    <s v="01/06/2012"/>
    <s v="KBC"/>
    <n v="-1"/>
    <n v="0"/>
    <n v="0"/>
    <s v="Open"/>
    <n v="-1"/>
    <n v="0"/>
  </r>
  <r>
    <s v="MMR001"/>
    <x v="1"/>
    <s v="MMR001015"/>
    <x v="18"/>
    <s v="MMR001015030"/>
    <x v="89"/>
    <s v="167804"/>
    <x v="131"/>
    <n v="4"/>
    <n v="27"/>
    <x v="1"/>
    <s v="MMR001"/>
    <s v="Open"/>
    <x v="1"/>
    <s v="MMR001002"/>
    <x v="43"/>
    <s v="MMR001002006"/>
    <s v="Mai Na"/>
    <s v="165740"/>
    <s v="Maina KBC (Bawng Ring)"/>
    <s v="MMR001CMP040"/>
    <s v="97.4348558695652"/>
    <s v="25.4118005797101"/>
    <n v="2219"/>
    <s v="GCA"/>
    <s v="Camp"/>
    <s v="Rural"/>
    <s v="01/06/2012"/>
    <s v="KBC"/>
    <n v="-1"/>
    <n v="0"/>
    <n v="0"/>
    <s v="Open"/>
    <n v="-1"/>
    <n v="0"/>
  </r>
  <r>
    <s v="MMR001"/>
    <x v="1"/>
    <s v="MMR001002"/>
    <x v="3"/>
    <s v="MMR001002036"/>
    <x v="104"/>
    <s v="165865"/>
    <x v="161"/>
    <n v="1"/>
    <n v="13"/>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2"/>
    <x v="39"/>
    <s v="165770"/>
    <x v="60"/>
    <n v="39"/>
    <n v="238"/>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9"/>
    <x v="7"/>
    <m/>
    <x v="8"/>
    <n v="17"/>
    <n v="92"/>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m/>
    <x v="4"/>
    <m/>
    <x v="8"/>
    <n v="17"/>
    <n v="90"/>
    <x v="1"/>
    <s v="MMR001"/>
    <s v="Open"/>
    <x v="1"/>
    <s v="MMR001002"/>
    <x v="43"/>
    <s v="MMR001002006"/>
    <s v="Mai Na"/>
    <s v="165740"/>
    <s v="Maina KBC (Bawng Ring)"/>
    <s v="MMR001CMP040"/>
    <s v="97.4348558695652"/>
    <s v="25.4118005797101"/>
    <n v="2219"/>
    <s v="GCA"/>
    <s v="Camp"/>
    <s v="Rural"/>
    <s v="01/06/2012"/>
    <s v="KBC"/>
    <n v="-1"/>
    <n v="-1"/>
    <n v="0"/>
    <s v="Open"/>
    <n v="0"/>
    <n v="-1"/>
  </r>
  <r>
    <s v="MMR001"/>
    <x v="1"/>
    <s v="MMR001002"/>
    <x v="3"/>
    <s v="MMR001002033"/>
    <x v="81"/>
    <s v="220368"/>
    <x v="158"/>
    <n v="27"/>
    <n v="163"/>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5"/>
    <x v="42"/>
    <s v="216855"/>
    <x v="63"/>
    <n v="53"/>
    <n v="222"/>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5"/>
    <x v="42"/>
    <s v="165773"/>
    <x v="71"/>
    <n v="78"/>
    <n v="400"/>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23"/>
    <x v="10"/>
    <s v="165771"/>
    <x v="22"/>
    <n v="92"/>
    <n v="510"/>
    <x v="1"/>
    <s v="MMR001"/>
    <s v="Open"/>
    <x v="1"/>
    <s v="MMR001002"/>
    <x v="43"/>
    <s v="MMR001002006"/>
    <s v="Mai Na"/>
    <s v="165740"/>
    <s v="Maina KBC (Bawng Ring)"/>
    <s v="MMR001CMP040"/>
    <s v="97.4348558695652"/>
    <s v="25.4118005797101"/>
    <n v="2219"/>
    <s v="GCA"/>
    <s v="Camp"/>
    <s v="Rural"/>
    <s v="01/06/2012"/>
    <s v="KBC"/>
    <n v="-1"/>
    <n v="-1"/>
    <n v="0"/>
    <s v="Open"/>
    <n v="-1"/>
    <n v="0"/>
  </r>
  <r>
    <s v="MMR001"/>
    <x v="1"/>
    <s v="MMR001002"/>
    <x v="3"/>
    <s v="MMR001002035"/>
    <x v="36"/>
    <s v="165853"/>
    <x v="56"/>
    <n v="4"/>
    <n v="21"/>
    <x v="1"/>
    <s v="MMR001"/>
    <s v="Open"/>
    <x v="1"/>
    <s v="MMR001002"/>
    <x v="43"/>
    <s v="MMR001002006"/>
    <s v="Mai Na"/>
    <s v="165740"/>
    <s v="Maina KBC (Bawng Ring)"/>
    <s v="MMR001CMP040"/>
    <s v="97.4348558695652"/>
    <s v="25.4118005797101"/>
    <n v="2219"/>
    <s v="GCA"/>
    <s v="Camp"/>
    <s v="Rural"/>
    <s v="01/06/2012"/>
    <s v="KBC"/>
    <n v="-1"/>
    <n v="-1"/>
    <n v="0"/>
    <s v="Open"/>
    <n v="-1"/>
    <n v="0"/>
  </r>
  <r>
    <s v="MMR001"/>
    <x v="1"/>
    <s v="MMR001012"/>
    <x v="5"/>
    <s v="MMR001012050"/>
    <x v="53"/>
    <s v="167260"/>
    <x v="82"/>
    <n v="2"/>
    <n v="19"/>
    <x v="1"/>
    <s v="MMR001"/>
    <s v="Open"/>
    <x v="1"/>
    <s v="MMR001002"/>
    <x v="43"/>
    <s v="MMR001002006"/>
    <s v="Mai Na"/>
    <s v="165740"/>
    <s v="Maina KBC (Bawng Ring)"/>
    <s v="MMR001CMP040"/>
    <s v="97.4348558695652"/>
    <s v="25.4118005797101"/>
    <n v="2219"/>
    <s v="GCA"/>
    <s v="Camp"/>
    <s v="Rural"/>
    <s v="01/06/2012"/>
    <s v="KBC"/>
    <n v="-1"/>
    <n v="0"/>
    <n v="0"/>
    <s v="Open"/>
    <n v="-1"/>
    <n v="0"/>
  </r>
  <r>
    <s v="MMR001"/>
    <x v="1"/>
    <s v="MMR001012"/>
    <x v="5"/>
    <s v="MMR001012051"/>
    <x v="19"/>
    <s v="167269"/>
    <x v="35"/>
    <n v="1"/>
    <n v="9"/>
    <x v="1"/>
    <s v="MMR001"/>
    <s v="Open"/>
    <x v="1"/>
    <s v="MMR001002"/>
    <x v="43"/>
    <s v="MMR001002006"/>
    <s v="Mai Na"/>
    <s v="165740"/>
    <s v="Maina KBC (Bawng Ring)"/>
    <s v="MMR001CMP040"/>
    <s v="97.4348558695652"/>
    <s v="25.4118005797101"/>
    <n v="2219"/>
    <s v="GCA"/>
    <s v="Camp"/>
    <s v="Rural"/>
    <s v="01/06/2012"/>
    <s v="KBC"/>
    <n v="-1"/>
    <n v="0"/>
    <n v="0"/>
    <s v="Open"/>
    <n v="-1"/>
    <n v="0"/>
  </r>
  <r>
    <s v="MMR001"/>
    <x v="1"/>
    <s v="MMR001003"/>
    <x v="13"/>
    <s v="MMR001003006"/>
    <x v="230"/>
    <s v="220401"/>
    <x v="447"/>
    <n v="1"/>
    <n v="3"/>
    <x v="1"/>
    <s v="MMR001"/>
    <s v="Open"/>
    <x v="1"/>
    <s v="MMR001002"/>
    <x v="43"/>
    <s v="MMR001002006"/>
    <s v="Mai Na"/>
    <s v="165740"/>
    <s v="Maina KBC (Bawng Ring)"/>
    <s v="MMR001CMP040"/>
    <s v="97.4348558695652"/>
    <s v="25.4118005797101"/>
    <n v="2219"/>
    <s v="GCA"/>
    <s v="Camp"/>
    <s v="Rural"/>
    <s v="01/06/2012"/>
    <s v="KBC"/>
    <n v="-1"/>
    <n v="0"/>
    <n v="0"/>
    <s v="Open"/>
    <n v="-1"/>
    <n v="0"/>
  </r>
  <r>
    <s v="MMR001"/>
    <x v="1"/>
    <s v="MMR001012"/>
    <x v="5"/>
    <s v="MMR001012010"/>
    <x v="32"/>
    <s v="167048"/>
    <x v="49"/>
    <n v="1"/>
    <n v="5"/>
    <x v="1"/>
    <s v="MMR001"/>
    <s v="Open"/>
    <x v="1"/>
    <s v="MMR001002"/>
    <x v="43"/>
    <s v="MMR001002006"/>
    <s v="Mai Na"/>
    <s v="165740"/>
    <s v="Maina KBC (Bawng Ring)"/>
    <s v="MMR001CMP040"/>
    <s v="97.4348558695652"/>
    <s v="25.4118005797101"/>
    <n v="2219"/>
    <s v="GCA"/>
    <s v="Camp"/>
    <s v="Rural"/>
    <s v="01/06/2012"/>
    <s v="KBC"/>
    <n v="-1"/>
    <n v="0"/>
    <n v="0"/>
    <s v="Open"/>
    <n v="-1"/>
    <n v="0"/>
  </r>
  <r>
    <s v="MMR001"/>
    <x v="1"/>
    <s v="MMR001002"/>
    <x v="3"/>
    <s v="MMR001002702"/>
    <x v="63"/>
    <s v="MMR001002702501"/>
    <x v="81"/>
    <n v="2"/>
    <n v="11"/>
    <x v="1"/>
    <s v="MMR001"/>
    <s v="Open"/>
    <x v="1"/>
    <s v="MMR001002"/>
    <x v="43"/>
    <s v="MMR001002006"/>
    <s v="Mai Na"/>
    <s v="165740"/>
    <s v="Maina KBC (Bawng Ring)"/>
    <s v="MMR001CMP040"/>
    <s v="97.4348558695652"/>
    <s v="25.4118005797101"/>
    <n v="2219"/>
    <s v="GCA"/>
    <s v="Camp"/>
    <s v="Rural"/>
    <s v="01/06/2012"/>
    <s v="KBC"/>
    <n v="-1"/>
    <n v="-1"/>
    <n v="0"/>
    <s v="Open"/>
    <n v="-1"/>
    <n v="0"/>
  </r>
  <r>
    <s v="MMR001"/>
    <x v="1"/>
    <s v="MMR001018"/>
    <x v="19"/>
    <s v="MMR001018022"/>
    <x v="93"/>
    <s v="168247"/>
    <x v="470"/>
    <n v="2"/>
    <n v="11"/>
    <x v="1"/>
    <s v="MMR001"/>
    <s v="Open"/>
    <x v="1"/>
    <s v="MMR001002"/>
    <x v="43"/>
    <s v="MMR001002006"/>
    <s v="Mai Na"/>
    <s v="165740"/>
    <s v="Maina KBC (Bawng Ring)"/>
    <s v="MMR001CMP040"/>
    <s v="97.4348558695652"/>
    <s v="25.4118005797101"/>
    <n v="2219"/>
    <s v="GCA"/>
    <s v="Camp"/>
    <s v="Rural"/>
    <s v="01/06/2012"/>
    <s v="KBC"/>
    <n v="-1"/>
    <n v="0"/>
    <n v="0"/>
    <s v="Open"/>
    <n v="-1"/>
    <n v="0"/>
  </r>
  <r>
    <s v="MMR001"/>
    <x v="1"/>
    <s v="MMR001003"/>
    <x v="13"/>
    <s v="MMR001003035"/>
    <x v="236"/>
    <s v="166074"/>
    <x v="471"/>
    <n v="2"/>
    <n v="15"/>
    <x v="1"/>
    <s v="MMR001"/>
    <s v="Open"/>
    <x v="1"/>
    <s v="MMR001002"/>
    <x v="43"/>
    <s v="MMR001002006"/>
    <s v="Mai Na"/>
    <s v="165740"/>
    <s v="Maina KBC (Bawng Ring)"/>
    <s v="MMR001CMP040"/>
    <s v="97.4348558695652"/>
    <s v="25.4118005797101"/>
    <n v="2219"/>
    <s v="GCA"/>
    <s v="Camp"/>
    <s v="Rural"/>
    <s v="01/06/2012"/>
    <s v="KBC"/>
    <n v="-1"/>
    <n v="0"/>
    <n v="0"/>
    <s v="Open"/>
    <n v="-1"/>
    <n v="0"/>
  </r>
  <r>
    <s v="MMR001"/>
    <x v="1"/>
    <s v="MMR001002"/>
    <x v="3"/>
    <s v="MMR001002032"/>
    <x v="8"/>
    <s v="165800"/>
    <x v="24"/>
    <n v="1"/>
    <n v="4"/>
    <x v="1"/>
    <s v="MMR001"/>
    <s v="Open"/>
    <x v="1"/>
    <s v="MMR001002"/>
    <x v="43"/>
    <s v="MMR001002006"/>
    <s v="Mai Na"/>
    <s v="165740"/>
    <s v="Maina KBC (Bawng Ring)"/>
    <s v="MMR001CMP040"/>
    <s v="97.4348558695652"/>
    <s v="25.4118005797101"/>
    <n v="2219"/>
    <s v="GCA"/>
    <s v="Camp"/>
    <s v="Rural"/>
    <s v="01/06/2012"/>
    <s v="KBC"/>
    <n v="-1"/>
    <n v="-1"/>
    <n v="0"/>
    <s v="Open"/>
    <n v="-1"/>
    <n v="0"/>
  </r>
  <r>
    <s v="MMR001"/>
    <x v="1"/>
    <s v="MMR001012"/>
    <x v="5"/>
    <s v="MMR001012053"/>
    <x v="35"/>
    <s v="167280"/>
    <x v="55"/>
    <n v="1"/>
    <n v="9"/>
    <x v="1"/>
    <s v="MMR001"/>
    <s v="Open"/>
    <x v="1"/>
    <s v="MMR001002"/>
    <x v="43"/>
    <s v="MMR001002006"/>
    <s v="Mai Na"/>
    <s v="165740"/>
    <s v="Maina Catholic Church (St. Joseph)"/>
    <s v="MMR001CMP029"/>
    <s v="97.4377825"/>
    <s v="25.4156675"/>
    <n v="1208"/>
    <s v="GCA"/>
    <s v="Camp"/>
    <s v="Urban"/>
    <s v="01/06/2013"/>
    <s v="KMSS-MYT"/>
    <n v="-1"/>
    <n v="0"/>
    <n v="0"/>
    <s v="Open"/>
    <n v="-1"/>
    <n v="0"/>
  </r>
  <r>
    <s v="MMR001"/>
    <x v="1"/>
    <s v="MMR001012"/>
    <x v="5"/>
    <s v="MMR001012049"/>
    <x v="59"/>
    <s v="167258"/>
    <x v="94"/>
    <n v="1"/>
    <n v="8"/>
    <x v="1"/>
    <s v="MMR001"/>
    <s v="Open"/>
    <x v="1"/>
    <s v="MMR001002"/>
    <x v="43"/>
    <s v="MMR001002006"/>
    <s v="Mai Na"/>
    <s v="165740"/>
    <s v="Maina Catholic Church (St. Joseph)"/>
    <s v="MMR001CMP029"/>
    <s v="97.4377825"/>
    <s v="25.4156675"/>
    <n v="1208"/>
    <s v="GCA"/>
    <s v="Camp"/>
    <s v="Urban"/>
    <s v="01/06/2013"/>
    <s v="KMSS-MYT"/>
    <n v="-1"/>
    <n v="0"/>
    <n v="0"/>
    <s v="Open"/>
    <n v="-1"/>
    <n v="0"/>
  </r>
  <r>
    <s v="MMR001"/>
    <x v="1"/>
    <s v="MMR001002"/>
    <x v="3"/>
    <s v="MMR001002024"/>
    <x v="23"/>
    <s v="165772"/>
    <x v="39"/>
    <n v="38"/>
    <n v="193"/>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3"/>
    <x v="10"/>
    <s v="165771"/>
    <x v="22"/>
    <n v="45"/>
    <n v="220"/>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5"/>
    <x v="42"/>
    <s v="165773"/>
    <x v="71"/>
    <n v="50"/>
    <n v="278"/>
    <x v="1"/>
    <s v="MMR001"/>
    <s v="Open"/>
    <x v="1"/>
    <s v="MMR001002"/>
    <x v="43"/>
    <s v="MMR001002006"/>
    <s v="Mai Na"/>
    <s v="165740"/>
    <s v="Maina Catholic Church (St. Joseph)"/>
    <s v="MMR001CMP029"/>
    <s v="97.4377825"/>
    <s v="25.4156675"/>
    <n v="1208"/>
    <s v="GCA"/>
    <s v="Camp"/>
    <s v="Urban"/>
    <s v="01/06/2013"/>
    <s v="KMSS-MYT"/>
    <n v="-1"/>
    <n v="-1"/>
    <n v="0"/>
    <s v="Open"/>
    <n v="-1"/>
    <n v="0"/>
  </r>
  <r>
    <s v="MMR001"/>
    <x v="1"/>
    <s v="MMR001001"/>
    <x v="9"/>
    <s v="MMR001001013"/>
    <x v="25"/>
    <s v="165708"/>
    <x v="41"/>
    <n v="7"/>
    <n v="41"/>
    <x v="1"/>
    <s v="MMR001"/>
    <s v="Open"/>
    <x v="1"/>
    <s v="MMR001002"/>
    <x v="43"/>
    <s v="MMR001002006"/>
    <s v="Mai Na"/>
    <s v="165740"/>
    <s v="Maina Catholic Church (St. Joseph)"/>
    <s v="MMR001CMP029"/>
    <s v="97.4377825"/>
    <s v="25.4156675"/>
    <n v="1208"/>
    <s v="GCA"/>
    <s v="Camp"/>
    <s v="Urban"/>
    <s v="01/06/2013"/>
    <s v="KMSS-MYT"/>
    <n v="-1"/>
    <n v="0"/>
    <n v="0"/>
    <s v="Open"/>
    <n v="-1"/>
    <n v="0"/>
  </r>
  <r>
    <s v="MMR001"/>
    <x v="1"/>
    <s v="MMR001002"/>
    <x v="3"/>
    <s v="MMR001002025"/>
    <x v="42"/>
    <s v="216855"/>
    <x v="63"/>
    <n v="46"/>
    <n v="220"/>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2"/>
    <x v="39"/>
    <s v="165770"/>
    <x v="60"/>
    <n v="6"/>
    <n v="25"/>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4"/>
    <x v="23"/>
    <s v="216847"/>
    <x v="75"/>
    <n v="4"/>
    <n v="26"/>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1"/>
    <x v="37"/>
    <s v="165769"/>
    <x v="84"/>
    <n v="2"/>
    <n v="8"/>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35"/>
    <x v="36"/>
    <s v="165853"/>
    <x v="56"/>
    <n v="7"/>
    <n v="40"/>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9"/>
    <x v="7"/>
    <s v="165778"/>
    <x v="13"/>
    <n v="3"/>
    <n v="15"/>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9"/>
    <x v="7"/>
    <s v="220354"/>
    <x v="20"/>
    <n v="5"/>
    <n v="26"/>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35"/>
    <x v="36"/>
    <s v="165856"/>
    <x v="157"/>
    <n v="2"/>
    <n v="12"/>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9"/>
    <x v="7"/>
    <s v="220355"/>
    <x v="15"/>
    <n v="3"/>
    <n v="16"/>
    <x v="1"/>
    <s v="MMR001"/>
    <s v="Open"/>
    <x v="1"/>
    <s v="MMR001002"/>
    <x v="43"/>
    <s v="MMR001002006"/>
    <s v="Mai Na"/>
    <s v="165740"/>
    <s v="Maina Catholic Church (St. Joseph)"/>
    <s v="MMR001CMP029"/>
    <s v="97.4377825"/>
    <s v="25.4156675"/>
    <n v="1208"/>
    <s v="GCA"/>
    <s v="Camp"/>
    <s v="Urban"/>
    <s v="01/06/2013"/>
    <s v="KMSS-MYT"/>
    <n v="-1"/>
    <n v="-1"/>
    <n v="0"/>
    <s v="Open"/>
    <n v="-1"/>
    <n v="0"/>
  </r>
  <r>
    <s v="MMR001"/>
    <x v="1"/>
    <s v="MMR001002"/>
    <x v="3"/>
    <s v="MMR001002024"/>
    <x v="23"/>
    <s v="216847"/>
    <x v="75"/>
    <n v="17"/>
    <n v="93"/>
    <x v="1"/>
    <s v="MMR001"/>
    <s v="Open"/>
    <x v="1"/>
    <s v="MMR001002"/>
    <x v="43"/>
    <s v="MMR001002006"/>
    <s v="Mai Na"/>
    <s v="165740"/>
    <s v="Maina AG Church"/>
    <s v="MMR001CMP031"/>
    <s v="97.4334192592593"/>
    <s v="25.4245294444444"/>
    <n v="800"/>
    <s v="GCA"/>
    <s v="Camp"/>
    <s v="Rural"/>
    <s v="01/07/2013"/>
    <s v="Shalom"/>
    <n v="-1"/>
    <n v="-1"/>
    <n v="0"/>
    <s v="Open"/>
    <n v="-1"/>
    <n v="0"/>
  </r>
  <r>
    <s v="MMR001"/>
    <x v="1"/>
    <s v="MMR001002"/>
    <x v="3"/>
    <s v="MMR001002023"/>
    <x v="10"/>
    <s v="165771"/>
    <x v="22"/>
    <n v="1"/>
    <n v="6"/>
    <x v="1"/>
    <s v="MMR001"/>
    <s v="Open"/>
    <x v="1"/>
    <s v="MMR001002"/>
    <x v="43"/>
    <s v="MMR001002006"/>
    <s v="Mai Na"/>
    <s v="165740"/>
    <s v="Maina AG Church"/>
    <s v="MMR001CMP031"/>
    <s v="97.4334192592593"/>
    <s v="25.4245294444444"/>
    <n v="800"/>
    <s v="GCA"/>
    <s v="Camp"/>
    <s v="Rural"/>
    <s v="01/07/2013"/>
    <s v="Shalom"/>
    <n v="-1"/>
    <n v="-1"/>
    <n v="0"/>
    <s v="Open"/>
    <n v="-1"/>
    <n v="0"/>
  </r>
  <r>
    <s v="MMR001"/>
    <x v="1"/>
    <s v="MMR001005"/>
    <x v="17"/>
    <s v="MMR001005015"/>
    <x v="132"/>
    <s v="166321"/>
    <x v="229"/>
    <n v="2"/>
    <n v="9"/>
    <x v="1"/>
    <s v="MMR001"/>
    <s v="Open"/>
    <x v="1"/>
    <s v="MMR001002"/>
    <x v="43"/>
    <s v="MMR001002006"/>
    <s v="Mai Na"/>
    <s v="165740"/>
    <s v="Maina AG Church"/>
    <s v="MMR001CMP031"/>
    <s v="97.4334192592593"/>
    <s v="25.4245294444444"/>
    <n v="800"/>
    <s v="GCA"/>
    <s v="Camp"/>
    <s v="Rural"/>
    <s v="01/07/2013"/>
    <s v="Shalom"/>
    <n v="-1"/>
    <n v="0"/>
    <n v="0"/>
    <s v="Open"/>
    <n v="-1"/>
    <n v="0"/>
  </r>
  <r>
    <s v="MMR001"/>
    <x v="1"/>
    <s v="MMR001006"/>
    <x v="16"/>
    <s v="MMR001006010"/>
    <x v="134"/>
    <s v="166445"/>
    <x v="231"/>
    <n v="1"/>
    <n v="6"/>
    <x v="1"/>
    <s v="MMR001"/>
    <s v="Open"/>
    <x v="1"/>
    <s v="MMR001002"/>
    <x v="43"/>
    <s v="MMR001002006"/>
    <s v="Mai Na"/>
    <s v="165740"/>
    <s v="Maina AG Church"/>
    <s v="MMR001CMP031"/>
    <s v="97.4334192592593"/>
    <s v="25.4245294444444"/>
    <n v="800"/>
    <s v="GCA"/>
    <s v="Camp"/>
    <s v="Rural"/>
    <s v="01/07/2013"/>
    <s v="Shalom"/>
    <n v="-1"/>
    <n v="0"/>
    <n v="0"/>
    <s v="Open"/>
    <n v="-1"/>
    <n v="0"/>
  </r>
  <r>
    <s v="MMR001"/>
    <x v="1"/>
    <s v="MMR001005"/>
    <x v="17"/>
    <s v="MMR001005013"/>
    <x v="130"/>
    <s v="166316"/>
    <x v="472"/>
    <n v="1"/>
    <n v="10"/>
    <x v="1"/>
    <s v="MMR001"/>
    <s v="Open"/>
    <x v="1"/>
    <s v="MMR001002"/>
    <x v="43"/>
    <s v="MMR001002006"/>
    <s v="Mai Na"/>
    <s v="165740"/>
    <s v="Maina AG Church"/>
    <s v="MMR001CMP031"/>
    <s v="97.4334192592593"/>
    <s v="25.4245294444444"/>
    <n v="800"/>
    <s v="GCA"/>
    <s v="Camp"/>
    <s v="Rural"/>
    <s v="01/07/2013"/>
    <s v="Shalom"/>
    <n v="-1"/>
    <n v="0"/>
    <n v="0"/>
    <s v="Open"/>
    <n v="-1"/>
    <n v="0"/>
  </r>
  <r>
    <s v="MMR001"/>
    <x v="1"/>
    <s v="MMR001006"/>
    <x v="16"/>
    <s v="MMR001006006"/>
    <x v="68"/>
    <s v="166429"/>
    <x v="104"/>
    <n v="1"/>
    <n v="5"/>
    <x v="1"/>
    <s v="MMR001"/>
    <s v="Open"/>
    <x v="1"/>
    <s v="MMR001002"/>
    <x v="43"/>
    <s v="MMR001002006"/>
    <s v="Mai Na"/>
    <s v="165740"/>
    <s v="Maina AG Church"/>
    <s v="MMR001CMP031"/>
    <s v="97.4334192592593"/>
    <s v="25.4245294444444"/>
    <n v="800"/>
    <s v="GCA"/>
    <s v="Camp"/>
    <s v="Rural"/>
    <s v="01/07/2013"/>
    <s v="Shalom"/>
    <n v="-1"/>
    <n v="0"/>
    <n v="0"/>
    <s v="Open"/>
    <n v="-1"/>
    <n v="0"/>
  </r>
  <r>
    <s v="MMR001"/>
    <x v="1"/>
    <s v="MMR001012"/>
    <x v="5"/>
    <s v="MMR001012053"/>
    <x v="35"/>
    <s v="167277"/>
    <x v="64"/>
    <n v="21"/>
    <n v="128"/>
    <x v="1"/>
    <s v="MMR001"/>
    <s v="Open"/>
    <x v="1"/>
    <s v="MMR001002"/>
    <x v="43"/>
    <s v="MMR001002006"/>
    <s v="Mai Na"/>
    <s v="165740"/>
    <s v="Maina AG Church"/>
    <s v="MMR001CMP031"/>
    <s v="97.4334192592593"/>
    <s v="25.4245294444444"/>
    <n v="800"/>
    <s v="GCA"/>
    <s v="Camp"/>
    <s v="Rural"/>
    <s v="01/07/2013"/>
    <s v="Shalom"/>
    <n v="-1"/>
    <n v="0"/>
    <n v="0"/>
    <s v="Open"/>
    <n v="-1"/>
    <n v="0"/>
  </r>
  <r>
    <s v="MMR001"/>
    <x v="1"/>
    <s v="MMR001001"/>
    <x v="9"/>
    <s v="MMR001001013"/>
    <x v="25"/>
    <s v="165709"/>
    <x v="222"/>
    <n v="2"/>
    <n v="10"/>
    <x v="1"/>
    <s v="MMR001"/>
    <s v="Open"/>
    <x v="1"/>
    <s v="MMR001002"/>
    <x v="43"/>
    <s v="MMR001002006"/>
    <s v="Mai Na"/>
    <s v="165740"/>
    <s v="Maina AG Church"/>
    <s v="MMR001CMP031"/>
    <s v="97.4334192592593"/>
    <s v="25.4245294444444"/>
    <n v="800"/>
    <s v="GCA"/>
    <s v="Camp"/>
    <s v="Rural"/>
    <s v="01/07/2013"/>
    <s v="Shalom"/>
    <n v="-1"/>
    <n v="0"/>
    <n v="0"/>
    <s v="Open"/>
    <n v="-1"/>
    <n v="0"/>
  </r>
  <r>
    <s v="MMR001"/>
    <x v="1"/>
    <s v="MMR001006"/>
    <x v="16"/>
    <s v="MMR001006701"/>
    <x v="77"/>
    <s v="MMR001006701501"/>
    <x v="115"/>
    <n v="2"/>
    <n v="14"/>
    <x v="1"/>
    <s v="MMR001"/>
    <s v="Open"/>
    <x v="1"/>
    <s v="MMR001002"/>
    <x v="43"/>
    <s v="MMR001002006"/>
    <s v="Mai Na"/>
    <s v="165740"/>
    <s v="Maina AG Church"/>
    <s v="MMR001CMP031"/>
    <s v="97.4334192592593"/>
    <s v="25.4245294444444"/>
    <n v="800"/>
    <s v="GCA"/>
    <s v="Camp"/>
    <s v="Rural"/>
    <s v="01/07/2013"/>
    <s v="Shalom"/>
    <n v="-1"/>
    <n v="0"/>
    <n v="0"/>
    <s v="Open"/>
    <n v="-1"/>
    <n v="0"/>
  </r>
  <r>
    <s v="MMR001"/>
    <x v="1"/>
    <s v="MMR001005"/>
    <x v="17"/>
    <s v="MMR001005016"/>
    <x v="237"/>
    <s v="166326"/>
    <x v="473"/>
    <n v="9"/>
    <n v="55"/>
    <x v="1"/>
    <s v="MMR001"/>
    <s v="Open"/>
    <x v="1"/>
    <s v="MMR001002"/>
    <x v="43"/>
    <s v="MMR001002006"/>
    <s v="Mai Na"/>
    <s v="165740"/>
    <s v="Maina AG Church"/>
    <s v="MMR001CMP031"/>
    <s v="97.4334192592593"/>
    <s v="25.4245294444444"/>
    <n v="800"/>
    <s v="GCA"/>
    <s v="Camp"/>
    <s v="Rural"/>
    <s v="01/07/2013"/>
    <s v="Shalom"/>
    <n v="-1"/>
    <n v="0"/>
    <n v="0"/>
    <s v="Open"/>
    <n v="-1"/>
    <n v="0"/>
  </r>
  <r>
    <s v="MMR001"/>
    <x v="1"/>
    <s v="MMR001006"/>
    <x v="16"/>
    <s v="MMR001006018"/>
    <x v="238"/>
    <s v="166473"/>
    <x v="474"/>
    <n v="2"/>
    <n v="14"/>
    <x v="1"/>
    <s v="MMR001"/>
    <s v="Open"/>
    <x v="1"/>
    <s v="MMR001002"/>
    <x v="43"/>
    <s v="MMR001002006"/>
    <s v="Mai Na"/>
    <s v="165740"/>
    <s v="Maina AG Church"/>
    <s v="MMR001CMP031"/>
    <s v="97.4334192592593"/>
    <s v="25.4245294444444"/>
    <n v="800"/>
    <s v="GCA"/>
    <s v="Camp"/>
    <s v="Rural"/>
    <s v="01/07/2013"/>
    <s v="Shalom"/>
    <n v="-1"/>
    <n v="0"/>
    <n v="0"/>
    <s v="Open"/>
    <n v="-1"/>
    <n v="0"/>
  </r>
  <r>
    <s v="MMR001"/>
    <x v="1"/>
    <s v="MMR001005"/>
    <x v="17"/>
    <s v="MMR001005014"/>
    <x v="239"/>
    <s v="220459"/>
    <x v="475"/>
    <n v="2"/>
    <n v="14"/>
    <x v="1"/>
    <s v="MMR001"/>
    <s v="Open"/>
    <x v="1"/>
    <s v="MMR001002"/>
    <x v="43"/>
    <s v="MMR001002006"/>
    <s v="Mai Na"/>
    <s v="165740"/>
    <s v="Maina AG Church"/>
    <s v="MMR001CMP031"/>
    <s v="97.4334192592593"/>
    <s v="25.4245294444444"/>
    <n v="800"/>
    <s v="GCA"/>
    <s v="Camp"/>
    <s v="Rural"/>
    <s v="01/07/2013"/>
    <s v="Shalom"/>
    <n v="-1"/>
    <n v="0"/>
    <n v="0"/>
    <s v="Open"/>
    <n v="-1"/>
    <n v="0"/>
  </r>
  <r>
    <s v="MMR001"/>
    <x v="1"/>
    <s v="MMR001006"/>
    <x v="16"/>
    <s v="MMR001006011"/>
    <x v="240"/>
    <s v="166449"/>
    <x v="476"/>
    <n v="1"/>
    <n v="4"/>
    <x v="1"/>
    <s v="MMR001"/>
    <s v="Open"/>
    <x v="1"/>
    <s v="MMR001002"/>
    <x v="43"/>
    <s v="MMR001002006"/>
    <s v="Mai Na"/>
    <s v="165740"/>
    <s v="Maina AG Church"/>
    <s v="MMR001CMP031"/>
    <s v="97.4334192592593"/>
    <s v="25.4245294444444"/>
    <n v="800"/>
    <s v="GCA"/>
    <s v="Camp"/>
    <s v="Rural"/>
    <s v="01/07/2013"/>
    <s v="Shalom"/>
    <n v="-1"/>
    <n v="0"/>
    <n v="0"/>
    <s v="Open"/>
    <n v="-1"/>
    <n v="0"/>
  </r>
  <r>
    <s v="MMR001"/>
    <x v="1"/>
    <s v="MMR001005"/>
    <x v="17"/>
    <s v="MMR001005005"/>
    <x v="241"/>
    <s v="166288"/>
    <x v="477"/>
    <n v="1"/>
    <n v="6"/>
    <x v="1"/>
    <s v="MMR001"/>
    <s v="Open"/>
    <x v="1"/>
    <s v="MMR001002"/>
    <x v="43"/>
    <s v="MMR001002006"/>
    <s v="Mai Na"/>
    <s v="165740"/>
    <s v="Maina AG Church"/>
    <s v="MMR001CMP031"/>
    <s v="97.4334192592593"/>
    <s v="25.4245294444444"/>
    <n v="800"/>
    <s v="GCA"/>
    <s v="Camp"/>
    <s v="Rural"/>
    <s v="01/07/2013"/>
    <s v="Shalom"/>
    <n v="-1"/>
    <n v="0"/>
    <n v="0"/>
    <s v="Open"/>
    <n v="-1"/>
    <n v="0"/>
  </r>
  <r>
    <s v="MMR001"/>
    <x v="1"/>
    <s v="MMR001013"/>
    <x v="4"/>
    <s v="MMR001013010"/>
    <x v="123"/>
    <s v="167326"/>
    <x v="209"/>
    <n v="1"/>
    <n v="7"/>
    <x v="1"/>
    <s v="MMR001"/>
    <s v="Open"/>
    <x v="1"/>
    <s v="MMR001002"/>
    <x v="43"/>
    <s v="MMR001002006"/>
    <s v="Mai Na"/>
    <s v="165740"/>
    <s v="Maina AG Church"/>
    <s v="MMR001CMP031"/>
    <s v="97.4334192592593"/>
    <s v="25.4245294444444"/>
    <n v="800"/>
    <s v="GCA"/>
    <s v="Camp"/>
    <s v="Rural"/>
    <s v="01/07/2013"/>
    <s v="Shalom"/>
    <n v="-1"/>
    <n v="0"/>
    <n v="0"/>
    <s v="Open"/>
    <n v="-1"/>
    <n v="0"/>
  </r>
  <r>
    <s v="MMR001"/>
    <x v="1"/>
    <s v="MMR001012"/>
    <x v="5"/>
    <s v="MMR001012052"/>
    <x v="18"/>
    <s v="216934"/>
    <x v="34"/>
    <n v="1"/>
    <n v="6"/>
    <x v="1"/>
    <s v="MMR001"/>
    <s v="Open"/>
    <x v="1"/>
    <s v="MMR001002"/>
    <x v="43"/>
    <s v="MMR001002006"/>
    <s v="Mai Na"/>
    <s v="165740"/>
    <s v="Maina AG Church"/>
    <s v="MMR001CMP031"/>
    <s v="97.4334192592593"/>
    <s v="25.4245294444444"/>
    <n v="800"/>
    <s v="GCA"/>
    <s v="Camp"/>
    <s v="Rural"/>
    <s v="01/07/2013"/>
    <s v="Shalom"/>
    <n v="-1"/>
    <n v="0"/>
    <n v="0"/>
    <s v="Open"/>
    <n v="-1"/>
    <n v="0"/>
  </r>
  <r>
    <s v="MMR001"/>
    <x v="1"/>
    <s v="MMR001015"/>
    <x v="18"/>
    <s v="MMR001015009"/>
    <x v="86"/>
    <s v="167675"/>
    <x v="305"/>
    <n v="1"/>
    <n v="6"/>
    <x v="1"/>
    <s v="MMR001"/>
    <s v="Open"/>
    <x v="1"/>
    <s v="MMR001002"/>
    <x v="43"/>
    <s v="MMR001002006"/>
    <s v="Mai Na"/>
    <s v="165740"/>
    <s v="Maina AG Church"/>
    <s v="MMR001CMP031"/>
    <s v="97.4334192592593"/>
    <s v="25.4245294444444"/>
    <n v="800"/>
    <s v="GCA"/>
    <s v="Camp"/>
    <s v="Rural"/>
    <s v="01/07/2013"/>
    <s v="Shalom"/>
    <n v="-1"/>
    <n v="0"/>
    <n v="0"/>
    <s v="Open"/>
    <n v="-1"/>
    <n v="0"/>
  </r>
  <r>
    <s v="MMR001"/>
    <x v="1"/>
    <s v="MMR001005"/>
    <x v="17"/>
    <s v="MMR001005013"/>
    <x v="130"/>
    <s v="166315"/>
    <x v="327"/>
    <n v="4"/>
    <n v="29"/>
    <x v="1"/>
    <s v="MMR001"/>
    <s v="Open"/>
    <x v="1"/>
    <s v="MMR001002"/>
    <x v="43"/>
    <s v="MMR001002006"/>
    <s v="Mai Na"/>
    <s v="165740"/>
    <s v="Maina AG Church"/>
    <s v="MMR001CMP031"/>
    <s v="97.4334192592593"/>
    <s v="25.4245294444444"/>
    <n v="800"/>
    <s v="GCA"/>
    <s v="Camp"/>
    <s v="Rural"/>
    <s v="01/07/2013"/>
    <s v="Shalom"/>
    <n v="-1"/>
    <n v="0"/>
    <n v="0"/>
    <s v="Open"/>
    <n v="-1"/>
    <n v="0"/>
  </r>
  <r>
    <s v="MMR001"/>
    <x v="1"/>
    <s v="MMR001005"/>
    <x v="17"/>
    <s v="MMR001005013"/>
    <x v="130"/>
    <s v="166317"/>
    <x v="226"/>
    <n v="5"/>
    <n v="28"/>
    <x v="1"/>
    <s v="MMR001"/>
    <s v="Open"/>
    <x v="1"/>
    <s v="MMR001002"/>
    <x v="43"/>
    <s v="MMR001002006"/>
    <s v="Mai Na"/>
    <s v="165740"/>
    <s v="Maina AG Church"/>
    <s v="MMR001CMP031"/>
    <s v="97.4334192592593"/>
    <s v="25.4245294444444"/>
    <n v="800"/>
    <s v="GCA"/>
    <s v="Camp"/>
    <s v="Rural"/>
    <s v="01/07/2013"/>
    <s v="Shalom"/>
    <n v="-1"/>
    <n v="0"/>
    <n v="0"/>
    <s v="Open"/>
    <n v="-1"/>
    <n v="0"/>
  </r>
  <r>
    <s v="MMR001"/>
    <x v="1"/>
    <s v="MMR001002"/>
    <x v="3"/>
    <s v="MMR001002024"/>
    <x v="23"/>
    <s v="165772"/>
    <x v="39"/>
    <n v="64"/>
    <n v="328"/>
    <x v="1"/>
    <s v="MMR001"/>
    <s v="Open"/>
    <x v="1"/>
    <s v="MMR001002"/>
    <x v="43"/>
    <s v="MMR001002006"/>
    <s v="Mai Na"/>
    <s v="165740"/>
    <s v="Maina AG Church"/>
    <s v="MMR001CMP031"/>
    <s v="97.4334192592593"/>
    <s v="25.4245294444444"/>
    <n v="800"/>
    <s v="GCA"/>
    <s v="Camp"/>
    <s v="Rural"/>
    <s v="01/07/2013"/>
    <s v="Shalom"/>
    <n v="-1"/>
    <n v="-1"/>
    <n v="0"/>
    <s v="Open"/>
    <n v="-1"/>
    <n v="0"/>
  </r>
  <r>
    <s v="MMR001"/>
    <x v="1"/>
    <s v="MMR001005"/>
    <x v="17"/>
    <s v="MMR001005016"/>
    <x v="237"/>
    <s v="166324"/>
    <x v="478"/>
    <n v="2"/>
    <n v="9"/>
    <x v="1"/>
    <s v="MMR001"/>
    <s v="Open"/>
    <x v="1"/>
    <s v="MMR001002"/>
    <x v="43"/>
    <s v="MMR001002006"/>
    <s v="Mai Na"/>
    <s v="165740"/>
    <s v="Maina AG Church"/>
    <s v="MMR001CMP031"/>
    <s v="97.4334192592593"/>
    <s v="25.4245294444444"/>
    <n v="800"/>
    <s v="GCA"/>
    <s v="Camp"/>
    <s v="Rural"/>
    <s v="01/07/2013"/>
    <s v="Shalom"/>
    <n v="-1"/>
    <n v="0"/>
    <n v="0"/>
    <s v="Open"/>
    <n v="-1"/>
    <n v="0"/>
  </r>
  <r>
    <s v="MMR001"/>
    <x v="1"/>
    <s v="MMR001002"/>
    <x v="3"/>
    <s v="MMR001002021"/>
    <x v="37"/>
    <s v="165769"/>
    <x v="84"/>
    <n v="1"/>
    <n v="7"/>
    <x v="1"/>
    <s v="MMR001"/>
    <s v="Open"/>
    <x v="1"/>
    <s v="MMR001002"/>
    <x v="43"/>
    <s v="MMR001002006"/>
    <s v="Mai Na"/>
    <s v="165740"/>
    <s v="Maina AG Church"/>
    <s v="MMR001CMP031"/>
    <s v="97.4334192592593"/>
    <s v="25.4245294444444"/>
    <n v="800"/>
    <s v="GCA"/>
    <s v="Camp"/>
    <s v="Rural"/>
    <s v="01/07/2013"/>
    <s v="Shalom"/>
    <n v="-1"/>
    <n v="-1"/>
    <n v="0"/>
    <s v="Open"/>
    <n v="-1"/>
    <n v="0"/>
  </r>
  <r>
    <s v="MMR001"/>
    <x v="1"/>
    <s v="MMR001006"/>
    <x v="16"/>
    <s v="MMR001006002"/>
    <x v="136"/>
    <s v="166406"/>
    <x v="233"/>
    <n v="1"/>
    <n v="6"/>
    <x v="1"/>
    <s v="MMR001"/>
    <s v="Open"/>
    <x v="1"/>
    <s v="MMR001002"/>
    <x v="43"/>
    <s v="MMR001002006"/>
    <s v="Mai Na"/>
    <s v="165740"/>
    <s v="Maina AG Church"/>
    <s v="MMR001CMP031"/>
    <s v="97.4334192592593"/>
    <s v="25.4245294444444"/>
    <n v="800"/>
    <s v="GCA"/>
    <s v="Camp"/>
    <s v="Rural"/>
    <s v="01/07/2013"/>
    <s v="Shalom"/>
    <n v="-1"/>
    <n v="0"/>
    <n v="0"/>
    <s v="Open"/>
    <n v="-1"/>
    <n v="0"/>
  </r>
  <r>
    <s v="MMR001"/>
    <x v="1"/>
    <s v="MMR001002"/>
    <x v="3"/>
    <s v="MMR001002031"/>
    <x v="6"/>
    <s v="165789"/>
    <x v="117"/>
    <n v="11"/>
    <n v="52"/>
    <x v="1"/>
    <s v="MMR001"/>
    <s v="Open"/>
    <x v="1"/>
    <s v="MMR001002"/>
    <x v="18"/>
    <s v="MMR001002031"/>
    <s v="Nar Gu"/>
    <s v="165790"/>
    <s v="Maga Yang "/>
    <s v="MMR001CMP119"/>
    <s v="97.71523"/>
    <s v="24.98025"/>
    <n v="2639"/>
    <s v="NGCA"/>
    <s v="Camp"/>
    <s v="Rural"/>
    <s v="01/06/2011"/>
    <s v="KMSS-MYT"/>
    <n v="-1"/>
    <n v="-1"/>
    <n v="-1"/>
    <s v="Open"/>
    <n v="0"/>
    <n v="0"/>
  </r>
  <r>
    <s v="MMR001"/>
    <x v="1"/>
    <s v="MMR001002"/>
    <x v="3"/>
    <s v="MMR001002031"/>
    <x v="6"/>
    <s v="165788"/>
    <x v="217"/>
    <n v="36"/>
    <n v="148"/>
    <x v="1"/>
    <s v="MMR001"/>
    <s v="Open"/>
    <x v="1"/>
    <s v="MMR001002"/>
    <x v="18"/>
    <s v="MMR001002031"/>
    <s v="Nar Gu"/>
    <s v="165790"/>
    <s v="Maga Yang "/>
    <s v="MMR001CMP119"/>
    <s v="97.71523"/>
    <s v="24.98025"/>
    <n v="2639"/>
    <s v="NGCA"/>
    <s v="Camp"/>
    <s v="Rural"/>
    <s v="01/06/2011"/>
    <s v="KMSS-MYT"/>
    <n v="-1"/>
    <n v="-1"/>
    <n v="-1"/>
    <s v="Open"/>
    <n v="0"/>
    <n v="0"/>
  </r>
  <r>
    <s v="MMR001"/>
    <x v="1"/>
    <s v="MMR001002"/>
    <x v="3"/>
    <s v="MMR001002031"/>
    <x v="6"/>
    <s v="165790"/>
    <x v="479"/>
    <n v="58"/>
    <n v="323"/>
    <x v="1"/>
    <s v="MMR001"/>
    <s v="Open"/>
    <x v="1"/>
    <s v="MMR001002"/>
    <x v="18"/>
    <s v="MMR001002031"/>
    <s v="Nar Gu"/>
    <s v="165790"/>
    <s v="Maga Yang "/>
    <s v="MMR001CMP119"/>
    <s v="97.71523"/>
    <s v="24.98025"/>
    <n v="2639"/>
    <s v="NGCA"/>
    <s v="Camp"/>
    <s v="Rural"/>
    <s v="01/06/2011"/>
    <s v="KMSS-MYT"/>
    <n v="-1"/>
    <n v="-1"/>
    <n v="-1"/>
    <s v="Open"/>
    <n v="0"/>
    <n v="0"/>
  </r>
  <r>
    <s v="MMR001"/>
    <x v="1"/>
    <s v="MMR001012"/>
    <x v="5"/>
    <s v="MMR001012701"/>
    <x v="242"/>
    <s v="MMR001012701501"/>
    <x v="480"/>
    <n v="1"/>
    <n v="1"/>
    <x v="1"/>
    <s v="MMR001"/>
    <s v="Open"/>
    <x v="1"/>
    <s v="MMR001002"/>
    <x v="18"/>
    <s v="MMR001002031"/>
    <s v="Nar Gu"/>
    <s v="165790"/>
    <s v="Maga Yang "/>
    <s v="MMR001CMP119"/>
    <s v="97.71523"/>
    <s v="24.98025"/>
    <n v="2639"/>
    <s v="NGCA"/>
    <s v="Camp"/>
    <s v="Rural"/>
    <s v="01/06/2011"/>
    <s v="KMSS-MYT"/>
    <n v="-1"/>
    <n v="0"/>
    <n v="0"/>
    <s v="Open"/>
    <n v="-1"/>
    <n v="0"/>
  </r>
  <r>
    <s v="MMR001"/>
    <x v="1"/>
    <s v="MMR001002"/>
    <x v="3"/>
    <s v="MMR001002032"/>
    <x v="8"/>
    <s v="165815"/>
    <x v="59"/>
    <n v="1"/>
    <n v="4"/>
    <x v="1"/>
    <s v="MMR001"/>
    <s v="Open"/>
    <x v="1"/>
    <s v="MMR001002"/>
    <x v="18"/>
    <s v="MMR001002031"/>
    <s v="Nar Gu"/>
    <s v="165790"/>
    <s v="Maga Yang "/>
    <s v="MMR001CMP119"/>
    <s v="97.71523"/>
    <s v="24.98025"/>
    <n v="2639"/>
    <s v="NGCA"/>
    <s v="Camp"/>
    <s v="Rural"/>
    <s v="01/06/2011"/>
    <s v="KMSS-MYT"/>
    <n v="-1"/>
    <n v="-1"/>
    <n v="0"/>
    <s v="Open"/>
    <n v="-1"/>
    <n v="0"/>
  </r>
  <r>
    <s v="MMR001"/>
    <x v="1"/>
    <s v="MMR001012"/>
    <x v="5"/>
    <s v="MMR001012024"/>
    <x v="55"/>
    <s v="167102"/>
    <x v="176"/>
    <n v="1"/>
    <n v="3"/>
    <x v="1"/>
    <s v="MMR001"/>
    <s v="Open"/>
    <x v="1"/>
    <s v="MMR001002"/>
    <x v="18"/>
    <s v="MMR001002031"/>
    <s v="Nar Gu"/>
    <s v="165790"/>
    <s v="Maga Yang "/>
    <s v="MMR001CMP119"/>
    <s v="97.71523"/>
    <s v="24.98025"/>
    <n v="2639"/>
    <s v="NGCA"/>
    <s v="Camp"/>
    <s v="Rural"/>
    <s v="01/06/2011"/>
    <s v="KMSS-MYT"/>
    <n v="-1"/>
    <n v="0"/>
    <n v="0"/>
    <s v="Open"/>
    <n v="-1"/>
    <n v="0"/>
  </r>
  <r>
    <s v="MMR001"/>
    <x v="1"/>
    <s v="MMR001013"/>
    <x v="4"/>
    <s v="MMR001013021"/>
    <x v="20"/>
    <s v="167405"/>
    <x v="211"/>
    <n v="1"/>
    <n v="3"/>
    <x v="1"/>
    <s v="MMR001"/>
    <s v="Open"/>
    <x v="1"/>
    <s v="MMR001002"/>
    <x v="18"/>
    <s v="MMR001002031"/>
    <s v="Nar Gu"/>
    <s v="165790"/>
    <s v="Maga Yang "/>
    <s v="MMR001CMP119"/>
    <s v="97.71523"/>
    <s v="24.98025"/>
    <n v="2639"/>
    <s v="NGCA"/>
    <s v="Camp"/>
    <s v="Rural"/>
    <s v="01/06/2011"/>
    <s v="KMSS-MYT"/>
    <n v="-1"/>
    <n v="0"/>
    <n v="0"/>
    <s v="Open"/>
    <n v="-1"/>
    <n v="0"/>
  </r>
  <r>
    <s v="MMR001"/>
    <x v="1"/>
    <s v="MMR001002"/>
    <x v="3"/>
    <s v="MMR001002024"/>
    <x v="23"/>
    <s v="216853"/>
    <x v="105"/>
    <n v="1"/>
    <n v="3"/>
    <x v="1"/>
    <s v="MMR001"/>
    <s v="Open"/>
    <x v="1"/>
    <s v="MMR001002"/>
    <x v="18"/>
    <s v="MMR001002031"/>
    <s v="Nar Gu"/>
    <s v="165790"/>
    <s v="Maga Yang "/>
    <s v="MMR001CMP119"/>
    <s v="97.71523"/>
    <s v="24.98025"/>
    <n v="2639"/>
    <s v="NGCA"/>
    <s v="Camp"/>
    <s v="Rural"/>
    <s v="01/06/2011"/>
    <s v="KMSS-MYT"/>
    <n v="-1"/>
    <n v="-1"/>
    <n v="0"/>
    <s v="Open"/>
    <n v="-1"/>
    <n v="0"/>
  </r>
  <r>
    <s v="MMR001"/>
    <x v="1"/>
    <s v="MMR001002"/>
    <x v="3"/>
    <s v="MMR001002021"/>
    <x v="37"/>
    <s v="216845"/>
    <x v="101"/>
    <n v="17"/>
    <n v="79"/>
    <x v="1"/>
    <s v="MMR001"/>
    <s v="Open"/>
    <x v="1"/>
    <s v="MMR001002"/>
    <x v="18"/>
    <s v="MMR001002031"/>
    <s v="Nar Gu"/>
    <s v="165790"/>
    <s v="Maga Yang "/>
    <s v="MMR001CMP119"/>
    <s v="97.71523"/>
    <s v="24.98025"/>
    <n v="2639"/>
    <s v="NGCA"/>
    <s v="Camp"/>
    <s v="Rural"/>
    <s v="01/06/2011"/>
    <s v="KMSS-MYT"/>
    <n v="-1"/>
    <n v="-1"/>
    <n v="0"/>
    <s v="Open"/>
    <n v="-1"/>
    <n v="0"/>
  </r>
  <r>
    <s v="MMR001"/>
    <x v="1"/>
    <s v="MMR001001"/>
    <x v="9"/>
    <s v="MMR001001013"/>
    <x v="25"/>
    <s v="216812"/>
    <x v="90"/>
    <n v="1"/>
    <n v="4"/>
    <x v="1"/>
    <s v="MMR001"/>
    <s v="Open"/>
    <x v="1"/>
    <s v="MMR001002"/>
    <x v="18"/>
    <s v="MMR001002031"/>
    <s v="Nar Gu"/>
    <s v="165790"/>
    <s v="Maga Yang "/>
    <s v="MMR001CMP119"/>
    <s v="97.71523"/>
    <s v="24.98025"/>
    <n v="2639"/>
    <s v="NGCA"/>
    <s v="Camp"/>
    <s v="Rural"/>
    <s v="01/06/2011"/>
    <s v="KMSS-MYT"/>
    <n v="-1"/>
    <n v="0"/>
    <n v="0"/>
    <s v="Open"/>
    <n v="-1"/>
    <n v="0"/>
  </r>
  <r>
    <s v="MMR001"/>
    <x v="1"/>
    <s v="MMR001002"/>
    <x v="3"/>
    <s v="MMR001002019"/>
    <x v="30"/>
    <s v="165762"/>
    <x v="47"/>
    <n v="3"/>
    <n v="7"/>
    <x v="1"/>
    <s v="MMR001"/>
    <s v="Open"/>
    <x v="1"/>
    <s v="MMR001002"/>
    <x v="18"/>
    <s v="MMR001002031"/>
    <s v="Nar Gu"/>
    <s v="165790"/>
    <s v="Maga Yang "/>
    <s v="MMR001CMP119"/>
    <s v="97.71523"/>
    <s v="24.98025"/>
    <n v="2639"/>
    <s v="NGCA"/>
    <s v="Camp"/>
    <s v="Rural"/>
    <s v="01/06/2011"/>
    <s v="KMSS-MYT"/>
    <n v="-1"/>
    <n v="-1"/>
    <n v="0"/>
    <s v="Open"/>
    <n v="-1"/>
    <n v="0"/>
  </r>
  <r>
    <s v="MMR001"/>
    <x v="1"/>
    <s v="MMR001003"/>
    <x v="13"/>
    <s v="MMR001003023"/>
    <x v="243"/>
    <s v="220417"/>
    <x v="481"/>
    <n v="5"/>
    <n v="20"/>
    <x v="1"/>
    <s v="MMR001"/>
    <s v="Open"/>
    <x v="1"/>
    <s v="MMR001002"/>
    <x v="18"/>
    <s v="MMR001002031"/>
    <s v="Nar Gu"/>
    <s v="165790"/>
    <s v="Maga Yang "/>
    <s v="MMR001CMP119"/>
    <s v="97.71523"/>
    <s v="24.98025"/>
    <n v="2639"/>
    <s v="NGCA"/>
    <s v="Camp"/>
    <s v="Rural"/>
    <s v="01/06/2011"/>
    <s v="KMSS-MYT"/>
    <n v="-1"/>
    <n v="0"/>
    <n v="0"/>
    <s v="Open"/>
    <n v="-1"/>
    <n v="0"/>
  </r>
  <r>
    <s v="MMR001"/>
    <x v="1"/>
    <s v="MMR001002"/>
    <x v="3"/>
    <s v="MMR001002021"/>
    <x v="37"/>
    <s v="216842"/>
    <x v="91"/>
    <n v="16"/>
    <n v="69"/>
    <x v="1"/>
    <s v="MMR001"/>
    <s v="Open"/>
    <x v="1"/>
    <s v="MMR001002"/>
    <x v="18"/>
    <s v="MMR001002031"/>
    <s v="Nar Gu"/>
    <s v="165790"/>
    <s v="Maga Yang "/>
    <s v="MMR001CMP119"/>
    <s v="97.71523"/>
    <s v="24.98025"/>
    <n v="2639"/>
    <s v="NGCA"/>
    <s v="Camp"/>
    <s v="Rural"/>
    <s v="01/06/2011"/>
    <s v="KMSS-MYT"/>
    <n v="-1"/>
    <n v="-1"/>
    <n v="0"/>
    <s v="Open"/>
    <n v="-1"/>
    <n v="0"/>
  </r>
  <r>
    <s v="MMR001"/>
    <x v="1"/>
    <s v="MMR001002"/>
    <x v="3"/>
    <s v="MMR001002025"/>
    <x v="42"/>
    <s v="165773"/>
    <x v="71"/>
    <n v="41"/>
    <n v="154"/>
    <x v="1"/>
    <s v="MMR001"/>
    <s v="Open"/>
    <x v="1"/>
    <s v="MMR001002"/>
    <x v="18"/>
    <s v="MMR001002031"/>
    <s v="Nar Gu"/>
    <s v="165790"/>
    <s v="Maga Yang "/>
    <s v="MMR001CMP119"/>
    <s v="97.71523"/>
    <s v="24.98025"/>
    <n v="2639"/>
    <s v="NGCA"/>
    <s v="Camp"/>
    <s v="Rural"/>
    <s v="01/06/2011"/>
    <s v="KMSS-MYT"/>
    <n v="-1"/>
    <n v="-1"/>
    <n v="0"/>
    <s v="Open"/>
    <n v="-1"/>
    <n v="0"/>
  </r>
  <r>
    <s v="MMR001"/>
    <x v="1"/>
    <s v="MMR001002"/>
    <x v="3"/>
    <s v="MMR001002029"/>
    <x v="7"/>
    <s v="165778"/>
    <x v="13"/>
    <n v="1"/>
    <n v="4"/>
    <x v="1"/>
    <s v="MMR001"/>
    <s v="Open"/>
    <x v="1"/>
    <s v="MMR001002"/>
    <x v="18"/>
    <s v="MMR001002031"/>
    <s v="Nar Gu"/>
    <s v="165790"/>
    <s v="Maga Yang "/>
    <s v="MMR001CMP119"/>
    <s v="97.71523"/>
    <s v="24.98025"/>
    <n v="2639"/>
    <s v="NGCA"/>
    <s v="Camp"/>
    <s v="Rural"/>
    <s v="01/06/2011"/>
    <s v="KMSS-MYT"/>
    <n v="-1"/>
    <n v="-1"/>
    <n v="0"/>
    <s v="Open"/>
    <n v="-1"/>
    <n v="0"/>
  </r>
  <r>
    <s v="MMR001"/>
    <x v="1"/>
    <s v="MMR001002"/>
    <x v="3"/>
    <s v="MMR001002031"/>
    <x v="6"/>
    <s v="165795"/>
    <x v="122"/>
    <n v="6"/>
    <n v="35"/>
    <x v="1"/>
    <s v="MMR001"/>
    <s v="Open"/>
    <x v="1"/>
    <s v="MMR001002"/>
    <x v="18"/>
    <s v="MMR001002031"/>
    <s v="Nar Gu"/>
    <s v="165790"/>
    <s v="Maga Yang "/>
    <s v="MMR001CMP119"/>
    <s v="97.71523"/>
    <s v="24.98025"/>
    <n v="2639"/>
    <s v="NGCA"/>
    <s v="Camp"/>
    <s v="Rural"/>
    <s v="01/06/2011"/>
    <s v="KMSS-MYT"/>
    <n v="-1"/>
    <n v="-1"/>
    <n v="-1"/>
    <s v="Open"/>
    <n v="0"/>
    <n v="0"/>
  </r>
  <r>
    <s v="MMR001"/>
    <x v="1"/>
    <s v="MMR001002"/>
    <x v="3"/>
    <s v="MMR001002021"/>
    <x v="37"/>
    <s v="216843"/>
    <x v="68"/>
    <n v="7"/>
    <n v="24"/>
    <x v="1"/>
    <s v="MMR001"/>
    <s v="Open"/>
    <x v="1"/>
    <s v="MMR001002"/>
    <x v="18"/>
    <s v="MMR001002031"/>
    <s v="Nar Gu"/>
    <s v="165790"/>
    <s v="Maga Yang "/>
    <s v="MMR001CMP119"/>
    <s v="97.71523"/>
    <s v="24.98025"/>
    <n v="2639"/>
    <s v="NGCA"/>
    <s v="Camp"/>
    <s v="Rural"/>
    <s v="01/06/2011"/>
    <s v="KMSS-MYT"/>
    <n v="-1"/>
    <n v="-1"/>
    <n v="0"/>
    <s v="Open"/>
    <n v="-1"/>
    <n v="0"/>
  </r>
  <r>
    <s v="MMR001"/>
    <x v="1"/>
    <s v="MMR001012"/>
    <x v="5"/>
    <s v="MMR001012703"/>
    <x v="52"/>
    <s v="MMR001012703503"/>
    <x v="187"/>
    <n v="1"/>
    <n v="2"/>
    <x v="1"/>
    <s v="MMR001"/>
    <s v="Open"/>
    <x v="1"/>
    <s v="MMR001002"/>
    <x v="18"/>
    <s v="MMR001002031"/>
    <s v="Nar Gu"/>
    <s v="165790"/>
    <s v="Maga Yang "/>
    <s v="MMR001CMP119"/>
    <s v="97.71523"/>
    <s v="24.98025"/>
    <n v="2639"/>
    <s v="NGCA"/>
    <s v="Camp"/>
    <s v="Rural"/>
    <s v="01/06/2011"/>
    <s v="KMSS-MYT"/>
    <n v="-1"/>
    <n v="0"/>
    <n v="0"/>
    <s v="Open"/>
    <n v="-1"/>
    <n v="0"/>
  </r>
  <r>
    <s v="MMR001"/>
    <x v="1"/>
    <s v="MMR001012"/>
    <x v="5"/>
    <s v="MMR001012048"/>
    <x v="27"/>
    <s v="167251"/>
    <x v="80"/>
    <n v="1"/>
    <n v="5"/>
    <x v="1"/>
    <s v="MMR001"/>
    <s v="Open"/>
    <x v="1"/>
    <s v="MMR001002"/>
    <x v="18"/>
    <s v="MMR001002031"/>
    <s v="Nar Gu"/>
    <s v="165790"/>
    <s v="Maga Yang "/>
    <s v="MMR001CMP119"/>
    <s v="97.71523"/>
    <s v="24.98025"/>
    <n v="2639"/>
    <s v="NGCA"/>
    <s v="Camp"/>
    <s v="Rural"/>
    <s v="01/06/2011"/>
    <s v="KMSS-MYT"/>
    <n v="-1"/>
    <n v="0"/>
    <n v="0"/>
    <s v="Open"/>
    <n v="-1"/>
    <n v="0"/>
  </r>
  <r>
    <s v="MMR001"/>
    <x v="1"/>
    <s v="MMR001002"/>
    <x v="3"/>
    <s v="MMR001002024"/>
    <x v="23"/>
    <s v="165772"/>
    <x v="39"/>
    <n v="1"/>
    <n v="12"/>
    <x v="1"/>
    <s v="MMR001"/>
    <s v="Open"/>
    <x v="1"/>
    <s v="MMR001002"/>
    <x v="18"/>
    <s v="MMR001002031"/>
    <s v="Nar Gu"/>
    <s v="165790"/>
    <s v="Maga Yang "/>
    <s v="MMR001CMP119"/>
    <s v="97.71523"/>
    <s v="24.98025"/>
    <n v="2639"/>
    <s v="NGCA"/>
    <s v="Camp"/>
    <s v="Rural"/>
    <s v="01/06/2011"/>
    <s v="KMSS-MYT"/>
    <n v="-1"/>
    <n v="-1"/>
    <n v="0"/>
    <s v="Open"/>
    <n v="-1"/>
    <n v="0"/>
  </r>
  <r>
    <s v="MMR001"/>
    <x v="1"/>
    <s v="MMR001002"/>
    <x v="3"/>
    <s v="MMR001002024"/>
    <x v="23"/>
    <s v="216848"/>
    <x v="76"/>
    <n v="2"/>
    <n v="10"/>
    <x v="1"/>
    <s v="MMR001"/>
    <s v="Open"/>
    <x v="1"/>
    <s v="MMR001002"/>
    <x v="18"/>
    <s v="MMR001002031"/>
    <s v="Nar Gu"/>
    <s v="165790"/>
    <s v="Maga Yang "/>
    <s v="MMR001CMP119"/>
    <s v="97.71523"/>
    <s v="24.98025"/>
    <n v="2639"/>
    <s v="NGCA"/>
    <s v="Camp"/>
    <s v="Rural"/>
    <s v="01/06/2011"/>
    <s v="KMSS-MYT"/>
    <n v="-1"/>
    <n v="-1"/>
    <n v="0"/>
    <s v="Open"/>
    <n v="-1"/>
    <n v="0"/>
  </r>
  <r>
    <s v="MMR001"/>
    <x v="1"/>
    <s v="MMR001002"/>
    <x v="3"/>
    <s v="MMR001002031"/>
    <x v="6"/>
    <m/>
    <x v="8"/>
    <n v="39"/>
    <n v="187"/>
    <x v="1"/>
    <s v="MMR001"/>
    <s v="Open"/>
    <x v="1"/>
    <s v="MMR001002"/>
    <x v="18"/>
    <s v="MMR001002031"/>
    <s v="Nar Gu"/>
    <s v="165790"/>
    <s v="Maga Yang "/>
    <s v="MMR001CMP119"/>
    <s v="97.71523"/>
    <s v="24.98025"/>
    <n v="2639"/>
    <s v="NGCA"/>
    <s v="Camp"/>
    <s v="Rural"/>
    <s v="01/06/2011"/>
    <s v="KMSS-MYT"/>
    <n v="-1"/>
    <n v="-1"/>
    <n v="-1"/>
    <s v="Open"/>
    <n v="0"/>
    <n v="0"/>
  </r>
  <r>
    <s v="MMR001"/>
    <x v="1"/>
    <s v="MMR001012"/>
    <x v="5"/>
    <s v="MMR001012041"/>
    <x v="12"/>
    <s v="167215"/>
    <x v="186"/>
    <n v="1"/>
    <n v="3"/>
    <x v="1"/>
    <s v="MMR001"/>
    <s v="Open"/>
    <x v="1"/>
    <s v="MMR001002"/>
    <x v="18"/>
    <s v="MMR001002031"/>
    <s v="Nar Gu"/>
    <s v="165790"/>
    <s v="Maga Yang "/>
    <s v="MMR001CMP119"/>
    <s v="97.71523"/>
    <s v="24.98025"/>
    <n v="2639"/>
    <s v="NGCA"/>
    <s v="Camp"/>
    <s v="Rural"/>
    <s v="01/06/2011"/>
    <s v="KMSS-MYT"/>
    <n v="-1"/>
    <n v="0"/>
    <n v="0"/>
    <s v="Open"/>
    <n v="-1"/>
    <n v="0"/>
  </r>
  <r>
    <s v="MMR001"/>
    <x v="1"/>
    <s v="MMR001002"/>
    <x v="3"/>
    <s v="MMR001002023"/>
    <x v="10"/>
    <s v="165771"/>
    <x v="22"/>
    <n v="1"/>
    <n v="5"/>
    <x v="1"/>
    <s v="MMR001"/>
    <s v="Open"/>
    <x v="1"/>
    <s v="MMR001002"/>
    <x v="18"/>
    <s v="MMR001002031"/>
    <s v="Nar Gu"/>
    <s v="165790"/>
    <s v="Maga Yang "/>
    <s v="MMR001CMP119"/>
    <s v="97.71523"/>
    <s v="24.98025"/>
    <n v="2639"/>
    <s v="NGCA"/>
    <s v="Camp"/>
    <s v="Rural"/>
    <s v="01/06/2011"/>
    <s v="KMSS-MYT"/>
    <n v="-1"/>
    <n v="-1"/>
    <n v="0"/>
    <s v="Open"/>
    <n v="-1"/>
    <n v="0"/>
  </r>
  <r>
    <s v="MMR001"/>
    <x v="1"/>
    <s v="MMR001001"/>
    <x v="9"/>
    <s v="MMR001001013"/>
    <x v="25"/>
    <s v="165708"/>
    <x v="41"/>
    <n v="2"/>
    <n v="7"/>
    <x v="1"/>
    <s v="MMR001"/>
    <s v="Open"/>
    <x v="1"/>
    <s v="MMR001002"/>
    <x v="18"/>
    <s v="MMR001002031"/>
    <s v="Nar Gu"/>
    <s v="165790"/>
    <s v="Maga Yang "/>
    <s v="MMR001CMP119"/>
    <s v="97.71523"/>
    <s v="24.98025"/>
    <n v="2639"/>
    <s v="NGCA"/>
    <s v="Camp"/>
    <s v="Rural"/>
    <s v="01/06/2011"/>
    <s v="KMSS-MYT"/>
    <n v="-1"/>
    <n v="0"/>
    <n v="0"/>
    <s v="Open"/>
    <n v="-1"/>
    <n v="0"/>
  </r>
  <r>
    <s v="MMR001"/>
    <x v="1"/>
    <s v="MMR001002"/>
    <x v="3"/>
    <s v="MMR001002035"/>
    <x v="36"/>
    <s v="165853"/>
    <x v="56"/>
    <n v="15"/>
    <n v="59"/>
    <x v="1"/>
    <s v="MMR001"/>
    <s v="Open"/>
    <x v="1"/>
    <s v="MMR001002"/>
    <x v="18"/>
    <s v="MMR001002031"/>
    <s v="Nar Gu"/>
    <s v="165790"/>
    <s v="Maga Yang "/>
    <s v="MMR001CMP119"/>
    <s v="97.71523"/>
    <s v="24.98025"/>
    <n v="2639"/>
    <s v="NGCA"/>
    <s v="Camp"/>
    <s v="Rural"/>
    <s v="01/06/2011"/>
    <s v="KMSS-MYT"/>
    <n v="-1"/>
    <n v="-1"/>
    <n v="0"/>
    <s v="Open"/>
    <n v="-1"/>
    <n v="0"/>
  </r>
  <r>
    <s v="MMR001"/>
    <x v="1"/>
    <s v="MMR001002"/>
    <x v="3"/>
    <s v="MMR001002025"/>
    <x v="42"/>
    <m/>
    <x v="8"/>
    <n v="38"/>
    <n v="146"/>
    <x v="1"/>
    <s v="MMR001"/>
    <s v="Open"/>
    <x v="1"/>
    <s v="MMR001002"/>
    <x v="18"/>
    <s v="MMR001002031"/>
    <s v="Nar Gu"/>
    <s v="165790"/>
    <s v="Maga Yang "/>
    <s v="MMR001CMP119"/>
    <s v="97.71523"/>
    <s v="24.98025"/>
    <n v="2639"/>
    <s v="NGCA"/>
    <s v="Camp"/>
    <s v="Rural"/>
    <s v="01/06/2011"/>
    <s v="KMSS-MYT"/>
    <n v="-1"/>
    <n v="-1"/>
    <n v="0"/>
    <s v="Open"/>
    <n v="-1"/>
    <n v="0"/>
  </r>
  <r>
    <s v="MMR001"/>
    <x v="1"/>
    <s v="MMR001002"/>
    <x v="3"/>
    <s v="MMR001002021"/>
    <x v="37"/>
    <s v="216841"/>
    <x v="57"/>
    <n v="19"/>
    <n v="86"/>
    <x v="1"/>
    <s v="MMR001"/>
    <s v="Open"/>
    <x v="1"/>
    <s v="MMR001002"/>
    <x v="18"/>
    <s v="MMR001002031"/>
    <s v="Nar Gu"/>
    <s v="165790"/>
    <s v="Maga Yang "/>
    <s v="MMR001CMP119"/>
    <s v="97.71523"/>
    <s v="24.98025"/>
    <n v="2639"/>
    <s v="NGCA"/>
    <s v="Camp"/>
    <s v="Rural"/>
    <s v="01/06/2011"/>
    <s v="KMSS-MYT"/>
    <n v="-1"/>
    <n v="-1"/>
    <n v="0"/>
    <s v="Open"/>
    <n v="-1"/>
    <n v="0"/>
  </r>
  <r>
    <s v="MMR001"/>
    <x v="1"/>
    <s v="MMR001002"/>
    <x v="3"/>
    <s v="MMR001002032"/>
    <x v="8"/>
    <s v="165814"/>
    <x v="482"/>
    <n v="34"/>
    <n v="164"/>
    <x v="1"/>
    <s v="MMR001"/>
    <s v="Open"/>
    <x v="1"/>
    <s v="MMR001002"/>
    <x v="18"/>
    <s v="MMR001002031"/>
    <s v="Nar Gu"/>
    <s v="165790"/>
    <s v="Maga Yang "/>
    <s v="MMR001CMP119"/>
    <s v="97.71523"/>
    <s v="24.98025"/>
    <n v="2639"/>
    <s v="NGCA"/>
    <s v="Camp"/>
    <s v="Rural"/>
    <s v="01/06/2011"/>
    <s v="KMSS-MYT"/>
    <n v="-1"/>
    <n v="-1"/>
    <n v="0"/>
    <s v="Open"/>
    <n v="-1"/>
    <n v="0"/>
  </r>
  <r>
    <s v="MMR001"/>
    <x v="1"/>
    <s v="MMR001002"/>
    <x v="3"/>
    <s v="MMR001002024"/>
    <x v="23"/>
    <s v="216852"/>
    <x v="103"/>
    <n v="40"/>
    <n v="153"/>
    <x v="1"/>
    <s v="MMR001"/>
    <s v="Open"/>
    <x v="1"/>
    <s v="MMR001002"/>
    <x v="18"/>
    <s v="MMR001002031"/>
    <s v="Nar Gu"/>
    <s v="165790"/>
    <s v="Maga Yang "/>
    <s v="MMR001CMP119"/>
    <s v="97.71523"/>
    <s v="24.98025"/>
    <n v="2639"/>
    <s v="NGCA"/>
    <s v="Camp"/>
    <s v="Rural"/>
    <s v="01/06/2011"/>
    <s v="KMSS-MYT"/>
    <n v="-1"/>
    <n v="-1"/>
    <n v="0"/>
    <s v="Open"/>
    <n v="-1"/>
    <n v="0"/>
  </r>
  <r>
    <s v="MMR001"/>
    <x v="1"/>
    <s v="MMR001002"/>
    <x v="3"/>
    <s v="MMR001002031"/>
    <x v="6"/>
    <m/>
    <x v="8"/>
    <n v="31"/>
    <n v="156"/>
    <x v="1"/>
    <s v="MMR001"/>
    <s v="Open"/>
    <x v="1"/>
    <s v="MMR001002"/>
    <x v="18"/>
    <s v="MMR001002031"/>
    <s v="Nar Gu"/>
    <s v="165790"/>
    <s v="Maga Yang "/>
    <s v="MMR001CMP119"/>
    <s v="97.71523"/>
    <s v="24.98025"/>
    <n v="2639"/>
    <s v="NGCA"/>
    <s v="Camp"/>
    <s v="Rural"/>
    <s v="01/06/2011"/>
    <s v="KMSS-MYT"/>
    <n v="-1"/>
    <n v="-1"/>
    <n v="-1"/>
    <s v="Open"/>
    <n v="0"/>
    <n v="0"/>
  </r>
  <r>
    <s v="MMR001"/>
    <x v="1"/>
    <s v="MMR001002"/>
    <x v="3"/>
    <s v="MMR001002021"/>
    <x v="37"/>
    <m/>
    <x v="8"/>
    <n v="129"/>
    <n v="581"/>
    <x v="1"/>
    <s v="MMR001"/>
    <s v="Open"/>
    <x v="1"/>
    <s v="MMR001002"/>
    <x v="18"/>
    <s v="MMR001002031"/>
    <s v="Nar Gu"/>
    <s v="165790"/>
    <s v="Maga Yang "/>
    <s v="MMR001CMP119"/>
    <s v="97.71523"/>
    <s v="24.98025"/>
    <n v="2639"/>
    <s v="NGCA"/>
    <s v="Camp"/>
    <s v="Rural"/>
    <s v="01/06/2011"/>
    <s v="KMSS-MYT"/>
    <n v="-1"/>
    <n v="-1"/>
    <n v="0"/>
    <s v="Open"/>
    <n v="-1"/>
    <n v="0"/>
  </r>
  <r>
    <s v="MMR001"/>
    <x v="1"/>
    <s v="MMR001002"/>
    <x v="3"/>
    <s v="MMR001002021"/>
    <x v="37"/>
    <s v="165769"/>
    <x v="84"/>
    <n v="24"/>
    <n v="105"/>
    <x v="1"/>
    <s v="MMR001"/>
    <s v="Open"/>
    <x v="1"/>
    <s v="MMR001002"/>
    <x v="18"/>
    <s v="MMR001002031"/>
    <s v="Nar Gu"/>
    <s v="165790"/>
    <s v="Maga Yang "/>
    <s v="MMR001CMP119"/>
    <s v="97.71523"/>
    <s v="24.98025"/>
    <n v="2639"/>
    <s v="NGCA"/>
    <s v="Camp"/>
    <s v="Rural"/>
    <s v="01/06/2011"/>
    <s v="KMSS-MYT"/>
    <n v="-1"/>
    <n v="-1"/>
    <n v="0"/>
    <s v="Open"/>
    <n v="-1"/>
    <n v="0"/>
  </r>
  <r>
    <s v="MMR001"/>
    <x v="1"/>
    <s v="MMR001002"/>
    <x v="3"/>
    <s v="MMR001002029"/>
    <x v="7"/>
    <s v="220354"/>
    <x v="20"/>
    <n v="1"/>
    <n v="6"/>
    <x v="1"/>
    <s v="MMR001"/>
    <s v="Open"/>
    <x v="1"/>
    <s v="MMR001002"/>
    <x v="44"/>
    <s v="MMR001002001"/>
    <s v="Mading/Hka Kun"/>
    <s v="165730"/>
    <s v="Mading Baptist Church"/>
    <s v="MMR001CMP027"/>
    <s v="97.451965"/>
    <s v="25.356632"/>
    <n v="128"/>
    <s v="GCA"/>
    <s v="Camp"/>
    <s v="Urban"/>
    <s v="01/05/2012"/>
    <s v="KBC"/>
    <n v="-1"/>
    <n v="-1"/>
    <n v="0"/>
    <s v="Open"/>
    <n v="-1"/>
    <n v="0"/>
  </r>
  <r>
    <s v="MMR001"/>
    <x v="1"/>
    <s v="MMR001013"/>
    <x v="4"/>
    <s v="MMR001013030"/>
    <x v="24"/>
    <s v="167456"/>
    <x v="428"/>
    <n v="1"/>
    <n v="6"/>
    <x v="1"/>
    <s v="MMR001"/>
    <s v="Open"/>
    <x v="1"/>
    <s v="MMR001002"/>
    <x v="44"/>
    <s v="MMR001002001"/>
    <s v="Mading/Hka Kun"/>
    <s v="165730"/>
    <s v="Mading Baptist Church"/>
    <s v="MMR001CMP027"/>
    <s v="97.451965"/>
    <s v="25.356632"/>
    <n v="128"/>
    <s v="GCA"/>
    <s v="Camp"/>
    <s v="Urban"/>
    <s v="01/05/2012"/>
    <s v="KBC"/>
    <n v="-1"/>
    <n v="0"/>
    <n v="0"/>
    <s v="Open"/>
    <n v="-1"/>
    <n v="0"/>
  </r>
  <r>
    <s v="MMR001"/>
    <x v="1"/>
    <s v="MMR001002"/>
    <x v="3"/>
    <s v="MMR001002036"/>
    <x v="104"/>
    <s v="165865"/>
    <x v="161"/>
    <n v="1"/>
    <n v="6"/>
    <x v="1"/>
    <s v="MMR001"/>
    <s v="Open"/>
    <x v="1"/>
    <s v="MMR001002"/>
    <x v="44"/>
    <s v="MMR001002001"/>
    <s v="Mading/Hka Kun"/>
    <s v="165730"/>
    <s v="Mading Baptist Church"/>
    <s v="MMR001CMP027"/>
    <s v="97.451965"/>
    <s v="25.356632"/>
    <n v="128"/>
    <s v="GCA"/>
    <s v="Camp"/>
    <s v="Urban"/>
    <s v="01/05/2012"/>
    <s v="KBC"/>
    <n v="-1"/>
    <n v="-1"/>
    <n v="0"/>
    <s v="Open"/>
    <n v="-1"/>
    <n v="0"/>
  </r>
  <r>
    <s v="MMR001"/>
    <x v="1"/>
    <s v="MMR001002"/>
    <x v="3"/>
    <s v="MMR001002023"/>
    <x v="10"/>
    <s v="165771"/>
    <x v="22"/>
    <n v="2"/>
    <n v="12"/>
    <x v="1"/>
    <s v="MMR001"/>
    <s v="Open"/>
    <x v="1"/>
    <s v="MMR001002"/>
    <x v="44"/>
    <s v="MMR001002001"/>
    <s v="Mading/Hka Kun"/>
    <s v="165730"/>
    <s v="Mading Baptist Church"/>
    <s v="MMR001CMP027"/>
    <s v="97.451965"/>
    <s v="25.356632"/>
    <n v="128"/>
    <s v="GCA"/>
    <s v="Camp"/>
    <s v="Urban"/>
    <s v="01/05/2012"/>
    <s v="KBC"/>
    <n v="-1"/>
    <n v="-1"/>
    <n v="0"/>
    <s v="Open"/>
    <n v="-1"/>
    <n v="0"/>
  </r>
  <r>
    <s v="MMR001"/>
    <x v="1"/>
    <s v="MMR001002"/>
    <x v="3"/>
    <s v="MMR001002035"/>
    <x v="36"/>
    <s v="165856"/>
    <x v="157"/>
    <n v="6"/>
    <n v="37"/>
    <x v="1"/>
    <s v="MMR001"/>
    <s v="Open"/>
    <x v="1"/>
    <s v="MMR001002"/>
    <x v="44"/>
    <s v="MMR001002001"/>
    <s v="Mading/Hka Kun"/>
    <s v="165730"/>
    <s v="Mading Baptist Church"/>
    <s v="MMR001CMP027"/>
    <s v="97.451965"/>
    <s v="25.356632"/>
    <n v="128"/>
    <s v="GCA"/>
    <s v="Camp"/>
    <s v="Urban"/>
    <s v="01/05/2012"/>
    <s v="KBC"/>
    <n v="-1"/>
    <n v="-1"/>
    <n v="0"/>
    <s v="Open"/>
    <n v="-1"/>
    <n v="0"/>
  </r>
  <r>
    <s v="MMR001"/>
    <x v="1"/>
    <s v="MMR001002"/>
    <x v="3"/>
    <s v="MMR001002024"/>
    <x v="23"/>
    <s v="165772"/>
    <x v="39"/>
    <n v="1"/>
    <n v="6"/>
    <x v="1"/>
    <s v="MMR001"/>
    <s v="Open"/>
    <x v="1"/>
    <s v="MMR001002"/>
    <x v="44"/>
    <s v="MMR001002001"/>
    <s v="Mading/Hka Kun"/>
    <s v="165730"/>
    <s v="Mading Baptist Church"/>
    <s v="MMR001CMP027"/>
    <s v="97.451965"/>
    <s v="25.356632"/>
    <n v="128"/>
    <s v="GCA"/>
    <s v="Camp"/>
    <s v="Urban"/>
    <s v="01/05/2012"/>
    <s v="KBC"/>
    <n v="-1"/>
    <n v="-1"/>
    <n v="0"/>
    <s v="Open"/>
    <n v="-1"/>
    <n v="0"/>
  </r>
  <r>
    <s v="MMR001"/>
    <x v="1"/>
    <s v="MMR001002"/>
    <x v="3"/>
    <s v="MMR001002029"/>
    <x v="7"/>
    <s v="165778"/>
    <x v="13"/>
    <n v="2"/>
    <n v="19"/>
    <x v="1"/>
    <s v="MMR001"/>
    <s v="Open"/>
    <x v="1"/>
    <s v="MMR001002"/>
    <x v="44"/>
    <s v="MMR001002001"/>
    <s v="Mading/Hka Kun"/>
    <s v="165730"/>
    <s v="Mading Baptist Church"/>
    <s v="MMR001CMP027"/>
    <s v="97.451965"/>
    <s v="25.356632"/>
    <n v="128"/>
    <s v="GCA"/>
    <s v="Camp"/>
    <s v="Urban"/>
    <s v="01/05/2012"/>
    <s v="KBC"/>
    <n v="-1"/>
    <n v="-1"/>
    <n v="0"/>
    <s v="Open"/>
    <n v="-1"/>
    <n v="0"/>
  </r>
  <r>
    <s v="MMR001"/>
    <x v="1"/>
    <s v="MMR001002"/>
    <x v="3"/>
    <s v="MMR001002025"/>
    <x v="42"/>
    <s v="165773"/>
    <x v="71"/>
    <n v="6"/>
    <n v="24"/>
    <x v="1"/>
    <s v="MMR001"/>
    <s v="Open"/>
    <x v="1"/>
    <s v="MMR001002"/>
    <x v="44"/>
    <s v="MMR001002001"/>
    <s v="Mading/Hka Kun"/>
    <s v="165730"/>
    <s v="Mading Baptist Church"/>
    <s v="MMR001CMP027"/>
    <s v="97.451965"/>
    <s v="25.356632"/>
    <n v="128"/>
    <s v="GCA"/>
    <s v="Camp"/>
    <s v="Urban"/>
    <s v="01/05/2012"/>
    <s v="KBC"/>
    <n v="-1"/>
    <n v="-1"/>
    <n v="0"/>
    <s v="Open"/>
    <n v="-1"/>
    <n v="0"/>
  </r>
  <r>
    <s v="MMR001"/>
    <x v="1"/>
    <s v="MMR001002"/>
    <x v="3"/>
    <s v="MMR001002023"/>
    <x v="10"/>
    <s v="165771"/>
    <x v="22"/>
    <n v="2"/>
    <n v="12"/>
    <x v="1"/>
    <s v="MMR001"/>
    <s v="Open"/>
    <x v="1"/>
    <s v="MMR001002"/>
    <x v="44"/>
    <s v="MMR001002001"/>
    <s v="Mading/Hka Kun"/>
    <s v="165730"/>
    <s v="Mading Baptist Church"/>
    <s v="MMR001CMP027"/>
    <s v="97.451965"/>
    <s v="25.356632"/>
    <n v="128"/>
    <s v="GCA"/>
    <s v="Camp"/>
    <s v="Urban"/>
    <s v="01/05/2012"/>
    <s v="KBC"/>
    <n v="-1"/>
    <n v="-1"/>
    <n v="0"/>
    <s v="Open"/>
    <n v="-1"/>
    <n v="0"/>
  </r>
  <r>
    <s v="MMR001"/>
    <x v="1"/>
    <s v="MMR001016"/>
    <x v="11"/>
    <s v="MMR001016011"/>
    <x v="244"/>
    <s v="220583"/>
    <x v="483"/>
    <n v="24"/>
    <n v="79"/>
    <x v="1"/>
    <s v="MMR001"/>
    <s v="Open"/>
    <x v="15"/>
    <s v="MMR001014"/>
    <x v="45"/>
    <s v="MMR001014701"/>
    <s v="Lone Sut Ward"/>
    <s v="MMR001014701510"/>
    <s v="Lung Sut"/>
    <s v="MMR001CMP234"/>
    <s v="97.416121"/>
    <s v="27.3375"/>
    <n v="235"/>
    <s v="GCA"/>
    <s v="Camp"/>
    <s v="Urban"/>
    <s v="25/06/2015"/>
    <s v="KBC"/>
    <n v="-1"/>
    <n v="0"/>
    <n v="0"/>
    <s v="Open"/>
    <n v="-1"/>
    <n v="0"/>
  </r>
  <r>
    <s v="MMR001"/>
    <x v="1"/>
    <s v="MMR001014"/>
    <x v="14"/>
    <s v="MMR001014009"/>
    <x v="245"/>
    <s v="217032"/>
    <x v="484"/>
    <n v="6"/>
    <n v="35"/>
    <x v="1"/>
    <s v="MMR001"/>
    <s v="Open"/>
    <x v="15"/>
    <s v="MMR001014"/>
    <x v="45"/>
    <s v="MMR001014701"/>
    <s v="Lone Sut Ward"/>
    <s v="MMR001014701510"/>
    <s v="Lung Sut"/>
    <s v="MMR001CMP234"/>
    <s v="97.416121"/>
    <s v="27.3375"/>
    <n v="235"/>
    <s v="GCA"/>
    <s v="Camp"/>
    <s v="Urban"/>
    <s v="25/06/2015"/>
    <s v="KBC"/>
    <n v="-1"/>
    <n v="-1"/>
    <n v="0"/>
    <s v="Open"/>
    <n v="-1"/>
    <n v="0"/>
  </r>
  <r>
    <s v="MMR001"/>
    <x v="1"/>
    <s v="MMR001016"/>
    <x v="11"/>
    <s v="MMR001016012"/>
    <x v="246"/>
    <s v="167965"/>
    <x v="485"/>
    <n v="12"/>
    <n v="48"/>
    <x v="1"/>
    <s v="MMR001"/>
    <s v="Open"/>
    <x v="15"/>
    <s v="MMR001014"/>
    <x v="45"/>
    <s v="MMR001014701"/>
    <s v="Lone Sut Ward"/>
    <s v="MMR001014701510"/>
    <s v="Lung Sut"/>
    <s v="MMR001CMP234"/>
    <s v="97.416121"/>
    <s v="27.3375"/>
    <n v="235"/>
    <s v="GCA"/>
    <s v="Camp"/>
    <s v="Urban"/>
    <s v="25/06/2015"/>
    <s v="KBC"/>
    <n v="-1"/>
    <n v="0"/>
    <n v="0"/>
    <s v="Open"/>
    <n v="-1"/>
    <n v="0"/>
  </r>
  <r>
    <s v="MMR001"/>
    <x v="1"/>
    <s v="MMR001018"/>
    <x v="19"/>
    <s v="MMR001018022"/>
    <x v="93"/>
    <s v="217103"/>
    <x v="136"/>
    <n v="1"/>
    <n v="1"/>
    <x v="1"/>
    <s v="MMR001"/>
    <s v="Open"/>
    <x v="15"/>
    <s v="MMR001014"/>
    <x v="45"/>
    <s v="MMR001014701"/>
    <s v="Lone Sut Ward"/>
    <s v="MMR001014701510"/>
    <s v="Lung Sut"/>
    <s v="MMR001CMP234"/>
    <s v="97.416121"/>
    <s v="27.3375"/>
    <n v="235"/>
    <s v="GCA"/>
    <s v="Camp"/>
    <s v="Urban"/>
    <s v="25/06/2015"/>
    <s v="KBC"/>
    <n v="-1"/>
    <n v="0"/>
    <n v="0"/>
    <s v="Open"/>
    <n v="-1"/>
    <n v="0"/>
  </r>
  <r>
    <s v="MMR001"/>
    <x v="1"/>
    <s v="MMR001016"/>
    <x v="11"/>
    <s v="MMR001016020"/>
    <x v="247"/>
    <s v="220584"/>
    <x v="486"/>
    <n v="16"/>
    <n v="72"/>
    <x v="1"/>
    <s v="MMR001"/>
    <s v="Open"/>
    <x v="15"/>
    <s v="MMR001014"/>
    <x v="45"/>
    <s v="MMR001014701"/>
    <s v="Lone Sut Ward"/>
    <s v="MMR001014701510"/>
    <s v="Lung Sut"/>
    <s v="MMR001CMP234"/>
    <s v="97.416121"/>
    <s v="27.3375"/>
    <n v="235"/>
    <s v="GCA"/>
    <s v="Camp"/>
    <s v="Urban"/>
    <s v="25/06/2015"/>
    <s v="KBC"/>
    <n v="-1"/>
    <n v="0"/>
    <n v="0"/>
    <s v="Open"/>
    <n v="-1"/>
    <n v="0"/>
  </r>
  <r>
    <s v="MMR001"/>
    <x v="1"/>
    <s v="MMR001012"/>
    <x v="5"/>
    <s v="MMR001012035"/>
    <x v="248"/>
    <s v="167178"/>
    <x v="487"/>
    <n v="13"/>
    <n v="58"/>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16"/>
    <x v="169"/>
    <s v="167068"/>
    <x v="314"/>
    <n v="18"/>
    <n v="99"/>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38"/>
    <x v="102"/>
    <s v="167200"/>
    <x v="174"/>
    <n v="1"/>
    <n v="6"/>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38"/>
    <x v="102"/>
    <s v="167201"/>
    <x v="154"/>
    <n v="10"/>
    <n v="54"/>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52"/>
    <x v="18"/>
    <s v="167275"/>
    <x v="488"/>
    <n v="4"/>
    <n v="19"/>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42"/>
    <x v="232"/>
    <s v="167222"/>
    <x v="489"/>
    <n v="16"/>
    <n v="99"/>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31"/>
    <x v="119"/>
    <s v="167152"/>
    <x v="490"/>
    <n v="1"/>
    <n v="3"/>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28"/>
    <x v="11"/>
    <s v="167127"/>
    <x v="315"/>
    <n v="23"/>
    <n v="134"/>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37"/>
    <x v="163"/>
    <s v="167190"/>
    <x v="491"/>
    <n v="43"/>
    <n v="260"/>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20"/>
    <x v="118"/>
    <s v="167083"/>
    <x v="492"/>
    <n v="4"/>
    <n v="17"/>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37"/>
    <x v="163"/>
    <s v="167193"/>
    <x v="493"/>
    <n v="54"/>
    <n v="252"/>
    <x v="1"/>
    <s v="MMR001"/>
    <s v="Open"/>
    <x v="7"/>
    <s v="MMR001012"/>
    <x v="46"/>
    <s v="MMR001012702"/>
    <s v="Aung Zay Yar Ward"/>
    <s v="MMR001012702505"/>
    <s v="Loi Je Lisu Camp"/>
    <s v="MMR001CMP070"/>
    <s v="97.717133"/>
    <s v="24.200433"/>
    <n v="993"/>
    <s v="GCA"/>
    <s v="Camp"/>
    <s v="Urban"/>
    <s v="01/04/2012"/>
    <s v="KBC"/>
    <n v="-1"/>
    <n v="-1"/>
    <n v="0"/>
    <s v="Open"/>
    <n v="-1"/>
    <n v="0"/>
  </r>
  <r>
    <s v="MMR001"/>
    <x v="1"/>
    <s v="MMR001012"/>
    <x v="5"/>
    <s v="MMR001012046"/>
    <x v="50"/>
    <s v="167245"/>
    <x v="147"/>
    <n v="3"/>
    <n v="20"/>
    <x v="1"/>
    <s v="MMR001"/>
    <s v="Open"/>
    <x v="7"/>
    <s v="MMR001012"/>
    <x v="46"/>
    <s v="MMR001012702"/>
    <s v="Aung Zay Yar Ward"/>
    <s v="MMR001012702505"/>
    <s v="Loi Je Lisu Camp"/>
    <s v="MMR001CMP070"/>
    <s v="97.717133"/>
    <s v="24.200433"/>
    <n v="993"/>
    <s v="GCA"/>
    <s v="Camp"/>
    <s v="Urban"/>
    <s v="01/04/2012"/>
    <s v="KBC"/>
    <n v="-1"/>
    <n v="-1"/>
    <n v="0"/>
    <s v="Open"/>
    <n v="-1"/>
    <n v="0"/>
  </r>
  <r>
    <s v="MMR001"/>
    <x v="1"/>
    <s v="MMR001013"/>
    <x v="4"/>
    <s v="MMR001013028"/>
    <x v="56"/>
    <s v="167436"/>
    <x v="214"/>
    <n v="4"/>
    <n v="20"/>
    <x v="1"/>
    <s v="MMR001"/>
    <s v="Open"/>
    <x v="7"/>
    <s v="MMR001012"/>
    <x v="46"/>
    <s v="MMR001012702"/>
    <s v="Loi Je"/>
    <m/>
    <s v="Loi Je Catholic Church"/>
    <s v="MMR001CMP069"/>
    <s v="97.724567"/>
    <s v="24.205417"/>
    <n v="544"/>
    <s v="GCA"/>
    <s v="Camp"/>
    <s v="Urban"/>
    <s v="01/11/2011"/>
    <s v="KMSS-BMO"/>
    <n v="-1"/>
    <n v="0"/>
    <n v="0"/>
    <s v="Open"/>
    <n v="-1"/>
    <n v="0"/>
  </r>
  <r>
    <s v="MMR001"/>
    <x v="1"/>
    <s v="MMR001013"/>
    <x v="4"/>
    <s v="MMR001013013"/>
    <x v="155"/>
    <s v="167339"/>
    <x v="274"/>
    <n v="1"/>
    <n v="3"/>
    <x v="1"/>
    <s v="MMR001"/>
    <s v="Open"/>
    <x v="7"/>
    <s v="MMR001012"/>
    <x v="46"/>
    <s v="MMR001012702"/>
    <s v="Loi Je"/>
    <m/>
    <s v="Loi Je Catholic Church"/>
    <s v="MMR001CMP069"/>
    <s v="97.724567"/>
    <s v="24.205417"/>
    <n v="544"/>
    <s v="GCA"/>
    <s v="Camp"/>
    <s v="Urban"/>
    <s v="01/11/2011"/>
    <s v="KMSS-BMO"/>
    <n v="-1"/>
    <n v="0"/>
    <n v="0"/>
    <s v="Open"/>
    <n v="-1"/>
    <n v="0"/>
  </r>
  <r>
    <s v="MMR001"/>
    <x v="1"/>
    <s v="MMR001012"/>
    <x v="5"/>
    <s v="MMR001012009"/>
    <x v="190"/>
    <s v="167042"/>
    <x v="363"/>
    <n v="1"/>
    <n v="9"/>
    <x v="1"/>
    <s v="MMR001"/>
    <s v="Open"/>
    <x v="7"/>
    <s v="MMR001012"/>
    <x v="46"/>
    <s v="MMR001012702"/>
    <s v="Loi Je"/>
    <m/>
    <s v="Loi Je Catholic Church"/>
    <s v="MMR001CMP069"/>
    <s v="97.724567"/>
    <s v="24.205417"/>
    <n v="544"/>
    <s v="GCA"/>
    <s v="Camp"/>
    <s v="Urban"/>
    <s v="01/11/2011"/>
    <s v="KMSS-BMO"/>
    <n v="-1"/>
    <n v="-1"/>
    <n v="0"/>
    <s v="Open"/>
    <n v="-1"/>
    <n v="0"/>
  </r>
  <r>
    <s v="MMR001"/>
    <x v="1"/>
    <s v="MMR001013"/>
    <x v="4"/>
    <s v="MMR001013017"/>
    <x v="57"/>
    <s v="216960"/>
    <x v="494"/>
    <n v="29"/>
    <n v="160"/>
    <x v="1"/>
    <s v="MMR001"/>
    <s v="Open"/>
    <x v="7"/>
    <s v="MMR001012"/>
    <x v="46"/>
    <s v="MMR001012702"/>
    <s v="Loi Je"/>
    <m/>
    <s v="Loi Je Catholic Church"/>
    <s v="MMR001CMP069"/>
    <s v="97.724567"/>
    <s v="24.205417"/>
    <n v="544"/>
    <s v="GCA"/>
    <s v="Camp"/>
    <s v="Urban"/>
    <s v="01/11/2011"/>
    <s v="KMSS-BMO"/>
    <n v="-1"/>
    <n v="0"/>
    <n v="0"/>
    <s v="Open"/>
    <n v="-1"/>
    <n v="0"/>
  </r>
  <r>
    <s v="MMR001"/>
    <x v="1"/>
    <s v="MMR001002"/>
    <x v="3"/>
    <s v="MMR001002023"/>
    <x v="10"/>
    <s v="165771"/>
    <x v="22"/>
    <n v="3"/>
    <n v="14"/>
    <x v="1"/>
    <s v="MMR001"/>
    <s v="Open"/>
    <x v="7"/>
    <s v="MMR001012"/>
    <x v="46"/>
    <s v="MMR001012702"/>
    <s v="Loi Je"/>
    <m/>
    <s v="Loi Je Catholic Church"/>
    <s v="MMR001CMP069"/>
    <s v="97.724567"/>
    <s v="24.205417"/>
    <n v="544"/>
    <s v="GCA"/>
    <s v="Camp"/>
    <s v="Urban"/>
    <s v="01/11/2011"/>
    <s v="KMSS-BMO"/>
    <n v="-1"/>
    <n v="0"/>
    <n v="0"/>
    <s v="Open"/>
    <n v="-1"/>
    <n v="0"/>
  </r>
  <r>
    <s v="MMR001"/>
    <x v="1"/>
    <s v="MMR001012"/>
    <x v="5"/>
    <s v="MMR001012027"/>
    <x v="152"/>
    <s v="167119"/>
    <x v="495"/>
    <n v="1"/>
    <n v="4"/>
    <x v="1"/>
    <s v="MMR001"/>
    <s v="Open"/>
    <x v="7"/>
    <s v="MMR001012"/>
    <x v="46"/>
    <s v="MMR001012702"/>
    <s v="Loi Je"/>
    <m/>
    <s v="Loi Je Catholic Church"/>
    <s v="MMR001CMP069"/>
    <s v="97.724567"/>
    <s v="24.205417"/>
    <n v="544"/>
    <s v="GCA"/>
    <s v="Camp"/>
    <s v="Urban"/>
    <s v="01/11/2011"/>
    <s v="KMSS-BMO"/>
    <n v="-1"/>
    <n v="-1"/>
    <n v="0"/>
    <s v="Open"/>
    <n v="-1"/>
    <n v="0"/>
  </r>
  <r>
    <s v="MMR001"/>
    <x v="1"/>
    <s v="MMR001012"/>
    <x v="5"/>
    <s v="MMR001012026"/>
    <x v="156"/>
    <s v="167114"/>
    <x v="294"/>
    <n v="1"/>
    <n v="10"/>
    <x v="1"/>
    <s v="MMR001"/>
    <s v="Open"/>
    <x v="7"/>
    <s v="MMR001012"/>
    <x v="46"/>
    <s v="MMR001012702"/>
    <s v="Loi Je"/>
    <m/>
    <s v="Loi Je Catholic Church"/>
    <s v="MMR001CMP069"/>
    <s v="97.724567"/>
    <s v="24.205417"/>
    <n v="544"/>
    <s v="GCA"/>
    <s v="Camp"/>
    <s v="Urban"/>
    <s v="01/11/2011"/>
    <s v="KMSS-BMO"/>
    <n v="-1"/>
    <n v="-1"/>
    <n v="0"/>
    <s v="Open"/>
    <n v="-1"/>
    <n v="0"/>
  </r>
  <r>
    <s v="MMR001"/>
    <x v="1"/>
    <s v="MMR001012"/>
    <x v="5"/>
    <s v="MMR001012037"/>
    <x v="163"/>
    <s v="167190"/>
    <x v="491"/>
    <n v="3"/>
    <n v="9"/>
    <x v="1"/>
    <s v="MMR001"/>
    <s v="Open"/>
    <x v="7"/>
    <s v="MMR001012"/>
    <x v="46"/>
    <s v="MMR001012702"/>
    <s v="Loi Je"/>
    <m/>
    <s v="Loi Je Catholic Church"/>
    <s v="MMR001CMP069"/>
    <s v="97.724567"/>
    <s v="24.205417"/>
    <n v="544"/>
    <s v="GCA"/>
    <s v="Camp"/>
    <s v="Urban"/>
    <s v="01/11/2011"/>
    <s v="KMSS-BMO"/>
    <n v="-1"/>
    <n v="-1"/>
    <n v="0"/>
    <s v="Open"/>
    <n v="-1"/>
    <n v="0"/>
  </r>
  <r>
    <s v="MMR001"/>
    <x v="1"/>
    <s v="MMR001012"/>
    <x v="5"/>
    <s v="MMR001012008"/>
    <x v="51"/>
    <s v="167035"/>
    <x v="196"/>
    <n v="44"/>
    <n v="200"/>
    <x v="1"/>
    <s v="MMR001"/>
    <s v="Open"/>
    <x v="7"/>
    <s v="MMR001012"/>
    <x v="46"/>
    <s v="MMR001012702"/>
    <s v="Loi Je"/>
    <m/>
    <s v="Loi Je Catholic Church"/>
    <s v="MMR001CMP069"/>
    <s v="97.724567"/>
    <s v="24.205417"/>
    <n v="544"/>
    <s v="GCA"/>
    <s v="Camp"/>
    <s v="Urban"/>
    <s v="01/11/2011"/>
    <s v="KMSS-BMO"/>
    <n v="-1"/>
    <n v="-1"/>
    <n v="0"/>
    <s v="Open"/>
    <n v="-1"/>
    <n v="0"/>
  </r>
  <r>
    <s v="MMR001"/>
    <x v="1"/>
    <s v="MMR001012"/>
    <x v="5"/>
    <s v="MMR001012024"/>
    <x v="55"/>
    <s v="167102"/>
    <x v="176"/>
    <n v="3"/>
    <n v="20"/>
    <x v="1"/>
    <s v="MMR001"/>
    <s v="Open"/>
    <x v="7"/>
    <s v="MMR001012"/>
    <x v="46"/>
    <s v="MMR001012702"/>
    <s v="Loi Je"/>
    <m/>
    <s v="Loi Je Catholic Church"/>
    <s v="MMR001CMP069"/>
    <s v="97.724567"/>
    <s v="24.205417"/>
    <n v="544"/>
    <s v="GCA"/>
    <s v="Camp"/>
    <s v="Urban"/>
    <s v="01/11/2011"/>
    <s v="KMSS-BMO"/>
    <n v="-1"/>
    <n v="-1"/>
    <n v="0"/>
    <s v="Open"/>
    <n v="-1"/>
    <n v="0"/>
  </r>
  <r>
    <s v="MMR001"/>
    <x v="1"/>
    <s v="MMR001012"/>
    <x v="5"/>
    <s v="MMR001012025"/>
    <x v="154"/>
    <s v="167109"/>
    <x v="317"/>
    <n v="16"/>
    <n v="75"/>
    <x v="1"/>
    <s v="MMR001"/>
    <s v="Open"/>
    <x v="7"/>
    <s v="MMR001012"/>
    <x v="46"/>
    <s v="MMR001012702"/>
    <s v="Loi Je"/>
    <m/>
    <s v="Loi Je Catholic Church"/>
    <s v="MMR001CMP069"/>
    <s v="97.724567"/>
    <s v="24.205417"/>
    <n v="544"/>
    <s v="GCA"/>
    <s v="Camp"/>
    <s v="Urban"/>
    <s v="01/11/2011"/>
    <s v="KMSS-BMO"/>
    <n v="-1"/>
    <n v="-1"/>
    <n v="0"/>
    <s v="Open"/>
    <n v="-1"/>
    <n v="0"/>
  </r>
  <r>
    <s v="MMR001"/>
    <x v="1"/>
    <s v="MMR001012"/>
    <x v="5"/>
    <s v="MMR001012024"/>
    <x v="55"/>
    <s v="167103"/>
    <x v="86"/>
    <n v="11"/>
    <n v="66"/>
    <x v="1"/>
    <s v="MMR001"/>
    <s v="Open"/>
    <x v="7"/>
    <s v="MMR001012"/>
    <x v="46"/>
    <s v="MMR001012702"/>
    <s v="Loi Je"/>
    <m/>
    <s v="Loi Je Catholic Church"/>
    <s v="MMR001CMP069"/>
    <s v="97.724567"/>
    <s v="24.205417"/>
    <n v="544"/>
    <s v="GCA"/>
    <s v="Camp"/>
    <s v="Urban"/>
    <s v="01/11/2011"/>
    <s v="KMSS-BMO"/>
    <n v="-1"/>
    <n v="-1"/>
    <n v="0"/>
    <s v="Open"/>
    <n v="-1"/>
    <n v="0"/>
  </r>
  <r>
    <s v="MMR001"/>
    <x v="1"/>
    <s v="MMR001012"/>
    <x v="5"/>
    <s v="MMR001012028"/>
    <x v="11"/>
    <s v="167126"/>
    <x v="23"/>
    <n v="4"/>
    <n v="24"/>
    <x v="1"/>
    <s v="MMR001"/>
    <s v="Open"/>
    <x v="7"/>
    <s v="MMR001012"/>
    <x v="46"/>
    <s v="MMR001012702"/>
    <s v="Loi Je"/>
    <m/>
    <s v="Loi Je Catholic Church"/>
    <s v="MMR001CMP069"/>
    <s v="97.724567"/>
    <s v="24.205417"/>
    <n v="544"/>
    <s v="GCA"/>
    <s v="Camp"/>
    <s v="Urban"/>
    <s v="01/11/2011"/>
    <s v="KMSS-BMO"/>
    <n v="-1"/>
    <n v="-1"/>
    <n v="0"/>
    <s v="Open"/>
    <n v="-1"/>
    <n v="0"/>
  </r>
  <r>
    <s v="MMR001"/>
    <x v="1"/>
    <s v="MMR001013"/>
    <x v="4"/>
    <s v="MMR001013016"/>
    <x v="100"/>
    <s v="167374"/>
    <x v="313"/>
    <n v="2"/>
    <n v="15"/>
    <x v="1"/>
    <s v="MMR001"/>
    <s v="Open"/>
    <x v="7"/>
    <s v="MMR001012"/>
    <x v="46"/>
    <s v="MMR001012702"/>
    <s v="Loi Je"/>
    <m/>
    <s v="Loi Je Catholic Church"/>
    <s v="MMR001CMP069"/>
    <s v="97.724567"/>
    <s v="24.205417"/>
    <n v="544"/>
    <s v="GCA"/>
    <s v="Camp"/>
    <s v="Urban"/>
    <s v="01/11/2011"/>
    <s v="KMSS-BMO"/>
    <n v="-1"/>
    <n v="0"/>
    <n v="0"/>
    <s v="Open"/>
    <n v="-1"/>
    <n v="0"/>
  </r>
  <r>
    <s v="MMR001"/>
    <x v="1"/>
    <s v="MMR001012"/>
    <x v="5"/>
    <s v="MMR001012038"/>
    <x v="102"/>
    <s v="167201"/>
    <x v="154"/>
    <n v="1"/>
    <n v="4"/>
    <x v="1"/>
    <s v="MMR001"/>
    <s v="Open"/>
    <x v="7"/>
    <s v="MMR001012"/>
    <x v="46"/>
    <s v="MMR001012702"/>
    <s v="Loi Je"/>
    <m/>
    <s v="Loi Je Catholic Church"/>
    <s v="MMR001CMP069"/>
    <s v="97.724567"/>
    <s v="24.205417"/>
    <n v="544"/>
    <s v="GCA"/>
    <s v="Camp"/>
    <s v="Urban"/>
    <s v="01/11/2011"/>
    <s v="KMSS-BMO"/>
    <n v="-1"/>
    <n v="-1"/>
    <n v="0"/>
    <s v="Open"/>
    <n v="-1"/>
    <n v="0"/>
  </r>
  <r>
    <s v="MMR001"/>
    <x v="1"/>
    <s v="MMR001012"/>
    <x v="5"/>
    <s v="MMR001012027"/>
    <x v="152"/>
    <s v="167115"/>
    <x v="298"/>
    <n v="2"/>
    <n v="9"/>
    <x v="1"/>
    <s v="MMR001"/>
    <s v="Open"/>
    <x v="7"/>
    <s v="MMR001012"/>
    <x v="46"/>
    <s v="MMR001012702"/>
    <m/>
    <m/>
    <s v="Loi Je Baptist Church"/>
    <s v="MMR001CMP071"/>
    <s v="97.718583"/>
    <s v="24.200972"/>
    <n v="182"/>
    <s v="GCA"/>
    <s v="Camp"/>
    <s v="Urban"/>
    <m/>
    <s v="KBC"/>
    <n v="-1"/>
    <n v="-1"/>
    <n v="0"/>
    <s v="Open"/>
    <n v="-1"/>
    <n v="0"/>
  </r>
  <r>
    <s v="MMR001"/>
    <x v="1"/>
    <s v="MMR001012"/>
    <x v="5"/>
    <s v="MMR001012024"/>
    <x v="55"/>
    <s v="167102"/>
    <x v="176"/>
    <n v="1"/>
    <n v="7"/>
    <x v="1"/>
    <s v="MMR001"/>
    <s v="Open"/>
    <x v="7"/>
    <s v="MMR001012"/>
    <x v="46"/>
    <s v="MMR001012702"/>
    <m/>
    <m/>
    <s v="Loi Je Baptist Church"/>
    <s v="MMR001CMP071"/>
    <s v="97.718583"/>
    <s v="24.200972"/>
    <n v="182"/>
    <s v="GCA"/>
    <s v="Camp"/>
    <s v="Urban"/>
    <m/>
    <s v="KBC"/>
    <n v="-1"/>
    <n v="-1"/>
    <n v="0"/>
    <s v="Open"/>
    <n v="-1"/>
    <n v="0"/>
  </r>
  <r>
    <s v="MMR001"/>
    <x v="1"/>
    <s v="MMR001012"/>
    <x v="5"/>
    <s v="MMR001012048"/>
    <x v="27"/>
    <s v="167254"/>
    <x v="106"/>
    <n v="1"/>
    <n v="8"/>
    <x v="1"/>
    <s v="MMR001"/>
    <s v="Open"/>
    <x v="7"/>
    <s v="MMR001012"/>
    <x v="46"/>
    <s v="MMR001012702"/>
    <m/>
    <m/>
    <s v="Loi Je Baptist Church"/>
    <s v="MMR001CMP071"/>
    <s v="97.718583"/>
    <s v="24.200972"/>
    <n v="182"/>
    <s v="GCA"/>
    <s v="Camp"/>
    <s v="Urban"/>
    <m/>
    <s v="KBC"/>
    <n v="-1"/>
    <n v="-1"/>
    <n v="0"/>
    <s v="Open"/>
    <n v="-1"/>
    <n v="0"/>
  </r>
  <r>
    <s v="MMR001"/>
    <x v="1"/>
    <s v="MMR001012"/>
    <x v="5"/>
    <s v="MMR001012025"/>
    <x v="154"/>
    <s v="167107"/>
    <x v="269"/>
    <n v="1"/>
    <n v="4"/>
    <x v="1"/>
    <s v="MMR001"/>
    <s v="Open"/>
    <x v="7"/>
    <s v="MMR001012"/>
    <x v="46"/>
    <s v="MMR001012702"/>
    <m/>
    <m/>
    <s v="Loi Je Baptist Church"/>
    <s v="MMR001CMP071"/>
    <s v="97.718583"/>
    <s v="24.200972"/>
    <n v="182"/>
    <s v="GCA"/>
    <s v="Camp"/>
    <s v="Urban"/>
    <m/>
    <s v="KBC"/>
    <n v="-1"/>
    <n v="-1"/>
    <n v="0"/>
    <s v="Open"/>
    <n v="-1"/>
    <n v="0"/>
  </r>
  <r>
    <s v="MMR001"/>
    <x v="1"/>
    <s v="MMR001012"/>
    <x v="5"/>
    <s v="MMR001012026"/>
    <x v="156"/>
    <s v="167114"/>
    <x v="294"/>
    <n v="1"/>
    <n v="8"/>
    <x v="1"/>
    <s v="MMR001"/>
    <s v="Open"/>
    <x v="7"/>
    <s v="MMR001012"/>
    <x v="46"/>
    <s v="MMR001012702"/>
    <m/>
    <m/>
    <s v="Loi Je Baptist Church"/>
    <s v="MMR001CMP071"/>
    <s v="97.718583"/>
    <s v="24.200972"/>
    <n v="182"/>
    <s v="GCA"/>
    <s v="Camp"/>
    <s v="Urban"/>
    <m/>
    <s v="KBC"/>
    <n v="-1"/>
    <n v="-1"/>
    <n v="0"/>
    <s v="Open"/>
    <n v="-1"/>
    <n v="0"/>
  </r>
  <r>
    <s v="MMR001"/>
    <x v="1"/>
    <s v="MMR001012"/>
    <x v="5"/>
    <s v="MMR001012027"/>
    <x v="152"/>
    <s v="167119"/>
    <x v="495"/>
    <n v="2"/>
    <n v="10"/>
    <x v="1"/>
    <s v="MMR001"/>
    <s v="Open"/>
    <x v="7"/>
    <s v="MMR001012"/>
    <x v="46"/>
    <s v="MMR001012702"/>
    <m/>
    <m/>
    <s v="Loi Je Baptist Church"/>
    <s v="MMR001CMP071"/>
    <s v="97.718583"/>
    <s v="24.200972"/>
    <n v="182"/>
    <s v="GCA"/>
    <s v="Camp"/>
    <s v="Urban"/>
    <m/>
    <s v="KBC"/>
    <n v="-1"/>
    <n v="-1"/>
    <n v="0"/>
    <s v="Open"/>
    <n v="-1"/>
    <n v="0"/>
  </r>
  <r>
    <s v="MMR001"/>
    <x v="1"/>
    <s v="MMR001012"/>
    <x v="5"/>
    <s v="MMR001012038"/>
    <x v="102"/>
    <s v="216919"/>
    <x v="173"/>
    <n v="2"/>
    <n v="12"/>
    <x v="1"/>
    <s v="MMR001"/>
    <s v="Open"/>
    <x v="7"/>
    <s v="MMR001012"/>
    <x v="46"/>
    <s v="MMR001012702"/>
    <m/>
    <m/>
    <s v="Loi Je Baptist Church"/>
    <s v="MMR001CMP071"/>
    <s v="97.718583"/>
    <s v="24.200972"/>
    <n v="182"/>
    <s v="GCA"/>
    <s v="Camp"/>
    <s v="Urban"/>
    <m/>
    <s v="KBC"/>
    <n v="-1"/>
    <n v="-1"/>
    <n v="0"/>
    <s v="Open"/>
    <n v="-1"/>
    <n v="0"/>
  </r>
  <r>
    <s v="MMR001"/>
    <x v="1"/>
    <s v="MMR001013"/>
    <x v="4"/>
    <s v="MMR001013016"/>
    <x v="100"/>
    <s v="167374"/>
    <x v="313"/>
    <n v="4"/>
    <n v="28"/>
    <x v="1"/>
    <s v="MMR001"/>
    <s v="Open"/>
    <x v="7"/>
    <s v="MMR001012"/>
    <x v="46"/>
    <s v="MMR001012702"/>
    <m/>
    <m/>
    <s v="Loi Je Baptist Church"/>
    <s v="MMR001CMP071"/>
    <s v="97.718583"/>
    <s v="24.200972"/>
    <n v="182"/>
    <s v="GCA"/>
    <s v="Camp"/>
    <s v="Urban"/>
    <m/>
    <s v="KBC"/>
    <n v="-1"/>
    <n v="0"/>
    <n v="0"/>
    <s v="Open"/>
    <n v="-1"/>
    <n v="0"/>
  </r>
  <r>
    <s v="MMR001"/>
    <x v="1"/>
    <s v="MMR001012"/>
    <x v="5"/>
    <s v="MMR001012003"/>
    <x v="116"/>
    <s v="167019"/>
    <x v="189"/>
    <n v="1"/>
    <n v="5"/>
    <x v="1"/>
    <s v="MMR001"/>
    <s v="Open"/>
    <x v="7"/>
    <s v="MMR001012"/>
    <x v="46"/>
    <s v="MMR001012702"/>
    <m/>
    <m/>
    <s v="Loi Je Baptist Church"/>
    <s v="MMR001CMP071"/>
    <s v="97.718583"/>
    <s v="24.200972"/>
    <n v="182"/>
    <s v="GCA"/>
    <s v="Camp"/>
    <s v="Urban"/>
    <m/>
    <s v="KBC"/>
    <n v="-1"/>
    <n v="-1"/>
    <n v="0"/>
    <s v="Open"/>
    <n v="-1"/>
    <n v="0"/>
  </r>
  <r>
    <s v="MMR001"/>
    <x v="1"/>
    <s v="MMR001013"/>
    <x v="4"/>
    <s v="MMR001013037"/>
    <x v="9"/>
    <s v="167484"/>
    <x v="93"/>
    <n v="1"/>
    <n v="4"/>
    <x v="1"/>
    <s v="MMR001"/>
    <s v="Open"/>
    <x v="7"/>
    <s v="MMR001012"/>
    <x v="46"/>
    <s v="MMR001012702"/>
    <m/>
    <m/>
    <s v="Loi Je Baptist Church"/>
    <s v="MMR001CMP071"/>
    <s v="97.718583"/>
    <s v="24.200972"/>
    <n v="182"/>
    <s v="GCA"/>
    <s v="Camp"/>
    <s v="Urban"/>
    <m/>
    <s v="KBC"/>
    <n v="-1"/>
    <n v="0"/>
    <n v="0"/>
    <s v="Open"/>
    <n v="-1"/>
    <n v="0"/>
  </r>
  <r>
    <s v="MMR001"/>
    <x v="1"/>
    <s v="MMR001012"/>
    <x v="5"/>
    <s v="MMR001012038"/>
    <x v="102"/>
    <s v="216918"/>
    <x v="175"/>
    <n v="3"/>
    <n v="16"/>
    <x v="1"/>
    <s v="MMR001"/>
    <s v="Open"/>
    <x v="7"/>
    <s v="MMR001012"/>
    <x v="46"/>
    <s v="MMR001012702"/>
    <m/>
    <m/>
    <s v="Loi Je Baptist Church"/>
    <s v="MMR001CMP071"/>
    <s v="97.718583"/>
    <s v="24.200972"/>
    <n v="182"/>
    <s v="GCA"/>
    <s v="Camp"/>
    <s v="Urban"/>
    <m/>
    <s v="KBC"/>
    <n v="-1"/>
    <n v="-1"/>
    <n v="0"/>
    <s v="Open"/>
    <n v="-1"/>
    <n v="0"/>
  </r>
  <r>
    <s v="MMR001"/>
    <x v="1"/>
    <s v="MMR001012"/>
    <x v="5"/>
    <s v="MMR001012025"/>
    <x v="154"/>
    <s v="167109"/>
    <x v="317"/>
    <n v="3"/>
    <n v="19"/>
    <x v="1"/>
    <s v="MMR001"/>
    <s v="Open"/>
    <x v="7"/>
    <s v="MMR001012"/>
    <x v="46"/>
    <s v="MMR001012702"/>
    <m/>
    <m/>
    <s v="Loi Je Baptist Church"/>
    <s v="MMR001CMP071"/>
    <s v="97.718583"/>
    <s v="24.200972"/>
    <n v="182"/>
    <s v="GCA"/>
    <s v="Camp"/>
    <s v="Urban"/>
    <m/>
    <s v="KBC"/>
    <n v="-1"/>
    <n v="-1"/>
    <n v="0"/>
    <s v="Open"/>
    <n v="-1"/>
    <n v="0"/>
  </r>
  <r>
    <s v="MMR001"/>
    <x v="1"/>
    <s v="MMR001012"/>
    <x v="5"/>
    <s v="MMR001012025"/>
    <x v="154"/>
    <s v="167111"/>
    <x v="496"/>
    <n v="5"/>
    <n v="34"/>
    <x v="1"/>
    <s v="MMR001"/>
    <s v="Open"/>
    <x v="7"/>
    <s v="MMR001012"/>
    <x v="46"/>
    <s v="MMR001012702"/>
    <m/>
    <m/>
    <s v="Loi Je Baptist Church"/>
    <s v="MMR001CMP071"/>
    <s v="97.718583"/>
    <s v="24.200972"/>
    <n v="182"/>
    <s v="GCA"/>
    <s v="Camp"/>
    <s v="Urban"/>
    <m/>
    <s v="KBC"/>
    <n v="-1"/>
    <n v="-1"/>
    <n v="0"/>
    <s v="Open"/>
    <n v="-1"/>
    <n v="0"/>
  </r>
  <r>
    <s v="MMR001"/>
    <x v="1"/>
    <s v="MMR001012"/>
    <x v="5"/>
    <s v="MMR001012026"/>
    <x v="156"/>
    <s v="167113"/>
    <x v="296"/>
    <n v="4"/>
    <n v="23"/>
    <x v="1"/>
    <s v="MMR001"/>
    <s v="Open"/>
    <x v="7"/>
    <s v="MMR001012"/>
    <x v="46"/>
    <s v="MMR001012702"/>
    <m/>
    <m/>
    <s v="Loi Je Baptist Church"/>
    <s v="MMR001CMP071"/>
    <s v="97.718583"/>
    <s v="24.200972"/>
    <n v="182"/>
    <s v="GCA"/>
    <s v="Camp"/>
    <s v="Urban"/>
    <m/>
    <s v="KBC"/>
    <n v="-1"/>
    <n v="-1"/>
    <n v="0"/>
    <s v="Open"/>
    <n v="-1"/>
    <n v="0"/>
  </r>
  <r>
    <s v="MMR001"/>
    <x v="1"/>
    <s v="MMR001012"/>
    <x v="5"/>
    <s v="MMR001012024"/>
    <x v="55"/>
    <s v="167102"/>
    <x v="176"/>
    <n v="3"/>
    <n v="15"/>
    <x v="1"/>
    <s v="MMR001"/>
    <s v="Open"/>
    <x v="7"/>
    <s v="MMR001012"/>
    <x v="46"/>
    <s v="MMR001012702"/>
    <m/>
    <m/>
    <s v="Loi Je Baptist Church"/>
    <s v="MMR001CMP071"/>
    <s v="97.718583"/>
    <s v="24.200972"/>
    <n v="182"/>
    <s v="GCA"/>
    <s v="Camp"/>
    <s v="Urban"/>
    <m/>
    <s v="KBC"/>
    <n v="-1"/>
    <n v="-1"/>
    <n v="0"/>
    <s v="Open"/>
    <n v="-1"/>
    <n v="0"/>
  </r>
  <r>
    <s v="MMR001"/>
    <x v="1"/>
    <s v="MMR001012"/>
    <x v="5"/>
    <s v="MMR001012027"/>
    <x v="152"/>
    <s v="167120"/>
    <x v="303"/>
    <n v="2"/>
    <n v="15"/>
    <x v="1"/>
    <s v="MMR001"/>
    <s v="Open"/>
    <x v="7"/>
    <s v="MMR001012"/>
    <x v="46"/>
    <s v="MMR001012702"/>
    <m/>
    <m/>
    <s v="Loi Je Baptist Church"/>
    <s v="MMR001CMP071"/>
    <s v="97.718583"/>
    <s v="24.200972"/>
    <n v="182"/>
    <s v="GCA"/>
    <s v="Camp"/>
    <s v="Urban"/>
    <m/>
    <s v="KBC"/>
    <n v="-1"/>
    <n v="-1"/>
    <n v="0"/>
    <s v="Open"/>
    <n v="-1"/>
    <n v="0"/>
  </r>
  <r>
    <s v="MMR001"/>
    <x v="1"/>
    <s v="MMR001002"/>
    <x v="3"/>
    <s v="MMR001002034"/>
    <x v="105"/>
    <s v="165837"/>
    <x v="167"/>
    <n v="11"/>
    <n v="75"/>
    <x v="1"/>
    <s v="MMR001"/>
    <s v="Open"/>
    <x v="3"/>
    <s v="MMR001010"/>
    <x v="3"/>
    <s v="MMR001010701"/>
    <m/>
    <m/>
    <s v="Lisu Boarding-House"/>
    <s v="MMR001CMP049"/>
    <s v="97.2401834615385"/>
    <s v="24.2631743589744"/>
    <n v="659"/>
    <s v="GCA"/>
    <s v="Camp"/>
    <s v="Urban"/>
    <s v="01/06/2011"/>
    <s v="Shalom"/>
    <n v="-1"/>
    <n v="0"/>
    <n v="0"/>
    <s v="Open"/>
    <n v="-1"/>
    <n v="0"/>
  </r>
  <r>
    <s v="MMR001"/>
    <x v="1"/>
    <s v="MMR001013"/>
    <x v="4"/>
    <s v="MMR001013013"/>
    <x v="155"/>
    <s v="167339"/>
    <x v="274"/>
    <n v="14"/>
    <n v="105"/>
    <x v="1"/>
    <s v="MMR001"/>
    <s v="Open"/>
    <x v="3"/>
    <s v="MMR001010"/>
    <x v="3"/>
    <s v="MMR001010701"/>
    <m/>
    <m/>
    <s v="Lisu Boarding-House"/>
    <s v="MMR001CMP049"/>
    <s v="97.2401834615385"/>
    <s v="24.2631743589744"/>
    <n v="659"/>
    <s v="GCA"/>
    <s v="Camp"/>
    <s v="Urban"/>
    <s v="01/06/2011"/>
    <s v="Shalom"/>
    <n v="-1"/>
    <n v="0"/>
    <n v="0"/>
    <s v="Open"/>
    <n v="-1"/>
    <n v="0"/>
  </r>
  <r>
    <s v="MMR001"/>
    <x v="1"/>
    <s v="MMR001012"/>
    <x v="5"/>
    <s v="MMR001012051"/>
    <x v="19"/>
    <s v="167269"/>
    <x v="35"/>
    <n v="1"/>
    <n v="5"/>
    <x v="1"/>
    <s v="MMR001"/>
    <s v="Open"/>
    <x v="3"/>
    <s v="MMR001010"/>
    <x v="3"/>
    <s v="MMR001010701"/>
    <m/>
    <m/>
    <s v="Lisu Boarding-House"/>
    <s v="MMR001CMP049"/>
    <s v="97.2401834615385"/>
    <s v="24.2631743589744"/>
    <n v="659"/>
    <s v="GCA"/>
    <s v="Camp"/>
    <s v="Urban"/>
    <s v="01/06/2011"/>
    <s v="Shalom"/>
    <n v="-1"/>
    <n v="0"/>
    <n v="0"/>
    <s v="Open"/>
    <n v="-1"/>
    <n v="0"/>
  </r>
  <r>
    <s v="MMR001"/>
    <x v="1"/>
    <s v="MMR001012"/>
    <x v="5"/>
    <s v="MMR001012037"/>
    <x v="163"/>
    <s v="167193"/>
    <x v="493"/>
    <n v="25"/>
    <n v="165"/>
    <x v="1"/>
    <s v="MMR001"/>
    <s v="Open"/>
    <x v="3"/>
    <s v="MMR001010"/>
    <x v="3"/>
    <s v="MMR001010701"/>
    <m/>
    <m/>
    <s v="Lisu Boarding-House"/>
    <s v="MMR001CMP049"/>
    <s v="97.2401834615385"/>
    <s v="24.2631743589744"/>
    <n v="659"/>
    <s v="GCA"/>
    <s v="Camp"/>
    <s v="Urban"/>
    <s v="01/06/2011"/>
    <s v="Shalom"/>
    <n v="-1"/>
    <n v="0"/>
    <n v="0"/>
    <s v="Open"/>
    <n v="-1"/>
    <n v="0"/>
  </r>
  <r>
    <s v="MMR001"/>
    <x v="1"/>
    <s v="MMR001013"/>
    <x v="4"/>
    <s v="MMR001013010"/>
    <x v="123"/>
    <s v="220537"/>
    <x v="497"/>
    <n v="26"/>
    <n v="126"/>
    <x v="1"/>
    <s v="MMR001"/>
    <s v="Open"/>
    <x v="3"/>
    <s v="MMR001010"/>
    <x v="3"/>
    <s v="MMR001010701"/>
    <m/>
    <m/>
    <s v="Lisu Boarding-House"/>
    <s v="MMR001CMP049"/>
    <s v="97.2401834615385"/>
    <s v="24.2631743589744"/>
    <n v="659"/>
    <s v="GCA"/>
    <s v="Camp"/>
    <s v="Urban"/>
    <s v="01/06/2011"/>
    <s v="Shalom"/>
    <n v="-1"/>
    <n v="0"/>
    <n v="0"/>
    <s v="Open"/>
    <n v="-1"/>
    <n v="0"/>
  </r>
  <r>
    <s v="MMR001"/>
    <x v="1"/>
    <s v="MMR001013"/>
    <x v="4"/>
    <s v="MMR001013012"/>
    <x v="38"/>
    <s v="167337"/>
    <x v="498"/>
    <n v="7"/>
    <n v="45"/>
    <x v="1"/>
    <s v="MMR001"/>
    <s v="Open"/>
    <x v="3"/>
    <s v="MMR001010"/>
    <x v="3"/>
    <s v="MMR001010701"/>
    <m/>
    <m/>
    <s v="Lisu Boarding-House"/>
    <s v="MMR001CMP049"/>
    <s v="97.2401834615385"/>
    <s v="24.2631743589744"/>
    <n v="659"/>
    <s v="GCA"/>
    <s v="Camp"/>
    <s v="Urban"/>
    <s v="01/06/2011"/>
    <s v="Shalom"/>
    <n v="-1"/>
    <n v="0"/>
    <n v="0"/>
    <s v="Open"/>
    <n v="-1"/>
    <n v="0"/>
  </r>
  <r>
    <s v="MMR001"/>
    <x v="1"/>
    <s v="MMR001002"/>
    <x v="3"/>
    <s v="MMR001002030"/>
    <x v="186"/>
    <s v="165784"/>
    <x v="499"/>
    <n v="3"/>
    <n v="18"/>
    <x v="1"/>
    <s v="MMR001"/>
    <s v="Open"/>
    <x v="3"/>
    <s v="MMR001010"/>
    <x v="3"/>
    <s v="MMR001010701"/>
    <m/>
    <m/>
    <s v="Lisu Boarding-House"/>
    <s v="MMR001CMP049"/>
    <s v="97.2401834615385"/>
    <s v="24.2631743589744"/>
    <n v="659"/>
    <s v="GCA"/>
    <s v="Camp"/>
    <s v="Urban"/>
    <s v="01/06/2011"/>
    <s v="Shalom"/>
    <n v="-1"/>
    <n v="0"/>
    <n v="0"/>
    <s v="Open"/>
    <n v="-1"/>
    <n v="0"/>
  </r>
  <r>
    <s v="MMR001"/>
    <x v="1"/>
    <s v="MMR001012"/>
    <x v="5"/>
    <s v="MMR001012024"/>
    <x v="55"/>
    <s v="167102"/>
    <x v="176"/>
    <n v="7"/>
    <n v="43"/>
    <x v="1"/>
    <s v="MMR001"/>
    <s v="Open"/>
    <x v="3"/>
    <s v="MMR001010"/>
    <x v="3"/>
    <s v="MMR001010701"/>
    <m/>
    <m/>
    <s v="Lisu Boarding-House"/>
    <s v="MMR001CMP049"/>
    <s v="97.2401834615385"/>
    <s v="24.2631743589744"/>
    <n v="659"/>
    <s v="GCA"/>
    <s v="Camp"/>
    <s v="Urban"/>
    <s v="01/06/2011"/>
    <s v="Shalom"/>
    <n v="-1"/>
    <n v="0"/>
    <n v="0"/>
    <s v="Open"/>
    <n v="-1"/>
    <n v="0"/>
  </r>
  <r>
    <s v="MMR001"/>
    <x v="1"/>
    <s v="MMR001013"/>
    <x v="4"/>
    <s v="MMR001013033"/>
    <x v="124"/>
    <s v="216995"/>
    <x v="500"/>
    <n v="7"/>
    <n v="37"/>
    <x v="1"/>
    <s v="MMR001"/>
    <s v="Open"/>
    <x v="3"/>
    <s v="MMR001010"/>
    <x v="3"/>
    <s v="MMR001010701"/>
    <m/>
    <m/>
    <s v="Lisu Boarding-House"/>
    <s v="MMR001CMP049"/>
    <s v="97.2401834615385"/>
    <s v="24.2631743589744"/>
    <n v="659"/>
    <s v="GCA"/>
    <s v="Camp"/>
    <s v="Urban"/>
    <s v="01/06/2011"/>
    <s v="Shalom"/>
    <n v="-1"/>
    <n v="0"/>
    <n v="0"/>
    <s v="Open"/>
    <n v="-1"/>
    <n v="0"/>
  </r>
  <r>
    <s v="MMR001"/>
    <x v="1"/>
    <s v="MMR001012"/>
    <x v="5"/>
    <s v="MMR001012009"/>
    <x v="190"/>
    <s v="167042"/>
    <x v="363"/>
    <n v="5"/>
    <n v="32"/>
    <x v="1"/>
    <s v="MMR001"/>
    <s v="Open"/>
    <x v="3"/>
    <s v="MMR001010"/>
    <x v="3"/>
    <s v="MMR001010701"/>
    <m/>
    <m/>
    <s v="Lisu Boarding-House"/>
    <s v="MMR001CMP049"/>
    <s v="97.2401834615385"/>
    <s v="24.2631743589744"/>
    <n v="659"/>
    <s v="GCA"/>
    <s v="Camp"/>
    <s v="Urban"/>
    <s v="01/06/2011"/>
    <s v="Shalom"/>
    <n v="-1"/>
    <n v="0"/>
    <n v="0"/>
    <s v="Open"/>
    <n v="-1"/>
    <n v="0"/>
  </r>
  <r>
    <s v="MMR001"/>
    <x v="1"/>
    <s v="MMR001002"/>
    <x v="3"/>
    <s v="MMR001002024"/>
    <x v="23"/>
    <s v="165772"/>
    <x v="39"/>
    <n v="4"/>
    <n v="29"/>
    <x v="1"/>
    <s v="MMR001"/>
    <s v="Open"/>
    <x v="3"/>
    <s v="MMR001010"/>
    <x v="3"/>
    <s v="MMR001010701"/>
    <m/>
    <m/>
    <s v="Lisu Boarding-House"/>
    <s v="MMR001CMP049"/>
    <s v="97.2401834615385"/>
    <s v="24.2631743589744"/>
    <n v="659"/>
    <s v="GCA"/>
    <s v="Camp"/>
    <s v="Urban"/>
    <s v="01/06/2011"/>
    <s v="Shalom"/>
    <n v="-1"/>
    <n v="0"/>
    <n v="0"/>
    <s v="Open"/>
    <n v="-1"/>
    <n v="0"/>
  </r>
  <r>
    <s v="MMR001"/>
    <x v="1"/>
    <s v="MMR001009"/>
    <x v="6"/>
    <s v="MMR001009001"/>
    <x v="13"/>
    <s v="220484"/>
    <x v="28"/>
    <n v="4"/>
    <n v="12"/>
    <x v="1"/>
    <s v="MMR001"/>
    <s v="Open"/>
    <x v="2"/>
    <s v="MMR001009"/>
    <x v="35"/>
    <s v="MMR001009701"/>
    <s v="Maw Wam Ward"/>
    <s v="MMR001009701501"/>
    <s v="Lisu Baptist Church, Maw Wan Ward"/>
    <s v="MMR001CMP167"/>
    <s v="96.3164"/>
    <s v="25.61842"/>
    <n v="74"/>
    <s v="GCA"/>
    <s v="Camp"/>
    <s v="Urban"/>
    <s v="01/01/2013"/>
    <s v="Shalom"/>
    <n v="-1"/>
    <n v="-1"/>
    <n v="0"/>
    <s v="Open"/>
    <n v="-1"/>
    <n v="0"/>
  </r>
  <r>
    <s v="MMR001"/>
    <x v="1"/>
    <s v="MMR001009"/>
    <x v="6"/>
    <s v="MMR001009001"/>
    <x v="13"/>
    <m/>
    <x v="8"/>
    <n v="12"/>
    <n v="61"/>
    <x v="1"/>
    <s v="MMR001"/>
    <s v="Open"/>
    <x v="2"/>
    <s v="MMR001009"/>
    <x v="35"/>
    <s v="MMR001009701"/>
    <s v="Maw Wam Ward"/>
    <s v="MMR001009701501"/>
    <s v="Lisu Baptist Church, Maw Wan Ward"/>
    <s v="MMR001CMP167"/>
    <s v="96.3164"/>
    <s v="25.61842"/>
    <n v="74"/>
    <s v="GCA"/>
    <s v="Camp"/>
    <s v="Urban"/>
    <s v="01/01/2013"/>
    <s v="Shalom"/>
    <n v="-1"/>
    <n v="-1"/>
    <n v="0"/>
    <s v="Open"/>
    <n v="-1"/>
    <n v="0"/>
  </r>
  <r>
    <s v="MMR001"/>
    <x v="1"/>
    <s v="MMR001009"/>
    <x v="6"/>
    <s v="MMR001009001"/>
    <x v="13"/>
    <m/>
    <x v="8"/>
    <n v="21"/>
    <n v="117"/>
    <x v="1"/>
    <s v="MMR001"/>
    <s v="Open"/>
    <x v="2"/>
    <s v="MMR001009"/>
    <x v="6"/>
    <s v="MMR001009003"/>
    <s v="Maw Shan"/>
    <s v="166785"/>
    <s v="Lisu Baptist Church, Maw Shan Vil,. Seik Mu"/>
    <s v="MMR001CMP181"/>
    <s v="96.2692"/>
    <s v="25.56651"/>
    <n v="133"/>
    <s v="GCA"/>
    <s v="Camp"/>
    <s v="Rural"/>
    <s v="01/01/2013"/>
    <s v="Shalom"/>
    <n v="-1"/>
    <n v="-1"/>
    <n v="0"/>
    <s v="Open"/>
    <n v="-1"/>
    <n v="0"/>
  </r>
  <r>
    <s v="MMR001"/>
    <x v="1"/>
    <s v="MMR001005"/>
    <x v="17"/>
    <s v="MMR001005005"/>
    <x v="241"/>
    <s v="166288"/>
    <x v="477"/>
    <n v="1"/>
    <n v="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701"/>
    <x v="74"/>
    <s v="MMR001005701504"/>
    <x v="112"/>
    <n v="8"/>
    <n v="22"/>
    <x v="1"/>
    <s v="MMR001"/>
    <s v="Open"/>
    <x v="8"/>
    <s v="MMR001005"/>
    <x v="39"/>
    <s v="MMR001005701"/>
    <s v="Rit Law"/>
    <m/>
    <s v="Lhaovao Baptist Church (LBC)"/>
    <s v="MMR001CMP195"/>
    <s v="98.12999"/>
    <s v="25.88734"/>
    <n v="638"/>
    <s v="GCA"/>
    <s v="Camp"/>
    <s v="Rural"/>
    <s v="01/02/2012"/>
    <s v="Shalom"/>
    <n v="-1"/>
    <n v="-1"/>
    <n v="-1"/>
    <s v="Open"/>
    <n v="0"/>
    <n v="0"/>
  </r>
  <r>
    <s v="MMR001"/>
    <x v="1"/>
    <s v="MMR001005"/>
    <x v="17"/>
    <s v="MMR001005002"/>
    <x v="75"/>
    <s v="166280"/>
    <x v="228"/>
    <n v="2"/>
    <n v="8"/>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5"/>
    <x v="132"/>
    <s v="166321"/>
    <x v="229"/>
    <n v="7"/>
    <n v="6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03"/>
    <x v="131"/>
    <s v="166281"/>
    <x v="227"/>
    <n v="8"/>
    <n v="26"/>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8"/>
    <x v="141"/>
    <s v="220460"/>
    <x v="501"/>
    <n v="4"/>
    <n v="25"/>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26"/>
    <x v="144"/>
    <s v="166356"/>
    <x v="250"/>
    <n v="1"/>
    <n v="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04"/>
    <x v="249"/>
    <s v="166286"/>
    <x v="502"/>
    <n v="1"/>
    <n v="9"/>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24"/>
    <x v="250"/>
    <s v="166349"/>
    <x v="503"/>
    <n v="1"/>
    <n v="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04"/>
    <x v="249"/>
    <s v="220455"/>
    <x v="504"/>
    <n v="8"/>
    <n v="3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02"/>
    <x v="75"/>
    <s v="166279"/>
    <x v="113"/>
    <n v="27"/>
    <n v="95"/>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6"/>
    <x v="237"/>
    <s v="166324"/>
    <x v="478"/>
    <n v="31"/>
    <n v="153"/>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34"/>
    <x v="251"/>
    <s v="166385"/>
    <x v="505"/>
    <n v="1"/>
    <n v="4"/>
    <x v="1"/>
    <s v="MMR001"/>
    <s v="Open"/>
    <x v="8"/>
    <s v="MMR001005"/>
    <x v="39"/>
    <s v="MMR001005701"/>
    <s v="Rit Law"/>
    <m/>
    <s v="Lhaovao Baptist Church (LBC)"/>
    <s v="MMR001CMP195"/>
    <s v="98.12999"/>
    <s v="25.88734"/>
    <n v="638"/>
    <s v="GCA"/>
    <s v="Camp"/>
    <s v="Rural"/>
    <s v="01/02/2012"/>
    <s v="Shalom"/>
    <n v="-1"/>
    <n v="-1"/>
    <n v="0"/>
    <s v="Open"/>
    <n v="-1"/>
    <n v="0"/>
  </r>
  <r>
    <s v="MMR001"/>
    <x v="1"/>
    <s v="MMR001006"/>
    <x v="16"/>
    <s v="MMR001006701"/>
    <x v="77"/>
    <s v="MMR001006701501"/>
    <x v="115"/>
    <n v="1"/>
    <n v="4"/>
    <x v="1"/>
    <s v="MMR001"/>
    <s v="Open"/>
    <x v="8"/>
    <s v="MMR001005"/>
    <x v="39"/>
    <s v="MMR001005701"/>
    <s v="Rit Law"/>
    <m/>
    <s v="Lhaovao Baptist Church (LBC)"/>
    <s v="MMR001CMP195"/>
    <s v="98.12999"/>
    <s v="25.88734"/>
    <n v="638"/>
    <s v="GCA"/>
    <s v="Camp"/>
    <s v="Rural"/>
    <s v="01/02/2012"/>
    <s v="Shalom"/>
    <n v="-1"/>
    <n v="0"/>
    <n v="0"/>
    <s v="Open"/>
    <n v="-1"/>
    <n v="0"/>
  </r>
  <r>
    <s v="MMR001"/>
    <x v="1"/>
    <s v="MMR001005"/>
    <x v="17"/>
    <s v="MMR001005001"/>
    <x v="252"/>
    <s v="166277"/>
    <x v="506"/>
    <n v="2"/>
    <n v="2"/>
    <x v="1"/>
    <s v="MMR001"/>
    <s v="Open"/>
    <x v="8"/>
    <s v="MMR001005"/>
    <x v="39"/>
    <s v="MMR001005701"/>
    <s v="Rit Law"/>
    <m/>
    <s v="Lhaovao Baptist Church (LBC)"/>
    <s v="MMR001CMP195"/>
    <s v="98.12999"/>
    <s v="25.88734"/>
    <n v="638"/>
    <s v="GCA"/>
    <s v="Camp"/>
    <s v="Rural"/>
    <s v="01/02/2012"/>
    <s v="Shalom"/>
    <n v="-1"/>
    <n v="-1"/>
    <n v="0"/>
    <s v="Open"/>
    <n v="-1"/>
    <n v="0"/>
  </r>
  <r>
    <s v="MMR001"/>
    <x v="1"/>
    <s v="MMR001003"/>
    <x v="13"/>
    <s v="MMR001003020"/>
    <x v="253"/>
    <s v="166000"/>
    <x v="507"/>
    <n v="1"/>
    <n v="6"/>
    <x v="1"/>
    <s v="MMR001"/>
    <s v="Open"/>
    <x v="8"/>
    <s v="MMR001005"/>
    <x v="39"/>
    <s v="MMR001005701"/>
    <s v="Rit Law"/>
    <m/>
    <s v="Lhaovao Baptist Church (LBC)"/>
    <s v="MMR001CMP195"/>
    <s v="98.12999"/>
    <s v="25.88734"/>
    <n v="638"/>
    <s v="GCA"/>
    <s v="Camp"/>
    <s v="Rural"/>
    <s v="01/02/2012"/>
    <s v="Shalom"/>
    <n v="-1"/>
    <n v="0"/>
    <n v="0"/>
    <s v="Open"/>
    <n v="-1"/>
    <n v="0"/>
  </r>
  <r>
    <s v="MMR001"/>
    <x v="1"/>
    <s v="MMR001005"/>
    <x v="17"/>
    <s v="MMR001005033"/>
    <x v="254"/>
    <s v="166383"/>
    <x v="508"/>
    <n v="1"/>
    <n v="2"/>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4"/>
    <x v="239"/>
    <s v="220459"/>
    <x v="475"/>
    <n v="1"/>
    <n v="3"/>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6"/>
    <x v="237"/>
    <s v="166326"/>
    <x v="473"/>
    <n v="13"/>
    <n v="54"/>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8"/>
    <x v="141"/>
    <s v="166332"/>
    <x v="509"/>
    <n v="9"/>
    <n v="4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8"/>
    <x v="141"/>
    <s v="166330"/>
    <x v="510"/>
    <n v="8"/>
    <n v="4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20"/>
    <x v="143"/>
    <s v="166335"/>
    <x v="246"/>
    <n v="1"/>
    <n v="1"/>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17"/>
    <x v="140"/>
    <s v="166327"/>
    <x v="244"/>
    <n v="5"/>
    <n v="46"/>
    <x v="1"/>
    <s v="MMR001"/>
    <s v="Open"/>
    <x v="8"/>
    <s v="MMR001005"/>
    <x v="39"/>
    <s v="MMR001005701"/>
    <s v="Rit Law"/>
    <m/>
    <s v="Lhaovao Baptist Church (LBC)"/>
    <s v="MMR001CMP195"/>
    <s v="98.12999"/>
    <s v="25.88734"/>
    <n v="638"/>
    <s v="GCA"/>
    <s v="Camp"/>
    <s v="Rural"/>
    <s v="01/02/2012"/>
    <s v="Shalom"/>
    <n v="-1"/>
    <n v="-1"/>
    <n v="0"/>
    <s v="Open"/>
    <n v="-1"/>
    <n v="0"/>
  </r>
  <r>
    <s v="MMR001"/>
    <x v="1"/>
    <s v="MMR001005"/>
    <x v="17"/>
    <s v="MMR001005024"/>
    <x v="250"/>
    <s v="166351"/>
    <x v="511"/>
    <n v="1"/>
    <n v="1"/>
    <x v="1"/>
    <s v="MMR001"/>
    <s v="Open"/>
    <x v="8"/>
    <s v="MMR001005"/>
    <x v="39"/>
    <s v="MMR001005701"/>
    <s v="Rit Law"/>
    <m/>
    <s v="Lhaovao Baptist Church (LBC)"/>
    <s v="MMR001CMP195"/>
    <s v="98.12999"/>
    <s v="25.88734"/>
    <n v="638"/>
    <s v="GCA"/>
    <s v="Camp"/>
    <s v="Rural"/>
    <s v="01/02/2012"/>
    <s v="Shalom"/>
    <n v="-1"/>
    <n v="-1"/>
    <n v="0"/>
    <s v="Open"/>
    <n v="-1"/>
    <n v="0"/>
  </r>
  <r>
    <s v="MMR001"/>
    <x v="1"/>
    <s v="MMR001002"/>
    <x v="3"/>
    <s v="MMR001002029"/>
    <x v="7"/>
    <s v="165778"/>
    <x v="13"/>
    <n v="7"/>
    <n v="30"/>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1"/>
    <x v="37"/>
    <s v="165769"/>
    <x v="84"/>
    <n v="7"/>
    <n v="28"/>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2"/>
    <x v="39"/>
    <s v="165770"/>
    <x v="60"/>
    <n v="1"/>
    <n v="9"/>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5"/>
    <x v="42"/>
    <s v="165773"/>
    <x v="71"/>
    <n v="10"/>
    <n v="57"/>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12"/>
    <x v="79"/>
    <s v="165749"/>
    <x v="116"/>
    <n v="3"/>
    <n v="13"/>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1"/>
    <x v="37"/>
    <s v="216842"/>
    <x v="91"/>
    <n v="11"/>
    <n v="58"/>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4"/>
    <x v="23"/>
    <s v="165772"/>
    <x v="39"/>
    <n v="22"/>
    <n v="117"/>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5"/>
    <x v="42"/>
    <s v="216855"/>
    <x v="63"/>
    <n v="17"/>
    <n v="96"/>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3"/>
    <x v="10"/>
    <s v="165771"/>
    <x v="22"/>
    <n v="12"/>
    <n v="64"/>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1"/>
    <x v="9"/>
    <s v="MMR001001013"/>
    <x v="25"/>
    <s v="165708"/>
    <x v="41"/>
    <n v="18"/>
    <n v="72"/>
    <x v="1"/>
    <s v="MMR001"/>
    <s v="Open"/>
    <x v="4"/>
    <s v="MMR001001"/>
    <x v="4"/>
    <s v="MMR001001701"/>
    <s v="Lel Kone Ward"/>
    <s v="MMR001001701525"/>
    <s v="Le Kone Ziun Baptist Church "/>
    <s v="MMR001CMP014"/>
    <s v="97.4034023076923"/>
    <s v="25.3510167948718"/>
    <n v="697"/>
    <s v="GCA"/>
    <s v="Camp"/>
    <s v="Urban"/>
    <s v="01/06/2011"/>
    <s v="KBC"/>
    <n v="-1"/>
    <n v="-1"/>
    <n v="0"/>
    <s v="Open"/>
    <n v="-1"/>
    <n v="0"/>
  </r>
  <r>
    <s v="MMR001"/>
    <x v="1"/>
    <s v="MMR001005"/>
    <x v="17"/>
    <s v="MMR001005701"/>
    <x v="74"/>
    <s v="MMR001005701501"/>
    <x v="512"/>
    <n v="5"/>
    <n v="21"/>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12"/>
    <x v="5"/>
    <s v="MMR001012701"/>
    <x v="242"/>
    <s v="MMR001012701502"/>
    <x v="513"/>
    <n v="3"/>
    <n v="12"/>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9"/>
    <x v="6"/>
    <s v="MMR001009701"/>
    <x v="73"/>
    <s v="MMR001009701501"/>
    <x v="111"/>
    <n v="11"/>
    <n v="59"/>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024"/>
    <x v="23"/>
    <s v="216847"/>
    <x v="75"/>
    <n v="7"/>
    <n v="34"/>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02"/>
    <x v="3"/>
    <s v="MMR001002702"/>
    <x v="63"/>
    <s v="MMR001002702501"/>
    <x v="81"/>
    <n v="4"/>
    <n v="27"/>
    <x v="1"/>
    <s v="MMR001"/>
    <s v="Open"/>
    <x v="4"/>
    <s v="MMR001001"/>
    <x v="4"/>
    <s v="MMR001001701"/>
    <s v="Lel Kone Ward"/>
    <s v="MMR001001701525"/>
    <s v="Le Kone Ziun Baptist Church "/>
    <s v="MMR001CMP014"/>
    <s v="97.4034023076923"/>
    <s v="25.3510167948718"/>
    <n v="697"/>
    <s v="GCA"/>
    <s v="Camp"/>
    <s v="Urban"/>
    <s v="01/06/2011"/>
    <s v="KBC"/>
    <n v="-1"/>
    <n v="0"/>
    <n v="0"/>
    <s v="Open"/>
    <n v="-1"/>
    <n v="0"/>
  </r>
  <r>
    <s v="MMR001"/>
    <x v="1"/>
    <s v="MMR001012"/>
    <x v="5"/>
    <s v="MMR001012033"/>
    <x v="167"/>
    <s v="216913"/>
    <x v="433"/>
    <n v="1"/>
    <n v="4"/>
    <x v="1"/>
    <s v="MMR001"/>
    <s v="Open"/>
    <x v="4"/>
    <s v="MMR001001"/>
    <x v="4"/>
    <s v="MMR001001701"/>
    <s v="Lel Kone Ward"/>
    <s v="MMR001001701525"/>
    <s v="Le Kone Bethlehem Church"/>
    <s v="MMR001CMP015"/>
    <s v="97.409035"/>
    <s v="25.3624207575758"/>
    <n v="605"/>
    <s v="GCA"/>
    <s v="Camp"/>
    <s v="Urban"/>
    <s v="01/03/2011"/>
    <s v="KBC"/>
    <n v="-1"/>
    <n v="0"/>
    <n v="0"/>
    <s v="Open"/>
    <n v="-1"/>
    <n v="0"/>
  </r>
  <r>
    <s v="MMR015"/>
    <x v="0"/>
    <s v="MMR015009"/>
    <x v="26"/>
    <s v="MMR015009035"/>
    <x v="255"/>
    <s v="208175"/>
    <x v="514"/>
    <n v="1"/>
    <n v="3"/>
    <x v="1"/>
    <s v="MMR001"/>
    <s v="Open"/>
    <x v="4"/>
    <s v="MMR001001"/>
    <x v="4"/>
    <s v="MMR001001701"/>
    <s v="Lel Kone Ward"/>
    <s v="MMR001001701525"/>
    <s v="Le Kone Bethlehem Church"/>
    <s v="MMR001CMP015"/>
    <s v="97.409035"/>
    <s v="25.3624207575758"/>
    <n v="605"/>
    <s v="GCA"/>
    <s v="Camp"/>
    <s v="Urban"/>
    <s v="01/03/2011"/>
    <s v="KBC"/>
    <n v="0"/>
    <n v="0"/>
    <n v="0"/>
    <s v="Open"/>
    <n v="-1"/>
    <n v="0"/>
  </r>
  <r>
    <s v="MMR001"/>
    <x v="1"/>
    <s v="MMR001002"/>
    <x v="3"/>
    <s v="MMR001002028"/>
    <x v="256"/>
    <s v="216858"/>
    <x v="515"/>
    <n v="1"/>
    <n v="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1"/>
    <x v="9"/>
    <s v="MMR001001015"/>
    <x v="90"/>
    <s v="216814"/>
    <x v="132"/>
    <n v="1"/>
    <n v="5"/>
    <x v="1"/>
    <s v="MMR001"/>
    <s v="Open"/>
    <x v="4"/>
    <s v="MMR001001"/>
    <x v="4"/>
    <s v="MMR001001701"/>
    <s v="Lel Kone Ward"/>
    <s v="MMR001001701525"/>
    <s v="Le Kone Bethlehem Church"/>
    <s v="MMR001CMP015"/>
    <s v="97.409035"/>
    <s v="25.3624207575758"/>
    <n v="605"/>
    <s v="GCA"/>
    <s v="Camp"/>
    <s v="Urban"/>
    <s v="01/03/2011"/>
    <s v="KBC"/>
    <n v="-1"/>
    <n v="-1"/>
    <n v="0"/>
    <s v="Open"/>
    <n v="-1"/>
    <n v="0"/>
  </r>
  <r>
    <s v="MMR001"/>
    <x v="1"/>
    <s v="MMR001012"/>
    <x v="5"/>
    <s v="MMR001012048"/>
    <x v="27"/>
    <s v="167255"/>
    <x v="67"/>
    <n v="1"/>
    <n v="4"/>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12"/>
    <x v="5"/>
    <s v="MMR001012050"/>
    <x v="53"/>
    <s v="167260"/>
    <x v="82"/>
    <n v="1"/>
    <n v="8"/>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13"/>
    <x v="4"/>
    <s v="MMR001013017"/>
    <x v="57"/>
    <s v="167380"/>
    <x v="516"/>
    <n v="2"/>
    <n v="12"/>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5"/>
    <x v="42"/>
    <s v="165773"/>
    <x v="71"/>
    <n v="3"/>
    <n v="13"/>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2"/>
    <x v="39"/>
    <s v="165770"/>
    <x v="60"/>
    <n v="6"/>
    <n v="28"/>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4"/>
    <x v="23"/>
    <s v="165772"/>
    <x v="39"/>
    <n v="42"/>
    <n v="24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3"/>
    <x v="10"/>
    <s v="165771"/>
    <x v="22"/>
    <n v="11"/>
    <n v="58"/>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9"/>
    <x v="7"/>
    <s v="165778"/>
    <x v="13"/>
    <n v="8"/>
    <n v="60"/>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5"/>
    <x v="17"/>
    <s v="MMR001005002"/>
    <x v="75"/>
    <s v="166279"/>
    <x v="113"/>
    <n v="4"/>
    <n v="2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1"/>
    <x v="9"/>
    <s v="MMR001001013"/>
    <x v="25"/>
    <s v="165708"/>
    <x v="41"/>
    <n v="1"/>
    <n v="2"/>
    <x v="1"/>
    <s v="MMR001"/>
    <s v="Open"/>
    <x v="4"/>
    <s v="MMR001001"/>
    <x v="4"/>
    <s v="MMR001001701"/>
    <s v="Lel Kone Ward"/>
    <s v="MMR001001701525"/>
    <s v="Le Kone Bethlehem Church"/>
    <s v="MMR001CMP015"/>
    <s v="97.409035"/>
    <s v="25.3624207575758"/>
    <n v="605"/>
    <s v="GCA"/>
    <s v="Camp"/>
    <s v="Urban"/>
    <s v="01/03/2011"/>
    <s v="KBC"/>
    <n v="-1"/>
    <n v="-1"/>
    <n v="0"/>
    <s v="Open"/>
    <n v="-1"/>
    <n v="0"/>
  </r>
  <r>
    <s v="MMR001"/>
    <x v="1"/>
    <s v="MMR001007"/>
    <x v="10"/>
    <s v="MMR001007016"/>
    <x v="257"/>
    <s v="166592"/>
    <x v="517"/>
    <n v="1"/>
    <n v="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12"/>
    <x v="5"/>
    <s v="MMR001012048"/>
    <x v="27"/>
    <s v="167254"/>
    <x v="106"/>
    <n v="1"/>
    <n v="4"/>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8"/>
    <x v="20"/>
    <s v="MMR001008039"/>
    <x v="258"/>
    <s v="166768"/>
    <x v="518"/>
    <n v="1"/>
    <n v="3"/>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12"/>
    <x v="5"/>
    <s v="MMR001012024"/>
    <x v="55"/>
    <s v="167103"/>
    <x v="86"/>
    <n v="1"/>
    <n v="9"/>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5"/>
    <x v="42"/>
    <s v="216855"/>
    <x v="63"/>
    <n v="1"/>
    <n v="4"/>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1"/>
    <x v="37"/>
    <s v="216845"/>
    <x v="101"/>
    <n v="1"/>
    <n v="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2"/>
    <x v="3"/>
    <s v="MMR001002021"/>
    <x v="37"/>
    <s v="165769"/>
    <x v="84"/>
    <n v="1"/>
    <n v="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9"/>
    <x v="6"/>
    <s v="MMR001009001"/>
    <x v="13"/>
    <s v="220484"/>
    <x v="28"/>
    <n v="4"/>
    <n v="21"/>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08"/>
    <x v="20"/>
    <s v="MMR001008017"/>
    <x v="259"/>
    <s v="166723"/>
    <x v="519"/>
    <n v="1"/>
    <n v="5"/>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12"/>
    <x v="5"/>
    <s v="MMR001012048"/>
    <x v="27"/>
    <s v="167251"/>
    <x v="80"/>
    <n v="2"/>
    <n v="11"/>
    <x v="1"/>
    <s v="MMR001"/>
    <s v="Open"/>
    <x v="4"/>
    <s v="MMR001001"/>
    <x v="4"/>
    <s v="MMR001001701"/>
    <s v="Lel Kone Ward"/>
    <s v="MMR001001701525"/>
    <s v="Le Kone Bethlehem Church"/>
    <s v="MMR001CMP015"/>
    <s v="97.409035"/>
    <s v="25.3624207575758"/>
    <n v="605"/>
    <s v="GCA"/>
    <s v="Camp"/>
    <s v="Urban"/>
    <s v="01/03/2011"/>
    <s v="KBC"/>
    <n v="-1"/>
    <n v="0"/>
    <n v="0"/>
    <s v="Open"/>
    <n v="-1"/>
    <n v="0"/>
  </r>
  <r>
    <s v="MMR001"/>
    <x v="1"/>
    <s v="MMR001013"/>
    <x v="4"/>
    <s v="MMR001013038"/>
    <x v="31"/>
    <s v="167502"/>
    <x v="300"/>
    <n v="1"/>
    <n v="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6"/>
    <x v="164"/>
    <s v="167426"/>
    <x v="302"/>
    <n v="1"/>
    <n v="5"/>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8"/>
    <x v="56"/>
    <s v="167440"/>
    <x v="520"/>
    <n v="2"/>
    <n v="12"/>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8"/>
    <x v="41"/>
    <s v="220533"/>
    <x v="205"/>
    <n v="1"/>
    <n v="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0"/>
    <x v="123"/>
    <s v="220541"/>
    <x v="521"/>
    <n v="36"/>
    <n v="150"/>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1"/>
    <x v="109"/>
    <s v="167468"/>
    <x v="352"/>
    <n v="16"/>
    <n v="84"/>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0"/>
    <x v="123"/>
    <s v="220542"/>
    <x v="522"/>
    <n v="4"/>
    <n v="22"/>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0"/>
    <x v="123"/>
    <s v="220542"/>
    <x v="522"/>
    <n v="27"/>
    <n v="131"/>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8"/>
    <x v="56"/>
    <s v="167441"/>
    <x v="87"/>
    <n v="2"/>
    <n v="7"/>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7"/>
    <x v="127"/>
    <s v="216983"/>
    <x v="416"/>
    <n v="1"/>
    <n v="2"/>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1"/>
    <x v="121"/>
    <s v="216944"/>
    <x v="523"/>
    <n v="1"/>
    <n v="5"/>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7"/>
    <x v="127"/>
    <s v="167432"/>
    <x v="524"/>
    <n v="4"/>
    <n v="1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8"/>
    <x v="56"/>
    <s v="167442"/>
    <x v="271"/>
    <n v="46"/>
    <n v="237"/>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9"/>
    <x v="188"/>
    <s v="167447"/>
    <x v="525"/>
    <n v="41"/>
    <n v="233"/>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6"/>
    <x v="164"/>
    <s v="220551"/>
    <x v="349"/>
    <n v="18"/>
    <n v="67"/>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9"/>
    <x v="211"/>
    <s v="220534"/>
    <x v="391"/>
    <n v="2"/>
    <n v="11"/>
    <x v="1"/>
    <s v="MMR001"/>
    <s v="Open"/>
    <x v="13"/>
    <s v="MMR001013"/>
    <x v="47"/>
    <s v="MMR001013012"/>
    <s v="La Na"/>
    <s v="216948"/>
    <s v="Lana Zup Ja "/>
    <s v="MMR001CMP128"/>
    <s v="97.625617"/>
    <s v="24.056133"/>
    <n v="2560"/>
    <s v="NGCA"/>
    <s v="Camp"/>
    <s v="Rural"/>
    <s v="01/10/2011"/>
    <s v="KMSS-BMO"/>
    <n v="-1"/>
    <n v="-1"/>
    <n v="0"/>
    <s v="Open"/>
    <n v="-1"/>
    <n v="0"/>
  </r>
  <r>
    <s v="MMR001"/>
    <x v="1"/>
    <s v="MMR001002"/>
    <x v="3"/>
    <s v="MMR001002024"/>
    <x v="23"/>
    <s v="216847"/>
    <x v="75"/>
    <n v="1"/>
    <n v="2"/>
    <x v="1"/>
    <s v="MMR001"/>
    <s v="Open"/>
    <x v="13"/>
    <s v="MMR001013"/>
    <x v="47"/>
    <s v="MMR001013012"/>
    <s v="La Na"/>
    <s v="216948"/>
    <s v="Lana Zup Ja "/>
    <s v="MMR001CMP128"/>
    <s v="97.625617"/>
    <s v="24.056133"/>
    <n v="2560"/>
    <s v="NGCA"/>
    <s v="Camp"/>
    <s v="Rural"/>
    <s v="01/10/2011"/>
    <s v="KMSS-BMO"/>
    <n v="-1"/>
    <n v="0"/>
    <n v="0"/>
    <s v="Open"/>
    <n v="-1"/>
    <n v="0"/>
  </r>
  <r>
    <s v="MMR001"/>
    <x v="1"/>
    <s v="MMR001013"/>
    <x v="4"/>
    <s v="MMR001013028"/>
    <x v="56"/>
    <s v="216985"/>
    <x v="240"/>
    <n v="32"/>
    <n v="154"/>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495"/>
    <x v="48"/>
    <n v="2"/>
    <n v="7"/>
    <x v="1"/>
    <s v="MMR001"/>
    <s v="Open"/>
    <x v="13"/>
    <s v="MMR001013"/>
    <x v="47"/>
    <s v="MMR001013012"/>
    <s v="La Na"/>
    <s v="216948"/>
    <s v="Lana Zup Ja "/>
    <s v="MMR001CMP128"/>
    <s v="97.625617"/>
    <s v="24.056133"/>
    <n v="2560"/>
    <s v="NGCA"/>
    <s v="Camp"/>
    <s v="Rural"/>
    <s v="01/10/2011"/>
    <s v="KMSS-BMO"/>
    <n v="-1"/>
    <n v="-1"/>
    <n v="0"/>
    <s v="Open"/>
    <n v="-1"/>
    <n v="0"/>
  </r>
  <r>
    <s v="MMR015"/>
    <x v="0"/>
    <s v="MMR015011"/>
    <x v="0"/>
    <s v="MMR015011064"/>
    <x v="202"/>
    <s v="209051"/>
    <x v="11"/>
    <n v="3"/>
    <n v="12"/>
    <x v="1"/>
    <s v="MMR001"/>
    <s v="Open"/>
    <x v="13"/>
    <s v="MMR001013"/>
    <x v="47"/>
    <s v="MMR001013012"/>
    <s v="La Na"/>
    <s v="216948"/>
    <s v="Lana Zup Ja "/>
    <s v="MMR001CMP128"/>
    <s v="97.625617"/>
    <s v="24.056133"/>
    <n v="2560"/>
    <s v="NGCA"/>
    <s v="Camp"/>
    <s v="Rural"/>
    <s v="01/10/2011"/>
    <s v="KMSS-BMO"/>
    <n v="0"/>
    <n v="0"/>
    <n v="0"/>
    <s v="Open"/>
    <n v="-1"/>
    <n v="0"/>
  </r>
  <r>
    <s v="MMR001"/>
    <x v="1"/>
    <s v="MMR001013"/>
    <x v="4"/>
    <s v="MMR001013028"/>
    <x v="56"/>
    <s v="167436"/>
    <x v="214"/>
    <n v="16"/>
    <n v="8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7"/>
    <x v="108"/>
    <s v="167305"/>
    <x v="526"/>
    <n v="1"/>
    <n v="5"/>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6"/>
    <x v="164"/>
    <s v="220551"/>
    <x v="349"/>
    <n v="5"/>
    <n v="21"/>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7"/>
    <x v="108"/>
    <s v="167301"/>
    <x v="171"/>
    <n v="7"/>
    <n v="33"/>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6"/>
    <x v="164"/>
    <s v="220552"/>
    <x v="430"/>
    <n v="7"/>
    <n v="33"/>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7"/>
    <x v="127"/>
    <s v="167434"/>
    <x v="270"/>
    <n v="8"/>
    <n v="2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0"/>
    <x v="123"/>
    <s v="167326"/>
    <x v="209"/>
    <n v="21"/>
    <n v="102"/>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4"/>
    <x v="260"/>
    <s v="167292"/>
    <x v="211"/>
    <n v="5"/>
    <n v="21"/>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1"/>
    <x v="109"/>
    <s v="167458"/>
    <x v="418"/>
    <n v="5"/>
    <n v="2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0"/>
    <x v="24"/>
    <s v="167454"/>
    <x v="420"/>
    <n v="6"/>
    <n v="3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0"/>
    <x v="24"/>
    <s v="167453"/>
    <x v="423"/>
    <n v="11"/>
    <n v="4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9"/>
    <x v="188"/>
    <s v="167450"/>
    <x v="426"/>
    <n v="5"/>
    <n v="21"/>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9"/>
    <x v="188"/>
    <s v="167451"/>
    <x v="360"/>
    <n v="3"/>
    <n v="1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40"/>
    <x v="185"/>
    <s v="167511"/>
    <x v="527"/>
    <n v="1"/>
    <n v="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8"/>
    <x v="56"/>
    <s v="167437"/>
    <x v="528"/>
    <n v="1"/>
    <n v="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9"/>
    <x v="107"/>
    <s v="167505"/>
    <x v="323"/>
    <n v="27"/>
    <n v="14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1"/>
    <x v="122"/>
    <s v="167282"/>
    <x v="399"/>
    <n v="4"/>
    <n v="21"/>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499"/>
    <x v="424"/>
    <n v="8"/>
    <n v="51"/>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500"/>
    <x v="529"/>
    <n v="3"/>
    <n v="13"/>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498"/>
    <x v="464"/>
    <n v="4"/>
    <n v="22"/>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8"/>
    <x v="56"/>
    <s v="216984"/>
    <x v="530"/>
    <n v="18"/>
    <n v="7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8"/>
    <x v="41"/>
    <s v="167308"/>
    <x v="220"/>
    <n v="1"/>
    <n v="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7"/>
    <x v="9"/>
    <s v="167484"/>
    <x v="93"/>
    <n v="2"/>
    <n v="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29"/>
    <x v="188"/>
    <s v="167451"/>
    <x v="360"/>
    <n v="16"/>
    <n v="7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497"/>
    <x v="462"/>
    <n v="8"/>
    <n v="43"/>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503"/>
    <x v="301"/>
    <n v="1"/>
    <n v="35"/>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0"/>
    <x v="24"/>
    <s v="167455"/>
    <x v="210"/>
    <n v="5"/>
    <n v="22"/>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0"/>
    <x v="24"/>
    <s v="167456"/>
    <x v="428"/>
    <n v="6"/>
    <n v="33"/>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504"/>
    <x v="203"/>
    <n v="2"/>
    <n v="16"/>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1"/>
    <x v="109"/>
    <s v="167459"/>
    <x v="441"/>
    <n v="6"/>
    <n v="35"/>
    <x v="1"/>
    <s v="MMR001"/>
    <s v="Open"/>
    <x v="13"/>
    <s v="MMR001013"/>
    <x v="47"/>
    <s v="MMR001013012"/>
    <s v="La Na"/>
    <s v="216948"/>
    <s v="Lana Zup Ja "/>
    <s v="MMR001CMP128"/>
    <s v="97.625617"/>
    <s v="24.056133"/>
    <n v="2560"/>
    <s v="NGCA"/>
    <s v="Camp"/>
    <s v="Rural"/>
    <s v="01/10/2011"/>
    <s v="KMSS-BMO"/>
    <n v="-1"/>
    <n v="-1"/>
    <n v="0"/>
    <s v="Open"/>
    <n v="-1"/>
    <n v="0"/>
  </r>
  <r>
    <s v="MMR001"/>
    <x v="1"/>
    <s v="MMR001012"/>
    <x v="5"/>
    <s v="MMR001012041"/>
    <x v="12"/>
    <s v="167215"/>
    <x v="186"/>
    <n v="3"/>
    <n v="16"/>
    <x v="1"/>
    <s v="MMR001"/>
    <s v="Open"/>
    <x v="13"/>
    <s v="MMR001013"/>
    <x v="47"/>
    <s v="MMR001013012"/>
    <s v="La Na"/>
    <s v="216948"/>
    <s v="Lana Zup Ja "/>
    <s v="MMR001CMP128"/>
    <s v="97.625617"/>
    <s v="24.056133"/>
    <n v="2560"/>
    <s v="NGCA"/>
    <s v="Camp"/>
    <s v="Rural"/>
    <s v="01/10/2011"/>
    <s v="KMSS-BMO"/>
    <n v="-1"/>
    <n v="0"/>
    <n v="0"/>
    <s v="Open"/>
    <n v="-1"/>
    <n v="0"/>
  </r>
  <r>
    <s v="MMR001"/>
    <x v="1"/>
    <s v="MMR001013"/>
    <x v="4"/>
    <s v="MMR001013010"/>
    <x v="123"/>
    <s v="220540"/>
    <x v="432"/>
    <n v="28"/>
    <n v="140"/>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8"/>
    <x v="31"/>
    <s v="167496"/>
    <x v="415"/>
    <n v="2"/>
    <n v="8"/>
    <x v="1"/>
    <s v="MMR001"/>
    <s v="Open"/>
    <x v="13"/>
    <s v="MMR001013"/>
    <x v="47"/>
    <s v="MMR001013012"/>
    <s v="La Na"/>
    <s v="216948"/>
    <s v="Lana Zup Ja "/>
    <s v="MMR001CMP128"/>
    <s v="97.625617"/>
    <s v="24.056133"/>
    <n v="2560"/>
    <s v="NGCA"/>
    <s v="Camp"/>
    <s v="Rural"/>
    <s v="01/10/2011"/>
    <s v="KMSS-BMO"/>
    <n v="-1"/>
    <n v="-1"/>
    <n v="0"/>
    <s v="Open"/>
    <n v="-1"/>
    <n v="0"/>
  </r>
  <r>
    <s v="MMR001"/>
    <x v="1"/>
    <s v="MMR001013"/>
    <x v="4"/>
    <s v="MMR001013008"/>
    <x v="41"/>
    <s v="167307"/>
    <x v="197"/>
    <n v="2"/>
    <n v="10"/>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1"/>
    <x v="121"/>
    <s v="216944"/>
    <x v="523"/>
    <n v="31"/>
    <n v="139"/>
    <x v="1"/>
    <s v="MMR001"/>
    <s v="Open"/>
    <x v="13"/>
    <s v="MMR001013"/>
    <x v="47"/>
    <s v="MMR001013012"/>
    <s v="La Na"/>
    <s v="216948"/>
    <s v="Lana Zup Ja "/>
    <s v="MMR001CMP128"/>
    <s v="97.625617"/>
    <s v="24.056133"/>
    <n v="2560"/>
    <s v="NGCA"/>
    <s v="Camp"/>
    <s v="Rural"/>
    <s v="01/10/2011"/>
    <s v="KMSS-BMO"/>
    <n v="-1"/>
    <n v="-1"/>
    <n v="0"/>
    <s v="Open"/>
    <n v="-1"/>
    <n v="0"/>
  </r>
  <r>
    <s v="MMR001"/>
    <x v="1"/>
    <s v="MMR001013"/>
    <x v="4"/>
    <s v="MMR001013010"/>
    <x v="123"/>
    <s v="220538"/>
    <x v="417"/>
    <n v="18"/>
    <n v="77"/>
    <x v="1"/>
    <s v="MMR001"/>
    <s v="Open"/>
    <x v="13"/>
    <s v="MMR001013"/>
    <x v="47"/>
    <s v="MMR001013012"/>
    <s v="La Na"/>
    <s v="216948"/>
    <s v="Lana Zup Ja "/>
    <s v="MMR001CMP128"/>
    <s v="97.625617"/>
    <s v="24.056133"/>
    <n v="2560"/>
    <s v="NGCA"/>
    <s v="Camp"/>
    <s v="Rural"/>
    <s v="01/10/2011"/>
    <s v="KMSS-BMO"/>
    <n v="-1"/>
    <n v="-1"/>
    <n v="0"/>
    <s v="Open"/>
    <n v="-1"/>
    <n v="0"/>
  </r>
  <r>
    <s v="MMR001"/>
    <x v="1"/>
    <s v="MMR001013"/>
    <x v="4"/>
    <s v="MMR001013031"/>
    <x v="109"/>
    <s v="167457"/>
    <x v="353"/>
    <n v="9"/>
    <n v="34"/>
    <x v="1"/>
    <s v="MMR001"/>
    <s v="Open"/>
    <x v="13"/>
    <s v="MMR001013"/>
    <x v="47"/>
    <s v="MMR001013012"/>
    <s v="La Na"/>
    <s v="216948"/>
    <s v="Lana Zup Ja "/>
    <s v="MMR001CMP128"/>
    <s v="97.625617"/>
    <s v="24.056133"/>
    <n v="2560"/>
    <s v="NGCA"/>
    <s v="Camp"/>
    <s v="Rural"/>
    <s v="01/10/2011"/>
    <s v="KMSS-BMO"/>
    <n v="-1"/>
    <n v="-1"/>
    <n v="0"/>
    <s v="Open"/>
    <n v="-1"/>
    <n v="0"/>
  </r>
  <r>
    <s v="MMR001"/>
    <x v="1"/>
    <s v="MMR001008"/>
    <x v="20"/>
    <s v="MMR001008018"/>
    <x v="112"/>
    <m/>
    <x v="8"/>
    <n v="13"/>
    <n v="64"/>
    <x v="1"/>
    <s v="MMR001"/>
    <s v="Open"/>
    <x v="9"/>
    <s v="MMR001008"/>
    <x v="25"/>
    <s v="MMR001008701"/>
    <m/>
    <m/>
    <s v="Kyun Taw Baptist Church "/>
    <s v="MMR001CMP078"/>
    <s v="96.92262"/>
    <s v="25.30567"/>
    <n v="64"/>
    <s v="GCA"/>
    <s v="Camp"/>
    <s v="Urban"/>
    <s v="01/05/2012"/>
    <s v="KBC"/>
    <n v="-1"/>
    <n v="-1"/>
    <n v="0"/>
    <s v="Open"/>
    <n v="-1"/>
    <n v="0"/>
  </r>
  <r>
    <s v="MMR001"/>
    <x v="1"/>
    <s v="MMR001002"/>
    <x v="3"/>
    <s v="MMR001002029"/>
    <x v="7"/>
    <s v="165778"/>
    <x v="13"/>
    <n v="1"/>
    <n v="4"/>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2"/>
    <x v="3"/>
    <s v="MMR001002025"/>
    <x v="42"/>
    <s v="165773"/>
    <x v="71"/>
    <n v="6"/>
    <n v="29"/>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2"/>
    <x v="3"/>
    <s v="MMR001002025"/>
    <x v="42"/>
    <s v="216855"/>
    <x v="63"/>
    <n v="8"/>
    <n v="37"/>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1"/>
    <x v="9"/>
    <s v="MMR001001015"/>
    <x v="90"/>
    <s v="216814"/>
    <x v="132"/>
    <n v="12"/>
    <n v="40"/>
    <x v="1"/>
    <s v="MMR001"/>
    <s v="Open"/>
    <x v="4"/>
    <s v="MMR001001"/>
    <x v="4"/>
    <s v="MMR001001701"/>
    <s v="Kyun Pin Thar Ward"/>
    <s v="MMR001001701510"/>
    <s v="Kyun Pin Thar Baptist Church"/>
    <s v="MMR001CMP013"/>
    <s v="97.4052027777778"/>
    <s v="25.3660036111111"/>
    <n v="191"/>
    <s v="GCA"/>
    <s v="Camp"/>
    <s v="Urban"/>
    <s v="01/01/2012"/>
    <s v="KBC"/>
    <n v="-1"/>
    <n v="-1"/>
    <n v="0"/>
    <s v="Open"/>
    <n v="-1"/>
    <n v="0"/>
  </r>
  <r>
    <s v="MMR001"/>
    <x v="1"/>
    <s v="MMR001013"/>
    <x v="4"/>
    <s v="MMR001013038"/>
    <x v="31"/>
    <s v="167495"/>
    <x v="48"/>
    <n v="1"/>
    <n v="2"/>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9"/>
    <x v="6"/>
    <s v="MMR001009004"/>
    <x v="128"/>
    <s v="166795"/>
    <x v="531"/>
    <n v="1"/>
    <n v="6"/>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12"/>
    <x v="5"/>
    <s v="MMR001012042"/>
    <x v="232"/>
    <s v="167223"/>
    <x v="453"/>
    <n v="1"/>
    <n v="2"/>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2"/>
    <x v="3"/>
    <s v="MMR001002024"/>
    <x v="23"/>
    <s v="165772"/>
    <x v="39"/>
    <n v="1"/>
    <n v="9"/>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2"/>
    <x v="3"/>
    <s v="MMR001002023"/>
    <x v="10"/>
    <s v="165771"/>
    <x v="22"/>
    <n v="10"/>
    <n v="43"/>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01"/>
    <x v="1"/>
    <s v="MMR001002"/>
    <x v="3"/>
    <s v="MMR001002021"/>
    <x v="37"/>
    <s v="165769"/>
    <x v="84"/>
    <n v="3"/>
    <n v="19"/>
    <x v="1"/>
    <s v="MMR001"/>
    <s v="Open"/>
    <x v="4"/>
    <s v="MMR001001"/>
    <x v="4"/>
    <s v="MMR001001701"/>
    <s v="Kyun Pin Thar Ward"/>
    <s v="MMR001001701510"/>
    <s v="Kyun Pin Thar Baptist Church"/>
    <s v="MMR001CMP013"/>
    <s v="97.4052027777778"/>
    <s v="25.3660036111111"/>
    <n v="191"/>
    <s v="GCA"/>
    <s v="Camp"/>
    <s v="Urban"/>
    <s v="01/01/2012"/>
    <s v="KBC"/>
    <n v="-1"/>
    <n v="0"/>
    <n v="0"/>
    <s v="Open"/>
    <n v="-1"/>
    <n v="0"/>
  </r>
  <r>
    <s v="MMR015"/>
    <x v="0"/>
    <s v="MMR015011"/>
    <x v="0"/>
    <s v="MMR015011052"/>
    <x v="208"/>
    <s v="208906"/>
    <x v="532"/>
    <n v="1"/>
    <n v="3"/>
    <x v="0"/>
    <s v="MMR015"/>
    <s v="Open"/>
    <x v="0"/>
    <s v="MMR015011"/>
    <x v="48"/>
    <s v="MMR015011701"/>
    <s v="No (3) Ward"/>
    <s v="MMR015011701503"/>
    <s v="Kutkai downtown (RC Church)"/>
    <s v="MMR015CMP017"/>
    <s v="97.94736"/>
    <s v="23.46035"/>
    <n v="144"/>
    <s v="GCA"/>
    <s v="Camp"/>
    <s v="Urban"/>
    <s v="01/12/2012"/>
    <s v="KMSS-LSO"/>
    <n v="-1"/>
    <n v="-1"/>
    <n v="0"/>
    <s v="Open"/>
    <n v="-1"/>
    <n v="0"/>
  </r>
  <r>
    <s v="MMR015"/>
    <x v="0"/>
    <s v="MMR015011"/>
    <x v="0"/>
    <s v="MMR015011018"/>
    <x v="0"/>
    <s v="208684"/>
    <x v="3"/>
    <n v="1"/>
    <n v="4"/>
    <x v="0"/>
    <s v="MMR015"/>
    <s v="Open"/>
    <x v="0"/>
    <s v="MMR015011"/>
    <x v="48"/>
    <s v="MMR015011701"/>
    <s v="No (3) Ward"/>
    <s v="MMR015011701503"/>
    <s v="Kutkai downtown (RC Church)"/>
    <s v="MMR015CMP017"/>
    <s v="97.94736"/>
    <s v="23.46035"/>
    <n v="144"/>
    <s v="GCA"/>
    <s v="Camp"/>
    <s v="Urban"/>
    <s v="01/12/2012"/>
    <s v="KMSS-LSO"/>
    <n v="-1"/>
    <n v="-1"/>
    <n v="0"/>
    <s v="Open"/>
    <n v="-1"/>
    <n v="0"/>
  </r>
  <r>
    <s v="MMR015"/>
    <x v="0"/>
    <s v="MMR015011"/>
    <x v="0"/>
    <s v="MMR015011018"/>
    <x v="0"/>
    <s v="208679"/>
    <x v="9"/>
    <n v="28"/>
    <n v="132"/>
    <x v="0"/>
    <s v="MMR015"/>
    <s v="Open"/>
    <x v="0"/>
    <s v="MMR015011"/>
    <x v="48"/>
    <s v="MMR015011701"/>
    <s v="No (3) Ward"/>
    <s v="MMR015011701503"/>
    <s v="Kutkai downtown (RC Church)"/>
    <s v="MMR015CMP017"/>
    <s v="97.94736"/>
    <s v="23.46035"/>
    <n v="144"/>
    <s v="GCA"/>
    <s v="Camp"/>
    <s v="Urban"/>
    <s v="01/12/2012"/>
    <s v="KMSS-LSO"/>
    <n v="-1"/>
    <n v="-1"/>
    <n v="0"/>
    <s v="Open"/>
    <n v="-1"/>
    <n v="0"/>
  </r>
  <r>
    <s v="MMR015"/>
    <x v="0"/>
    <s v="MMR015011"/>
    <x v="0"/>
    <s v="MMR015011018"/>
    <x v="0"/>
    <s v="208681"/>
    <x v="0"/>
    <n v="5"/>
    <n v="17"/>
    <x v="0"/>
    <s v="MMR015"/>
    <s v="Open"/>
    <x v="0"/>
    <s v="MMR015011"/>
    <x v="48"/>
    <s v="MMR015011701"/>
    <s v="No (5) Ward"/>
    <s v="MMR015011701505"/>
    <s v="Kutkai downtown (KBC Church)"/>
    <s v="MMR015CMP016"/>
    <s v="97.926814"/>
    <s v="23.450914"/>
    <n v="285"/>
    <s v="GCA"/>
    <s v="Camp"/>
    <s v="Urban"/>
    <s v="01/12/2012"/>
    <s v="KBC"/>
    <n v="-1"/>
    <n v="-1"/>
    <n v="0"/>
    <s v="Open"/>
    <n v="-1"/>
    <n v="0"/>
  </r>
  <r>
    <s v="MMR015"/>
    <x v="0"/>
    <s v="MMR015011"/>
    <x v="0"/>
    <s v="MMR015011018"/>
    <x v="0"/>
    <s v="208676"/>
    <x v="533"/>
    <n v="3"/>
    <n v="19"/>
    <x v="0"/>
    <s v="MMR015"/>
    <s v="Open"/>
    <x v="0"/>
    <s v="MMR015011"/>
    <x v="48"/>
    <s v="MMR015011701"/>
    <s v="No (5) Ward"/>
    <s v="MMR015011701505"/>
    <s v="Kutkai downtown (KBC Church)"/>
    <s v="MMR015CMP016"/>
    <s v="97.926814"/>
    <s v="23.450914"/>
    <n v="285"/>
    <s v="GCA"/>
    <s v="Camp"/>
    <s v="Urban"/>
    <s v="01/12/2012"/>
    <s v="KBC"/>
    <n v="-1"/>
    <n v="-1"/>
    <n v="0"/>
    <s v="Open"/>
    <n v="-1"/>
    <n v="0"/>
  </r>
  <r>
    <s v="MMR015"/>
    <x v="0"/>
    <s v="MMR015011"/>
    <x v="0"/>
    <s v="MMR015011018"/>
    <x v="0"/>
    <s v="208682"/>
    <x v="534"/>
    <n v="5"/>
    <n v="27"/>
    <x v="0"/>
    <s v="MMR015"/>
    <s v="Open"/>
    <x v="0"/>
    <s v="MMR015011"/>
    <x v="48"/>
    <s v="MMR015011701"/>
    <s v="No (5) Ward"/>
    <s v="MMR015011701505"/>
    <s v="Kutkai downtown (KBC Church)"/>
    <s v="MMR015CMP016"/>
    <s v="97.926814"/>
    <s v="23.450914"/>
    <n v="285"/>
    <s v="GCA"/>
    <s v="Camp"/>
    <s v="Urban"/>
    <s v="01/12/2012"/>
    <s v="KBC"/>
    <n v="-1"/>
    <n v="-1"/>
    <n v="0"/>
    <s v="Open"/>
    <n v="-1"/>
    <n v="0"/>
  </r>
  <r>
    <s v="MMR015"/>
    <x v="0"/>
    <s v="MMR015011"/>
    <x v="0"/>
    <s v="MMR015011018"/>
    <x v="0"/>
    <s v="208674"/>
    <x v="11"/>
    <n v="11"/>
    <n v="47"/>
    <x v="0"/>
    <s v="MMR015"/>
    <s v="Open"/>
    <x v="0"/>
    <s v="MMR015011"/>
    <x v="48"/>
    <s v="MMR015011701"/>
    <s v="No (5) Ward"/>
    <s v="MMR015011701505"/>
    <s v="Kutkai downtown (KBC Church)"/>
    <s v="MMR015CMP016"/>
    <s v="97.926814"/>
    <s v="23.450914"/>
    <n v="285"/>
    <s v="GCA"/>
    <s v="Camp"/>
    <s v="Urban"/>
    <s v="01/12/2012"/>
    <s v="KBC"/>
    <n v="-1"/>
    <n v="-1"/>
    <n v="0"/>
    <s v="Open"/>
    <n v="-1"/>
    <n v="0"/>
  </r>
  <r>
    <s v="MMR015"/>
    <x v="0"/>
    <s v="MMR015011"/>
    <x v="0"/>
    <s v="MMR015011018"/>
    <x v="0"/>
    <s v="208684"/>
    <x v="3"/>
    <n v="8"/>
    <n v="31"/>
    <x v="0"/>
    <s v="MMR015"/>
    <s v="Open"/>
    <x v="0"/>
    <s v="MMR015011"/>
    <x v="48"/>
    <s v="MMR015011701"/>
    <s v="No (5) Ward"/>
    <s v="MMR015011701505"/>
    <s v="Kutkai downtown (KBC Church)"/>
    <s v="MMR015CMP016"/>
    <s v="97.926814"/>
    <s v="23.450914"/>
    <n v="285"/>
    <s v="GCA"/>
    <s v="Camp"/>
    <s v="Urban"/>
    <s v="01/12/2012"/>
    <s v="KBC"/>
    <n v="-1"/>
    <n v="-1"/>
    <n v="0"/>
    <s v="Open"/>
    <n v="-1"/>
    <n v="0"/>
  </r>
  <r>
    <s v="MMR015"/>
    <x v="0"/>
    <s v="MMR015011"/>
    <x v="0"/>
    <s v="MMR015011018"/>
    <x v="0"/>
    <s v="208679"/>
    <x v="9"/>
    <n v="2"/>
    <n v="15"/>
    <x v="0"/>
    <s v="MMR015"/>
    <s v="Open"/>
    <x v="0"/>
    <s v="MMR015011"/>
    <x v="48"/>
    <s v="MMR015011701"/>
    <s v="No (5) Ward"/>
    <s v="MMR015011701505"/>
    <s v="Kutkai downtown (KBC Church)"/>
    <s v="MMR015CMP016"/>
    <s v="97.926814"/>
    <s v="23.450914"/>
    <n v="285"/>
    <s v="GCA"/>
    <s v="Camp"/>
    <s v="Urban"/>
    <s v="01/12/2012"/>
    <s v="KBC"/>
    <n v="-1"/>
    <n v="-1"/>
    <n v="0"/>
    <s v="Open"/>
    <n v="-1"/>
    <n v="0"/>
  </r>
  <r>
    <s v="MMR015"/>
    <x v="0"/>
    <s v="MMR015001"/>
    <x v="1"/>
    <s v="MMR015001037"/>
    <x v="2"/>
    <s v="219446"/>
    <x v="6"/>
    <n v="14"/>
    <n v="70"/>
    <x v="0"/>
    <s v="MMR015"/>
    <s v="Open"/>
    <x v="0"/>
    <s v="MMR015011"/>
    <x v="48"/>
    <s v="MMR015011701"/>
    <s v="No (5) Ward"/>
    <s v="MMR015011701505"/>
    <s v="Kutkai downtown (KBC Church)"/>
    <s v="MMR015CMP016"/>
    <s v="97.926814"/>
    <s v="23.450914"/>
    <n v="285"/>
    <s v="GCA"/>
    <s v="Camp"/>
    <s v="Urban"/>
    <s v="01/12/2012"/>
    <s v="KBC"/>
    <n v="-1"/>
    <n v="0"/>
    <n v="0"/>
    <s v="Open"/>
    <n v="-1"/>
    <n v="0"/>
  </r>
  <r>
    <s v="MMR015"/>
    <x v="0"/>
    <s v="MMR015014"/>
    <x v="31"/>
    <s v="MMR015014039"/>
    <x v="261"/>
    <s v="210121"/>
    <x v="535"/>
    <n v="5"/>
    <n v="18"/>
    <x v="0"/>
    <s v="MMR015"/>
    <s v="Open"/>
    <x v="0"/>
    <s v="MMR015011"/>
    <x v="48"/>
    <s v="MMR015011701"/>
    <s v="No (5) Ward"/>
    <s v="MMR015011701505"/>
    <s v="Kutkai downtown (KBC Church)"/>
    <s v="MMR015CMP016"/>
    <s v="97.926814"/>
    <s v="23.450914"/>
    <n v="285"/>
    <s v="GCA"/>
    <s v="Camp"/>
    <s v="Urban"/>
    <s v="01/12/2012"/>
    <s v="KBC"/>
    <n v="-1"/>
    <n v="0"/>
    <n v="0"/>
    <s v="Open"/>
    <n v="-1"/>
    <n v="0"/>
  </r>
  <r>
    <s v="MMR015"/>
    <x v="0"/>
    <s v="MMR015011"/>
    <x v="0"/>
    <s v="MMR015011018"/>
    <x v="0"/>
    <s v="208677"/>
    <x v="1"/>
    <n v="10"/>
    <n v="51"/>
    <x v="0"/>
    <s v="MMR015"/>
    <s v="Open"/>
    <x v="0"/>
    <s v="MMR015011"/>
    <x v="48"/>
    <s v="MMR015011701"/>
    <s v="No (5) Ward"/>
    <s v="MMR015011701505"/>
    <s v="Kutkai downtown (KBC Church)"/>
    <s v="MMR015CMP016"/>
    <s v="97.926814"/>
    <s v="23.450914"/>
    <n v="285"/>
    <s v="GCA"/>
    <s v="Camp"/>
    <s v="Urban"/>
    <s v="01/12/2012"/>
    <s v="KBC"/>
    <n v="-1"/>
    <n v="-1"/>
    <n v="0"/>
    <s v="Open"/>
    <n v="-1"/>
    <n v="0"/>
  </r>
  <r>
    <s v="MMR001"/>
    <x v="1"/>
    <s v="MMR001009"/>
    <x v="6"/>
    <s v="MMR001009001"/>
    <x v="13"/>
    <s v="216882"/>
    <x v="334"/>
    <n v="17"/>
    <n v="90"/>
    <x v="1"/>
    <s v="MMR001"/>
    <s v="Open"/>
    <x v="2"/>
    <s v="MMR001009"/>
    <x v="14"/>
    <s v="MR001009001"/>
    <s v="Ku Day"/>
    <s v="216877"/>
    <s v="Ku Day Maw KBC"/>
    <s v="MMR001CMP231"/>
    <m/>
    <m/>
    <n v="225"/>
    <s v="GCA"/>
    <s v="Camp"/>
    <s v="Rural"/>
    <s v="15/01/2015"/>
    <s v="KBC"/>
    <n v="-1"/>
    <n v="-1"/>
    <n v="0"/>
    <s v="Open"/>
    <n v="-1"/>
    <n v="0"/>
  </r>
  <r>
    <s v="MMR001"/>
    <x v="1"/>
    <s v="MMR001009"/>
    <x v="6"/>
    <s v="MMR001009001"/>
    <x v="13"/>
    <s v="220484"/>
    <x v="28"/>
    <n v="2"/>
    <n v="10"/>
    <x v="1"/>
    <s v="MMR001"/>
    <s v="Open"/>
    <x v="2"/>
    <s v="MMR001009"/>
    <x v="14"/>
    <s v="MR001009001"/>
    <s v="Ku Day"/>
    <s v="216877"/>
    <s v="Ku Day Maw KBC"/>
    <s v="MMR001CMP231"/>
    <m/>
    <m/>
    <n v="225"/>
    <s v="GCA"/>
    <s v="Camp"/>
    <s v="Rural"/>
    <s v="15/01/2015"/>
    <s v="KBC"/>
    <n v="-1"/>
    <n v="-1"/>
    <n v="0"/>
    <s v="Open"/>
    <n v="-1"/>
    <n v="0"/>
  </r>
  <r>
    <s v="MMR001"/>
    <x v="1"/>
    <s v="MMR001009"/>
    <x v="6"/>
    <s v="MMR001009003"/>
    <x v="69"/>
    <s v="166785"/>
    <x v="536"/>
    <n v="12"/>
    <n v="52"/>
    <x v="1"/>
    <s v="MMR001"/>
    <s v="Open"/>
    <x v="2"/>
    <s v="MMR001009"/>
    <x v="14"/>
    <s v="MR001009001"/>
    <s v="Ku Day"/>
    <s v="216877"/>
    <s v="Ku Day Maw KBC"/>
    <s v="MMR001CMP231"/>
    <m/>
    <m/>
    <n v="225"/>
    <s v="GCA"/>
    <s v="Camp"/>
    <s v="Rural"/>
    <s v="15/01/2015"/>
    <s v="KBC"/>
    <n v="-1"/>
    <n v="-1"/>
    <n v="0"/>
    <s v="Open"/>
    <n v="-1"/>
    <n v="0"/>
  </r>
  <r>
    <s v="MMR001"/>
    <x v="1"/>
    <s v="MMR001009"/>
    <x v="6"/>
    <s v="MMR001009001"/>
    <x v="13"/>
    <m/>
    <x v="8"/>
    <n v="19"/>
    <n v="90"/>
    <x v="1"/>
    <s v="MMR001"/>
    <s v="Open"/>
    <x v="2"/>
    <s v="MMR001009"/>
    <x v="14"/>
    <s v="MR001009001"/>
    <s v="Ku Day"/>
    <s v="216877"/>
    <s v="Ku Day Maw KBC"/>
    <s v="MMR001CMP231"/>
    <m/>
    <m/>
    <n v="225"/>
    <s v="GCA"/>
    <s v="Camp"/>
    <s v="Rural"/>
    <s v="15/01/2015"/>
    <s v="KBC"/>
    <n v="-1"/>
    <n v="-1"/>
    <n v="0"/>
    <s v="Open"/>
    <n v="-1"/>
    <n v="0"/>
  </r>
  <r>
    <s v="MMR001"/>
    <x v="1"/>
    <s v="MMR001002"/>
    <x v="3"/>
    <s v="MMR001002021"/>
    <x v="37"/>
    <s v="216842"/>
    <x v="91"/>
    <n v="40"/>
    <n v="192"/>
    <x v="1"/>
    <s v="MMR001"/>
    <s v="Open"/>
    <x v="7"/>
    <s v="MMR001012"/>
    <x v="49"/>
    <s v="MMR001012050"/>
    <m/>
    <m/>
    <s v="Je Yang Hka "/>
    <s v="MMR001CMP121"/>
    <s v="97.568332"/>
    <s v="24.688339"/>
    <n v="7145"/>
    <s v="NGCA"/>
    <s v="Camp"/>
    <s v="Rural"/>
    <s v="01/06/2012"/>
    <s v="KMSS-MYT"/>
    <n v="-1"/>
    <n v="0"/>
    <n v="0"/>
    <s v="Open"/>
    <n v="-1"/>
    <n v="0"/>
  </r>
  <r>
    <s v="MMR001"/>
    <x v="1"/>
    <s v="MMR001012"/>
    <x v="5"/>
    <s v="MMR001012048"/>
    <x v="27"/>
    <s v="167251"/>
    <x v="80"/>
    <n v="54"/>
    <n v="290"/>
    <x v="1"/>
    <s v="MMR001"/>
    <s v="Open"/>
    <x v="7"/>
    <s v="MMR001012"/>
    <x v="49"/>
    <s v="MMR001012050"/>
    <m/>
    <m/>
    <s v="Je Yang Hka "/>
    <s v="MMR001CMP121"/>
    <s v="97.568332"/>
    <s v="24.688339"/>
    <n v="7145"/>
    <s v="NGCA"/>
    <s v="Camp"/>
    <s v="Rural"/>
    <s v="01/06/2012"/>
    <s v="KMSS-MYT"/>
    <n v="-1"/>
    <n v="-1"/>
    <n v="0"/>
    <s v="Open"/>
    <n v="-1"/>
    <n v="0"/>
  </r>
  <r>
    <s v="MMR001"/>
    <x v="1"/>
    <s v="MMR001012"/>
    <x v="5"/>
    <s v="MMR001012051"/>
    <x v="19"/>
    <s v="216933"/>
    <x v="79"/>
    <n v="3"/>
    <n v="7"/>
    <x v="1"/>
    <s v="MMR001"/>
    <s v="Open"/>
    <x v="7"/>
    <s v="MMR001012"/>
    <x v="49"/>
    <s v="MMR001012050"/>
    <m/>
    <m/>
    <s v="Je Yang Hka "/>
    <s v="MMR001CMP121"/>
    <s v="97.568332"/>
    <s v="24.688339"/>
    <n v="7145"/>
    <s v="NGCA"/>
    <s v="Camp"/>
    <s v="Rural"/>
    <s v="01/06/2012"/>
    <s v="KMSS-MYT"/>
    <n v="-1"/>
    <n v="-1"/>
    <n v="0"/>
    <s v="Open"/>
    <n v="-1"/>
    <n v="0"/>
  </r>
  <r>
    <s v="MMR001"/>
    <x v="1"/>
    <s v="MMR001002"/>
    <x v="3"/>
    <s v="MMR001002024"/>
    <x v="23"/>
    <s v="216846"/>
    <x v="468"/>
    <n v="5"/>
    <n v="41"/>
    <x v="1"/>
    <s v="MMR001"/>
    <s v="Open"/>
    <x v="7"/>
    <s v="MMR001012"/>
    <x v="49"/>
    <s v="MMR001012050"/>
    <m/>
    <m/>
    <s v="Je Yang Hka "/>
    <s v="MMR001CMP121"/>
    <s v="97.568332"/>
    <s v="24.688339"/>
    <n v="7145"/>
    <s v="NGCA"/>
    <s v="Camp"/>
    <s v="Rural"/>
    <s v="01/06/2012"/>
    <s v="KMSS-MYT"/>
    <n v="-1"/>
    <n v="0"/>
    <n v="0"/>
    <s v="Open"/>
    <n v="-1"/>
    <n v="0"/>
  </r>
  <r>
    <s v="MMR001"/>
    <x v="1"/>
    <s v="MMR001012"/>
    <x v="5"/>
    <s v="MMR001012053"/>
    <x v="35"/>
    <s v="216936"/>
    <x v="88"/>
    <n v="23"/>
    <n v="126"/>
    <x v="1"/>
    <s v="MMR001"/>
    <s v="Open"/>
    <x v="7"/>
    <s v="MMR001012"/>
    <x v="49"/>
    <s v="MMR001012050"/>
    <m/>
    <m/>
    <s v="Je Yang Hka "/>
    <s v="MMR001CMP121"/>
    <s v="97.568332"/>
    <s v="24.688339"/>
    <n v="7145"/>
    <s v="NGCA"/>
    <s v="Camp"/>
    <s v="Rural"/>
    <s v="01/06/2012"/>
    <s v="KMSS-MYT"/>
    <n v="-1"/>
    <n v="-1"/>
    <n v="0"/>
    <s v="Open"/>
    <n v="-1"/>
    <n v="0"/>
  </r>
  <r>
    <s v="MMR001"/>
    <x v="1"/>
    <s v="MMR001002"/>
    <x v="3"/>
    <s v="MMR001002024"/>
    <x v="23"/>
    <s v="216847"/>
    <x v="75"/>
    <n v="337"/>
    <n v="1867"/>
    <x v="1"/>
    <s v="MMR001"/>
    <s v="Open"/>
    <x v="7"/>
    <s v="MMR001012"/>
    <x v="49"/>
    <s v="MMR001012050"/>
    <m/>
    <m/>
    <s v="Je Yang Hka "/>
    <s v="MMR001CMP121"/>
    <s v="97.568332"/>
    <s v="24.688339"/>
    <n v="7145"/>
    <s v="NGCA"/>
    <s v="Camp"/>
    <s v="Rural"/>
    <s v="01/06/2012"/>
    <s v="KMSS-MYT"/>
    <n v="-1"/>
    <n v="0"/>
    <n v="0"/>
    <s v="Open"/>
    <n v="-1"/>
    <n v="0"/>
  </r>
  <r>
    <s v="MMR001"/>
    <x v="1"/>
    <s v="MMR001002"/>
    <x v="3"/>
    <s v="MMR001002024"/>
    <x v="23"/>
    <s v="216848"/>
    <x v="76"/>
    <n v="177"/>
    <n v="978"/>
    <x v="1"/>
    <s v="MMR001"/>
    <s v="Open"/>
    <x v="7"/>
    <s v="MMR001012"/>
    <x v="49"/>
    <s v="MMR001012050"/>
    <m/>
    <m/>
    <s v="Je Yang Hka "/>
    <s v="MMR001CMP121"/>
    <s v="97.568332"/>
    <s v="24.688339"/>
    <n v="7145"/>
    <s v="NGCA"/>
    <s v="Camp"/>
    <s v="Rural"/>
    <s v="01/06/2012"/>
    <s v="KMSS-MYT"/>
    <n v="-1"/>
    <n v="0"/>
    <n v="0"/>
    <s v="Open"/>
    <n v="-1"/>
    <n v="0"/>
  </r>
  <r>
    <s v="MMR001"/>
    <x v="1"/>
    <s v="MMR001002"/>
    <x v="3"/>
    <s v="MMR001002021"/>
    <x v="37"/>
    <s v="165769"/>
    <x v="84"/>
    <n v="21"/>
    <n v="121"/>
    <x v="1"/>
    <s v="MMR001"/>
    <s v="Open"/>
    <x v="7"/>
    <s v="MMR001012"/>
    <x v="49"/>
    <s v="MMR001012050"/>
    <m/>
    <m/>
    <s v="Je Yang Hka "/>
    <s v="MMR001CMP121"/>
    <s v="97.568332"/>
    <s v="24.688339"/>
    <n v="7145"/>
    <s v="NGCA"/>
    <s v="Camp"/>
    <s v="Rural"/>
    <s v="01/06/2012"/>
    <s v="KMSS-MYT"/>
    <n v="-1"/>
    <n v="0"/>
    <n v="0"/>
    <s v="Open"/>
    <n v="-1"/>
    <n v="0"/>
  </r>
  <r>
    <s v="MMR001"/>
    <x v="1"/>
    <s v="MMR001012"/>
    <x v="5"/>
    <s v="MMR001012047"/>
    <x v="97"/>
    <s v="167249"/>
    <x v="537"/>
    <n v="44"/>
    <n v="214"/>
    <x v="1"/>
    <s v="MMR001"/>
    <s v="Open"/>
    <x v="7"/>
    <s v="MMR001012"/>
    <x v="49"/>
    <s v="MMR001012050"/>
    <m/>
    <m/>
    <s v="Je Yang Hka "/>
    <s v="MMR001CMP121"/>
    <s v="97.568332"/>
    <s v="24.688339"/>
    <n v="7145"/>
    <s v="NGCA"/>
    <s v="Camp"/>
    <s v="Rural"/>
    <s v="01/06/2012"/>
    <s v="KMSS-MYT"/>
    <n v="-1"/>
    <n v="-1"/>
    <n v="0"/>
    <s v="Open"/>
    <n v="-1"/>
    <n v="0"/>
  </r>
  <r>
    <s v="MMR001"/>
    <x v="1"/>
    <s v="MMR001012"/>
    <x v="5"/>
    <s v="MMR001012052"/>
    <x v="18"/>
    <s v="216934"/>
    <x v="34"/>
    <n v="21"/>
    <n v="94"/>
    <x v="1"/>
    <s v="MMR001"/>
    <s v="Open"/>
    <x v="7"/>
    <s v="MMR001012"/>
    <x v="49"/>
    <s v="MMR001012050"/>
    <m/>
    <m/>
    <s v="Je Yang Hka "/>
    <s v="MMR001CMP121"/>
    <s v="97.568332"/>
    <s v="24.688339"/>
    <n v="7145"/>
    <s v="NGCA"/>
    <s v="Camp"/>
    <s v="Rural"/>
    <s v="01/06/2012"/>
    <s v="KMSS-MYT"/>
    <n v="-1"/>
    <n v="-1"/>
    <n v="0"/>
    <s v="Open"/>
    <n v="-1"/>
    <n v="0"/>
  </r>
  <r>
    <s v="MMR001"/>
    <x v="1"/>
    <s v="MMR001002"/>
    <x v="3"/>
    <s v="MMR001002029"/>
    <x v="7"/>
    <s v="165778"/>
    <x v="13"/>
    <n v="5"/>
    <n v="21"/>
    <x v="1"/>
    <s v="MMR001"/>
    <s v="Open"/>
    <x v="7"/>
    <s v="MMR001012"/>
    <x v="49"/>
    <s v="MMR001012050"/>
    <m/>
    <m/>
    <s v="Je Yang Hka "/>
    <s v="MMR001CMP121"/>
    <s v="97.568332"/>
    <s v="24.688339"/>
    <n v="7145"/>
    <s v="NGCA"/>
    <s v="Camp"/>
    <s v="Rural"/>
    <s v="01/06/2012"/>
    <s v="KMSS-MYT"/>
    <n v="-1"/>
    <n v="0"/>
    <n v="0"/>
    <s v="Open"/>
    <n v="-1"/>
    <n v="0"/>
  </r>
  <r>
    <s v="MMR001"/>
    <x v="1"/>
    <s v="MMR001002"/>
    <x v="3"/>
    <s v="MMR001002021"/>
    <x v="37"/>
    <s v="216845"/>
    <x v="101"/>
    <n v="54"/>
    <n v="309"/>
    <x v="1"/>
    <s v="MMR001"/>
    <s v="Open"/>
    <x v="7"/>
    <s v="MMR001012"/>
    <x v="49"/>
    <s v="MMR001012050"/>
    <m/>
    <m/>
    <s v="Je Yang Hka "/>
    <s v="MMR001CMP121"/>
    <s v="97.568332"/>
    <s v="24.688339"/>
    <n v="7145"/>
    <s v="NGCA"/>
    <s v="Camp"/>
    <s v="Rural"/>
    <s v="01/06/2012"/>
    <s v="KMSS-MYT"/>
    <n v="-1"/>
    <n v="0"/>
    <n v="0"/>
    <s v="Open"/>
    <n v="-1"/>
    <n v="0"/>
  </r>
  <r>
    <s v="MMR001"/>
    <x v="1"/>
    <s v="MMR001002"/>
    <x v="3"/>
    <s v="MMR001002035"/>
    <x v="36"/>
    <s v="165853"/>
    <x v="56"/>
    <n v="12"/>
    <n v="53"/>
    <x v="1"/>
    <s v="MMR001"/>
    <s v="Open"/>
    <x v="7"/>
    <s v="MMR001012"/>
    <x v="49"/>
    <s v="MMR001012050"/>
    <m/>
    <m/>
    <s v="Je Yang Hka "/>
    <s v="MMR001CMP121"/>
    <s v="97.568332"/>
    <s v="24.688339"/>
    <n v="7145"/>
    <s v="NGCA"/>
    <s v="Camp"/>
    <s v="Rural"/>
    <s v="01/06/2012"/>
    <s v="KMSS-MYT"/>
    <n v="-1"/>
    <n v="0"/>
    <n v="0"/>
    <s v="Open"/>
    <n v="-1"/>
    <n v="0"/>
  </r>
  <r>
    <s v="MMR001"/>
    <x v="1"/>
    <s v="MMR001012"/>
    <x v="5"/>
    <s v="MMR001012048"/>
    <x v="27"/>
    <s v="167253"/>
    <x v="538"/>
    <n v="46"/>
    <n v="235"/>
    <x v="1"/>
    <s v="MMR001"/>
    <s v="Open"/>
    <x v="7"/>
    <s v="MMR001012"/>
    <x v="49"/>
    <s v="MMR001012050"/>
    <m/>
    <m/>
    <s v="Je Yang Hka "/>
    <s v="MMR001CMP121"/>
    <s v="97.568332"/>
    <s v="24.688339"/>
    <n v="7145"/>
    <s v="NGCA"/>
    <s v="Camp"/>
    <s v="Rural"/>
    <s v="01/06/2012"/>
    <s v="KMSS-MYT"/>
    <n v="-1"/>
    <n v="-1"/>
    <n v="0"/>
    <s v="Open"/>
    <n v="-1"/>
    <n v="0"/>
  </r>
  <r>
    <s v="MMR001"/>
    <x v="1"/>
    <s v="MMR001002"/>
    <x v="3"/>
    <s v="MMR001002021"/>
    <x v="37"/>
    <s v="216842"/>
    <x v="91"/>
    <n v="3"/>
    <n v="20"/>
    <x v="1"/>
    <s v="MMR001"/>
    <s v="Open"/>
    <x v="7"/>
    <s v="MMR001012"/>
    <x v="49"/>
    <s v="MMR001012050"/>
    <m/>
    <m/>
    <s v="Je Yang Hka "/>
    <s v="MMR001CMP121"/>
    <s v="97.568332"/>
    <s v="24.688339"/>
    <n v="7145"/>
    <s v="NGCA"/>
    <s v="Camp"/>
    <s v="Rural"/>
    <s v="01/06/2012"/>
    <s v="KMSS-MYT"/>
    <n v="-1"/>
    <n v="0"/>
    <n v="0"/>
    <s v="Open"/>
    <n v="-1"/>
    <n v="0"/>
  </r>
  <r>
    <s v="MMR001"/>
    <x v="1"/>
    <s v="MMR001002"/>
    <x v="3"/>
    <s v="MMR001002024"/>
    <x v="23"/>
    <s v="165772"/>
    <x v="39"/>
    <n v="159"/>
    <n v="833"/>
    <x v="1"/>
    <s v="MMR001"/>
    <s v="Open"/>
    <x v="7"/>
    <s v="MMR001012"/>
    <x v="49"/>
    <s v="MMR001012050"/>
    <m/>
    <m/>
    <s v="Je Yang Hka "/>
    <s v="MMR001CMP121"/>
    <s v="97.568332"/>
    <s v="24.688339"/>
    <n v="7145"/>
    <s v="NGCA"/>
    <s v="Camp"/>
    <s v="Rural"/>
    <s v="01/06/2012"/>
    <s v="KMSS-MYT"/>
    <n v="-1"/>
    <n v="0"/>
    <n v="0"/>
    <s v="Open"/>
    <n v="-1"/>
    <n v="0"/>
  </r>
  <r>
    <s v="MMR001"/>
    <x v="1"/>
    <s v="MMR001002"/>
    <x v="3"/>
    <s v="MMR001002021"/>
    <x v="37"/>
    <s v="216841"/>
    <x v="57"/>
    <n v="54"/>
    <n v="288"/>
    <x v="1"/>
    <s v="MMR001"/>
    <s v="Open"/>
    <x v="7"/>
    <s v="MMR001012"/>
    <x v="49"/>
    <s v="MMR001012050"/>
    <m/>
    <m/>
    <s v="Je Yang Hka "/>
    <s v="MMR001CMP121"/>
    <s v="97.568332"/>
    <s v="24.688339"/>
    <n v="7145"/>
    <s v="NGCA"/>
    <s v="Camp"/>
    <s v="Rural"/>
    <s v="01/06/2012"/>
    <s v="KMSS-MYT"/>
    <n v="-1"/>
    <n v="0"/>
    <n v="0"/>
    <s v="Open"/>
    <n v="-1"/>
    <n v="0"/>
  </r>
  <r>
    <s v="MMR001"/>
    <x v="1"/>
    <s v="MMR001013"/>
    <x v="4"/>
    <s v="MMR001013007"/>
    <x v="108"/>
    <s v="167301"/>
    <x v="171"/>
    <n v="1"/>
    <n v="4"/>
    <x v="1"/>
    <s v="MMR001"/>
    <s v="Open"/>
    <x v="7"/>
    <s v="MMR001012"/>
    <x v="49"/>
    <s v="MMR001012050"/>
    <m/>
    <m/>
    <s v="Je Yang Hka "/>
    <s v="MMR001CMP121"/>
    <s v="97.568332"/>
    <s v="24.688339"/>
    <n v="7145"/>
    <s v="NGCA"/>
    <s v="Camp"/>
    <s v="Rural"/>
    <s v="01/06/2012"/>
    <s v="KMSS-MYT"/>
    <n v="-1"/>
    <n v="0"/>
    <n v="0"/>
    <s v="Open"/>
    <n v="-1"/>
    <n v="0"/>
  </r>
  <r>
    <s v="MMR001"/>
    <x v="1"/>
    <s v="MMR001001"/>
    <x v="9"/>
    <s v="MMR001001008"/>
    <x v="262"/>
    <s v="165702"/>
    <x v="539"/>
    <n v="1"/>
    <n v="3"/>
    <x v="1"/>
    <s v="MMR001"/>
    <s v="Open"/>
    <x v="7"/>
    <s v="MMR001012"/>
    <x v="49"/>
    <s v="MMR001012050"/>
    <m/>
    <m/>
    <s v="Je Yang Hka "/>
    <s v="MMR001CMP121"/>
    <s v="97.568332"/>
    <s v="24.688339"/>
    <n v="7145"/>
    <s v="NGCA"/>
    <s v="Camp"/>
    <s v="Rural"/>
    <s v="01/06/2012"/>
    <s v="KMSS-MYT"/>
    <n v="-1"/>
    <n v="0"/>
    <n v="0"/>
    <s v="Open"/>
    <n v="-1"/>
    <n v="0"/>
  </r>
  <r>
    <s v="MMR015"/>
    <x v="0"/>
    <s v="MMR015011"/>
    <x v="0"/>
    <s v="MMR015011701"/>
    <x v="263"/>
    <s v="MMR015011701501"/>
    <x v="81"/>
    <n v="1"/>
    <n v="1"/>
    <x v="1"/>
    <s v="MMR001"/>
    <s v="Open"/>
    <x v="7"/>
    <s v="MMR001012"/>
    <x v="49"/>
    <s v="MMR001012050"/>
    <m/>
    <m/>
    <s v="Je Yang Hka "/>
    <s v="MMR001CMP121"/>
    <s v="97.568332"/>
    <s v="24.688339"/>
    <n v="7145"/>
    <s v="NGCA"/>
    <s v="Camp"/>
    <s v="Rural"/>
    <s v="01/06/2012"/>
    <s v="KMSS-MYT"/>
    <n v="0"/>
    <n v="0"/>
    <n v="0"/>
    <s v="Open"/>
    <n v="-1"/>
    <n v="0"/>
  </r>
  <r>
    <s v="MMR001"/>
    <x v="1"/>
    <s v="MMR001012"/>
    <x v="5"/>
    <s v="MMR001012022"/>
    <x v="43"/>
    <s v="167089"/>
    <x v="65"/>
    <n v="19"/>
    <n v="101"/>
    <x v="1"/>
    <s v="MMR001"/>
    <s v="Open"/>
    <x v="7"/>
    <s v="MMR001012"/>
    <x v="49"/>
    <s v="MMR001012050"/>
    <m/>
    <m/>
    <s v="Je Yang Hka "/>
    <s v="MMR001CMP121"/>
    <s v="97.568332"/>
    <s v="24.688339"/>
    <n v="7145"/>
    <s v="NGCA"/>
    <s v="Camp"/>
    <s v="Rural"/>
    <s v="01/06/2012"/>
    <s v="KMSS-MYT"/>
    <n v="-1"/>
    <n v="-1"/>
    <n v="0"/>
    <s v="Open"/>
    <n v="-1"/>
    <n v="0"/>
  </r>
  <r>
    <s v="MMR001"/>
    <x v="1"/>
    <s v="MMR001001"/>
    <x v="9"/>
    <s v="MMR001001013"/>
    <x v="25"/>
    <s v="165708"/>
    <x v="41"/>
    <n v="10"/>
    <n v="62"/>
    <x v="1"/>
    <s v="MMR001"/>
    <s v="Open"/>
    <x v="7"/>
    <s v="MMR001012"/>
    <x v="49"/>
    <s v="MMR001012050"/>
    <m/>
    <m/>
    <s v="Je Yang Hka "/>
    <s v="MMR001CMP121"/>
    <s v="97.568332"/>
    <s v="24.688339"/>
    <n v="7145"/>
    <s v="NGCA"/>
    <s v="Camp"/>
    <s v="Rural"/>
    <s v="01/06/2012"/>
    <s v="KMSS-MYT"/>
    <n v="-1"/>
    <n v="0"/>
    <n v="0"/>
    <s v="Open"/>
    <n v="-1"/>
    <n v="0"/>
  </r>
  <r>
    <s v="MMR001"/>
    <x v="1"/>
    <s v="MMR001012"/>
    <x v="5"/>
    <s v="MMR001012042"/>
    <x v="232"/>
    <s v="167222"/>
    <x v="489"/>
    <n v="66"/>
    <n v="338"/>
    <x v="1"/>
    <s v="MMR001"/>
    <s v="Open"/>
    <x v="7"/>
    <s v="MMR001012"/>
    <x v="49"/>
    <s v="MMR001012050"/>
    <m/>
    <m/>
    <s v="Je Yang Hka "/>
    <s v="MMR001CMP121"/>
    <s v="97.568332"/>
    <s v="24.688339"/>
    <n v="7145"/>
    <s v="NGCA"/>
    <s v="Camp"/>
    <s v="Rural"/>
    <s v="01/06/2012"/>
    <s v="KMSS-MYT"/>
    <n v="-1"/>
    <n v="-1"/>
    <n v="0"/>
    <s v="Open"/>
    <n v="-1"/>
    <n v="0"/>
  </r>
  <r>
    <s v="MMR001"/>
    <x v="1"/>
    <s v="MMR001002"/>
    <x v="3"/>
    <s v="MMR001002032"/>
    <x v="8"/>
    <m/>
    <x v="8"/>
    <n v="75"/>
    <n v="383"/>
    <x v="1"/>
    <s v="MMR001"/>
    <s v="Open"/>
    <x v="7"/>
    <s v="MMR001012"/>
    <x v="49"/>
    <s v="MMR001012050"/>
    <m/>
    <m/>
    <s v="Je Yang Hka "/>
    <s v="MMR001CMP121"/>
    <s v="97.568332"/>
    <s v="24.688339"/>
    <n v="7145"/>
    <s v="NGCA"/>
    <s v="Camp"/>
    <s v="Rural"/>
    <s v="01/06/2012"/>
    <s v="KMSS-MYT"/>
    <n v="-1"/>
    <n v="0"/>
    <n v="0"/>
    <s v="Open"/>
    <n v="-1"/>
    <n v="0"/>
  </r>
  <r>
    <s v="MMR001"/>
    <x v="1"/>
    <s v="MMR001012"/>
    <x v="5"/>
    <s v="MMR001012009"/>
    <x v="190"/>
    <s v="167047"/>
    <x v="450"/>
    <n v="1"/>
    <n v="6"/>
    <x v="1"/>
    <s v="MMR001"/>
    <s v="Open"/>
    <x v="7"/>
    <s v="MMR001012"/>
    <x v="49"/>
    <s v="MMR001012050"/>
    <m/>
    <m/>
    <s v="Je Yang Hka "/>
    <s v="MMR001CMP121"/>
    <s v="97.568332"/>
    <s v="24.688339"/>
    <n v="7145"/>
    <s v="NGCA"/>
    <s v="Camp"/>
    <s v="Rural"/>
    <s v="01/06/2012"/>
    <s v="KMSS-MYT"/>
    <n v="-1"/>
    <n v="-1"/>
    <n v="0"/>
    <s v="Open"/>
    <n v="-1"/>
    <n v="0"/>
  </r>
  <r>
    <s v="MMR001"/>
    <x v="1"/>
    <s v="MMR001012"/>
    <x v="5"/>
    <s v="MMR001012045"/>
    <x v="66"/>
    <s v="167239"/>
    <x v="195"/>
    <n v="9"/>
    <n v="44"/>
    <x v="1"/>
    <s v="MMR001"/>
    <s v="Open"/>
    <x v="7"/>
    <s v="MMR001012"/>
    <x v="49"/>
    <s v="MMR001012050"/>
    <m/>
    <m/>
    <s v="Je Yang Hka "/>
    <s v="MMR001CMP121"/>
    <s v="97.568332"/>
    <s v="24.688339"/>
    <n v="7145"/>
    <s v="NGCA"/>
    <s v="Camp"/>
    <s v="Rural"/>
    <s v="01/06/2012"/>
    <s v="KMSS-MYT"/>
    <n v="-1"/>
    <n v="-1"/>
    <n v="0"/>
    <s v="Open"/>
    <n v="-1"/>
    <n v="0"/>
  </r>
  <r>
    <s v="MMR001"/>
    <x v="1"/>
    <s v="MMR001012"/>
    <x v="5"/>
    <s v="MMR001012032"/>
    <x v="54"/>
    <s v="167155"/>
    <x v="83"/>
    <n v="47"/>
    <n v="216"/>
    <x v="1"/>
    <s v="MMR001"/>
    <s v="Open"/>
    <x v="7"/>
    <s v="MMR001012"/>
    <x v="49"/>
    <s v="MMR001012050"/>
    <m/>
    <m/>
    <s v="Je Yang Hka "/>
    <s v="MMR001CMP121"/>
    <s v="97.568332"/>
    <s v="24.688339"/>
    <n v="7145"/>
    <s v="NGCA"/>
    <s v="Camp"/>
    <s v="Rural"/>
    <s v="01/06/2012"/>
    <s v="KMSS-MYT"/>
    <n v="-1"/>
    <n v="-1"/>
    <n v="0"/>
    <s v="Open"/>
    <n v="-1"/>
    <n v="0"/>
  </r>
  <r>
    <s v="MMR001"/>
    <x v="1"/>
    <s v="MMR001002"/>
    <x v="3"/>
    <s v="MMR001002025"/>
    <x v="42"/>
    <s v="165773"/>
    <x v="71"/>
    <n v="1"/>
    <n v="18"/>
    <x v="1"/>
    <s v="MMR001"/>
    <s v="Open"/>
    <x v="7"/>
    <s v="MMR001012"/>
    <x v="49"/>
    <s v="MMR001012050"/>
    <m/>
    <m/>
    <s v="Je Yang Hka "/>
    <s v="MMR001CMP121"/>
    <s v="97.568332"/>
    <s v="24.688339"/>
    <n v="7145"/>
    <s v="NGCA"/>
    <s v="Camp"/>
    <s v="Rural"/>
    <s v="01/06/2012"/>
    <s v="KMSS-MYT"/>
    <n v="-1"/>
    <n v="0"/>
    <n v="0"/>
    <s v="Open"/>
    <n v="-1"/>
    <n v="0"/>
  </r>
  <r>
    <s v="MMR001"/>
    <x v="1"/>
    <s v="MMR001012"/>
    <x v="5"/>
    <s v="MMR001012041"/>
    <x v="12"/>
    <s v="167215"/>
    <x v="186"/>
    <n v="1"/>
    <n v="4"/>
    <x v="1"/>
    <s v="MMR001"/>
    <s v="Open"/>
    <x v="7"/>
    <s v="MMR001012"/>
    <x v="49"/>
    <s v="MMR001012050"/>
    <m/>
    <m/>
    <s v="Je Yang Hka "/>
    <s v="MMR001CMP121"/>
    <s v="97.568332"/>
    <s v="24.688339"/>
    <n v="7145"/>
    <s v="NGCA"/>
    <s v="Camp"/>
    <s v="Rural"/>
    <s v="01/06/2012"/>
    <s v="KMSS-MYT"/>
    <n v="-1"/>
    <n v="-1"/>
    <n v="0"/>
    <s v="Open"/>
    <n v="-1"/>
    <n v="0"/>
  </r>
  <r>
    <s v="MMR001"/>
    <x v="1"/>
    <s v="MMR001012"/>
    <x v="5"/>
    <s v="MMR001012050"/>
    <x v="53"/>
    <s v="167260"/>
    <x v="82"/>
    <n v="31"/>
    <n v="181"/>
    <x v="1"/>
    <s v="MMR001"/>
    <s v="Open"/>
    <x v="7"/>
    <s v="MMR001012"/>
    <x v="49"/>
    <s v="MMR001012050"/>
    <m/>
    <m/>
    <s v="Je Yang Hka "/>
    <s v="MMR001CMP121"/>
    <s v="97.568332"/>
    <s v="24.688339"/>
    <n v="7145"/>
    <s v="NGCA"/>
    <s v="Camp"/>
    <s v="Rural"/>
    <s v="01/06/2012"/>
    <s v="KMSS-MYT"/>
    <n v="-1"/>
    <n v="-1"/>
    <n v="-1"/>
    <s v="Open"/>
    <n v="0"/>
    <n v="0"/>
  </r>
  <r>
    <s v="MMR015"/>
    <x v="0"/>
    <s v="MMR015303"/>
    <x v="32"/>
    <s v="MMR015303004"/>
    <x v="264"/>
    <s v="215835"/>
    <x v="540"/>
    <n v="5"/>
    <n v="25"/>
    <x v="1"/>
    <s v="MMR001"/>
    <s v="Open"/>
    <x v="7"/>
    <s v="MMR001012"/>
    <x v="49"/>
    <s v="MMR001012050"/>
    <m/>
    <m/>
    <s v="Je Yang Hka "/>
    <s v="MMR001CMP121"/>
    <s v="97.568332"/>
    <s v="24.688339"/>
    <n v="7145"/>
    <s v="NGCA"/>
    <s v="Camp"/>
    <s v="Rural"/>
    <s v="01/06/2012"/>
    <s v="KMSS-MYT"/>
    <n v="0"/>
    <n v="0"/>
    <n v="0"/>
    <s v="Open"/>
    <n v="-1"/>
    <n v="0"/>
  </r>
  <r>
    <s v="MMR001"/>
    <x v="1"/>
    <s v="MMR001013"/>
    <x v="4"/>
    <s v="MMR001013038"/>
    <x v="31"/>
    <s v="167495"/>
    <x v="48"/>
    <n v="2"/>
    <n v="9"/>
    <x v="1"/>
    <s v="MMR001"/>
    <s v="Open"/>
    <x v="7"/>
    <s v="MMR001012"/>
    <x v="49"/>
    <s v="MMR001012050"/>
    <m/>
    <m/>
    <s v="Je Yang Hka "/>
    <s v="MMR001CMP121"/>
    <s v="97.568332"/>
    <s v="24.688339"/>
    <n v="7145"/>
    <s v="NGCA"/>
    <s v="Camp"/>
    <s v="Rural"/>
    <s v="01/06/2012"/>
    <s v="KMSS-MYT"/>
    <n v="-1"/>
    <n v="0"/>
    <n v="0"/>
    <s v="Open"/>
    <n v="-1"/>
    <n v="0"/>
  </r>
  <r>
    <s v="MMR001"/>
    <x v="1"/>
    <s v="MMR001012"/>
    <x v="5"/>
    <s v="MMR001012049"/>
    <x v="59"/>
    <s v="167259"/>
    <x v="541"/>
    <n v="5"/>
    <n v="26"/>
    <x v="1"/>
    <s v="MMR001"/>
    <s v="Open"/>
    <x v="7"/>
    <s v="MMR001012"/>
    <x v="49"/>
    <s v="MMR001012050"/>
    <m/>
    <m/>
    <s v="Je Yang Hka "/>
    <s v="MMR001CMP121"/>
    <s v="97.568332"/>
    <s v="24.688339"/>
    <n v="7145"/>
    <s v="NGCA"/>
    <s v="Camp"/>
    <s v="Rural"/>
    <s v="01/06/2012"/>
    <s v="KMSS-MYT"/>
    <n v="-1"/>
    <n v="-1"/>
    <n v="0"/>
    <s v="Open"/>
    <n v="-1"/>
    <n v="0"/>
  </r>
  <r>
    <s v="MMR001"/>
    <x v="1"/>
    <s v="MMR001012"/>
    <x v="5"/>
    <s v="MMR001012049"/>
    <x v="59"/>
    <s v="216932"/>
    <x v="542"/>
    <n v="7"/>
    <n v="36"/>
    <x v="1"/>
    <s v="MMR001"/>
    <s v="Open"/>
    <x v="7"/>
    <s v="MMR001012"/>
    <x v="49"/>
    <s v="MMR001012050"/>
    <m/>
    <m/>
    <s v="Je Yang Hka "/>
    <s v="MMR001CMP121"/>
    <s v="97.568332"/>
    <s v="24.688339"/>
    <n v="7145"/>
    <s v="NGCA"/>
    <s v="Camp"/>
    <s v="Rural"/>
    <s v="01/06/2012"/>
    <s v="KMSS-MYT"/>
    <n v="-1"/>
    <n v="-1"/>
    <n v="0"/>
    <s v="Open"/>
    <n v="-1"/>
    <n v="0"/>
  </r>
  <r>
    <s v="MMR001"/>
    <x v="1"/>
    <s v="MMR001012"/>
    <x v="5"/>
    <s v="MMR001012047"/>
    <x v="97"/>
    <s v="167250"/>
    <x v="143"/>
    <n v="7"/>
    <n v="30"/>
    <x v="1"/>
    <s v="MMR001"/>
    <s v="Open"/>
    <x v="7"/>
    <s v="MMR001012"/>
    <x v="49"/>
    <s v="MMR001012050"/>
    <m/>
    <m/>
    <s v="Je Yang Hka "/>
    <s v="MMR001CMP121"/>
    <s v="97.568332"/>
    <s v="24.688339"/>
    <n v="7145"/>
    <s v="NGCA"/>
    <s v="Camp"/>
    <s v="Rural"/>
    <s v="01/06/2012"/>
    <s v="KMSS-MYT"/>
    <n v="-1"/>
    <n v="-1"/>
    <n v="0"/>
    <s v="Open"/>
    <n v="-1"/>
    <n v="0"/>
  </r>
  <r>
    <s v="MMR001"/>
    <x v="1"/>
    <s v="MMR001012"/>
    <x v="5"/>
    <s v="MMR001012051"/>
    <x v="19"/>
    <s v="167269"/>
    <x v="35"/>
    <n v="25"/>
    <n v="119"/>
    <x v="1"/>
    <s v="MMR001"/>
    <s v="Open"/>
    <x v="7"/>
    <s v="MMR001012"/>
    <x v="49"/>
    <s v="MMR001012050"/>
    <m/>
    <m/>
    <s v="Je Yang Hka "/>
    <s v="MMR001CMP121"/>
    <s v="97.568332"/>
    <s v="24.688339"/>
    <n v="7145"/>
    <s v="NGCA"/>
    <s v="Camp"/>
    <s v="Rural"/>
    <s v="01/06/2012"/>
    <s v="KMSS-MYT"/>
    <n v="-1"/>
    <n v="-1"/>
    <n v="0"/>
    <s v="Open"/>
    <n v="-1"/>
    <n v="0"/>
  </r>
  <r>
    <s v="MMR015"/>
    <x v="0"/>
    <s v="MMR015011"/>
    <x v="0"/>
    <s v="MMR015011015"/>
    <x v="265"/>
    <s v="208646"/>
    <x v="543"/>
    <n v="1"/>
    <n v="3"/>
    <x v="1"/>
    <s v="MMR001"/>
    <s v="Open"/>
    <x v="7"/>
    <s v="MMR001012"/>
    <x v="49"/>
    <s v="MMR001012050"/>
    <m/>
    <m/>
    <s v="Je Yang Hka "/>
    <s v="MMR001CMP121"/>
    <s v="97.568332"/>
    <s v="24.688339"/>
    <n v="7145"/>
    <s v="NGCA"/>
    <s v="Camp"/>
    <s v="Rural"/>
    <s v="01/06/2012"/>
    <s v="KMSS-MYT"/>
    <n v="0"/>
    <n v="0"/>
    <n v="0"/>
    <s v="Open"/>
    <n v="-1"/>
    <n v="0"/>
  </r>
  <r>
    <s v="MMR001"/>
    <x v="1"/>
    <s v="MMR001012"/>
    <x v="5"/>
    <m/>
    <x v="4"/>
    <m/>
    <x v="8"/>
    <n v="1"/>
    <n v="4"/>
    <x v="1"/>
    <s v="MMR001"/>
    <s v="Open"/>
    <x v="7"/>
    <s v="MMR001012"/>
    <x v="49"/>
    <s v="MMR001012050"/>
    <m/>
    <m/>
    <s v="Je Yang Hka "/>
    <s v="MMR001CMP121"/>
    <s v="97.568332"/>
    <s v="24.688339"/>
    <n v="7145"/>
    <s v="NGCA"/>
    <s v="Camp"/>
    <s v="Rural"/>
    <s v="01/06/2012"/>
    <s v="KMSS-MYT"/>
    <n v="-1"/>
    <n v="-1"/>
    <n v="0"/>
    <s v="Open"/>
    <n v="0"/>
    <n v="-1"/>
  </r>
  <r>
    <s v="MMR001"/>
    <x v="1"/>
    <s v="MMR001013"/>
    <x v="4"/>
    <s v="MMR001013018"/>
    <x v="29"/>
    <s v="167392"/>
    <x v="544"/>
    <n v="1"/>
    <n v="2"/>
    <x v="1"/>
    <s v="MMR001"/>
    <s v="Open"/>
    <x v="7"/>
    <s v="MMR001012"/>
    <x v="49"/>
    <s v="MMR001012050"/>
    <m/>
    <m/>
    <s v="Je Yang Hka "/>
    <s v="MMR001CMP121"/>
    <s v="97.568332"/>
    <s v="24.688339"/>
    <n v="7145"/>
    <s v="NGCA"/>
    <s v="Camp"/>
    <s v="Rural"/>
    <s v="01/06/2012"/>
    <s v="KMSS-MYT"/>
    <n v="-1"/>
    <n v="0"/>
    <n v="0"/>
    <s v="Open"/>
    <n v="-1"/>
    <n v="0"/>
  </r>
  <r>
    <s v="MMR001"/>
    <x v="1"/>
    <s v="MMR001002"/>
    <x v="3"/>
    <s v="MMR001002031"/>
    <x v="6"/>
    <s v="165788"/>
    <x v="217"/>
    <n v="1"/>
    <n v="7"/>
    <x v="1"/>
    <s v="MMR001"/>
    <s v="Open"/>
    <x v="7"/>
    <s v="MMR001012"/>
    <x v="49"/>
    <s v="MMR001012050"/>
    <m/>
    <m/>
    <s v="Je Yang Hka "/>
    <s v="MMR001CMP121"/>
    <s v="97.568332"/>
    <s v="24.688339"/>
    <n v="7145"/>
    <s v="NGCA"/>
    <s v="Camp"/>
    <s v="Rural"/>
    <s v="01/06/2012"/>
    <s v="KMSS-MYT"/>
    <n v="-1"/>
    <n v="0"/>
    <n v="0"/>
    <s v="Open"/>
    <n v="-1"/>
    <n v="0"/>
  </r>
  <r>
    <s v="MMR001"/>
    <x v="1"/>
    <s v="MMR001008"/>
    <x v="20"/>
    <s v="MMR001008036"/>
    <x v="266"/>
    <s v="166765"/>
    <x v="545"/>
    <n v="1"/>
    <n v="2"/>
    <x v="1"/>
    <s v="MMR001"/>
    <s v="Open"/>
    <x v="7"/>
    <s v="MMR001012"/>
    <x v="49"/>
    <s v="MMR001012050"/>
    <m/>
    <m/>
    <s v="Je Yang Hka "/>
    <s v="MMR001CMP121"/>
    <s v="97.568332"/>
    <s v="24.688339"/>
    <n v="7145"/>
    <s v="NGCA"/>
    <s v="Camp"/>
    <s v="Rural"/>
    <s v="01/06/2012"/>
    <s v="KMSS-MYT"/>
    <n v="-1"/>
    <n v="0"/>
    <n v="0"/>
    <s v="Open"/>
    <n v="-1"/>
    <n v="0"/>
  </r>
  <r>
    <s v="MMR001"/>
    <x v="1"/>
    <s v="MMR001002"/>
    <x v="3"/>
    <s v="MMR001002021"/>
    <x v="37"/>
    <s v="216844"/>
    <x v="223"/>
    <n v="1"/>
    <n v="3"/>
    <x v="1"/>
    <s v="MMR001"/>
    <s v="Open"/>
    <x v="7"/>
    <s v="MMR001012"/>
    <x v="49"/>
    <s v="MMR001012050"/>
    <m/>
    <m/>
    <s v="Je Yang Hka "/>
    <s v="MMR001CMP121"/>
    <s v="97.568332"/>
    <s v="24.688339"/>
    <n v="7145"/>
    <s v="NGCA"/>
    <s v="Camp"/>
    <s v="Rural"/>
    <s v="01/06/2012"/>
    <s v="KMSS-MYT"/>
    <n v="-1"/>
    <n v="0"/>
    <n v="0"/>
    <s v="Open"/>
    <n v="-1"/>
    <n v="0"/>
  </r>
  <r>
    <s v="MMR001"/>
    <x v="1"/>
    <s v="MMR001012"/>
    <x v="5"/>
    <s v="MMR001012029"/>
    <x v="151"/>
    <s v="167131"/>
    <x v="262"/>
    <n v="1"/>
    <n v="6"/>
    <x v="1"/>
    <s v="MMR001"/>
    <s v="Open"/>
    <x v="7"/>
    <s v="MMR001012"/>
    <x v="49"/>
    <s v="MMR001012050"/>
    <m/>
    <m/>
    <s v="Je Yang Hka "/>
    <s v="MMR001CMP121"/>
    <s v="97.568332"/>
    <s v="24.688339"/>
    <n v="7145"/>
    <s v="NGCA"/>
    <s v="Camp"/>
    <s v="Rural"/>
    <s v="01/06/2012"/>
    <s v="KMSS-MYT"/>
    <n v="-1"/>
    <n v="-1"/>
    <n v="0"/>
    <s v="Open"/>
    <n v="-1"/>
    <n v="0"/>
  </r>
  <r>
    <s v="MMR001"/>
    <x v="1"/>
    <s v="MMR001012"/>
    <x v="5"/>
    <s v="MMR001012048"/>
    <x v="27"/>
    <s v="167255"/>
    <x v="67"/>
    <n v="12"/>
    <n v="69"/>
    <x v="1"/>
    <s v="MMR001"/>
    <s v="Open"/>
    <x v="7"/>
    <s v="MMR001012"/>
    <x v="49"/>
    <s v="MMR001012050"/>
    <m/>
    <m/>
    <s v="Je Yang Hka "/>
    <s v="MMR001CMP121"/>
    <s v="97.568332"/>
    <s v="24.688339"/>
    <n v="7145"/>
    <s v="NGCA"/>
    <s v="Camp"/>
    <s v="Rural"/>
    <s v="01/06/2012"/>
    <s v="KMSS-MYT"/>
    <n v="-1"/>
    <n v="-1"/>
    <n v="0"/>
    <s v="Open"/>
    <n v="-1"/>
    <n v="0"/>
  </r>
  <r>
    <s v="MMR001"/>
    <x v="1"/>
    <s v="MMR001012"/>
    <x v="5"/>
    <m/>
    <x v="4"/>
    <m/>
    <x v="8"/>
    <n v="1"/>
    <n v="7"/>
    <x v="1"/>
    <s v="MMR001"/>
    <s v="Open"/>
    <x v="7"/>
    <s v="MMR001012"/>
    <x v="49"/>
    <s v="MMR001012050"/>
    <m/>
    <m/>
    <s v="Je Yang Hka "/>
    <s v="MMR001CMP121"/>
    <s v="97.568332"/>
    <s v="24.688339"/>
    <n v="7145"/>
    <s v="NGCA"/>
    <s v="Camp"/>
    <s v="Rural"/>
    <s v="01/06/2012"/>
    <s v="KMSS-MYT"/>
    <n v="-1"/>
    <n v="-1"/>
    <n v="0"/>
    <s v="Open"/>
    <n v="0"/>
    <n v="-1"/>
  </r>
  <r>
    <s v="MMR001"/>
    <x v="1"/>
    <s v="MMR001009"/>
    <x v="6"/>
    <s v="MMR001009010"/>
    <x v="267"/>
    <s v="166820"/>
    <x v="546"/>
    <n v="1"/>
    <n v="8"/>
    <x v="1"/>
    <s v="MMR001"/>
    <s v="Open"/>
    <x v="7"/>
    <s v="MMR001012"/>
    <x v="49"/>
    <s v="MMR001012050"/>
    <m/>
    <m/>
    <s v="Je Yang Hka "/>
    <s v="MMR001CMP121"/>
    <s v="97.568332"/>
    <s v="24.688339"/>
    <n v="7145"/>
    <s v="NGCA"/>
    <s v="Camp"/>
    <s v="Rural"/>
    <s v="01/06/2012"/>
    <s v="KMSS-MYT"/>
    <n v="-1"/>
    <n v="0"/>
    <n v="0"/>
    <s v="Open"/>
    <n v="-1"/>
    <n v="0"/>
  </r>
  <r>
    <s v="MMR001"/>
    <x v="1"/>
    <s v="MMR001002"/>
    <x v="3"/>
    <s v="MMR001002701"/>
    <x v="67"/>
    <s v="MMR001002701501"/>
    <x v="81"/>
    <n v="1"/>
    <n v="2"/>
    <x v="1"/>
    <s v="MMR001"/>
    <s v="Open"/>
    <x v="7"/>
    <s v="MMR001012"/>
    <x v="49"/>
    <s v="MMR001012050"/>
    <m/>
    <m/>
    <s v="Je Yang Hka "/>
    <s v="MMR001CMP121"/>
    <s v="97.568332"/>
    <s v="24.688339"/>
    <n v="7145"/>
    <s v="NGCA"/>
    <s v="Camp"/>
    <s v="Rural"/>
    <s v="01/06/2012"/>
    <s v="KMSS-MYT"/>
    <n v="-1"/>
    <n v="0"/>
    <n v="0"/>
    <s v="Open"/>
    <n v="-1"/>
    <n v="0"/>
  </r>
  <r>
    <s v="MMR015"/>
    <x v="0"/>
    <s v="MMR015012"/>
    <x v="33"/>
    <s v="MMR015012049"/>
    <x v="268"/>
    <s v="209396"/>
    <x v="547"/>
    <n v="3"/>
    <n v="15"/>
    <x v="1"/>
    <s v="MMR001"/>
    <s v="Open"/>
    <x v="7"/>
    <s v="MMR001012"/>
    <x v="49"/>
    <s v="MMR001012050"/>
    <m/>
    <m/>
    <s v="Je Yang Hka "/>
    <s v="MMR001CMP121"/>
    <s v="97.568332"/>
    <s v="24.688339"/>
    <n v="7145"/>
    <s v="NGCA"/>
    <s v="Camp"/>
    <s v="Rural"/>
    <s v="01/06/2012"/>
    <s v="KMSS-MYT"/>
    <n v="0"/>
    <n v="0"/>
    <n v="0"/>
    <s v="Open"/>
    <n v="-1"/>
    <n v="0"/>
  </r>
  <r>
    <s v="MMR015"/>
    <x v="0"/>
    <s v="MMR015001"/>
    <x v="1"/>
    <s v="MMR015001075"/>
    <x v="269"/>
    <s v="206177"/>
    <x v="548"/>
    <n v="1"/>
    <n v="5"/>
    <x v="1"/>
    <s v="MMR001"/>
    <s v="Open"/>
    <x v="7"/>
    <s v="MMR001012"/>
    <x v="49"/>
    <s v="MMR001012050"/>
    <m/>
    <m/>
    <s v="Je Yang Hka "/>
    <s v="MMR001CMP121"/>
    <s v="97.568332"/>
    <s v="24.688339"/>
    <n v="7145"/>
    <s v="NGCA"/>
    <s v="Camp"/>
    <s v="Rural"/>
    <s v="01/06/2012"/>
    <s v="KMSS-MYT"/>
    <n v="0"/>
    <n v="0"/>
    <n v="0"/>
    <s v="Open"/>
    <n v="-1"/>
    <n v="0"/>
  </r>
  <r>
    <s v="MMR001"/>
    <x v="1"/>
    <s v="MMR001002"/>
    <x v="3"/>
    <s v="MMR001002024"/>
    <x v="23"/>
    <s v="216852"/>
    <x v="103"/>
    <n v="36"/>
    <n v="200"/>
    <x v="1"/>
    <s v="MMR001"/>
    <s v="Open"/>
    <x v="7"/>
    <s v="MMR001012"/>
    <x v="49"/>
    <s v="MMR001012050"/>
    <m/>
    <m/>
    <s v="Je Yang Hka "/>
    <s v="MMR001CMP121"/>
    <s v="97.568332"/>
    <s v="24.688339"/>
    <n v="7145"/>
    <s v="NGCA"/>
    <s v="Camp"/>
    <s v="Rural"/>
    <s v="01/06/2012"/>
    <s v="KMSS-MYT"/>
    <n v="-1"/>
    <n v="0"/>
    <n v="0"/>
    <s v="Open"/>
    <n v="-1"/>
    <n v="0"/>
  </r>
  <r>
    <s v="MMR015"/>
    <x v="0"/>
    <s v="MMR015017"/>
    <x v="29"/>
    <s v="MMR015017701"/>
    <x v="270"/>
    <s v="MMR015017701504"/>
    <x v="549"/>
    <n v="1"/>
    <n v="4"/>
    <x v="1"/>
    <s v="MMR001"/>
    <s v="Open"/>
    <x v="7"/>
    <s v="MMR001012"/>
    <x v="49"/>
    <s v="MMR001012050"/>
    <m/>
    <m/>
    <s v="Je Yang Hka "/>
    <s v="MMR001CMP121"/>
    <s v="97.568332"/>
    <s v="24.688339"/>
    <n v="7145"/>
    <s v="NGCA"/>
    <s v="Camp"/>
    <s v="Rural"/>
    <s v="01/06/2012"/>
    <s v="KMSS-MYT"/>
    <n v="0"/>
    <n v="0"/>
    <n v="0"/>
    <s v="Open"/>
    <n v="-1"/>
    <n v="0"/>
  </r>
  <r>
    <s v="MMR001"/>
    <x v="1"/>
    <s v="MMR001002"/>
    <x v="3"/>
    <s v="MMR001002023"/>
    <x v="10"/>
    <s v="165771"/>
    <x v="22"/>
    <n v="1"/>
    <n v="5"/>
    <x v="1"/>
    <s v="MMR001"/>
    <s v="Open"/>
    <x v="7"/>
    <s v="MMR001012"/>
    <x v="49"/>
    <s v="MMR001012050"/>
    <m/>
    <m/>
    <s v="Je Yang Hka "/>
    <s v="MMR001CMP121"/>
    <s v="97.568332"/>
    <s v="24.688339"/>
    <n v="7145"/>
    <s v="NGCA"/>
    <s v="Camp"/>
    <s v="Rural"/>
    <s v="01/06/2012"/>
    <s v="KMSS-MYT"/>
    <n v="-1"/>
    <n v="0"/>
    <n v="0"/>
    <s v="Open"/>
    <n v="-1"/>
    <n v="0"/>
  </r>
  <r>
    <s v="MMR001"/>
    <x v="1"/>
    <s v="MMR001012"/>
    <x v="5"/>
    <s v="MMR001012046"/>
    <x v="50"/>
    <s v="167243"/>
    <x v="77"/>
    <n v="3"/>
    <n v="15"/>
    <x v="1"/>
    <s v="MMR001"/>
    <s v="Open"/>
    <x v="7"/>
    <s v="MMR001012"/>
    <x v="49"/>
    <s v="MMR001012050"/>
    <m/>
    <m/>
    <s v="Je Yang Hka "/>
    <s v="MMR001CMP121"/>
    <s v="97.568332"/>
    <s v="24.688339"/>
    <n v="7145"/>
    <s v="NGCA"/>
    <s v="Camp"/>
    <s v="Rural"/>
    <s v="01/06/2012"/>
    <s v="KMSS-MYT"/>
    <n v="-1"/>
    <n v="-1"/>
    <n v="0"/>
    <s v="Open"/>
    <n v="-1"/>
    <n v="0"/>
  </r>
  <r>
    <s v="MMR001"/>
    <x v="1"/>
    <s v="MMR001002"/>
    <x v="3"/>
    <s v="MMR001002024"/>
    <x v="23"/>
    <s v="216853"/>
    <x v="105"/>
    <n v="26"/>
    <n v="134"/>
    <x v="1"/>
    <s v="MMR001"/>
    <s v="Open"/>
    <x v="7"/>
    <s v="MMR001012"/>
    <x v="49"/>
    <s v="MMR001012050"/>
    <m/>
    <m/>
    <s v="Je Yang Hka "/>
    <s v="MMR001CMP121"/>
    <s v="97.568332"/>
    <s v="24.688339"/>
    <n v="7145"/>
    <s v="NGCA"/>
    <s v="Camp"/>
    <s v="Rural"/>
    <s v="01/06/2012"/>
    <s v="KMSS-MYT"/>
    <n v="-1"/>
    <n v="0"/>
    <n v="0"/>
    <s v="Open"/>
    <n v="-1"/>
    <n v="0"/>
  </r>
  <r>
    <s v="MMR001"/>
    <x v="1"/>
    <s v="MMR001002"/>
    <x v="3"/>
    <s v="MMR001002024"/>
    <x v="23"/>
    <s v="216854"/>
    <x v="95"/>
    <n v="6"/>
    <n v="39"/>
    <x v="1"/>
    <s v="MMR001"/>
    <s v="Open"/>
    <x v="7"/>
    <s v="MMR001012"/>
    <x v="49"/>
    <s v="MMR001012050"/>
    <m/>
    <m/>
    <s v="Je Yang Hka "/>
    <s v="MMR001CMP121"/>
    <s v="97.568332"/>
    <s v="24.688339"/>
    <n v="7145"/>
    <s v="NGCA"/>
    <s v="Camp"/>
    <s v="Rural"/>
    <s v="01/06/2012"/>
    <s v="KMSS-MYT"/>
    <n v="-1"/>
    <n v="0"/>
    <n v="0"/>
    <s v="Open"/>
    <n v="-1"/>
    <n v="0"/>
  </r>
  <r>
    <s v="MMR001"/>
    <x v="1"/>
    <s v="MMR001012"/>
    <x v="5"/>
    <s v="MMR001012048"/>
    <x v="27"/>
    <s v="167254"/>
    <x v="106"/>
    <n v="20"/>
    <n v="101"/>
    <x v="1"/>
    <s v="MMR001"/>
    <s v="Open"/>
    <x v="7"/>
    <s v="MMR001012"/>
    <x v="49"/>
    <s v="MMR001012050"/>
    <m/>
    <m/>
    <s v="Je Yang Hka "/>
    <s v="MMR001CMP121"/>
    <s v="97.568332"/>
    <s v="24.688339"/>
    <n v="7145"/>
    <s v="NGCA"/>
    <s v="Camp"/>
    <s v="Rural"/>
    <s v="01/06/2012"/>
    <s v="KMSS-MYT"/>
    <n v="-1"/>
    <n v="-1"/>
    <n v="0"/>
    <s v="Open"/>
    <n v="-1"/>
    <n v="0"/>
  </r>
  <r>
    <s v="MMR001"/>
    <x v="1"/>
    <s v="MMR001012"/>
    <x v="5"/>
    <s v="MMR001012049"/>
    <x v="59"/>
    <s v="167258"/>
    <x v="94"/>
    <n v="44"/>
    <n v="261"/>
    <x v="1"/>
    <s v="MMR001"/>
    <s v="Open"/>
    <x v="7"/>
    <s v="MMR001012"/>
    <x v="49"/>
    <s v="MMR001012050"/>
    <m/>
    <m/>
    <s v="Je Yang Hka "/>
    <s v="MMR001CMP121"/>
    <s v="97.568332"/>
    <s v="24.688339"/>
    <n v="7145"/>
    <s v="NGCA"/>
    <s v="Camp"/>
    <s v="Rural"/>
    <s v="01/06/2012"/>
    <s v="KMSS-MYT"/>
    <n v="-1"/>
    <n v="-1"/>
    <n v="0"/>
    <s v="Open"/>
    <n v="-1"/>
    <n v="0"/>
  </r>
  <r>
    <s v="MMR001"/>
    <x v="1"/>
    <s v="MMR001002"/>
    <x v="3"/>
    <s v="MMR001002021"/>
    <x v="37"/>
    <s v="216843"/>
    <x v="68"/>
    <n v="6"/>
    <n v="37"/>
    <x v="1"/>
    <s v="MMR001"/>
    <s v="Open"/>
    <x v="7"/>
    <s v="MMR001012"/>
    <x v="49"/>
    <s v="MMR001012050"/>
    <m/>
    <m/>
    <s v="Je Yang Hka "/>
    <s v="MMR001CMP121"/>
    <s v="97.568332"/>
    <s v="24.688339"/>
    <n v="7145"/>
    <s v="NGCA"/>
    <s v="Camp"/>
    <s v="Rural"/>
    <s v="01/06/2012"/>
    <s v="KMSS-MYT"/>
    <n v="-1"/>
    <n v="0"/>
    <n v="0"/>
    <s v="Open"/>
    <n v="-1"/>
    <n v="0"/>
  </r>
  <r>
    <s v="MMR001"/>
    <x v="1"/>
    <s v="MMR001013"/>
    <x v="4"/>
    <s v="MMR001013021"/>
    <x v="20"/>
    <s v="167405"/>
    <x v="211"/>
    <n v="1"/>
    <n v="9"/>
    <x v="1"/>
    <s v="MMR001"/>
    <s v="Open"/>
    <x v="7"/>
    <s v="MMR001012"/>
    <x v="49"/>
    <s v="MMR001012050"/>
    <m/>
    <m/>
    <s v="Je Yang Hka "/>
    <s v="MMR001CMP121"/>
    <s v="97.568332"/>
    <s v="24.688339"/>
    <n v="7145"/>
    <s v="NGCA"/>
    <s v="Camp"/>
    <s v="Rural"/>
    <s v="01/06/2012"/>
    <s v="KMSS-MYT"/>
    <n v="-1"/>
    <n v="0"/>
    <n v="0"/>
    <s v="Open"/>
    <n v="-1"/>
    <n v="0"/>
  </r>
  <r>
    <s v="MMR001"/>
    <x v="1"/>
    <s v="MMR001008"/>
    <x v="20"/>
    <s v="MMR001008039"/>
    <x v="258"/>
    <s v="166768"/>
    <x v="518"/>
    <n v="1"/>
    <n v="5"/>
    <x v="1"/>
    <s v="MMR001"/>
    <s v="Open"/>
    <x v="7"/>
    <s v="MMR001012"/>
    <x v="49"/>
    <s v="MMR001012050"/>
    <m/>
    <m/>
    <s v="Je Yang Hka "/>
    <s v="MMR001CMP121"/>
    <s v="97.568332"/>
    <s v="24.688339"/>
    <n v="7145"/>
    <s v="NGCA"/>
    <s v="Camp"/>
    <s v="Rural"/>
    <s v="01/06/2012"/>
    <s v="KMSS-MYT"/>
    <n v="-1"/>
    <n v="0"/>
    <n v="0"/>
    <s v="Open"/>
    <n v="-1"/>
    <n v="0"/>
  </r>
  <r>
    <s v="MMR015"/>
    <x v="0"/>
    <s v="MMR015017"/>
    <x v="29"/>
    <s v="MMR015017027"/>
    <x v="271"/>
    <s v="210784"/>
    <x v="550"/>
    <n v="1"/>
    <n v="3"/>
    <x v="1"/>
    <s v="MMR001"/>
    <s v="Open"/>
    <x v="7"/>
    <s v="MMR001012"/>
    <x v="49"/>
    <s v="MMR001012050"/>
    <m/>
    <m/>
    <s v="Je Yang Hka "/>
    <s v="MMR001CMP121"/>
    <s v="97.568332"/>
    <s v="24.688339"/>
    <n v="7145"/>
    <s v="NGCA"/>
    <s v="Camp"/>
    <s v="Rural"/>
    <s v="01/06/2012"/>
    <s v="KMSS-MYT"/>
    <n v="0"/>
    <n v="0"/>
    <n v="0"/>
    <s v="Open"/>
    <n v="-1"/>
    <n v="0"/>
  </r>
  <r>
    <s v="MMR001"/>
    <x v="1"/>
    <s v="MMR001012"/>
    <x v="5"/>
    <s v="MMR001012053"/>
    <x v="35"/>
    <s v="216935"/>
    <x v="551"/>
    <n v="41"/>
    <n v="213"/>
    <x v="1"/>
    <s v="MMR001"/>
    <s v="Open"/>
    <x v="7"/>
    <s v="MMR001012"/>
    <x v="49"/>
    <s v="MMR001012050"/>
    <m/>
    <m/>
    <s v="Je Yang Hka "/>
    <s v="MMR001CMP121"/>
    <s v="97.568332"/>
    <s v="24.688339"/>
    <n v="7145"/>
    <s v="NGCA"/>
    <s v="Camp"/>
    <s v="Rural"/>
    <s v="01/06/2012"/>
    <s v="KMSS-MYT"/>
    <n v="-1"/>
    <n v="-1"/>
    <n v="0"/>
    <s v="Open"/>
    <n v="-1"/>
    <n v="0"/>
  </r>
  <r>
    <s v="MMR001"/>
    <x v="1"/>
    <s v="MMR001012"/>
    <x v="5"/>
    <s v="MMR001012041"/>
    <x v="12"/>
    <s v="167211"/>
    <x v="25"/>
    <n v="1"/>
    <n v="4"/>
    <x v="1"/>
    <s v="MMR001"/>
    <s v="Open"/>
    <x v="7"/>
    <s v="MMR001012"/>
    <x v="49"/>
    <s v="MMR001012050"/>
    <m/>
    <m/>
    <s v="Je Yang Hka "/>
    <s v="MMR001CMP121"/>
    <s v="97.568332"/>
    <s v="24.688339"/>
    <n v="7145"/>
    <s v="NGCA"/>
    <s v="Camp"/>
    <s v="Rural"/>
    <s v="01/06/2012"/>
    <s v="KMSS-MYT"/>
    <n v="-1"/>
    <n v="-1"/>
    <n v="0"/>
    <s v="Open"/>
    <n v="-1"/>
    <n v="0"/>
  </r>
  <r>
    <s v="MMR001"/>
    <x v="1"/>
    <s v="MMR001012"/>
    <x v="5"/>
    <s v="MMR001012044"/>
    <x v="114"/>
    <s v="167232"/>
    <x v="552"/>
    <n v="24"/>
    <n v="134"/>
    <x v="1"/>
    <s v="MMR001"/>
    <s v="Open"/>
    <x v="7"/>
    <s v="MMR001012"/>
    <x v="49"/>
    <s v="MMR001012050"/>
    <m/>
    <m/>
    <s v="Je Yang Hka "/>
    <s v="MMR001CMP121"/>
    <s v="97.568332"/>
    <s v="24.688339"/>
    <n v="7145"/>
    <s v="NGCA"/>
    <s v="Camp"/>
    <s v="Rural"/>
    <s v="01/06/2012"/>
    <s v="KMSS-MYT"/>
    <n v="-1"/>
    <n v="-1"/>
    <n v="0"/>
    <s v="Open"/>
    <n v="-1"/>
    <n v="0"/>
  </r>
  <r>
    <s v="MMR001"/>
    <x v="1"/>
    <s v="MMR001012"/>
    <x v="5"/>
    <s v="MMR001012703"/>
    <x v="52"/>
    <s v="MMR001012703503"/>
    <x v="187"/>
    <n v="10"/>
    <n v="50"/>
    <x v="1"/>
    <s v="MMR001"/>
    <s v="Open"/>
    <x v="7"/>
    <s v="MMR001012"/>
    <x v="49"/>
    <s v="MMR001012050"/>
    <m/>
    <m/>
    <s v="Je Yang Hka "/>
    <s v="MMR001CMP121"/>
    <s v="97.568332"/>
    <s v="24.688339"/>
    <n v="7145"/>
    <s v="NGCA"/>
    <s v="Camp"/>
    <s v="Rural"/>
    <s v="01/06/2012"/>
    <s v="KMSS-MYT"/>
    <n v="-1"/>
    <n v="-1"/>
    <n v="0"/>
    <s v="Open"/>
    <n v="-1"/>
    <n v="0"/>
  </r>
  <r>
    <s v="MMR001"/>
    <x v="1"/>
    <s v="MMR001012"/>
    <x v="5"/>
    <s v="MMR001012052"/>
    <x v="18"/>
    <s v="167272"/>
    <x v="553"/>
    <n v="2"/>
    <n v="13"/>
    <x v="1"/>
    <s v="MMR001"/>
    <s v="Open"/>
    <x v="7"/>
    <s v="MMR001012"/>
    <x v="49"/>
    <s v="MMR001012050"/>
    <m/>
    <m/>
    <s v="Je Yang Hka "/>
    <s v="MMR001CMP121"/>
    <s v="97.568332"/>
    <s v="24.688339"/>
    <n v="7145"/>
    <s v="NGCA"/>
    <s v="Camp"/>
    <s v="Rural"/>
    <s v="01/06/2012"/>
    <s v="KMSS-MYT"/>
    <n v="-1"/>
    <n v="-1"/>
    <n v="0"/>
    <s v="Open"/>
    <n v="-1"/>
    <n v="0"/>
  </r>
  <r>
    <s v="MMR001"/>
    <x v="1"/>
    <s v="MMR001012"/>
    <x v="5"/>
    <s v="MMR001012053"/>
    <x v="35"/>
    <s v="167280"/>
    <x v="55"/>
    <n v="2"/>
    <n v="8"/>
    <x v="1"/>
    <s v="MMR001"/>
    <s v="Open"/>
    <x v="7"/>
    <s v="MMR001012"/>
    <x v="49"/>
    <s v="MMR001012050"/>
    <m/>
    <m/>
    <s v="Je Yang Hka "/>
    <s v="MMR001CMP121"/>
    <s v="97.568332"/>
    <s v="24.688339"/>
    <n v="7145"/>
    <s v="NGCA"/>
    <s v="Camp"/>
    <s v="Rural"/>
    <s v="01/06/2012"/>
    <s v="KMSS-MYT"/>
    <n v="-1"/>
    <n v="-1"/>
    <n v="0"/>
    <s v="Open"/>
    <n v="-1"/>
    <n v="0"/>
  </r>
  <r>
    <s v="MMR001"/>
    <x v="1"/>
    <s v="MMR001015"/>
    <x v="18"/>
    <s v="MMR001015037"/>
    <x v="83"/>
    <s v="167901"/>
    <x v="554"/>
    <n v="1"/>
    <n v="4"/>
    <x v="1"/>
    <s v="MMR001"/>
    <s v="Open"/>
    <x v="7"/>
    <s v="MMR001012"/>
    <x v="49"/>
    <s v="MMR001012050"/>
    <m/>
    <m/>
    <s v="Je Yang Hka "/>
    <s v="MMR001CMP121"/>
    <s v="97.568332"/>
    <s v="24.688339"/>
    <n v="7145"/>
    <s v="NGCA"/>
    <s v="Camp"/>
    <s v="Rural"/>
    <s v="01/06/2012"/>
    <s v="KMSS-MYT"/>
    <n v="-1"/>
    <n v="0"/>
    <n v="0"/>
    <s v="Open"/>
    <n v="-1"/>
    <n v="0"/>
  </r>
  <r>
    <s v="MMR015"/>
    <x v="0"/>
    <s v="MMR015011"/>
    <x v="0"/>
    <s v="MMR015011052"/>
    <x v="208"/>
    <s v="219837"/>
    <x v="555"/>
    <n v="3"/>
    <n v="17"/>
    <x v="1"/>
    <s v="MMR001"/>
    <s v="Open"/>
    <x v="7"/>
    <s v="MMR001012"/>
    <x v="49"/>
    <s v="MMR001012050"/>
    <m/>
    <m/>
    <s v="Je Yang Hka "/>
    <s v="MMR001CMP121"/>
    <s v="97.568332"/>
    <s v="24.688339"/>
    <n v="7145"/>
    <s v="NGCA"/>
    <s v="Camp"/>
    <s v="Rural"/>
    <s v="01/06/2012"/>
    <s v="KMSS-MYT"/>
    <n v="0"/>
    <n v="0"/>
    <n v="0"/>
    <s v="Open"/>
    <n v="-1"/>
    <n v="0"/>
  </r>
  <r>
    <s v="MMR001"/>
    <x v="1"/>
    <s v="MMR001012"/>
    <x v="5"/>
    <s v="MMR001012052"/>
    <x v="18"/>
    <s v="167270"/>
    <x v="53"/>
    <n v="1"/>
    <n v="5"/>
    <x v="1"/>
    <s v="MMR001"/>
    <s v="Open"/>
    <x v="7"/>
    <s v="MMR001012"/>
    <x v="49"/>
    <s v="MMR001012050"/>
    <m/>
    <m/>
    <s v="Je Yang Hka "/>
    <s v="MMR001CMP121"/>
    <s v="97.568332"/>
    <s v="24.688339"/>
    <n v="7145"/>
    <s v="NGCA"/>
    <s v="Camp"/>
    <s v="Rural"/>
    <s v="01/06/2012"/>
    <s v="KMSS-MYT"/>
    <n v="-1"/>
    <n v="-1"/>
    <n v="0"/>
    <s v="Open"/>
    <n v="-1"/>
    <n v="0"/>
  </r>
  <r>
    <s v="MMR015"/>
    <x v="0"/>
    <s v="MMR015019"/>
    <x v="24"/>
    <s v="MMR015019015"/>
    <x v="218"/>
    <s v="210977"/>
    <x v="556"/>
    <n v="1"/>
    <n v="6"/>
    <x v="1"/>
    <s v="MMR001"/>
    <s v="Open"/>
    <x v="7"/>
    <s v="MMR001012"/>
    <x v="49"/>
    <s v="MMR001012050"/>
    <m/>
    <m/>
    <s v="Je Yang Hka "/>
    <s v="MMR001CMP121"/>
    <s v="97.568332"/>
    <s v="24.688339"/>
    <n v="7145"/>
    <s v="NGCA"/>
    <s v="Camp"/>
    <s v="Rural"/>
    <s v="01/06/2012"/>
    <s v="KMSS-MYT"/>
    <n v="0"/>
    <n v="0"/>
    <n v="0"/>
    <s v="Open"/>
    <n v="-1"/>
    <n v="0"/>
  </r>
  <r>
    <s v="MMR001"/>
    <x v="1"/>
    <s v="MMR001012"/>
    <x v="5"/>
    <s v="MMR001012043"/>
    <x v="82"/>
    <s v="167226"/>
    <x v="557"/>
    <n v="10"/>
    <n v="48"/>
    <x v="1"/>
    <s v="MMR001"/>
    <s v="Open"/>
    <x v="7"/>
    <s v="MMR001012"/>
    <x v="49"/>
    <s v="MMR001012050"/>
    <m/>
    <m/>
    <s v="Je Yang Hka "/>
    <s v="MMR001CMP121"/>
    <s v="97.568332"/>
    <s v="24.688339"/>
    <n v="7145"/>
    <s v="NGCA"/>
    <s v="Camp"/>
    <s v="Rural"/>
    <s v="01/06/2012"/>
    <s v="KMSS-MYT"/>
    <n v="-1"/>
    <n v="-1"/>
    <n v="0"/>
    <s v="Open"/>
    <n v="-1"/>
    <n v="0"/>
  </r>
  <r>
    <s v="MMR001"/>
    <x v="1"/>
    <s v="MMR001001"/>
    <x v="9"/>
    <s v="MMR001001016"/>
    <x v="91"/>
    <s v="165713"/>
    <x v="169"/>
    <n v="1"/>
    <n v="3"/>
    <x v="1"/>
    <s v="MMR001"/>
    <s v="Open"/>
    <x v="4"/>
    <s v="MMR001001"/>
    <x v="4"/>
    <s v="MMR001001701"/>
    <s v="Jan Mai Kawng"/>
    <m/>
    <s v="Jan Mai Kawng Catholic Church"/>
    <s v="MMR001CMP019"/>
    <s v="97.379595"/>
    <s v="25.40106111"/>
    <n v="462"/>
    <s v="GCA"/>
    <s v="Camp"/>
    <s v="Urban"/>
    <s v="01/07/2011"/>
    <s v="KMSS-MYT"/>
    <n v="-1"/>
    <n v="-1"/>
    <n v="0"/>
    <s v="Open"/>
    <n v="-1"/>
    <n v="0"/>
  </r>
  <r>
    <s v="MMR001"/>
    <x v="1"/>
    <s v="MMR001001"/>
    <x v="9"/>
    <s v="MMR001001018"/>
    <x v="84"/>
    <s v="216818"/>
    <x v="140"/>
    <n v="23"/>
    <n v="96"/>
    <x v="1"/>
    <s v="MMR001"/>
    <s v="Open"/>
    <x v="4"/>
    <s v="MMR001001"/>
    <x v="4"/>
    <s v="MMR001001701"/>
    <s v="Jan Mai Kawng"/>
    <m/>
    <s v="Jan Mai Kawng Catholic Church"/>
    <s v="MMR001CMP019"/>
    <s v="97.379595"/>
    <s v="25.40106111"/>
    <n v="462"/>
    <s v="GCA"/>
    <s v="Camp"/>
    <s v="Urban"/>
    <s v="01/07/2011"/>
    <s v="KMSS-MYT"/>
    <n v="-1"/>
    <n v="-1"/>
    <n v="0"/>
    <s v="Open"/>
    <n v="-1"/>
    <n v="0"/>
  </r>
  <r>
    <s v="MMR001"/>
    <x v="1"/>
    <s v="MMR001001"/>
    <x v="9"/>
    <s v="MMR001001014"/>
    <x v="88"/>
    <s v="216813"/>
    <x v="130"/>
    <n v="9"/>
    <n v="48"/>
    <x v="1"/>
    <s v="MMR001"/>
    <s v="Open"/>
    <x v="4"/>
    <s v="MMR001001"/>
    <x v="4"/>
    <s v="MMR001001701"/>
    <s v="Jan Mai Kawng"/>
    <m/>
    <s v="Jan Mai Kawng Catholic Church"/>
    <s v="MMR001CMP019"/>
    <s v="97.379595"/>
    <s v="25.40106111"/>
    <n v="462"/>
    <s v="GCA"/>
    <s v="Camp"/>
    <s v="Urban"/>
    <s v="01/07/2011"/>
    <s v="KMSS-MYT"/>
    <n v="-1"/>
    <n v="-1"/>
    <n v="0"/>
    <s v="Open"/>
    <n v="-1"/>
    <n v="0"/>
  </r>
  <r>
    <s v="MMR001"/>
    <x v="1"/>
    <s v="MMR001001"/>
    <x v="9"/>
    <s v="MMR001001015"/>
    <x v="90"/>
    <s v="216814"/>
    <x v="132"/>
    <n v="5"/>
    <n v="20"/>
    <x v="1"/>
    <s v="MMR001"/>
    <s v="Open"/>
    <x v="4"/>
    <s v="MMR001001"/>
    <x v="4"/>
    <s v="MMR001001701"/>
    <s v="Jan Mai Kawng"/>
    <m/>
    <s v="Jan Mai Kawng Catholic Church"/>
    <s v="MMR001CMP019"/>
    <s v="97.379595"/>
    <s v="25.40106111"/>
    <n v="462"/>
    <s v="GCA"/>
    <s v="Camp"/>
    <s v="Urban"/>
    <s v="01/07/2011"/>
    <s v="KMSS-MYT"/>
    <n v="-1"/>
    <n v="-1"/>
    <n v="0"/>
    <s v="Open"/>
    <n v="-1"/>
    <n v="0"/>
  </r>
  <r>
    <s v="MMR001"/>
    <x v="1"/>
    <s v="MMR001002"/>
    <x v="3"/>
    <s v="MMR001002024"/>
    <x v="23"/>
    <s v="165772"/>
    <x v="39"/>
    <n v="14"/>
    <n v="59"/>
    <x v="1"/>
    <s v="MMR001"/>
    <s v="Open"/>
    <x v="4"/>
    <s v="MMR001001"/>
    <x v="4"/>
    <s v="MMR001001701"/>
    <s v="Jan Mai Kawng"/>
    <m/>
    <s v="Jan Mai Kawng Catholic Church"/>
    <s v="MMR001CMP019"/>
    <s v="97.379595"/>
    <s v="25.40106111"/>
    <n v="462"/>
    <s v="GCA"/>
    <s v="Camp"/>
    <s v="Urban"/>
    <s v="01/07/2011"/>
    <s v="KMSS-MYT"/>
    <n v="-1"/>
    <n v="0"/>
    <n v="0"/>
    <s v="Open"/>
    <n v="-1"/>
    <n v="0"/>
  </r>
  <r>
    <s v="MMR001"/>
    <x v="1"/>
    <s v="MMR001002"/>
    <x v="3"/>
    <s v="MMR001002025"/>
    <x v="42"/>
    <s v="165773"/>
    <x v="71"/>
    <n v="1"/>
    <n v="9"/>
    <x v="1"/>
    <s v="MMR001"/>
    <s v="Open"/>
    <x v="4"/>
    <s v="MMR001001"/>
    <x v="4"/>
    <s v="MMR001001701"/>
    <s v="Jan Mai Kawng"/>
    <m/>
    <s v="Jan Mai Kawng Catholic Church"/>
    <s v="MMR001CMP019"/>
    <s v="97.379595"/>
    <s v="25.40106111"/>
    <n v="462"/>
    <s v="GCA"/>
    <s v="Camp"/>
    <s v="Urban"/>
    <s v="01/07/2011"/>
    <s v="KMSS-MYT"/>
    <n v="-1"/>
    <n v="0"/>
    <n v="0"/>
    <s v="Open"/>
    <n v="-1"/>
    <n v="0"/>
  </r>
  <r>
    <s v="MMR001"/>
    <x v="1"/>
    <s v="MMR001002"/>
    <x v="3"/>
    <s v="MMR001002035"/>
    <x v="36"/>
    <s v="165853"/>
    <x v="56"/>
    <n v="1"/>
    <n v="4"/>
    <x v="1"/>
    <s v="MMR001"/>
    <s v="Open"/>
    <x v="4"/>
    <s v="MMR001001"/>
    <x v="4"/>
    <s v="MMR001001701"/>
    <s v="Jan Mai Kawng"/>
    <m/>
    <s v="Jan Mai Kawng Catholic Church"/>
    <s v="MMR001CMP019"/>
    <s v="97.379595"/>
    <s v="25.40106111"/>
    <n v="462"/>
    <s v="GCA"/>
    <s v="Camp"/>
    <s v="Urban"/>
    <s v="01/07/2011"/>
    <s v="KMSS-MYT"/>
    <n v="-1"/>
    <n v="0"/>
    <n v="0"/>
    <s v="Open"/>
    <n v="-1"/>
    <n v="0"/>
  </r>
  <r>
    <s v="MMR001"/>
    <x v="1"/>
    <s v="MMR001015"/>
    <x v="18"/>
    <s v="MMR001015030"/>
    <x v="89"/>
    <s v="167804"/>
    <x v="131"/>
    <n v="1"/>
    <n v="8"/>
    <x v="1"/>
    <s v="MMR001"/>
    <s v="Open"/>
    <x v="4"/>
    <s v="MMR001001"/>
    <x v="4"/>
    <s v="MMR001001701"/>
    <s v="Jan Mai Kawng"/>
    <m/>
    <s v="Jan Mai Kawng Catholic Church"/>
    <s v="MMR001CMP019"/>
    <s v="97.379595"/>
    <s v="25.40106111"/>
    <n v="462"/>
    <s v="GCA"/>
    <s v="Camp"/>
    <s v="Urban"/>
    <s v="01/07/2011"/>
    <s v="KMSS-MYT"/>
    <n v="-1"/>
    <n v="0"/>
    <n v="0"/>
    <s v="Open"/>
    <n v="-1"/>
    <n v="0"/>
  </r>
  <r>
    <s v="MMR001"/>
    <x v="1"/>
    <s v="MMR001001"/>
    <x v="9"/>
    <s v="MMR001001013"/>
    <x v="25"/>
    <s v="165708"/>
    <x v="41"/>
    <n v="47"/>
    <n v="205"/>
    <x v="1"/>
    <s v="MMR001"/>
    <s v="Open"/>
    <x v="4"/>
    <s v="MMR001001"/>
    <x v="4"/>
    <s v="MMR001001701"/>
    <s v="Jan Mai Kawng"/>
    <m/>
    <s v="Jan Mai Kawng Catholic Church"/>
    <s v="MMR001CMP019"/>
    <s v="97.379595"/>
    <s v="25.40106111"/>
    <n v="462"/>
    <s v="GCA"/>
    <s v="Camp"/>
    <s v="Urban"/>
    <s v="01/07/2011"/>
    <s v="KMSS-MYT"/>
    <n v="-1"/>
    <n v="-1"/>
    <n v="0"/>
    <s v="Open"/>
    <n v="-1"/>
    <n v="0"/>
  </r>
  <r>
    <s v="MMR001"/>
    <x v="1"/>
    <s v="MMR001002"/>
    <x v="3"/>
    <s v="MMR001002023"/>
    <x v="10"/>
    <s v="165771"/>
    <x v="22"/>
    <n v="3"/>
    <n v="11"/>
    <x v="1"/>
    <s v="MMR001"/>
    <s v="Open"/>
    <x v="4"/>
    <s v="MMR001001"/>
    <x v="4"/>
    <s v="MMR001001701"/>
    <s v="Jan Mai Kawng"/>
    <m/>
    <s v="Jan Mai Kawng Catholic Church"/>
    <s v="MMR001CMP019"/>
    <s v="97.379595"/>
    <s v="25.40106111"/>
    <n v="462"/>
    <s v="GCA"/>
    <s v="Camp"/>
    <s v="Urban"/>
    <s v="01/07/2011"/>
    <s v="KMSS-MYT"/>
    <n v="-1"/>
    <n v="0"/>
    <n v="0"/>
    <s v="Open"/>
    <n v="-1"/>
    <n v="0"/>
  </r>
  <r>
    <s v="MMR001"/>
    <x v="1"/>
    <s v="MMR001001"/>
    <x v="9"/>
    <s v="MMR001001015"/>
    <x v="90"/>
    <s v="216814"/>
    <x v="132"/>
    <n v="48"/>
    <n v="294"/>
    <x v="1"/>
    <s v="MMR001"/>
    <s v="Open"/>
    <x v="4"/>
    <s v="MMR001001"/>
    <x v="4"/>
    <s v="MMR001001701"/>
    <m/>
    <m/>
    <s v="Jan Mai Kawng Baptist Church"/>
    <s v="MMR001CMP018"/>
    <s v="97.373361"/>
    <s v="25.403477"/>
    <n v="1072"/>
    <s v="GCA"/>
    <s v="Camp"/>
    <s v="Urban"/>
    <s v="01/07/2011"/>
    <s v="KBC"/>
    <n v="-1"/>
    <n v="-1"/>
    <n v="0"/>
    <s v="Open"/>
    <n v="-1"/>
    <n v="0"/>
  </r>
  <r>
    <s v="MMR001"/>
    <x v="1"/>
    <s v="MMR001001"/>
    <x v="9"/>
    <s v="MMR001001016"/>
    <x v="91"/>
    <s v="216815"/>
    <x v="133"/>
    <n v="9"/>
    <n v="56"/>
    <x v="1"/>
    <s v="MMR001"/>
    <s v="Open"/>
    <x v="4"/>
    <s v="MMR001001"/>
    <x v="4"/>
    <s v="MMR001001701"/>
    <m/>
    <m/>
    <s v="Jan Mai Kawng Baptist Church"/>
    <s v="MMR001CMP018"/>
    <s v="97.373361"/>
    <s v="25.403477"/>
    <n v="1072"/>
    <s v="GCA"/>
    <s v="Camp"/>
    <s v="Urban"/>
    <s v="01/07/2011"/>
    <s v="KBC"/>
    <n v="-1"/>
    <n v="-1"/>
    <n v="0"/>
    <s v="Open"/>
    <n v="-1"/>
    <n v="0"/>
  </r>
  <r>
    <s v="MMR001"/>
    <x v="1"/>
    <s v="MMR001015"/>
    <x v="18"/>
    <s v="MMR001015037"/>
    <x v="83"/>
    <s v="167897"/>
    <x v="125"/>
    <n v="1"/>
    <n v="10"/>
    <x v="1"/>
    <s v="MMR001"/>
    <s v="Open"/>
    <x v="4"/>
    <s v="MMR001001"/>
    <x v="4"/>
    <s v="MMR001001701"/>
    <m/>
    <m/>
    <s v="Jan Mai Kawng Baptist Church"/>
    <s v="MMR001CMP018"/>
    <s v="97.373361"/>
    <s v="25.403477"/>
    <n v="1072"/>
    <s v="GCA"/>
    <s v="Camp"/>
    <s v="Urban"/>
    <s v="01/07/2011"/>
    <s v="KBC"/>
    <n v="-1"/>
    <n v="0"/>
    <n v="0"/>
    <s v="Open"/>
    <n v="-1"/>
    <n v="0"/>
  </r>
  <r>
    <s v="MMR001"/>
    <x v="1"/>
    <s v="MMR001001"/>
    <x v="9"/>
    <s v="MMR001001013"/>
    <x v="25"/>
    <s v="216811"/>
    <x v="332"/>
    <n v="1"/>
    <n v="1"/>
    <x v="1"/>
    <s v="MMR001"/>
    <s v="Open"/>
    <x v="4"/>
    <s v="MMR001001"/>
    <x v="4"/>
    <s v="MMR001001701"/>
    <m/>
    <m/>
    <s v="Jan Mai Kawng Baptist Church"/>
    <s v="MMR001CMP018"/>
    <s v="97.373361"/>
    <s v="25.403477"/>
    <n v="1072"/>
    <s v="GCA"/>
    <s v="Camp"/>
    <s v="Urban"/>
    <s v="01/07/2011"/>
    <s v="KBC"/>
    <n v="-1"/>
    <n v="-1"/>
    <n v="0"/>
    <s v="Open"/>
    <n v="-1"/>
    <n v="0"/>
  </r>
  <r>
    <s v="MMR001"/>
    <x v="1"/>
    <s v="MMR001001"/>
    <x v="9"/>
    <s v="MMR001001018"/>
    <x v="84"/>
    <s v="216819"/>
    <x v="126"/>
    <n v="4"/>
    <n v="19"/>
    <x v="1"/>
    <s v="MMR001"/>
    <s v="Open"/>
    <x v="4"/>
    <s v="MMR001001"/>
    <x v="4"/>
    <s v="MMR001001701"/>
    <m/>
    <m/>
    <s v="Jan Mai Kawng Baptist Church"/>
    <s v="MMR001CMP018"/>
    <s v="97.373361"/>
    <s v="25.403477"/>
    <n v="1072"/>
    <s v="GCA"/>
    <s v="Camp"/>
    <s v="Urban"/>
    <s v="01/07/2011"/>
    <s v="KBC"/>
    <n v="-1"/>
    <n v="-1"/>
    <n v="0"/>
    <s v="Open"/>
    <n v="-1"/>
    <n v="0"/>
  </r>
  <r>
    <s v="MMR001"/>
    <x v="1"/>
    <s v="MMR001002"/>
    <x v="3"/>
    <s v="MMR001002024"/>
    <x v="23"/>
    <s v="165772"/>
    <x v="39"/>
    <n v="10"/>
    <n v="48"/>
    <x v="1"/>
    <s v="MMR001"/>
    <s v="Open"/>
    <x v="4"/>
    <s v="MMR001001"/>
    <x v="4"/>
    <s v="MMR001001701"/>
    <m/>
    <m/>
    <s v="Jan Mai Kawng Baptist Church"/>
    <s v="MMR001CMP018"/>
    <s v="97.373361"/>
    <s v="25.403477"/>
    <n v="1072"/>
    <s v="GCA"/>
    <s v="Camp"/>
    <s v="Urban"/>
    <s v="01/07/2011"/>
    <s v="KBC"/>
    <n v="-1"/>
    <n v="0"/>
    <n v="0"/>
    <s v="Open"/>
    <n v="-1"/>
    <n v="0"/>
  </r>
  <r>
    <s v="MMR001"/>
    <x v="1"/>
    <s v="MMR001002"/>
    <x v="3"/>
    <s v="MMR001002025"/>
    <x v="42"/>
    <s v="216855"/>
    <x v="63"/>
    <n v="24"/>
    <n v="96"/>
    <x v="1"/>
    <s v="MMR001"/>
    <s v="Open"/>
    <x v="4"/>
    <s v="MMR001001"/>
    <x v="4"/>
    <s v="MMR001001701"/>
    <m/>
    <m/>
    <s v="Jan Mai Kawng Baptist Church"/>
    <s v="MMR001CMP018"/>
    <s v="97.373361"/>
    <s v="25.403477"/>
    <n v="1072"/>
    <s v="GCA"/>
    <s v="Camp"/>
    <s v="Urban"/>
    <s v="01/07/2011"/>
    <s v="KBC"/>
    <n v="-1"/>
    <n v="0"/>
    <n v="0"/>
    <s v="Open"/>
    <n v="-1"/>
    <n v="0"/>
  </r>
  <r>
    <s v="MMR001"/>
    <x v="1"/>
    <s v="MMR001002"/>
    <x v="3"/>
    <s v="MMR001002021"/>
    <x v="37"/>
    <s v="165769"/>
    <x v="84"/>
    <n v="4"/>
    <n v="14"/>
    <x v="1"/>
    <s v="MMR001"/>
    <s v="Open"/>
    <x v="4"/>
    <s v="MMR001001"/>
    <x v="4"/>
    <s v="MMR001001701"/>
    <m/>
    <m/>
    <s v="Jan Mai Kawng Baptist Church"/>
    <s v="MMR001CMP018"/>
    <s v="97.373361"/>
    <s v="25.403477"/>
    <n v="1072"/>
    <s v="GCA"/>
    <s v="Camp"/>
    <s v="Urban"/>
    <s v="01/07/2011"/>
    <s v="KBC"/>
    <n v="-1"/>
    <n v="0"/>
    <n v="0"/>
    <s v="Open"/>
    <n v="-1"/>
    <n v="0"/>
  </r>
  <r>
    <s v="MMR001"/>
    <x v="1"/>
    <s v="MMR001001"/>
    <x v="9"/>
    <s v="MMR001001018"/>
    <x v="84"/>
    <s v="216818"/>
    <x v="140"/>
    <n v="4"/>
    <n v="24"/>
    <x v="1"/>
    <s v="MMR001"/>
    <s v="Open"/>
    <x v="4"/>
    <s v="MMR001001"/>
    <x v="4"/>
    <s v="MMR001001701"/>
    <m/>
    <m/>
    <s v="Jan Mai Kawng Baptist Church"/>
    <s v="MMR001CMP018"/>
    <s v="97.373361"/>
    <s v="25.403477"/>
    <n v="1072"/>
    <s v="GCA"/>
    <s v="Camp"/>
    <s v="Urban"/>
    <s v="01/07/2011"/>
    <s v="KBC"/>
    <n v="-1"/>
    <n v="-1"/>
    <n v="0"/>
    <s v="Open"/>
    <n v="-1"/>
    <n v="0"/>
  </r>
  <r>
    <s v="MMR001"/>
    <x v="1"/>
    <s v="MMR001009"/>
    <x v="6"/>
    <s v="MMR001009015"/>
    <x v="234"/>
    <s v="166826"/>
    <x v="458"/>
    <n v="1"/>
    <n v="8"/>
    <x v="1"/>
    <s v="MMR001"/>
    <s v="Open"/>
    <x v="4"/>
    <s v="MMR001001"/>
    <x v="4"/>
    <s v="MMR001001701"/>
    <m/>
    <m/>
    <s v="Jan Mai Kawng Baptist Church"/>
    <s v="MMR001CMP018"/>
    <s v="97.373361"/>
    <s v="25.403477"/>
    <n v="1072"/>
    <s v="GCA"/>
    <s v="Camp"/>
    <s v="Urban"/>
    <s v="01/07/2011"/>
    <s v="KBC"/>
    <n v="-1"/>
    <n v="0"/>
    <n v="0"/>
    <s v="Open"/>
    <n v="-1"/>
    <n v="0"/>
  </r>
  <r>
    <s v="MMR001"/>
    <x v="1"/>
    <s v="MMR001009"/>
    <x v="6"/>
    <s v="MMR001009001"/>
    <x v="13"/>
    <s v="220484"/>
    <x v="28"/>
    <n v="20"/>
    <n v="100"/>
    <x v="1"/>
    <s v="MMR001"/>
    <s v="Open"/>
    <x v="4"/>
    <s v="MMR001001"/>
    <x v="4"/>
    <s v="MMR001001701"/>
    <m/>
    <m/>
    <s v="Jan Mai Kawng Baptist Church"/>
    <s v="MMR001CMP018"/>
    <s v="97.373361"/>
    <s v="25.403477"/>
    <n v="1072"/>
    <s v="GCA"/>
    <s v="Camp"/>
    <s v="Urban"/>
    <s v="01/07/2011"/>
    <s v="KBC"/>
    <n v="-1"/>
    <n v="0"/>
    <n v="0"/>
    <s v="Open"/>
    <n v="-1"/>
    <n v="0"/>
  </r>
  <r>
    <s v="MMR001"/>
    <x v="1"/>
    <s v="MMR001015"/>
    <x v="18"/>
    <s v="MMR001015030"/>
    <x v="89"/>
    <s v="167804"/>
    <x v="131"/>
    <n v="19"/>
    <n v="112"/>
    <x v="1"/>
    <s v="MMR001"/>
    <s v="Open"/>
    <x v="4"/>
    <s v="MMR001001"/>
    <x v="4"/>
    <s v="MMR001001701"/>
    <m/>
    <m/>
    <s v="Jan Mai Kawng Baptist Church"/>
    <s v="MMR001CMP018"/>
    <s v="97.373361"/>
    <s v="25.403477"/>
    <n v="1072"/>
    <s v="GCA"/>
    <s v="Camp"/>
    <s v="Urban"/>
    <s v="01/07/2011"/>
    <s v="KBC"/>
    <n v="-1"/>
    <n v="0"/>
    <n v="0"/>
    <s v="Open"/>
    <n v="-1"/>
    <n v="0"/>
  </r>
  <r>
    <s v="MMR001"/>
    <x v="1"/>
    <s v="MMR001002"/>
    <x v="3"/>
    <s v="MMR001002029"/>
    <x v="7"/>
    <s v="165778"/>
    <x v="13"/>
    <n v="2"/>
    <n v="9"/>
    <x v="1"/>
    <s v="MMR001"/>
    <s v="Open"/>
    <x v="4"/>
    <s v="MMR001001"/>
    <x v="4"/>
    <s v="MMR001001701"/>
    <m/>
    <m/>
    <s v="Jan Mai Kawng Baptist Church"/>
    <s v="MMR001CMP018"/>
    <s v="97.373361"/>
    <s v="25.403477"/>
    <n v="1072"/>
    <s v="GCA"/>
    <s v="Camp"/>
    <s v="Urban"/>
    <s v="01/07/2011"/>
    <s v="KBC"/>
    <n v="-1"/>
    <n v="0"/>
    <n v="0"/>
    <s v="Open"/>
    <n v="-1"/>
    <n v="0"/>
  </r>
  <r>
    <s v="MMR001"/>
    <x v="1"/>
    <s v="MMR001002"/>
    <x v="3"/>
    <s v="MMR001002025"/>
    <x v="42"/>
    <s v="165773"/>
    <x v="71"/>
    <n v="1"/>
    <n v="5"/>
    <x v="1"/>
    <s v="MMR001"/>
    <s v="Open"/>
    <x v="4"/>
    <s v="MMR001001"/>
    <x v="4"/>
    <s v="MMR001001701"/>
    <m/>
    <m/>
    <s v="Jan Mai Kawng Baptist Church"/>
    <s v="MMR001CMP018"/>
    <s v="97.373361"/>
    <s v="25.403477"/>
    <n v="1072"/>
    <s v="GCA"/>
    <s v="Camp"/>
    <s v="Urban"/>
    <s v="01/07/2011"/>
    <s v="KBC"/>
    <n v="-1"/>
    <n v="0"/>
    <n v="0"/>
    <s v="Open"/>
    <n v="-1"/>
    <n v="0"/>
  </r>
  <r>
    <s v="MMR001"/>
    <x v="1"/>
    <s v="MMR001015"/>
    <x v="18"/>
    <s v="MMR001015024"/>
    <x v="272"/>
    <s v="167762"/>
    <x v="558"/>
    <n v="2"/>
    <n v="8"/>
    <x v="1"/>
    <s v="MMR001"/>
    <s v="Open"/>
    <x v="4"/>
    <s v="MMR001001"/>
    <x v="4"/>
    <s v="MMR001001701"/>
    <m/>
    <m/>
    <s v="Jan Mai Kawng Baptist Church"/>
    <s v="MMR001CMP018"/>
    <s v="97.373361"/>
    <s v="25.403477"/>
    <n v="1072"/>
    <s v="GCA"/>
    <s v="Camp"/>
    <s v="Urban"/>
    <s v="01/07/2011"/>
    <s v="KBC"/>
    <n v="-1"/>
    <n v="0"/>
    <n v="0"/>
    <s v="Open"/>
    <n v="-1"/>
    <n v="0"/>
  </r>
  <r>
    <s v="MMR001"/>
    <x v="1"/>
    <s v="MMR001001"/>
    <x v="9"/>
    <s v="MMR001001013"/>
    <x v="25"/>
    <s v="165708"/>
    <x v="41"/>
    <n v="52"/>
    <n v="293"/>
    <x v="1"/>
    <s v="MMR001"/>
    <s v="Open"/>
    <x v="4"/>
    <s v="MMR001001"/>
    <x v="4"/>
    <s v="MMR001001701"/>
    <m/>
    <m/>
    <s v="Jan Mai Kawng Baptist Church"/>
    <s v="MMR001CMP018"/>
    <s v="97.373361"/>
    <s v="25.403477"/>
    <n v="1072"/>
    <s v="GCA"/>
    <s v="Camp"/>
    <s v="Urban"/>
    <s v="01/07/2011"/>
    <s v="KBC"/>
    <n v="-1"/>
    <n v="-1"/>
    <n v="0"/>
    <s v="Open"/>
    <n v="-1"/>
    <n v="0"/>
  </r>
  <r>
    <s v="MMR001"/>
    <x v="1"/>
    <s v="MMR001002"/>
    <x v="3"/>
    <m/>
    <x v="4"/>
    <m/>
    <x v="8"/>
    <n v="2"/>
    <n v="7"/>
    <x v="1"/>
    <s v="MMR001"/>
    <s v="Open"/>
    <x v="4"/>
    <s v="MMR001001"/>
    <x v="4"/>
    <s v="MMR001001701"/>
    <m/>
    <m/>
    <s v="Jan Mai Kawng Baptist Church"/>
    <s v="MMR001CMP018"/>
    <s v="97.373361"/>
    <s v="25.403477"/>
    <n v="1072"/>
    <s v="GCA"/>
    <s v="Camp"/>
    <s v="Urban"/>
    <s v="01/07/2011"/>
    <s v="KBC"/>
    <n v="-1"/>
    <n v="0"/>
    <n v="0"/>
    <s v="Open"/>
    <n v="0"/>
    <n v="-1"/>
  </r>
  <r>
    <s v="MMR001"/>
    <x v="1"/>
    <s v="MMR001013"/>
    <x v="4"/>
    <s v="MMR001013008"/>
    <x v="41"/>
    <s v="167307"/>
    <x v="197"/>
    <n v="2"/>
    <n v="11"/>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38"/>
    <x v="31"/>
    <s v="167495"/>
    <x v="48"/>
    <n v="13"/>
    <n v="79"/>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37"/>
    <x v="9"/>
    <s v="167484"/>
    <x v="93"/>
    <n v="9"/>
    <n v="51"/>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08"/>
    <x v="41"/>
    <s v="167308"/>
    <x v="220"/>
    <n v="1"/>
    <n v="7"/>
    <x v="1"/>
    <s v="MMR001"/>
    <s v="Open"/>
    <x v="3"/>
    <s v="MMR001010"/>
    <x v="3"/>
    <s v="MMR001010701"/>
    <s v="Pauk Kone Ward"/>
    <s v="MMR001010701506"/>
    <s v="Htoi San Church"/>
    <s v="MMR001CMP052"/>
    <s v="97.23692"/>
    <s v="24.24766"/>
    <n v="237"/>
    <s v="GCA"/>
    <s v="Camp"/>
    <s v="Urban"/>
    <s v="01/12/2011"/>
    <s v="KBC"/>
    <n v="-1"/>
    <n v="0"/>
    <n v="0"/>
    <s v="Open"/>
    <n v="-1"/>
    <n v="0"/>
  </r>
  <r>
    <s v="MMR001"/>
    <x v="1"/>
    <s v="MMR001012"/>
    <x v="5"/>
    <s v="MMR001012048"/>
    <x v="27"/>
    <s v="167254"/>
    <x v="106"/>
    <n v="1"/>
    <n v="2"/>
    <x v="1"/>
    <s v="MMR001"/>
    <s v="Open"/>
    <x v="3"/>
    <s v="MMR001010"/>
    <x v="3"/>
    <s v="MMR001010701"/>
    <s v="Pauk Kone Ward"/>
    <s v="MMR001010701506"/>
    <s v="Htoi San Church"/>
    <s v="MMR001CMP052"/>
    <s v="97.23692"/>
    <s v="24.24766"/>
    <n v="237"/>
    <s v="GCA"/>
    <s v="Camp"/>
    <s v="Urban"/>
    <s v="01/12/2011"/>
    <s v="KBC"/>
    <n v="-1"/>
    <n v="0"/>
    <n v="0"/>
    <s v="Open"/>
    <n v="-1"/>
    <n v="0"/>
  </r>
  <r>
    <s v="MMR001"/>
    <x v="1"/>
    <s v="MMR001012"/>
    <x v="5"/>
    <s v="MMR001012024"/>
    <x v="55"/>
    <s v="167102"/>
    <x v="176"/>
    <n v="1"/>
    <n v="7"/>
    <x v="1"/>
    <s v="MMR001"/>
    <s v="Open"/>
    <x v="3"/>
    <s v="MMR001010"/>
    <x v="3"/>
    <s v="MMR001010701"/>
    <s v="Pauk Kone Ward"/>
    <s v="MMR001010701506"/>
    <s v="Htoi San Church"/>
    <s v="MMR001CMP052"/>
    <s v="97.23692"/>
    <s v="24.24766"/>
    <n v="237"/>
    <s v="GCA"/>
    <s v="Camp"/>
    <s v="Urban"/>
    <s v="01/12/2011"/>
    <s v="KBC"/>
    <n v="-1"/>
    <n v="0"/>
    <n v="0"/>
    <s v="Open"/>
    <n v="-1"/>
    <n v="0"/>
  </r>
  <r>
    <s v="MMR001"/>
    <x v="1"/>
    <s v="MMR001012"/>
    <x v="5"/>
    <s v="MMR001012008"/>
    <x v="51"/>
    <s v="167035"/>
    <x v="196"/>
    <n v="1"/>
    <n v="1"/>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31"/>
    <x v="109"/>
    <s v="167457"/>
    <x v="353"/>
    <n v="1"/>
    <n v="7"/>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07"/>
    <x v="108"/>
    <s v="167301"/>
    <x v="171"/>
    <n v="3"/>
    <n v="16"/>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32"/>
    <x v="21"/>
    <s v="167469"/>
    <x v="37"/>
    <n v="3"/>
    <n v="22"/>
    <x v="1"/>
    <s v="MMR001"/>
    <s v="Open"/>
    <x v="3"/>
    <s v="MMR001010"/>
    <x v="3"/>
    <s v="MMR001010701"/>
    <s v="Pauk Kone Ward"/>
    <s v="MMR001010701506"/>
    <s v="Htoi San Church"/>
    <s v="MMR001CMP052"/>
    <s v="97.23692"/>
    <s v="24.24766"/>
    <n v="237"/>
    <s v="GCA"/>
    <s v="Camp"/>
    <s v="Urban"/>
    <s v="01/12/2011"/>
    <s v="KBC"/>
    <n v="-1"/>
    <n v="0"/>
    <n v="0"/>
    <s v="Open"/>
    <n v="-1"/>
    <n v="0"/>
  </r>
  <r>
    <s v="MMR001"/>
    <x v="1"/>
    <s v="MMR001013"/>
    <x v="4"/>
    <s v="MMR001013033"/>
    <x v="124"/>
    <s v="167474"/>
    <x v="364"/>
    <n v="4"/>
    <n v="20"/>
    <x v="1"/>
    <s v="MMR001"/>
    <s v="Open"/>
    <x v="3"/>
    <s v="MMR001010"/>
    <x v="3"/>
    <s v="MMR001010701"/>
    <s v="Pauk Kone Ward"/>
    <s v="MMR001010701506"/>
    <s v="Htoi San Church"/>
    <s v="MMR001CMP052"/>
    <s v="97.23692"/>
    <s v="24.24766"/>
    <n v="237"/>
    <s v="GCA"/>
    <s v="Camp"/>
    <s v="Urban"/>
    <s v="01/12/2011"/>
    <s v="KBC"/>
    <n v="-1"/>
    <n v="0"/>
    <n v="0"/>
    <s v="Open"/>
    <n v="-1"/>
    <n v="0"/>
  </r>
  <r>
    <s v="MMR015"/>
    <x v="0"/>
    <s v="MMR015012"/>
    <x v="33"/>
    <s v="MMR015012007"/>
    <x v="273"/>
    <s v="209182"/>
    <x v="559"/>
    <n v="1"/>
    <n v="4"/>
    <x v="1"/>
    <s v="MMR001"/>
    <s v="Open"/>
    <x v="7"/>
    <s v="MMR001012"/>
    <x v="50"/>
    <s v="MMR001012042"/>
    <s v="Hpun Lum Yang"/>
    <s v="167223"/>
    <s v="Hpun Lum Yang "/>
    <s v="MMR001CMP122"/>
    <s v="97.573126"/>
    <s v="24.661906"/>
    <n v="3293"/>
    <s v="NGCA"/>
    <s v="Camp"/>
    <s v="Rural"/>
    <s v="01/06/2011"/>
    <s v="KMSS-MYT"/>
    <n v="0"/>
    <n v="0"/>
    <n v="0"/>
    <s v="Open"/>
    <n v="-1"/>
    <n v="0"/>
  </r>
  <r>
    <s v="MMR001"/>
    <x v="1"/>
    <s v="MMR001012"/>
    <x v="5"/>
    <s v="MMR001012044"/>
    <x v="114"/>
    <s v="167235"/>
    <x v="560"/>
    <n v="3"/>
    <n v="18"/>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32"/>
    <x v="54"/>
    <s v="167160"/>
    <x v="561"/>
    <n v="1"/>
    <n v="7"/>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44"/>
    <x v="114"/>
    <s v="216925"/>
    <x v="185"/>
    <n v="7"/>
    <n v="41"/>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48"/>
    <x v="27"/>
    <s v="167251"/>
    <x v="80"/>
    <n v="20"/>
    <n v="153"/>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4"/>
    <x v="23"/>
    <s v="165772"/>
    <x v="39"/>
    <n v="20"/>
    <n v="83"/>
    <x v="1"/>
    <s v="MMR001"/>
    <s v="Open"/>
    <x v="7"/>
    <s v="MMR001012"/>
    <x v="50"/>
    <s v="MMR001012042"/>
    <s v="Hpun Lum Yang"/>
    <s v="167223"/>
    <s v="Hpun Lum Yang "/>
    <s v="MMR001CMP122"/>
    <s v="97.573126"/>
    <s v="24.661906"/>
    <n v="3293"/>
    <s v="NGCA"/>
    <s v="Camp"/>
    <s v="Rural"/>
    <s v="01/06/2011"/>
    <s v="KMSS-MYT"/>
    <n v="-1"/>
    <n v="0"/>
    <n v="0"/>
    <s v="Open"/>
    <n v="-1"/>
    <n v="0"/>
  </r>
  <r>
    <s v="MMR001"/>
    <x v="1"/>
    <s v="MMR001013"/>
    <x v="4"/>
    <s v="MMR001013012"/>
    <x v="38"/>
    <s v="216946"/>
    <x v="562"/>
    <n v="2"/>
    <n v="9"/>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09"/>
    <x v="190"/>
    <s v="167046"/>
    <x v="563"/>
    <n v="2"/>
    <n v="9"/>
    <x v="1"/>
    <s v="MMR001"/>
    <s v="Open"/>
    <x v="7"/>
    <s v="MMR001012"/>
    <x v="50"/>
    <s v="MMR001012042"/>
    <s v="Hpun Lum Yang"/>
    <s v="167223"/>
    <s v="Hpun Lum Yang "/>
    <s v="MMR001CMP122"/>
    <s v="97.573126"/>
    <s v="24.661906"/>
    <n v="3293"/>
    <s v="NGCA"/>
    <s v="Camp"/>
    <s v="Rural"/>
    <s v="01/06/2011"/>
    <s v="KMSS-MYT"/>
    <n v="-1"/>
    <n v="-1"/>
    <n v="0"/>
    <s v="Open"/>
    <n v="-1"/>
    <n v="0"/>
  </r>
  <r>
    <s v="MMR015"/>
    <x v="0"/>
    <s v="MMR015011"/>
    <x v="0"/>
    <s v="MMR015011033"/>
    <x v="274"/>
    <s v="208776"/>
    <x v="564"/>
    <n v="1"/>
    <n v="2"/>
    <x v="1"/>
    <s v="MMR001"/>
    <s v="Open"/>
    <x v="7"/>
    <s v="MMR001012"/>
    <x v="50"/>
    <s v="MMR001012042"/>
    <s v="Hpun Lum Yang"/>
    <s v="167223"/>
    <s v="Hpun Lum Yang "/>
    <s v="MMR001CMP122"/>
    <s v="97.573126"/>
    <s v="24.661906"/>
    <n v="3293"/>
    <s v="NGCA"/>
    <s v="Camp"/>
    <s v="Rural"/>
    <s v="01/06/2011"/>
    <s v="KMSS-MYT"/>
    <n v="0"/>
    <n v="0"/>
    <n v="0"/>
    <s v="Open"/>
    <n v="-1"/>
    <n v="0"/>
  </r>
  <r>
    <s v="MMR001"/>
    <x v="1"/>
    <s v="MMR001012"/>
    <x v="5"/>
    <s v="MMR001012053"/>
    <x v="35"/>
    <s v="167280"/>
    <x v="55"/>
    <n v="31"/>
    <n v="143"/>
    <x v="1"/>
    <s v="MMR001"/>
    <s v="Open"/>
    <x v="7"/>
    <s v="MMR001012"/>
    <x v="50"/>
    <s v="MMR001012042"/>
    <s v="Hpun Lum Yang"/>
    <s v="167223"/>
    <s v="Hpun Lum Yang "/>
    <s v="MMR001CMP122"/>
    <s v="97.573126"/>
    <s v="24.661906"/>
    <n v="3293"/>
    <s v="NGCA"/>
    <s v="Camp"/>
    <s v="Rural"/>
    <s v="01/06/2011"/>
    <s v="KMSS-MYT"/>
    <n v="-1"/>
    <n v="-1"/>
    <n v="0"/>
    <s v="Open"/>
    <n v="-1"/>
    <n v="0"/>
  </r>
  <r>
    <s v="MMR001"/>
    <x v="1"/>
    <s v="MMR001013"/>
    <x v="4"/>
    <s v="MMR001013037"/>
    <x v="9"/>
    <s v="167484"/>
    <x v="93"/>
    <n v="2"/>
    <n v="9"/>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41"/>
    <x v="12"/>
    <s v="167211"/>
    <x v="25"/>
    <n v="95"/>
    <n v="425"/>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32"/>
    <x v="8"/>
    <s v="165801"/>
    <x v="51"/>
    <n v="2"/>
    <n v="8"/>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32"/>
    <x v="8"/>
    <s v="220360"/>
    <x v="19"/>
    <n v="5"/>
    <n v="7"/>
    <x v="1"/>
    <s v="MMR001"/>
    <s v="Open"/>
    <x v="7"/>
    <s v="MMR001012"/>
    <x v="50"/>
    <s v="MMR001012042"/>
    <s v="Hpun Lum Yang"/>
    <s v="167223"/>
    <s v="Hpun Lum Yang "/>
    <s v="MMR001CMP122"/>
    <s v="97.573126"/>
    <s v="24.661906"/>
    <n v="3293"/>
    <s v="NGCA"/>
    <s v="Camp"/>
    <s v="Rural"/>
    <s v="01/06/2011"/>
    <s v="KMSS-MYT"/>
    <n v="-1"/>
    <n v="0"/>
    <n v="0"/>
    <s v="Open"/>
    <n v="-1"/>
    <n v="0"/>
  </r>
  <r>
    <s v="MMR001"/>
    <x v="1"/>
    <s v="MMR001013"/>
    <x v="4"/>
    <s v="MMR001013028"/>
    <x v="56"/>
    <s v="216984"/>
    <x v="530"/>
    <n v="1"/>
    <n v="3"/>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49"/>
    <x v="59"/>
    <s v="167258"/>
    <x v="94"/>
    <n v="1"/>
    <n v="4"/>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48"/>
    <x v="27"/>
    <s v="167254"/>
    <x v="106"/>
    <n v="3"/>
    <n v="11"/>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45"/>
    <x v="66"/>
    <s v="167239"/>
    <x v="195"/>
    <n v="1"/>
    <n v="4"/>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9"/>
    <x v="7"/>
    <s v="165778"/>
    <x v="13"/>
    <n v="2"/>
    <n v="9"/>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50"/>
    <x v="53"/>
    <s v="167260"/>
    <x v="82"/>
    <n v="1"/>
    <n v="1"/>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3"/>
    <x v="10"/>
    <s v="165771"/>
    <x v="22"/>
    <n v="2"/>
    <n v="11"/>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21"/>
    <x v="37"/>
    <s v="165769"/>
    <x v="84"/>
    <n v="7"/>
    <n v="38"/>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703"/>
    <x v="52"/>
    <s v="MMR001012703501"/>
    <x v="81"/>
    <n v="22"/>
    <n v="116"/>
    <x v="1"/>
    <s v="MMR001"/>
    <s v="Open"/>
    <x v="7"/>
    <s v="MMR001012"/>
    <x v="50"/>
    <s v="MMR001012042"/>
    <s v="Hpun Lum Yang"/>
    <s v="167223"/>
    <s v="Hpun Lum Yang "/>
    <s v="MMR001CMP122"/>
    <s v="97.573126"/>
    <s v="24.661906"/>
    <n v="3293"/>
    <s v="NGCA"/>
    <s v="Camp"/>
    <s v="Rural"/>
    <s v="01/06/2011"/>
    <s v="KMSS-MYT"/>
    <n v="-1"/>
    <n v="-1"/>
    <n v="0"/>
    <s v="Open"/>
    <n v="-1"/>
    <n v="0"/>
  </r>
  <r>
    <s v="MMR001"/>
    <x v="1"/>
    <s v="MMR001013"/>
    <x v="4"/>
    <s v="MMR001013701"/>
    <x v="216"/>
    <s v="MMR001013701502"/>
    <x v="565"/>
    <n v="1"/>
    <n v="5"/>
    <x v="1"/>
    <s v="MMR001"/>
    <s v="Open"/>
    <x v="7"/>
    <s v="MMR001012"/>
    <x v="50"/>
    <s v="MMR001012042"/>
    <s v="Hpun Lum Yang"/>
    <s v="167223"/>
    <s v="Hpun Lum Yang "/>
    <s v="MMR001CMP122"/>
    <s v="97.573126"/>
    <s v="24.661906"/>
    <n v="3293"/>
    <s v="NGCA"/>
    <s v="Camp"/>
    <s v="Rural"/>
    <s v="01/06/2011"/>
    <s v="KMSS-MYT"/>
    <n v="-1"/>
    <n v="0"/>
    <n v="0"/>
    <s v="Open"/>
    <n v="-1"/>
    <n v="0"/>
  </r>
  <r>
    <s v="MMR001"/>
    <x v="1"/>
    <s v="MMR001013"/>
    <x v="4"/>
    <s v="MMR001013025"/>
    <x v="168"/>
    <s v="167422"/>
    <x v="566"/>
    <n v="1"/>
    <n v="5"/>
    <x v="1"/>
    <s v="MMR001"/>
    <s v="Open"/>
    <x v="7"/>
    <s v="MMR001012"/>
    <x v="50"/>
    <s v="MMR001012042"/>
    <s v="Hpun Lum Yang"/>
    <s v="167223"/>
    <s v="Hpun Lum Yang "/>
    <s v="MMR001CMP122"/>
    <s v="97.573126"/>
    <s v="24.661906"/>
    <n v="3293"/>
    <s v="NGCA"/>
    <s v="Camp"/>
    <s v="Rural"/>
    <s v="01/06/2011"/>
    <s v="KMSS-MYT"/>
    <n v="-1"/>
    <n v="0"/>
    <n v="0"/>
    <s v="Open"/>
    <n v="-1"/>
    <n v="0"/>
  </r>
  <r>
    <s v="MMR001"/>
    <x v="1"/>
    <s v="MMR001009"/>
    <x v="6"/>
    <s v="MMR001009006"/>
    <x v="275"/>
    <s v="166808"/>
    <x v="567"/>
    <n v="1"/>
    <n v="3"/>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25"/>
    <x v="42"/>
    <s v="165773"/>
    <x v="71"/>
    <n v="3"/>
    <n v="10"/>
    <x v="1"/>
    <s v="MMR001"/>
    <s v="Open"/>
    <x v="7"/>
    <s v="MMR001012"/>
    <x v="50"/>
    <s v="MMR001012042"/>
    <s v="Hpun Lum Yang"/>
    <s v="167223"/>
    <s v="Hpun Lum Yang "/>
    <s v="MMR001CMP122"/>
    <s v="97.573126"/>
    <s v="24.661906"/>
    <n v="3293"/>
    <s v="NGCA"/>
    <s v="Camp"/>
    <s v="Rural"/>
    <s v="01/06/2011"/>
    <s v="KMSS-MYT"/>
    <n v="-1"/>
    <n v="0"/>
    <n v="0"/>
    <s v="Open"/>
    <n v="-1"/>
    <n v="0"/>
  </r>
  <r>
    <s v="MMR001"/>
    <x v="1"/>
    <s v="MMR001001"/>
    <x v="9"/>
    <s v="MMR001001013"/>
    <x v="25"/>
    <s v="165708"/>
    <x v="41"/>
    <n v="6"/>
    <n v="28"/>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53"/>
    <x v="35"/>
    <s v="216936"/>
    <x v="88"/>
    <n v="4"/>
    <n v="20"/>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46"/>
    <x v="50"/>
    <s v="167243"/>
    <x v="77"/>
    <n v="15"/>
    <n v="60"/>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4"/>
    <x v="23"/>
    <s v="216847"/>
    <x v="75"/>
    <n v="62"/>
    <n v="275"/>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53"/>
    <x v="35"/>
    <s v="167277"/>
    <x v="64"/>
    <n v="4"/>
    <n v="11"/>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46"/>
    <x v="50"/>
    <s v="216927"/>
    <x v="568"/>
    <n v="2"/>
    <n v="18"/>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702"/>
    <x v="63"/>
    <s v="MMR001002702501"/>
    <x v="81"/>
    <n v="1"/>
    <n v="5"/>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21"/>
    <x v="37"/>
    <s v="216845"/>
    <x v="101"/>
    <n v="8"/>
    <n v="45"/>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703"/>
    <x v="52"/>
    <s v="MMR001012703501"/>
    <x v="81"/>
    <n v="7"/>
    <n v="22"/>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4"/>
    <x v="23"/>
    <s v="216853"/>
    <x v="105"/>
    <n v="1"/>
    <n v="1"/>
    <x v="1"/>
    <s v="MMR001"/>
    <s v="Open"/>
    <x v="7"/>
    <s v="MMR001012"/>
    <x v="50"/>
    <s v="MMR001012042"/>
    <s v="Hpun Lum Yang"/>
    <s v="167223"/>
    <s v="Hpun Lum Yang "/>
    <s v="MMR001CMP122"/>
    <s v="97.573126"/>
    <s v="24.661906"/>
    <n v="3293"/>
    <s v="NGCA"/>
    <s v="Camp"/>
    <s v="Rural"/>
    <s v="01/06/2011"/>
    <s v="KMSS-MYT"/>
    <n v="-1"/>
    <n v="0"/>
    <n v="0"/>
    <s v="Open"/>
    <n v="-1"/>
    <n v="0"/>
  </r>
  <r>
    <s v="MMR001"/>
    <x v="1"/>
    <s v="MMR001013"/>
    <x v="4"/>
    <s v="MMR001013031"/>
    <x v="109"/>
    <s v="167458"/>
    <x v="418"/>
    <n v="3"/>
    <n v="17"/>
    <x v="1"/>
    <s v="MMR001"/>
    <s v="Open"/>
    <x v="7"/>
    <s v="MMR001012"/>
    <x v="50"/>
    <s v="MMR001012042"/>
    <s v="Hpun Lum Yang"/>
    <s v="167223"/>
    <s v="Hpun Lum Yang "/>
    <s v="MMR001CMP122"/>
    <s v="97.573126"/>
    <s v="24.661906"/>
    <n v="3293"/>
    <s v="NGCA"/>
    <s v="Camp"/>
    <s v="Rural"/>
    <s v="01/06/2011"/>
    <s v="KMSS-MYT"/>
    <n v="-1"/>
    <n v="0"/>
    <n v="0"/>
    <s v="Open"/>
    <n v="-1"/>
    <n v="0"/>
  </r>
  <r>
    <s v="MMR001"/>
    <x v="1"/>
    <s v="MMR001009"/>
    <x v="6"/>
    <s v="MMR001009004"/>
    <x v="128"/>
    <s v="216902"/>
    <x v="569"/>
    <n v="1"/>
    <n v="6"/>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32"/>
    <x v="8"/>
    <s v="165821"/>
    <x v="570"/>
    <n v="2"/>
    <n v="10"/>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32"/>
    <x v="54"/>
    <s v="216911"/>
    <x v="190"/>
    <n v="3"/>
    <n v="16"/>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22"/>
    <x v="43"/>
    <s v="167089"/>
    <x v="65"/>
    <n v="3"/>
    <n v="15"/>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22"/>
    <x v="43"/>
    <s v="167090"/>
    <x v="571"/>
    <n v="2"/>
    <n v="15"/>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021"/>
    <x v="171"/>
    <s v="216909"/>
    <x v="572"/>
    <n v="1"/>
    <n v="5"/>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4"/>
    <x v="23"/>
    <s v="216848"/>
    <x v="76"/>
    <n v="30"/>
    <n v="150"/>
    <x v="1"/>
    <s v="MMR001"/>
    <s v="Open"/>
    <x v="7"/>
    <s v="MMR001012"/>
    <x v="50"/>
    <s v="MMR001012042"/>
    <s v="Hpun Lum Yang"/>
    <s v="167223"/>
    <s v="Hpun Lum Yang "/>
    <s v="MMR001CMP122"/>
    <s v="97.573126"/>
    <s v="24.661906"/>
    <n v="3293"/>
    <s v="NGCA"/>
    <s v="Camp"/>
    <s v="Rural"/>
    <s v="01/06/2011"/>
    <s v="KMSS-MYT"/>
    <n v="-1"/>
    <n v="0"/>
    <n v="0"/>
    <s v="Open"/>
    <n v="-1"/>
    <n v="0"/>
  </r>
  <r>
    <s v="MMR015"/>
    <x v="0"/>
    <s v="MMR015017"/>
    <x v="29"/>
    <s v="MMR015017019"/>
    <x v="276"/>
    <s v="210735"/>
    <x v="573"/>
    <n v="2"/>
    <n v="9"/>
    <x v="1"/>
    <s v="MMR001"/>
    <s v="Open"/>
    <x v="7"/>
    <s v="MMR001012"/>
    <x v="50"/>
    <s v="MMR001012042"/>
    <s v="Hpun Lum Yang"/>
    <s v="167223"/>
    <s v="Hpun Lum Yang "/>
    <s v="MMR001CMP122"/>
    <s v="97.573126"/>
    <s v="24.661906"/>
    <n v="3293"/>
    <s v="NGCA"/>
    <s v="Camp"/>
    <s v="Rural"/>
    <s v="01/06/2011"/>
    <s v="KMSS-MYT"/>
    <n v="0"/>
    <n v="0"/>
    <n v="0"/>
    <s v="Open"/>
    <n v="-1"/>
    <n v="0"/>
  </r>
  <r>
    <s v="MMR015"/>
    <x v="0"/>
    <s v="MMR015019"/>
    <x v="24"/>
    <m/>
    <x v="4"/>
    <m/>
    <x v="8"/>
    <n v="3"/>
    <n v="17"/>
    <x v="1"/>
    <s v="MMR001"/>
    <s v="Open"/>
    <x v="7"/>
    <s v="MMR001012"/>
    <x v="50"/>
    <s v="MMR001012042"/>
    <s v="Hpun Lum Yang"/>
    <s v="167223"/>
    <s v="Hpun Lum Yang "/>
    <s v="MMR001CMP122"/>
    <s v="97.573126"/>
    <s v="24.661906"/>
    <n v="3293"/>
    <s v="NGCA"/>
    <s v="Camp"/>
    <s v="Rural"/>
    <s v="01/06/2011"/>
    <s v="KMSS-MYT"/>
    <n v="0"/>
    <n v="0"/>
    <n v="0"/>
    <s v="Open"/>
    <n v="0"/>
    <n v="-1"/>
  </r>
  <r>
    <s v="MMR001"/>
    <x v="1"/>
    <s v="MMR001012"/>
    <x v="5"/>
    <s v="MMR001012048"/>
    <x v="27"/>
    <s v="167255"/>
    <x v="67"/>
    <n v="39"/>
    <n v="195"/>
    <x v="1"/>
    <s v="MMR001"/>
    <s v="Open"/>
    <x v="7"/>
    <s v="MMR001012"/>
    <x v="50"/>
    <s v="MMR001012042"/>
    <s v="Hpun Lum Yang"/>
    <s v="167223"/>
    <s v="Hpun Lum Yang "/>
    <s v="MMR001CMP122"/>
    <s v="97.573126"/>
    <s v="24.661906"/>
    <n v="3293"/>
    <s v="NGCA"/>
    <s v="Camp"/>
    <s v="Rural"/>
    <s v="01/06/2011"/>
    <s v="KMSS-MYT"/>
    <n v="-1"/>
    <n v="-1"/>
    <n v="0"/>
    <s v="Open"/>
    <n v="-1"/>
    <n v="0"/>
  </r>
  <r>
    <s v="MMR015"/>
    <x v="0"/>
    <m/>
    <x v="12"/>
    <m/>
    <x v="4"/>
    <m/>
    <x v="8"/>
    <n v="2"/>
    <n v="11"/>
    <x v="1"/>
    <s v="MMR001"/>
    <s v="Open"/>
    <x v="7"/>
    <s v="MMR001012"/>
    <x v="50"/>
    <s v="MMR001012042"/>
    <s v="Hpun Lum Yang"/>
    <s v="167223"/>
    <s v="Hpun Lum Yang "/>
    <s v="MMR001CMP122"/>
    <s v="97.573126"/>
    <s v="24.661906"/>
    <n v="3293"/>
    <s v="NGCA"/>
    <s v="Camp"/>
    <s v="Rural"/>
    <s v="01/06/2011"/>
    <s v="KMSS-MYT"/>
    <n v="0"/>
    <n v="0"/>
    <n v="0"/>
    <s v="Open"/>
    <n v="0"/>
    <n v="-1"/>
  </r>
  <r>
    <s v="MMR001"/>
    <x v="1"/>
    <s v="MMR001013"/>
    <x v="4"/>
    <m/>
    <x v="4"/>
    <m/>
    <x v="8"/>
    <n v="2"/>
    <n v="8"/>
    <x v="1"/>
    <s v="MMR001"/>
    <s v="Open"/>
    <x v="7"/>
    <s v="MMR001012"/>
    <x v="50"/>
    <s v="MMR001012042"/>
    <s v="Hpun Lum Yang"/>
    <s v="167223"/>
    <s v="Hpun Lum Yang "/>
    <s v="MMR001CMP122"/>
    <s v="97.573126"/>
    <s v="24.661906"/>
    <n v="3293"/>
    <s v="NGCA"/>
    <s v="Camp"/>
    <s v="Rural"/>
    <s v="01/06/2011"/>
    <s v="KMSS-MYT"/>
    <n v="-1"/>
    <n v="0"/>
    <n v="0"/>
    <s v="Open"/>
    <n v="0"/>
    <n v="-1"/>
  </r>
  <r>
    <s v="MMR001"/>
    <x v="1"/>
    <s v="MMR001012"/>
    <x v="5"/>
    <s v="MMR001012044"/>
    <x v="114"/>
    <s v="216926"/>
    <x v="574"/>
    <n v="1"/>
    <n v="4"/>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16"/>
    <x v="277"/>
    <s v="165754"/>
    <x v="575"/>
    <n v="1"/>
    <n v="3"/>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51"/>
    <x v="19"/>
    <s v="167269"/>
    <x v="35"/>
    <n v="9"/>
    <n v="51"/>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11"/>
    <x v="44"/>
    <s v="165748"/>
    <x v="576"/>
    <n v="1"/>
    <n v="4"/>
    <x v="1"/>
    <s v="MMR001"/>
    <s v="Open"/>
    <x v="7"/>
    <s v="MMR001012"/>
    <x v="50"/>
    <s v="MMR001012042"/>
    <s v="Hpun Lum Yang"/>
    <s v="167223"/>
    <s v="Hpun Lum Yang "/>
    <s v="MMR001CMP122"/>
    <s v="97.573126"/>
    <s v="24.661906"/>
    <n v="3293"/>
    <s v="NGCA"/>
    <s v="Camp"/>
    <s v="Rural"/>
    <s v="01/06/2011"/>
    <s v="KMSS-MYT"/>
    <n v="-1"/>
    <n v="0"/>
    <n v="0"/>
    <s v="Open"/>
    <n v="-1"/>
    <n v="0"/>
  </r>
  <r>
    <s v="MMR001"/>
    <x v="1"/>
    <s v="MMR001002"/>
    <x v="3"/>
    <m/>
    <x v="4"/>
    <m/>
    <x v="8"/>
    <n v="21"/>
    <n v="123"/>
    <x v="1"/>
    <s v="MMR001"/>
    <s v="Open"/>
    <x v="7"/>
    <s v="MMR001012"/>
    <x v="50"/>
    <s v="MMR001012042"/>
    <s v="Hpun Lum Yang"/>
    <s v="167223"/>
    <s v="Hpun Lum Yang "/>
    <s v="MMR001CMP122"/>
    <s v="97.573126"/>
    <s v="24.661906"/>
    <n v="3293"/>
    <s v="NGCA"/>
    <s v="Camp"/>
    <s v="Rural"/>
    <s v="01/06/2011"/>
    <s v="KMSS-MYT"/>
    <n v="-1"/>
    <n v="0"/>
    <n v="0"/>
    <s v="Open"/>
    <n v="0"/>
    <n v="-1"/>
  </r>
  <r>
    <s v="MMR001"/>
    <x v="1"/>
    <s v="MMR001012"/>
    <x v="5"/>
    <s v="MMR001012041"/>
    <x v="12"/>
    <s v="167213"/>
    <x v="85"/>
    <n v="19"/>
    <n v="90"/>
    <x v="1"/>
    <s v="MMR001"/>
    <s v="Open"/>
    <x v="7"/>
    <s v="MMR001012"/>
    <x v="50"/>
    <s v="MMR001012042"/>
    <s v="Hpun Lum Yang"/>
    <s v="167223"/>
    <s v="Hpun Lum Yang "/>
    <s v="MMR001CMP122"/>
    <s v="97.573126"/>
    <s v="24.661906"/>
    <n v="3293"/>
    <s v="NGCA"/>
    <s v="Camp"/>
    <s v="Rural"/>
    <s v="01/06/2011"/>
    <s v="KMSS-MYT"/>
    <n v="-1"/>
    <n v="-1"/>
    <n v="0"/>
    <s v="Open"/>
    <n v="-1"/>
    <n v="0"/>
  </r>
  <r>
    <s v="MMR001"/>
    <x v="1"/>
    <s v="MMR001001"/>
    <x v="9"/>
    <s v="MMR001001013"/>
    <x v="25"/>
    <s v="216812"/>
    <x v="90"/>
    <n v="1"/>
    <n v="4"/>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36"/>
    <x v="45"/>
    <s v="216917"/>
    <x v="577"/>
    <n v="1"/>
    <n v="2"/>
    <x v="1"/>
    <s v="MMR001"/>
    <s v="Open"/>
    <x v="7"/>
    <s v="MMR001012"/>
    <x v="50"/>
    <s v="MMR001012042"/>
    <s v="Hpun Lum Yang"/>
    <s v="167223"/>
    <s v="Hpun Lum Yang "/>
    <s v="MMR001CMP122"/>
    <s v="97.573126"/>
    <s v="24.661906"/>
    <n v="3293"/>
    <s v="NGCA"/>
    <s v="Camp"/>
    <s v="Rural"/>
    <s v="01/06/2011"/>
    <s v="KMSS-MYT"/>
    <n v="-1"/>
    <n v="-1"/>
    <n v="0"/>
    <s v="Open"/>
    <n v="-1"/>
    <n v="0"/>
  </r>
  <r>
    <s v="MMR001"/>
    <x v="1"/>
    <s v="MMR001005"/>
    <x v="17"/>
    <s v="MMR001005701"/>
    <x v="74"/>
    <s v="MMR001005701503"/>
    <x v="395"/>
    <n v="1"/>
    <n v="4"/>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21"/>
    <x v="37"/>
    <s v="216844"/>
    <x v="223"/>
    <n v="2"/>
    <n v="9"/>
    <x v="1"/>
    <s v="MMR001"/>
    <s v="Open"/>
    <x v="7"/>
    <s v="MMR001012"/>
    <x v="50"/>
    <s v="MMR001012042"/>
    <s v="Hpun Lum Yang"/>
    <s v="167223"/>
    <s v="Hpun Lum Yang "/>
    <s v="MMR001CMP122"/>
    <s v="97.573126"/>
    <s v="24.661906"/>
    <n v="3293"/>
    <s v="NGCA"/>
    <s v="Camp"/>
    <s v="Rural"/>
    <s v="01/06/2011"/>
    <s v="KMSS-MYT"/>
    <n v="-1"/>
    <n v="0"/>
    <n v="0"/>
    <s v="Open"/>
    <n v="-1"/>
    <n v="0"/>
  </r>
  <r>
    <s v="MMR001"/>
    <x v="1"/>
    <s v="MMR001002"/>
    <x v="3"/>
    <s v="MMR001002025"/>
    <x v="42"/>
    <s v="216855"/>
    <x v="63"/>
    <n v="3"/>
    <n v="16"/>
    <x v="1"/>
    <s v="MMR001"/>
    <s v="Open"/>
    <x v="7"/>
    <s v="MMR001012"/>
    <x v="50"/>
    <s v="MMR001012042"/>
    <s v="Hpun Lum Yang"/>
    <s v="167223"/>
    <s v="Hpun Lum Yang "/>
    <s v="MMR001CMP122"/>
    <s v="97.573126"/>
    <s v="24.661906"/>
    <n v="3293"/>
    <s v="NGCA"/>
    <s v="Camp"/>
    <s v="Rural"/>
    <s v="01/06/2011"/>
    <s v="KMSS-MYT"/>
    <n v="-1"/>
    <n v="0"/>
    <n v="0"/>
    <s v="Open"/>
    <n v="-1"/>
    <n v="0"/>
  </r>
  <r>
    <s v="MMR001"/>
    <x v="1"/>
    <s v="MMR001012"/>
    <x v="5"/>
    <s v="MMR001012052"/>
    <x v="18"/>
    <s v="216934"/>
    <x v="34"/>
    <n v="4"/>
    <n v="16"/>
    <x v="1"/>
    <s v="MMR001"/>
    <s v="Open"/>
    <x v="7"/>
    <s v="MMR001012"/>
    <x v="50"/>
    <s v="MMR001012042"/>
    <s v="Hpun Lum Yang"/>
    <s v="167223"/>
    <s v="Hpun Lum Yang "/>
    <s v="MMR001CMP122"/>
    <s v="97.573126"/>
    <s v="24.661906"/>
    <n v="3293"/>
    <s v="NGCA"/>
    <s v="Camp"/>
    <s v="Rural"/>
    <s v="01/06/2011"/>
    <s v="KMSS-MYT"/>
    <n v="-1"/>
    <n v="-1"/>
    <n v="0"/>
    <s v="Open"/>
    <n v="-1"/>
    <n v="0"/>
  </r>
  <r>
    <s v="MMR001"/>
    <x v="1"/>
    <s v="MMR001012"/>
    <x v="5"/>
    <s v="MMR001012703"/>
    <x v="52"/>
    <s v="MMR001012703503"/>
    <x v="187"/>
    <n v="37"/>
    <n v="194"/>
    <x v="1"/>
    <s v="MMR001"/>
    <s v="Open"/>
    <x v="7"/>
    <s v="MMR001012"/>
    <x v="50"/>
    <s v="MMR001012042"/>
    <s v="Hpun Lum Yang"/>
    <s v="167223"/>
    <s v="Hpun Lum Yang "/>
    <s v="MMR001CMP122"/>
    <s v="97.573126"/>
    <s v="24.661906"/>
    <n v="3293"/>
    <s v="NGCA"/>
    <s v="Camp"/>
    <s v="Rural"/>
    <s v="01/06/2011"/>
    <s v="KMSS-MYT"/>
    <n v="-1"/>
    <n v="-1"/>
    <n v="0"/>
    <s v="Open"/>
    <n v="-1"/>
    <n v="0"/>
  </r>
  <r>
    <s v="MMR015"/>
    <x v="0"/>
    <s v="MMR015011"/>
    <x v="0"/>
    <s v="MMR015011701"/>
    <x v="263"/>
    <s v="MMR015011701501"/>
    <x v="81"/>
    <n v="2"/>
    <n v="13"/>
    <x v="1"/>
    <s v="MMR001"/>
    <s v="Open"/>
    <x v="7"/>
    <s v="MMR001012"/>
    <x v="50"/>
    <s v="MMR001012042"/>
    <s v="Hpun Lum Yang"/>
    <s v="167223"/>
    <s v="Hpun Lum Yang "/>
    <s v="MMR001CMP122"/>
    <s v="97.573126"/>
    <s v="24.661906"/>
    <n v="3293"/>
    <s v="NGCA"/>
    <s v="Camp"/>
    <s v="Rural"/>
    <s v="01/06/2011"/>
    <s v="KMSS-MYT"/>
    <n v="0"/>
    <n v="0"/>
    <n v="0"/>
    <s v="Open"/>
    <n v="-1"/>
    <n v="0"/>
  </r>
  <r>
    <s v="MMR001"/>
    <x v="1"/>
    <s v="MMR001012"/>
    <x v="5"/>
    <s v="MMR001012009"/>
    <x v="190"/>
    <s v="167047"/>
    <x v="450"/>
    <n v="3"/>
    <n v="22"/>
    <x v="1"/>
    <s v="MMR001"/>
    <s v="Open"/>
    <x v="7"/>
    <s v="MMR001012"/>
    <x v="50"/>
    <s v="MMR001012042"/>
    <s v="Hpun Lum Yang"/>
    <s v="167223"/>
    <s v="Hpun Lum Yang "/>
    <s v="MMR001CMP122"/>
    <s v="97.573126"/>
    <s v="24.661906"/>
    <n v="3293"/>
    <s v="NGCA"/>
    <s v="Camp"/>
    <s v="Rural"/>
    <s v="01/06/2011"/>
    <s v="KMSS-MYT"/>
    <n v="-1"/>
    <n v="-1"/>
    <n v="0"/>
    <s v="Open"/>
    <n v="-1"/>
    <n v="0"/>
  </r>
  <r>
    <s v="MMR001"/>
    <x v="1"/>
    <s v="MMR001002"/>
    <x v="3"/>
    <s v="MMR001002021"/>
    <x v="37"/>
    <s v="216843"/>
    <x v="68"/>
    <n v="3"/>
    <n v="16"/>
    <x v="1"/>
    <s v="MMR001"/>
    <s v="Open"/>
    <x v="7"/>
    <s v="MMR001012"/>
    <x v="50"/>
    <s v="MMR001012042"/>
    <s v="Hpun Lum Yang"/>
    <s v="167223"/>
    <s v="Hpun Lum Yang "/>
    <s v="MMR001CMP122"/>
    <s v="97.573126"/>
    <s v="24.661906"/>
    <n v="3293"/>
    <s v="NGCA"/>
    <s v="Camp"/>
    <s v="Rural"/>
    <s v="01/06/2011"/>
    <s v="KMSS-MYT"/>
    <n v="-1"/>
    <n v="0"/>
    <n v="0"/>
    <s v="Open"/>
    <n v="-1"/>
    <n v="0"/>
  </r>
  <r>
    <s v="MMR001"/>
    <x v="1"/>
    <s v="MMR001005"/>
    <x v="17"/>
    <s v="MMR001005026"/>
    <x v="144"/>
    <s v="166355"/>
    <x v="248"/>
    <n v="152"/>
    <n v="1016"/>
    <x v="1"/>
    <s v="MMR001"/>
    <s v="Open"/>
    <x v="8"/>
    <s v="MMR001005"/>
    <x v="51"/>
    <s v="MMR001005026"/>
    <s v="Hpa Re Waw Jang"/>
    <s v="166355"/>
    <s v="Hpare Hkyer - BP6"/>
    <s v="MMR001CMP043"/>
    <s v="98.47572"/>
    <s v="25.75411"/>
    <n v="920"/>
    <s v="NGCA"/>
    <s v="Camp"/>
    <s v="Forest/bush"/>
    <s v="01/05/2012"/>
    <s v="KBC"/>
    <n v="-1"/>
    <n v="-1"/>
    <n v="-1"/>
    <s v="Open"/>
    <n v="0"/>
    <n v="0"/>
  </r>
  <r>
    <s v="MMR001"/>
    <x v="1"/>
    <s v="MMR001009"/>
    <x v="6"/>
    <s v="MMR001009001"/>
    <x v="13"/>
    <s v="220484"/>
    <x v="28"/>
    <n v="70"/>
    <n v="341"/>
    <x v="1"/>
    <s v="MMR001"/>
    <s v="Open"/>
    <x v="2"/>
    <s v="MMR001009"/>
    <x v="2"/>
    <s v="MMR001009002"/>
    <s v="Nam Ma Hpyit"/>
    <s v="166776"/>
    <s v="Hpakant Baptist Church, Nam Ma Hpit"/>
    <s v="MMR001CMP229"/>
    <s v="96.31279"/>
    <s v="25.61116"/>
    <n v="530"/>
    <s v="GCA"/>
    <s v="Camp"/>
    <s v="Urban"/>
    <m/>
    <s v="KBC"/>
    <n v="-1"/>
    <n v="-1"/>
    <n v="0"/>
    <s v="Open"/>
    <n v="-1"/>
    <n v="0"/>
  </r>
  <r>
    <s v="MMR001"/>
    <x v="1"/>
    <s v="MMR001009"/>
    <x v="6"/>
    <s v="MMR001009001"/>
    <x v="13"/>
    <m/>
    <x v="8"/>
    <n v="6"/>
    <n v="29"/>
    <x v="1"/>
    <s v="MMR001"/>
    <s v="Open"/>
    <x v="2"/>
    <s v="MMR001009"/>
    <x v="2"/>
    <s v="MMR001009002"/>
    <s v="Nam Ma Hpyit"/>
    <s v="166776"/>
    <s v="Hpakant Baptist Church, Nam Ma Hpit"/>
    <s v="MMR001CMP229"/>
    <s v="96.31279"/>
    <s v="25.61116"/>
    <n v="530"/>
    <s v="GCA"/>
    <s v="Camp"/>
    <s v="Urban"/>
    <m/>
    <s v="KBC"/>
    <n v="-1"/>
    <n v="-1"/>
    <n v="0"/>
    <s v="Open"/>
    <n v="-1"/>
    <n v="0"/>
  </r>
  <r>
    <s v="MMR001"/>
    <x v="1"/>
    <s v="MMR001009"/>
    <x v="6"/>
    <s v="MMR001009001"/>
    <x v="13"/>
    <m/>
    <x v="8"/>
    <n v="4"/>
    <n v="23"/>
    <x v="1"/>
    <s v="MMR001"/>
    <s v="Open"/>
    <x v="2"/>
    <s v="MMR001009"/>
    <x v="2"/>
    <s v="MMR001009002"/>
    <s v="Nam Ma Hpyit"/>
    <s v="166776"/>
    <s v="Hpakant Baptist Church, Nam Ma Hpit"/>
    <s v="MMR001CMP229"/>
    <s v="96.31279"/>
    <s v="25.61116"/>
    <n v="530"/>
    <s v="GCA"/>
    <s v="Camp"/>
    <s v="Urban"/>
    <m/>
    <s v="KBC"/>
    <n v="-1"/>
    <n v="-1"/>
    <n v="0"/>
    <s v="Open"/>
    <n v="-1"/>
    <n v="0"/>
  </r>
  <r>
    <s v="MMR001"/>
    <x v="1"/>
    <s v="MMR001009"/>
    <x v="6"/>
    <s v="MMR001009001"/>
    <x v="13"/>
    <m/>
    <x v="8"/>
    <n v="24"/>
    <n v="110"/>
    <x v="1"/>
    <s v="MMR001"/>
    <s v="Open"/>
    <x v="2"/>
    <s v="MMR001009"/>
    <x v="2"/>
    <s v="MMR001009002"/>
    <s v="Nam Ma Hpyit"/>
    <s v="166776"/>
    <s v="Hpakant Baptist Church, Nam Ma Hpit"/>
    <s v="MMR001CMP229"/>
    <s v="96.31279"/>
    <s v="25.61116"/>
    <n v="530"/>
    <s v="GCA"/>
    <s v="Camp"/>
    <s v="Urban"/>
    <m/>
    <s v="KBC"/>
    <n v="-1"/>
    <n v="-1"/>
    <n v="0"/>
    <s v="Open"/>
    <n v="-1"/>
    <n v="0"/>
  </r>
  <r>
    <s v="MMR001"/>
    <x v="1"/>
    <s v="MMR001009"/>
    <x v="6"/>
    <s v="MMR001009001"/>
    <x v="13"/>
    <s v="220484"/>
    <x v="28"/>
    <n v="8"/>
    <n v="46"/>
    <x v="1"/>
    <s v="MMR001"/>
    <s v="Open"/>
    <x v="2"/>
    <s v="MMR001009"/>
    <x v="35"/>
    <s v="MMR001009701"/>
    <s v="Maw Wam Ward"/>
    <s v="MMR001009701501"/>
    <s v="Hmaw Wan, Anglican"/>
    <s v="MMR001CMP191"/>
    <s v="96.316564"/>
    <s v="25.615961"/>
    <n v="75"/>
    <s v="GCA"/>
    <s v="Camp"/>
    <s v="Urban"/>
    <s v="01/08/2012"/>
    <s v="Shalom"/>
    <n v="-1"/>
    <n v="-1"/>
    <n v="0"/>
    <s v="Open"/>
    <n v="-1"/>
    <n v="0"/>
  </r>
  <r>
    <s v="MMR001"/>
    <x v="1"/>
    <s v="MMR001009"/>
    <x v="6"/>
    <s v="MMR001009010"/>
    <x v="267"/>
    <s v="220510"/>
    <x v="578"/>
    <n v="3"/>
    <n v="14"/>
    <x v="1"/>
    <s v="MMR001"/>
    <s v="Open"/>
    <x v="2"/>
    <s v="MMR001009"/>
    <x v="52"/>
    <s v="MMR001009012"/>
    <m/>
    <m/>
    <s v="Hlaing Naung Baptist"/>
    <s v="MMR001CMP148"/>
    <s v="96.70596"/>
    <s v="25.51352"/>
    <n v="47"/>
    <s v="GCA"/>
    <s v="Camp"/>
    <s v="Urban"/>
    <s v="01/10/2012"/>
    <s v="KBC"/>
    <n v="-1"/>
    <n v="-1"/>
    <n v="0"/>
    <s v="Open"/>
    <n v="-1"/>
    <n v="0"/>
  </r>
  <r>
    <s v="MMR001"/>
    <x v="1"/>
    <s v="MMR001008"/>
    <x v="20"/>
    <s v="MMR001008011"/>
    <x v="278"/>
    <s v="166712"/>
    <x v="579"/>
    <n v="1"/>
    <n v="6"/>
    <x v="1"/>
    <s v="MMR001"/>
    <s v="Open"/>
    <x v="2"/>
    <s v="MMR001009"/>
    <x v="52"/>
    <s v="MMR001009012"/>
    <m/>
    <m/>
    <s v="Hlaing Naung Baptist"/>
    <s v="MMR001CMP148"/>
    <s v="96.70596"/>
    <s v="25.51352"/>
    <n v="47"/>
    <s v="GCA"/>
    <s v="Camp"/>
    <s v="Urban"/>
    <s v="01/10/2012"/>
    <s v="KBC"/>
    <n v="-1"/>
    <n v="0"/>
    <n v="0"/>
    <s v="Open"/>
    <n v="-1"/>
    <n v="0"/>
  </r>
  <r>
    <s v="MMR001"/>
    <x v="1"/>
    <s v="MMR001009"/>
    <x v="6"/>
    <s v="MMR001009012"/>
    <x v="279"/>
    <s v="166822"/>
    <x v="580"/>
    <n v="10"/>
    <n v="27"/>
    <x v="1"/>
    <s v="MMR001"/>
    <s v="Open"/>
    <x v="2"/>
    <s v="MMR001009"/>
    <x v="52"/>
    <s v="MMR001009012"/>
    <m/>
    <m/>
    <s v="Hlaing Naung Baptist"/>
    <s v="MMR001CMP148"/>
    <s v="96.70596"/>
    <s v="25.51352"/>
    <n v="47"/>
    <s v="GCA"/>
    <s v="Camp"/>
    <s v="Urban"/>
    <s v="01/10/2012"/>
    <s v="KBC"/>
    <n v="-1"/>
    <n v="-1"/>
    <n v="-1"/>
    <s v="Open"/>
    <n v="0"/>
    <n v="0"/>
  </r>
  <r>
    <s v="MMR001"/>
    <x v="1"/>
    <s v="MMR001002"/>
    <x v="3"/>
    <s v="MMR001002033"/>
    <x v="81"/>
    <s v="220368"/>
    <x v="158"/>
    <n v="10"/>
    <n v="76"/>
    <x v="1"/>
    <s v="MMR001"/>
    <s v="Open"/>
    <x v="1"/>
    <s v="MMR001002"/>
    <x v="53"/>
    <s v="MMR001002030"/>
    <m/>
    <m/>
    <s v="Hkau Shau (BP 12)"/>
    <s v="MMR001CMP115"/>
    <s v="97.807183"/>
    <s v="25.200333"/>
    <n v="1116"/>
    <s v="NGCA"/>
    <s v="Camp"/>
    <s v="Rural"/>
    <s v="01/12/2011"/>
    <s v="KBC"/>
    <n v="-1"/>
    <n v="-1"/>
    <n v="0"/>
    <s v="Open"/>
    <n v="-1"/>
    <n v="0"/>
  </r>
  <r>
    <s v="MMR001"/>
    <x v="1"/>
    <s v="MMR001002"/>
    <x v="3"/>
    <s v="MMR001002033"/>
    <x v="81"/>
    <s v="220374"/>
    <x v="581"/>
    <n v="21"/>
    <n v="169"/>
    <x v="1"/>
    <s v="MMR001"/>
    <s v="Open"/>
    <x v="1"/>
    <s v="MMR001002"/>
    <x v="53"/>
    <s v="MMR001002030"/>
    <m/>
    <m/>
    <s v="Hkau Shau (BP 12)"/>
    <s v="MMR001CMP115"/>
    <s v="97.807183"/>
    <s v="25.200333"/>
    <n v="1116"/>
    <s v="NGCA"/>
    <s v="Camp"/>
    <s v="Rural"/>
    <s v="01/12/2011"/>
    <s v="KBC"/>
    <n v="-1"/>
    <n v="-1"/>
    <n v="0"/>
    <s v="Open"/>
    <n v="-1"/>
    <n v="0"/>
  </r>
  <r>
    <s v="MMR001"/>
    <x v="1"/>
    <s v="MMR001002"/>
    <x v="3"/>
    <s v="MMR001002030"/>
    <x v="186"/>
    <s v="165883"/>
    <x v="119"/>
    <n v="9"/>
    <n v="76"/>
    <x v="1"/>
    <s v="MMR001"/>
    <s v="Open"/>
    <x v="1"/>
    <s v="MMR001002"/>
    <x v="53"/>
    <s v="MMR001002030"/>
    <m/>
    <m/>
    <s v="Hkau Shau (BP 12)"/>
    <s v="MMR001CMP115"/>
    <s v="97.807183"/>
    <s v="25.200333"/>
    <n v="1116"/>
    <s v="NGCA"/>
    <s v="Camp"/>
    <s v="Rural"/>
    <s v="01/12/2011"/>
    <s v="KBC"/>
    <n v="-1"/>
    <n v="-1"/>
    <n v="-1"/>
    <s v="Open"/>
    <n v="0"/>
    <n v="0"/>
  </r>
  <r>
    <s v="MMR001"/>
    <x v="1"/>
    <s v="MMR001002"/>
    <x v="3"/>
    <s v="MMR001002033"/>
    <x v="81"/>
    <s v="165833"/>
    <x v="582"/>
    <n v="11"/>
    <n v="94"/>
    <x v="1"/>
    <s v="MMR001"/>
    <s v="Open"/>
    <x v="1"/>
    <s v="MMR001002"/>
    <x v="53"/>
    <s v="MMR001002030"/>
    <m/>
    <m/>
    <s v="Hkau Shau (BP 12)"/>
    <s v="MMR001CMP115"/>
    <s v="97.807183"/>
    <s v="25.200333"/>
    <n v="1116"/>
    <s v="NGCA"/>
    <s v="Camp"/>
    <s v="Rural"/>
    <s v="01/12/2011"/>
    <s v="KBC"/>
    <n v="-1"/>
    <n v="-1"/>
    <n v="0"/>
    <s v="Open"/>
    <n v="-1"/>
    <n v="0"/>
  </r>
  <r>
    <s v="MMR001"/>
    <x v="1"/>
    <s v="MMR001002"/>
    <x v="3"/>
    <s v="MMR001002033"/>
    <x v="81"/>
    <s v="220371"/>
    <x v="583"/>
    <n v="21"/>
    <n v="133"/>
    <x v="1"/>
    <s v="MMR001"/>
    <s v="Open"/>
    <x v="1"/>
    <s v="MMR001002"/>
    <x v="53"/>
    <s v="MMR001002030"/>
    <m/>
    <m/>
    <s v="Hkau Shau (BP 12)"/>
    <s v="MMR001CMP115"/>
    <s v="97.807183"/>
    <s v="25.200333"/>
    <n v="1116"/>
    <s v="NGCA"/>
    <s v="Camp"/>
    <s v="Rural"/>
    <s v="01/12/2011"/>
    <s v="KBC"/>
    <n v="-1"/>
    <n v="-1"/>
    <n v="0"/>
    <s v="Open"/>
    <n v="-1"/>
    <n v="0"/>
  </r>
  <r>
    <s v="MMR001"/>
    <x v="1"/>
    <s v="MMR001002"/>
    <x v="3"/>
    <s v="MMR001002033"/>
    <x v="81"/>
    <s v="220369"/>
    <x v="584"/>
    <n v="17"/>
    <n v="144"/>
    <x v="1"/>
    <s v="MMR001"/>
    <s v="Open"/>
    <x v="1"/>
    <s v="MMR001002"/>
    <x v="53"/>
    <s v="MMR001002030"/>
    <m/>
    <m/>
    <s v="Hkau Shau (BP 12)"/>
    <s v="MMR001CMP115"/>
    <s v="97.807183"/>
    <s v="25.200333"/>
    <n v="1116"/>
    <s v="NGCA"/>
    <s v="Camp"/>
    <s v="Rural"/>
    <s v="01/12/2011"/>
    <s v="KBC"/>
    <n v="-1"/>
    <n v="-1"/>
    <n v="0"/>
    <s v="Open"/>
    <n v="-1"/>
    <n v="0"/>
  </r>
  <r>
    <s v="MMR001"/>
    <x v="1"/>
    <s v="MMR001002"/>
    <x v="3"/>
    <m/>
    <x v="4"/>
    <m/>
    <x v="8"/>
    <n v="29"/>
    <n v="211"/>
    <x v="1"/>
    <s v="MMR001"/>
    <s v="Open"/>
    <x v="1"/>
    <s v="MMR001002"/>
    <x v="53"/>
    <s v="MMR001002030"/>
    <m/>
    <m/>
    <s v="Hkau Shau (BP 12)"/>
    <s v="MMR001CMP115"/>
    <s v="97.807183"/>
    <s v="25.200333"/>
    <n v="1116"/>
    <s v="NGCA"/>
    <s v="Camp"/>
    <s v="Rural"/>
    <s v="01/12/2011"/>
    <s v="KBC"/>
    <n v="-1"/>
    <n v="-1"/>
    <n v="0"/>
    <s v="Open"/>
    <n v="0"/>
    <n v="-1"/>
  </r>
  <r>
    <s v="MMR001"/>
    <x v="1"/>
    <s v="MMR001002"/>
    <x v="3"/>
    <s v="MMR001002040"/>
    <x v="76"/>
    <m/>
    <x v="8"/>
    <n v="13"/>
    <n v="88"/>
    <x v="1"/>
    <s v="MMR001"/>
    <s v="Open"/>
    <x v="1"/>
    <s v="MMR001002"/>
    <x v="53"/>
    <s v="MMR001002030"/>
    <m/>
    <m/>
    <s v="Hkau Shau (BP 12)"/>
    <s v="MMR001CMP115"/>
    <s v="97.807183"/>
    <s v="25.200333"/>
    <n v="1116"/>
    <s v="NGCA"/>
    <s v="Camp"/>
    <s v="Rural"/>
    <s v="01/12/2011"/>
    <s v="KBC"/>
    <n v="-1"/>
    <n v="-1"/>
    <n v="0"/>
    <s v="Open"/>
    <n v="-1"/>
    <n v="0"/>
  </r>
  <r>
    <s v="MMR001"/>
    <x v="1"/>
    <s v="MMR001002"/>
    <x v="3"/>
    <s v="MMR001002032"/>
    <x v="8"/>
    <s v="165822"/>
    <x v="585"/>
    <n v="8"/>
    <n v="41"/>
    <x v="1"/>
    <s v="MMR001"/>
    <s v="Open"/>
    <x v="1"/>
    <s v="MMR001002"/>
    <x v="53"/>
    <s v="MMR001002030"/>
    <m/>
    <m/>
    <s v="Hkau Shau (BP 12)"/>
    <s v="MMR001CMP115"/>
    <s v="97.807183"/>
    <s v="25.200333"/>
    <n v="1116"/>
    <s v="NGCA"/>
    <s v="Camp"/>
    <s v="Rural"/>
    <s v="01/12/2011"/>
    <s v="KBC"/>
    <n v="-1"/>
    <n v="-1"/>
    <n v="0"/>
    <s v="Open"/>
    <n v="-1"/>
    <n v="0"/>
  </r>
  <r>
    <s v="MMR001"/>
    <x v="1"/>
    <s v="MMR001002"/>
    <x v="3"/>
    <m/>
    <x v="4"/>
    <m/>
    <x v="8"/>
    <n v="7"/>
    <n v="40"/>
    <x v="1"/>
    <s v="MMR001"/>
    <s v="Open"/>
    <x v="1"/>
    <s v="MMR001002"/>
    <x v="53"/>
    <s v="MMR001002030"/>
    <m/>
    <m/>
    <s v="Hkau Shau (BP 12)"/>
    <s v="MMR001CMP115"/>
    <s v="97.807183"/>
    <s v="25.200333"/>
    <n v="1116"/>
    <s v="NGCA"/>
    <s v="Camp"/>
    <s v="Rural"/>
    <s v="01/12/2011"/>
    <s v="KBC"/>
    <n v="-1"/>
    <n v="-1"/>
    <n v="0"/>
    <s v="Open"/>
    <n v="0"/>
    <n v="-1"/>
  </r>
  <r>
    <s v="MMR001"/>
    <x v="1"/>
    <s v="MMR001012"/>
    <x v="5"/>
    <s v="MMR001012051"/>
    <x v="19"/>
    <s v="167269"/>
    <x v="35"/>
    <n v="7"/>
    <n v="32"/>
    <x v="1"/>
    <s v="MMR001"/>
    <s v="Open"/>
    <x v="1"/>
    <s v="MMR001002"/>
    <x v="54"/>
    <s v="MMR001002003"/>
    <s v="Hkat Shu"/>
    <s v="165735"/>
    <s v="Hkat Cho "/>
    <s v="MMR001CMP028"/>
    <s v="97.404195925926"/>
    <s v="25.3217107407407"/>
    <n v="480"/>
    <s v="GCA"/>
    <s v="Camp"/>
    <s v="Rural"/>
    <s v="01/06/2011"/>
    <s v="Shalom"/>
    <n v="-1"/>
    <n v="0"/>
    <n v="0"/>
    <s v="Open"/>
    <n v="-1"/>
    <n v="0"/>
  </r>
  <r>
    <s v="MMR001"/>
    <x v="1"/>
    <s v="MMR001012"/>
    <x v="5"/>
    <s v="MMR001012048"/>
    <x v="27"/>
    <s v="167251"/>
    <x v="80"/>
    <n v="1"/>
    <n v="6"/>
    <x v="1"/>
    <s v="MMR001"/>
    <s v="Open"/>
    <x v="1"/>
    <s v="MMR001002"/>
    <x v="54"/>
    <s v="MMR001002003"/>
    <s v="Hkat Shu"/>
    <s v="165735"/>
    <s v="Hkat Cho "/>
    <s v="MMR001CMP028"/>
    <s v="97.404195925926"/>
    <s v="25.3217107407407"/>
    <n v="480"/>
    <s v="GCA"/>
    <s v="Camp"/>
    <s v="Rural"/>
    <s v="01/06/2011"/>
    <s v="Shalom"/>
    <n v="-1"/>
    <n v="0"/>
    <n v="0"/>
    <s v="Open"/>
    <n v="-1"/>
    <n v="0"/>
  </r>
  <r>
    <s v="MMR001"/>
    <x v="1"/>
    <s v="MMR001012"/>
    <x v="5"/>
    <s v="MMR001012002"/>
    <x v="115"/>
    <s v="167015"/>
    <x v="586"/>
    <n v="2"/>
    <n v="13"/>
    <x v="1"/>
    <s v="MMR001"/>
    <s v="Open"/>
    <x v="1"/>
    <s v="MMR001002"/>
    <x v="54"/>
    <s v="MMR001002003"/>
    <s v="Hkat Shu"/>
    <s v="165735"/>
    <s v="Hkat Cho "/>
    <s v="MMR001CMP028"/>
    <s v="97.404195925926"/>
    <s v="25.3217107407407"/>
    <n v="480"/>
    <s v="GCA"/>
    <s v="Camp"/>
    <s v="Rural"/>
    <s v="01/06/2011"/>
    <s v="Shalom"/>
    <n v="-1"/>
    <n v="0"/>
    <n v="0"/>
    <s v="Open"/>
    <n v="-1"/>
    <n v="0"/>
  </r>
  <r>
    <s v="MMR001"/>
    <x v="1"/>
    <s v="MMR001002"/>
    <x v="3"/>
    <s v="MMR001002012"/>
    <x v="79"/>
    <s v="165749"/>
    <x v="116"/>
    <n v="2"/>
    <n v="9"/>
    <x v="1"/>
    <s v="MMR001"/>
    <s v="Open"/>
    <x v="1"/>
    <s v="MMR001002"/>
    <x v="54"/>
    <s v="MMR001002003"/>
    <s v="Hkat Shu"/>
    <s v="165735"/>
    <s v="Hkat Cho "/>
    <s v="MMR001CMP028"/>
    <s v="97.404195925926"/>
    <s v="25.3217107407407"/>
    <n v="480"/>
    <s v="GCA"/>
    <s v="Camp"/>
    <s v="Rural"/>
    <s v="01/06/2011"/>
    <s v="Shalom"/>
    <n v="-1"/>
    <n v="-1"/>
    <n v="0"/>
    <s v="Open"/>
    <n v="-1"/>
    <n v="0"/>
  </r>
  <r>
    <s v="MMR001"/>
    <x v="1"/>
    <s v="MMR001002"/>
    <x v="3"/>
    <s v="MMR001002023"/>
    <x v="10"/>
    <s v="165771"/>
    <x v="22"/>
    <n v="3"/>
    <n v="12"/>
    <x v="1"/>
    <s v="MMR001"/>
    <s v="Open"/>
    <x v="1"/>
    <s v="MMR001002"/>
    <x v="54"/>
    <s v="MMR001002003"/>
    <s v="Hkat Shu"/>
    <s v="165735"/>
    <s v="Hkat Cho "/>
    <s v="MMR001CMP028"/>
    <s v="97.404195925926"/>
    <s v="25.3217107407407"/>
    <n v="480"/>
    <s v="GCA"/>
    <s v="Camp"/>
    <s v="Rural"/>
    <s v="01/06/2011"/>
    <s v="Shalom"/>
    <n v="-1"/>
    <n v="-1"/>
    <n v="0"/>
    <s v="Open"/>
    <n v="-1"/>
    <n v="0"/>
  </r>
  <r>
    <s v="MMR001"/>
    <x v="1"/>
    <s v="MMR001005"/>
    <x v="17"/>
    <s v="MMR001005016"/>
    <x v="237"/>
    <s v="166324"/>
    <x v="478"/>
    <n v="1"/>
    <n v="2"/>
    <x v="1"/>
    <s v="MMR001"/>
    <s v="Open"/>
    <x v="1"/>
    <s v="MMR001002"/>
    <x v="54"/>
    <s v="MMR001002003"/>
    <s v="Hkat Shu"/>
    <s v="165735"/>
    <s v="Hkat Cho "/>
    <s v="MMR001CMP028"/>
    <s v="97.404195925926"/>
    <s v="25.3217107407407"/>
    <n v="480"/>
    <s v="GCA"/>
    <s v="Camp"/>
    <s v="Rural"/>
    <s v="01/06/2011"/>
    <s v="Shalom"/>
    <n v="-1"/>
    <n v="0"/>
    <n v="0"/>
    <s v="Open"/>
    <n v="-1"/>
    <n v="0"/>
  </r>
  <r>
    <s v="MMR001"/>
    <x v="1"/>
    <s v="MMR001010"/>
    <x v="7"/>
    <s v="MMR001010025"/>
    <x v="280"/>
    <s v="166856"/>
    <x v="587"/>
    <n v="1"/>
    <n v="4"/>
    <x v="1"/>
    <s v="MMR001"/>
    <s v="Open"/>
    <x v="1"/>
    <s v="MMR001002"/>
    <x v="54"/>
    <s v="MMR001002003"/>
    <s v="Hkat Shu"/>
    <s v="165735"/>
    <s v="Hkat Cho "/>
    <s v="MMR001CMP028"/>
    <s v="97.404195925926"/>
    <s v="25.3217107407407"/>
    <n v="480"/>
    <s v="GCA"/>
    <s v="Camp"/>
    <s v="Rural"/>
    <s v="01/06/2011"/>
    <s v="Shalom"/>
    <n v="-1"/>
    <n v="0"/>
    <n v="0"/>
    <s v="Open"/>
    <n v="-1"/>
    <n v="0"/>
  </r>
  <r>
    <s v="MMR001"/>
    <x v="1"/>
    <s v="MMR001012"/>
    <x v="5"/>
    <s v="MMR001012052"/>
    <x v="18"/>
    <s v="216934"/>
    <x v="34"/>
    <n v="1"/>
    <n v="7"/>
    <x v="1"/>
    <s v="MMR001"/>
    <s v="Open"/>
    <x v="1"/>
    <s v="MMR001002"/>
    <x v="54"/>
    <s v="MMR001002003"/>
    <s v="Hkat Shu"/>
    <s v="165735"/>
    <s v="Hkat Cho "/>
    <s v="MMR001CMP028"/>
    <s v="97.404195925926"/>
    <s v="25.3217107407407"/>
    <n v="480"/>
    <s v="GCA"/>
    <s v="Camp"/>
    <s v="Rural"/>
    <s v="01/06/2011"/>
    <s v="Shalom"/>
    <n v="-1"/>
    <n v="0"/>
    <n v="0"/>
    <s v="Open"/>
    <n v="-1"/>
    <n v="0"/>
  </r>
  <r>
    <s v="MMR001"/>
    <x v="1"/>
    <s v="MMR001012"/>
    <x v="5"/>
    <s v="MMR001012047"/>
    <x v="97"/>
    <s v="167250"/>
    <x v="143"/>
    <n v="1"/>
    <n v="5"/>
    <x v="1"/>
    <s v="MMR001"/>
    <s v="Open"/>
    <x v="1"/>
    <s v="MMR001002"/>
    <x v="54"/>
    <s v="MMR001002003"/>
    <s v="Hkat Shu"/>
    <s v="165735"/>
    <s v="Hkat Cho "/>
    <s v="MMR001CMP028"/>
    <s v="97.404195925926"/>
    <s v="25.3217107407407"/>
    <n v="480"/>
    <s v="GCA"/>
    <s v="Camp"/>
    <s v="Rural"/>
    <s v="01/06/2011"/>
    <s v="Shalom"/>
    <n v="-1"/>
    <n v="0"/>
    <n v="0"/>
    <s v="Open"/>
    <n v="-1"/>
    <n v="0"/>
  </r>
  <r>
    <s v="MMR001"/>
    <x v="1"/>
    <s v="MMR001012"/>
    <x v="5"/>
    <s v="MMR001012047"/>
    <x v="97"/>
    <s v="167246"/>
    <x v="145"/>
    <n v="4"/>
    <n v="17"/>
    <x v="1"/>
    <s v="MMR001"/>
    <s v="Open"/>
    <x v="1"/>
    <s v="MMR001002"/>
    <x v="54"/>
    <s v="MMR001002003"/>
    <s v="Hkat Shu"/>
    <s v="165735"/>
    <s v="Hkat Cho "/>
    <s v="MMR001CMP028"/>
    <s v="97.404195925926"/>
    <s v="25.3217107407407"/>
    <n v="480"/>
    <s v="GCA"/>
    <s v="Camp"/>
    <s v="Rural"/>
    <s v="01/06/2011"/>
    <s v="Shalom"/>
    <n v="-1"/>
    <n v="0"/>
    <n v="0"/>
    <s v="Open"/>
    <n v="-1"/>
    <n v="0"/>
  </r>
  <r>
    <s v="MMR001"/>
    <x v="1"/>
    <s v="MMR001002"/>
    <x v="3"/>
    <s v="MMR001002025"/>
    <x v="42"/>
    <s v="216855"/>
    <x v="63"/>
    <n v="1"/>
    <n v="3"/>
    <x v="1"/>
    <s v="MMR001"/>
    <s v="Open"/>
    <x v="1"/>
    <s v="MMR001002"/>
    <x v="54"/>
    <s v="MMR001002003"/>
    <s v="Hkat Shu"/>
    <s v="165735"/>
    <s v="Hkat Cho "/>
    <s v="MMR001CMP028"/>
    <s v="97.404195925926"/>
    <s v="25.3217107407407"/>
    <n v="480"/>
    <s v="GCA"/>
    <s v="Camp"/>
    <s v="Rural"/>
    <s v="01/06/2011"/>
    <s v="Shalom"/>
    <n v="-1"/>
    <n v="-1"/>
    <n v="0"/>
    <s v="Open"/>
    <n v="-1"/>
    <n v="0"/>
  </r>
  <r>
    <s v="MMR001"/>
    <x v="1"/>
    <s v="MMR001002"/>
    <x v="3"/>
    <s v="MMR001002021"/>
    <x v="37"/>
    <s v="165769"/>
    <x v="84"/>
    <n v="5"/>
    <n v="31"/>
    <x v="1"/>
    <s v="MMR001"/>
    <s v="Open"/>
    <x v="1"/>
    <s v="MMR001002"/>
    <x v="54"/>
    <s v="MMR001002003"/>
    <s v="Hkat Shu"/>
    <s v="165735"/>
    <s v="Hkat Cho "/>
    <s v="MMR001CMP028"/>
    <s v="97.404195925926"/>
    <s v="25.3217107407407"/>
    <n v="480"/>
    <s v="GCA"/>
    <s v="Camp"/>
    <s v="Rural"/>
    <s v="01/06/2011"/>
    <s v="Shalom"/>
    <n v="-1"/>
    <n v="-1"/>
    <n v="0"/>
    <s v="Open"/>
    <n v="-1"/>
    <n v="0"/>
  </r>
  <r>
    <s v="MMR001"/>
    <x v="1"/>
    <s v="MMR001001"/>
    <x v="9"/>
    <s v="MMR001001013"/>
    <x v="25"/>
    <s v="165708"/>
    <x v="41"/>
    <n v="7"/>
    <n v="40"/>
    <x v="1"/>
    <s v="MMR001"/>
    <s v="Open"/>
    <x v="1"/>
    <s v="MMR001002"/>
    <x v="54"/>
    <s v="MMR001002003"/>
    <s v="Hkat Shu"/>
    <s v="165735"/>
    <s v="Hkat Cho "/>
    <s v="MMR001CMP028"/>
    <s v="97.404195925926"/>
    <s v="25.3217107407407"/>
    <n v="480"/>
    <s v="GCA"/>
    <s v="Camp"/>
    <s v="Rural"/>
    <s v="01/06/2011"/>
    <s v="Shalom"/>
    <n v="-1"/>
    <n v="0"/>
    <n v="0"/>
    <s v="Open"/>
    <n v="-1"/>
    <n v="0"/>
  </r>
  <r>
    <s v="MMR001"/>
    <x v="1"/>
    <s v="MMR001002"/>
    <x v="3"/>
    <s v="MMR001002029"/>
    <x v="7"/>
    <s v="165778"/>
    <x v="13"/>
    <n v="9"/>
    <n v="44"/>
    <x v="1"/>
    <s v="MMR001"/>
    <s v="Open"/>
    <x v="1"/>
    <s v="MMR001002"/>
    <x v="54"/>
    <s v="MMR001002003"/>
    <s v="Hkat Shu"/>
    <s v="165735"/>
    <s v="Hkat Cho "/>
    <s v="MMR001CMP028"/>
    <s v="97.404195925926"/>
    <s v="25.3217107407407"/>
    <n v="480"/>
    <s v="GCA"/>
    <s v="Camp"/>
    <s v="Rural"/>
    <s v="01/06/2011"/>
    <s v="Shalom"/>
    <n v="-1"/>
    <n v="-1"/>
    <n v="0"/>
    <s v="Open"/>
    <n v="-1"/>
    <n v="0"/>
  </r>
  <r>
    <s v="MMR001"/>
    <x v="1"/>
    <s v="MMR001002"/>
    <x v="3"/>
    <s v="MMR001002024"/>
    <x v="23"/>
    <s v="165772"/>
    <x v="39"/>
    <n v="52"/>
    <n v="246"/>
    <x v="1"/>
    <s v="MMR001"/>
    <s v="Open"/>
    <x v="1"/>
    <s v="MMR001002"/>
    <x v="54"/>
    <s v="MMR001002003"/>
    <s v="Hkat Shu"/>
    <s v="165735"/>
    <s v="Hkat Cho "/>
    <s v="MMR001CMP028"/>
    <s v="97.404195925926"/>
    <s v="25.3217107407407"/>
    <n v="480"/>
    <s v="GCA"/>
    <s v="Camp"/>
    <s v="Rural"/>
    <s v="01/06/2011"/>
    <s v="Shalom"/>
    <n v="-1"/>
    <n v="-1"/>
    <n v="0"/>
    <s v="Open"/>
    <n v="-1"/>
    <n v="0"/>
  </r>
  <r>
    <s v="MMR001"/>
    <x v="1"/>
    <s v="MMR001002"/>
    <x v="3"/>
    <s v="MMR001002025"/>
    <x v="42"/>
    <s v="165773"/>
    <x v="71"/>
    <n v="2"/>
    <n v="9"/>
    <x v="1"/>
    <s v="MMR001"/>
    <s v="Open"/>
    <x v="1"/>
    <s v="MMR001002"/>
    <x v="54"/>
    <s v="MMR001002003"/>
    <s v="Hkat Shu"/>
    <s v="165735"/>
    <s v="Hkat Cho "/>
    <s v="MMR001CMP028"/>
    <s v="97.404195925926"/>
    <s v="25.3217107407407"/>
    <n v="480"/>
    <s v="GCA"/>
    <s v="Camp"/>
    <s v="Rural"/>
    <s v="01/06/2011"/>
    <s v="Shalom"/>
    <n v="-1"/>
    <n v="-1"/>
    <n v="0"/>
    <s v="Open"/>
    <n v="-1"/>
    <n v="0"/>
  </r>
  <r>
    <s v="MMR001"/>
    <x v="1"/>
    <s v="MMR001002"/>
    <x v="3"/>
    <s v="MMR001002021"/>
    <x v="37"/>
    <s v="216845"/>
    <x v="101"/>
    <n v="2"/>
    <n v="2"/>
    <x v="1"/>
    <s v="MMR001"/>
    <s v="Open"/>
    <x v="7"/>
    <s v="MMR001012"/>
    <x v="55"/>
    <s v="MMR001012023"/>
    <s v="Dum Bung"/>
    <m/>
    <s v="Dum Bung "/>
    <s v="MMR001CMP123"/>
    <s v="97.5371"/>
    <s v="24.461033"/>
    <n v="595"/>
    <s v="NGCA"/>
    <s v="Camp"/>
    <s v="Forest/bush"/>
    <s v="01/08/2011"/>
    <s v="KMSS-MYT"/>
    <n v="-1"/>
    <n v="0"/>
    <n v="0"/>
    <s v="Open"/>
    <n v="-1"/>
    <n v="0"/>
  </r>
  <r>
    <s v="MMR001"/>
    <x v="1"/>
    <s v="MMR001012"/>
    <x v="5"/>
    <s v="MMR001012022"/>
    <x v="43"/>
    <s v="167089"/>
    <x v="65"/>
    <n v="11"/>
    <n v="62"/>
    <x v="1"/>
    <s v="MMR001"/>
    <s v="Open"/>
    <x v="7"/>
    <s v="MMR001012"/>
    <x v="55"/>
    <s v="MMR001012023"/>
    <s v="Dum Bung"/>
    <m/>
    <s v="Dum Bung "/>
    <s v="MMR001CMP123"/>
    <s v="97.5371"/>
    <s v="24.461033"/>
    <n v="595"/>
    <s v="NGCA"/>
    <s v="Camp"/>
    <s v="Forest/bush"/>
    <s v="01/08/2011"/>
    <s v="KMSS-MYT"/>
    <n v="-1"/>
    <n v="-1"/>
    <n v="0"/>
    <s v="Open"/>
    <n v="-1"/>
    <n v="0"/>
  </r>
  <r>
    <s v="MMR001"/>
    <x v="1"/>
    <s v="MMR001012"/>
    <x v="5"/>
    <s v="MMR001012010"/>
    <x v="32"/>
    <s v="167048"/>
    <x v="49"/>
    <n v="8"/>
    <n v="41"/>
    <x v="1"/>
    <s v="MMR001"/>
    <s v="Open"/>
    <x v="7"/>
    <s v="MMR001012"/>
    <x v="55"/>
    <s v="MMR001012023"/>
    <s v="Dum Bung"/>
    <m/>
    <s v="Dum Bung "/>
    <s v="MMR001CMP123"/>
    <s v="97.5371"/>
    <s v="24.461033"/>
    <n v="595"/>
    <s v="NGCA"/>
    <s v="Camp"/>
    <s v="Forest/bush"/>
    <s v="01/08/2011"/>
    <s v="KMSS-MYT"/>
    <n v="-1"/>
    <n v="-1"/>
    <n v="0"/>
    <s v="Open"/>
    <n v="-1"/>
    <n v="0"/>
  </r>
  <r>
    <s v="MMR001"/>
    <x v="1"/>
    <s v="MMR001012"/>
    <x v="5"/>
    <s v="MMR001012008"/>
    <x v="51"/>
    <s v="167035"/>
    <x v="196"/>
    <n v="2"/>
    <n v="15"/>
    <x v="1"/>
    <s v="MMR001"/>
    <s v="Open"/>
    <x v="7"/>
    <s v="MMR001012"/>
    <x v="55"/>
    <s v="MMR001012023"/>
    <s v="Dum Bung"/>
    <m/>
    <s v="Dum Bung "/>
    <s v="MMR001CMP123"/>
    <s v="97.5371"/>
    <s v="24.461033"/>
    <n v="595"/>
    <s v="NGCA"/>
    <s v="Camp"/>
    <s v="Forest/bush"/>
    <s v="01/08/2011"/>
    <s v="KMSS-MYT"/>
    <n v="-1"/>
    <n v="-1"/>
    <n v="0"/>
    <s v="Open"/>
    <n v="-1"/>
    <n v="0"/>
  </r>
  <r>
    <s v="MMR001"/>
    <x v="1"/>
    <s v="MMR001012"/>
    <x v="5"/>
    <s v="MMR001012703"/>
    <x v="52"/>
    <s v="MMR001012703503"/>
    <x v="187"/>
    <n v="2"/>
    <n v="15"/>
    <x v="1"/>
    <s v="MMR001"/>
    <s v="Open"/>
    <x v="7"/>
    <s v="MMR001012"/>
    <x v="55"/>
    <s v="MMR001012023"/>
    <s v="Dum Bung"/>
    <m/>
    <s v="Dum Bung "/>
    <s v="MMR001CMP123"/>
    <s v="97.5371"/>
    <s v="24.461033"/>
    <n v="595"/>
    <s v="NGCA"/>
    <s v="Camp"/>
    <s v="Forest/bush"/>
    <s v="01/08/2011"/>
    <s v="KMSS-MYT"/>
    <n v="-1"/>
    <n v="-1"/>
    <n v="0"/>
    <s v="Open"/>
    <n v="-1"/>
    <n v="0"/>
  </r>
  <r>
    <s v="MMR001"/>
    <x v="1"/>
    <s v="MMR001012"/>
    <x v="5"/>
    <s v="MMR001012022"/>
    <x v="43"/>
    <m/>
    <x v="8"/>
    <n v="4"/>
    <n v="20"/>
    <x v="1"/>
    <s v="MMR001"/>
    <s v="Open"/>
    <x v="7"/>
    <s v="MMR001012"/>
    <x v="55"/>
    <s v="MMR001012023"/>
    <s v="Dum Bung"/>
    <m/>
    <s v="Dum Bung "/>
    <s v="MMR001CMP123"/>
    <s v="97.5371"/>
    <s v="24.461033"/>
    <n v="595"/>
    <s v="NGCA"/>
    <s v="Camp"/>
    <s v="Forest/bush"/>
    <s v="01/08/2011"/>
    <s v="KMSS-MYT"/>
    <n v="-1"/>
    <n v="-1"/>
    <n v="0"/>
    <s v="Open"/>
    <n v="-1"/>
    <n v="0"/>
  </r>
  <r>
    <s v="MMR001"/>
    <x v="1"/>
    <s v="MMR001012"/>
    <x v="5"/>
    <s v="MMR001012020"/>
    <x v="118"/>
    <s v="167078"/>
    <x v="192"/>
    <n v="8"/>
    <n v="41"/>
    <x v="1"/>
    <s v="MMR001"/>
    <s v="Open"/>
    <x v="7"/>
    <s v="MMR001012"/>
    <x v="55"/>
    <s v="MMR001012023"/>
    <s v="Dum Bung"/>
    <m/>
    <s v="Dum Bung "/>
    <s v="MMR001CMP123"/>
    <s v="97.5371"/>
    <s v="24.461033"/>
    <n v="595"/>
    <s v="NGCA"/>
    <s v="Camp"/>
    <s v="Forest/bush"/>
    <s v="01/08/2011"/>
    <s v="KMSS-MYT"/>
    <n v="-1"/>
    <n v="-1"/>
    <n v="0"/>
    <s v="Open"/>
    <n v="-1"/>
    <n v="0"/>
  </r>
  <r>
    <s v="MMR001"/>
    <x v="1"/>
    <s v="MMR001012"/>
    <x v="5"/>
    <s v="MMR001012021"/>
    <x v="171"/>
    <s v="216909"/>
    <x v="572"/>
    <n v="38"/>
    <n v="189"/>
    <x v="1"/>
    <s v="MMR001"/>
    <s v="Open"/>
    <x v="7"/>
    <s v="MMR001012"/>
    <x v="55"/>
    <s v="MMR001012023"/>
    <s v="Dum Bung"/>
    <m/>
    <s v="Dum Bung "/>
    <s v="MMR001CMP123"/>
    <s v="97.5371"/>
    <s v="24.461033"/>
    <n v="595"/>
    <s v="NGCA"/>
    <s v="Camp"/>
    <s v="Forest/bush"/>
    <s v="01/08/2011"/>
    <s v="KMSS-MYT"/>
    <n v="-1"/>
    <n v="-1"/>
    <n v="0"/>
    <s v="Open"/>
    <n v="-1"/>
    <n v="0"/>
  </r>
  <r>
    <s v="MMR001"/>
    <x v="1"/>
    <s v="MMR001002"/>
    <x v="3"/>
    <s v="MMR001002029"/>
    <x v="7"/>
    <s v="165778"/>
    <x v="13"/>
    <n v="2"/>
    <n v="8"/>
    <x v="1"/>
    <s v="MMR001"/>
    <s v="Open"/>
    <x v="7"/>
    <s v="MMR001012"/>
    <x v="55"/>
    <s v="MMR001012023"/>
    <s v="Dum Bung"/>
    <m/>
    <s v="Dum Bung "/>
    <s v="MMR001CMP123"/>
    <s v="97.5371"/>
    <s v="24.461033"/>
    <n v="595"/>
    <s v="NGCA"/>
    <s v="Camp"/>
    <s v="Forest/bush"/>
    <s v="01/08/2011"/>
    <s v="KMSS-MYT"/>
    <n v="-1"/>
    <n v="0"/>
    <n v="0"/>
    <s v="Open"/>
    <n v="-1"/>
    <n v="0"/>
  </r>
  <r>
    <s v="MMR001"/>
    <x v="1"/>
    <s v="MMR001012"/>
    <x v="5"/>
    <s v="MMR001012035"/>
    <x v="248"/>
    <s v="167177"/>
    <x v="588"/>
    <n v="2"/>
    <n v="4"/>
    <x v="1"/>
    <s v="MMR001"/>
    <s v="Open"/>
    <x v="7"/>
    <s v="MMR001012"/>
    <x v="55"/>
    <s v="MMR001012023"/>
    <s v="Dum Bung"/>
    <m/>
    <s v="Dum Bung "/>
    <s v="MMR001CMP123"/>
    <s v="97.5371"/>
    <s v="24.461033"/>
    <n v="595"/>
    <s v="NGCA"/>
    <s v="Camp"/>
    <s v="Forest/bush"/>
    <s v="01/08/2011"/>
    <s v="KMSS-MYT"/>
    <n v="-1"/>
    <n v="-1"/>
    <n v="0"/>
    <s v="Open"/>
    <n v="-1"/>
    <n v="0"/>
  </r>
  <r>
    <s v="MMR001"/>
    <x v="1"/>
    <s v="MMR001012"/>
    <x v="5"/>
    <s v="MMR001012031"/>
    <x v="119"/>
    <s v="167151"/>
    <x v="194"/>
    <n v="17"/>
    <n v="95"/>
    <x v="1"/>
    <s v="MMR001"/>
    <s v="Open"/>
    <x v="7"/>
    <s v="MMR001012"/>
    <x v="55"/>
    <s v="MMR001012023"/>
    <s v="Dum Bung"/>
    <m/>
    <s v="Dum Bung "/>
    <s v="MMR001CMP123"/>
    <s v="97.5371"/>
    <s v="24.461033"/>
    <n v="595"/>
    <s v="NGCA"/>
    <s v="Camp"/>
    <s v="Forest/bush"/>
    <s v="01/08/2011"/>
    <s v="KMSS-MYT"/>
    <n v="-1"/>
    <n v="-1"/>
    <n v="0"/>
    <s v="Open"/>
    <n v="-1"/>
    <n v="0"/>
  </r>
  <r>
    <s v="MMR001"/>
    <x v="1"/>
    <s v="MMR001012"/>
    <x v="5"/>
    <m/>
    <x v="4"/>
    <m/>
    <x v="8"/>
    <n v="1"/>
    <n v="10"/>
    <x v="1"/>
    <s v="MMR001"/>
    <s v="Open"/>
    <x v="7"/>
    <s v="MMR001012"/>
    <x v="55"/>
    <s v="MMR001012023"/>
    <s v="Dum Bung"/>
    <m/>
    <s v="Dum Bung "/>
    <s v="MMR001CMP123"/>
    <s v="97.5371"/>
    <s v="24.461033"/>
    <n v="595"/>
    <s v="NGCA"/>
    <s v="Camp"/>
    <s v="Forest/bush"/>
    <s v="01/08/2011"/>
    <s v="KMSS-MYT"/>
    <n v="-1"/>
    <n v="-1"/>
    <n v="0"/>
    <s v="Open"/>
    <n v="0"/>
    <n v="-1"/>
  </r>
  <r>
    <s v="MMR001"/>
    <x v="1"/>
    <s v="MMR001012"/>
    <x v="5"/>
    <s v="MMR001012022"/>
    <x v="43"/>
    <s v="167095"/>
    <x v="589"/>
    <n v="10"/>
    <n v="54"/>
    <x v="1"/>
    <s v="MMR001"/>
    <s v="Open"/>
    <x v="7"/>
    <s v="MMR001012"/>
    <x v="55"/>
    <s v="MMR001012023"/>
    <s v="Dum Bung"/>
    <m/>
    <s v="Dum Bung "/>
    <s v="MMR001CMP123"/>
    <s v="97.5371"/>
    <s v="24.461033"/>
    <n v="595"/>
    <s v="NGCA"/>
    <s v="Camp"/>
    <s v="Forest/bush"/>
    <s v="01/08/2011"/>
    <s v="KMSS-MYT"/>
    <n v="-1"/>
    <n v="-1"/>
    <n v="0"/>
    <s v="Open"/>
    <n v="-1"/>
    <n v="0"/>
  </r>
  <r>
    <s v="MMR001"/>
    <x v="1"/>
    <s v="MMR001012"/>
    <x v="5"/>
    <s v="MMR001012006"/>
    <x v="233"/>
    <s v="167028"/>
    <x v="455"/>
    <n v="5"/>
    <n v="35"/>
    <x v="1"/>
    <s v="MMR001"/>
    <s v="Open"/>
    <x v="7"/>
    <s v="MMR001012"/>
    <x v="55"/>
    <s v="MMR001012023"/>
    <s v="Dum Bung"/>
    <m/>
    <s v="Dum Bung "/>
    <s v="MMR001CMP123"/>
    <s v="97.5371"/>
    <s v="24.461033"/>
    <n v="595"/>
    <s v="NGCA"/>
    <s v="Camp"/>
    <s v="Forest/bush"/>
    <s v="01/08/2011"/>
    <s v="KMSS-MYT"/>
    <n v="-1"/>
    <n v="-1"/>
    <n v="0"/>
    <s v="Open"/>
    <n v="-1"/>
    <n v="0"/>
  </r>
  <r>
    <s v="MMR001"/>
    <x v="1"/>
    <s v="MMR001012"/>
    <x v="5"/>
    <s v="MMR001012031"/>
    <x v="119"/>
    <s v="167150"/>
    <x v="590"/>
    <n v="4"/>
    <n v="14"/>
    <x v="1"/>
    <s v="MMR001"/>
    <s v="Open"/>
    <x v="7"/>
    <s v="MMR001012"/>
    <x v="55"/>
    <s v="MMR001012023"/>
    <s v="Dum Bung"/>
    <m/>
    <s v="Dum Bung "/>
    <s v="MMR001CMP123"/>
    <s v="97.5371"/>
    <s v="24.461033"/>
    <n v="595"/>
    <s v="NGCA"/>
    <s v="Camp"/>
    <s v="Forest/bush"/>
    <s v="01/08/2011"/>
    <s v="KMSS-MYT"/>
    <n v="-1"/>
    <n v="-1"/>
    <n v="0"/>
    <s v="Open"/>
    <n v="-1"/>
    <n v="0"/>
  </r>
  <r>
    <s v="MMR001"/>
    <x v="1"/>
    <s v="MMR001012"/>
    <x v="5"/>
    <s v="MMR001012048"/>
    <x v="27"/>
    <s v="167254"/>
    <x v="106"/>
    <n v="1"/>
    <n v="1"/>
    <x v="1"/>
    <s v="MMR001"/>
    <s v="Open"/>
    <x v="4"/>
    <s v="MMR001001"/>
    <x v="4"/>
    <s v="MMR001001701"/>
    <s v="Du Ka Htaung Ward"/>
    <s v="MMR001001701504"/>
    <s v="Du Kahtawng Qtr. 5"/>
    <s v="MMR001CMP011"/>
    <s v="97.381325"/>
    <s v="25.3964925"/>
    <n v="236"/>
    <s v="GCA"/>
    <s v="Camp"/>
    <s v="Urban"/>
    <s v="01/06/2011"/>
    <s v="KBC"/>
    <n v="-1"/>
    <n v="0"/>
    <n v="0"/>
    <s v="Open"/>
    <n v="-1"/>
    <n v="0"/>
  </r>
  <r>
    <s v="MMR001"/>
    <x v="1"/>
    <s v="MMR001002"/>
    <x v="3"/>
    <s v="MMR001002025"/>
    <x v="42"/>
    <s v="216855"/>
    <x v="63"/>
    <n v="2"/>
    <n v="12"/>
    <x v="1"/>
    <s v="MMR001"/>
    <s v="Open"/>
    <x v="4"/>
    <s v="MMR001001"/>
    <x v="4"/>
    <s v="MMR001001701"/>
    <s v="Du Ka Htaung Ward"/>
    <s v="MMR001001701504"/>
    <s v="Du Kahtawng Qtr. 5"/>
    <s v="MMR001CMP011"/>
    <s v="97.381325"/>
    <s v="25.3964925"/>
    <n v="236"/>
    <s v="GCA"/>
    <s v="Camp"/>
    <s v="Urban"/>
    <s v="01/06/2011"/>
    <s v="KBC"/>
    <n v="-1"/>
    <n v="0"/>
    <n v="0"/>
    <s v="Open"/>
    <n v="-1"/>
    <n v="0"/>
  </r>
  <r>
    <s v="MMR001"/>
    <x v="1"/>
    <s v="MMR001002"/>
    <x v="3"/>
    <s v="MMR001002025"/>
    <x v="42"/>
    <s v="216855"/>
    <x v="63"/>
    <n v="2"/>
    <n v="12"/>
    <x v="1"/>
    <s v="MMR001"/>
    <s v="Open"/>
    <x v="4"/>
    <s v="MMR001001"/>
    <x v="4"/>
    <s v="MMR001001701"/>
    <s v="Du Ka Htaung Ward"/>
    <s v="MMR001001701504"/>
    <s v="Du Kahtawng Qtr. 5"/>
    <s v="MMR001CMP011"/>
    <s v="97.381325"/>
    <s v="25.3964925"/>
    <n v="236"/>
    <s v="GCA"/>
    <s v="Camp"/>
    <s v="Urban"/>
    <s v="01/06/2011"/>
    <s v="KBC"/>
    <n v="-1"/>
    <n v="0"/>
    <n v="0"/>
    <s v="Open"/>
    <n v="-1"/>
    <n v="0"/>
  </r>
  <r>
    <s v="MMR001"/>
    <x v="1"/>
    <s v="MMR001001"/>
    <x v="9"/>
    <s v="MMR001001013"/>
    <x v="25"/>
    <s v="165708"/>
    <x v="41"/>
    <n v="5"/>
    <n v="32"/>
    <x v="1"/>
    <s v="MMR001"/>
    <s v="Open"/>
    <x v="4"/>
    <s v="MMR001001"/>
    <x v="4"/>
    <s v="MMR001001701"/>
    <s v="Du Ka Htaung Ward"/>
    <s v="MMR001001701504"/>
    <s v="Du Kahtawng Qtr. 4"/>
    <s v="MMR001CMP010"/>
    <s v="97.3829975757576"/>
    <s v="25.3959740909091"/>
    <n v="39"/>
    <s v="GCA"/>
    <s v="Camp"/>
    <s v="Urban"/>
    <s v="01/06/2011"/>
    <s v="KBC"/>
    <n v="-1"/>
    <n v="-1"/>
    <n v="0"/>
    <s v="Open"/>
    <n v="-1"/>
    <n v="0"/>
  </r>
  <r>
    <s v="MMR001"/>
    <x v="1"/>
    <s v="MMR001002"/>
    <x v="3"/>
    <s v="MMR001002023"/>
    <x v="10"/>
    <s v="165771"/>
    <x v="22"/>
    <n v="1"/>
    <n v="7"/>
    <x v="1"/>
    <s v="MMR001"/>
    <s v="Open"/>
    <x v="4"/>
    <s v="MMR001001"/>
    <x v="4"/>
    <s v="MMR001001701"/>
    <s v="Du Ka Htaung Ward"/>
    <s v="MMR001001701504"/>
    <s v="Du Kahtawng Qtr. 4"/>
    <s v="MMR001CMP010"/>
    <s v="97.3829975757576"/>
    <s v="25.3959740909091"/>
    <n v="39"/>
    <s v="GCA"/>
    <s v="Camp"/>
    <s v="Urban"/>
    <s v="01/06/2011"/>
    <s v="KBC"/>
    <n v="-1"/>
    <n v="0"/>
    <n v="0"/>
    <s v="Open"/>
    <n v="-1"/>
    <n v="0"/>
  </r>
  <r>
    <s v="MMR001"/>
    <x v="1"/>
    <s v="MMR001002"/>
    <x v="3"/>
    <s v="MMR001002023"/>
    <x v="10"/>
    <s v="165771"/>
    <x v="22"/>
    <n v="2"/>
    <n v="6"/>
    <x v="1"/>
    <s v="MMR001"/>
    <s v="Open"/>
    <x v="4"/>
    <s v="MMR001001"/>
    <x v="4"/>
    <s v="MMR001001701"/>
    <s v="Du Ka Htaung Ward"/>
    <s v="MMR001001701504"/>
    <s v="Du Kahtawng Qtr. 14"/>
    <s v="MMR001CMP012"/>
    <s v="97.3847296296296"/>
    <s v="25.4002701851852"/>
    <n v="28"/>
    <s v="GCA"/>
    <s v="Camp"/>
    <s v="Urban"/>
    <s v="01/06/2011"/>
    <s v="KBC"/>
    <n v="-1"/>
    <n v="0"/>
    <n v="0"/>
    <s v="Open"/>
    <n v="-1"/>
    <n v="0"/>
  </r>
  <r>
    <s v="MMR001"/>
    <x v="1"/>
    <s v="MMR001002"/>
    <x v="3"/>
    <s v="MMR001002025"/>
    <x v="42"/>
    <s v="216855"/>
    <x v="63"/>
    <n v="1"/>
    <n v="6"/>
    <x v="1"/>
    <s v="MMR001"/>
    <s v="Open"/>
    <x v="4"/>
    <s v="MMR001001"/>
    <x v="4"/>
    <s v="MMR001001701"/>
    <s v="Du Ka Htaung Ward"/>
    <s v="MMR001001701504"/>
    <s v="Du Kahtawng Qtr. 14"/>
    <s v="MMR001CMP012"/>
    <s v="97.3847296296296"/>
    <s v="25.4002701851852"/>
    <n v="28"/>
    <s v="GCA"/>
    <s v="Camp"/>
    <s v="Urban"/>
    <s v="01/06/2011"/>
    <s v="KBC"/>
    <n v="-1"/>
    <n v="0"/>
    <n v="0"/>
    <s v="Open"/>
    <n v="-1"/>
    <n v="0"/>
  </r>
  <r>
    <s v="MMR001"/>
    <x v="1"/>
    <s v="MMR001002"/>
    <x v="3"/>
    <s v="MMR001002022"/>
    <x v="39"/>
    <s v="165770"/>
    <x v="60"/>
    <n v="1"/>
    <n v="4"/>
    <x v="1"/>
    <s v="MMR001"/>
    <s v="Open"/>
    <x v="4"/>
    <s v="MMR001001"/>
    <x v="4"/>
    <s v="MMR001001701"/>
    <s v="Du Ka Htaung Ward"/>
    <s v="MMR001001701504"/>
    <s v="Du Kahtawng Qtr. 14"/>
    <s v="MMR001CMP012"/>
    <s v="97.3847296296296"/>
    <s v="25.4002701851852"/>
    <n v="28"/>
    <s v="GCA"/>
    <s v="Camp"/>
    <s v="Urban"/>
    <s v="01/06/2011"/>
    <s v="KBC"/>
    <n v="-1"/>
    <n v="0"/>
    <n v="0"/>
    <s v="Open"/>
    <n v="-1"/>
    <n v="0"/>
  </r>
  <r>
    <s v="MMR001"/>
    <x v="1"/>
    <s v="MMR001002"/>
    <x v="3"/>
    <s v="MMR001002029"/>
    <x v="7"/>
    <s v="165778"/>
    <x v="13"/>
    <n v="1"/>
    <n v="8"/>
    <x v="1"/>
    <s v="MMR001"/>
    <s v="Open"/>
    <x v="4"/>
    <s v="MMR001001"/>
    <x v="4"/>
    <s v="MMR001001701"/>
    <s v="Du Ka Htaung Ward"/>
    <s v="MMR001001701504"/>
    <s v="Du Kahtawng Qtr. 14"/>
    <s v="MMR001CMP012"/>
    <s v="97.3847296296296"/>
    <s v="25.4002701851852"/>
    <n v="28"/>
    <s v="GCA"/>
    <s v="Camp"/>
    <s v="Urban"/>
    <s v="01/06/2011"/>
    <s v="KBC"/>
    <n v="-1"/>
    <n v="0"/>
    <n v="0"/>
    <s v="Open"/>
    <n v="-1"/>
    <n v="0"/>
  </r>
  <r>
    <s v="MMR001"/>
    <x v="1"/>
    <s v="MMR001009"/>
    <x v="6"/>
    <s v="MMR001009001"/>
    <x v="13"/>
    <s v="220484"/>
    <x v="28"/>
    <n v="1"/>
    <n v="7"/>
    <x v="1"/>
    <s v="MMR001"/>
    <s v="Open"/>
    <x v="4"/>
    <s v="MMR001001"/>
    <x v="4"/>
    <s v="MMR001001701"/>
    <s v="Du Ka Htaung Ward"/>
    <s v="MMR001001701504"/>
    <s v="Du Kahtawng Qtr. 14"/>
    <s v="MMR001CMP012"/>
    <s v="97.3847296296296"/>
    <s v="25.4002701851852"/>
    <n v="28"/>
    <s v="GCA"/>
    <s v="Camp"/>
    <s v="Urban"/>
    <s v="01/06/2011"/>
    <s v="KBC"/>
    <n v="-1"/>
    <n v="0"/>
    <n v="0"/>
    <s v="Open"/>
    <n v="-1"/>
    <n v="0"/>
  </r>
  <r>
    <s v="MMR001"/>
    <x v="1"/>
    <s v="MMR001009"/>
    <x v="6"/>
    <s v="MMR001009001"/>
    <x v="13"/>
    <m/>
    <x v="8"/>
    <n v="47"/>
    <n v="240"/>
    <x v="1"/>
    <s v="MMR001"/>
    <s v="Open"/>
    <x v="2"/>
    <s v="MMR001009"/>
    <x v="35"/>
    <s v="MMR001009701"/>
    <m/>
    <m/>
    <s v="Dhama Rakhita, Nyein Chan Tar Yar Ward(Lon Khin)"/>
    <s v="MMR001CMP174"/>
    <s v="96.35257"/>
    <s v="25.63731"/>
    <n v="347"/>
    <s v="GCA"/>
    <s v="Camp"/>
    <s v="Urban"/>
    <s v="01/01/2013"/>
    <s v="Shalom"/>
    <n v="-1"/>
    <n v="-1"/>
    <n v="0"/>
    <s v="Open"/>
    <n v="-1"/>
    <n v="0"/>
  </r>
  <r>
    <s v="MMR001"/>
    <x v="1"/>
    <s v="MMR001009"/>
    <x v="6"/>
    <s v="MMR001009003"/>
    <x v="69"/>
    <s v="166785"/>
    <x v="536"/>
    <n v="5"/>
    <n v="26"/>
    <x v="1"/>
    <s v="MMR001"/>
    <s v="Open"/>
    <x v="2"/>
    <s v="MMR001009"/>
    <x v="35"/>
    <s v="MMR001009701"/>
    <m/>
    <m/>
    <s v="Dhama Rakhita, Nyein Chan Tar Yar Ward(Lon Khin)"/>
    <s v="MMR001CMP174"/>
    <s v="96.35257"/>
    <s v="25.63731"/>
    <n v="347"/>
    <s v="GCA"/>
    <s v="Camp"/>
    <s v="Urban"/>
    <s v="01/01/2013"/>
    <s v="Shalom"/>
    <n v="-1"/>
    <n v="-1"/>
    <n v="0"/>
    <s v="Open"/>
    <n v="-1"/>
    <n v="0"/>
  </r>
  <r>
    <s v="MMR001"/>
    <x v="1"/>
    <s v="MMR001009"/>
    <x v="6"/>
    <s v="MMR001009001"/>
    <x v="13"/>
    <s v="220484"/>
    <x v="28"/>
    <n v="16"/>
    <n v="89"/>
    <x v="1"/>
    <s v="MMR001"/>
    <s v="Open"/>
    <x v="2"/>
    <s v="MMR001009"/>
    <x v="35"/>
    <s v="MMR001009701"/>
    <m/>
    <m/>
    <s v="Dhama Rakhita, Nyein Chan Tar Yar Ward(Lon Khin)"/>
    <s v="MMR001CMP174"/>
    <s v="96.35257"/>
    <s v="25.63731"/>
    <n v="347"/>
    <s v="GCA"/>
    <s v="Camp"/>
    <s v="Urban"/>
    <s v="01/01/2013"/>
    <s v="Shalom"/>
    <n v="-1"/>
    <n v="-1"/>
    <n v="0"/>
    <s v="Open"/>
    <n v="-1"/>
    <n v="0"/>
  </r>
  <r>
    <s v="MMR001"/>
    <x v="1"/>
    <s v="MMR001005"/>
    <x v="17"/>
    <s v="MMR001005015"/>
    <x v="132"/>
    <s v="166321"/>
    <x v="229"/>
    <n v="1"/>
    <n v="8"/>
    <x v="1"/>
    <s v="MMR001"/>
    <s v="Open"/>
    <x v="8"/>
    <s v="MMR001005"/>
    <x v="56"/>
    <s v="MMR001005701"/>
    <m/>
    <m/>
    <s v="Chipwi KBC camp"/>
    <s v="MMR001CMP042"/>
    <s v="98.13155"/>
    <s v="25.88941"/>
    <n v="511"/>
    <s v="GCA"/>
    <s v="Camp"/>
    <s v="Urban"/>
    <s v="01/12/2012"/>
    <s v="Shalom"/>
    <n v="-1"/>
    <n v="-1"/>
    <n v="0"/>
    <s v="Open"/>
    <n v="-1"/>
    <n v="0"/>
  </r>
  <r>
    <s v="MMR001"/>
    <x v="1"/>
    <s v="MMR001005"/>
    <x v="17"/>
    <s v="MMR001005013"/>
    <x v="130"/>
    <s v="166316"/>
    <x v="472"/>
    <n v="3"/>
    <n v="20"/>
    <x v="1"/>
    <s v="MMR001"/>
    <s v="Open"/>
    <x v="8"/>
    <s v="MMR001005"/>
    <x v="56"/>
    <s v="MMR001005701"/>
    <m/>
    <m/>
    <s v="Chipwi KBC camp"/>
    <s v="MMR001CMP042"/>
    <s v="98.13155"/>
    <s v="25.88941"/>
    <n v="511"/>
    <s v="GCA"/>
    <s v="Camp"/>
    <s v="Urban"/>
    <s v="01/12/2012"/>
    <s v="Shalom"/>
    <n v="-1"/>
    <n v="-1"/>
    <n v="0"/>
    <s v="Open"/>
    <n v="-1"/>
    <n v="0"/>
  </r>
  <r>
    <s v="MMR001"/>
    <x v="1"/>
    <s v="MMR001005"/>
    <x v="17"/>
    <s v="MMR001005016"/>
    <x v="237"/>
    <s v="166325"/>
    <x v="228"/>
    <n v="1"/>
    <n v="1"/>
    <x v="1"/>
    <s v="MMR001"/>
    <s v="Open"/>
    <x v="8"/>
    <s v="MMR001005"/>
    <x v="56"/>
    <s v="MMR001005701"/>
    <m/>
    <m/>
    <s v="Chipwi KBC camp"/>
    <s v="MMR001CMP042"/>
    <s v="98.13155"/>
    <s v="25.88941"/>
    <n v="511"/>
    <s v="GCA"/>
    <s v="Camp"/>
    <s v="Urban"/>
    <s v="01/12/2012"/>
    <s v="Shalom"/>
    <n v="-1"/>
    <n v="-1"/>
    <n v="0"/>
    <s v="Open"/>
    <n v="-1"/>
    <n v="0"/>
  </r>
  <r>
    <s v="MMR001"/>
    <x v="1"/>
    <s v="MMR001005"/>
    <x v="17"/>
    <s v="MMR001005021"/>
    <x v="142"/>
    <s v="166336"/>
    <x v="245"/>
    <n v="2"/>
    <n v="11"/>
    <x v="1"/>
    <s v="MMR001"/>
    <s v="Open"/>
    <x v="8"/>
    <s v="MMR001005"/>
    <x v="56"/>
    <s v="MMR001005701"/>
    <m/>
    <m/>
    <s v="Chipwi KBC camp"/>
    <s v="MMR001CMP042"/>
    <s v="98.13155"/>
    <s v="25.88941"/>
    <n v="511"/>
    <s v="GCA"/>
    <s v="Camp"/>
    <s v="Urban"/>
    <s v="01/12/2012"/>
    <s v="Shalom"/>
    <n v="-1"/>
    <n v="-1"/>
    <n v="0"/>
    <s v="Open"/>
    <n v="-1"/>
    <n v="0"/>
  </r>
  <r>
    <s v="MMR001"/>
    <x v="1"/>
    <s v="MMR001005"/>
    <x v="17"/>
    <s v="MMR001005003"/>
    <x v="131"/>
    <s v="166281"/>
    <x v="227"/>
    <n v="2"/>
    <n v="9"/>
    <x v="1"/>
    <s v="MMR001"/>
    <s v="Open"/>
    <x v="8"/>
    <s v="MMR001005"/>
    <x v="56"/>
    <s v="MMR001005701"/>
    <m/>
    <m/>
    <s v="Chipwi KBC camp"/>
    <s v="MMR001CMP042"/>
    <s v="98.13155"/>
    <s v="25.88941"/>
    <n v="511"/>
    <s v="GCA"/>
    <s v="Camp"/>
    <s v="Urban"/>
    <s v="01/12/2012"/>
    <s v="Shalom"/>
    <n v="-1"/>
    <n v="-1"/>
    <n v="0"/>
    <s v="Open"/>
    <n v="-1"/>
    <n v="0"/>
  </r>
  <r>
    <s v="MMR001"/>
    <x v="1"/>
    <s v="MMR001005"/>
    <x v="17"/>
    <s v="MMR001005014"/>
    <x v="239"/>
    <s v="220459"/>
    <x v="475"/>
    <n v="9"/>
    <n v="39"/>
    <x v="1"/>
    <s v="MMR001"/>
    <s v="Open"/>
    <x v="8"/>
    <s v="MMR001005"/>
    <x v="56"/>
    <s v="MMR001005701"/>
    <m/>
    <m/>
    <s v="Chipwi KBC camp"/>
    <s v="MMR001CMP042"/>
    <s v="98.13155"/>
    <s v="25.88941"/>
    <n v="511"/>
    <s v="GCA"/>
    <s v="Camp"/>
    <s v="Urban"/>
    <s v="01/12/2012"/>
    <s v="Shalom"/>
    <n v="-1"/>
    <n v="-1"/>
    <n v="0"/>
    <s v="Open"/>
    <n v="-1"/>
    <n v="0"/>
  </r>
  <r>
    <s v="MMR001"/>
    <x v="1"/>
    <s v="MMR001005"/>
    <x v="17"/>
    <s v="MMR001005018"/>
    <x v="141"/>
    <s v="166332"/>
    <x v="509"/>
    <n v="10"/>
    <n v="73"/>
    <x v="1"/>
    <s v="MMR001"/>
    <s v="Open"/>
    <x v="8"/>
    <s v="MMR001005"/>
    <x v="56"/>
    <s v="MMR001005701"/>
    <m/>
    <m/>
    <s v="Chipwi KBC camp"/>
    <s v="MMR001CMP042"/>
    <s v="98.13155"/>
    <s v="25.88941"/>
    <n v="511"/>
    <s v="GCA"/>
    <s v="Camp"/>
    <s v="Urban"/>
    <s v="01/12/2012"/>
    <s v="Shalom"/>
    <n v="-1"/>
    <n v="-1"/>
    <n v="0"/>
    <s v="Open"/>
    <n v="-1"/>
    <n v="0"/>
  </r>
  <r>
    <s v="MMR001"/>
    <x v="1"/>
    <s v="MMR001005"/>
    <x v="17"/>
    <s v="MMR001005016"/>
    <x v="237"/>
    <s v="166326"/>
    <x v="473"/>
    <n v="1"/>
    <n v="6"/>
    <x v="1"/>
    <s v="MMR001"/>
    <s v="Open"/>
    <x v="8"/>
    <s v="MMR001005"/>
    <x v="56"/>
    <s v="MMR001005701"/>
    <m/>
    <m/>
    <s v="Chipwi KBC camp"/>
    <s v="MMR001CMP042"/>
    <s v="98.13155"/>
    <s v="25.88941"/>
    <n v="511"/>
    <s v="GCA"/>
    <s v="Camp"/>
    <s v="Urban"/>
    <s v="01/12/2012"/>
    <s v="Shalom"/>
    <n v="-1"/>
    <n v="-1"/>
    <n v="0"/>
    <s v="Open"/>
    <n v="-1"/>
    <n v="0"/>
  </r>
  <r>
    <s v="MMR001"/>
    <x v="1"/>
    <s v="MMR001005"/>
    <x v="17"/>
    <s v="MMR001005701"/>
    <x v="74"/>
    <s v="MMR001005701504"/>
    <x v="112"/>
    <n v="21"/>
    <n v="66"/>
    <x v="1"/>
    <s v="MMR001"/>
    <s v="Open"/>
    <x v="8"/>
    <s v="MMR001005"/>
    <x v="56"/>
    <s v="MMR001005701"/>
    <m/>
    <m/>
    <s v="Chipwi KBC camp"/>
    <s v="MMR001CMP042"/>
    <s v="98.13155"/>
    <s v="25.88941"/>
    <n v="511"/>
    <s v="GCA"/>
    <s v="Camp"/>
    <s v="Urban"/>
    <s v="01/12/2012"/>
    <s v="Shalom"/>
    <n v="-1"/>
    <n v="-1"/>
    <n v="-1"/>
    <s v="Open"/>
    <n v="0"/>
    <n v="0"/>
  </r>
  <r>
    <s v="MMR001"/>
    <x v="1"/>
    <s v="MMR001005"/>
    <x v="17"/>
    <s v="MMR001005018"/>
    <x v="141"/>
    <s v="166330"/>
    <x v="510"/>
    <n v="24"/>
    <n v="139"/>
    <x v="1"/>
    <s v="MMR001"/>
    <s v="Open"/>
    <x v="8"/>
    <s v="MMR001005"/>
    <x v="56"/>
    <s v="MMR001005701"/>
    <m/>
    <m/>
    <s v="Chipwi KBC camp"/>
    <s v="MMR001CMP042"/>
    <s v="98.13155"/>
    <s v="25.88941"/>
    <n v="511"/>
    <s v="GCA"/>
    <s v="Camp"/>
    <s v="Urban"/>
    <s v="01/12/2012"/>
    <s v="Shalom"/>
    <n v="-1"/>
    <n v="-1"/>
    <n v="0"/>
    <s v="Open"/>
    <n v="-1"/>
    <n v="0"/>
  </r>
  <r>
    <s v="MMR001"/>
    <x v="1"/>
    <s v="MMR001005"/>
    <x v="17"/>
    <s v="MMR001005019"/>
    <x v="281"/>
    <s v="166333"/>
    <x v="591"/>
    <n v="11"/>
    <n v="41"/>
    <x v="1"/>
    <s v="MMR001"/>
    <s v="Open"/>
    <x v="8"/>
    <s v="MMR001005"/>
    <x v="56"/>
    <s v="MMR001005701"/>
    <m/>
    <m/>
    <s v="Chipwi KBC camp"/>
    <s v="MMR001CMP042"/>
    <s v="98.13155"/>
    <s v="25.88941"/>
    <n v="511"/>
    <s v="GCA"/>
    <s v="Camp"/>
    <s v="Urban"/>
    <s v="01/12/2012"/>
    <s v="Shalom"/>
    <n v="-1"/>
    <n v="-1"/>
    <n v="0"/>
    <s v="Open"/>
    <n v="-1"/>
    <n v="0"/>
  </r>
  <r>
    <s v="MMR001"/>
    <x v="1"/>
    <s v="MMR001005"/>
    <x v="17"/>
    <s v="MMR001005018"/>
    <x v="141"/>
    <s v="220460"/>
    <x v="501"/>
    <n v="5"/>
    <n v="26"/>
    <x v="1"/>
    <s v="MMR001"/>
    <s v="Open"/>
    <x v="8"/>
    <s v="MMR001005"/>
    <x v="56"/>
    <s v="MMR001005701"/>
    <m/>
    <m/>
    <s v="Chipwi KBC camp"/>
    <s v="MMR001CMP042"/>
    <s v="98.13155"/>
    <s v="25.88941"/>
    <n v="511"/>
    <s v="GCA"/>
    <s v="Camp"/>
    <s v="Urban"/>
    <s v="01/12/2012"/>
    <s v="Shalom"/>
    <n v="-1"/>
    <n v="-1"/>
    <n v="0"/>
    <s v="Open"/>
    <n v="-1"/>
    <n v="0"/>
  </r>
  <r>
    <s v="MMR001"/>
    <x v="1"/>
    <s v="MMR001005"/>
    <x v="17"/>
    <s v="MMR001005002"/>
    <x v="75"/>
    <s v="166279"/>
    <x v="113"/>
    <n v="3"/>
    <n v="14"/>
    <x v="1"/>
    <s v="MMR001"/>
    <s v="Open"/>
    <x v="8"/>
    <s v="MMR001005"/>
    <x v="56"/>
    <s v="MMR001005701"/>
    <m/>
    <m/>
    <s v="Chipwi KBC camp"/>
    <s v="MMR001CMP042"/>
    <s v="98.13155"/>
    <s v="25.88941"/>
    <n v="511"/>
    <s v="GCA"/>
    <s v="Camp"/>
    <s v="Urban"/>
    <s v="01/12/2012"/>
    <s v="Shalom"/>
    <n v="-1"/>
    <n v="-1"/>
    <n v="0"/>
    <s v="Open"/>
    <n v="-1"/>
    <n v="0"/>
  </r>
  <r>
    <s v="MMR001"/>
    <x v="1"/>
    <s v="MMR001005"/>
    <x v="17"/>
    <s v="MMR001005013"/>
    <x v="130"/>
    <s v="166315"/>
    <x v="327"/>
    <n v="3"/>
    <n v="11"/>
    <x v="1"/>
    <s v="MMR001"/>
    <s v="Open"/>
    <x v="8"/>
    <s v="MMR001005"/>
    <x v="56"/>
    <s v="MMR001005701"/>
    <m/>
    <m/>
    <s v="Chipwi KBC camp"/>
    <s v="MMR001CMP042"/>
    <s v="98.13155"/>
    <s v="25.88941"/>
    <n v="511"/>
    <s v="GCA"/>
    <s v="Camp"/>
    <s v="Urban"/>
    <s v="01/12/2012"/>
    <s v="Shalom"/>
    <n v="-1"/>
    <n v="-1"/>
    <n v="0"/>
    <s v="Open"/>
    <n v="-1"/>
    <n v="0"/>
  </r>
  <r>
    <s v="MMR001"/>
    <x v="1"/>
    <s v="MMR001009"/>
    <x v="6"/>
    <s v="MMR001009003"/>
    <x v="69"/>
    <s v="220494"/>
    <x v="592"/>
    <n v="1"/>
    <n v="5"/>
    <x v="1"/>
    <s v="MMR001"/>
    <s v="Open"/>
    <x v="2"/>
    <s v="MMR001009"/>
    <x v="6"/>
    <s v="MMR001009003"/>
    <s v="Seik Mu"/>
    <s v="166783"/>
    <s v="Chin Church, Seik Mu"/>
    <s v="MMR001CMP109"/>
    <s v="96.283377"/>
    <s v="25.582065"/>
    <n v="30"/>
    <s v="GCA"/>
    <s v="Camp"/>
    <s v="Urban"/>
    <s v="01/08/2013"/>
    <s v="Shalom"/>
    <n v="-1"/>
    <n v="-1"/>
    <n v="-1"/>
    <s v="Open"/>
    <n v="0"/>
    <n v="0"/>
  </r>
  <r>
    <s v="MMR001"/>
    <x v="1"/>
    <s v="MMR001009"/>
    <x v="6"/>
    <s v="MMR001009001"/>
    <x v="13"/>
    <s v="220484"/>
    <x v="28"/>
    <n v="5"/>
    <n v="23"/>
    <x v="1"/>
    <s v="MMR001"/>
    <s v="Open"/>
    <x v="2"/>
    <s v="MMR001009"/>
    <x v="6"/>
    <s v="MMR001009003"/>
    <s v="Seik Mu"/>
    <s v="166783"/>
    <s v="Chin Church, Seik Mu"/>
    <s v="MMR001CMP109"/>
    <s v="96.283377"/>
    <s v="25.582065"/>
    <n v="30"/>
    <s v="GCA"/>
    <s v="Camp"/>
    <s v="Urban"/>
    <s v="01/08/2013"/>
    <s v="Shalom"/>
    <n v="-1"/>
    <n v="-1"/>
    <n v="0"/>
    <s v="Open"/>
    <n v="-1"/>
    <n v="0"/>
  </r>
  <r>
    <s v="MMR001"/>
    <x v="1"/>
    <s v="MMR001013"/>
    <x v="4"/>
    <s v="MMR001013028"/>
    <x v="56"/>
    <s v="167437"/>
    <x v="528"/>
    <n v="22"/>
    <n v="10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40"/>
    <x v="185"/>
    <s v="217006"/>
    <x v="593"/>
    <n v="14"/>
    <n v="26"/>
    <x v="1"/>
    <s v="MMR001"/>
    <s v="Open"/>
    <x v="13"/>
    <s v="MMR001013"/>
    <x v="57"/>
    <s v="MMR001013014"/>
    <s v="Dum Buk"/>
    <s v="Dum Buk"/>
    <s v="Bum Tsit Pa "/>
    <s v="MMR001CMP129"/>
    <s v="97.609833"/>
    <s v="24.002433"/>
    <n v="1232"/>
    <s v="NGCA"/>
    <s v="Camp"/>
    <s v="Rural"/>
    <s v="01/10/2011"/>
    <s v="KMSS-BMO"/>
    <n v="-1"/>
    <n v="-1"/>
    <n v="0"/>
    <s v="Open"/>
    <n v="-1"/>
    <n v="0"/>
  </r>
  <r>
    <s v="MMR001"/>
    <x v="1"/>
    <s v="MMR001002"/>
    <x v="3"/>
    <s v="MMR001002025"/>
    <x v="42"/>
    <s v="216855"/>
    <x v="63"/>
    <n v="1"/>
    <n v="5"/>
    <x v="1"/>
    <s v="MMR001"/>
    <s v="Open"/>
    <x v="13"/>
    <s v="MMR001013"/>
    <x v="57"/>
    <s v="MMR001013014"/>
    <s v="Dum Buk"/>
    <s v="Dum Buk"/>
    <s v="Bum Tsit Pa "/>
    <s v="MMR001CMP129"/>
    <s v="97.609833"/>
    <s v="24.002433"/>
    <n v="1232"/>
    <s v="NGCA"/>
    <s v="Camp"/>
    <s v="Rural"/>
    <s v="01/10/2011"/>
    <s v="KMSS-BMO"/>
    <n v="-1"/>
    <n v="0"/>
    <n v="0"/>
    <s v="Open"/>
    <n v="-1"/>
    <n v="0"/>
  </r>
  <r>
    <s v="MMR001"/>
    <x v="1"/>
    <s v="MMR001013"/>
    <x v="4"/>
    <s v="MMR001013040"/>
    <x v="185"/>
    <s v="167510"/>
    <x v="357"/>
    <n v="12"/>
    <n v="70"/>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40"/>
    <x v="185"/>
    <s v="167515"/>
    <x v="594"/>
    <n v="2"/>
    <n v="17"/>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503"/>
    <x v="301"/>
    <n v="2"/>
    <n v="7"/>
    <x v="1"/>
    <s v="MMR001"/>
    <s v="Open"/>
    <x v="13"/>
    <s v="MMR001013"/>
    <x v="57"/>
    <s v="MMR001013014"/>
    <s v="Dum Buk"/>
    <s v="Dum Buk"/>
    <s v="Bum Tsit Pa "/>
    <s v="MMR001CMP129"/>
    <s v="97.609833"/>
    <s v="24.002433"/>
    <n v="1232"/>
    <s v="NGCA"/>
    <s v="Camp"/>
    <s v="Rural"/>
    <s v="01/10/2011"/>
    <s v="KMSS-BMO"/>
    <n v="-1"/>
    <n v="-1"/>
    <n v="0"/>
    <s v="Open"/>
    <n v="-1"/>
    <n v="0"/>
  </r>
  <r>
    <s v="MMR001"/>
    <x v="1"/>
    <s v="MMR001012"/>
    <x v="5"/>
    <s v="MMR001012051"/>
    <x v="19"/>
    <s v="167269"/>
    <x v="35"/>
    <n v="1"/>
    <n v="5"/>
    <x v="1"/>
    <s v="MMR001"/>
    <s v="Open"/>
    <x v="13"/>
    <s v="MMR001013"/>
    <x v="57"/>
    <s v="MMR001013014"/>
    <s v="Dum Buk"/>
    <s v="Dum Buk"/>
    <s v="Bum Tsit Pa "/>
    <s v="MMR001CMP129"/>
    <s v="97.609833"/>
    <s v="24.002433"/>
    <n v="1232"/>
    <s v="NGCA"/>
    <s v="Camp"/>
    <s v="Rural"/>
    <s v="01/10/2011"/>
    <s v="KMSS-BMO"/>
    <n v="-1"/>
    <n v="0"/>
    <n v="0"/>
    <s v="Open"/>
    <n v="-1"/>
    <n v="0"/>
  </r>
  <r>
    <s v="MMR001"/>
    <x v="1"/>
    <s v="MMR001013"/>
    <x v="4"/>
    <s v="MMR001013032"/>
    <x v="21"/>
    <s v="167470"/>
    <x v="595"/>
    <n v="1"/>
    <n v="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7"/>
    <x v="127"/>
    <s v="216983"/>
    <x v="416"/>
    <n v="1"/>
    <n v="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499"/>
    <x v="424"/>
    <n v="3"/>
    <n v="4"/>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503"/>
    <x v="301"/>
    <n v="3"/>
    <n v="13"/>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504"/>
    <x v="203"/>
    <n v="8"/>
    <n v="16"/>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08"/>
    <x v="41"/>
    <s v="167308"/>
    <x v="220"/>
    <n v="3"/>
    <n v="16"/>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1"/>
    <x v="20"/>
    <s v="167405"/>
    <x v="211"/>
    <n v="1"/>
    <n v="4"/>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1"/>
    <x v="109"/>
    <s v="167457"/>
    <x v="353"/>
    <n v="3"/>
    <n v="9"/>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496"/>
    <x v="415"/>
    <n v="20"/>
    <n v="166"/>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495"/>
    <x v="48"/>
    <n v="16"/>
    <n v="72"/>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7"/>
    <x v="9"/>
    <s v="167484"/>
    <x v="93"/>
    <n v="48"/>
    <n v="201"/>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7"/>
    <x v="127"/>
    <s v="167433"/>
    <x v="429"/>
    <n v="2"/>
    <n v="7"/>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0"/>
    <x v="24"/>
    <s v="167455"/>
    <x v="210"/>
    <n v="1"/>
    <n v="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7"/>
    <x v="127"/>
    <s v="167434"/>
    <x v="270"/>
    <n v="5"/>
    <n v="10"/>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11"/>
    <x v="121"/>
    <s v="220543"/>
    <x v="213"/>
    <n v="4"/>
    <n v="1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11"/>
    <x v="121"/>
    <s v="167330"/>
    <x v="596"/>
    <n v="25"/>
    <n v="127"/>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0"/>
    <x v="24"/>
    <s v="167454"/>
    <x v="420"/>
    <n v="5"/>
    <n v="12"/>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10"/>
    <x v="123"/>
    <s v="167326"/>
    <x v="209"/>
    <n v="1"/>
    <n v="6"/>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7"/>
    <x v="127"/>
    <s v="167428"/>
    <x v="348"/>
    <n v="2"/>
    <n v="8"/>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6"/>
    <x v="164"/>
    <s v="167426"/>
    <x v="302"/>
    <n v="1"/>
    <n v="4"/>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502"/>
    <x v="300"/>
    <n v="1"/>
    <n v="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1"/>
    <x v="109"/>
    <s v="167468"/>
    <x v="352"/>
    <n v="19"/>
    <n v="81"/>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8"/>
    <x v="56"/>
    <s v="167436"/>
    <x v="214"/>
    <n v="18"/>
    <n v="73"/>
    <x v="1"/>
    <s v="MMR001"/>
    <s v="Open"/>
    <x v="13"/>
    <s v="MMR001013"/>
    <x v="57"/>
    <s v="MMR001013014"/>
    <s v="Dum Buk"/>
    <s v="Dum Buk"/>
    <s v="Bum Tsit Pa "/>
    <s v="MMR001CMP129"/>
    <s v="97.609833"/>
    <s v="24.002433"/>
    <n v="1232"/>
    <s v="NGCA"/>
    <s v="Camp"/>
    <s v="Rural"/>
    <s v="01/10/2011"/>
    <s v="KMSS-BMO"/>
    <n v="-1"/>
    <n v="-1"/>
    <n v="0"/>
    <s v="Open"/>
    <n v="-1"/>
    <n v="0"/>
  </r>
  <r>
    <s v="MMR001"/>
    <x v="1"/>
    <s v="MMR001002"/>
    <x v="3"/>
    <s v="MMR001002024"/>
    <x v="23"/>
    <s v="216849"/>
    <x v="597"/>
    <n v="8"/>
    <n v="42"/>
    <x v="1"/>
    <s v="MMR001"/>
    <s v="Open"/>
    <x v="13"/>
    <s v="MMR001013"/>
    <x v="57"/>
    <s v="MMR001013014"/>
    <s v="Dum Buk"/>
    <s v="Dum Buk"/>
    <s v="Bum Tsit Pa "/>
    <s v="MMR001CMP129"/>
    <s v="97.609833"/>
    <s v="24.002433"/>
    <n v="1232"/>
    <s v="NGCA"/>
    <s v="Camp"/>
    <s v="Rural"/>
    <s v="01/10/2011"/>
    <s v="KMSS-BMO"/>
    <n v="-1"/>
    <n v="0"/>
    <n v="0"/>
    <s v="Open"/>
    <n v="-1"/>
    <n v="0"/>
  </r>
  <r>
    <s v="MMR001"/>
    <x v="1"/>
    <s v="MMR001013"/>
    <x v="4"/>
    <s v="MMR001013027"/>
    <x v="127"/>
    <s v="167430"/>
    <x v="422"/>
    <n v="2"/>
    <n v="4"/>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8"/>
    <x v="56"/>
    <s v="167440"/>
    <x v="520"/>
    <n v="5"/>
    <n v="21"/>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8"/>
    <x v="56"/>
    <s v="216984"/>
    <x v="530"/>
    <n v="43"/>
    <n v="217"/>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8"/>
    <x v="56"/>
    <s v="167441"/>
    <x v="87"/>
    <n v="10"/>
    <n v="51"/>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220556"/>
    <x v="207"/>
    <n v="18"/>
    <n v="109"/>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8"/>
    <x v="56"/>
    <s v="167442"/>
    <x v="271"/>
    <n v="2"/>
    <n v="10"/>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38"/>
    <x v="31"/>
    <s v="167500"/>
    <x v="529"/>
    <n v="9"/>
    <n v="30"/>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9"/>
    <x v="188"/>
    <s v="167447"/>
    <x v="525"/>
    <n v="3"/>
    <n v="15"/>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08"/>
    <x v="41"/>
    <s v="167307"/>
    <x v="197"/>
    <n v="2"/>
    <n v="8"/>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40"/>
    <x v="185"/>
    <s v="167512"/>
    <x v="598"/>
    <n v="11"/>
    <n v="60"/>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10"/>
    <x v="123"/>
    <s v="220541"/>
    <x v="521"/>
    <n v="1"/>
    <n v="6"/>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7"/>
    <x v="127"/>
    <s v="216983"/>
    <x v="416"/>
    <n v="28"/>
    <n v="126"/>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11"/>
    <x v="121"/>
    <s v="167327"/>
    <x v="599"/>
    <n v="18"/>
    <n v="69"/>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10"/>
    <x v="123"/>
    <s v="220542"/>
    <x v="522"/>
    <n v="4"/>
    <n v="32"/>
    <x v="1"/>
    <s v="MMR001"/>
    <s v="Open"/>
    <x v="13"/>
    <s v="MMR001013"/>
    <x v="57"/>
    <s v="MMR001013014"/>
    <s v="Dum Buk"/>
    <s v="Dum Buk"/>
    <s v="Bum Tsit Pa "/>
    <s v="MMR001CMP129"/>
    <s v="97.609833"/>
    <s v="24.002433"/>
    <n v="1232"/>
    <s v="NGCA"/>
    <s v="Camp"/>
    <s v="Rural"/>
    <s v="01/10/2011"/>
    <s v="KMSS-BMO"/>
    <n v="-1"/>
    <n v="-1"/>
    <n v="0"/>
    <s v="Open"/>
    <n v="-1"/>
    <n v="0"/>
  </r>
  <r>
    <s v="MMR001"/>
    <x v="1"/>
    <s v="MMR001013"/>
    <x v="4"/>
    <s v="MMR001013028"/>
    <x v="56"/>
    <s v="167439"/>
    <x v="398"/>
    <n v="1"/>
    <n v="9"/>
    <x v="1"/>
    <s v="MMR001"/>
    <s v="Open"/>
    <x v="13"/>
    <s v="MMR001013"/>
    <x v="57"/>
    <s v="MMR001013014"/>
    <s v="Dum Buk"/>
    <s v="Dum Buk"/>
    <s v="Bum Tsit Pa "/>
    <s v="MMR001CMP129"/>
    <s v="97.609833"/>
    <s v="24.002433"/>
    <n v="1232"/>
    <s v="NGCA"/>
    <s v="Camp"/>
    <s v="Rural"/>
    <s v="01/10/2011"/>
    <s v="KMSS-BMO"/>
    <n v="-1"/>
    <n v="-1"/>
    <n v="0"/>
    <s v="Open"/>
    <n v="-1"/>
    <n v="0"/>
  </r>
  <r>
    <s v="MMR001"/>
    <x v="1"/>
    <s v="MMR001012"/>
    <x v="5"/>
    <s v="MMR001012050"/>
    <x v="53"/>
    <s v="167260"/>
    <x v="82"/>
    <n v="1"/>
    <n v="8"/>
    <x v="1"/>
    <s v="MMR001"/>
    <s v="Open"/>
    <x v="13"/>
    <s v="MMR001013"/>
    <x v="57"/>
    <s v="MMR001013014"/>
    <s v="Dum Buk"/>
    <s v="Dum Buk"/>
    <s v="Bum Tsit Pa "/>
    <s v="MMR001CMP129"/>
    <s v="97.609833"/>
    <s v="24.002433"/>
    <n v="1232"/>
    <s v="NGCA"/>
    <s v="Camp"/>
    <s v="Rural"/>
    <s v="01/10/2011"/>
    <s v="KMSS-BMO"/>
    <n v="-1"/>
    <n v="0"/>
    <n v="0"/>
    <s v="Open"/>
    <n v="-1"/>
    <n v="0"/>
  </r>
  <r>
    <s v="MMR001"/>
    <x v="1"/>
    <s v="MMR001002"/>
    <x v="3"/>
    <s v="MMR001002702"/>
    <x v="63"/>
    <s v="MMR001002702501"/>
    <x v="81"/>
    <n v="2"/>
    <n v="4"/>
    <x v="1"/>
    <s v="MMR001"/>
    <s v="Open"/>
    <x v="1"/>
    <s v="MMR001002"/>
    <x v="15"/>
    <s v="MMR001002040"/>
    <s v="Saga Pa"/>
    <m/>
    <s v="Border Post 8"/>
    <s v="MMR001CMP113"/>
    <s v="97.915833"/>
    <s v="25.220278"/>
    <n v="672"/>
    <s v="NGCA"/>
    <s v="Camp"/>
    <s v="Forest/bush"/>
    <s v="01/11/2011"/>
    <s v="KMSS-MYT"/>
    <n v="-1"/>
    <n v="-1"/>
    <n v="0"/>
    <s v="Open"/>
    <n v="-1"/>
    <n v="0"/>
  </r>
  <r>
    <s v="MMR001"/>
    <x v="1"/>
    <s v="MMR001002"/>
    <x v="3"/>
    <s v="MMR001002033"/>
    <x v="81"/>
    <s v="165833"/>
    <x v="582"/>
    <n v="12"/>
    <n v="64"/>
    <x v="1"/>
    <s v="MMR001"/>
    <s v="Open"/>
    <x v="1"/>
    <s v="MMR001002"/>
    <x v="15"/>
    <s v="MMR001002040"/>
    <s v="Saga Pa"/>
    <m/>
    <s v="Border Post 8"/>
    <s v="MMR001CMP113"/>
    <s v="97.915833"/>
    <s v="25.220278"/>
    <n v="672"/>
    <s v="NGCA"/>
    <s v="Camp"/>
    <s v="Forest/bush"/>
    <s v="01/11/2011"/>
    <s v="KMSS-MYT"/>
    <n v="-1"/>
    <n v="-1"/>
    <n v="0"/>
    <s v="Open"/>
    <n v="-1"/>
    <n v="0"/>
  </r>
  <r>
    <s v="MMR001"/>
    <x v="1"/>
    <s v="MMR001002"/>
    <x v="3"/>
    <s v="MMR001002033"/>
    <x v="81"/>
    <s v="220365"/>
    <x v="121"/>
    <n v="16"/>
    <n v="94"/>
    <x v="1"/>
    <s v="MMR001"/>
    <s v="Open"/>
    <x v="1"/>
    <s v="MMR001002"/>
    <x v="15"/>
    <s v="MMR001002040"/>
    <s v="Saga Pa"/>
    <m/>
    <s v="Border Post 8"/>
    <s v="MMR001CMP113"/>
    <s v="97.915833"/>
    <s v="25.220278"/>
    <n v="672"/>
    <s v="NGCA"/>
    <s v="Camp"/>
    <s v="Forest/bush"/>
    <s v="01/11/2011"/>
    <s v="KMSS-MYT"/>
    <n v="-1"/>
    <n v="-1"/>
    <n v="0"/>
    <s v="Open"/>
    <n v="-1"/>
    <n v="0"/>
  </r>
  <r>
    <s v="MMR001"/>
    <x v="1"/>
    <s v="MMR001002"/>
    <x v="3"/>
    <s v="MMR001002033"/>
    <x v="81"/>
    <s v="220375"/>
    <x v="159"/>
    <n v="11"/>
    <n v="57"/>
    <x v="1"/>
    <s v="MMR001"/>
    <s v="Open"/>
    <x v="1"/>
    <s v="MMR001002"/>
    <x v="15"/>
    <s v="MMR001002040"/>
    <s v="Saga Pa"/>
    <m/>
    <s v="Border Post 8"/>
    <s v="MMR001CMP113"/>
    <s v="97.915833"/>
    <s v="25.220278"/>
    <n v="672"/>
    <s v="NGCA"/>
    <s v="Camp"/>
    <s v="Forest/bush"/>
    <s v="01/11/2011"/>
    <s v="KMSS-MYT"/>
    <n v="-1"/>
    <n v="-1"/>
    <n v="0"/>
    <s v="Open"/>
    <n v="-1"/>
    <n v="0"/>
  </r>
  <r>
    <s v="MMR001"/>
    <x v="1"/>
    <s v="MMR001002"/>
    <x v="3"/>
    <s v="MMR001002033"/>
    <x v="81"/>
    <s v="220375"/>
    <x v="159"/>
    <n v="1"/>
    <n v="1"/>
    <x v="1"/>
    <s v="MMR001"/>
    <s v="Open"/>
    <x v="1"/>
    <s v="MMR001002"/>
    <x v="15"/>
    <s v="MMR001002040"/>
    <s v="Saga Pa"/>
    <m/>
    <s v="Border Post 8"/>
    <s v="MMR001CMP113"/>
    <s v="97.915833"/>
    <s v="25.220278"/>
    <n v="672"/>
    <s v="NGCA"/>
    <s v="Camp"/>
    <s v="Forest/bush"/>
    <s v="01/11/2011"/>
    <s v="KMSS-MYT"/>
    <n v="-1"/>
    <n v="-1"/>
    <n v="0"/>
    <s v="Open"/>
    <n v="-1"/>
    <n v="0"/>
  </r>
  <r>
    <s v="MMR001"/>
    <x v="1"/>
    <s v="MMR001002"/>
    <x v="3"/>
    <s v="MMR001002040"/>
    <x v="76"/>
    <s v="165899"/>
    <x v="600"/>
    <n v="11"/>
    <n v="27"/>
    <x v="1"/>
    <s v="MMR001"/>
    <s v="Open"/>
    <x v="1"/>
    <s v="MMR001002"/>
    <x v="15"/>
    <s v="MMR001002040"/>
    <s v="Saga Pa"/>
    <m/>
    <s v="Border Post 8"/>
    <s v="MMR001CMP113"/>
    <s v="97.915833"/>
    <s v="25.220278"/>
    <n v="672"/>
    <s v="NGCA"/>
    <s v="Camp"/>
    <s v="Forest/bush"/>
    <s v="01/11/2011"/>
    <s v="KMSS-MYT"/>
    <n v="-1"/>
    <n v="-1"/>
    <n v="-1"/>
    <s v="Open"/>
    <n v="0"/>
    <n v="0"/>
  </r>
  <r>
    <s v="MMR001"/>
    <x v="1"/>
    <s v="MMR001002"/>
    <x v="3"/>
    <s v="MMR001002040"/>
    <x v="76"/>
    <s v="165895"/>
    <x v="114"/>
    <n v="1"/>
    <n v="5"/>
    <x v="1"/>
    <s v="MMR001"/>
    <s v="Open"/>
    <x v="1"/>
    <s v="MMR001002"/>
    <x v="15"/>
    <s v="MMR001002040"/>
    <s v="Saga Pa"/>
    <m/>
    <s v="Border Post 8"/>
    <s v="MMR001CMP113"/>
    <s v="97.915833"/>
    <s v="25.220278"/>
    <n v="672"/>
    <s v="NGCA"/>
    <s v="Camp"/>
    <s v="Forest/bush"/>
    <s v="01/11/2011"/>
    <s v="KMSS-MYT"/>
    <n v="-1"/>
    <n v="-1"/>
    <n v="-1"/>
    <s v="Open"/>
    <n v="0"/>
    <n v="0"/>
  </r>
  <r>
    <s v="MMR001"/>
    <x v="1"/>
    <s v="MMR001002"/>
    <x v="3"/>
    <s v="MMR001002040"/>
    <x v="76"/>
    <s v="165895"/>
    <x v="114"/>
    <n v="3"/>
    <n v="27"/>
    <x v="1"/>
    <s v="MMR001"/>
    <s v="Open"/>
    <x v="1"/>
    <s v="MMR001002"/>
    <x v="15"/>
    <s v="MMR001002040"/>
    <s v="Saga Pa"/>
    <m/>
    <s v="Border Post 8"/>
    <s v="MMR001CMP113"/>
    <s v="97.915833"/>
    <s v="25.220278"/>
    <n v="672"/>
    <s v="NGCA"/>
    <s v="Camp"/>
    <s v="Forest/bush"/>
    <s v="01/11/2011"/>
    <s v="KMSS-MYT"/>
    <n v="-1"/>
    <n v="-1"/>
    <n v="-1"/>
    <s v="Open"/>
    <n v="0"/>
    <n v="0"/>
  </r>
  <r>
    <s v="MMR001"/>
    <x v="1"/>
    <s v="MMR001002"/>
    <x v="3"/>
    <s v="MMR001002040"/>
    <x v="76"/>
    <s v="165900"/>
    <x v="238"/>
    <n v="3"/>
    <n v="16"/>
    <x v="1"/>
    <s v="MMR001"/>
    <s v="Open"/>
    <x v="1"/>
    <s v="MMR001002"/>
    <x v="15"/>
    <s v="MMR001002040"/>
    <s v="Saga Pa"/>
    <m/>
    <s v="Border Post 8"/>
    <s v="MMR001CMP113"/>
    <s v="97.915833"/>
    <s v="25.220278"/>
    <n v="672"/>
    <s v="NGCA"/>
    <s v="Camp"/>
    <s v="Forest/bush"/>
    <s v="01/11/2011"/>
    <s v="KMSS-MYT"/>
    <n v="-1"/>
    <n v="-1"/>
    <n v="-1"/>
    <s v="Open"/>
    <n v="0"/>
    <n v="0"/>
  </r>
  <r>
    <s v="MMR001"/>
    <x v="1"/>
    <s v="MMR001002"/>
    <x v="3"/>
    <s v="MMR001002040"/>
    <x v="76"/>
    <s v="165896"/>
    <x v="78"/>
    <n v="36"/>
    <n v="154"/>
    <x v="1"/>
    <s v="MMR001"/>
    <s v="Open"/>
    <x v="1"/>
    <s v="MMR001002"/>
    <x v="15"/>
    <s v="MMR001002040"/>
    <s v="Saga Pa"/>
    <m/>
    <s v="Border Post 8"/>
    <s v="MMR001CMP113"/>
    <s v="97.915833"/>
    <s v="25.220278"/>
    <n v="672"/>
    <s v="NGCA"/>
    <s v="Camp"/>
    <s v="Forest/bush"/>
    <s v="01/11/2011"/>
    <s v="KMSS-MYT"/>
    <n v="-1"/>
    <n v="-1"/>
    <n v="-1"/>
    <s v="Open"/>
    <n v="0"/>
    <n v="0"/>
  </r>
  <r>
    <s v="MMR001"/>
    <x v="1"/>
    <s v="MMR001002"/>
    <x v="3"/>
    <s v="MMR001002040"/>
    <x v="76"/>
    <s v="165895"/>
    <x v="114"/>
    <n v="43"/>
    <n v="145"/>
    <x v="1"/>
    <s v="MMR001"/>
    <s v="Open"/>
    <x v="1"/>
    <s v="MMR001002"/>
    <x v="15"/>
    <s v="MMR001002040"/>
    <s v="Saga Pa"/>
    <m/>
    <s v="Border Post 8"/>
    <s v="MMR001CMP113"/>
    <s v="97.915833"/>
    <s v="25.220278"/>
    <n v="672"/>
    <s v="NGCA"/>
    <s v="Camp"/>
    <s v="Forest/bush"/>
    <s v="01/11/2011"/>
    <s v="KMSS-MYT"/>
    <n v="-1"/>
    <n v="-1"/>
    <n v="-1"/>
    <s v="Open"/>
    <n v="0"/>
    <n v="0"/>
  </r>
  <r>
    <s v="MMR001"/>
    <x v="1"/>
    <s v="MMR001002"/>
    <x v="3"/>
    <s v="MMR001002036"/>
    <x v="104"/>
    <s v="165865"/>
    <x v="161"/>
    <n v="1"/>
    <n v="7"/>
    <x v="1"/>
    <s v="MMR001"/>
    <s v="Open"/>
    <x v="1"/>
    <s v="MMR001002"/>
    <x v="15"/>
    <s v="MMR001002040"/>
    <s v="Saga Pa"/>
    <m/>
    <s v="Border Post 8"/>
    <s v="MMR001CMP113"/>
    <s v="97.915833"/>
    <s v="25.220278"/>
    <n v="672"/>
    <s v="NGCA"/>
    <s v="Camp"/>
    <s v="Forest/bush"/>
    <s v="01/11/2011"/>
    <s v="KMSS-MYT"/>
    <n v="-1"/>
    <n v="-1"/>
    <n v="0"/>
    <s v="Open"/>
    <n v="-1"/>
    <n v="0"/>
  </r>
  <r>
    <s v="MMR001"/>
    <x v="1"/>
    <s v="MMR001002"/>
    <x v="3"/>
    <s v="MMR001002040"/>
    <x v="76"/>
    <s v="165897"/>
    <x v="601"/>
    <n v="2"/>
    <n v="13"/>
    <x v="1"/>
    <s v="MMR001"/>
    <s v="Open"/>
    <x v="1"/>
    <s v="MMR001002"/>
    <x v="15"/>
    <s v="MMR001002040"/>
    <s v="Saga Pa"/>
    <m/>
    <s v="Border Post 8"/>
    <s v="MMR001CMP113"/>
    <s v="97.915833"/>
    <s v="25.220278"/>
    <n v="672"/>
    <s v="NGCA"/>
    <s v="Camp"/>
    <s v="Forest/bush"/>
    <s v="01/11/2011"/>
    <s v="KMSS-MYT"/>
    <n v="-1"/>
    <n v="-1"/>
    <n v="-1"/>
    <s v="Open"/>
    <n v="0"/>
    <n v="0"/>
  </r>
  <r>
    <s v="MMR001"/>
    <x v="1"/>
    <s v="MMR001002"/>
    <x v="3"/>
    <s v="MMR001002029"/>
    <x v="7"/>
    <s v="165778"/>
    <x v="13"/>
    <n v="3"/>
    <n v="10"/>
    <x v="1"/>
    <s v="MMR001"/>
    <s v="Open"/>
    <x v="1"/>
    <s v="MMR001002"/>
    <x v="15"/>
    <s v="MMR001002040"/>
    <s v="Saga Pa"/>
    <m/>
    <s v="Border Post 8"/>
    <s v="MMR001CMP113"/>
    <s v="97.915833"/>
    <s v="25.220278"/>
    <n v="672"/>
    <s v="NGCA"/>
    <s v="Camp"/>
    <s v="Forest/bush"/>
    <s v="01/11/2011"/>
    <s v="KMSS-MYT"/>
    <n v="-1"/>
    <n v="-1"/>
    <n v="0"/>
    <s v="Open"/>
    <n v="-1"/>
    <n v="0"/>
  </r>
  <r>
    <s v="MMR001"/>
    <x v="1"/>
    <s v="MMR001002"/>
    <x v="3"/>
    <s v="MMR001002032"/>
    <x v="8"/>
    <s v="165824"/>
    <x v="602"/>
    <n v="6"/>
    <n v="25"/>
    <x v="1"/>
    <s v="MMR001"/>
    <s v="Open"/>
    <x v="1"/>
    <s v="MMR001002"/>
    <x v="15"/>
    <s v="MMR001002040"/>
    <s v="Saga Pa"/>
    <m/>
    <s v="Border Post 8"/>
    <s v="MMR001CMP113"/>
    <s v="97.915833"/>
    <s v="25.220278"/>
    <n v="672"/>
    <s v="NGCA"/>
    <s v="Camp"/>
    <s v="Forest/bush"/>
    <s v="01/11/2011"/>
    <s v="KMSS-MYT"/>
    <n v="-1"/>
    <n v="-1"/>
    <n v="0"/>
    <s v="Open"/>
    <n v="-1"/>
    <n v="0"/>
  </r>
  <r>
    <s v="MMR001"/>
    <x v="1"/>
    <s v="MMR001002"/>
    <x v="3"/>
    <s v="MMR001002011"/>
    <x v="44"/>
    <s v="216834"/>
    <x v="66"/>
    <n v="2"/>
    <n v="9"/>
    <x v="1"/>
    <s v="MMR001"/>
    <s v="Open"/>
    <x v="1"/>
    <s v="MMR001002"/>
    <x v="15"/>
    <s v="MMR001002040"/>
    <s v="Saga Pa"/>
    <m/>
    <s v="Border Post 8"/>
    <s v="MMR001CMP113"/>
    <s v="97.915833"/>
    <s v="25.220278"/>
    <n v="672"/>
    <s v="NGCA"/>
    <s v="Camp"/>
    <s v="Forest/bush"/>
    <s v="01/11/2011"/>
    <s v="KMSS-MYT"/>
    <n v="-1"/>
    <n v="-1"/>
    <n v="0"/>
    <s v="Open"/>
    <n v="-1"/>
    <n v="0"/>
  </r>
  <r>
    <s v="MMR001"/>
    <x v="1"/>
    <s v="MMR001002"/>
    <x v="3"/>
    <s v="MMR001002037"/>
    <x v="106"/>
    <s v="165882"/>
    <x v="168"/>
    <n v="2"/>
    <n v="7"/>
    <x v="1"/>
    <s v="MMR001"/>
    <s v="Open"/>
    <x v="1"/>
    <s v="MMR001002"/>
    <x v="15"/>
    <s v="MMR001002040"/>
    <s v="Saga Pa"/>
    <m/>
    <s v="Border Post 8"/>
    <s v="MMR001CMP113"/>
    <s v="97.915833"/>
    <s v="25.220278"/>
    <n v="672"/>
    <s v="NGCA"/>
    <s v="Camp"/>
    <s v="Forest/bush"/>
    <s v="01/11/2011"/>
    <s v="KMSS-MYT"/>
    <n v="-1"/>
    <n v="-1"/>
    <n v="0"/>
    <s v="Open"/>
    <n v="-1"/>
    <n v="0"/>
  </r>
  <r>
    <s v="MMR001"/>
    <x v="1"/>
    <s v="MMR001009"/>
    <x v="6"/>
    <s v="MMR001009001"/>
    <x v="13"/>
    <s v="220484"/>
    <x v="28"/>
    <n v="1"/>
    <n v="6"/>
    <x v="1"/>
    <s v="MMR001"/>
    <s v="Open"/>
    <x v="2"/>
    <s v="MMR001009"/>
    <x v="14"/>
    <s v="MMR001009001"/>
    <s v="Hmaw Si Zar"/>
    <s v="166775"/>
    <s v="Baptist Church, Hmaw Si Sar(Lon Khin)"/>
    <s v="MMR001CMP169"/>
    <s v="96.34647"/>
    <s v="25.64765"/>
    <n v="220"/>
    <s v="GCA"/>
    <s v="Camp"/>
    <s v="Rural"/>
    <s v="01/01/2013"/>
    <s v="KBC"/>
    <n v="-1"/>
    <n v="-1"/>
    <n v="-1"/>
    <s v="Open"/>
    <n v="0"/>
    <n v="0"/>
  </r>
  <r>
    <s v="MMR001"/>
    <x v="1"/>
    <s v="MMR001009"/>
    <x v="6"/>
    <s v="MMR001009001"/>
    <x v="13"/>
    <s v="216884"/>
    <x v="603"/>
    <n v="35"/>
    <n v="214"/>
    <x v="1"/>
    <s v="MMR001"/>
    <s v="Open"/>
    <x v="2"/>
    <s v="MMR001009"/>
    <x v="14"/>
    <s v="MMR001009001"/>
    <s v="Hmaw Si Zar"/>
    <s v="166775"/>
    <s v="Baptist Church, Hmaw Si Sar(Lon Khin)"/>
    <s v="MMR001CMP169"/>
    <s v="96.34647"/>
    <s v="25.64765"/>
    <n v="220"/>
    <s v="GCA"/>
    <s v="Camp"/>
    <s v="Rural"/>
    <s v="01/01/2013"/>
    <s v="KBC"/>
    <n v="-1"/>
    <n v="-1"/>
    <n v="-1"/>
    <s v="Open"/>
    <n v="0"/>
    <n v="0"/>
  </r>
  <r>
    <s v="MMR001"/>
    <x v="1"/>
    <s v="MMR001013"/>
    <x v="4"/>
    <s v="MMR001013038"/>
    <x v="31"/>
    <s v="220557"/>
    <x v="206"/>
    <n v="1"/>
    <n v="2"/>
    <x v="1"/>
    <s v="MMR001"/>
    <s v="Open"/>
    <x v="3"/>
    <s v="MMR001010"/>
    <x v="3"/>
    <s v="MMR001010701"/>
    <m/>
    <m/>
    <s v="Aung Thar Church"/>
    <s v="MMR001CMP194"/>
    <s v="97.25265"/>
    <s v="24.260467"/>
    <n v="52"/>
    <s v="GCA"/>
    <s v="Camp"/>
    <s v="Urban"/>
    <s v="01/09/2011"/>
    <s v="KBC"/>
    <n v="-1"/>
    <n v="0"/>
    <n v="0"/>
    <s v="Open"/>
    <n v="-1"/>
    <n v="0"/>
  </r>
  <r>
    <s v="MMR001"/>
    <x v="1"/>
    <s v="MMR001013"/>
    <x v="4"/>
    <s v="MMR001013007"/>
    <x v="108"/>
    <s v="167301"/>
    <x v="171"/>
    <n v="1"/>
    <n v="7"/>
    <x v="1"/>
    <s v="MMR001"/>
    <s v="Open"/>
    <x v="3"/>
    <s v="MMR001010"/>
    <x v="3"/>
    <s v="MMR001010701"/>
    <m/>
    <m/>
    <s v="Aung Thar Church"/>
    <s v="MMR001CMP194"/>
    <s v="97.25265"/>
    <s v="24.260467"/>
    <n v="52"/>
    <s v="GCA"/>
    <s v="Camp"/>
    <s v="Urban"/>
    <s v="01/09/2011"/>
    <s v="KBC"/>
    <n v="-1"/>
    <n v="0"/>
    <n v="0"/>
    <s v="Open"/>
    <n v="-1"/>
    <n v="0"/>
  </r>
  <r>
    <s v="MMR001"/>
    <x v="1"/>
    <s v="MMR001013"/>
    <x v="4"/>
    <s v="MMR001013038"/>
    <x v="31"/>
    <s v="167495"/>
    <x v="48"/>
    <n v="1"/>
    <n v="5"/>
    <x v="1"/>
    <s v="MMR001"/>
    <s v="Open"/>
    <x v="3"/>
    <s v="MMR001010"/>
    <x v="3"/>
    <s v="MMR001010701"/>
    <m/>
    <m/>
    <s v="Aung Thar Church"/>
    <s v="MMR001CMP194"/>
    <s v="97.25265"/>
    <s v="24.260467"/>
    <n v="52"/>
    <s v="GCA"/>
    <s v="Camp"/>
    <s v="Urban"/>
    <s v="01/09/2011"/>
    <s v="KBC"/>
    <n v="-1"/>
    <n v="0"/>
    <n v="0"/>
    <s v="Open"/>
    <n v="-1"/>
    <n v="0"/>
  </r>
  <r>
    <s v="MMR001"/>
    <x v="1"/>
    <s v="MMR001013"/>
    <x v="4"/>
    <s v="MMR001013037"/>
    <x v="9"/>
    <s v="167484"/>
    <x v="93"/>
    <n v="2"/>
    <n v="7"/>
    <x v="1"/>
    <s v="MMR001"/>
    <s v="Open"/>
    <x v="3"/>
    <s v="MMR001010"/>
    <x v="3"/>
    <s v="MMR001010701"/>
    <m/>
    <m/>
    <s v="Aung Thar Church"/>
    <s v="MMR001CMP194"/>
    <s v="97.25265"/>
    <s v="24.260467"/>
    <n v="52"/>
    <s v="GCA"/>
    <s v="Camp"/>
    <s v="Urban"/>
    <s v="01/09/2011"/>
    <s v="KBC"/>
    <n v="-1"/>
    <n v="0"/>
    <n v="0"/>
    <s v="Open"/>
    <n v="-1"/>
    <n v="0"/>
  </r>
  <r>
    <s v="MMR001"/>
    <x v="1"/>
    <s v="MMR001012"/>
    <x v="5"/>
    <s v="MMR001012006"/>
    <x v="233"/>
    <s v="167028"/>
    <x v="455"/>
    <n v="2"/>
    <n v="11"/>
    <x v="1"/>
    <s v="MMR001"/>
    <s v="Open"/>
    <x v="3"/>
    <s v="MMR001010"/>
    <x v="3"/>
    <s v="MMR001010701"/>
    <m/>
    <m/>
    <s v="Aung Thar Church"/>
    <s v="MMR001CMP194"/>
    <s v="97.25265"/>
    <s v="24.260467"/>
    <n v="52"/>
    <s v="GCA"/>
    <s v="Camp"/>
    <s v="Urban"/>
    <s v="01/09/2011"/>
    <s v="KBC"/>
    <n v="-1"/>
    <n v="0"/>
    <n v="0"/>
    <s v="Open"/>
    <n v="-1"/>
    <n v="0"/>
  </r>
  <r>
    <s v="MMR001"/>
    <x v="1"/>
    <s v="MMR001013"/>
    <x v="4"/>
    <s v="MMR001013028"/>
    <x v="56"/>
    <s v="167436"/>
    <x v="214"/>
    <n v="1"/>
    <n v="5"/>
    <x v="1"/>
    <s v="MMR001"/>
    <s v="Open"/>
    <x v="3"/>
    <s v="MMR001010"/>
    <x v="3"/>
    <s v="MMR001010701"/>
    <m/>
    <m/>
    <s v="Aung Thar Church"/>
    <s v="MMR001CMP194"/>
    <s v="97.25265"/>
    <s v="24.260467"/>
    <n v="52"/>
    <s v="GCA"/>
    <s v="Camp"/>
    <s v="Urban"/>
    <s v="01/09/2011"/>
    <s v="KBC"/>
    <n v="-1"/>
    <n v="0"/>
    <n v="0"/>
    <s v="Open"/>
    <n v="-1"/>
    <n v="0"/>
  </r>
  <r>
    <s v="MMR001"/>
    <x v="1"/>
    <s v="MMR001012"/>
    <x v="5"/>
    <s v="MMR001012037"/>
    <x v="163"/>
    <s v="167193"/>
    <x v="493"/>
    <n v="2"/>
    <n v="12"/>
    <x v="1"/>
    <s v="MMR001"/>
    <s v="Open"/>
    <x v="3"/>
    <s v="MMR001010"/>
    <x v="3"/>
    <s v="MMR001010701"/>
    <m/>
    <m/>
    <s v="Aung Thar Church"/>
    <s v="MMR001CMP194"/>
    <s v="97.25265"/>
    <s v="24.260467"/>
    <n v="52"/>
    <s v="GCA"/>
    <s v="Camp"/>
    <s v="Urban"/>
    <s v="01/09/2011"/>
    <s v="KBC"/>
    <n v="-1"/>
    <n v="0"/>
    <n v="0"/>
    <s v="Open"/>
    <n v="-1"/>
    <n v="0"/>
  </r>
  <r>
    <s v="MMR001"/>
    <x v="1"/>
    <s v="MMR001012"/>
    <x v="5"/>
    <s v="MMR001012024"/>
    <x v="55"/>
    <s v="167102"/>
    <x v="176"/>
    <n v="1"/>
    <n v="5"/>
    <x v="1"/>
    <s v="MMR001"/>
    <s v="Open"/>
    <x v="3"/>
    <s v="MMR001010"/>
    <x v="3"/>
    <s v="MMR001010701"/>
    <m/>
    <m/>
    <s v="Aung Thar Church"/>
    <s v="MMR001CMP194"/>
    <s v="97.25265"/>
    <s v="24.260467"/>
    <n v="52"/>
    <s v="GCA"/>
    <s v="Camp"/>
    <s v="Urban"/>
    <s v="01/09/2011"/>
    <s v="KBC"/>
    <n v="-1"/>
    <n v="0"/>
    <n v="0"/>
    <s v="Open"/>
    <n v="-1"/>
    <n v="0"/>
  </r>
  <r>
    <s v="MMR001"/>
    <x v="1"/>
    <s v="MMR001009"/>
    <x v="6"/>
    <s v="MMR001009001"/>
    <x v="13"/>
    <s v="220484"/>
    <x v="28"/>
    <n v="12"/>
    <n v="79"/>
    <x v="1"/>
    <s v="MMR001"/>
    <s v="Open"/>
    <x v="2"/>
    <s v="MMR001009"/>
    <x v="35"/>
    <s v="MMR001009701"/>
    <s v="Maw Wam Ward"/>
    <s v="MMR001009701501"/>
    <s v="AG Church, Maw Wan"/>
    <s v="MMR001CMP190"/>
    <s v="96.31735"/>
    <s v="25.616509"/>
    <n v="83"/>
    <s v="GCA"/>
    <s v="Camp"/>
    <s v="Urban"/>
    <s v="01/01/2013"/>
    <s v="Shalom"/>
    <n v="-1"/>
    <n v="-1"/>
    <n v="0"/>
    <s v="Open"/>
    <n v="-1"/>
    <n v="0"/>
  </r>
  <r>
    <s v="MMR001"/>
    <x v="1"/>
    <s v="MMR001009"/>
    <x v="6"/>
    <s v="MMR001009001"/>
    <x v="13"/>
    <m/>
    <x v="8"/>
    <n v="1"/>
    <n v="4"/>
    <x v="1"/>
    <s v="MMR001"/>
    <s v="Open"/>
    <x v="2"/>
    <s v="MMR001009"/>
    <x v="35"/>
    <s v="MMR001009701"/>
    <s v="Maw Wam Ward"/>
    <s v="MMR001009701501"/>
    <s v="AG Church, Maw Wan"/>
    <s v="MMR001CMP190"/>
    <s v="96.31735"/>
    <s v="25.616509"/>
    <n v="83"/>
    <s v="GCA"/>
    <s v="Camp"/>
    <s v="Urban"/>
    <s v="01/01/2013"/>
    <s v="Shalom"/>
    <n v="-1"/>
    <n v="-1"/>
    <n v="0"/>
    <s v="Open"/>
    <n v="-1"/>
    <n v="0"/>
  </r>
  <r>
    <s v="MMR001"/>
    <x v="1"/>
    <s v="MMR001009"/>
    <x v="6"/>
    <s v="MMR001009001"/>
    <x v="13"/>
    <s v="220484"/>
    <x v="28"/>
    <n v="15"/>
    <n v="87"/>
    <x v="1"/>
    <s v="MMR001"/>
    <s v="Open"/>
    <x v="2"/>
    <s v="MMR001009"/>
    <x v="35"/>
    <s v="MMR001009701"/>
    <m/>
    <m/>
    <s v="AG Church, Hmaw Si Sa"/>
    <s v="MMR001CMP176"/>
    <s v="96.34557"/>
    <s v="25.6353"/>
    <n v="350"/>
    <s v="GCA"/>
    <s v="Camp"/>
    <s v="Urban"/>
    <s v="01/01/2013"/>
    <s v="Shalom"/>
    <n v="-1"/>
    <n v="-1"/>
    <n v="0"/>
    <s v="Open"/>
    <n v="-1"/>
    <n v="0"/>
  </r>
  <r>
    <s v="MMR001"/>
    <x v="1"/>
    <s v="MMR001009"/>
    <x v="6"/>
    <s v="MMR001009003"/>
    <x v="69"/>
    <s v="166785"/>
    <x v="536"/>
    <n v="29"/>
    <n v="141"/>
    <x v="1"/>
    <s v="MMR001"/>
    <s v="Open"/>
    <x v="2"/>
    <s v="MMR001009"/>
    <x v="35"/>
    <s v="MMR001009701"/>
    <m/>
    <m/>
    <s v="AG Church, Hmaw Si Sa"/>
    <s v="MMR001CMP176"/>
    <s v="96.34557"/>
    <s v="25.6353"/>
    <n v="350"/>
    <s v="GCA"/>
    <s v="Camp"/>
    <s v="Urban"/>
    <s v="01/01/2013"/>
    <s v="Shalom"/>
    <n v="-1"/>
    <n v="-1"/>
    <n v="0"/>
    <s v="Open"/>
    <n v="-1"/>
    <n v="0"/>
  </r>
  <r>
    <s v="MMR001"/>
    <x v="1"/>
    <s v="MMR001009"/>
    <x v="6"/>
    <s v="MMR001009001"/>
    <x v="13"/>
    <s v="220484"/>
    <x v="28"/>
    <n v="23"/>
    <n v="123"/>
    <x v="1"/>
    <s v="MMR001"/>
    <s v="Open"/>
    <x v="2"/>
    <s v="MMR001009"/>
    <x v="35"/>
    <s v="MMR001009701"/>
    <m/>
    <m/>
    <s v="AG Church, Hmaw Si Sa"/>
    <s v="MMR001CMP176"/>
    <s v="96.34557"/>
    <s v="25.6353"/>
    <n v="350"/>
    <s v="GCA"/>
    <s v="Camp"/>
    <s v="Urban"/>
    <s v="01/01/2013"/>
    <s v="Shalom"/>
    <n v="-1"/>
    <n v="-1"/>
    <n v="0"/>
    <s v="Open"/>
    <n v="-1"/>
    <n v="0"/>
  </r>
  <r>
    <s v="MMR001"/>
    <x v="1"/>
    <s v="MMR001011"/>
    <x v="8"/>
    <s v="MMR001011034"/>
    <x v="99"/>
    <s v="167006"/>
    <x v="150"/>
    <n v="1"/>
    <n v="3"/>
    <x v="1"/>
    <s v="MMR001"/>
    <s v="Open"/>
    <x v="3"/>
    <s v="MMR001010"/>
    <x v="3"/>
    <s v="MMR001010701"/>
    <m/>
    <m/>
    <s v="AD-2000 Tharthana Compound"/>
    <s v="MMR001CMP050"/>
    <s v="97.23883"/>
    <s v="24.26072"/>
    <n v="1349"/>
    <s v="GCA"/>
    <s v="Camp"/>
    <s v="Urban"/>
    <s v="01/11/2011"/>
    <s v="KMSS-BMO"/>
    <n v="-1"/>
    <n v="0"/>
    <n v="0"/>
    <s v="Open"/>
    <n v="-1"/>
    <n v="0"/>
  </r>
  <r>
    <s v="MMR001"/>
    <x v="1"/>
    <s v="MMR001013"/>
    <x v="4"/>
    <s v="MMR001013016"/>
    <x v="100"/>
    <s v="167354"/>
    <x v="435"/>
    <n v="1"/>
    <n v="4"/>
    <x v="1"/>
    <s v="MMR001"/>
    <s v="Open"/>
    <x v="3"/>
    <s v="MMR001010"/>
    <x v="3"/>
    <s v="MMR001010701"/>
    <m/>
    <m/>
    <s v="AD-2000 Tharthana Compound"/>
    <s v="MMR001CMP050"/>
    <s v="97.23883"/>
    <s v="24.26072"/>
    <n v="1349"/>
    <s v="GCA"/>
    <s v="Camp"/>
    <s v="Urban"/>
    <s v="01/11/2011"/>
    <s v="KMSS-BMO"/>
    <n v="-1"/>
    <n v="0"/>
    <n v="0"/>
    <s v="Open"/>
    <n v="-1"/>
    <n v="0"/>
  </r>
  <r>
    <s v="MMR001"/>
    <x v="1"/>
    <s v="MMR001012"/>
    <x v="5"/>
    <s v="MMR001012006"/>
    <x v="233"/>
    <s v="167028"/>
    <x v="455"/>
    <n v="2"/>
    <n v="7"/>
    <x v="1"/>
    <s v="MMR001"/>
    <s v="Open"/>
    <x v="3"/>
    <s v="MMR001010"/>
    <x v="3"/>
    <s v="MMR001010701"/>
    <m/>
    <m/>
    <s v="AD-2000 Tharthana Compound"/>
    <s v="MMR001CMP050"/>
    <s v="97.23883"/>
    <s v="24.26072"/>
    <n v="1349"/>
    <s v="GCA"/>
    <s v="Camp"/>
    <s v="Urban"/>
    <s v="01/11/2011"/>
    <s v="KMSS-BMO"/>
    <n v="-1"/>
    <n v="0"/>
    <n v="0"/>
    <s v="Open"/>
    <n v="-1"/>
    <n v="0"/>
  </r>
  <r>
    <s v="MMR001"/>
    <x v="1"/>
    <s v="MMR001012"/>
    <x v="5"/>
    <s v="MMR001012045"/>
    <x v="66"/>
    <s v="167239"/>
    <x v="195"/>
    <n v="1"/>
    <n v="4"/>
    <x v="1"/>
    <s v="MMR001"/>
    <s v="Open"/>
    <x v="3"/>
    <s v="MMR001010"/>
    <x v="3"/>
    <s v="MMR001010701"/>
    <m/>
    <m/>
    <s v="AD-2000 Tharthana Compound"/>
    <s v="MMR001CMP050"/>
    <s v="97.23883"/>
    <s v="24.26072"/>
    <n v="1349"/>
    <s v="GCA"/>
    <s v="Camp"/>
    <s v="Urban"/>
    <s v="01/11/2011"/>
    <s v="KMSS-BMO"/>
    <n v="-1"/>
    <n v="0"/>
    <n v="0"/>
    <s v="Open"/>
    <n v="-1"/>
    <n v="0"/>
  </r>
  <r>
    <s v="MMR001"/>
    <x v="1"/>
    <s v="MMR001012"/>
    <x v="5"/>
    <s v="MMR001012015"/>
    <x v="282"/>
    <s v="167066"/>
    <x v="604"/>
    <n v="4"/>
    <n v="13"/>
    <x v="1"/>
    <s v="MMR001"/>
    <s v="Open"/>
    <x v="3"/>
    <s v="MMR001010"/>
    <x v="3"/>
    <s v="MMR001010701"/>
    <m/>
    <m/>
    <s v="AD-2000 Tharthana Compound"/>
    <s v="MMR001CMP050"/>
    <s v="97.23883"/>
    <s v="24.26072"/>
    <n v="1349"/>
    <s v="GCA"/>
    <s v="Camp"/>
    <s v="Urban"/>
    <s v="01/11/2011"/>
    <s v="KMSS-BMO"/>
    <n v="-1"/>
    <n v="0"/>
    <n v="0"/>
    <s v="Open"/>
    <n v="-1"/>
    <n v="0"/>
  </r>
  <r>
    <s v="MMR001"/>
    <x v="1"/>
    <s v="MMR001012"/>
    <x v="5"/>
    <s v="MMR001012010"/>
    <x v="32"/>
    <s v="167049"/>
    <x v="330"/>
    <n v="1"/>
    <n v="5"/>
    <x v="1"/>
    <s v="MMR001"/>
    <s v="Open"/>
    <x v="3"/>
    <s v="MMR001010"/>
    <x v="3"/>
    <s v="MMR001010701"/>
    <m/>
    <m/>
    <s v="AD-2000 Tharthana Compound"/>
    <s v="MMR001CMP050"/>
    <s v="97.23883"/>
    <s v="24.26072"/>
    <n v="1349"/>
    <s v="GCA"/>
    <s v="Camp"/>
    <s v="Urban"/>
    <s v="01/11/2011"/>
    <s v="KMSS-BMO"/>
    <n v="-1"/>
    <n v="0"/>
    <n v="0"/>
    <s v="Open"/>
    <n v="-1"/>
    <n v="0"/>
  </r>
  <r>
    <s v="MMR001"/>
    <x v="1"/>
    <s v="MMR001012"/>
    <x v="5"/>
    <s v="MMR001012010"/>
    <x v="32"/>
    <s v="167049"/>
    <x v="330"/>
    <n v="2"/>
    <n v="5"/>
    <x v="1"/>
    <s v="MMR001"/>
    <s v="Open"/>
    <x v="3"/>
    <s v="MMR001010"/>
    <x v="3"/>
    <s v="MMR001010701"/>
    <m/>
    <m/>
    <s v="AD-2000 Tharthana Compound"/>
    <s v="MMR001CMP050"/>
    <s v="97.23883"/>
    <s v="24.26072"/>
    <n v="1349"/>
    <s v="GCA"/>
    <s v="Camp"/>
    <s v="Urban"/>
    <s v="01/11/2011"/>
    <s v="KMSS-BMO"/>
    <n v="-1"/>
    <n v="0"/>
    <n v="0"/>
    <s v="Open"/>
    <n v="-1"/>
    <n v="0"/>
  </r>
  <r>
    <s v="MMR001"/>
    <x v="1"/>
    <s v="MMR001013"/>
    <x v="4"/>
    <s v="MMR001013037"/>
    <x v="9"/>
    <s v="167484"/>
    <x v="93"/>
    <n v="39"/>
    <n v="182"/>
    <x v="1"/>
    <s v="MMR001"/>
    <s v="Open"/>
    <x v="3"/>
    <s v="MMR001010"/>
    <x v="3"/>
    <s v="MMR001010701"/>
    <m/>
    <m/>
    <s v="AD-2000 Tharthana Compound"/>
    <s v="MMR001CMP050"/>
    <s v="97.23883"/>
    <s v="24.26072"/>
    <n v="1349"/>
    <s v="GCA"/>
    <s v="Camp"/>
    <s v="Urban"/>
    <s v="01/11/2011"/>
    <s v="KMSS-BMO"/>
    <n v="-1"/>
    <n v="0"/>
    <n v="0"/>
    <s v="Open"/>
    <n v="-1"/>
    <n v="0"/>
  </r>
  <r>
    <s v="MMR001"/>
    <x v="1"/>
    <s v="MMR001013"/>
    <x v="4"/>
    <s v="MMR001013038"/>
    <x v="31"/>
    <s v="167496"/>
    <x v="415"/>
    <n v="1"/>
    <n v="4"/>
    <x v="1"/>
    <s v="MMR001"/>
    <s v="Open"/>
    <x v="3"/>
    <s v="MMR001010"/>
    <x v="3"/>
    <s v="MMR001010701"/>
    <m/>
    <m/>
    <s v="AD-2000 Tharthana Compound"/>
    <s v="MMR001CMP050"/>
    <s v="97.23883"/>
    <s v="24.26072"/>
    <n v="1349"/>
    <s v="GCA"/>
    <s v="Camp"/>
    <s v="Urban"/>
    <s v="01/11/2011"/>
    <s v="KMSS-BMO"/>
    <n v="-1"/>
    <n v="0"/>
    <n v="0"/>
    <s v="Open"/>
    <n v="-1"/>
    <n v="0"/>
  </r>
  <r>
    <s v="MMR001"/>
    <x v="1"/>
    <s v="MMR001013"/>
    <x v="4"/>
    <s v="MMR001013009"/>
    <x v="211"/>
    <s v="167318"/>
    <x v="605"/>
    <n v="6"/>
    <n v="28"/>
    <x v="1"/>
    <s v="MMR001"/>
    <s v="Open"/>
    <x v="3"/>
    <s v="MMR001010"/>
    <x v="3"/>
    <s v="MMR001010701"/>
    <m/>
    <m/>
    <s v="AD-2000 Tharthana Compound"/>
    <s v="MMR001CMP050"/>
    <s v="97.23883"/>
    <s v="24.26072"/>
    <n v="1349"/>
    <s v="GCA"/>
    <s v="Camp"/>
    <s v="Urban"/>
    <s v="01/11/2011"/>
    <s v="KMSS-BMO"/>
    <n v="-1"/>
    <n v="0"/>
    <n v="0"/>
    <s v="Open"/>
    <n v="-1"/>
    <n v="0"/>
  </r>
  <r>
    <s v="MMR001"/>
    <x v="1"/>
    <s v="MMR001013"/>
    <x v="4"/>
    <s v="MMR001013005"/>
    <x v="120"/>
    <s v="216938"/>
    <x v="198"/>
    <n v="28"/>
    <n v="122"/>
    <x v="1"/>
    <s v="MMR001"/>
    <s v="Open"/>
    <x v="3"/>
    <s v="MMR001010"/>
    <x v="3"/>
    <s v="MMR001010701"/>
    <m/>
    <m/>
    <s v="AD-2000 Tharthana Compound"/>
    <s v="MMR001CMP050"/>
    <s v="97.23883"/>
    <s v="24.26072"/>
    <n v="1349"/>
    <s v="GCA"/>
    <s v="Camp"/>
    <s v="Urban"/>
    <s v="01/11/2011"/>
    <s v="KMSS-BMO"/>
    <n v="-1"/>
    <n v="0"/>
    <n v="0"/>
    <s v="Open"/>
    <n v="-1"/>
    <n v="0"/>
  </r>
  <r>
    <s v="MMR001"/>
    <x v="1"/>
    <s v="MMR001013"/>
    <x v="4"/>
    <s v="MMR001013038"/>
    <x v="31"/>
    <s v="167495"/>
    <x v="48"/>
    <n v="51"/>
    <n v="250"/>
    <x v="1"/>
    <s v="MMR001"/>
    <s v="Open"/>
    <x v="3"/>
    <s v="MMR001010"/>
    <x v="3"/>
    <s v="MMR001010701"/>
    <m/>
    <m/>
    <s v="AD-2000 Tharthana Compound"/>
    <s v="MMR001CMP050"/>
    <s v="97.23883"/>
    <s v="24.26072"/>
    <n v="1349"/>
    <s v="GCA"/>
    <s v="Camp"/>
    <s v="Urban"/>
    <s v="01/11/2011"/>
    <s v="KMSS-BMO"/>
    <n v="-1"/>
    <n v="0"/>
    <n v="0"/>
    <s v="Open"/>
    <n v="-1"/>
    <n v="0"/>
  </r>
  <r>
    <s v="MMR001"/>
    <x v="1"/>
    <s v="MMR001012"/>
    <x v="5"/>
    <s v="MMR001012036"/>
    <x v="45"/>
    <s v="167180"/>
    <x v="69"/>
    <n v="1"/>
    <n v="5"/>
    <x v="1"/>
    <s v="MMR001"/>
    <s v="Open"/>
    <x v="3"/>
    <s v="MMR001010"/>
    <x v="3"/>
    <s v="MMR001010701"/>
    <m/>
    <m/>
    <s v="AD-2000 Tharthana Compound"/>
    <s v="MMR001CMP050"/>
    <s v="97.23883"/>
    <s v="24.26072"/>
    <n v="1349"/>
    <s v="GCA"/>
    <s v="Camp"/>
    <s v="Urban"/>
    <s v="01/11/2011"/>
    <s v="KMSS-BMO"/>
    <n v="-1"/>
    <n v="0"/>
    <n v="0"/>
    <s v="Open"/>
    <n v="-1"/>
    <n v="0"/>
  </r>
  <r>
    <s v="MMR001"/>
    <x v="1"/>
    <s v="MMR001013"/>
    <x v="4"/>
    <s v="MMR001013029"/>
    <x v="188"/>
    <s v="167447"/>
    <x v="525"/>
    <n v="2"/>
    <n v="6"/>
    <x v="1"/>
    <s v="MMR001"/>
    <s v="Open"/>
    <x v="3"/>
    <s v="MMR001010"/>
    <x v="3"/>
    <s v="MMR001010701"/>
    <m/>
    <m/>
    <s v="AD-2000 Tharthana Compound"/>
    <s v="MMR001CMP050"/>
    <s v="97.23883"/>
    <s v="24.26072"/>
    <n v="1349"/>
    <s v="GCA"/>
    <s v="Camp"/>
    <s v="Urban"/>
    <s v="01/11/2011"/>
    <s v="KMSS-BMO"/>
    <n v="-1"/>
    <n v="0"/>
    <n v="0"/>
    <s v="Open"/>
    <n v="-1"/>
    <n v="0"/>
  </r>
  <r>
    <s v="MMR001"/>
    <x v="1"/>
    <s v="MMR001013"/>
    <x v="4"/>
    <s v="MMR001013031"/>
    <x v="109"/>
    <s v="167458"/>
    <x v="418"/>
    <n v="1"/>
    <n v="5"/>
    <x v="1"/>
    <s v="MMR001"/>
    <s v="Open"/>
    <x v="3"/>
    <s v="MMR001010"/>
    <x v="3"/>
    <s v="MMR001010701"/>
    <m/>
    <m/>
    <s v="AD-2000 Tharthana Compound"/>
    <s v="MMR001CMP050"/>
    <s v="97.23883"/>
    <s v="24.26072"/>
    <n v="1349"/>
    <s v="GCA"/>
    <s v="Camp"/>
    <s v="Urban"/>
    <s v="01/11/2011"/>
    <s v="KMSS-BMO"/>
    <n v="-1"/>
    <n v="0"/>
    <n v="0"/>
    <s v="Open"/>
    <n v="-1"/>
    <n v="0"/>
  </r>
  <r>
    <s v="MMR001"/>
    <x v="1"/>
    <s v="MMR001012"/>
    <x v="5"/>
    <s v="MMR001012703"/>
    <x v="52"/>
    <s v="MMR001012703501"/>
    <x v="81"/>
    <n v="19"/>
    <n v="80"/>
    <x v="1"/>
    <s v="MMR001"/>
    <s v="Open"/>
    <x v="3"/>
    <s v="MMR001010"/>
    <x v="3"/>
    <s v="MMR001010701"/>
    <m/>
    <m/>
    <s v="AD-2000 Tharthana Compound"/>
    <s v="MMR001CMP050"/>
    <s v="97.23883"/>
    <s v="24.26072"/>
    <n v="1349"/>
    <s v="GCA"/>
    <s v="Camp"/>
    <s v="Urban"/>
    <s v="01/11/2011"/>
    <s v="KMSS-BMO"/>
    <n v="-1"/>
    <n v="0"/>
    <n v="0"/>
    <s v="Open"/>
    <n v="-1"/>
    <n v="0"/>
  </r>
  <r>
    <s v="MMR001"/>
    <x v="1"/>
    <s v="MMR001012"/>
    <x v="5"/>
    <s v="MMR001012027"/>
    <x v="152"/>
    <s v="216910"/>
    <x v="263"/>
    <n v="1"/>
    <n v="3"/>
    <x v="1"/>
    <s v="MMR001"/>
    <s v="Open"/>
    <x v="3"/>
    <s v="MMR001010"/>
    <x v="3"/>
    <s v="MMR001010701"/>
    <m/>
    <m/>
    <s v="AD-2000 Tharthana Compound"/>
    <s v="MMR001CMP050"/>
    <s v="97.23883"/>
    <s v="24.26072"/>
    <n v="1349"/>
    <s v="GCA"/>
    <s v="Camp"/>
    <s v="Urban"/>
    <s v="01/11/2011"/>
    <s v="KMSS-BMO"/>
    <n v="-1"/>
    <n v="0"/>
    <n v="0"/>
    <s v="Open"/>
    <n v="-1"/>
    <n v="0"/>
  </r>
  <r>
    <s v="MMR001"/>
    <x v="1"/>
    <s v="MMR001012"/>
    <x v="5"/>
    <s v="MMR001012022"/>
    <x v="43"/>
    <s v="167089"/>
    <x v="65"/>
    <n v="3"/>
    <n v="6"/>
    <x v="1"/>
    <s v="MMR001"/>
    <s v="Open"/>
    <x v="3"/>
    <s v="MMR001010"/>
    <x v="3"/>
    <s v="MMR001010701"/>
    <m/>
    <m/>
    <s v="AD-2000 Tharthana Compound"/>
    <s v="MMR001CMP050"/>
    <s v="97.23883"/>
    <s v="24.26072"/>
    <n v="1349"/>
    <s v="GCA"/>
    <s v="Camp"/>
    <s v="Urban"/>
    <s v="01/11/2011"/>
    <s v="KMSS-BMO"/>
    <n v="-1"/>
    <n v="0"/>
    <n v="0"/>
    <s v="Open"/>
    <n v="-1"/>
    <n v="0"/>
  </r>
  <r>
    <s v="MMR001"/>
    <x v="1"/>
    <s v="MMR001013"/>
    <x v="4"/>
    <s v="MMR001013028"/>
    <x v="56"/>
    <s v="167436"/>
    <x v="214"/>
    <n v="6"/>
    <n v="26"/>
    <x v="1"/>
    <s v="MMR001"/>
    <s v="Open"/>
    <x v="3"/>
    <s v="MMR001010"/>
    <x v="3"/>
    <s v="MMR001010701"/>
    <m/>
    <m/>
    <s v="AD-2000 Tharthana Compound"/>
    <s v="MMR001CMP050"/>
    <s v="97.23883"/>
    <s v="24.26072"/>
    <n v="1349"/>
    <s v="GCA"/>
    <s v="Camp"/>
    <s v="Urban"/>
    <s v="01/11/2011"/>
    <s v="KMSS-BMO"/>
    <n v="-1"/>
    <n v="0"/>
    <n v="0"/>
    <s v="Open"/>
    <n v="-1"/>
    <n v="0"/>
  </r>
  <r>
    <s v="MMR001"/>
    <x v="1"/>
    <s v="MMR001013"/>
    <x v="4"/>
    <s v="MMR001013002"/>
    <x v="126"/>
    <s v="167285"/>
    <x v="218"/>
    <n v="4"/>
    <n v="15"/>
    <x v="1"/>
    <s v="MMR001"/>
    <s v="Open"/>
    <x v="3"/>
    <s v="MMR001010"/>
    <x v="3"/>
    <s v="MMR001010701"/>
    <m/>
    <m/>
    <s v="AD-2000 Tharthana Compound"/>
    <s v="MMR001CMP050"/>
    <s v="97.23883"/>
    <s v="24.26072"/>
    <n v="1349"/>
    <s v="GCA"/>
    <s v="Camp"/>
    <s v="Urban"/>
    <s v="01/11/2011"/>
    <s v="KMSS-BMO"/>
    <n v="-1"/>
    <n v="0"/>
    <n v="0"/>
    <s v="Open"/>
    <n v="-1"/>
    <n v="0"/>
  </r>
  <r>
    <s v="MMR001"/>
    <x v="1"/>
    <s v="MMR001013"/>
    <x v="4"/>
    <s v="MMR001013007"/>
    <x v="108"/>
    <s v="167301"/>
    <x v="171"/>
    <n v="22"/>
    <n v="96"/>
    <x v="1"/>
    <s v="MMR001"/>
    <s v="Open"/>
    <x v="3"/>
    <s v="MMR001010"/>
    <x v="3"/>
    <s v="MMR001010701"/>
    <m/>
    <m/>
    <s v="AD-2000 Tharthana Compound"/>
    <s v="MMR001CMP050"/>
    <s v="97.23883"/>
    <s v="24.26072"/>
    <n v="1349"/>
    <s v="GCA"/>
    <s v="Camp"/>
    <s v="Urban"/>
    <s v="01/11/2011"/>
    <s v="KMSS-BMO"/>
    <n v="-1"/>
    <n v="0"/>
    <n v="0"/>
    <s v="Open"/>
    <n v="-1"/>
    <n v="0"/>
  </r>
  <r>
    <s v="MMR001"/>
    <x v="1"/>
    <s v="MMR001013"/>
    <x v="4"/>
    <s v="MMR001013037"/>
    <x v="9"/>
    <s v="167492"/>
    <x v="606"/>
    <n v="1"/>
    <n v="4"/>
    <x v="1"/>
    <s v="MMR001"/>
    <s v="Open"/>
    <x v="3"/>
    <s v="MMR001010"/>
    <x v="3"/>
    <s v="MMR001010701"/>
    <m/>
    <m/>
    <s v="AD-2000 Tharthana Compound"/>
    <s v="MMR001CMP050"/>
    <s v="97.23883"/>
    <s v="24.26072"/>
    <n v="1349"/>
    <s v="GCA"/>
    <s v="Camp"/>
    <s v="Urban"/>
    <s v="01/11/2011"/>
    <s v="KMSS-BMO"/>
    <n v="-1"/>
    <n v="0"/>
    <n v="0"/>
    <s v="Open"/>
    <n v="-1"/>
    <n v="0"/>
  </r>
  <r>
    <s v="MMR001"/>
    <x v="1"/>
    <s v="MMR001013"/>
    <x v="4"/>
    <s v="MMR001013017"/>
    <x v="57"/>
    <s v="167380"/>
    <x v="516"/>
    <n v="1"/>
    <n v="3"/>
    <x v="1"/>
    <s v="MMR001"/>
    <s v="Open"/>
    <x v="3"/>
    <s v="MMR001010"/>
    <x v="3"/>
    <s v="MMR001010701"/>
    <m/>
    <m/>
    <s v="AD-2000 Tharthana Compound"/>
    <s v="MMR001CMP050"/>
    <s v="97.23883"/>
    <s v="24.26072"/>
    <n v="1349"/>
    <s v="GCA"/>
    <s v="Camp"/>
    <s v="Urban"/>
    <s v="01/11/2011"/>
    <s v="KMSS-BMO"/>
    <n v="-1"/>
    <n v="0"/>
    <n v="0"/>
    <s v="Open"/>
    <n v="-1"/>
    <n v="0"/>
  </r>
  <r>
    <s v="MMR001"/>
    <x v="1"/>
    <s v="MMR001013"/>
    <x v="4"/>
    <s v="MMR001013008"/>
    <x v="41"/>
    <s v="167311"/>
    <x v="200"/>
    <n v="3"/>
    <n v="12"/>
    <x v="1"/>
    <s v="MMR001"/>
    <s v="Open"/>
    <x v="3"/>
    <s v="MMR001010"/>
    <x v="3"/>
    <s v="MMR001010701"/>
    <m/>
    <m/>
    <s v="AD-2000 Tharthana Compound"/>
    <s v="MMR001CMP050"/>
    <s v="97.23883"/>
    <s v="24.26072"/>
    <n v="1349"/>
    <s v="GCA"/>
    <s v="Camp"/>
    <s v="Urban"/>
    <s v="01/11/2011"/>
    <s v="KMSS-BMO"/>
    <n v="-1"/>
    <n v="0"/>
    <n v="0"/>
    <s v="Open"/>
    <n v="-1"/>
    <n v="0"/>
  </r>
  <r>
    <s v="MMR001"/>
    <x v="1"/>
    <s v="MMR001013"/>
    <x v="4"/>
    <s v="MMR001013030"/>
    <x v="24"/>
    <s v="167452"/>
    <x v="40"/>
    <n v="1"/>
    <n v="4"/>
    <x v="1"/>
    <s v="MMR001"/>
    <s v="Open"/>
    <x v="3"/>
    <s v="MMR001010"/>
    <x v="3"/>
    <s v="MMR001010701"/>
    <m/>
    <m/>
    <s v="AD-2000 Tharthana Compound"/>
    <s v="MMR001CMP050"/>
    <s v="97.23883"/>
    <s v="24.26072"/>
    <n v="1349"/>
    <s v="GCA"/>
    <s v="Camp"/>
    <s v="Urban"/>
    <s v="01/11/2011"/>
    <s v="KMSS-BMO"/>
    <n v="-1"/>
    <n v="0"/>
    <n v="0"/>
    <s v="Open"/>
    <n v="-1"/>
    <n v="0"/>
  </r>
  <r>
    <s v="MMR001"/>
    <x v="1"/>
    <s v="MMR001013"/>
    <x v="4"/>
    <s v="MMR001013008"/>
    <x v="41"/>
    <s v="167307"/>
    <x v="197"/>
    <n v="6"/>
    <n v="29"/>
    <x v="1"/>
    <s v="MMR001"/>
    <s v="Open"/>
    <x v="3"/>
    <s v="MMR001010"/>
    <x v="3"/>
    <s v="MMR001010701"/>
    <m/>
    <m/>
    <s v="AD-2000 Tharthana Compound"/>
    <s v="MMR001CMP050"/>
    <s v="97.23883"/>
    <s v="24.26072"/>
    <n v="1349"/>
    <s v="GCA"/>
    <s v="Camp"/>
    <s v="Urban"/>
    <s v="01/11/2011"/>
    <s v="KMSS-BMO"/>
    <n v="-1"/>
    <n v="0"/>
    <n v="0"/>
    <s v="Open"/>
    <n v="-1"/>
    <n v="0"/>
  </r>
  <r>
    <s v="MMR001"/>
    <x v="1"/>
    <s v="MMR001013"/>
    <x v="4"/>
    <s v="MMR001013021"/>
    <x v="20"/>
    <s v="167405"/>
    <x v="211"/>
    <n v="1"/>
    <n v="1"/>
    <x v="1"/>
    <s v="MMR001"/>
    <s v="Open"/>
    <x v="3"/>
    <s v="MMR001010"/>
    <x v="3"/>
    <s v="MMR001010701"/>
    <m/>
    <m/>
    <s v="AD-2000 Tharthana Compound"/>
    <s v="MMR001CMP050"/>
    <s v="97.23883"/>
    <s v="24.26072"/>
    <n v="1349"/>
    <s v="GCA"/>
    <s v="Camp"/>
    <s v="Urban"/>
    <s v="01/11/2011"/>
    <s v="KMSS-BMO"/>
    <n v="-1"/>
    <n v="0"/>
    <n v="0"/>
    <s v="Open"/>
    <n v="-1"/>
    <n v="0"/>
  </r>
  <r>
    <s v="MMR001"/>
    <x v="1"/>
    <s v="MMR001013"/>
    <x v="4"/>
    <s v="MMR001013010"/>
    <x v="123"/>
    <s v="167326"/>
    <x v="209"/>
    <n v="11"/>
    <n v="44"/>
    <x v="1"/>
    <s v="MMR001"/>
    <s v="Open"/>
    <x v="3"/>
    <s v="MMR001010"/>
    <x v="3"/>
    <s v="MMR001010701"/>
    <m/>
    <m/>
    <s v="AD-2000 Tharthana Compound"/>
    <s v="MMR001CMP050"/>
    <s v="97.23883"/>
    <s v="24.26072"/>
    <n v="1349"/>
    <s v="GCA"/>
    <s v="Camp"/>
    <s v="Urban"/>
    <s v="01/11/2011"/>
    <s v="KMSS-BMO"/>
    <n v="-1"/>
    <n v="0"/>
    <n v="0"/>
    <s v="Open"/>
    <n v="-1"/>
    <n v="0"/>
  </r>
  <r>
    <s v="MMR001"/>
    <x v="1"/>
    <s v="MMR001013"/>
    <x v="4"/>
    <s v="MMR001013001"/>
    <x v="122"/>
    <s v="167282"/>
    <x v="399"/>
    <n v="4"/>
    <n v="16"/>
    <x v="1"/>
    <s v="MMR001"/>
    <s v="Open"/>
    <x v="3"/>
    <s v="MMR001010"/>
    <x v="3"/>
    <s v="MMR001010701"/>
    <m/>
    <m/>
    <s v="AD-2000 Tharthana Compound"/>
    <s v="MMR001CMP050"/>
    <s v="97.23883"/>
    <s v="24.26072"/>
    <n v="1349"/>
    <s v="GCA"/>
    <s v="Camp"/>
    <s v="Urban"/>
    <s v="01/11/2011"/>
    <s v="KMSS-BMO"/>
    <n v="-1"/>
    <n v="0"/>
    <n v="0"/>
    <s v="Open"/>
    <n v="-1"/>
    <n v="0"/>
  </r>
  <r>
    <s v="MMR001"/>
    <x v="1"/>
    <s v="MMR001013"/>
    <x v="4"/>
    <s v="MMR001013038"/>
    <x v="31"/>
    <s v="167504"/>
    <x v="203"/>
    <n v="2"/>
    <n v="5"/>
    <x v="1"/>
    <s v="MMR001"/>
    <s v="Open"/>
    <x v="3"/>
    <s v="MMR001010"/>
    <x v="3"/>
    <s v="MMR001010701"/>
    <m/>
    <m/>
    <s v="AD-2000 Tharthana Compound"/>
    <s v="MMR001CMP050"/>
    <s v="97.23883"/>
    <s v="24.26072"/>
    <n v="1349"/>
    <s v="GCA"/>
    <s v="Camp"/>
    <s v="Urban"/>
    <s v="01/11/2011"/>
    <s v="KMSS-BMO"/>
    <n v="-1"/>
    <n v="0"/>
    <n v="0"/>
    <s v="Open"/>
    <n v="-1"/>
    <n v="0"/>
  </r>
  <r>
    <s v="MMR001"/>
    <x v="1"/>
    <s v="MMR001013"/>
    <x v="4"/>
    <s v="MMR001013037"/>
    <x v="9"/>
    <s v="167494"/>
    <x v="607"/>
    <n v="4"/>
    <n v="16"/>
    <x v="1"/>
    <s v="MMR001"/>
    <s v="Open"/>
    <x v="3"/>
    <s v="MMR001010"/>
    <x v="3"/>
    <s v="MMR001010701"/>
    <m/>
    <m/>
    <s v="AD-2000 Tharthana Compound"/>
    <s v="MMR001CMP050"/>
    <s v="97.23883"/>
    <s v="24.26072"/>
    <n v="1349"/>
    <s v="GCA"/>
    <s v="Camp"/>
    <s v="Urban"/>
    <s v="01/11/2011"/>
    <s v="KMSS-BMO"/>
    <n v="-1"/>
    <n v="0"/>
    <n v="0"/>
    <s v="Open"/>
    <n v="-1"/>
    <n v="0"/>
  </r>
  <r>
    <s v="MMR001"/>
    <x v="1"/>
    <s v="MMR001013"/>
    <x v="4"/>
    <s v="MMR001013007"/>
    <x v="108"/>
    <s v="167306"/>
    <x v="199"/>
    <n v="21"/>
    <n v="100"/>
    <x v="1"/>
    <s v="MMR001"/>
    <s v="Open"/>
    <x v="3"/>
    <s v="MMR001010"/>
    <x v="3"/>
    <s v="MMR001010701"/>
    <m/>
    <m/>
    <s v="AD-2000 Tharthana Compound"/>
    <s v="MMR001CMP050"/>
    <s v="97.23883"/>
    <s v="24.26072"/>
    <n v="1349"/>
    <s v="GCA"/>
    <s v="Camp"/>
    <s v="Urban"/>
    <s v="01/11/2011"/>
    <s v="KMSS-BMO"/>
    <n v="-1"/>
    <n v="0"/>
    <n v="0"/>
    <s v="Open"/>
    <n v="-1"/>
    <n v="0"/>
  </r>
  <r>
    <s v="MMR001"/>
    <x v="1"/>
    <s v="MMR001013"/>
    <x v="4"/>
    <s v="MMR001013008"/>
    <x v="41"/>
    <s v="167308"/>
    <x v="220"/>
    <n v="4"/>
    <n v="13"/>
    <x v="1"/>
    <s v="MMR001"/>
    <s v="Open"/>
    <x v="3"/>
    <s v="MMR001010"/>
    <x v="3"/>
    <s v="MMR001010701"/>
    <m/>
    <m/>
    <s v="AD-2000 Tharthana Compound"/>
    <s v="MMR001CMP050"/>
    <s v="97.23883"/>
    <s v="24.26072"/>
    <n v="1349"/>
    <s v="GCA"/>
    <s v="Camp"/>
    <s v="Urban"/>
    <s v="01/11/2011"/>
    <s v="KMSS-BMO"/>
    <n v="-1"/>
    <n v="0"/>
    <n v="0"/>
    <s v="Open"/>
    <n v="-1"/>
    <n v="0"/>
  </r>
  <r>
    <s v="MMR001"/>
    <x v="1"/>
    <s v="MMR001009"/>
    <x v="6"/>
    <s v="MMR001009001"/>
    <x v="13"/>
    <s v="216877"/>
    <x v="608"/>
    <n v="1"/>
    <n v="6"/>
    <x v="1"/>
    <s v="MMR001"/>
    <s v="Open"/>
    <x v="2"/>
    <s v="MMR001009"/>
    <x v="14"/>
    <s v="MMR001009001"/>
    <s v="Lone Khin"/>
    <s v="166773"/>
    <s v="5 Ward RC Church(lon Khin)"/>
    <s v="MMR001CMP168"/>
    <s v="96.35307"/>
    <s v="25.65582"/>
    <n v="367"/>
    <s v="GCA"/>
    <s v="Camp"/>
    <s v="Rural"/>
    <s v="01/01/2013"/>
    <s v="KMSS-MYT"/>
    <n v="-1"/>
    <n v="-1"/>
    <n v="-1"/>
    <s v="Open"/>
    <n v="0"/>
    <n v="0"/>
  </r>
  <r>
    <s v="MMR001"/>
    <x v="1"/>
    <s v="MMR001009"/>
    <x v="6"/>
    <s v="MMR001009001"/>
    <x v="13"/>
    <s v="220484"/>
    <x v="28"/>
    <n v="51"/>
    <n v="273"/>
    <x v="1"/>
    <s v="MMR001"/>
    <s v="Open"/>
    <x v="2"/>
    <s v="MMR001009"/>
    <x v="14"/>
    <s v="MMR001009001"/>
    <s v="Lone Khin"/>
    <s v="166773"/>
    <s v="5 Ward RC Church(lon Khin)"/>
    <s v="MMR001CMP168"/>
    <s v="96.35307"/>
    <s v="25.65582"/>
    <n v="367"/>
    <s v="GCA"/>
    <s v="Camp"/>
    <s v="Rural"/>
    <s v="01/01/2013"/>
    <s v="KMSS-MYT"/>
    <n v="-1"/>
    <n v="-1"/>
    <n v="-1"/>
    <s v="Open"/>
    <n v="0"/>
    <n v="0"/>
  </r>
  <r>
    <s v="MMR001"/>
    <x v="1"/>
    <s v="MMR001009"/>
    <x v="6"/>
    <s v="MMR001009001"/>
    <x v="13"/>
    <s v="216883"/>
    <x v="609"/>
    <n v="4"/>
    <n v="22"/>
    <x v="1"/>
    <s v="MMR001"/>
    <s v="Open"/>
    <x v="2"/>
    <s v="MMR001009"/>
    <x v="14"/>
    <s v="MMR001009001"/>
    <s v="Lone Khin"/>
    <s v="166773"/>
    <s v="5 Ward RC Church(lon Khin)"/>
    <s v="MMR001CMP168"/>
    <s v="96.35307"/>
    <s v="25.65582"/>
    <n v="367"/>
    <s v="GCA"/>
    <s v="Camp"/>
    <s v="Rural"/>
    <s v="01/01/2013"/>
    <s v="KMSS-MYT"/>
    <n v="-1"/>
    <n v="-1"/>
    <n v="-1"/>
    <s v="Open"/>
    <n v="0"/>
    <n v="0"/>
  </r>
  <r>
    <s v="MMR001"/>
    <x v="1"/>
    <s v="MMR001009"/>
    <x v="6"/>
    <s v="MMR001009001"/>
    <x v="13"/>
    <m/>
    <x v="8"/>
    <n v="9"/>
    <n v="48"/>
    <x v="1"/>
    <s v="MMR001"/>
    <s v="Open"/>
    <x v="2"/>
    <s v="MMR001009"/>
    <x v="14"/>
    <s v="MMR001009001"/>
    <s v="Lone Khin"/>
    <s v="166773"/>
    <s v="5 Ward RC Church(lon Khin)"/>
    <s v="MMR001CMP168"/>
    <s v="96.35307"/>
    <s v="25.65582"/>
    <n v="367"/>
    <s v="GCA"/>
    <s v="Camp"/>
    <s v="Rural"/>
    <s v="01/01/2013"/>
    <s v="KMSS-MYT"/>
    <n v="-1"/>
    <n v="-1"/>
    <n v="-1"/>
    <s v="Open"/>
    <n v="0"/>
    <n v="0"/>
  </r>
  <r>
    <s v="MMR001"/>
    <x v="1"/>
    <s v="MMR001009"/>
    <x v="6"/>
    <s v="MMR001009001"/>
    <x v="13"/>
    <m/>
    <x v="8"/>
    <n v="5"/>
    <n v="25"/>
    <x v="1"/>
    <s v="MMR001"/>
    <s v="Open"/>
    <x v="2"/>
    <s v="MMR001009"/>
    <x v="14"/>
    <s v="MMR001009001"/>
    <s v="Lone Khin"/>
    <s v="166773"/>
    <s v="5 Ward RC Church(lon Khin)"/>
    <s v="MMR001CMP168"/>
    <s v="96.35307"/>
    <s v="25.65582"/>
    <n v="367"/>
    <s v="GCA"/>
    <s v="Camp"/>
    <s v="Rural"/>
    <s v="01/01/2013"/>
    <s v="KMSS-MYT"/>
    <n v="-1"/>
    <n v="-1"/>
    <n v="-1"/>
    <s v="Open"/>
    <n v="0"/>
    <n v="0"/>
  </r>
  <r>
    <s v="MMR001"/>
    <x v="1"/>
    <s v="MMR001009"/>
    <x v="6"/>
    <s v="MMR001009001"/>
    <x v="13"/>
    <m/>
    <x v="8"/>
    <n v="5"/>
    <n v="28"/>
    <x v="1"/>
    <s v="MMR001"/>
    <s v="Open"/>
    <x v="2"/>
    <s v="MMR001009"/>
    <x v="14"/>
    <s v="MMR001009001"/>
    <s v="Lone Khin"/>
    <s v="166773"/>
    <s v="5 Ward Baptist Church(lon Khin)"/>
    <s v="MMR001CMP179"/>
    <s v="96.35527"/>
    <s v="25.65613"/>
    <n v="393"/>
    <s v="GCA"/>
    <s v="Camp"/>
    <s v="Rural"/>
    <s v="01/01/2013"/>
    <s v="KBC"/>
    <n v="-1"/>
    <n v="-1"/>
    <n v="-1"/>
    <s v="Open"/>
    <n v="0"/>
    <n v="0"/>
  </r>
  <r>
    <s v="MMR001"/>
    <x v="1"/>
    <s v="MMR001009"/>
    <x v="6"/>
    <s v="MMR001009001"/>
    <x v="13"/>
    <s v="216884"/>
    <x v="603"/>
    <n v="10"/>
    <n v="48"/>
    <x v="1"/>
    <s v="MMR001"/>
    <s v="Open"/>
    <x v="2"/>
    <s v="MMR001009"/>
    <x v="14"/>
    <s v="MMR001009001"/>
    <s v="Lone Khin"/>
    <s v="166773"/>
    <s v="5 Ward Baptist Church(lon Khin)"/>
    <s v="MMR001CMP179"/>
    <s v="96.35527"/>
    <s v="25.65613"/>
    <n v="393"/>
    <s v="GCA"/>
    <s v="Camp"/>
    <s v="Rural"/>
    <s v="01/01/2013"/>
    <s v="KBC"/>
    <n v="-1"/>
    <n v="-1"/>
    <n v="-1"/>
    <s v="Open"/>
    <n v="0"/>
    <n v="0"/>
  </r>
  <r>
    <s v="MMR001"/>
    <x v="1"/>
    <s v="MMR001009"/>
    <x v="6"/>
    <s v="MMR001009001"/>
    <x v="13"/>
    <s v="216889"/>
    <x v="610"/>
    <n v="4"/>
    <n v="18"/>
    <x v="1"/>
    <s v="MMR001"/>
    <s v="Open"/>
    <x v="2"/>
    <s v="MMR001009"/>
    <x v="14"/>
    <s v="MMR001009001"/>
    <s v="Lone Khin"/>
    <s v="166773"/>
    <s v="5 Ward Baptist Church(lon Khin)"/>
    <s v="MMR001CMP179"/>
    <s v="96.35527"/>
    <s v="25.65613"/>
    <n v="393"/>
    <s v="GCA"/>
    <s v="Camp"/>
    <s v="Rural"/>
    <s v="01/01/2013"/>
    <s v="KBC"/>
    <n v="-1"/>
    <n v="-1"/>
    <n v="-1"/>
    <s v="Open"/>
    <n v="0"/>
    <n v="0"/>
  </r>
  <r>
    <s v="MMR001"/>
    <x v="1"/>
    <s v="MMR001009"/>
    <x v="6"/>
    <s v="MMR001009001"/>
    <x v="13"/>
    <m/>
    <x v="8"/>
    <n v="5"/>
    <n v="18"/>
    <x v="1"/>
    <s v="MMR001"/>
    <s v="Open"/>
    <x v="2"/>
    <s v="MMR001009"/>
    <x v="14"/>
    <s v="MMR001009001"/>
    <s v="Lone Khin"/>
    <s v="166773"/>
    <s v="5 Ward Baptist Church(lon Khin)"/>
    <s v="MMR001CMP179"/>
    <s v="96.35527"/>
    <s v="25.65613"/>
    <n v="393"/>
    <s v="GCA"/>
    <s v="Camp"/>
    <s v="Rural"/>
    <s v="01/01/2013"/>
    <s v="KBC"/>
    <n v="-1"/>
    <n v="-1"/>
    <n v="-1"/>
    <s v="Open"/>
    <n v="0"/>
    <n v="0"/>
  </r>
  <r>
    <s v="MMR001"/>
    <x v="1"/>
    <s v="MMR001009"/>
    <x v="6"/>
    <s v="MMR001009001"/>
    <x v="13"/>
    <s v="216885"/>
    <x v="611"/>
    <n v="2"/>
    <n v="7"/>
    <x v="1"/>
    <s v="MMR001"/>
    <s v="Open"/>
    <x v="2"/>
    <s v="MMR001009"/>
    <x v="14"/>
    <s v="MMR001009001"/>
    <s v="Lone Khin"/>
    <s v="166773"/>
    <s v="5 Ward Baptist Church(lon Khin)"/>
    <s v="MMR001CMP179"/>
    <s v="96.35527"/>
    <s v="25.65613"/>
    <n v="393"/>
    <s v="GCA"/>
    <s v="Camp"/>
    <s v="Rural"/>
    <s v="01/01/2013"/>
    <s v="KBC"/>
    <n v="-1"/>
    <n v="-1"/>
    <n v="-1"/>
    <s v="Open"/>
    <n v="0"/>
    <n v="0"/>
  </r>
  <r>
    <s v="MMR001"/>
    <x v="1"/>
    <s v="MMR001009"/>
    <x v="6"/>
    <s v="MMR001009001"/>
    <x v="13"/>
    <s v="220484"/>
    <x v="28"/>
    <n v="51"/>
    <n v="274"/>
    <x v="1"/>
    <s v="MMR001"/>
    <s v="Open"/>
    <x v="2"/>
    <s v="MMR001009"/>
    <x v="14"/>
    <s v="MMR001009001"/>
    <s v="Lone Khin"/>
    <s v="166773"/>
    <s v="5 Ward Baptist Church(lon Khin)"/>
    <s v="MMR001CMP179"/>
    <s v="96.35527"/>
    <s v="25.65613"/>
    <n v="393"/>
    <s v="GCA"/>
    <s v="Camp"/>
    <s v="Rural"/>
    <s v="01/01/2013"/>
    <s v="KBC"/>
    <n v="-1"/>
    <n v="-1"/>
    <n v="-1"/>
    <s v="Open"/>
    <n v="0"/>
    <n v="0"/>
  </r>
  <r>
    <s v="MMR001"/>
    <x v="1"/>
    <s v="MMR001002"/>
    <x v="3"/>
    <s v="MMR001002025"/>
    <x v="42"/>
    <s v="216855"/>
    <x v="63"/>
    <n v="16"/>
    <n v="69"/>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2"/>
    <x v="3"/>
    <s v="MMR001002023"/>
    <x v="10"/>
    <s v="165771"/>
    <x v="22"/>
    <n v="7"/>
    <n v="28"/>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1"/>
    <x v="9"/>
    <s v="MMR001001018"/>
    <x v="84"/>
    <s v="216818"/>
    <x v="140"/>
    <n v="34"/>
    <n v="154"/>
    <x v="1"/>
    <s v="MMR001"/>
    <s v="Open"/>
    <x v="4"/>
    <s v="MMR001001"/>
    <x v="4"/>
    <s v="MMR001001701"/>
    <s v="Si Tar Pu Ward"/>
    <s v="MMR001001701521"/>
    <s v="Shatapru Sut Ngai Tawng"/>
    <s v="MMR001CMP006"/>
    <s v="97.399628"/>
    <s v="25.412313"/>
    <n v="385"/>
    <s v="GCA"/>
    <s v="Camp"/>
    <s v="Urban"/>
    <s v="01/08/2011"/>
    <s v="KBC"/>
    <n v="-1"/>
    <n v="-1"/>
    <n v="0"/>
    <s v="Open"/>
    <n v="-1"/>
    <n v="0"/>
  </r>
  <r>
    <s v="MMR001"/>
    <x v="1"/>
    <s v="MMR001002"/>
    <x v="3"/>
    <s v="MMR001002012"/>
    <x v="79"/>
    <s v="165749"/>
    <x v="116"/>
    <n v="13"/>
    <n v="55"/>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2"/>
    <x v="3"/>
    <s v="MMR001002025"/>
    <x v="42"/>
    <s v="165773"/>
    <x v="71"/>
    <n v="5"/>
    <n v="20"/>
    <x v="1"/>
    <s v="MMR001"/>
    <s v="Open"/>
    <x v="4"/>
    <s v="MMR001001"/>
    <x v="4"/>
    <s v="MMR001001701"/>
    <s v="Si Tar Pu Ward"/>
    <s v="MMR001001701521"/>
    <s v="Shatapru Sut Ngai Tawng"/>
    <s v="MMR001CMP006"/>
    <s v="97.399628"/>
    <s v="25.412313"/>
    <n v="385"/>
    <s v="GCA"/>
    <s v="Camp"/>
    <s v="Urban"/>
    <s v="01/08/2011"/>
    <s v="KBC"/>
    <n v="-1"/>
    <n v="0"/>
    <n v="0"/>
    <s v="Open"/>
    <n v="-1"/>
    <n v="0"/>
  </r>
  <r>
    <s v="MMR001"/>
    <x v="1"/>
    <s v="MMR001015"/>
    <x v="18"/>
    <s v="MMR001015030"/>
    <x v="89"/>
    <s v="167804"/>
    <x v="131"/>
    <n v="3"/>
    <n v="16"/>
    <x v="1"/>
    <s v="MMR001"/>
    <s v="Open"/>
    <x v="4"/>
    <s v="MMR001001"/>
    <x v="4"/>
    <s v="MMR001001701"/>
    <s v="Si Tar Pu Ward"/>
    <s v="MMR001001701521"/>
    <s v="Shatapru Sut Ngai Tawng"/>
    <s v="MMR001CMP006"/>
    <s v="97.399628"/>
    <s v="25.412313"/>
    <n v="385"/>
    <s v="GCA"/>
    <s v="Camp"/>
    <s v="Urban"/>
    <s v="01/08/2011"/>
    <s v="KBC"/>
    <n v="-1"/>
    <n v="0"/>
    <n v="0"/>
    <s v="Open"/>
    <n v="-1"/>
    <n v="0"/>
  </r>
  <r>
    <s v="MMR001"/>
    <x v="1"/>
    <s v="MMR001015"/>
    <x v="18"/>
    <s v="MMR001015037"/>
    <x v="83"/>
    <s v="167897"/>
    <x v="125"/>
    <n v="2"/>
    <n v="6"/>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2"/>
    <x v="3"/>
    <s v="MMR001002029"/>
    <x v="7"/>
    <s v="165778"/>
    <x v="13"/>
    <n v="2"/>
    <n v="5"/>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2"/>
    <x v="3"/>
    <s v="MMR001002024"/>
    <x v="23"/>
    <s v="216848"/>
    <x v="76"/>
    <n v="1"/>
    <n v="5"/>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2"/>
    <x v="3"/>
    <s v="MMR001002024"/>
    <x v="23"/>
    <s v="165772"/>
    <x v="39"/>
    <n v="1"/>
    <n v="7"/>
    <x v="1"/>
    <s v="MMR001"/>
    <s v="Open"/>
    <x v="4"/>
    <s v="MMR001001"/>
    <x v="4"/>
    <s v="MMR001001701"/>
    <s v="Si Tar Pu Ward"/>
    <s v="MMR001001701521"/>
    <s v="Shatapru Sut Ngai Tawng"/>
    <s v="MMR001CMP006"/>
    <s v="97.399628"/>
    <s v="25.412313"/>
    <n v="385"/>
    <s v="GCA"/>
    <s v="Camp"/>
    <s v="Urban"/>
    <s v="01/08/2011"/>
    <s v="KBC"/>
    <n v="-1"/>
    <n v="0"/>
    <n v="0"/>
    <s v="Open"/>
    <n v="-1"/>
    <n v="0"/>
  </r>
  <r>
    <s v="MMR001"/>
    <x v="1"/>
    <s v="MMR001012"/>
    <x v="5"/>
    <m/>
    <x v="4"/>
    <m/>
    <x v="8"/>
    <n v="1"/>
    <n v="5"/>
    <x v="1"/>
    <s v="MMR001"/>
    <s v="Open"/>
    <x v="4"/>
    <s v="MMR001001"/>
    <x v="4"/>
    <s v="MMR001001701"/>
    <s v="Si Tar Pu Ward"/>
    <s v="MMR001001701521"/>
    <s v="Shatapru Sut Ngai Tawng"/>
    <s v="MMR001CMP006"/>
    <s v="97.399628"/>
    <s v="25.412313"/>
    <n v="385"/>
    <s v="GCA"/>
    <s v="Camp"/>
    <s v="Urban"/>
    <s v="01/08/2011"/>
    <s v="KBC"/>
    <n v="-1"/>
    <n v="0"/>
    <n v="0"/>
    <s v="Open"/>
    <n v="0"/>
    <n v="-1"/>
  </r>
  <r>
    <s v="MMR001"/>
    <x v="1"/>
    <s v="MMR001012"/>
    <x v="5"/>
    <s v="MMR001012048"/>
    <x v="27"/>
    <s v="167251"/>
    <x v="80"/>
    <n v="1"/>
    <n v="5"/>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1"/>
    <x v="9"/>
    <s v="MMR001001013"/>
    <x v="25"/>
    <s v="165708"/>
    <x v="41"/>
    <n v="1"/>
    <n v="1"/>
    <x v="1"/>
    <s v="MMR001"/>
    <s v="Open"/>
    <x v="4"/>
    <s v="MMR001001"/>
    <x v="4"/>
    <s v="MMR001001701"/>
    <s v="Si Tar Pu Ward"/>
    <s v="MMR001001701521"/>
    <s v="Shatapru Sut Ngai Tawng"/>
    <s v="MMR001CMP006"/>
    <s v="97.399628"/>
    <s v="25.412313"/>
    <n v="385"/>
    <s v="GCA"/>
    <s v="Camp"/>
    <s v="Urban"/>
    <s v="01/08/2011"/>
    <s v="KBC"/>
    <n v="-1"/>
    <n v="-1"/>
    <n v="0"/>
    <s v="Open"/>
    <n v="-1"/>
    <n v="0"/>
  </r>
  <r>
    <s v="MMR001"/>
    <x v="1"/>
    <s v="MMR001015"/>
    <x v="18"/>
    <s v="MMR001015030"/>
    <x v="89"/>
    <s v="167812"/>
    <x v="612"/>
    <n v="1"/>
    <n v="8"/>
    <x v="1"/>
    <s v="MMR001"/>
    <s v="Open"/>
    <x v="4"/>
    <s v="MMR001001"/>
    <x v="4"/>
    <s v="MMR001001701"/>
    <s v="Si Tar Pu Ward"/>
    <s v="MMR001001701521"/>
    <s v="Shatapru Sut Ngai Tawng"/>
    <s v="MMR001CMP006"/>
    <s v="97.399628"/>
    <s v="25.412313"/>
    <n v="385"/>
    <s v="GCA"/>
    <s v="Camp"/>
    <s v="Urban"/>
    <s v="01/08/2011"/>
    <s v="KBC"/>
    <n v="-1"/>
    <n v="0"/>
    <n v="0"/>
    <s v="Open"/>
    <n v="-1"/>
    <n v="0"/>
  </r>
  <r>
    <s v="MMR001"/>
    <x v="1"/>
    <s v="MMR001009"/>
    <x v="6"/>
    <m/>
    <x v="4"/>
    <m/>
    <x v="8"/>
    <n v="1"/>
    <n v="5"/>
    <x v="1"/>
    <s v="MMR001"/>
    <s v="Open"/>
    <x v="4"/>
    <s v="MMR001001"/>
    <x v="4"/>
    <s v="MMR001001701"/>
    <s v="Si Tar Pu Ward"/>
    <s v="MMR001001701521"/>
    <s v="Shatapru Sut Ngai Tawng"/>
    <s v="MMR001CMP006"/>
    <s v="97.399628"/>
    <s v="25.412313"/>
    <n v="385"/>
    <s v="GCA"/>
    <s v="Camp"/>
    <s v="Urban"/>
    <s v="01/08/2011"/>
    <s v="KBC"/>
    <n v="-1"/>
    <n v="0"/>
    <n v="0"/>
    <s v="Open"/>
    <n v="0"/>
    <n v="-1"/>
  </r>
  <r>
    <s v="MMR001"/>
    <x v="1"/>
    <s v="MMR001009"/>
    <x v="6"/>
    <s v="MMR001009001"/>
    <x v="13"/>
    <s v="216879"/>
    <x v="613"/>
    <n v="1"/>
    <n v="6"/>
    <x v="1"/>
    <s v="MMR001"/>
    <s v="Open"/>
    <x v="4"/>
    <s v="MMR001001"/>
    <x v="4"/>
    <s v="MMR001001701"/>
    <s v="Si Tar Pu Ward"/>
    <s v="MMR001001701521"/>
    <s v="Shatapru Sut Ngai Tawng"/>
    <s v="MMR001CMP006"/>
    <s v="97.399628"/>
    <s v="25.412313"/>
    <n v="385"/>
    <s v="GCA"/>
    <s v="Camp"/>
    <s v="Urban"/>
    <s v="01/08/2011"/>
    <s v="KBC"/>
    <n v="-1"/>
    <n v="0"/>
    <n v="0"/>
    <s v="Open"/>
    <n v="-1"/>
    <n v="0"/>
  </r>
</pivotCacheRecords>
</file>

<file path=xl/pivotCache/pivotCacheRecords13.xml><?xml version="1.0" encoding="utf-8"?>
<pivotCacheRecords xmlns="http://schemas.openxmlformats.org/spreadsheetml/2006/main" xmlns:r="http://schemas.openxmlformats.org/officeDocument/2006/relationships" count="243">
  <r>
    <x v="0"/>
    <x v="0"/>
    <s v="MMR015"/>
    <s v="Kyaukme"/>
    <s v="MMR015D003"/>
    <x v="0"/>
    <s v="MMR015015"/>
    <s v="Namtu Town"/>
    <s v="MMR015015701"/>
    <s v="Namtu Ward"/>
    <s v="MMR015015701501"/>
    <x v="0"/>
    <s v="MMR015CMP210"/>
    <s v="97.398989"/>
    <s v="23.088058"/>
    <s v="1948"/>
    <n v="118"/>
    <n v="520"/>
    <s v="4.40677966101695"/>
    <s v="GCA"/>
    <x v="0"/>
    <x v="0"/>
    <s v="Urban"/>
    <m/>
    <m/>
    <m/>
    <s v="IP"/>
    <m/>
    <s v="01/09/2014"/>
    <s v="Change to Host Families. Source: Programme Unit."/>
    <s v="P3"/>
    <s v="0"/>
    <m/>
    <s v="0"/>
    <s v="Namtu Town"/>
    <s v="0.636266948562591"/>
    <s v="1"/>
    <n v="0"/>
    <n v="0"/>
    <n v="0"/>
    <n v="0"/>
    <n v="0"/>
    <n v="0"/>
    <n v="0"/>
  </r>
  <r>
    <x v="1"/>
    <x v="1"/>
    <s v="MMR001"/>
    <s v="Mohnyin"/>
    <s v="MMR001D002"/>
    <x v="1"/>
    <s v="MMR001009"/>
    <s v="Nawng Mi"/>
    <s v="MMR001009008"/>
    <s v="Nawng Myi"/>
    <s v="166817"/>
    <x v="1"/>
    <s v="MMR001CMP188"/>
    <s v="96.673805"/>
    <s v="25.728653"/>
    <m/>
    <n v="0"/>
    <n v="0"/>
    <m/>
    <s v="GCA"/>
    <x v="0"/>
    <x v="1"/>
    <s v="Rural"/>
    <m/>
    <s v="1"/>
    <s v="Shalom"/>
    <s v="IP"/>
    <m/>
    <s v="02/04/2015"/>
    <s v="19-Aug-15 Closed. IDP were provided with individual lands within Naung Hmee village and transit toward semi-permanent settlement. Source: CCCM Unit_x000a_2-Apr-15 (Population update, Source: UNHCR CCCM Mission)_x000a_Population update: Source: Camp Profile Round 2."/>
    <s v="P4"/>
    <s v="0"/>
    <m/>
    <s v="0"/>
    <s v="Kamaing Town"/>
    <s v="23.2227397403536"/>
    <s v="5"/>
    <n v="0"/>
    <n v="0"/>
    <n v="0"/>
    <n v="0"/>
    <n v="0"/>
    <n v="0"/>
    <n v="0"/>
  </r>
  <r>
    <x v="1"/>
    <x v="1"/>
    <s v="MMR001"/>
    <s v="Myitkyina"/>
    <s v="MMR001D001"/>
    <x v="2"/>
    <s v="MMR001005"/>
    <m/>
    <m/>
    <m/>
    <m/>
    <x v="2"/>
    <s v="MMR001CMP046"/>
    <m/>
    <m/>
    <m/>
    <m/>
    <m/>
    <m/>
    <s v="GCA"/>
    <x v="0"/>
    <x v="1"/>
    <s v="Rural"/>
    <m/>
    <m/>
    <s v="KMSS-MYT"/>
    <s v="IP"/>
    <m/>
    <s v="02/04/2015"/>
    <s v="2-Apr-15 (Closed. Source: GAD)_x000a_Responsible Agency update. KMSS-BMO to KMSS-MYT."/>
    <s v="P1"/>
    <s v="0"/>
    <m/>
    <s v="0"/>
    <m/>
    <m/>
    <m/>
    <n v="0"/>
    <n v="0"/>
    <n v="0"/>
    <n v="0"/>
    <n v="0"/>
    <n v="0"/>
    <n v="0"/>
  </r>
  <r>
    <x v="0"/>
    <x v="1"/>
    <s v="MMR001"/>
    <s v="Puta-O"/>
    <s v="MMR001D004"/>
    <x v="3"/>
    <s v="MMR001015"/>
    <m/>
    <m/>
    <m/>
    <m/>
    <x v="3"/>
    <s v="MMR001CMP239"/>
    <s v="97.75609"/>
    <s v="26.548506"/>
    <m/>
    <m/>
    <n v="489"/>
    <m/>
    <s v="GCA"/>
    <x v="0"/>
    <x v="1"/>
    <m/>
    <m/>
    <m/>
    <m/>
    <m/>
    <m/>
    <s v="02/10/2015"/>
    <s v="10/2/2015. New Camp. Data source: CCCM team-Ko Maran"/>
    <m/>
    <s v="0"/>
    <m/>
    <s v="0"/>
    <m/>
    <m/>
    <m/>
    <n v="0"/>
    <n v="0"/>
    <n v="0"/>
    <n v="0"/>
    <n v="0"/>
    <n v="0"/>
    <n v="0"/>
  </r>
  <r>
    <x v="0"/>
    <x v="1"/>
    <s v="MMR001"/>
    <s v="Puta-O"/>
    <s v="MMR001D004"/>
    <x v="3"/>
    <s v="MMR001015"/>
    <m/>
    <m/>
    <m/>
    <m/>
    <x v="4"/>
    <s v="MMR001CMP238"/>
    <s v="97.745481"/>
    <s v="26.569633"/>
    <m/>
    <n v="161"/>
    <n v="711"/>
    <s v="4.41614906832298"/>
    <s v="GCA"/>
    <x v="0"/>
    <x v="1"/>
    <m/>
    <m/>
    <m/>
    <m/>
    <m/>
    <m/>
    <s v="02/10/2015"/>
    <s v="10/2/2015. New Camp. Data source: CCCM team-Ko Maran"/>
    <m/>
    <s v="161"/>
    <m/>
    <s v="161"/>
    <m/>
    <m/>
    <m/>
    <n v="0"/>
    <n v="0"/>
    <n v="0"/>
    <n v="0"/>
    <n v="0"/>
    <n v="0"/>
    <n v="0"/>
  </r>
  <r>
    <x v="1"/>
    <x v="1"/>
    <s v="MMR001"/>
    <s v="Bhamo"/>
    <s v="MMR001D003"/>
    <x v="4"/>
    <s v="MMR001013"/>
    <m/>
    <m/>
    <m/>
    <m/>
    <x v="5"/>
    <s v="MMR001CMP215"/>
    <m/>
    <m/>
    <m/>
    <n v="0"/>
    <n v="0"/>
    <m/>
    <s v="GCA"/>
    <x v="0"/>
    <x v="1"/>
    <m/>
    <m/>
    <m/>
    <m/>
    <s v="IP"/>
    <m/>
    <s v="03/03/2014"/>
    <s v="Closed. Rellocated to Man Win and La Ga Yaung"/>
    <m/>
    <s v="0"/>
    <m/>
    <s v="0"/>
    <m/>
    <m/>
    <m/>
    <n v="0"/>
    <n v="0"/>
    <n v="0"/>
    <n v="0"/>
    <n v="0"/>
    <n v="0"/>
    <n v="0"/>
  </r>
  <r>
    <x v="1"/>
    <x v="1"/>
    <s v="MMR001"/>
    <s v="Bhamo"/>
    <s v="MMR001D003"/>
    <x v="4"/>
    <s v="MMR001013"/>
    <m/>
    <m/>
    <m/>
    <m/>
    <x v="6"/>
    <s v="MMR001CMP214"/>
    <m/>
    <m/>
    <m/>
    <n v="0"/>
    <n v="0"/>
    <m/>
    <s v="GCA"/>
    <x v="0"/>
    <x v="1"/>
    <m/>
    <m/>
    <m/>
    <m/>
    <s v="IP"/>
    <m/>
    <s v="03/03/2014"/>
    <s v="Closed. Rellocated to Man Win and La Ga Yaung"/>
    <m/>
    <s v="0"/>
    <m/>
    <s v="0"/>
    <m/>
    <m/>
    <m/>
    <n v="0"/>
    <n v="0"/>
    <n v="0"/>
    <n v="0"/>
    <n v="0"/>
    <n v="0"/>
    <n v="0"/>
  </r>
  <r>
    <x v="0"/>
    <x v="0"/>
    <s v="MMR015"/>
    <s v="Muse"/>
    <s v="MMR015D003"/>
    <x v="5"/>
    <s v="MMR015019"/>
    <s v="Man Pying (Pang Hseng (Kyu Koke)) Sub-township"/>
    <s v="MMR015009038"/>
    <s v="Hawwa"/>
    <m/>
    <x v="7"/>
    <s v="MMR015CMP010"/>
    <s v="98.116818"/>
    <s v="23.917631"/>
    <m/>
    <n v="32"/>
    <m/>
    <s v="0"/>
    <s v="GCA"/>
    <x v="0"/>
    <x v="0"/>
    <s v="Rural"/>
    <m/>
    <m/>
    <m/>
    <m/>
    <m/>
    <s v="03/03/2014"/>
    <s v="Change to Host Families."/>
    <s v="P3"/>
    <s v="0"/>
    <m/>
    <s v="0"/>
    <s v="Pang Hseng (Kyu Koke) Town"/>
    <s v="18.4052835447729"/>
    <s v="4"/>
    <n v="0"/>
    <n v="0"/>
    <n v="0"/>
    <n v="0"/>
    <n v="0"/>
    <n v="0"/>
    <n v="0"/>
  </r>
  <r>
    <x v="0"/>
    <x v="0"/>
    <s v="MMR015"/>
    <s v="Muse"/>
    <s v="MMR015D002"/>
    <x v="5"/>
    <s v="MMR015009"/>
    <s v="Hpai Kawng (Pang Hseng-Kyu Koke Sub-township"/>
    <s v="MMR015009031"/>
    <s v="Hpai Kawng"/>
    <s v="208156"/>
    <x v="8"/>
    <s v="MMR015CMP022"/>
    <s v="98.11581"/>
    <s v="24.08738"/>
    <m/>
    <n v="32"/>
    <n v="187"/>
    <s v="5.84375"/>
    <s v="NGCA"/>
    <x v="0"/>
    <x v="0"/>
    <s v="Rural"/>
    <m/>
    <m/>
    <m/>
    <s v="IRRC"/>
    <m/>
    <s v="03/03/2014"/>
    <s v="Change to Host Families."/>
    <s v="P4"/>
    <s v="0"/>
    <m/>
    <s v="0"/>
    <s v="Pang Hseng (Kyu Koke) Town"/>
    <s v="5.59191361742"/>
    <s v="2"/>
    <n v="0"/>
    <n v="0"/>
    <n v="0"/>
    <n v="0"/>
    <n v="0"/>
    <n v="0"/>
    <n v="0"/>
  </r>
  <r>
    <x v="0"/>
    <x v="1"/>
    <s v="MMR001"/>
    <s v="Bhamo"/>
    <s v="MMR001D003"/>
    <x v="6"/>
    <s v="MMR001012"/>
    <s v="Khon Sint"/>
    <s v="MMR001012013"/>
    <s v="Khon Sint"/>
    <s v="167060"/>
    <x v="9"/>
    <s v="MMR001CMP200"/>
    <s v="97.343407"/>
    <s v="24.377054"/>
    <m/>
    <n v="4"/>
    <n v="26"/>
    <s v="6.5"/>
    <s v="GCA"/>
    <x v="0"/>
    <x v="0"/>
    <s v="Rural"/>
    <m/>
    <m/>
    <m/>
    <s v="RRD"/>
    <m/>
    <s v="03/03/2014"/>
    <s v="Change to Host Families."/>
    <s v="P4"/>
    <s v="0"/>
    <m/>
    <s v="0"/>
    <s v="Momauk Town"/>
    <s v="13.4460327683507"/>
    <s v="3"/>
    <n v="0"/>
    <n v="0"/>
    <n v="0"/>
    <n v="0"/>
    <n v="0"/>
    <n v="0"/>
    <n v="0"/>
  </r>
  <r>
    <x v="0"/>
    <x v="1"/>
    <s v="MMR001"/>
    <s v="Bhamo"/>
    <s v="MMR001D003"/>
    <x v="7"/>
    <s v="MMR001011"/>
    <m/>
    <m/>
    <m/>
    <m/>
    <x v="10"/>
    <s v="MMR001CMP147"/>
    <m/>
    <m/>
    <m/>
    <n v="375"/>
    <n v="1691"/>
    <s v="4.50933333333333"/>
    <s v="NGCA"/>
    <x v="0"/>
    <x v="0"/>
    <s v="Rural"/>
    <m/>
    <m/>
    <m/>
    <s v="IRRC"/>
    <m/>
    <s v="03/03/2014"/>
    <s v="Change to Host Families."/>
    <s v="P4"/>
    <s v="0"/>
    <m/>
    <s v="0"/>
    <m/>
    <m/>
    <m/>
    <n v="0"/>
    <n v="0"/>
    <n v="0"/>
    <n v="0"/>
    <n v="0"/>
    <n v="0"/>
    <n v="0"/>
  </r>
  <r>
    <x v="1"/>
    <x v="1"/>
    <s v="MMR001"/>
    <s v="Bhamo"/>
    <s v="MMR001D003"/>
    <x v="4"/>
    <s v="MMR001013"/>
    <s v="Mai Bat"/>
    <s v="MMR001013018"/>
    <s v="Man Kawng"/>
    <s v="167391"/>
    <x v="11"/>
    <s v="MMR001CMP213"/>
    <s v="97.71099"/>
    <s v="24.18164"/>
    <m/>
    <n v="0"/>
    <n v="0"/>
    <m/>
    <s v="GCA"/>
    <x v="0"/>
    <x v="1"/>
    <m/>
    <m/>
    <m/>
    <m/>
    <s v="IP"/>
    <m/>
    <s v="03/03/2014"/>
    <s v="Closed. Duplicate with Maing Khaung."/>
    <m/>
    <s v="0"/>
    <m/>
    <s v="0"/>
    <m/>
    <m/>
    <m/>
    <n v="0"/>
    <n v="0"/>
    <n v="0"/>
    <n v="0"/>
    <n v="0"/>
    <n v="0"/>
    <n v="0"/>
  </r>
  <r>
    <x v="1"/>
    <x v="1"/>
    <s v="MMR001"/>
    <s v="Bhamo"/>
    <s v="MMR001D003"/>
    <x v="8"/>
    <s v="MMR001010"/>
    <m/>
    <m/>
    <m/>
    <m/>
    <x v="12"/>
    <s v="MMR001CMP211"/>
    <m/>
    <m/>
    <m/>
    <n v="0"/>
    <n v="0"/>
    <m/>
    <s v="GCA"/>
    <x v="0"/>
    <x v="1"/>
    <s v="Urban"/>
    <m/>
    <m/>
    <m/>
    <s v="IP"/>
    <m/>
    <s v="03/03/2014"/>
    <s v="Closed. Rellocated to Tharthana Ahlin Yaung."/>
    <m/>
    <s v="0"/>
    <m/>
    <s v="0"/>
    <m/>
    <m/>
    <m/>
    <n v="0"/>
    <n v="0"/>
    <n v="0"/>
    <n v="0"/>
    <n v="0"/>
    <n v="0"/>
    <n v="0"/>
  </r>
  <r>
    <x v="1"/>
    <x v="1"/>
    <s v="MMR001"/>
    <s v="Bhamo"/>
    <s v="MMR001D003"/>
    <x v="4"/>
    <s v="MMR001013"/>
    <s v="Mai Bat"/>
    <s v="MMR001013018"/>
    <s v="Man Kawng"/>
    <s v="167391"/>
    <x v="13"/>
    <s v="MMR001CMP212"/>
    <s v="97.71099"/>
    <s v="24.18164"/>
    <m/>
    <n v="0"/>
    <n v="0"/>
    <m/>
    <s v="GCA"/>
    <x v="0"/>
    <x v="1"/>
    <m/>
    <m/>
    <m/>
    <m/>
    <s v="IP"/>
    <m/>
    <s v="03/03/2014"/>
    <s v="Closed. Duplicate with Maing Khaung."/>
    <m/>
    <s v="0"/>
    <m/>
    <s v="0"/>
    <m/>
    <m/>
    <m/>
    <n v="0"/>
    <n v="0"/>
    <n v="0"/>
    <n v="0"/>
    <n v="0"/>
    <n v="0"/>
    <n v="0"/>
  </r>
  <r>
    <x v="0"/>
    <x v="0"/>
    <s v="MMR015"/>
    <s v="Muse"/>
    <s v="MMR015D002"/>
    <x v="5"/>
    <s v="MMR015009"/>
    <s v="Mung Baw "/>
    <s v="MMR015009013"/>
    <s v="Mung Baw "/>
    <m/>
    <x v="14"/>
    <s v="MMR015CMP005"/>
    <s v="98.054946"/>
    <s v="24.008453"/>
    <s v="3396"/>
    <n v="123"/>
    <n v="503"/>
    <s v="4.08943089430894"/>
    <s v="NGCA"/>
    <x v="0"/>
    <x v="0"/>
    <s v="Rural"/>
    <m/>
    <m/>
    <m/>
    <s v="IRRC"/>
    <m/>
    <s v="03/03/2014"/>
    <s v="Change to Host Families."/>
    <s v="P1"/>
    <s v="0"/>
    <m/>
    <s v="0"/>
    <s v="Pang Hseng (Kyu Koke) Town"/>
    <s v="7.49029141744944"/>
    <s v="2"/>
    <n v="0"/>
    <n v="0"/>
    <n v="0"/>
    <n v="0"/>
    <n v="0"/>
    <n v="0"/>
    <n v="0"/>
  </r>
  <r>
    <x v="1"/>
    <x v="1"/>
    <s v="MMR001"/>
    <s v="Bhamo"/>
    <s v="MMR001D003"/>
    <x v="4"/>
    <s v="MMR001013"/>
    <s v="Mung Ding Pa"/>
    <s v="MMR001013038"/>
    <s v="Mung Ding Pa"/>
    <s v="167495"/>
    <x v="15"/>
    <s v="MMR015CMP023"/>
    <s v="97.175"/>
    <s v="23.867"/>
    <m/>
    <n v="0"/>
    <n v="0"/>
    <m/>
    <s v="NGCA"/>
    <x v="0"/>
    <x v="1"/>
    <m/>
    <m/>
    <m/>
    <m/>
    <m/>
    <m/>
    <s v="03/03/2014"/>
    <s v="Closed. Same with (Namhkan St. Thomas 1)"/>
    <m/>
    <s v="0"/>
    <m/>
    <s v="0"/>
    <m/>
    <m/>
    <m/>
    <n v="0"/>
    <n v="0"/>
    <n v="0"/>
    <n v="0"/>
    <n v="0"/>
    <n v="0"/>
    <n v="0"/>
  </r>
  <r>
    <x v="1"/>
    <x v="0"/>
    <s v="MMR015"/>
    <s v="Muse"/>
    <s v="MMR015D002"/>
    <x v="9"/>
    <s v="MMR015011"/>
    <s v="Long Waun Nam Rein (Tarmoenye Sub-township)"/>
    <s v="MMR015011050"/>
    <s v="Mai Pong (Shu See)"/>
    <m/>
    <x v="16"/>
    <s v="MMR015CMP019"/>
    <s v="98.213958"/>
    <s v="23.391741"/>
    <s v="0"/>
    <n v="0"/>
    <n v="0"/>
    <m/>
    <s v="GCA"/>
    <x v="0"/>
    <x v="1"/>
    <s v="Rural"/>
    <s v="01/09/2011"/>
    <m/>
    <m/>
    <s v="IP"/>
    <m/>
    <s v="03/03/2014"/>
    <s v="Close. Same with Kutkai Down Town RC. Source UNHCR Bhamo"/>
    <m/>
    <s v="0"/>
    <m/>
    <s v="0"/>
    <m/>
    <m/>
    <m/>
    <n v="0"/>
    <n v="0"/>
    <n v="0"/>
    <n v="0"/>
    <n v="0"/>
    <n v="0"/>
    <n v="0"/>
  </r>
  <r>
    <x v="1"/>
    <x v="0"/>
    <s v="MMR015"/>
    <s v="Muse"/>
    <s v="MMR015D002"/>
    <x v="10"/>
    <s v="MMR015010"/>
    <s v="Nawng Hkam"/>
    <s v="MMR015010010"/>
    <s v="Nawng Hkam"/>
    <s v="208353"/>
    <x v="17"/>
    <s v="MMR015CMP002"/>
    <m/>
    <m/>
    <m/>
    <n v="0"/>
    <n v="0"/>
    <m/>
    <s v="NGCA"/>
    <x v="0"/>
    <x v="1"/>
    <m/>
    <m/>
    <m/>
    <m/>
    <s v="IP"/>
    <m/>
    <s v="03/03/2014"/>
    <s v="Closed. Same with (Nam Hkam Catholic Church  St. Thomas II)"/>
    <m/>
    <s v="0"/>
    <m/>
    <s v="0"/>
    <m/>
    <m/>
    <m/>
    <n v="0"/>
    <n v="0"/>
    <n v="0"/>
    <n v="0"/>
    <n v="0"/>
    <n v="0"/>
    <n v="0"/>
  </r>
  <r>
    <x v="0"/>
    <x v="0"/>
    <s v="MMR015"/>
    <s v="Muse"/>
    <s v="MMR015D003"/>
    <x v="5"/>
    <s v="MMR015019"/>
    <s v="Mone Paw Nam Chet (Zay) (Pang Hseng (Kyu Koke)) Sub-township"/>
    <s v="MMR015009033"/>
    <s v="Mone Paw Nam Chet"/>
    <s v="208167"/>
    <x v="18"/>
    <s v="MMR015CMP011"/>
    <s v="98.129381"/>
    <s v="23.978088"/>
    <m/>
    <n v="6"/>
    <m/>
    <s v="0"/>
    <s v="GCA"/>
    <x v="0"/>
    <x v="0"/>
    <s v="Rural"/>
    <m/>
    <m/>
    <m/>
    <m/>
    <m/>
    <s v="03/03/2014"/>
    <s v="Change to Host Families."/>
    <s v="P3"/>
    <s v="0"/>
    <m/>
    <s v="0"/>
    <s v="Pang Hseng (Kyu Koke) Town"/>
    <s v="12.7947007051043"/>
    <s v="3"/>
    <n v="0"/>
    <n v="0"/>
    <n v="0"/>
    <n v="0"/>
    <n v="0"/>
    <n v="0"/>
    <n v="0"/>
  </r>
  <r>
    <x v="0"/>
    <x v="0"/>
    <s v="MMR015"/>
    <s v="Lashio"/>
    <s v="MMR015D001"/>
    <x v="11"/>
    <s v="MMR015002"/>
    <s v="Nar Tee"/>
    <s v="MMR015002029"/>
    <s v="Nar Tee"/>
    <s v="206422"/>
    <x v="19"/>
    <s v="MMR015CMP207"/>
    <s v="98.35267"/>
    <s v="23.37241"/>
    <s v="617.6"/>
    <n v="67"/>
    <n v="392"/>
    <s v="5.85074626865672"/>
    <s v="NGCA"/>
    <x v="0"/>
    <x v="0"/>
    <s v="Rural"/>
    <s v="01/04/2013"/>
    <m/>
    <m/>
    <s v="IP"/>
    <m/>
    <s v="03/03/2014"/>
    <s v="Change to Host Families."/>
    <s v="P4"/>
    <s v="0"/>
    <m/>
    <s v="0"/>
    <s v="Kunlong Town"/>
    <s v="30.0377097023755"/>
    <s v="7"/>
    <n v="0"/>
    <n v="0"/>
    <n v="0"/>
    <n v="0"/>
    <n v="0"/>
    <n v="0"/>
    <n v="0"/>
  </r>
  <r>
    <x v="1"/>
    <x v="1"/>
    <s v="MMR001"/>
    <s v="Myitkyina"/>
    <s v="MMR001D001"/>
    <x v="12"/>
    <s v="MMR001002"/>
    <s v="Waingmaw Town"/>
    <s v="MMR001002701"/>
    <s v="No (2) Ward"/>
    <s v="MMR001002701502"/>
    <x v="20"/>
    <s v="MMR001CMP036"/>
    <s v="97.438259"/>
    <s v="25.355842"/>
    <s v="0"/>
    <m/>
    <m/>
    <m/>
    <s v="GCA"/>
    <x v="0"/>
    <x v="2"/>
    <s v="Urban"/>
    <s v="01/11/2011"/>
    <s v="1"/>
    <s v="KBC"/>
    <s v="IP"/>
    <m/>
    <s v="03/03/2016"/>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s v="0"/>
    <m/>
    <s v="0"/>
    <s v="Waingmaw Town"/>
    <s v="0.707254934008099"/>
    <s v="1"/>
    <n v="0"/>
    <n v="0"/>
    <n v="0"/>
    <n v="0"/>
    <n v="0"/>
    <n v="0"/>
    <n v="0"/>
  </r>
  <r>
    <x v="1"/>
    <x v="0"/>
    <s v="MMR015"/>
    <s v="Muse"/>
    <s v="MMR015D002"/>
    <x v="5"/>
    <s v="MMR015009"/>
    <s v="Man Nway (Pang Hseng (Kyu Koke)) Sub-township"/>
    <s v="MMR015009036"/>
    <s v="Nam Hkawng Khu"/>
    <s v="208182"/>
    <x v="21"/>
    <s v="MMR015CMP139"/>
    <m/>
    <m/>
    <s v="0"/>
    <m/>
    <m/>
    <m/>
    <s v="NGCA"/>
    <x v="0"/>
    <x v="1"/>
    <s v="Rural"/>
    <s v="01/09/2011"/>
    <s v="1"/>
    <s v="KBC"/>
    <s v="IP"/>
    <m/>
    <s v="03/03/2016"/>
    <s v="3/Mar/2016. Closed camp. Data source: January report from KBC_x000a_28/Jan/2016. Population update. Data source: KBC (mail by maran)_x000a_2/Dec/2015. Population update. Data source: KBC_x000a_25-Jun-15 Population update. Source: KBC_x000a_Update population. Source: Camp Profile."/>
    <s v="P2"/>
    <s v="0"/>
    <m/>
    <s v="0"/>
    <m/>
    <m/>
    <m/>
    <n v="0"/>
    <n v="0"/>
    <n v="0"/>
    <n v="0"/>
    <n v="0"/>
    <n v="0"/>
    <n v="0"/>
  </r>
  <r>
    <x v="1"/>
    <x v="1"/>
    <s v="MMR001"/>
    <s v="Bhamo"/>
    <s v="MMR001D003"/>
    <x v="8"/>
    <s v="MMR001010"/>
    <m/>
    <m/>
    <m/>
    <m/>
    <x v="22"/>
    <s v="MMR001CMP222"/>
    <m/>
    <m/>
    <m/>
    <n v="0"/>
    <n v="0"/>
    <m/>
    <s v="GCA"/>
    <x v="0"/>
    <x v="1"/>
    <s v="Urban"/>
    <m/>
    <m/>
    <m/>
    <s v="IP"/>
    <m/>
    <s v="04/03/2014"/>
    <s v="Closed. Rellocated next to AD 2000 Tharthana Compound and CCCM is under AD 2000"/>
    <m/>
    <s v="0"/>
    <m/>
    <s v="0"/>
    <m/>
    <m/>
    <m/>
    <n v="0"/>
    <n v="0"/>
    <n v="0"/>
    <n v="0"/>
    <n v="0"/>
    <n v="0"/>
    <n v="0"/>
  </r>
  <r>
    <x v="0"/>
    <x v="1"/>
    <s v="MMR001"/>
    <s v="Puta-O"/>
    <s v="MMR001D004"/>
    <x v="13"/>
    <s v="MMR001018"/>
    <s v="La Ja Ga"/>
    <s v="MMR001018021"/>
    <s v="La Ja"/>
    <s v="168236"/>
    <x v="23"/>
    <s v="MMR001CMP074"/>
    <s v="98.1445025"/>
    <s v="26.890058"/>
    <s v="1393"/>
    <n v="11"/>
    <n v="17"/>
    <s v="1.54545454545455"/>
    <s v="GCA"/>
    <x v="0"/>
    <x v="1"/>
    <s v="Rural"/>
    <m/>
    <m/>
    <m/>
    <s v="RRD"/>
    <m/>
    <s v="07/01/2014"/>
    <s v="Update data from OCHA IDPs List"/>
    <s v="P4"/>
    <s v="11"/>
    <m/>
    <s v="11"/>
    <s v="Khaunglanhpu Town"/>
    <s v="28.4223575004435"/>
    <s v="6"/>
    <n v="0"/>
    <n v="0"/>
    <n v="0"/>
    <n v="0"/>
    <n v="0"/>
    <n v="0"/>
    <n v="0"/>
  </r>
  <r>
    <x v="0"/>
    <x v="1"/>
    <s v="MMR001"/>
    <s v="Bhamo"/>
    <s v="MMR001D003"/>
    <x v="6"/>
    <s v="MMR001012"/>
    <s v="Hpar Kei (Dawthponeyan Sub-township)"/>
    <s v="MMR001012046"/>
    <s v="Hpar Kei"/>
    <s v="167242"/>
    <x v="24"/>
    <s v="MMR001CMP065"/>
    <s v="97.42986"/>
    <s v="24.63086"/>
    <m/>
    <n v="39"/>
    <n v="176"/>
    <s v="4.51282051282051"/>
    <s v="GCA"/>
    <x v="0"/>
    <x v="0"/>
    <s v="Rural"/>
    <m/>
    <m/>
    <m/>
    <s v="RRD"/>
    <m/>
    <s v="07/01/2014"/>
    <s v="Update from OCHA Data (2 Jan 2014)"/>
    <s v="P4"/>
    <s v="0"/>
    <m/>
    <s v="0"/>
    <s v="Dawthponeyan  Town"/>
    <s v="3.6887624513681"/>
    <s v="1"/>
    <n v="0"/>
    <n v="0"/>
    <n v="0"/>
    <n v="0"/>
    <n v="0"/>
    <n v="0"/>
    <n v="0"/>
  </r>
  <r>
    <x v="1"/>
    <x v="1"/>
    <s v="MMR001"/>
    <s v="Bhamo"/>
    <s v="MMR001D003"/>
    <x v="4"/>
    <s v="MMR001013"/>
    <m/>
    <m/>
    <m/>
    <m/>
    <x v="25"/>
    <s v="MMR001CMP217"/>
    <m/>
    <m/>
    <m/>
    <n v="0"/>
    <n v="0"/>
    <m/>
    <s v="GCA"/>
    <x v="0"/>
    <x v="3"/>
    <m/>
    <m/>
    <m/>
    <m/>
    <s v="IP"/>
    <m/>
    <s v="07/02/2014"/>
    <s v="Source OCHA"/>
    <m/>
    <s v="0"/>
    <m/>
    <s v="0"/>
    <m/>
    <m/>
    <m/>
    <n v="0"/>
    <n v="0"/>
    <n v="0"/>
    <n v="0"/>
    <n v="0"/>
    <n v="0"/>
    <n v="0"/>
  </r>
  <r>
    <x v="0"/>
    <x v="1"/>
    <s v="MMR001"/>
    <s v="Puta-O"/>
    <s v="MMR001D004"/>
    <x v="14"/>
    <s v="MMR001014"/>
    <s v="Lang Taung"/>
    <s v="MMR001014009"/>
    <s v="Inn Lel Yan"/>
    <s v="217032"/>
    <x v="26"/>
    <s v="MMR001CMP227"/>
    <s v="97.561106"/>
    <s v="27.248965"/>
    <s v="398"/>
    <n v="10"/>
    <n v="56"/>
    <s v="5.6"/>
    <s v="GCA"/>
    <x v="0"/>
    <x v="0"/>
    <s v="Rural"/>
    <s v="01/08/2013"/>
    <m/>
    <m/>
    <s v="IP"/>
    <m/>
    <s v="07/04/2014"/>
    <s v="New host families."/>
    <s v="P3"/>
    <s v="0"/>
    <m/>
    <s v="0"/>
    <s v="Machanbaw Town"/>
    <s v="4.78946014683596"/>
    <s v="1"/>
    <n v="0"/>
    <n v="0"/>
    <n v="0"/>
    <n v="0"/>
    <n v="0"/>
    <n v="0"/>
    <n v="0"/>
  </r>
  <r>
    <x v="0"/>
    <x v="1"/>
    <s v="MMR001"/>
    <s v="Puta-O"/>
    <s v="MMR001D004"/>
    <x v="14"/>
    <s v="MMR001014"/>
    <s v="Puta-O Town"/>
    <s v="MMR001014701"/>
    <s v="Doke Tan Ward"/>
    <s v="MMR001014701509"/>
    <x v="27"/>
    <s v="MMR001CMP075"/>
    <s v="97.41529"/>
    <s v="27.3117"/>
    <s v="476.7"/>
    <n v="14"/>
    <n v="64"/>
    <s v="4.57142857142857"/>
    <s v="GCA"/>
    <x v="0"/>
    <x v="0"/>
    <s v="Rural"/>
    <m/>
    <m/>
    <m/>
    <s v="IP"/>
    <m/>
    <s v="07/04/2014"/>
    <s v="Changed Camp to Host Families. Source: Camp Profile Questionnaire."/>
    <s v="P3"/>
    <s v="0"/>
    <m/>
    <s v="0"/>
    <s v="Puta-O Town"/>
    <s v="1.37592540005319"/>
    <s v="1"/>
    <n v="0"/>
    <n v="0"/>
    <n v="0"/>
    <n v="0"/>
    <n v="0"/>
    <n v="0"/>
    <n v="0"/>
  </r>
  <r>
    <x v="1"/>
    <x v="1"/>
    <s v="MMR001"/>
    <s v="Mohnyin"/>
    <s v="MMR001D002"/>
    <x v="1"/>
    <s v="MMR001009"/>
    <s v="Seik Mu"/>
    <s v="MMR001009003"/>
    <s v="Seik Mu"/>
    <s v="166783"/>
    <x v="28"/>
    <s v="MMR001CMP185"/>
    <s v="96.28825"/>
    <s v="25.57921"/>
    <s v="0"/>
    <n v="0"/>
    <n v="0"/>
    <m/>
    <s v="GCA"/>
    <x v="0"/>
    <x v="1"/>
    <s v="Rural"/>
    <s v="01/01/2013"/>
    <m/>
    <s v="KMSS-MYT"/>
    <s v="RRD"/>
    <m/>
    <s v="07/04/2014"/>
    <s v="Move to Nant Ma Hpit Catholic Church."/>
    <m/>
    <s v="0"/>
    <m/>
    <s v="0"/>
    <m/>
    <m/>
    <m/>
    <n v="0"/>
    <n v="0"/>
    <n v="0"/>
    <n v="0"/>
    <n v="0"/>
    <n v="0"/>
    <n v="0"/>
  </r>
  <r>
    <x v="1"/>
    <x v="1"/>
    <s v="MMR001"/>
    <s v="Bhamo"/>
    <s v="MMR001D003"/>
    <x v="4"/>
    <s v="MMR001013"/>
    <s v="Man Wein"/>
    <s v="MMR001013021"/>
    <m/>
    <m/>
    <x v="29"/>
    <s v="MMR001CMP136"/>
    <m/>
    <m/>
    <m/>
    <n v="0"/>
    <n v="0"/>
    <m/>
    <s v="NGCA"/>
    <x v="0"/>
    <x v="1"/>
    <m/>
    <m/>
    <m/>
    <m/>
    <s v="IP"/>
    <m/>
    <s v="08/04/2014"/>
    <s v="Closed. Move to Bum Tist Pa II and Man Wing. HH113/Pop837"/>
    <m/>
    <s v="0"/>
    <m/>
    <s v="0"/>
    <m/>
    <m/>
    <m/>
    <n v="0"/>
    <n v="0"/>
    <n v="0"/>
    <n v="0"/>
    <n v="0"/>
    <n v="0"/>
    <n v="0"/>
  </r>
  <r>
    <x v="0"/>
    <x v="1"/>
    <s v="MMR001"/>
    <s v="Bhamo"/>
    <s v="MMR001D003"/>
    <x v="6"/>
    <s v="MMR001012"/>
    <s v="Dawthponeyan  Town"/>
    <s v="MMR001012703"/>
    <m/>
    <m/>
    <x v="30"/>
    <s v="MMR001CMP240"/>
    <s v="97.461272"/>
    <s v="24.613976"/>
    <m/>
    <m/>
    <n v="49"/>
    <m/>
    <s v="GCA"/>
    <x v="0"/>
    <x v="2"/>
    <s v="Rural"/>
    <m/>
    <m/>
    <m/>
    <m/>
    <m/>
    <s v="09/11/2015"/>
    <s v="9/Nov/2015. Population update. Data source: mail from Pancy (WFP)._x000a_New added Boarding School"/>
    <m/>
    <s v="0"/>
    <m/>
    <s v="0"/>
    <m/>
    <m/>
    <m/>
    <n v="0"/>
    <n v="0"/>
    <n v="0"/>
    <n v="0"/>
    <n v="0"/>
    <n v="0"/>
    <n v="0"/>
  </r>
  <r>
    <x v="0"/>
    <x v="1"/>
    <s v="MMR001"/>
    <s v="Mohnyin"/>
    <s v="MMR001D002"/>
    <x v="1"/>
    <s v="MMR001009"/>
    <s v="Hpakan Town"/>
    <s v="MMR001009701"/>
    <s v="Maw Wam Ward"/>
    <s v="MMR001009701501"/>
    <x v="31"/>
    <s v="MMR001CMP191"/>
    <s v="96.316564"/>
    <s v="25.615961"/>
    <s v="281"/>
    <n v="13"/>
    <n v="75"/>
    <s v="5.76923076923077"/>
    <s v="GCA"/>
    <x v="0"/>
    <x v="1"/>
    <s v="Urban"/>
    <s v="01/08/2012"/>
    <s v="1"/>
    <s v="Shalom"/>
    <s v="IP"/>
    <m/>
    <s v="09/11/2015"/>
    <s v="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s v="0"/>
    <m/>
    <s v="0"/>
    <s v="Hpakant Town"/>
    <s v="0.567717908145456"/>
    <s v="1"/>
    <n v="8"/>
    <n v="8"/>
    <n v="8"/>
    <n v="0"/>
    <n v="8"/>
    <n v="0"/>
    <n v="46"/>
  </r>
  <r>
    <x v="0"/>
    <x v="1"/>
    <s v="MMR001"/>
    <s v="Bhamo"/>
    <s v="MMR001D003"/>
    <x v="8"/>
    <s v="MMR001010"/>
    <s v="Bhamo Town"/>
    <s v="MMR001010701"/>
    <m/>
    <m/>
    <x v="32"/>
    <s v="MMR001CMP163"/>
    <s v="97.228835"/>
    <s v="24.263786"/>
    <m/>
    <n v="211"/>
    <n v="989"/>
    <s v="4.68720379146919"/>
    <s v="GCA"/>
    <x v="0"/>
    <x v="0"/>
    <s v="Urban"/>
    <m/>
    <m/>
    <m/>
    <s v="IP"/>
    <m/>
    <s v="09/11/2015"/>
    <s v="9/Nov/15. Population update. Data source: mail from Pancy (WFP)._x000a_Update IDP increased in Oct and Nov 2013 from Angela (UNHCR - Bhamo)"/>
    <s v="P4"/>
    <s v="0"/>
    <m/>
    <s v="0"/>
    <s v="Bhamo Town"/>
    <s v="1.13540076414264"/>
    <s v="1"/>
    <n v="0"/>
    <n v="0"/>
    <n v="0"/>
    <n v="0"/>
    <n v="0"/>
    <n v="0"/>
    <n v="0"/>
  </r>
  <r>
    <x v="0"/>
    <x v="1"/>
    <s v="MMR001"/>
    <s v="Bhamo"/>
    <s v="MMR001D003"/>
    <x v="4"/>
    <s v="MMR001013"/>
    <s v="Mansi Town"/>
    <s v="MMR001013701"/>
    <m/>
    <m/>
    <x v="32"/>
    <s v="MMR001CMP196"/>
    <s v="97.298055"/>
    <s v="24.118619"/>
    <m/>
    <n v="76"/>
    <n v="256"/>
    <s v="3.36842105263158"/>
    <s v="GCA"/>
    <x v="0"/>
    <x v="0"/>
    <s v="Urban"/>
    <m/>
    <m/>
    <m/>
    <s v="IP"/>
    <m/>
    <s v="09/11/2015"/>
    <s v="9/Nov/15. Population update. Data source: mail from Pancy (WFP)._x000a_Update IDP increased in Oct and Nov 2013 from (UNHCR - Bhamo)"/>
    <s v="P4"/>
    <s v="0"/>
    <m/>
    <s v="0"/>
    <s v="Mansi Town"/>
    <s v="0.514470523294587"/>
    <s v="1"/>
    <n v="0"/>
    <n v="0"/>
    <n v="0"/>
    <n v="0"/>
    <n v="0"/>
    <n v="0"/>
    <n v="0"/>
  </r>
  <r>
    <x v="0"/>
    <x v="1"/>
    <s v="MMR001"/>
    <s v="Bhamo"/>
    <s v="MMR001D003"/>
    <x v="6"/>
    <s v="MMR001012"/>
    <s v="Momauk Town"/>
    <s v="MMR001012701"/>
    <m/>
    <m/>
    <x v="32"/>
    <s v="MMR001CMP197"/>
    <s v="97.348405"/>
    <s v="24.251232"/>
    <m/>
    <n v="320"/>
    <n v="1125"/>
    <s v="3.515625"/>
    <s v="GCA"/>
    <x v="0"/>
    <x v="0"/>
    <s v="Urban"/>
    <m/>
    <m/>
    <m/>
    <s v="RRD"/>
    <m/>
    <s v="09/11/2015"/>
    <s v="9/Nov/15. Population update. Data source: mail from Pancy (WFP)."/>
    <s v="P4"/>
    <s v="0"/>
    <m/>
    <s v="0"/>
    <s v="Momauk Town"/>
    <s v="0.606290491390068"/>
    <s v="1"/>
    <n v="0"/>
    <n v="0"/>
    <n v="0"/>
    <n v="0"/>
    <n v="0"/>
    <n v="0"/>
    <n v="0"/>
  </r>
  <r>
    <x v="0"/>
    <x v="1"/>
    <m/>
    <m/>
    <m/>
    <x v="15"/>
    <s v="MMR001008"/>
    <s v="Nawng Kaing Htaw"/>
    <s v="MMR001008002"/>
    <s v="Ma Haung"/>
    <s v="166676"/>
    <x v="33"/>
    <s v="MMR001CMP237"/>
    <m/>
    <m/>
    <m/>
    <n v="9"/>
    <n v="39"/>
    <s v="4.33333333333333"/>
    <s v="GCA"/>
    <x v="0"/>
    <x v="1"/>
    <s v="Urban"/>
    <s v="01/05/2015"/>
    <m/>
    <s v="KMSS-MYT"/>
    <s v="RRD"/>
    <m/>
    <s v="09/11/2015"/>
    <s v="9/Nov/15. Accomodation changes from Host families to Camp. Data source: mail by Maran Tang Nau._x000a_19-Aug-15 (Population Udate. Data Source: KMSS-MYT)_x000a_25-Jun-2015 (New host families. Source: RRD)"/>
    <m/>
    <s v="9"/>
    <m/>
    <s v="9"/>
    <m/>
    <m/>
    <m/>
    <n v="0"/>
    <n v="0"/>
    <n v="0"/>
    <n v="0"/>
    <n v="0"/>
    <n v="0"/>
    <n v="0"/>
  </r>
  <r>
    <x v="1"/>
    <x v="1"/>
    <s v="MMR001"/>
    <s v="Bhamo"/>
    <s v="MMR001D003"/>
    <x v="6"/>
    <s v="MMR001012"/>
    <s v="Momauk Town"/>
    <s v="MMR001012701"/>
    <s v="Ah Lin Kawng Ward"/>
    <s v="MMR001012701502"/>
    <x v="34"/>
    <s v="MMR001CMP058"/>
    <s v="97.34694"/>
    <s v="24.25186"/>
    <s v="0"/>
    <m/>
    <m/>
    <m/>
    <s v="GCA"/>
    <x v="0"/>
    <x v="1"/>
    <s v="Urban"/>
    <s v="01/10/2011"/>
    <m/>
    <m/>
    <s v="IP"/>
    <m/>
    <s v="09/11/2015"/>
    <s v="9/Nov/2015. updated camp status (Closed). Data Source; Lu Lu Awng by mail._x000a_19-Aug-15 Population update. Source: Shalom_x000a_25-Jun-15 (Population update. Source : Shalom)_x000a_Checked with Shalom data, IDPs figure do not change"/>
    <s v="P4"/>
    <s v="0"/>
    <m/>
    <s v="0"/>
    <m/>
    <m/>
    <m/>
    <n v="0"/>
    <n v="0"/>
    <n v="0"/>
    <n v="0"/>
    <n v="0"/>
    <n v="0"/>
    <n v="0"/>
  </r>
  <r>
    <x v="0"/>
    <x v="1"/>
    <s v="MMR001"/>
    <s v="Mohnyin"/>
    <s v="MMR001D002"/>
    <x v="1"/>
    <s v="MMR001009"/>
    <s v="Nam Ma Hpyit"/>
    <s v="MMR001009002"/>
    <s v="Nam Ma Hpyit"/>
    <s v="166776"/>
    <x v="35"/>
    <s v="MMR001CMP192"/>
    <s v="96.33959"/>
    <s v="25.617998"/>
    <m/>
    <n v="17"/>
    <n v="64"/>
    <s v="3.76470588235294"/>
    <s v="GCA"/>
    <x v="0"/>
    <x v="1"/>
    <s v="Urban"/>
    <s v="01/01/2013"/>
    <s v="1"/>
    <s v="Shalom"/>
    <s v="IP"/>
    <m/>
    <s v="09/11/2015"/>
    <s v="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s v="2"/>
    <m/>
    <s v="2"/>
    <s v="Hpakant Town"/>
    <s v="2.81422508497667"/>
    <s v="1"/>
    <n v="12"/>
    <n v="12"/>
    <n v="12"/>
    <n v="0"/>
    <n v="12"/>
    <n v="0"/>
    <n v="47"/>
  </r>
  <r>
    <x v="0"/>
    <x v="1"/>
    <s v="MMR001"/>
    <s v="Bhamo"/>
    <s v="MMR001D003"/>
    <x v="8"/>
    <s v="MMR001010"/>
    <s v="Bhamo Town"/>
    <s v="MMR001010701"/>
    <s v="Shwe Kyee Nar Ward"/>
    <s v="MMR001010701513"/>
    <x v="36"/>
    <s v="MMR001CMP055"/>
    <s v="97.22779"/>
    <s v="24.29138"/>
    <s v="0"/>
    <n v="25"/>
    <n v="104"/>
    <s v="4.16"/>
    <s v="GCA"/>
    <x v="0"/>
    <x v="1"/>
    <s v="Urban"/>
    <s v="01/05/2012"/>
    <s v="2"/>
    <s v="Shalom"/>
    <s v="IP"/>
    <m/>
    <s v="09/11/2015"/>
    <s v="9/Nov/15. Population update. Data source: monthly report by HAP._x000a_19-Aug-15 Population update. Source: Shalom._x000a_25-Jun-15 (Population update. Source : Shalom)_x000a_Population update: Source: Camp Profile Round 2."/>
    <s v="P4"/>
    <s v="0"/>
    <s v="0"/>
    <s v="0"/>
    <s v="Bhamo Town"/>
    <s v="4.10822879080237"/>
    <s v="1"/>
    <n v="24"/>
    <n v="24"/>
    <n v="1"/>
    <n v="0"/>
    <n v="24"/>
    <n v="0"/>
    <n v="107"/>
  </r>
  <r>
    <x v="0"/>
    <x v="1"/>
    <s v="MMR001"/>
    <s v="Bhamo"/>
    <s v="MMR001D003"/>
    <x v="8"/>
    <s v="MMR001010"/>
    <s v="Bhamo Town"/>
    <s v="MMR001010701"/>
    <m/>
    <m/>
    <x v="37"/>
    <s v="MMR001CMP053"/>
    <s v="97.24064"/>
    <s v="24.24953"/>
    <s v="0"/>
    <n v="15"/>
    <n v="64"/>
    <s v="4.26666666666667"/>
    <s v="GCA"/>
    <x v="0"/>
    <x v="1"/>
    <s v="Urban"/>
    <s v="01/08/2012"/>
    <s v="1"/>
    <s v="Shalom"/>
    <s v="IP"/>
    <m/>
    <s v="09/11/2015"/>
    <s v="9/Nov/15. Population update. Data source: monthly report by HAP._x000a_19-Aug-15 Update population. Data Source: Shalom._x000a_25-Jun-2015 Update population. Data Source: KBC_x000a_Population update: Source: Camp Profile Round 2."/>
    <s v="P4"/>
    <s v="0"/>
    <s v="0"/>
    <s v="0"/>
    <s v="Bhamo Town"/>
    <s v="0.871476158798493"/>
    <s v="1"/>
    <n v="14"/>
    <n v="14"/>
    <n v="1"/>
    <n v="0"/>
    <n v="14"/>
    <n v="0"/>
    <n v="69"/>
  </r>
  <r>
    <x v="0"/>
    <x v="1"/>
    <s v="MMR001"/>
    <s v="Bhamo"/>
    <s v="MMR001D003"/>
    <x v="8"/>
    <s v="MMR001010"/>
    <s v="Bhamo Town"/>
    <s v="MMR001010701"/>
    <s v="Pauk Kone Ward"/>
    <s v="MMR001010701506"/>
    <x v="38"/>
    <s v="MMR001CMP051"/>
    <s v="97.2342"/>
    <s v="24.253067"/>
    <s v="0"/>
    <n v="23"/>
    <n v="86"/>
    <s v="3.73913043478261"/>
    <s v="GCA"/>
    <x v="0"/>
    <x v="1"/>
    <s v="Urban"/>
    <s v="01/10/2012"/>
    <s v="1"/>
    <s v="Shalom"/>
    <s v="IP"/>
    <m/>
    <s v="09/11/2015"/>
    <s v="9/Nov/15. Population update. Data source: monthly report by HAP._x000a_19-Aug-15 Population update. Source Shalom._x000a_25-Jun-15 Population update. Source Shalom_x000a_Population update: Source: Camp Profile Round 2."/>
    <s v="P4"/>
    <s v="5"/>
    <m/>
    <s v="5"/>
    <s v="Bhamo Town"/>
    <s v="0.208247279022949"/>
    <s v="1"/>
    <n v="14"/>
    <n v="14"/>
    <n v="0"/>
    <n v="0"/>
    <n v="14"/>
    <n v="0"/>
    <n v="65"/>
  </r>
  <r>
    <x v="0"/>
    <x v="0"/>
    <s v="MMR015"/>
    <s v="Muse"/>
    <s v="MMR015D002"/>
    <x v="9"/>
    <s v="MMR015011"/>
    <s v="Kar Lai Kone Hsar"/>
    <s v="MMR015011005"/>
    <m/>
    <m/>
    <x v="39"/>
    <s v="MMR015CMP219"/>
    <s v="29.52796"/>
    <s v="23.26496"/>
    <m/>
    <n v="105"/>
    <n v="568"/>
    <s v="5.40952380952381"/>
    <s v="GCA"/>
    <x v="0"/>
    <x v="1"/>
    <s v="Rural"/>
    <s v="01/02/2015"/>
    <m/>
    <m/>
    <m/>
    <m/>
    <s v="09/11/2015"/>
    <s v="9/Nov/15. New added camp. Data source: UNHCR CCCM officer NSS mission 8-12 July 2015."/>
    <m/>
    <s v="105"/>
    <m/>
    <s v="105"/>
    <m/>
    <m/>
    <m/>
    <n v="0"/>
    <n v="0"/>
    <n v="0"/>
    <n v="0"/>
    <n v="0"/>
    <n v="0"/>
    <n v="0"/>
  </r>
  <r>
    <x v="0"/>
    <x v="1"/>
    <s v="MMR001"/>
    <s v="Bhamo"/>
    <s v="MMR001D003"/>
    <x v="6"/>
    <s v="MMR001012"/>
    <s v="Momauk Town"/>
    <s v="MMR001012701"/>
    <s v="Ah Lin Kawng Ward"/>
    <s v="MMR001012701502"/>
    <x v="40"/>
    <s v="MMR001CMP059"/>
    <s v="97.34774"/>
    <s v="24.25377"/>
    <s v="0"/>
    <n v="24"/>
    <n v="89"/>
    <s v="3.70833333333333"/>
    <s v="GCA"/>
    <x v="0"/>
    <x v="1"/>
    <s v="Urban"/>
    <s v="01/10/2011"/>
    <s v="1"/>
    <s v="Shalom"/>
    <s v="IP"/>
    <m/>
    <s v="09/11/2015"/>
    <s v="9/Nov/15. Population update. Data source: monthly report by HAP._x000a_19-Aug-15 Population update. Source: Shalom_x000a_25-Jun-15 (Population update. Source : Shalom)_x000a_Population update: Source UNHCR-Bhamo"/>
    <s v="P4"/>
    <s v="0"/>
    <m/>
    <s v="0"/>
    <s v="Momauk Town"/>
    <s v="0.328308071734873"/>
    <s v="1"/>
    <n v="27"/>
    <n v="27"/>
    <n v="27"/>
    <n v="0"/>
    <n v="27"/>
    <n v="0"/>
    <n v="101"/>
  </r>
  <r>
    <x v="0"/>
    <x v="1"/>
    <s v="MMR001"/>
    <s v="Mohnyin"/>
    <s v="MMR001D002"/>
    <x v="1"/>
    <s v="MMR001009"/>
    <s v="Lone Khin"/>
    <s v="MMR001009001"/>
    <s v="Lone Khin"/>
    <s v="166773"/>
    <x v="41"/>
    <s v="MMR001CMP168"/>
    <s v="96.35307"/>
    <s v="25.65582"/>
    <s v="317"/>
    <n v="66"/>
    <n v="367"/>
    <s v="5.56060606060606"/>
    <s v="GCA"/>
    <x v="0"/>
    <x v="1"/>
    <s v="Rural"/>
    <s v="01/01/2013"/>
    <m/>
    <s v="KMSS-MYT"/>
    <s v="IP"/>
    <m/>
    <s v="10/05/2016"/>
    <s v="10/May/2016. Population Update. Data source: KMSS_x000a_28/Jan/2016. Population update. Data source: KBC (mail by maran)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s v="54"/>
    <m/>
    <s v="54"/>
    <s v="Hpakant Town"/>
    <s v="6.30394084117783"/>
    <s v="2"/>
    <n v="70"/>
    <n v="70"/>
    <n v="70"/>
    <n v="70"/>
    <n v="0"/>
    <n v="0"/>
    <n v="374"/>
  </r>
  <r>
    <x v="0"/>
    <x v="1"/>
    <s v="MMR001"/>
    <s v="Myitkyina"/>
    <s v="MMR001D001"/>
    <x v="12"/>
    <s v="MMR001002"/>
    <s v="Saga Pa (Sadung Sub-township)"/>
    <s v="MMR001002040"/>
    <s v="Saga Pa"/>
    <m/>
    <x v="42"/>
    <s v="MMR001CMP113"/>
    <s v="97.915833"/>
    <s v="25.220278"/>
    <s v="2404"/>
    <n v="155"/>
    <n v="672"/>
    <s v="4.33548387096774"/>
    <s v="NGCA"/>
    <x v="0"/>
    <x v="1"/>
    <s v="Forest/bush"/>
    <s v="01/11/2011"/>
    <s v="3"/>
    <s v="KMSS-MYT"/>
    <s v="IP"/>
    <m/>
    <s v="10/05/2016"/>
    <s v="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s v="0"/>
    <m/>
    <s v="0"/>
    <s v="Sadung Town"/>
    <s v="18.1983359916264"/>
    <s v="4"/>
    <n v="155"/>
    <n v="155"/>
    <n v="155"/>
    <n v="99"/>
    <n v="56"/>
    <n v="0"/>
    <n v="665"/>
  </r>
  <r>
    <x v="0"/>
    <x v="1"/>
    <s v="MMR001"/>
    <s v="Myitkyina"/>
    <s v="MMR001D001"/>
    <x v="2"/>
    <s v="MMR001005"/>
    <s v="Chipwi Town"/>
    <s v="MMR001005701"/>
    <m/>
    <m/>
    <x v="43"/>
    <s v="MMR001CMP042"/>
    <s v="98.13155"/>
    <s v="25.88941"/>
    <s v="304"/>
    <n v="109"/>
    <n v="511"/>
    <s v="4.68807339449541"/>
    <s v="GCA"/>
    <x v="0"/>
    <x v="1"/>
    <s v="Urban"/>
    <s v="01/12/2012"/>
    <s v="1"/>
    <s v="Shalom"/>
    <s v="IP"/>
    <m/>
    <s v="10/05/2016"/>
    <s v="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s v="2"/>
    <m/>
    <s v="2"/>
    <s v="Chipwi Town"/>
    <s v="0.158096233707822"/>
    <s v="1"/>
    <n v="96"/>
    <n v="96"/>
    <n v="96"/>
    <n v="21"/>
    <n v="75"/>
    <n v="0"/>
    <n v="464"/>
  </r>
  <r>
    <x v="0"/>
    <x v="1"/>
    <s v="MMR001"/>
    <s v="Bhamo"/>
    <s v="MMR001D003"/>
    <x v="6"/>
    <s v="MMR001012"/>
    <s v="Zee Wone Gawt"/>
    <s v="MMR001012023"/>
    <s v="Dum Bung"/>
    <m/>
    <x v="44"/>
    <s v="MMR001CMP123"/>
    <s v="97.5371"/>
    <s v="24.461033"/>
    <s v="360"/>
    <n v="116"/>
    <n v="595"/>
    <s v="5.12931034482759"/>
    <s v="NGCA"/>
    <x v="0"/>
    <x v="1"/>
    <s v="Forest/bush"/>
    <s v="01/08/2011"/>
    <s v="4"/>
    <s v="KMSS-MYT"/>
    <s v="IP"/>
    <m/>
    <s v="10/05/2016"/>
    <s v="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s v="0"/>
    <m/>
    <s v="0"/>
    <s v="Dawthponeyan  Town"/>
    <s v="18.6561724431927"/>
    <s v="4"/>
    <n v="116"/>
    <n v="116"/>
    <n v="112"/>
    <n v="0"/>
    <n v="115"/>
    <n v="1"/>
    <n v="605"/>
  </r>
  <r>
    <x v="0"/>
    <x v="1"/>
    <s v="MMR001"/>
    <s v="Myitkyina"/>
    <s v="MMR001D001"/>
    <x v="12"/>
    <s v="MMR001002"/>
    <s v="Hkat Shu"/>
    <s v="MMR001002003"/>
    <s v="Hkat Shu"/>
    <s v="165735"/>
    <x v="45"/>
    <s v="MMR001CMP028"/>
    <s v="97.404195925926"/>
    <s v="25.3217107407407"/>
    <s v="0"/>
    <n v="99"/>
    <n v="480"/>
    <s v="4.84848484848485"/>
    <s v="GCA"/>
    <x v="0"/>
    <x v="1"/>
    <s v="Rural"/>
    <s v="01/06/2011"/>
    <s v="2"/>
    <s v="Shalom"/>
    <s v="IP"/>
    <m/>
    <s v="10/05/2016"/>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s v="0"/>
    <m/>
    <s v="0"/>
    <s v="Waingmaw Town"/>
    <s v="5.06550363298116"/>
    <s v="2"/>
    <n v="99"/>
    <n v="99"/>
    <n v="74"/>
    <n v="0"/>
    <n v="99"/>
    <n v="0"/>
    <n v="480"/>
  </r>
  <r>
    <x v="0"/>
    <x v="1"/>
    <s v="MMR001"/>
    <s v="Bhamo"/>
    <s v="MMR001D003"/>
    <x v="6"/>
    <s v="MMR001012"/>
    <s v="In Baw Mai Kyin (Dawthponeyan Sub-township)"/>
    <s v="MMR001012042"/>
    <s v="Hpun Lum Yang"/>
    <s v="167223"/>
    <x v="46"/>
    <s v="MMR001CMP122"/>
    <s v="97.573126"/>
    <s v="24.661906"/>
    <s v="415"/>
    <n v="662"/>
    <n v="3293"/>
    <s v="4.97432024169184"/>
    <s v="NGCA"/>
    <x v="0"/>
    <x v="1"/>
    <s v="Rural"/>
    <s v="01/06/2011"/>
    <s v="5"/>
    <s v="KMSS-MYT"/>
    <s v="IRRC"/>
    <m/>
    <s v="10/05/2016"/>
    <s v="10/May/2016. Population update. Data source: KMSS._x000a_28/Jan/2016. Population update. Data source: KBC (mail by maran)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s v="44"/>
    <m/>
    <s v="44"/>
    <s v="Laiza town"/>
    <s v="10.9533476863311"/>
    <s v="3"/>
    <n v="550"/>
    <n v="539"/>
    <n v="341"/>
    <n v="0"/>
    <n v="522"/>
    <n v="28"/>
    <n v="2668"/>
  </r>
  <r>
    <x v="0"/>
    <x v="1"/>
    <s v="MMR001"/>
    <s v="Myitkyina"/>
    <s v="MMR001D001"/>
    <x v="16"/>
    <s v="MMR001001"/>
    <s v="Myitkyina Town"/>
    <s v="MMR001001701"/>
    <s v="Jan Mai Kawng"/>
    <m/>
    <x v="47"/>
    <s v="MMR001CMP019"/>
    <s v="97.379595"/>
    <s v="25.40106111"/>
    <m/>
    <n v="105"/>
    <n v="462"/>
    <s v="4.4"/>
    <s v="GCA"/>
    <x v="0"/>
    <x v="1"/>
    <s v="Urban"/>
    <s v="01/07/2011"/>
    <s v="3"/>
    <s v="KMSS-MYT"/>
    <s v="IP"/>
    <m/>
    <s v="10/05/2016"/>
    <s v="10/May/2016. Population Update. Data source: KMSS_x000a_28/Jan/2016. Population update. Data source: KBC (mail by maran)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s v="25"/>
    <m/>
    <s v="25"/>
    <s v="Myitkyina Town"/>
    <s v="1.85637100101134"/>
    <s v="1"/>
    <n v="105"/>
    <n v="105"/>
    <n v="85"/>
    <n v="0"/>
    <n v="105"/>
    <n v="0"/>
    <n v="463"/>
  </r>
  <r>
    <x v="0"/>
    <x v="1"/>
    <s v="MMR001"/>
    <s v="Bhamo"/>
    <s v="MMR001D003"/>
    <x v="6"/>
    <s v="MMR001012"/>
    <s v="Ton Hone Yang (Dawthponeyan Sub-township)"/>
    <s v="MMR001012050"/>
    <m/>
    <m/>
    <x v="48"/>
    <s v="MMR001CMP121"/>
    <s v="97.568332"/>
    <s v="24.688339"/>
    <s v="314"/>
    <n v="1695"/>
    <n v="7145"/>
    <s v="4.21533923303835"/>
    <s v="NGCA"/>
    <x v="0"/>
    <x v="1"/>
    <s v="Rural"/>
    <s v="01/06/2012"/>
    <s v="7"/>
    <s v="KMSS-MYT"/>
    <s v="IP"/>
    <m/>
    <s v="10/05/2016"/>
    <s v="10/May/2016. Population update. Data source:KMSS_x000a_28/Jan/2016. Population update. Data source: KBC (mail by maran)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s v="500"/>
    <m/>
    <s v="500"/>
    <s v="Laiza town"/>
    <s v="7.98534753301119"/>
    <s v="2"/>
    <n v="1640"/>
    <n v="1623"/>
    <n v="582"/>
    <n v="31"/>
    <n v="1607"/>
    <n v="2"/>
    <n v="8743"/>
  </r>
  <r>
    <x v="0"/>
    <x v="1"/>
    <s v="MMR001"/>
    <s v="Myitkyina"/>
    <s v="MMR001D001"/>
    <x v="2"/>
    <s v="MMR001005"/>
    <s v="Urban"/>
    <s v="MMR001005701"/>
    <s v="Rit Law"/>
    <m/>
    <x v="49"/>
    <s v="MMR001CMP195"/>
    <s v="98.12999"/>
    <s v="25.88734"/>
    <s v="259.1"/>
    <n v="143"/>
    <n v="638"/>
    <s v="4.46153846153846"/>
    <s v="GCA"/>
    <x v="0"/>
    <x v="1"/>
    <s v="Rural"/>
    <s v="01/02/2012"/>
    <s v="1"/>
    <s v="Shalom"/>
    <s v="IP"/>
    <m/>
    <s v="10/05/2016"/>
    <s v="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s v="70"/>
    <m/>
    <s v="70"/>
    <m/>
    <m/>
    <m/>
    <n v="143"/>
    <n v="143"/>
    <n v="141"/>
    <n v="8"/>
    <n v="135"/>
    <n v="0"/>
    <n v="638"/>
  </r>
  <r>
    <x v="0"/>
    <x v="1"/>
    <s v="MMR001"/>
    <s v="Myitkyina"/>
    <s v="MMR001D001"/>
    <x v="12"/>
    <s v="MMR001002"/>
    <s v="Sa Ma"/>
    <s v="MMR001002031"/>
    <s v="Nar Gu"/>
    <s v="165790"/>
    <x v="50"/>
    <s v="MMR001CMP119"/>
    <s v="97.71523"/>
    <s v="24.98025"/>
    <s v="984"/>
    <n v="608"/>
    <n v="2639"/>
    <s v="4.34046052631579"/>
    <s v="NGCA"/>
    <x v="0"/>
    <x v="1"/>
    <s v="Rural"/>
    <s v="01/06/2011"/>
    <s v="5"/>
    <s v="KMSS-MYT"/>
    <s v="IP"/>
    <m/>
    <s v="10/05/2016"/>
    <s v="10/May/2016. Population update. Data source:KMSS_x000a_28/Jan/2016. Population update. Data source: KBC (mail by maran)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s v="4"/>
    <m/>
    <s v="4"/>
    <s v="Laiza town"/>
    <s v="28.8888565992042"/>
    <s v="6"/>
    <n v="585"/>
    <n v="585"/>
    <n v="571"/>
    <n v="181"/>
    <n v="404"/>
    <n v="0"/>
    <n v="2614"/>
  </r>
  <r>
    <x v="0"/>
    <x v="1"/>
    <s v="MMR001"/>
    <s v="Myitkyina"/>
    <s v="MMR001D001"/>
    <x v="12"/>
    <s v="MMR001002"/>
    <s v="Mai Na"/>
    <s v="MMR001002006"/>
    <s v="Mai Na"/>
    <s v="165740"/>
    <x v="51"/>
    <s v="MMR001CMP031"/>
    <s v="97.4334192592593"/>
    <s v="25.4245294444444"/>
    <s v="0"/>
    <n v="143"/>
    <n v="800"/>
    <s v="5.59440559440559"/>
    <s v="GCA"/>
    <x v="0"/>
    <x v="1"/>
    <s v="Rural"/>
    <s v="01/07/2013"/>
    <s v="1"/>
    <s v="Shalom"/>
    <s v="IP"/>
    <m/>
    <s v="10/05/2016"/>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s v="36"/>
    <m/>
    <s v="36"/>
    <s v="Myitkyina Town"/>
    <s v="5.97277394975592"/>
    <s v="2"/>
    <n v="143"/>
    <n v="143"/>
    <n v="83"/>
    <n v="0"/>
    <n v="143"/>
    <n v="0"/>
    <n v="800"/>
  </r>
  <r>
    <x v="0"/>
    <x v="1"/>
    <s v="MMR001"/>
    <s v="Myitkyina"/>
    <s v="MMR001D001"/>
    <x v="16"/>
    <s v="MMR001001"/>
    <s v="Maw Hpawng"/>
    <s v="MMR001001007"/>
    <s v="Maw Hpawng"/>
    <s v="165698"/>
    <x v="52"/>
    <s v="MMR001CMP020"/>
    <s v="97.2843958974359"/>
    <s v="25.374343974359"/>
    <s v="0"/>
    <n v="21"/>
    <n v="99"/>
    <s v="4.71428571428571"/>
    <s v="GCA"/>
    <x v="0"/>
    <x v="1"/>
    <s v="Rural"/>
    <s v="01/10/2011"/>
    <s v="1"/>
    <s v="Shalom"/>
    <s v="IP"/>
    <m/>
    <s v="10/05/2016"/>
    <s v="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s v="0"/>
    <m/>
    <s v="0"/>
    <s v="Myitkyina Town"/>
    <s v="10.7447496966095"/>
    <s v="3"/>
    <n v="19"/>
    <n v="19"/>
    <n v="14"/>
    <n v="0"/>
    <n v="19"/>
    <n v="0"/>
    <n v="95"/>
  </r>
  <r>
    <x v="0"/>
    <x v="1"/>
    <s v="MMR001"/>
    <s v="Myitkyina"/>
    <s v="MMR001D001"/>
    <x v="16"/>
    <s v="MMR001001"/>
    <s v="Maw Hpawng"/>
    <s v="MMR001001007"/>
    <s v="Maw Hpawng"/>
    <s v="165698"/>
    <x v="53"/>
    <s v="MMR001CMP021"/>
    <s v="97.290952037037"/>
    <s v="25.3710494444444"/>
    <s v="476"/>
    <n v="14"/>
    <n v="71"/>
    <s v="5.07142857142857"/>
    <s v="GCA"/>
    <x v="0"/>
    <x v="1"/>
    <s v="Rural"/>
    <s v="01/10/2011"/>
    <s v="1"/>
    <s v="Shalom"/>
    <s v="IP"/>
    <m/>
    <s v="10/05/2016"/>
    <s v="10 May 2016. Population update: Data source_Shalom_x000a_28/Jan/2016. Population update. Data source: KBC (mail by maran)_x000a_25-Jun-15 Population update. Source : Shalom._x000a_Population update: Source: Camp Profile Round 2."/>
    <s v="P4"/>
    <s v="0"/>
    <m/>
    <s v="0"/>
    <s v="Myitkyina Town"/>
    <s v="10.1522822945699"/>
    <s v="3"/>
    <n v="13"/>
    <n v="13"/>
    <n v="7"/>
    <n v="0"/>
    <n v="13"/>
    <n v="0"/>
    <n v="68"/>
  </r>
  <r>
    <x v="0"/>
    <x v="1"/>
    <s v="MMR001"/>
    <s v="Myitkyina"/>
    <s v="MMR001D001"/>
    <x v="16"/>
    <s v="MMR001001"/>
    <s v="Nam Koi"/>
    <s v="MMR001001005"/>
    <s v="Nam Koi"/>
    <s v="165695"/>
    <x v="54"/>
    <s v="MMR001CMP024"/>
    <s v="97.35932018"/>
    <s v="25.4105693"/>
    <m/>
    <n v="67"/>
    <n v="327"/>
    <s v="4.88059701492537"/>
    <s v="GCA"/>
    <x v="0"/>
    <x v="1"/>
    <s v="Urban"/>
    <s v="01/01/2012"/>
    <m/>
    <s v="KMSS-MYT"/>
    <s v="IP"/>
    <m/>
    <s v="10/05/2016"/>
    <s v="10/May/2016. Population Update. Data source: KMSS_x000a_28/Jan/2016. Population update. Data source: KBC (mail by maran)_x000a_23-Oct-15 (Population update. Data source: Monthly report by KMSS-MYT). Reason for changes; Arrive from the Daily Work._x000a_19-Aug-15 (Population update. Data Source: KMSS-MYT) _x000a_25-Jun-15 (Population update. Source: KMSS-MYT)"/>
    <s v="P4"/>
    <s v="0"/>
    <m/>
    <s v="0"/>
    <s v="Myitkyina Town"/>
    <s v="4.03794069666581"/>
    <s v="1"/>
    <n v="66"/>
    <n v="66"/>
    <n v="56"/>
    <n v="0"/>
    <n v="66"/>
    <n v="0"/>
    <n v="323"/>
  </r>
  <r>
    <x v="0"/>
    <x v="1"/>
    <s v="MMR001"/>
    <s v="Mohnyin"/>
    <s v="MMR001D002"/>
    <x v="1"/>
    <s v="MMR001009"/>
    <s v="Nam Ma Hpyit"/>
    <s v="MMR001009002"/>
    <s v="Nam Ma Hpyit"/>
    <s v="166776"/>
    <x v="55"/>
    <s v="MMR001CMP103"/>
    <s v="96.341353"/>
    <s v="25.613895"/>
    <s v="251"/>
    <n v="48"/>
    <n v="420"/>
    <s v="8.75"/>
    <s v="GCA"/>
    <x v="0"/>
    <x v="1"/>
    <s v="Urban"/>
    <s v="01/08/2013"/>
    <s v="3"/>
    <s v="KMSS-MYT"/>
    <s v="IP"/>
    <m/>
    <s v="10/05/2016"/>
    <s v="10/May/2016. Population Update. Data source: KMSS_x000a_28/Jan/2016. Population update. Data source: KBC (mail by maran)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s v="0"/>
    <m/>
    <s v="0"/>
    <s v="Hpakant Town"/>
    <s v="2.93348526071843"/>
    <s v="1"/>
    <n v="48"/>
    <n v="48"/>
    <n v="48"/>
    <n v="22"/>
    <n v="14"/>
    <n v="12"/>
    <n v="220"/>
  </r>
  <r>
    <x v="0"/>
    <x v="1"/>
    <s v="MMR001"/>
    <s v="Myitkyina"/>
    <s v="MMR001D001"/>
    <x v="12"/>
    <s v="MMR001002"/>
    <s v="Saga Pa (Sadung Sub-township)"/>
    <s v="MMR001002040"/>
    <m/>
    <m/>
    <x v="56"/>
    <s v="MMR001CMP160"/>
    <s v="97.990556"/>
    <s v="25.265278"/>
    <s v="2764"/>
    <n v="90"/>
    <n v="508"/>
    <s v="5.64444444444444"/>
    <s v="NGCA"/>
    <x v="0"/>
    <x v="1"/>
    <s v="Forest/bush"/>
    <s v="01/11/2011"/>
    <s v="2"/>
    <s v="KMSS-MYT"/>
    <s v="IP"/>
    <m/>
    <s v="10/05/2016"/>
    <s v="10/May/2016. Population Update. Data source: KMSS_x000a_28/Jan/2016. Population update. Data source: KBC (mail by maran)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s v="25"/>
    <m/>
    <s v="25"/>
    <s v="Sadung Town"/>
    <s v="17.0355154221235"/>
    <s v="4"/>
    <n v="104"/>
    <n v="104"/>
    <n v="104"/>
    <n v="28"/>
    <n v="76"/>
    <n v="0"/>
    <n v="554"/>
  </r>
  <r>
    <x v="0"/>
    <x v="1"/>
    <s v="MMR001"/>
    <s v="Myitkyina"/>
    <s v="MMR001D001"/>
    <x v="12"/>
    <s v="MMR001002"/>
    <s v="Waingmaw Town"/>
    <s v="MMR001002701"/>
    <s v="No (2) Ward"/>
    <s v="MMR001002701502"/>
    <x v="57"/>
    <s v="MMR001CMP032"/>
    <s v="97.4411663888889"/>
    <s v="25.3540362037037"/>
    <s v="0"/>
    <n v="91"/>
    <n v="328"/>
    <s v="3.6043956043956"/>
    <s v="GCA"/>
    <x v="0"/>
    <x v="1"/>
    <s v="Urban"/>
    <s v="01/07/2011"/>
    <s v="2"/>
    <s v="Shalom"/>
    <s v="IP"/>
    <m/>
    <s v="10/05/2016"/>
    <s v="10 May 2016. Population update: Data source_Shalom_x000a_28/Jan/2016. Population update. Data source: KBC (mail by maran)_x000a_19-Aug-15 Population update. Source: Shalom._x000a_25-Jun-15 Population update. Source : Shalom."/>
    <s v="P4"/>
    <s v="0"/>
    <m/>
    <s v="0"/>
    <s v="Waingmaw Town"/>
    <s v="0.376842876094572"/>
    <s v="1"/>
    <n v="81"/>
    <n v="79"/>
    <n v="32"/>
    <n v="0"/>
    <n v="81"/>
    <n v="0"/>
    <n v="311"/>
  </r>
  <r>
    <x v="0"/>
    <x v="1"/>
    <s v="MMR001"/>
    <s v="Myitkyina"/>
    <s v="MMR001D001"/>
    <x v="12"/>
    <s v="MMR001002"/>
    <s v="Waingmaw Town"/>
    <s v="MMR001002701"/>
    <s v="No (3) Ward"/>
    <s v="MMR001002701503"/>
    <x v="58"/>
    <s v="MMR001CMP030"/>
    <s v="97.4374726666667"/>
    <s v="25.3459181666667"/>
    <m/>
    <n v="31"/>
    <n v="171"/>
    <s v="5.51612903225806"/>
    <s v="GCA"/>
    <x v="0"/>
    <x v="1"/>
    <s v="Urban"/>
    <s v="01/06/2011"/>
    <s v="1"/>
    <s v="Shalom"/>
    <s v="IP"/>
    <m/>
    <s v="10/05/2016"/>
    <s v="10 May 2016. Population update: Data source_Shalom_x000a_28/Jan/2016. Population update. Data source: KBC (mail by maran)_x000a_25-Jun-15 Population update. Source : Shalom._x000a_Population update: Source: Camp Profile Round 2."/>
    <s v="P4"/>
    <s v="0"/>
    <m/>
    <s v="0"/>
    <s v="Waingmaw Town"/>
    <s v="0.778279127367801"/>
    <s v="1"/>
    <n v="31"/>
    <n v="31"/>
    <n v="31"/>
    <n v="0"/>
    <n v="31"/>
    <n v="0"/>
    <n v="171"/>
  </r>
  <r>
    <x v="0"/>
    <x v="1"/>
    <s v="MMR001"/>
    <s v="Myitkyina"/>
    <s v="MMR001D001"/>
    <x v="12"/>
    <s v="MMR001002"/>
    <s v="Waingmaw Town"/>
    <s v="MMR001002701"/>
    <s v="No (4) Ward"/>
    <s v="MMR001002701504"/>
    <x v="59"/>
    <s v="MMR001CMP026"/>
    <s v="97.432495"/>
    <s v="25.350809"/>
    <s v="0"/>
    <n v="88"/>
    <n v="482"/>
    <s v="5.47727272727273"/>
    <s v="GCA"/>
    <x v="0"/>
    <x v="1"/>
    <s v="Urban"/>
    <s v="01/02/2012"/>
    <s v="1"/>
    <s v="Shalom"/>
    <s v="IP"/>
    <m/>
    <s v="10/05/2016"/>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s v="0"/>
    <m/>
    <s v="0"/>
    <s v="Waingmaw Town"/>
    <s v="1.03672020512852"/>
    <s v="1"/>
    <n v="87"/>
    <n v="87"/>
    <n v="76"/>
    <n v="0"/>
    <n v="87"/>
    <n v="0"/>
    <n v="480"/>
  </r>
  <r>
    <x v="0"/>
    <x v="1"/>
    <s v="MMR001"/>
    <s v="Myitkyina"/>
    <s v="MMR001D001"/>
    <x v="2"/>
    <s v="MMR001005"/>
    <m/>
    <m/>
    <m/>
    <m/>
    <x v="60"/>
    <s v="MMR001CMP225"/>
    <s v="98.35626"/>
    <s v="25.64596"/>
    <s v="1945"/>
    <n v="30"/>
    <n v="174"/>
    <s v="5.8"/>
    <s v="GCA"/>
    <x v="0"/>
    <x v="1"/>
    <s v="Urban"/>
    <m/>
    <m/>
    <s v="KMSS-MYT"/>
    <s v="IP"/>
    <m/>
    <s v="10/05/2016"/>
    <s v="10/May/2016. Population Update. Data source: KMSS_x000a_28/Jan/2016. Population update. Data source: KBC (mail by maran)_x000a_19-Aug-15 (Population update. Data Source: KMSS-MYT)_x000a_2-Apr-15 (Population update, Source: UNHCR CCCM Mission)_x000a_Population Update. Source: KMSS-MYT"/>
    <s v="P1"/>
    <s v="30"/>
    <m/>
    <s v="30"/>
    <s v="Naypyitaw Town"/>
    <s v="0"/>
    <s v="1"/>
    <n v="30"/>
    <n v="30"/>
    <n v="30"/>
    <n v="0"/>
    <n v="30"/>
    <n v="0"/>
    <n v="174"/>
  </r>
  <r>
    <x v="0"/>
    <x v="1"/>
    <s v="MMR001"/>
    <s v="Myitkyina"/>
    <s v="MMR001D001"/>
    <x v="16"/>
    <s v="MMR001001"/>
    <s v="Myitkyina Town"/>
    <s v="MMR001001701"/>
    <s v="Si Tar Pu Ward"/>
    <s v="MMR001001701521"/>
    <x v="61"/>
    <s v="MMR001CMP007"/>
    <s v="97.418005"/>
    <s v="25.423817"/>
    <s v="0"/>
    <n v="22"/>
    <n v="111"/>
    <s v="5.04545454545455"/>
    <s v="GCA"/>
    <x v="0"/>
    <x v="1"/>
    <s v="Urban"/>
    <s v="01/01/2012"/>
    <s v="1"/>
    <s v="Shalom"/>
    <s v="IP"/>
    <m/>
    <s v="10/05/2016"/>
    <s v="10 May 2016. Population update: Data source_Shalom_x000a_28/Jan/2016. Population update. Data source: KBC (mail by maran)_x000a_19-Aug-15 Population update. Source Shalom._x000a_25-Jun-15 Population update. Source Shalom._x000a_Population update: Source: Camp Profile Round 2."/>
    <s v="P4"/>
    <s v="22"/>
    <m/>
    <s v="22"/>
    <s v="Myitkyina Town"/>
    <s v="4.90216969692208"/>
    <s v="1"/>
    <n v="22"/>
    <n v="22"/>
    <n v="7"/>
    <n v="0"/>
    <n v="22"/>
    <n v="0"/>
    <n v="111"/>
  </r>
  <r>
    <x v="0"/>
    <x v="1"/>
    <s v="MMR001"/>
    <s v="Mohnyin"/>
    <s v="MMR001D002"/>
    <x v="17"/>
    <s v="MMR001007"/>
    <s v="Mohnyin Town"/>
    <s v="MMR001007701"/>
    <m/>
    <m/>
    <x v="62"/>
    <s v="MMR001CMP080"/>
    <s v="96.36706"/>
    <s v="24.7648"/>
    <m/>
    <n v="12"/>
    <n v="55"/>
    <s v="4.58333333333333"/>
    <s v="GCA"/>
    <x v="0"/>
    <x v="1"/>
    <s v="Urban"/>
    <m/>
    <m/>
    <s v="KMSS-MYT"/>
    <s v="IP"/>
    <m/>
    <s v="10/05/2016"/>
    <s v="10/May/2016. Population Update. Data source: KMSS_x000a_28/Jan/2016. Population update. Data source: KBC (mail by maran)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s v="0"/>
    <m/>
    <s v="0"/>
    <s v="Mohnyin Town"/>
    <s v="1.70212737575234"/>
    <s v="1"/>
    <n v="12"/>
    <n v="12"/>
    <n v="10"/>
    <n v="0"/>
    <n v="1"/>
    <n v="11"/>
    <n v="62"/>
  </r>
  <r>
    <x v="0"/>
    <x v="1"/>
    <s v="MMR001"/>
    <s v="Myitkyina"/>
    <s v="MMR001D001"/>
    <x v="16"/>
    <s v="MMR001001"/>
    <s v="Myitkyina Town"/>
    <s v="MMR001001701"/>
    <s v="Tat Kone Ward"/>
    <s v="MMR001001701520"/>
    <x v="63"/>
    <s v="MMR001CMP023"/>
    <s v="97.387636875"/>
    <s v="25.41091375"/>
    <s v="0"/>
    <n v="54"/>
    <n v="258"/>
    <s v="4.77777777777778"/>
    <s v="GCA"/>
    <x v="0"/>
    <x v="1"/>
    <s v="Urban"/>
    <s v="01/04/2012"/>
    <s v="1"/>
    <s v="Shalom"/>
    <s v="IP"/>
    <m/>
    <s v="10/05/2016"/>
    <s v="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s v="0"/>
    <m/>
    <s v="0"/>
    <s v="Myitkyina Town"/>
    <s v="2.6190942927115"/>
    <s v="1"/>
    <n v="54"/>
    <n v="54"/>
    <n v="0"/>
    <n v="0"/>
    <n v="54"/>
    <n v="0"/>
    <n v="257"/>
  </r>
  <r>
    <x v="0"/>
    <x v="1"/>
    <s v="MMR001"/>
    <s v="Myitkyina"/>
    <s v="MMR001D001"/>
    <x v="16"/>
    <s v="MMR001001"/>
    <s v="Myitkyina Town"/>
    <s v="MMR001001701"/>
    <s v="Tat Kone Ward"/>
    <s v="MMR001001701520"/>
    <x v="64"/>
    <s v="MMR001CMP004"/>
    <s v="97.389778"/>
    <s v="25.417734"/>
    <s v="0"/>
    <n v="6"/>
    <n v="29"/>
    <s v="4.83333333333333"/>
    <s v="GCA"/>
    <x v="0"/>
    <x v="1"/>
    <s v="Urban"/>
    <s v="01/08/2011"/>
    <s v="1"/>
    <s v="Shalom"/>
    <s v="IP"/>
    <m/>
    <s v="10/05/2016"/>
    <s v="10 May 2016. Population update: Data source_Shalom_x000a_28/Jan/2016. Population update. Data source: KBC (mail by maran)_x000a_9/Nov/15. Population update. Data source: monthly report by HAP._x000a_19-Aug-15 Update Population. Source: Shalom._x000a_25-Jun-2015 Update population. Source : Shalom._x000a_Population update: Source: Camp Profile Round 2."/>
    <s v="P4"/>
    <s v="0"/>
    <m/>
    <s v="0"/>
    <s v="Myitkyina Town"/>
    <s v="3.36370108018536"/>
    <s v="1"/>
    <n v="7"/>
    <n v="7"/>
    <n v="0"/>
    <n v="0"/>
    <n v="7"/>
    <n v="0"/>
    <n v="37"/>
  </r>
  <r>
    <x v="0"/>
    <x v="1"/>
    <s v="MMR001"/>
    <s v="Myitkyina"/>
    <s v="MMR001D001"/>
    <x v="12"/>
    <s v="MMR001002"/>
    <s v="Waingmaw Town"/>
    <s v="MMR001002701"/>
    <s v="No (4) Ward"/>
    <s v="MMR001002701504"/>
    <x v="65"/>
    <s v="MMR001CMP037"/>
    <s v="97.4282511538461"/>
    <s v="25.3336833333333"/>
    <m/>
    <n v="44"/>
    <n v="183"/>
    <s v="4.15909090909091"/>
    <s v="GCA"/>
    <x v="0"/>
    <x v="1"/>
    <s v="Urban"/>
    <m/>
    <s v="1"/>
    <s v="Shalom"/>
    <s v="IP"/>
    <m/>
    <s v="10/05/2016"/>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s v="0"/>
    <m/>
    <s v="0"/>
    <s v="Waingmaw Town"/>
    <s v="2.41743077166623"/>
    <s v="1"/>
    <n v="44"/>
    <n v="44"/>
    <n v="41"/>
    <n v="0"/>
    <n v="44"/>
    <n v="0"/>
    <n v="181"/>
  </r>
  <r>
    <x v="0"/>
    <x v="1"/>
    <s v="MMR001"/>
    <s v="Myitkyina"/>
    <s v="MMR001D001"/>
    <x v="12"/>
    <s v="MMR001002"/>
    <s v="Waingmaw Town"/>
    <s v="MMR001002701"/>
    <s v="No (3) Ward"/>
    <s v="MMR001002701503"/>
    <x v="66"/>
    <s v="MMR001CMP038"/>
    <s v="97.4442837301587"/>
    <s v="25.3512503968254"/>
    <s v="476"/>
    <n v="70"/>
    <n v="278"/>
    <s v="3.97142857142857"/>
    <s v="GCA"/>
    <x v="0"/>
    <x v="1"/>
    <s v="Urban"/>
    <s v="01/11/2011"/>
    <s v="1"/>
    <s v="Shalom"/>
    <s v="IP"/>
    <m/>
    <s v="10/05/2016"/>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s v="15"/>
    <m/>
    <s v="15"/>
    <s v="Waingmaw Town"/>
    <s v="0.150894721136502"/>
    <s v="1"/>
    <n v="71"/>
    <n v="71"/>
    <n v="19"/>
    <n v="0"/>
    <n v="71"/>
    <n v="0"/>
    <n v="277"/>
  </r>
  <r>
    <x v="0"/>
    <x v="1"/>
    <s v="MMR001"/>
    <s v="Myitkyina"/>
    <s v="MMR001D001"/>
    <x v="12"/>
    <s v="MMR001002"/>
    <s v="Nam Sang Yang"/>
    <s v="MMR001002024"/>
    <s v="Nam Sang Yang"/>
    <s v="165772"/>
    <x v="67"/>
    <s v="MMR001CMP116"/>
    <s v="97.546894"/>
    <s v="24.755253"/>
    <s v="316"/>
    <n v="1344"/>
    <n v="6811"/>
    <s v="5.06770833333333"/>
    <s v="NGCA"/>
    <x v="0"/>
    <x v="1"/>
    <s v="Urban"/>
    <s v="01/06/2011"/>
    <s v="5"/>
    <s v="KMSS-MYT"/>
    <s v="IRRC"/>
    <m/>
    <s v="10/05/2016"/>
    <s v="10/May/2016. Population update. Data source:KMSS_x000a_16/Feb/2016. HH and Pop correction_x000a_28/Jan/2016. Population update. Data source: KBC (mail by maran)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s v="1184"/>
    <m/>
    <s v="1184"/>
    <s v="Laiza town"/>
    <s v="1.74204151644604"/>
    <s v="1"/>
    <n v="1354"/>
    <n v="1341"/>
    <n v="874"/>
    <n v="418"/>
    <n v="734"/>
    <n v="202"/>
    <n v="6602"/>
  </r>
  <r>
    <x v="0"/>
    <x v="1"/>
    <s v="MMR001"/>
    <s v="Myitkyina"/>
    <s v="MMR001D001"/>
    <x v="16"/>
    <s v="MMR001001"/>
    <s v="Myitkyina Town"/>
    <s v="MMR001001701"/>
    <s v="Kachin Su Ward"/>
    <s v="MMR001001701509"/>
    <x v="68"/>
    <s v="MMR001CMP022"/>
    <s v="97.4038785"/>
    <s v="25.3770381666667"/>
    <s v="0"/>
    <n v="7"/>
    <n v="37"/>
    <s v="5.28571428571429"/>
    <s v="GCA"/>
    <x v="0"/>
    <x v="1"/>
    <s v="Urban"/>
    <s v="01/04/2012"/>
    <s v="1"/>
    <s v="Shalom"/>
    <s v="IP"/>
    <m/>
    <s v="10/05/2016"/>
    <s v="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s v="0"/>
    <m/>
    <s v="0"/>
    <s v="Myitkyina Town"/>
    <s v="1.78771483511047"/>
    <s v="1"/>
    <n v="6"/>
    <n v="6"/>
    <n v="4"/>
    <n v="0"/>
    <n v="6"/>
    <n v="0"/>
    <n v="28"/>
  </r>
  <r>
    <x v="0"/>
    <x v="1"/>
    <s v="MMR001"/>
    <s v="Myitkyina"/>
    <s v="MMR001D001"/>
    <x v="12"/>
    <s v="MMR001002"/>
    <s v="Mai Na"/>
    <s v="MMR001002006"/>
    <s v="Mai Na"/>
    <s v="165740"/>
    <x v="69"/>
    <s v="MMR001CMP029"/>
    <s v="97.4377825"/>
    <s v="25.4156675"/>
    <m/>
    <n v="222"/>
    <n v="1208"/>
    <s v="5.44144144144144"/>
    <s v="GCA"/>
    <x v="0"/>
    <x v="1"/>
    <s v="Urban"/>
    <s v="01/06/2013"/>
    <s v="4"/>
    <s v="KMSS-MYT"/>
    <s v="IP"/>
    <m/>
    <s v="10/05/2016"/>
    <s v="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s v="12"/>
    <m/>
    <s v="12"/>
    <s v="Myitkyina Town"/>
    <s v="5.70198344697565"/>
    <s v="2"/>
    <n v="220"/>
    <n v="220"/>
    <n v="211"/>
    <n v="0"/>
    <n v="220"/>
    <n v="0"/>
    <n v="1137"/>
  </r>
  <r>
    <x v="0"/>
    <x v="1"/>
    <s v="MMR001"/>
    <s v="Myitkyina"/>
    <s v="MMR001D001"/>
    <x v="12"/>
    <s v="MMR001002"/>
    <s v="Ma Hkan Tee"/>
    <s v="MMR001002009"/>
    <s v="Nawng Hee"/>
    <s v="165745"/>
    <x v="70"/>
    <s v="MMR001CMP033"/>
    <s v="97.345039"/>
    <s v="25.351965"/>
    <m/>
    <n v="18"/>
    <n v="82"/>
    <s v="4.55555555555556"/>
    <s v="GCA"/>
    <x v="0"/>
    <x v="1"/>
    <s v="Rural"/>
    <m/>
    <s v="1"/>
    <s v="Shalom"/>
    <s v="IP"/>
    <m/>
    <s v="10/05/2016"/>
    <s v="10 May 2016. Population update: Data source_Shalom_x000a_28/Jan/2016. Population update. Data source: KBC (mail by maran)_x000a_19-Aug-15 Population update. Source: Shalom._x000a_Update population. Source: Camp Profile."/>
    <s v="P4"/>
    <s v="0"/>
    <m/>
    <s v="0"/>
    <s v="Myitkyina Town"/>
    <s v="6.02758817037139"/>
    <s v="2"/>
    <n v="18"/>
    <n v="18"/>
    <n v="14"/>
    <n v="0"/>
    <n v="18"/>
    <n v="0"/>
    <n v="82"/>
  </r>
  <r>
    <x v="0"/>
    <x v="1"/>
    <s v="MMR001"/>
    <s v="Myitkyina"/>
    <s v="MMR001D001"/>
    <x v="16"/>
    <s v="MMR001001"/>
    <s v="Pa La Na Sa Khan Myar"/>
    <s v="MMR001001003"/>
    <s v="Pi Tauk Myaing"/>
    <s v="165685"/>
    <x v="71"/>
    <s v="MMR001CMP162"/>
    <s v="97.4345"/>
    <s v="25.49382"/>
    <m/>
    <n v="43"/>
    <n v="207"/>
    <s v="4.81395348837209"/>
    <s v="GCA"/>
    <x v="0"/>
    <x v="1"/>
    <s v="Urban"/>
    <s v="01/12/2012"/>
    <m/>
    <s v="KMSS-MYT"/>
    <s v="IP"/>
    <m/>
    <s v="10/05/2016"/>
    <s v="10/May/2016. Population Update. Data source: KMSS_x000a_16/Feb/2016. Pop and HH correction._x000a_28/Jan/2016. Population update. Data source: KBC (mail by maran)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s v="0"/>
    <m/>
    <s v="0"/>
    <s v="Myitkyina Town"/>
    <s v="12.6271889132446"/>
    <s v="3"/>
    <n v="43"/>
    <n v="43"/>
    <n v="0"/>
    <n v="0"/>
    <n v="43"/>
    <n v="0"/>
    <n v="270"/>
  </r>
  <r>
    <x v="0"/>
    <x v="1"/>
    <s v="MMR001"/>
    <s v="Myitkyina"/>
    <s v="MMR001D001"/>
    <x v="2"/>
    <s v="MMR001005"/>
    <s v="Ma Gaung"/>
    <s v="MMR001005009"/>
    <m/>
    <m/>
    <x v="72"/>
    <s v="MMR001CMP210"/>
    <s v="98.37778"/>
    <s v="25.60867"/>
    <s v="2345"/>
    <n v="60"/>
    <n v="275"/>
    <s v="4.58333333333333"/>
    <s v="GCA"/>
    <x v="0"/>
    <x v="1"/>
    <s v="Rural"/>
    <m/>
    <s v="1"/>
    <s v="KMSS-MYT"/>
    <s v="IP"/>
    <m/>
    <s v="10/05/2016"/>
    <s v="10/May/2016. Population Update. Data source: KMSS_x000a_28/Jan/2016. Population update. Data source: KBC (mail by maran)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s v="60"/>
    <m/>
    <s v="60"/>
    <s v="Pang War Town"/>
    <s v="0.187102708818551"/>
    <s v="1"/>
    <n v="60"/>
    <n v="60"/>
    <n v="60"/>
    <n v="0"/>
    <n v="60"/>
    <n v="0"/>
    <n v="275"/>
  </r>
  <r>
    <x v="0"/>
    <x v="1"/>
    <s v="MMR001"/>
    <s v="Mohnyin"/>
    <s v="MMR001D002"/>
    <x v="1"/>
    <s v="MMR001009"/>
    <s v="Lone Khin"/>
    <s v="MMR001009001"/>
    <s v="Lone Khin"/>
    <s v="166773"/>
    <x v="73"/>
    <s v="MMR001CMP179"/>
    <s v="96.35527"/>
    <s v="25.65613"/>
    <s v="0"/>
    <n v="77"/>
    <n v="393"/>
    <s v="5.1038961038961"/>
    <s v="GCA"/>
    <x v="0"/>
    <x v="1"/>
    <s v="Rural"/>
    <s v="01/01/2013"/>
    <s v="2"/>
    <s v="KBC"/>
    <s v="IP"/>
    <m/>
    <s v="12/05/2016"/>
    <s v="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Population Update. Source: KBC."/>
    <s v="P4"/>
    <s v="57"/>
    <m/>
    <s v="57"/>
    <s v="Hpakant Town"/>
    <s v="6.47533962484367"/>
    <s v="2"/>
    <n v="77"/>
    <n v="77"/>
    <n v="77"/>
    <n v="77"/>
    <n v="0"/>
    <n v="0"/>
    <n v="393"/>
  </r>
  <r>
    <x v="0"/>
    <x v="1"/>
    <s v="MMR001"/>
    <s v="Bhamo"/>
    <s v="MMR001D003"/>
    <x v="8"/>
    <s v="MMR001010"/>
    <s v="Bhamo Town"/>
    <s v="MMR001010701"/>
    <m/>
    <m/>
    <x v="74"/>
    <s v="MMR001CMP194"/>
    <s v="97.25265"/>
    <s v="24.260467"/>
    <s v="0"/>
    <n v="12"/>
    <n v="52"/>
    <s v="4.33333333333333"/>
    <s v="GCA"/>
    <x v="0"/>
    <x v="1"/>
    <s v="Urban"/>
    <s v="01/09/2011"/>
    <s v="1"/>
    <s v="KBC"/>
    <s v="IP"/>
    <m/>
    <s v="12/05/2016"/>
    <s v="12/May/2016. Population update. Data source: KBC_x000a_28/Jan/2016. Population update. Data source: KBC (mail by maran)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s v="0"/>
    <m/>
    <s v="0"/>
    <s v="Bhamo Town"/>
    <s v="1.94892618229604"/>
    <s v="1"/>
    <n v="11"/>
    <n v="11"/>
    <n v="0"/>
    <n v="0"/>
    <n v="11"/>
    <n v="0"/>
    <n v="54"/>
  </r>
  <r>
    <x v="0"/>
    <x v="1"/>
    <s v="MMR001"/>
    <s v="Mohnyin"/>
    <s v="MMR001D002"/>
    <x v="1"/>
    <s v="MMR001009"/>
    <s v="Lone Khin"/>
    <s v="MMR001009001"/>
    <s v="Hmaw Si Zar"/>
    <s v="166775"/>
    <x v="75"/>
    <s v="MMR001CMP169"/>
    <s v="96.34647"/>
    <s v="25.64765"/>
    <s v="0"/>
    <n v="36"/>
    <n v="220"/>
    <s v="6.11111111111111"/>
    <s v="GCA"/>
    <x v="0"/>
    <x v="1"/>
    <s v="Rural"/>
    <s v="01/01/2013"/>
    <s v="2"/>
    <s v="KBC"/>
    <s v="IP"/>
    <m/>
    <s v="12/05/2016"/>
    <s v="12/May/2016. Population update. Data source: KBC_x000a_28/Jan/2016. Population update. Data source: KBC (mail by maran)_x000a_2/Dec/2015. Population update. Data source: KBC_x000a_25-Jun-15 Population update. Source: KBC_x000a_2-Apr-15 (Population update, Source: UNHCR CCCM Mission)"/>
    <s v="P4"/>
    <s v="16"/>
    <m/>
    <s v="16"/>
    <s v="Hpakant Town"/>
    <s v="5.18448327053927"/>
    <s v="2"/>
    <n v="36"/>
    <n v="36"/>
    <n v="36"/>
    <n v="36"/>
    <n v="0"/>
    <n v="0"/>
    <n v="220"/>
  </r>
  <r>
    <x v="0"/>
    <x v="1"/>
    <s v="MMR001"/>
    <s v="Myitkyina"/>
    <s v="MMR001D001"/>
    <x v="16"/>
    <s v="MMR001001"/>
    <s v="Myitkyina Town"/>
    <s v="MMR001001701"/>
    <s v="Du Ka Htaung Ward"/>
    <s v="MMR001001701504"/>
    <x v="76"/>
    <s v="MMR001CMP011"/>
    <s v="97.381325"/>
    <s v="25.3964925"/>
    <s v="0"/>
    <n v="50"/>
    <n v="236"/>
    <s v="4.72"/>
    <s v="GCA"/>
    <x v="0"/>
    <x v="1"/>
    <s v="Urban"/>
    <s v="01/06/2011"/>
    <s v="2"/>
    <s v="KBC"/>
    <s v="IP"/>
    <m/>
    <s v="12/05/2016"/>
    <s v="12/May/2016. Population update. Data source: KBC_x000a_28/Jan/2016. Population update. Data source: KBC (mail by maran)_x000a_2/Dec/2015. Population update. Data source: KBC._x000a_Update population according to KBC data"/>
    <s v="P4"/>
    <s v="47"/>
    <m/>
    <s v="47"/>
    <s v="Myitkyina Town"/>
    <s v="1.35104545490695"/>
    <s v="1"/>
    <n v="5"/>
    <n v="5"/>
    <n v="0"/>
    <n v="0"/>
    <n v="5"/>
    <n v="0"/>
    <n v="25"/>
  </r>
  <r>
    <x v="0"/>
    <x v="1"/>
    <s v="MMR001"/>
    <s v="Myitkyina"/>
    <s v="MMR001D001"/>
    <x v="12"/>
    <s v="MMR001002"/>
    <s v="Hpung Tang Kawng"/>
    <s v="MMR001002030"/>
    <m/>
    <m/>
    <x v="77"/>
    <s v="MMR001CMP115"/>
    <s v="97.807183"/>
    <s v="25.200333"/>
    <s v="1023"/>
    <n v="136"/>
    <n v="1116"/>
    <s v="8.20588235294118"/>
    <s v="NGCA"/>
    <x v="0"/>
    <x v="1"/>
    <s v="Rural"/>
    <s v="01/12/2011"/>
    <s v="3"/>
    <s v="KBC"/>
    <s v="IP"/>
    <m/>
    <s v="12/05/2016"/>
    <s v="12/May/2016. Population update. Data source: KBC_x000a_28/Jan/2016. Population update. Data source: KBC (mail by maran)_x000a_2/Dec/2015. Population update. Data source: KBC_x000a_25-Jun-15 Population update. Source: KBC_x000a_Update population according to KBC data"/>
    <s v="P1"/>
    <s v="36"/>
    <m/>
    <s v="36"/>
    <s v="Sadung Town"/>
    <s v="21.2876046627701"/>
    <s v="5"/>
    <n v="146"/>
    <n v="146"/>
    <n v="146"/>
    <n v="9"/>
    <n v="101"/>
    <n v="36"/>
    <n v="1072"/>
  </r>
  <r>
    <x v="0"/>
    <x v="1"/>
    <s v="MMR001"/>
    <s v="Mohnyin"/>
    <s v="MMR001D002"/>
    <x v="1"/>
    <s v="MMR001009"/>
    <s v="Nam Si In (Karmaing Sub-township)"/>
    <s v="MMR001009012"/>
    <m/>
    <m/>
    <x v="78"/>
    <s v="MMR001CMP148"/>
    <s v="96.70596"/>
    <s v="25.51352"/>
    <s v="0"/>
    <n v="14"/>
    <n v="47"/>
    <s v="3.35714285714286"/>
    <s v="GCA"/>
    <x v="0"/>
    <x v="1"/>
    <s v="Urban"/>
    <s v="01/10/2012"/>
    <s v="1"/>
    <s v="KBC"/>
    <s v="IP"/>
    <m/>
    <s v="12/05/2016"/>
    <s v="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s v="14"/>
    <m/>
    <s v="14"/>
    <s v="Kamaing Town"/>
    <s v="1.15374624441679"/>
    <s v="1"/>
    <n v="14"/>
    <n v="14"/>
    <n v="13"/>
    <n v="10"/>
    <n v="4"/>
    <n v="0"/>
    <n v="47"/>
  </r>
  <r>
    <x v="0"/>
    <x v="1"/>
    <s v="MMR001"/>
    <s v="Myitkyina"/>
    <s v="MMR001D001"/>
    <x v="2"/>
    <s v="MMR001005"/>
    <s v="Hpa Re (Pang War Sub-township)"/>
    <s v="MMR001005026"/>
    <s v="Hpa Re Waw Jang"/>
    <s v="166355"/>
    <x v="79"/>
    <s v="MMR001CMP043"/>
    <s v="98.47572"/>
    <s v="25.75411"/>
    <s v="2785"/>
    <n v="154"/>
    <n v="920"/>
    <s v="5.97402597402597"/>
    <s v="NGCA"/>
    <x v="0"/>
    <x v="1"/>
    <s v="Forest/bush"/>
    <s v="01/05/2012"/>
    <s v="2"/>
    <s v="KBC"/>
    <s v="IP"/>
    <m/>
    <s v="12/05/2016"/>
    <s v="12/May/2016. Population update. Data source: KBC_x000a_28/Jan/2016. Population update. Data source: KBC (mail by maran)_x000a_2/Dec/2015. Population update. Data source: KBC_x000a_25-Jun-2015 Update population. Data Source: KBC_x000a_Update population according to KBC data"/>
    <s v="P1"/>
    <s v="154"/>
    <m/>
    <s v="154"/>
    <s v="Pang War Town"/>
    <s v="19.8349993424668"/>
    <s v="4"/>
    <n v="152"/>
    <n v="152"/>
    <n v="152"/>
    <n v="152"/>
    <n v="0"/>
    <n v="0"/>
    <n v="1016"/>
  </r>
  <r>
    <x v="0"/>
    <x v="1"/>
    <s v="MMR001"/>
    <s v="Bhamo"/>
    <s v="MMR001D003"/>
    <x v="8"/>
    <s v="MMR001010"/>
    <s v="Bhamo Town"/>
    <s v="MMR001010701"/>
    <s v="Pauk Kone Ward"/>
    <s v="MMR001010701506"/>
    <x v="80"/>
    <s v="MMR001CMP052"/>
    <s v="97.23692"/>
    <s v="24.24766"/>
    <s v="0"/>
    <n v="43"/>
    <n v="237"/>
    <s v="5.51162790697674"/>
    <s v="GCA"/>
    <x v="0"/>
    <x v="1"/>
    <s v="Urban"/>
    <s v="01/12/2011"/>
    <s v="1"/>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4"/>
    <s v="5"/>
    <m/>
    <s v="5"/>
    <s v="Bhamo Town"/>
    <s v="0.847493047216354"/>
    <s v="1"/>
    <n v="39"/>
    <n v="39"/>
    <n v="0"/>
    <n v="0"/>
    <n v="39"/>
    <n v="0"/>
    <n v="223"/>
  </r>
  <r>
    <x v="0"/>
    <x v="1"/>
    <s v="MMR001"/>
    <s v="Myitkyina"/>
    <s v="MMR001D001"/>
    <x v="16"/>
    <s v="MMR001001"/>
    <s v="Myitkyina Town"/>
    <s v="MMR001001701"/>
    <m/>
    <m/>
    <x v="81"/>
    <s v="MMR001CMP018"/>
    <s v="97.373361"/>
    <s v="25.403477"/>
    <s v="0"/>
    <n v="203"/>
    <n v="1072"/>
    <s v="5.2807881773399"/>
    <s v="GCA"/>
    <x v="0"/>
    <x v="1"/>
    <s v="Urban"/>
    <s v="01/07/2011"/>
    <s v="2"/>
    <s v="KBC"/>
    <s v="IP"/>
    <m/>
    <s v="12/05/2016"/>
    <s v="12/May/2016. Population update. Data source: KBC_x000a_28/Jan/2016. Population update. Data source: KBC (mail by maran)_x000a_2/Dec/2015. Population update. Data source: KBC._x000a_19-Aug-15 Update population from KBC._x000a_25-Jun-2015 Update population from KBC._x000a_Checked with KBC data"/>
    <s v="P4"/>
    <s v="43"/>
    <m/>
    <s v="43"/>
    <s v="Myitkyina Town"/>
    <s v="2.46473672114046"/>
    <s v="1"/>
    <n v="204"/>
    <n v="204"/>
    <n v="118"/>
    <n v="0"/>
    <n v="202"/>
    <n v="2"/>
    <n v="1104"/>
  </r>
  <r>
    <x v="0"/>
    <x v="0"/>
    <s v="MMR015"/>
    <s v="Muse"/>
    <s v="MMR015D002"/>
    <x v="9"/>
    <s v="MMR015011"/>
    <s v="Kar Lai Kone Hsar"/>
    <s v="MMR015011005"/>
    <s v="Kar Lai"/>
    <s v="208557"/>
    <x v="82"/>
    <s v="MMR015CMP015"/>
    <s v="97.84853"/>
    <s v="23.4008"/>
    <s v="0"/>
    <n v="88"/>
    <n v="505"/>
    <s v="5.73863636363636"/>
    <s v="GCA"/>
    <x v="0"/>
    <x v="1"/>
    <s v="Rural"/>
    <s v="01/01/2013"/>
    <m/>
    <s v="KBC"/>
    <s v="IP"/>
    <m/>
    <s v="12/05/2016"/>
    <s v="12/May/2016. Population update. Data source: KBC_x000a_25-Jun-15 Population update. Source: KBC_x000a_Update population. Source: Camp Profile."/>
    <s v="P3"/>
    <s v="0"/>
    <m/>
    <s v="0"/>
    <s v="Kutkai Town"/>
    <s v="11.6574388125968"/>
    <s v="3"/>
    <n v="0"/>
    <n v="0"/>
    <n v="0"/>
    <n v="0"/>
    <n v="0"/>
    <n v="0"/>
    <n v="0"/>
  </r>
  <r>
    <x v="0"/>
    <x v="1"/>
    <s v="MMR001"/>
    <s v="Mohnyin"/>
    <s v="MMR001D002"/>
    <x v="1"/>
    <s v="MMR001009"/>
    <s v="Lone Khin"/>
    <s v="MR001009001"/>
    <s v="Ku Day"/>
    <s v="216877"/>
    <x v="83"/>
    <s v="MMR001CMP231"/>
    <m/>
    <m/>
    <m/>
    <n v="46"/>
    <n v="225"/>
    <s v="4.89130434782609"/>
    <s v="GCA"/>
    <x v="0"/>
    <x v="1"/>
    <s v="Rural"/>
    <s v="15/01/2015"/>
    <m/>
    <s v="KBC"/>
    <s v="IP"/>
    <m/>
    <s v="12/05/2016"/>
    <s v="12/May/2016. Population update. Data source: KBC_x000a_28/Jan/2016. Population update. Data source: KBC (mail by maran)_x000a_2/Dec/2015. Population update. Data source: KBC_x000a_25-Jun-15 Population update. Source: KBC_x000a_18-May-15 (Population update by field mission)_x000a_Source: CCCM Unit (Hpakant Assessement Mission)"/>
    <m/>
    <s v="0"/>
    <m/>
    <s v="0"/>
    <m/>
    <m/>
    <m/>
    <n v="50"/>
    <n v="50"/>
    <n v="50"/>
    <n v="0"/>
    <n v="50"/>
    <n v="0"/>
    <n v="242"/>
  </r>
  <r>
    <x v="0"/>
    <x v="0"/>
    <s v="MMR015"/>
    <s v="Muse"/>
    <s v="MMR015D002"/>
    <x v="9"/>
    <s v="MMR015011"/>
    <s v="Kutkai Town"/>
    <s v="MMR015011701"/>
    <s v="No (5) Ward"/>
    <s v="MMR015011701505"/>
    <x v="84"/>
    <s v="MMR015CMP016"/>
    <s v="97.926814"/>
    <s v="23.450914"/>
    <s v="4336"/>
    <n v="65"/>
    <n v="285"/>
    <s v="4.38461538461539"/>
    <s v="GCA"/>
    <x v="0"/>
    <x v="1"/>
    <s v="Urban"/>
    <s v="01/12/2012"/>
    <s v="2"/>
    <s v="KBC"/>
    <s v="IP"/>
    <m/>
    <s v="12/05/2016"/>
    <s v="12/May/2016. Population update. Data source: KBC_x000a_28/Jan/2016. Population update. Data source: KBC (mail by maran)_x000a_25-Jun-15 Population update. Source: KBC_x000a_Update population. Source: Camp Profile."/>
    <s v="P3"/>
    <s v="0"/>
    <m/>
    <s v="0"/>
    <s v="Kutkai Town"/>
    <s v="1.92814301632711"/>
    <s v="1"/>
    <n v="63"/>
    <n v="63"/>
    <n v="44"/>
    <n v="0"/>
    <n v="63"/>
    <n v="0"/>
    <n v="295"/>
  </r>
  <r>
    <x v="0"/>
    <x v="1"/>
    <s v="MMR001"/>
    <s v="Myitkyina"/>
    <s v="MMR001D001"/>
    <x v="16"/>
    <s v="MMR001001"/>
    <s v="Myitkyina Town"/>
    <s v="MMR001001701"/>
    <s v="Kyun Pin Thar Ward"/>
    <s v="MMR001001701510"/>
    <x v="85"/>
    <s v="MMR001CMP013"/>
    <s v="97.4052027777778"/>
    <s v="25.3660036111111"/>
    <s v="0"/>
    <n v="44"/>
    <n v="191"/>
    <s v="4.34090909090909"/>
    <s v="GCA"/>
    <x v="0"/>
    <x v="1"/>
    <s v="Urban"/>
    <s v="01/01/2012"/>
    <s v="1"/>
    <s v="KBC"/>
    <s v="IP"/>
    <m/>
    <s v="12/05/2016"/>
    <s v="12/May/2016. Population update. Data source: KBC_x000a_28/Jan/2016. Population update. Data source: KBC (mail by maran)_x000a_2/Dec/2015 (Population update. Data source: Monthly report by KBC)._x000a_19-Aug-2015 Update population from KBC._x000a_25-Jun-2015 Update population from KBC._x000a_Update population according to KBC data"/>
    <s v="P4"/>
    <s v="39"/>
    <m/>
    <s v="39"/>
    <s v="Myitkyina Town"/>
    <s v="2.81642507062229"/>
    <s v="1"/>
    <n v="44"/>
    <n v="44"/>
    <n v="12"/>
    <n v="0"/>
    <n v="44"/>
    <n v="0"/>
    <n v="191"/>
  </r>
  <r>
    <x v="0"/>
    <x v="1"/>
    <s v="MMR001"/>
    <s v="Mohnyin"/>
    <s v="MMR001D002"/>
    <x v="15"/>
    <s v="MMR001008"/>
    <s v="Mogaung Town"/>
    <s v="MMR001008701"/>
    <m/>
    <m/>
    <x v="86"/>
    <s v="MMR001CMP078"/>
    <s v="96.92262"/>
    <s v="25.30567"/>
    <s v="470"/>
    <n v="13"/>
    <n v="64"/>
    <s v="4.92307692307692"/>
    <s v="GCA"/>
    <x v="0"/>
    <x v="1"/>
    <s v="Urban"/>
    <s v="01/05/2012"/>
    <s v="1"/>
    <s v="KBC"/>
    <s v="IP"/>
    <m/>
    <s v="12/05/2016"/>
    <s v="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s v="0"/>
    <m/>
    <s v="0"/>
    <s v="Mogaung Town"/>
    <s v="1.81513959876734"/>
    <s v="1"/>
    <n v="13"/>
    <n v="13"/>
    <n v="13"/>
    <n v="0"/>
    <n v="13"/>
    <n v="0"/>
    <n v="64"/>
  </r>
  <r>
    <x v="0"/>
    <x v="1"/>
    <s v="MMR001"/>
    <s v="Myitkyina"/>
    <s v="MMR001D001"/>
    <x v="16"/>
    <s v="MMR001001"/>
    <s v="Myitkyina Town"/>
    <s v="MMR001001701"/>
    <s v="Lel Kone Ward"/>
    <s v="MMR001001701525"/>
    <x v="87"/>
    <s v="MMR001CMP015"/>
    <s v="97.409035"/>
    <s v="25.3624207575758"/>
    <s v="0"/>
    <n v="108"/>
    <n v="605"/>
    <s v="5.60185185185185"/>
    <s v="GCA"/>
    <x v="0"/>
    <x v="1"/>
    <s v="Urban"/>
    <s v="01/03/2011"/>
    <s v="2"/>
    <s v="KBC"/>
    <s v="IP"/>
    <m/>
    <s v="12/05/2016"/>
    <s v="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s v="84"/>
    <m/>
    <s v="84"/>
    <s v="Myitkyina Town"/>
    <s v="3.36027114231181"/>
    <s v="1"/>
    <n v="97"/>
    <n v="96"/>
    <n v="2"/>
    <n v="0"/>
    <n v="97"/>
    <n v="0"/>
    <n v="544"/>
  </r>
  <r>
    <x v="0"/>
    <x v="1"/>
    <s v="MMR001"/>
    <s v="Myitkyina"/>
    <s v="MMR001D001"/>
    <x v="16"/>
    <s v="MMR001001"/>
    <s v="Myitkyina Town"/>
    <s v="MMR001001701"/>
    <s v="Lel Kone Ward"/>
    <s v="MMR001001701525"/>
    <x v="88"/>
    <s v="MMR001CMP014"/>
    <s v="97.4034023076923"/>
    <s v="25.3510167948718"/>
    <s v="0"/>
    <n v="138"/>
    <n v="697"/>
    <s v="5.05072463768116"/>
    <s v="GCA"/>
    <x v="0"/>
    <x v="1"/>
    <s v="Urban"/>
    <s v="01/06/2011"/>
    <s v="2"/>
    <s v="KBC"/>
    <s v="IP"/>
    <m/>
    <s v="12/05/2016"/>
    <s v="12/May/2016. Population update. Data source: KBC_x000a_28/Jan/2016. Population update. Data source: KBC (mail by maran)_x000a_19-Aug-15 Update population from KBC._x000a_Update population according to KBC data"/>
    <s v="P4"/>
    <s v="13"/>
    <m/>
    <s v="13"/>
    <s v="Myitkyina Town"/>
    <s v="4.26201836587814"/>
    <s v="1"/>
    <n v="138"/>
    <n v="138"/>
    <n v="18"/>
    <n v="0"/>
    <n v="138"/>
    <n v="0"/>
    <n v="697"/>
  </r>
  <r>
    <x v="0"/>
    <x v="1"/>
    <s v="MMR001"/>
    <s v="Bhamo"/>
    <s v="MMR001D003"/>
    <x v="6"/>
    <s v="MMR001012"/>
    <s v="Lwegel Town"/>
    <s v="MMR001012702"/>
    <m/>
    <m/>
    <x v="89"/>
    <s v="MMR001CMP071"/>
    <s v="97.718583"/>
    <s v="24.200972"/>
    <m/>
    <n v="29"/>
    <n v="182"/>
    <s v="6.27586206896552"/>
    <s v="GCA"/>
    <x v="0"/>
    <x v="1"/>
    <s v="Urban"/>
    <m/>
    <s v="1"/>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3"/>
    <s v="0"/>
    <m/>
    <s v="0"/>
    <s v="Lwegel Town"/>
    <s v="0.288298258668697"/>
    <s v="1"/>
    <n v="36"/>
    <n v="36"/>
    <n v="31"/>
    <n v="0"/>
    <n v="36"/>
    <n v="0"/>
    <n v="217"/>
  </r>
  <r>
    <x v="0"/>
    <x v="1"/>
    <s v="MMR001"/>
    <s v="Bhamo"/>
    <s v="MMR001D003"/>
    <x v="6"/>
    <s v="MMR001012"/>
    <s v="Lwegel Town"/>
    <s v="MMR001012702"/>
    <s v="Aung Zay Yar Ward"/>
    <s v="MMR001012702505"/>
    <x v="90"/>
    <s v="MMR001CMP070"/>
    <s v="97.717133"/>
    <s v="24.200433"/>
    <s v="0"/>
    <n v="188"/>
    <n v="993"/>
    <s v="5.28191489361702"/>
    <s v="GCA"/>
    <x v="0"/>
    <x v="1"/>
    <s v="Urban"/>
    <s v="01/04/2012"/>
    <s v="2"/>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3"/>
    <s v="106"/>
    <m/>
    <s v="106"/>
    <s v="Lwegel Town"/>
    <s v="0.389346926016966"/>
    <s v="1"/>
    <n v="190"/>
    <n v="190"/>
    <n v="190"/>
    <n v="0"/>
    <n v="190"/>
    <n v="0"/>
    <n v="1021"/>
  </r>
  <r>
    <x v="0"/>
    <x v="1"/>
    <s v="MMR001"/>
    <s v="Puta-O"/>
    <s v="MMR001D004"/>
    <x v="14"/>
    <s v="MMR001014"/>
    <s v="Puta-O Town"/>
    <s v="MMR001014701"/>
    <s v="Lone Sut Ward"/>
    <s v="MMR001014701510"/>
    <x v="91"/>
    <s v="MMR001CMP234"/>
    <s v="97.416121"/>
    <s v="27.3375"/>
    <m/>
    <n v="59"/>
    <n v="235"/>
    <s v="3.98305084745763"/>
    <s v="GCA"/>
    <x v="0"/>
    <x v="1"/>
    <s v="Urban"/>
    <s v="25/06/2015"/>
    <m/>
    <s v="KBC"/>
    <s v="IP"/>
    <m/>
    <s v="12/05/2016"/>
    <s v="12/May/2016. Population update. Data source: KBC_x000a_28/Jan/2016. Population update. Data source: KBC (mail by maran)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s v="0"/>
    <m/>
    <s v="0"/>
    <m/>
    <m/>
    <m/>
    <n v="59"/>
    <n v="59"/>
    <n v="6"/>
    <n v="0"/>
    <n v="59"/>
    <n v="0"/>
    <n v="235"/>
  </r>
  <r>
    <x v="0"/>
    <x v="1"/>
    <s v="MMR001"/>
    <s v="Myitkyina"/>
    <s v="MMR001D001"/>
    <x v="12"/>
    <s v="MMR001002"/>
    <s v="Mading"/>
    <s v="MMR001002001"/>
    <s v="Mading/Hka Kun"/>
    <s v="165730"/>
    <x v="92"/>
    <s v="MMR001CMP027"/>
    <s v="97.451965"/>
    <s v="25.356632"/>
    <s v="0"/>
    <n v="22"/>
    <n v="128"/>
    <s v="5.81818181818182"/>
    <s v="GCA"/>
    <x v="0"/>
    <x v="1"/>
    <s v="Urban"/>
    <s v="01/05/2012"/>
    <s v="1"/>
    <s v="KBC"/>
    <s v="IP"/>
    <m/>
    <s v="12/05/2016"/>
    <s v="12/May/2016. Population update. Data source: KBC_x000a_28/Jan/2016. Population update. Data source: KBC (mail by maran)_x000a_2/Dec/2015 (Population update. Data source: Monthly report by KBC)._x000a_19-Aug-2015 Update population from KBC._x000a_25-Jun-2015 Update population from KBC._x000a_Population updated. Source: Shelter unit."/>
    <s v="P4"/>
    <s v="0"/>
    <m/>
    <s v="0"/>
    <s v="Waingmaw Town"/>
    <s v="1.11349359400254"/>
    <s v="1"/>
    <n v="22"/>
    <n v="22"/>
    <n v="21"/>
    <n v="0"/>
    <n v="22"/>
    <n v="0"/>
    <n v="128"/>
  </r>
  <r>
    <x v="0"/>
    <x v="1"/>
    <s v="MMR001"/>
    <s v="Bhamo"/>
    <s v="MMR001D003"/>
    <x v="4"/>
    <s v="MMR001013"/>
    <s v="Man Wein"/>
    <s v="MMR001013021"/>
    <m/>
    <m/>
    <x v="93"/>
    <s v="MMR001CMP133"/>
    <s v="97.58998"/>
    <s v="23.83013"/>
    <s v="741"/>
    <n v="111"/>
    <n v="541"/>
    <s v="4.87387387387387"/>
    <s v="GCA"/>
    <x v="0"/>
    <x v="1"/>
    <s v="Rural"/>
    <s v="01/02/2012"/>
    <s v="2"/>
    <s v="KBC"/>
    <s v="IP"/>
    <m/>
    <s v="12/05/2016"/>
    <s v="12/May/2016. Population update. Data source: KBC_x000a_28/Jan/2016. Population update. Data source: KBC (mail by maran)_x000a_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s v="37"/>
    <m/>
    <s v="37"/>
    <s v="Namhkan Town"/>
    <s v="9.37043799478705"/>
    <s v="2"/>
    <n v="111"/>
    <n v="98"/>
    <n v="97"/>
    <n v="0"/>
    <n v="108"/>
    <n v="3"/>
    <n v="541"/>
  </r>
  <r>
    <x v="0"/>
    <x v="1"/>
    <s v="MMR001"/>
    <s v="Bhamo"/>
    <s v="MMR001D003"/>
    <x v="4"/>
    <s v="MMR001013"/>
    <s v="Man Wein"/>
    <s v="MMR001013021"/>
    <s v="Man Wein"/>
    <s v="167405"/>
    <x v="94"/>
    <s v="MMR001CMP230"/>
    <s v="97.590767"/>
    <s v="23.829599"/>
    <m/>
    <n v="113"/>
    <n v="490"/>
    <s v="4.33628318584071"/>
    <s v="GCA"/>
    <x v="0"/>
    <x v="1"/>
    <s v="Rural"/>
    <m/>
    <m/>
    <s v="KBC"/>
    <s v="IP"/>
    <m/>
    <s v="12/05/2016"/>
    <s v="12/May/2016. Population update. Data source: KBC_x000a_28/Jan/2016. Population update. Data source: KBC (mail by maran)_x000a_2/Dec/2015. Population update. Data source: KBC_x000a_25-Jun-15 Population update. Source: KBC_x000a_Population Update. Source: Save The Children."/>
    <m/>
    <s v="113"/>
    <m/>
    <s v="113"/>
    <s v="Namhkan Town"/>
    <s v="9.29571891233359"/>
    <s v="2"/>
    <n v="113"/>
    <n v="103"/>
    <n v="47"/>
    <n v="0"/>
    <n v="110"/>
    <n v="3"/>
    <n v="476"/>
  </r>
  <r>
    <x v="0"/>
    <x v="0"/>
    <s v="MMR015"/>
    <s v="Kyaukme"/>
    <s v="MMR015D003"/>
    <x v="18"/>
    <s v="MMR015019"/>
    <s v="Urban"/>
    <s v="MMR015019701"/>
    <s v="Ward (2)"/>
    <m/>
    <x v="95"/>
    <s v="MMR015CMP009"/>
    <s v="97.124403"/>
    <s v="23.250678"/>
    <s v="1250"/>
    <n v="37"/>
    <n v="159"/>
    <s v="4.2972972972973"/>
    <s v="GCA"/>
    <x v="0"/>
    <x v="1"/>
    <s v="Urban"/>
    <s v="01/04/2012"/>
    <s v="1"/>
    <s v="KBC"/>
    <s v="IP"/>
    <m/>
    <s v="12/05/2016"/>
    <s v="12/May/2016. Population update. Data source: KBC_x000a_28/Jan/2016. Population update. Data source: KBC (mail by maran)_x000a_25-Jun-15 Population update. Source: KBC_x000a_Changed NGCA to GCA. Source: CCCM Unit"/>
    <s v="P2"/>
    <s v="0"/>
    <m/>
    <s v="0"/>
    <s v="Manton Town"/>
    <s v="0.438788554382858"/>
    <s v="1"/>
    <n v="36"/>
    <n v="36"/>
    <n v="33"/>
    <n v="0"/>
    <n v="36"/>
    <n v="0"/>
    <n v="179"/>
  </r>
  <r>
    <x v="0"/>
    <x v="1"/>
    <s v="MMR001"/>
    <s v="Mohnyin"/>
    <s v="MMR001D002"/>
    <x v="15"/>
    <s v="MMR001008"/>
    <s v="Nawng Kaing Htaw"/>
    <s v="MMR001008002"/>
    <s v="Ma Haung"/>
    <s v="166676"/>
    <x v="96"/>
    <s v="MMR001CMP077"/>
    <s v="96.94228"/>
    <s v="25.29658"/>
    <s v="0"/>
    <n v="18"/>
    <n v="79"/>
    <s v="4.38888888888889"/>
    <s v="GCA"/>
    <x v="0"/>
    <x v="1"/>
    <s v="Urban"/>
    <s v="01/05/2012"/>
    <s v="1"/>
    <s v="KBC"/>
    <s v="IP"/>
    <m/>
    <s v="12/05/2016"/>
    <s v="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s v="8"/>
    <m/>
    <s v="8"/>
    <s v="Mogaung Town"/>
    <s v="0.711414592371809"/>
    <s v="1"/>
    <n v="18"/>
    <n v="18"/>
    <n v="18"/>
    <n v="0"/>
    <n v="18"/>
    <n v="0"/>
    <n v="81"/>
  </r>
  <r>
    <x v="0"/>
    <x v="1"/>
    <s v="MMR001"/>
    <s v="Bhamo"/>
    <s v="MMR001D003"/>
    <x v="4"/>
    <s v="MMR001013"/>
    <s v="Mansi Town"/>
    <s v="MMR001013701"/>
    <s v="Kawng Yar Ward"/>
    <s v="MMR001013701504"/>
    <x v="97"/>
    <s v="MMR001CMP066"/>
    <s v="97.29182"/>
    <s v="24.12906"/>
    <s v="0"/>
    <n v="221"/>
    <n v="1003"/>
    <s v="4.53846153846154"/>
    <s v="GCA"/>
    <x v="0"/>
    <x v="1"/>
    <s v="Urban"/>
    <s v="01/11/2013"/>
    <s v="2"/>
    <s v="KBC"/>
    <s v="IP"/>
    <m/>
    <s v="12/05/2016"/>
    <s v="12/May/2016. Population update. Data source: KBC_x000a_28/Jan/2016. Population update. Data source: KBC (mail by maran)"/>
    <s v="P4"/>
    <s v="116"/>
    <m/>
    <s v="116"/>
    <s v="Mansi Town"/>
    <s v="1.05765168506565"/>
    <s v="1"/>
    <n v="192"/>
    <n v="192"/>
    <n v="192"/>
    <n v="22"/>
    <n v="170"/>
    <n v="0"/>
    <n v="873"/>
  </r>
  <r>
    <x v="0"/>
    <x v="0"/>
    <s v="MMR015"/>
    <s v="Muse"/>
    <s v="MMR015D002"/>
    <x v="9"/>
    <s v="MMR015011"/>
    <s v="Mong Yu"/>
    <s v="MMR015011030"/>
    <s v="Mong Yu"/>
    <m/>
    <x v="98"/>
    <s v="MMR015CMP018"/>
    <s v="97.79302"/>
    <s v="23.58892"/>
    <s v="1012.5"/>
    <n v="63"/>
    <n v="305"/>
    <s v="4.84126984126984"/>
    <s v="GCA"/>
    <x v="0"/>
    <x v="1"/>
    <s v="Rural"/>
    <s v="01/01/2013"/>
    <s v="2"/>
    <s v="KBC"/>
    <s v="IP"/>
    <m/>
    <s v="12/05/2016"/>
    <s v="12/May/2016. Population update. Data source: KBC_x000a_28/Jan/2016. Population update. Data source: KBC (mail by maran)_x000a_2/Dec/2015. Population update. Data source: KBC_x000a_25-Jun-15 Population update. Source: KBC_x000a_Update population. Source: Camp Profile."/>
    <s v="P3"/>
    <s v="0"/>
    <m/>
    <s v="0"/>
    <s v="Kutkai Town"/>
    <s v="21.0507426392517"/>
    <s v="5"/>
    <n v="69"/>
    <n v="69"/>
    <n v="61"/>
    <n v="0"/>
    <n v="69"/>
    <n v="0"/>
    <n v="305"/>
  </r>
  <r>
    <x v="0"/>
    <x v="0"/>
    <s v="MMR015"/>
    <s v="Lashio"/>
    <s v="MMR015D001"/>
    <x v="11"/>
    <s v="MMR015002"/>
    <s v="Nam Sa Larp"/>
    <s v="MMR015002021"/>
    <s v="Nam Sa Larp"/>
    <s v="206352"/>
    <x v="99"/>
    <s v="MMR015CMP218"/>
    <s v="98.218627"/>
    <s v="23.354269"/>
    <m/>
    <n v="38"/>
    <n v="172"/>
    <s v="4.52631578947368"/>
    <s v="GCA"/>
    <x v="0"/>
    <x v="1"/>
    <s v="Rural"/>
    <m/>
    <m/>
    <s v="KBC"/>
    <s v="IP"/>
    <m/>
    <s v="12/05/2016"/>
    <s v="12/May/2016. Population update. Data source: KBC_x000a_28/Jan/2016. Population update. Data source: KBC (mail by maran)_x000a_19-Aug-15 Population update. Source KBC._x000a_25-Jun-15 New camp. Data Source : KBC"/>
    <m/>
    <s v="3"/>
    <m/>
    <s v="3"/>
    <m/>
    <m/>
    <m/>
    <n v="0"/>
    <n v="0"/>
    <n v="0"/>
    <n v="0"/>
    <n v="0"/>
    <n v="0"/>
    <n v="0"/>
  </r>
  <r>
    <x v="0"/>
    <x v="0"/>
    <s v="MMR015"/>
    <s v="Kyaukme"/>
    <s v="MMR015D003"/>
    <x v="0"/>
    <s v="MMR015015"/>
    <s v="Namtu Town"/>
    <s v="MMR015015701"/>
    <s v="Namtu Ward"/>
    <s v="MMR015015701501"/>
    <x v="100"/>
    <s v="MMR015CMP014"/>
    <s v="97.40409"/>
    <s v="23.09429"/>
    <s v="534.3"/>
    <n v="9"/>
    <n v="38"/>
    <s v="4.22222222222222"/>
    <s v="GCA"/>
    <x v="0"/>
    <x v="1"/>
    <s v="Urban"/>
    <s v="01/04/2012"/>
    <s v="1"/>
    <s v="KBC"/>
    <s v="IP"/>
    <m/>
    <s v="12/05/2016"/>
    <s v="12/May/2016. Population update. Data source: KBC_x000a_28/Jan/2016. Population update. Data source: KBC (mail by maran)_x000a_2/Dec/2015. Population update. Data source: KBC_x000a_25-Jun-15 Population update. Source: KBC_x000a_Update population. Source: Camp Profile."/>
    <s v="P3"/>
    <s v="0"/>
    <m/>
    <s v="0"/>
    <s v="Namtu Town"/>
    <s v="0.375883529614356"/>
    <s v="1"/>
    <n v="9"/>
    <n v="9"/>
    <n v="3"/>
    <n v="0"/>
    <n v="9"/>
    <n v="0"/>
    <n v="37"/>
  </r>
  <r>
    <x v="0"/>
    <x v="0"/>
    <s v="MMR015"/>
    <s v="Muse"/>
    <s v="MMR015D002"/>
    <x v="10"/>
    <s v="MMR015010"/>
    <s v="Ho Nar"/>
    <s v="MMR015010002"/>
    <s v="Pang Long"/>
    <s v="208338"/>
    <x v="101"/>
    <s v="MMR015CMP215"/>
    <s v="97.70988"/>
    <s v="23.83819"/>
    <s v="829.8"/>
    <n v="126"/>
    <n v="572"/>
    <s v="4.53968253968254"/>
    <s v="GCA"/>
    <x v="0"/>
    <x v="1"/>
    <s v="Urban"/>
    <s v="18/04/2014"/>
    <m/>
    <s v="KBC"/>
    <s v="IP"/>
    <m/>
    <s v="12/05/2016"/>
    <s v="12/May/2016. Population update. Data source: KBC_x000a_28/Jan/2016. Population update. Data source: KBC (mail by maran)_x000a_2/Dec/2015. Population update. Data source: KBC_x000a_25-Jun-15 Population update. Source: KBC_x000a_Population Update. Source: Save The Children."/>
    <s v="P4"/>
    <s v="54"/>
    <m/>
    <s v="54"/>
    <s v="Namhkan Town"/>
    <s v="2.85906384939824"/>
    <s v="1"/>
    <n v="124"/>
    <n v="124"/>
    <n v="124"/>
    <n v="0"/>
    <n v="124"/>
    <n v="0"/>
    <n v="575"/>
  </r>
  <r>
    <x v="0"/>
    <x v="1"/>
    <s v="MMR001"/>
    <s v="Bhamo"/>
    <s v="MMR001D003"/>
    <x v="8"/>
    <s v="MMR001010"/>
    <s v="Han Te"/>
    <s v="MMR001010024"/>
    <s v="Hpan Hkar Kone"/>
    <s v="166854"/>
    <x v="102"/>
    <s v="MMR001CMP193"/>
    <s v="97.25265"/>
    <s v="24.22235"/>
    <s v="0"/>
    <n v="157"/>
    <n v="761"/>
    <s v="4.84713375796178"/>
    <s v="GCA"/>
    <x v="0"/>
    <x v="1"/>
    <s v="Urban"/>
    <s v="01/01/2013"/>
    <s v="1"/>
    <s v="KBC"/>
    <s v="IP"/>
    <m/>
    <s v="12/05/2016"/>
    <s v="12/May/2016. Population update. Data source: KBC_x000a_28/Jan/2016. Population update. Data source: KBC (mail by maran)_x000a_2/Dec/2015. Population update. Data source: KBC._x000a_25-Jun-15 Population update. Source: KBC_x000a_Population update: Source: Camp Profile Round 2."/>
    <s v="P4"/>
    <s v="31"/>
    <m/>
    <s v="31"/>
    <s v="Bhamo Town"/>
    <s v="4.06748645265905"/>
    <s v="1"/>
    <n v="150"/>
    <n v="150"/>
    <n v="0"/>
    <n v="0"/>
    <n v="150"/>
    <n v="0"/>
    <n v="761"/>
  </r>
  <r>
    <x v="0"/>
    <x v="1"/>
    <s v="MMR001"/>
    <s v="Myitkyina"/>
    <s v="MMR001D001"/>
    <x v="12"/>
    <s v="MMR001002"/>
    <s v="Waingmaw Town"/>
    <s v="MMR001002701"/>
    <s v="No (2) Ward"/>
    <s v="MMR001002701502"/>
    <x v="103"/>
    <s v="MMR001CMP025"/>
    <s v="97.4384323809524"/>
    <s v="25.351725"/>
    <s v="0"/>
    <n v="65"/>
    <n v="328"/>
    <s v="5.04615384615385"/>
    <s v="GCA"/>
    <x v="0"/>
    <x v="1"/>
    <s v="Urban"/>
    <s v="01/06/2011"/>
    <s v="2"/>
    <s v="KBC"/>
    <s v="IP"/>
    <m/>
    <s v="12/05/2016"/>
    <s v="12/May/2016. Population update. Data source: KBC_x000a_28/Jan/2016. Population update. Data source: KBC (mail by maran)_x000a_2/Dec/2015 (Population update. Data source: Monthly report by KBC)._x000a_19-Aug-2015 Update population from KBC._x000a_25-Jun-2015 Update population from KBC._x000a_Checked with KBC data"/>
    <s v="P4"/>
    <s v="27"/>
    <m/>
    <s v="27"/>
    <s v="Waingmaw Town"/>
    <s v="0.447420541602582"/>
    <s v="1"/>
    <n v="66"/>
    <n v="66"/>
    <n v="61"/>
    <n v="0"/>
    <n v="66"/>
    <n v="0"/>
    <n v="328"/>
  </r>
  <r>
    <x v="0"/>
    <x v="1"/>
    <s v="MMR001"/>
    <s v="Bhamo"/>
    <s v="MMR001D003"/>
    <x v="8"/>
    <s v="MMR001010"/>
    <s v="Bhamo Town"/>
    <s v="MMR001010701"/>
    <s v="Nyaung Pin Ward"/>
    <s v="MMR001010701508"/>
    <x v="104"/>
    <s v="MMR001CMP047"/>
    <s v="97.2291168115942"/>
    <s v="24.268292826087"/>
    <m/>
    <n v="652"/>
    <n v="3706"/>
    <s v="5.6840490797546"/>
    <s v="GCA"/>
    <x v="0"/>
    <x v="1"/>
    <s v="Urban"/>
    <s v="01/07/2011"/>
    <s v="3"/>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4"/>
    <s v="227"/>
    <m/>
    <s v="227"/>
    <s v="Bhamo Town"/>
    <s v="1.57979928008987"/>
    <s v="1"/>
    <n v="629"/>
    <n v="629"/>
    <n v="2"/>
    <n v="0"/>
    <n v="628"/>
    <n v="1"/>
    <n v="3794"/>
  </r>
  <r>
    <x v="0"/>
    <x v="1"/>
    <s v="MMR001"/>
    <s v="Mohnyin"/>
    <s v="MMR001D002"/>
    <x v="1"/>
    <s v="MMR001009"/>
    <s v="Lone Khin"/>
    <s v="MR001009001"/>
    <m/>
    <m/>
    <x v="105"/>
    <s v="MMR001CMP183"/>
    <s v="96.35303"/>
    <s v="25.6684"/>
    <s v="0"/>
    <n v="8"/>
    <n v="40"/>
    <s v="5"/>
    <s v="GCA"/>
    <x v="0"/>
    <x v="1"/>
    <s v="Rural"/>
    <s v="01/01/2013"/>
    <s v="1"/>
    <s v="KBC"/>
    <s v="IP"/>
    <m/>
    <s v="12/05/2016"/>
    <s v="12/May/2016. Population update. Data source: KBC_x000a_28/Jan/2016. Population update. Data source: KBC (mail by maran)_x000a_14-Oct-15 Population update. Soruce; Hpakant Mission Report_WFP_x000a_25-Jun-15 Population update. Source: KBC_x000a_2-Apr-15 (Population update, Source: UNHCR CCCM Mission)_x000a_Update population according to KBC data"/>
    <s v="P4"/>
    <s v="3"/>
    <m/>
    <s v="3"/>
    <s v="Hpakant Town"/>
    <s v="7.41931268237388"/>
    <s v="2"/>
    <n v="8"/>
    <n v="8"/>
    <n v="5"/>
    <n v="0"/>
    <n v="8"/>
    <n v="0"/>
    <n v="40"/>
  </r>
  <r>
    <x v="0"/>
    <x v="1"/>
    <m/>
    <m/>
    <m/>
    <x v="15"/>
    <s v="MMR001008"/>
    <s v="Sar Hmaw"/>
    <s v="MMR001008018"/>
    <s v="Sar Hmaw"/>
    <s v="166724"/>
    <x v="106"/>
    <s v="MMR001CMP236"/>
    <m/>
    <m/>
    <m/>
    <n v="40"/>
    <n v="158"/>
    <s v="3.95"/>
    <s v="GCA"/>
    <x v="0"/>
    <x v="1"/>
    <s v="Rural"/>
    <s v="01/05/2015"/>
    <m/>
    <m/>
    <s v="RRD"/>
    <m/>
    <s v="12/05/2016"/>
    <s v="12/May/2016. Population update. Data source: KBC_x000a_28/Jan/2016. Population update. Data source: KBC (mail by maran)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s v="0"/>
    <m/>
    <s v="0"/>
    <m/>
    <m/>
    <m/>
    <n v="31"/>
    <n v="0"/>
    <n v="31"/>
    <n v="31"/>
    <n v="0"/>
    <n v="0"/>
    <n v="138"/>
  </r>
  <r>
    <x v="0"/>
    <x v="1"/>
    <s v="MMR001"/>
    <s v="Bhamo"/>
    <s v="MMR001D003"/>
    <x v="6"/>
    <s v="MMR001012"/>
    <s v="Wein  Hkam (Lwegel Sub-township)"/>
    <s v="MMR001012039"/>
    <m/>
    <m/>
    <x v="107"/>
    <s v="MMR001CMP073"/>
    <s v="97.710864"/>
    <s v="24.207333"/>
    <s v="0"/>
    <n v="45"/>
    <n v="269"/>
    <s v="5.97777777777778"/>
    <s v="GCA"/>
    <x v="0"/>
    <x v="1"/>
    <s v="Urban"/>
    <s v="01/08/2012"/>
    <s v="1"/>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3"/>
    <s v="5"/>
    <m/>
    <s v="5"/>
    <s v="Lwegel Town"/>
    <s v="1.34315234496424"/>
    <s v="1"/>
    <n v="39"/>
    <n v="38"/>
    <n v="33"/>
    <n v="0"/>
    <n v="39"/>
    <n v="0"/>
    <n v="237"/>
  </r>
  <r>
    <x v="0"/>
    <x v="1"/>
    <s v="MMR001"/>
    <s v="Myitkyina"/>
    <s v="MMR001D001"/>
    <x v="12"/>
    <s v="MMR001002"/>
    <s v="Waw Shung (Kan Paik Ti Sub-township)"/>
    <s v="MMR001002035"/>
    <s v="Shan Kyaing"/>
    <s v="165845"/>
    <x v="108"/>
    <s v="MMR001CMP041"/>
    <s v="98.025663"/>
    <s v="25.418084"/>
    <m/>
    <n v="172"/>
    <n v="838"/>
    <s v="4.87209302325581"/>
    <s v="GCA"/>
    <x v="0"/>
    <x v="1"/>
    <s v="Rural"/>
    <m/>
    <s v="2"/>
    <s v="KBC"/>
    <s v="IP"/>
    <m/>
    <s v="12/05/2016"/>
    <s v="12/May/2016. Population update. Data source: KBC_x000a_28/Jan/2016. Population update. Data source: KBC (mail by maran)_x000a_25-Jun-2015 Update population. Data Source: KBC_x000a_Changed NGCA to GCA. Source: Programme Unit."/>
    <s v="P1"/>
    <s v="0"/>
    <m/>
    <s v="0"/>
    <s v="Kan Paik Ti Town"/>
    <s v="9.36097322311899"/>
    <s v="2"/>
    <n v="179"/>
    <n v="179"/>
    <n v="179"/>
    <n v="1"/>
    <n v="178"/>
    <n v="0"/>
    <n v="940"/>
  </r>
  <r>
    <x v="0"/>
    <x v="1"/>
    <s v="MMR001"/>
    <s v="Bhamo"/>
    <s v="MMR001D003"/>
    <x v="7"/>
    <s v="MMR001011"/>
    <s v="Shwegu Town"/>
    <s v="MMR001011701"/>
    <s v="Shwegu Town"/>
    <s v="MMR001011701504"/>
    <x v="109"/>
    <s v="MMR001CMP067"/>
    <s v="96.807353"/>
    <s v="24.200361"/>
    <s v="0"/>
    <n v="83"/>
    <n v="293"/>
    <s v="3.53012048192771"/>
    <s v="GCA"/>
    <x v="0"/>
    <x v="1"/>
    <s v="Urban"/>
    <s v="01/07/2011"/>
    <s v="1"/>
    <s v="KBC"/>
    <s v="IP"/>
    <m/>
    <s v="12/05/2016"/>
    <s v="12/May/2016. Population update. Data source: KBC_x000a_28/Jan/2016. Population update. Data source: KBC (mail by maran)_x000a_2/Dec/2015. Population update. Data source: KBC_x000a_25-Jun-2015 Update population. Data Source: KBC_x000a_Population update: Source UNHCR-Bhamo"/>
    <s v="P4"/>
    <s v="41"/>
    <m/>
    <s v="41"/>
    <s v="Shwegu Town"/>
    <s v="0.743960394788644"/>
    <s v="1"/>
    <n v="86"/>
    <n v="86"/>
    <n v="81"/>
    <n v="0"/>
    <n v="86"/>
    <n v="0"/>
    <n v="303"/>
  </r>
  <r>
    <x v="0"/>
    <x v="1"/>
    <s v="MMR001"/>
    <s v="Myitkyina"/>
    <s v="MMR001D001"/>
    <x v="16"/>
    <s v="MMR001001"/>
    <s v="Myitkyina Town"/>
    <s v="MMR001001701"/>
    <s v="Shwe Set Ward"/>
    <s v="MMR001001701518"/>
    <x v="110"/>
    <s v="MMR001CMP009"/>
    <s v="97.419403"/>
    <s v="25.440928"/>
    <s v="0"/>
    <n v="90"/>
    <n v="487"/>
    <s v="5.41111111111111"/>
    <s v="GCA"/>
    <x v="0"/>
    <x v="1"/>
    <s v="Urban"/>
    <s v="01/07/2011"/>
    <s v="2"/>
    <s v="KBC"/>
    <s v="IP"/>
    <m/>
    <s v="12/05/2016"/>
    <s v="12/May/2016. Population update. Data source: KBC_x000a_28/Jan/2016. Population update. Data source: KBC (mail by maran)_x000a_2/Dec/2015. Population update. Data source: KBC._x000a_19-Aug-15 - Update population from KBC._x000a_25-Jun-2015 Update population from KBC._x000a_Update population according to KBC data"/>
    <s v="P4"/>
    <s v="40"/>
    <m/>
    <s v="40"/>
    <s v="Myitkyina Town"/>
    <s v="6.61980046897285"/>
    <s v="2"/>
    <n v="91"/>
    <n v="91"/>
    <n v="59"/>
    <n v="0"/>
    <n v="89"/>
    <n v="2"/>
    <n v="491"/>
  </r>
  <r>
    <x v="0"/>
    <x v="1"/>
    <s v="MMR001"/>
    <s v="Myitkyina"/>
    <s v="MMR001D001"/>
    <x v="16"/>
    <s v="MMR001001"/>
    <s v="Myitkyina Town"/>
    <s v="MMR001001701"/>
    <s v="Tat Kone Ward"/>
    <s v="MMR001001701520"/>
    <x v="111"/>
    <s v="MMR001CMP001"/>
    <s v="97.386719"/>
    <s v="25.415482"/>
    <s v="0"/>
    <n v="54"/>
    <n v="355"/>
    <s v="6.57407407407407"/>
    <s v="GCA"/>
    <x v="0"/>
    <x v="1"/>
    <s v="Urban"/>
    <s v="01/06/2011"/>
    <s v="1"/>
    <s v="KBC"/>
    <s v="IP"/>
    <m/>
    <s v="12/05/2016"/>
    <s v="12/May/2016. Population update. Data source: KBC_x000a_28/Jan/2016. Population update. Data source: KBC (mail by maran)_x000a_2/Dec/2015. Population update. Data source: KBC._x000a_19-Aug-15 Update population from KBC_x000a_25-Jun-2015 Update population from KBC._x000a_Checked with KBC data"/>
    <s v="P4"/>
    <s v="0"/>
    <m/>
    <s v="0"/>
    <s v="Myitkyina Town"/>
    <s v="3.1341427522963"/>
    <s v="1"/>
    <n v="67"/>
    <n v="67"/>
    <n v="2"/>
    <n v="0"/>
    <n v="66"/>
    <n v="1"/>
    <n v="365"/>
  </r>
  <r>
    <x v="0"/>
    <x v="1"/>
    <s v="MMR001"/>
    <s v="Myitkyina"/>
    <s v="MMR001D001"/>
    <x v="16"/>
    <s v="MMR001001"/>
    <s v="Myitkyina Town"/>
    <s v="MMR001001701"/>
    <s v="Tat Kone Ward"/>
    <s v="MMR001001701520"/>
    <x v="112"/>
    <s v="MMR001CMP003"/>
    <s v="97.377663"/>
    <s v="25.404753"/>
    <s v="0"/>
    <n v="32"/>
    <n v="146"/>
    <s v="4.5625"/>
    <s v="GCA"/>
    <x v="0"/>
    <x v="1"/>
    <s v="Urban"/>
    <s v="01/07/2011"/>
    <s v="1"/>
    <s v="KBC"/>
    <s v="IP"/>
    <m/>
    <s v="12/05/2016"/>
    <s v="12/May/2016. Population update. Data source: KBC_x000a_28/Jan/2016. Population update. Data source: KBC (mail by maran)_x000a_19-Aug-15 Update pouplation from KBC_x000a_25-Jun-2015 Update population from KBC._x000a_Update population according to KBC data"/>
    <s v="P4"/>
    <s v="12"/>
    <m/>
    <s v="12"/>
    <s v="Myitkyina Town"/>
    <s v="2.30454782591254"/>
    <s v="1"/>
    <n v="30"/>
    <n v="30"/>
    <n v="3"/>
    <n v="0"/>
    <n v="29"/>
    <n v="1"/>
    <n v="160"/>
  </r>
  <r>
    <x v="0"/>
    <x v="1"/>
    <s v="MMR001"/>
    <s v="Myitkyina"/>
    <s v="MMR001D001"/>
    <x v="16"/>
    <s v="MMR001001"/>
    <s v="Myitkyina Town"/>
    <s v="MMR001001701"/>
    <s v="Tat Kone Ward"/>
    <s v="MMR001001701520"/>
    <x v="113"/>
    <s v="MMR001CMP005"/>
    <s v="97.382192"/>
    <s v="25.404015"/>
    <s v="0"/>
    <n v="43"/>
    <n v="216"/>
    <s v="5.02325581395349"/>
    <s v="GCA"/>
    <x v="0"/>
    <x v="1"/>
    <s v="Urban"/>
    <m/>
    <s v="1"/>
    <s v="KBC"/>
    <s v="IP"/>
    <m/>
    <s v="12/05/2016"/>
    <s v="12/May/2016. Population update. Data source: KBC_x000a_28/Jan/2016. Population update. Data source: KBC (mail by maran)_x000a_2/Dec/2015 (Population update. Data source: Monthly report by KBC)._x000a_19-Aug-15 Update population from KBC._x000a_25-Jun-2015 Update population from KBC._x000a_Checked with KBC data"/>
    <s v="P4"/>
    <s v="11"/>
    <m/>
    <s v="11"/>
    <s v="Myitkyina Town"/>
    <s v="2.01235274995893"/>
    <s v="1"/>
    <n v="43"/>
    <n v="42"/>
    <n v="32"/>
    <n v="0"/>
    <n v="43"/>
    <n v="0"/>
    <n v="216"/>
  </r>
  <r>
    <x v="0"/>
    <x v="1"/>
    <s v="MMR001"/>
    <s v="Mohnyin"/>
    <s v="MMR001D002"/>
    <x v="1"/>
    <s v="MMR001009"/>
    <s v="Seik Mu"/>
    <s v="MMR001009003"/>
    <s v="Sai Taung (Ywar Haung)"/>
    <s v="166788"/>
    <x v="114"/>
    <s v="MMR001CMP184"/>
    <s v="96.28668"/>
    <s v="25.57756"/>
    <s v="0"/>
    <n v="35"/>
    <n v="220"/>
    <s v="6.28571428571429"/>
    <s v="GCA"/>
    <x v="0"/>
    <x v="1"/>
    <s v="Urban"/>
    <s v="01/01/2013"/>
    <s v="2"/>
    <s v="KBC"/>
    <s v="IP"/>
    <m/>
    <s v="12/05/2016"/>
    <s v="12/May/2016. Population update. Data source: KBC_x000a_28/Jan/2016. Population update. Data source: KBC (mail by maran)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s v="20"/>
    <m/>
    <s v="20"/>
    <s v="Hpakant Town"/>
    <s v="4.67547125461493"/>
    <s v="1"/>
    <n v="35"/>
    <n v="35"/>
    <n v="32"/>
    <n v="8"/>
    <n v="27"/>
    <n v="0"/>
    <n v="173"/>
  </r>
  <r>
    <x v="0"/>
    <x v="1"/>
    <s v="MMR001"/>
    <s v="Myitkyina"/>
    <s v="MMR001D001"/>
    <x v="12"/>
    <s v="MMR001002"/>
    <s v="Mai Na"/>
    <s v="MMR001002006"/>
    <s v="Mai Na"/>
    <s v="165740"/>
    <x v="115"/>
    <s v="MMR001CMP040"/>
    <s v="97.4348558695652"/>
    <s v="25.4118005797101"/>
    <s v="0"/>
    <n v="428"/>
    <n v="2219"/>
    <s v="5.18457943925234"/>
    <s v="GCA"/>
    <x v="0"/>
    <x v="1"/>
    <s v="Rural"/>
    <s v="01/06/2012"/>
    <s v="3"/>
    <s v="KBC"/>
    <s v="IP"/>
    <m/>
    <s v="12/05/2016"/>
    <s v="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s v="0"/>
    <m/>
    <s v="0"/>
    <s v="Myitkyina Town"/>
    <s v="5.22389832991519"/>
    <s v="2"/>
    <n v="396"/>
    <n v="396"/>
    <n v="372"/>
    <n v="0"/>
    <n v="379"/>
    <n v="17"/>
    <n v="2120"/>
  </r>
  <r>
    <x v="0"/>
    <x v="1"/>
    <s v="MMR001"/>
    <s v="Myitkyina"/>
    <s v="MMR001D001"/>
    <x v="12"/>
    <s v="MMR001002"/>
    <s v="Mai Na"/>
    <s v="MMR001002006"/>
    <s v="Mai Na"/>
    <s v="165740"/>
    <x v="116"/>
    <s v="MMR001CMP039"/>
    <s v="97.4265369444445"/>
    <s v="25.4096126851852"/>
    <s v="0"/>
    <n v="48"/>
    <n v="199"/>
    <s v="4.14583333333333"/>
    <s v="GCA"/>
    <x v="0"/>
    <x v="1"/>
    <s v="Urban"/>
    <s v="01/12/2011"/>
    <s v="1"/>
    <s v="KBC"/>
    <s v="IP"/>
    <m/>
    <s v="12/05/2016"/>
    <s v="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s v="8"/>
    <m/>
    <s v="8"/>
    <s v="Myitkyina Town"/>
    <s v="4.38874856732357"/>
    <s v="1"/>
    <n v="46"/>
    <n v="46"/>
    <n v="42"/>
    <n v="0"/>
    <n v="46"/>
    <n v="0"/>
    <n v="192"/>
  </r>
  <r>
    <x v="0"/>
    <x v="1"/>
    <s v="MMR001"/>
    <s v="Bhamo"/>
    <s v="MMR001D003"/>
    <x v="4"/>
    <s v="MMR001013"/>
    <s v="Maing Khaung"/>
    <s v="167301"/>
    <s v="Maing Khaung"/>
    <m/>
    <x v="117"/>
    <s v="MMR001CMP218"/>
    <s v="97.225881"/>
    <s v="23.972453"/>
    <s v="466"/>
    <n v="372"/>
    <n v="1443"/>
    <s v="3.87903225806452"/>
    <s v="GCA"/>
    <x v="0"/>
    <x v="1"/>
    <s v="Rural"/>
    <m/>
    <s v="2"/>
    <s v="KBC"/>
    <s v="IP"/>
    <m/>
    <s v="12/05/2016"/>
    <s v="12/May/2016. Population update. Data source: KBC_x000a_28/Jan/2016. Population update. Data source: KBC (mail by maran)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s v="63"/>
    <m/>
    <s v="63"/>
    <s v="Mansi Town"/>
    <s v="17.7310707773433"/>
    <s v="4"/>
    <n v="365"/>
    <n v="365"/>
    <n v="365"/>
    <n v="0"/>
    <n v="365"/>
    <n v="0"/>
    <n v="1531"/>
  </r>
  <r>
    <x v="0"/>
    <x v="1"/>
    <s v="MMR001"/>
    <s v="Myitkyina"/>
    <s v="MMR001D001"/>
    <x v="16"/>
    <s v="MMR001001"/>
    <s v="Myitkyina Town"/>
    <s v="MMR001001701"/>
    <m/>
    <m/>
    <x v="118"/>
    <s v="MMR001CMP016"/>
    <s v="97.4113064583333"/>
    <s v="25.360463125"/>
    <s v="0"/>
    <n v="60"/>
    <n v="293"/>
    <s v="4.88333333333333"/>
    <s v="GCA"/>
    <x v="0"/>
    <x v="1"/>
    <s v="Urban"/>
    <s v="01/08/2011"/>
    <s v="2"/>
    <s v="KBC"/>
    <s v="IP"/>
    <m/>
    <s v="12/05/2016"/>
    <s v="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s v="40"/>
    <m/>
    <s v="40"/>
    <s v="Waingmaw Town"/>
    <s v="3.33623073751278"/>
    <s v="1"/>
    <n v="60"/>
    <n v="59"/>
    <n v="1"/>
    <n v="0"/>
    <n v="58"/>
    <n v="2"/>
    <n v="293"/>
  </r>
  <r>
    <x v="0"/>
    <x v="1"/>
    <s v="MMR001"/>
    <s v="Myitkyina"/>
    <s v="MMR001D001"/>
    <x v="16"/>
    <s v="MMR001001"/>
    <s v="Myitkyina Town"/>
    <s v="MMR001001701"/>
    <s v="Man Khein Ward"/>
    <s v="MMR001001701519"/>
    <x v="119"/>
    <s v="MMR001CMP008"/>
    <s v="97.418694"/>
    <s v="25.428911"/>
    <s v="0"/>
    <n v="101"/>
    <n v="544"/>
    <s v="5.38613861386139"/>
    <s v="GCA"/>
    <x v="0"/>
    <x v="1"/>
    <s v="Urban"/>
    <s v="01/07/2011"/>
    <s v="2"/>
    <s v="KBC"/>
    <s v="IP"/>
    <m/>
    <s v="12/05/2016"/>
    <s v="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s v="21"/>
    <m/>
    <s v="21"/>
    <s v="Myitkyina Town"/>
    <s v="5.41453792306472"/>
    <s v="2"/>
    <n v="101"/>
    <n v="101"/>
    <n v="19"/>
    <n v="0"/>
    <n v="101"/>
    <n v="0"/>
    <n v="544"/>
  </r>
  <r>
    <x v="0"/>
    <x v="1"/>
    <s v="MMR001"/>
    <s v="Bhamo"/>
    <s v="MMR001D003"/>
    <x v="6"/>
    <s v="MMR001012"/>
    <s v="Momauk Town"/>
    <s v="MMR001012701"/>
    <s v="Ah Lin Kawng Ward"/>
    <s v="MMR001012701502"/>
    <x v="120"/>
    <s v="MMR001CMP056"/>
    <s v="97.34436"/>
    <s v="24.25069"/>
    <s v="0"/>
    <n v="207"/>
    <n v="1863"/>
    <s v="9"/>
    <s v="GCA"/>
    <x v="0"/>
    <x v="1"/>
    <s v="Urban"/>
    <s v="01/06/2011"/>
    <s v="3"/>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4"/>
    <s v="0"/>
    <m/>
    <s v="0"/>
    <s v="Momauk Town"/>
    <s v="0.625135104186532"/>
    <s v="1"/>
    <n v="391"/>
    <n v="391"/>
    <n v="380"/>
    <n v="0"/>
    <n v="391"/>
    <n v="0"/>
    <n v="1820"/>
  </r>
  <r>
    <x v="0"/>
    <x v="0"/>
    <s v="MMR015"/>
    <s v="Muse"/>
    <s v="MMR015D002"/>
    <x v="5"/>
    <s v="MMR015009"/>
    <s v="Man Gyat (Monekoe Sub-township)"/>
    <s v="MMR015009048"/>
    <s v="Gwum Hsan"/>
    <m/>
    <x v="121"/>
    <s v="MMR015CMP012"/>
    <s v="98.320652"/>
    <s v="24.101321"/>
    <s v="2979"/>
    <n v="10"/>
    <n v="58"/>
    <s v="5.8"/>
    <s v="NGCA"/>
    <x v="0"/>
    <x v="1"/>
    <s v="Urban"/>
    <s v="01/07/2012"/>
    <s v="1"/>
    <s v="KBC"/>
    <s v="IP"/>
    <m/>
    <s v="12/05/2016"/>
    <s v="12/May/2016. Population update. Data source: KBC_x000a_28/Jan/2016. Population update. Data source: KBC (mail by maran)_x000a_2/Dec/2015. Population update. Data source: KBC_x000a_25-Jun-15 Population update. Source: KBC_x000a_Update population. Source: Camp Profile."/>
    <s v="P1"/>
    <s v="10"/>
    <m/>
    <s v="10"/>
    <s v="Monekoe Town"/>
    <s v="1.7895743947827"/>
    <s v="1"/>
    <n v="0"/>
    <n v="0"/>
    <n v="0"/>
    <n v="0"/>
    <n v="0"/>
    <n v="0"/>
    <n v="0"/>
  </r>
  <r>
    <x v="0"/>
    <x v="0"/>
    <s v="MMR015"/>
    <s v="Muse"/>
    <s v="MMR015D002"/>
    <x v="9"/>
    <s v="MMR015011"/>
    <s v="Long Waun Nam Rein (Tarmoenye Sub-township)"/>
    <s v="MMR015011050"/>
    <s v="Mai Pong (Shu See)"/>
    <m/>
    <x v="122"/>
    <s v="MMR015CMP006"/>
    <s v="98.220615"/>
    <s v="23.400156"/>
    <s v="3109"/>
    <n v="49"/>
    <n v="270"/>
    <s v="5.51020408163265"/>
    <s v="GCA"/>
    <x v="0"/>
    <x v="1"/>
    <s v="Rural"/>
    <s v="01/09/2011"/>
    <s v="1"/>
    <s v="KBC"/>
    <s v="IP"/>
    <m/>
    <s v="12/05/2016"/>
    <s v="12/May/2016. Population update. Data source: KBC_x000a_28/Jan/2016. Population update. Data source: KBC (mail by maran)_x000a_2/Dec/2015. Population update. Data source: KBC_x000a_25-Jun-15 Population update. Source: KBC_x000a_27-Mar-15 (Changed to GCA. Source UNHCR-Bhamo)_x000a_Update population. Source: Camp Profile."/>
    <s v="P1"/>
    <s v="44"/>
    <m/>
    <s v="44"/>
    <s v="Tarmoenye Town"/>
    <s v="23.1723994628045"/>
    <s v="5"/>
    <n v="49"/>
    <n v="49"/>
    <n v="37"/>
    <n v="0"/>
    <n v="49"/>
    <n v="0"/>
    <n v="261"/>
  </r>
  <r>
    <x v="0"/>
    <x v="0"/>
    <s v="MMR015"/>
    <s v="Muse"/>
    <s v="MMR015D002"/>
    <x v="5"/>
    <s v="MMR015009"/>
    <s v="Muse Town"/>
    <s v="MMR015009701"/>
    <s v="Ho Mun Ward"/>
    <s v="MMR015009701504"/>
    <x v="123"/>
    <s v="MMR015CMP213"/>
    <s v="97.9094"/>
    <s v="24.00632"/>
    <s v="812.7"/>
    <n v="56"/>
    <n v="236"/>
    <s v="4.21428571428571"/>
    <s v="GCA"/>
    <x v="0"/>
    <x v="1"/>
    <s v="Urban"/>
    <s v="05/03/2014"/>
    <m/>
    <s v="KBC"/>
    <s v="IP"/>
    <m/>
    <s v="12/05/2016"/>
    <s v="12/May/2016. Population update. Data source: KBC_x000a_28/Jan/2016. Population update. Data source: KBC (mail by maran)_x000a_2/Dec/2015. Population update. Data source: KBC_x000a_25-Jun-15 Population update. Source: KBC_x000a_New camp."/>
    <s v="P4"/>
    <s v="12"/>
    <m/>
    <s v="12"/>
    <s v="Muse Town"/>
    <s v="1.98966859589941"/>
    <s v="1"/>
    <n v="52"/>
    <n v="52"/>
    <n v="22"/>
    <n v="0"/>
    <n v="39"/>
    <n v="13"/>
    <n v="212"/>
  </r>
  <r>
    <x v="0"/>
    <x v="0"/>
    <s v="MMR015"/>
    <s v="Muse"/>
    <s v="MMR015D002"/>
    <x v="10"/>
    <s v="MMR015010"/>
    <s v="Nawng Hkam"/>
    <s v="MMR015010010"/>
    <s v="Nawng Hkam"/>
    <s v="208353"/>
    <x v="124"/>
    <s v="MMR015CMP004"/>
    <s v="97.68197"/>
    <s v="23.82138"/>
    <s v="811.6"/>
    <n v="70"/>
    <n v="368"/>
    <s v="5.25714285714286"/>
    <s v="GCA"/>
    <x v="0"/>
    <x v="1"/>
    <s v="Urban"/>
    <s v="01/12/2013"/>
    <s v="2"/>
    <s v="KBC"/>
    <s v="IP"/>
    <m/>
    <s v="12/05/2016"/>
    <s v="12/May/2016. Population update. Data source: KBC_x000a_28/Jan/2016. Population update. Data source: KBC (mail by maran)_x000a_2/Dec/2015. Population update. Data source: KBC_x000a_25-Jun-15 Population update. Source: KBC_x000a_Population Update. Source: Save The Children."/>
    <s v="P3"/>
    <s v="0"/>
    <m/>
    <s v="0"/>
    <s v="Namhkan Town"/>
    <s v="1.73695082872037"/>
    <s v="1"/>
    <n v="70"/>
    <n v="6"/>
    <n v="6"/>
    <n v="0"/>
    <n v="70"/>
    <n v="0"/>
    <n v="363"/>
  </r>
  <r>
    <x v="0"/>
    <x v="0"/>
    <s v="MMR015"/>
    <s v="Muse"/>
    <s v="MMR015D002"/>
    <x v="10"/>
    <s v="MMR015010"/>
    <s v="Nawng Hkam"/>
    <s v="MMR015010010"/>
    <s v="Nawng Hkam"/>
    <s v="208353"/>
    <x v="125"/>
    <s v="MMR015CMP001"/>
    <s v="97.669558"/>
    <s v="23.82852"/>
    <s v="740"/>
    <n v="73"/>
    <n v="388"/>
    <s v="5.31506849315068"/>
    <s v="GCA"/>
    <x v="0"/>
    <x v="1"/>
    <s v="Urban"/>
    <s v="01/12/2011"/>
    <s v="2"/>
    <s v="KBC"/>
    <s v="IP"/>
    <m/>
    <s v="12/05/2016"/>
    <s v="12/May/2016. Population update. Data source: KBC_x000a_28/Jan/2016. Population update. Data source: KBC (mail by maran)_x000a_2/Dec/2015. Population update. Data source: KBC_x000a_25-Jun-15 Population update. Source: KBC_x000a_Population Update. Source: Save The Children."/>
    <s v="P3"/>
    <s v="43"/>
    <m/>
    <s v="43"/>
    <s v="Namhkan Town"/>
    <s v="1.56191496939965"/>
    <s v="1"/>
    <n v="68"/>
    <n v="20"/>
    <n v="20"/>
    <n v="0"/>
    <n v="68"/>
    <n v="0"/>
    <n v="343"/>
  </r>
  <r>
    <x v="0"/>
    <x v="0"/>
    <s v="MMR015"/>
    <s v="Muse"/>
    <s v="MMR015D002"/>
    <x v="10"/>
    <s v="MMR015010"/>
    <s v="Nawng Hkam"/>
    <s v="MMR015010010"/>
    <s v="Nawng Hkam"/>
    <s v="208353"/>
    <x v="126"/>
    <s v="MMR015CMP214"/>
    <s v="97.70094"/>
    <s v="23.841647"/>
    <s v="798"/>
    <n v="38"/>
    <n v="198"/>
    <s v="5.21052631578947"/>
    <s v="GCA"/>
    <x v="0"/>
    <x v="1"/>
    <s v="Urban"/>
    <s v="04/11/2014"/>
    <m/>
    <s v="KBC"/>
    <s v="IP"/>
    <m/>
    <s v="12/05/2016"/>
    <s v="12/May/2016. Population update. Data source: KBC_x000a_28/Jan/2016. Population update. Data source: KBC (mail by maran)_x000a_2/Dec/2015. Population update. Data source: KBC_x000a_25-Jun-15 Population update. Source: KBC_x000a_Population Update. Source: Save The Children."/>
    <s v="P4"/>
    <s v="1"/>
    <m/>
    <s v="1"/>
    <s v="Namhkan Town"/>
    <s v="2.01410344194133"/>
    <s v="1"/>
    <n v="37"/>
    <n v="37"/>
    <n v="29"/>
    <n v="0"/>
    <n v="37"/>
    <n v="0"/>
    <n v="198"/>
  </r>
  <r>
    <x v="0"/>
    <x v="0"/>
    <s v="MMR015"/>
    <s v="Muse"/>
    <s v="MMR015D002"/>
    <x v="9"/>
    <s v="MMR015011"/>
    <s v="Nam Hpat Kar"/>
    <s v="MMR015011020"/>
    <s v="Nam Hpat Kar (Ho Pon + Pang Sa Lorp)"/>
    <m/>
    <x v="127"/>
    <s v="MMR015CMP007"/>
    <s v="97.81898"/>
    <s v="23.69413"/>
    <s v="1135.7"/>
    <n v="64"/>
    <n v="286"/>
    <s v="4.46875"/>
    <s v="GCA"/>
    <x v="0"/>
    <x v="1"/>
    <s v="Rural"/>
    <s v="01/12/2011"/>
    <s v="1"/>
    <s v="KBC"/>
    <s v="IP"/>
    <m/>
    <s v="12/05/2016"/>
    <s v="12/May/2016. Population update. Data source: KBC_x000a_28/Jan/2016. Population update. Data source: KBC (mail by maran)_x000a_2/Dec/2015. Population update. Data source: KBC_x000a_25-Jun-15 Population update. Source: KBC_x000a_Update population. Source: Camp Profile."/>
    <s v="P3"/>
    <s v="38"/>
    <m/>
    <s v="38"/>
    <s v="Namhkan Town"/>
    <s v="21.1486717722836"/>
    <s v="5"/>
    <n v="63"/>
    <n v="63"/>
    <n v="59"/>
    <n v="0"/>
    <n v="59"/>
    <n v="4"/>
    <n v="281"/>
  </r>
  <r>
    <x v="0"/>
    <x v="1"/>
    <s v="MMR001"/>
    <s v="Mohnyin"/>
    <s v="MMR001D002"/>
    <x v="15"/>
    <s v="MMR001008"/>
    <s v="Mogaung Town"/>
    <s v="MMR001008701"/>
    <s v="Nat Gyi Kone Ward"/>
    <s v="MMR001008701506"/>
    <x v="128"/>
    <s v="MMR001CMP079"/>
    <s v="96.94874"/>
    <s v="25.30442"/>
    <s v="100"/>
    <n v="14"/>
    <n v="44"/>
    <s v="3.14285714285714"/>
    <s v="GCA"/>
    <x v="0"/>
    <x v="1"/>
    <s v="Urban"/>
    <s v="01/03/2012"/>
    <s v="1"/>
    <s v="KBC"/>
    <s v="IP"/>
    <m/>
    <s v="12/05/2016"/>
    <s v="12/May/2016. Population update. Data source: KBC_x000a_28/Jan/2016. Population update. Data source: KBC (mail by maran)_x000a_19-Aug-15 Update population. Data Source: KBC._x000a_25-Jun-2015 Update population. Data Source: KBC_x000a_Update population according to KBC data"/>
    <s v="P4"/>
    <s v="0"/>
    <m/>
    <s v="0"/>
    <s v="Mogaung Town"/>
    <s v="0.860423740613421"/>
    <s v="1"/>
    <n v="12"/>
    <n v="12"/>
    <n v="12"/>
    <n v="0"/>
    <n v="12"/>
    <n v="0"/>
    <n v="42"/>
  </r>
  <r>
    <x v="0"/>
    <x v="1"/>
    <s v="MMR001"/>
    <s v="Mohnyin"/>
    <s v="MMR001D002"/>
    <x v="17"/>
    <s v="MMR001007"/>
    <s v="Nam Mun"/>
    <s v="MMR001007016"/>
    <s v="Indawgyi"/>
    <m/>
    <x v="129"/>
    <s v="MMR001CMP152"/>
    <s v="96.36495"/>
    <s v="24.99835"/>
    <m/>
    <n v="18"/>
    <n v="141"/>
    <s v="7.83333333333333"/>
    <s v="GCA"/>
    <x v="0"/>
    <x v="1"/>
    <s v="Rural"/>
    <m/>
    <s v="1"/>
    <s v="KBC"/>
    <s v="IP"/>
    <m/>
    <s v="12/05/2016"/>
    <s v="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s v="0"/>
    <m/>
    <s v="0"/>
    <s v="Hopin Town"/>
    <s v="16.6688257015836"/>
    <s v="4"/>
    <n v="19"/>
    <n v="19"/>
    <n v="17"/>
    <n v="0"/>
    <n v="19"/>
    <n v="0"/>
    <n v="100"/>
  </r>
  <r>
    <x v="0"/>
    <x v="1"/>
    <s v="MMR001"/>
    <s v="Myitkyina"/>
    <s v="MMR001D001"/>
    <x v="16"/>
    <s v="MMR001001"/>
    <s v="Myitkyina Town"/>
    <s v="MMR001001701"/>
    <s v="N Jang Dung"/>
    <m/>
    <x v="130"/>
    <s v="MMR001CMP002"/>
    <s v="97.394547"/>
    <s v="25.422194"/>
    <s v="0"/>
    <n v="57"/>
    <n v="233"/>
    <s v="4.08771929824561"/>
    <s v="GCA"/>
    <x v="0"/>
    <x v="1"/>
    <s v="Urban"/>
    <s v="01/06/2011"/>
    <s v="1"/>
    <s v="KBC"/>
    <s v="IP"/>
    <m/>
    <s v="12/05/2016"/>
    <s v="12/May/2016. Population update. Data source: KBC_x000a_28/Jan/2016. Population update. Data source: KBC (mail by maran)_x000a_2/Dec/2015. Population update. Data source: KBC._x000a_19-Aug-15 Update population from KBC_x000a_25-Jun-2015 Update population from KBC._x000a_Checked with KBC data"/>
    <s v="P4"/>
    <s v="5"/>
    <m/>
    <s v="5"/>
    <s v="Myitkyina Town"/>
    <s v="3.88203290847322"/>
    <s v="1"/>
    <n v="58"/>
    <n v="58"/>
    <n v="2"/>
    <n v="0"/>
    <n v="58"/>
    <n v="0"/>
    <n v="241"/>
  </r>
  <r>
    <x v="0"/>
    <x v="1"/>
    <s v="MMR001"/>
    <s v="Bhamo"/>
    <s v="MMR001D003"/>
    <x v="6"/>
    <s v="MMR001012"/>
    <s v="Wein  Hkam (Lwegel Sub-township)"/>
    <s v="MMR001012039"/>
    <m/>
    <m/>
    <x v="131"/>
    <s v="MMR001CMP072"/>
    <s v="97.724483"/>
    <s v="24.205417"/>
    <s v="0"/>
    <n v="50"/>
    <n v="293"/>
    <s v="5.86"/>
    <s v="GCA"/>
    <x v="0"/>
    <x v="1"/>
    <s v="Urban"/>
    <s v="01/08/2012"/>
    <s v="1"/>
    <s v="KBC"/>
    <s v="IP"/>
    <m/>
    <s v="12/05/2016"/>
    <s v="12/May/2016. Population update. Data source: KBC_x000a_28/Jan/2016. Population update. Data source: KBC (mail by maran)_x000a_2/Dec/2015. Population update. Data source: KBC_x000a_25-Jun-2015 Update population. Data Source: KBC_x000a_Population update: Source: Camp Profile Round 2."/>
    <s v="P3"/>
    <s v="5"/>
    <m/>
    <s v="5"/>
    <s v="Lwegel Town"/>
    <s v="0.77561767807575"/>
    <s v="1"/>
    <n v="50"/>
    <n v="50"/>
    <n v="44"/>
    <n v="0"/>
    <n v="50"/>
    <n v="0"/>
    <n v="309"/>
  </r>
  <r>
    <x v="0"/>
    <x v="1"/>
    <s v="MMR001"/>
    <s v="Myitkyina"/>
    <s v="MMR001D001"/>
    <x v="12"/>
    <s v="MMR001002"/>
    <s v="Sa Ma"/>
    <s v="MMR001002031"/>
    <s v="Pa Jau"/>
    <m/>
    <x v="132"/>
    <s v="MMR001CMP120"/>
    <s v="97.751389"/>
    <s v="24.831944"/>
    <s v="2330"/>
    <n v="191"/>
    <n v="768"/>
    <s v="4.02094240837696"/>
    <s v="NGCA"/>
    <x v="0"/>
    <x v="1"/>
    <s v="Rural"/>
    <s v="01/07/2011"/>
    <s v="3"/>
    <s v="KBC"/>
    <s v="IP"/>
    <m/>
    <s v="12/05/2016"/>
    <s v="12/May/2016. Population update. Data source: KBC_x000a_28/Jan/2016. Population update. Data source: KBC (mail by maran)_x000a_2/Dec/2015. Population update. Data source: KBC_x000a_25-Jun-15 Population update. Source: KBC_x000a_Update population according to KBC data"/>
    <s v="P1"/>
    <s v="156"/>
    <m/>
    <s v="156"/>
    <s v="Laiza town"/>
    <s v="20.5995120124855"/>
    <s v="5"/>
    <n v="178"/>
    <n v="177"/>
    <n v="162"/>
    <n v="48"/>
    <n v="126"/>
    <n v="4"/>
    <n v="850"/>
  </r>
  <r>
    <x v="0"/>
    <x v="1"/>
    <s v="MMR001"/>
    <s v="Mohnyin"/>
    <s v="MMR001D002"/>
    <x v="1"/>
    <s v="MMR001009"/>
    <s v="Nam Ma Hpyit"/>
    <s v="MMR001009002"/>
    <m/>
    <m/>
    <x v="133"/>
    <s v="MMR001CMP105"/>
    <s v="96.306911"/>
    <s v="25.59925"/>
    <s v="0"/>
    <n v="19"/>
    <n v="72"/>
    <s v="3.78947368421053"/>
    <s v="GCA"/>
    <x v="0"/>
    <x v="1"/>
    <s v="Urban"/>
    <s v="01/08/2012"/>
    <s v="1"/>
    <s v="KBC"/>
    <s v="IP"/>
    <m/>
    <s v="12/05/2016"/>
    <s v="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Update population according to KBC data."/>
    <s v="P4"/>
    <s v="9"/>
    <m/>
    <s v="9"/>
    <s v="Hpakant Town"/>
    <s v="1.59420187648155"/>
    <s v="1"/>
    <n v="19"/>
    <n v="19"/>
    <n v="19"/>
    <n v="5"/>
    <n v="8"/>
    <n v="6"/>
    <n v="72"/>
  </r>
  <r>
    <x v="0"/>
    <x v="1"/>
    <s v="MMR001"/>
    <s v="Myitkyina"/>
    <s v="MMR001D001"/>
    <x v="12"/>
    <s v="MMR001002"/>
    <s v="Hpawt Dawt"/>
    <s v="MMR001002032"/>
    <s v="Zai Aung"/>
    <m/>
    <x v="134"/>
    <s v="MMR001CMP111"/>
    <s v="97.75679"/>
    <s v="25.10667"/>
    <s v="756"/>
    <n v="680"/>
    <n v="2913"/>
    <s v="4.28382352941177"/>
    <s v="NGCA"/>
    <x v="0"/>
    <x v="1"/>
    <s v="Rural"/>
    <s v="01/11/2011"/>
    <s v="3"/>
    <s v="KBC"/>
    <s v="IP"/>
    <m/>
    <s v="12/05/2016"/>
    <s v="12/May/2016. Population update. Data source: KBC_x000a_28/Jan/2016. Population update. Data source: KBC (mail by maran)_x000a_2/Dec/2015. Population update. Data source: KBC_x000a_25-Jun-15 Population update. Source: KBC_x000a_Update population according to KBC data"/>
    <s v="P2"/>
    <s v="59"/>
    <m/>
    <s v="59"/>
    <s v="Sadung Town"/>
    <s v="32.827754639407"/>
    <s v="7"/>
    <n v="612"/>
    <n v="612"/>
    <n v="561"/>
    <n v="163"/>
    <n v="449"/>
    <n v="0"/>
    <n v="2806"/>
  </r>
  <r>
    <x v="0"/>
    <x v="0"/>
    <s v="MMR015"/>
    <s v="Muse"/>
    <s v="MMR015D002"/>
    <x v="9"/>
    <s v="MMR015011"/>
    <s v="Kar Lai Kone Hsar"/>
    <s v="MMR015011005"/>
    <s v="Kar Lai"/>
    <s v="208557"/>
    <x v="135"/>
    <s v="MMR015CMP020"/>
    <s v="97.83704"/>
    <s v="23.38503"/>
    <s v="0"/>
    <n v="218"/>
    <n v="1108"/>
    <s v="5.08256880733945"/>
    <s v="GCA"/>
    <x v="0"/>
    <x v="1"/>
    <s v="Rural"/>
    <s v="01/12/2012"/>
    <m/>
    <s v="KBC"/>
    <s v="IP"/>
    <m/>
    <s v="12/05/2016"/>
    <s v="12/May/2016. Population update. Data source: KBC_x000a_28/Jan/2016. Population update. Data source: KBC (mail by maran)_x000a_25-Jun-15 Population update. Source: KBC_x000a_Population update. Source: KBC."/>
    <s v="P3"/>
    <s v="117"/>
    <m/>
    <s v="117"/>
    <s v="Kutkai Town"/>
    <s v="13.6320819029646"/>
    <s v="3"/>
    <n v="181"/>
    <n v="181"/>
    <n v="131"/>
    <n v="0"/>
    <n v="168"/>
    <n v="13"/>
    <n v="945"/>
  </r>
  <r>
    <x v="1"/>
    <x v="1"/>
    <s v="MMR001"/>
    <s v="Bhamo"/>
    <s v="MMR001D003"/>
    <x v="4"/>
    <s v="MMR001013"/>
    <m/>
    <m/>
    <m/>
    <m/>
    <x v="136"/>
    <s v="MMR001CMP219"/>
    <m/>
    <m/>
    <m/>
    <n v="0"/>
    <n v="0"/>
    <m/>
    <s v="GCA"/>
    <x v="0"/>
    <x v="1"/>
    <s v="Rural"/>
    <m/>
    <m/>
    <m/>
    <s v="IP"/>
    <m/>
    <s v="13/01/2014"/>
    <s v="Close (Source: OCHA)"/>
    <m/>
    <s v="0"/>
    <m/>
    <s v="0"/>
    <m/>
    <m/>
    <m/>
    <n v="0"/>
    <n v="0"/>
    <n v="0"/>
    <n v="0"/>
    <n v="0"/>
    <n v="0"/>
    <n v="0"/>
  </r>
  <r>
    <x v="0"/>
    <x v="1"/>
    <s v="MMR001"/>
    <s v="Myitkyina"/>
    <s v="MMR001D001"/>
    <x v="12"/>
    <s v="MMR001002"/>
    <s v="Hpawt Dawt"/>
    <s v="MMR001002032"/>
    <s v="Lai Zar"/>
    <s v="165816"/>
    <x v="137"/>
    <s v="MMR001CMP149"/>
    <s v="97.718009"/>
    <s v="25.108012"/>
    <m/>
    <n v="355"/>
    <n v="4450"/>
    <s v="12.5352112676056"/>
    <s v="NGCA"/>
    <x v="1"/>
    <x v="4"/>
    <s v="Urban"/>
    <m/>
    <m/>
    <m/>
    <s v="IRRC"/>
    <m/>
    <s v="13/06/2014"/>
    <s v="2015-04-01 : According to UNICEF and WFP this location is a village. People are not IDP but are affected by the crisis. That s why it would remain in the list._x000a_Geo-Info, HH/Pop data was updated from Google Earth."/>
    <s v="P4"/>
    <s v="0"/>
    <m/>
    <s v="0"/>
    <s v="Sadung Town"/>
    <s v="34.3446898816908"/>
    <s v="7"/>
    <n v="0"/>
    <n v="0"/>
    <n v="0"/>
    <n v="0"/>
    <n v="0"/>
    <n v="0"/>
    <n v="0"/>
  </r>
  <r>
    <x v="0"/>
    <x v="1"/>
    <s v="MMR001"/>
    <s v="Bhamo"/>
    <s v="MMR001D003"/>
    <x v="6"/>
    <s v="MMR001012"/>
    <s v="Pan Choe Hai"/>
    <s v="MMR001012016"/>
    <m/>
    <m/>
    <x v="138"/>
    <s v="MMR001CMP064"/>
    <s v="97.409474"/>
    <s v="24.441697"/>
    <m/>
    <n v="2"/>
    <n v="9"/>
    <s v="4.5"/>
    <s v="GCA"/>
    <x v="0"/>
    <x v="0"/>
    <s v="Rural"/>
    <m/>
    <m/>
    <m/>
    <s v="RRD"/>
    <m/>
    <s v="13/06/2014"/>
    <s v="Geo-Info, HH/Pop data was updated from Google Earth."/>
    <s v="P4"/>
    <s v="0"/>
    <m/>
    <s v="0"/>
    <s v="Dawthponeyan  Town"/>
    <s v="19.8602659758013"/>
    <s v="4"/>
    <n v="0"/>
    <n v="0"/>
    <n v="0"/>
    <n v="0"/>
    <n v="0"/>
    <n v="0"/>
    <n v="0"/>
  </r>
  <r>
    <x v="0"/>
    <x v="1"/>
    <s v="MMR001"/>
    <s v="Bhamo"/>
    <s v="MMR001D003"/>
    <x v="6"/>
    <s v="MMR001012"/>
    <s v="Man Ping (Ping) (Dawthponeyan Sub-township)"/>
    <s v="MMR001012052"/>
    <s v="Man Ping"/>
    <s v="167270"/>
    <x v="139"/>
    <s v="MMR001CMP198"/>
    <s v="97.276592"/>
    <s v="24.759552"/>
    <m/>
    <m/>
    <m/>
    <m/>
    <s v="GCA"/>
    <x v="0"/>
    <x v="0"/>
    <s v="Rural"/>
    <m/>
    <m/>
    <m/>
    <s v="RRD"/>
    <m/>
    <s v="13/06/2014"/>
    <s v="Geo-Info, HH/Pop data was updated from Google Earth."/>
    <s v="P4"/>
    <s v="0"/>
    <m/>
    <s v="0"/>
    <s v="Dawthponeyan  Town"/>
    <s v="24.7016861411363"/>
    <s v="5"/>
    <n v="0"/>
    <n v="0"/>
    <n v="0"/>
    <n v="0"/>
    <n v="0"/>
    <n v="0"/>
    <n v="0"/>
  </r>
  <r>
    <x v="0"/>
    <x v="1"/>
    <s v="MMR001"/>
    <s v="Bhamo"/>
    <s v="MMR001D003"/>
    <x v="6"/>
    <s v="MMR001012"/>
    <s v="Tar Li"/>
    <s v="MMR001012021"/>
    <s v="Tar Li"/>
    <s v="167086"/>
    <x v="140"/>
    <s v="MMR001CMP060"/>
    <s v="97.416827"/>
    <s v="24.492493"/>
    <m/>
    <n v="10"/>
    <n v="38"/>
    <s v="3.8"/>
    <s v="GCA"/>
    <x v="0"/>
    <x v="0"/>
    <s v="Rural"/>
    <m/>
    <m/>
    <m/>
    <s v="RRD"/>
    <m/>
    <s v="13/06/2014"/>
    <s v="Geo-Info, HH/Pop data was updated from Google Earth."/>
    <s v="P4"/>
    <s v="0"/>
    <m/>
    <s v="0"/>
    <s v="Dawthponeyan  Town"/>
    <s v="14.2365929769362"/>
    <s v="3"/>
    <n v="0"/>
    <n v="0"/>
    <n v="0"/>
    <n v="0"/>
    <n v="0"/>
    <n v="0"/>
    <n v="0"/>
  </r>
  <r>
    <x v="0"/>
    <x v="1"/>
    <s v="MMR001"/>
    <s v="Bhamo"/>
    <s v="MMR001D003"/>
    <x v="6"/>
    <s v="MMR001012"/>
    <s v="Myo Thit"/>
    <s v="MMR001012010"/>
    <s v="Myo Thit"/>
    <s v="167048"/>
    <x v="141"/>
    <s v="MMR001CMP061"/>
    <s v="97.407788"/>
    <s v="24.404877"/>
    <m/>
    <n v="13"/>
    <n v="53"/>
    <s v="4.07692307692308"/>
    <s v="GCA"/>
    <x v="0"/>
    <x v="0"/>
    <s v="Rural"/>
    <m/>
    <m/>
    <m/>
    <s v="RRD"/>
    <m/>
    <s v="13/06/2014"/>
    <s v="Geo-Info, HH/Pop data was updated from Google Earth."/>
    <s v="P4"/>
    <s v="0"/>
    <m/>
    <s v="0"/>
    <s v="Momauk Town"/>
    <s v="17.6891233398991"/>
    <s v="4"/>
    <n v="0"/>
    <n v="0"/>
    <n v="0"/>
    <n v="0"/>
    <n v="0"/>
    <n v="0"/>
    <n v="0"/>
  </r>
  <r>
    <x v="1"/>
    <x v="1"/>
    <s v="MMR001"/>
    <s v="Myitkyina"/>
    <s v="MMR001D001"/>
    <x v="19"/>
    <s v="MMR001003"/>
    <m/>
    <m/>
    <m/>
    <m/>
    <x v="142"/>
    <s v="MMR001CMP146"/>
    <m/>
    <m/>
    <m/>
    <n v="0"/>
    <n v="0"/>
    <m/>
    <s v="GCA"/>
    <x v="0"/>
    <x v="1"/>
    <m/>
    <m/>
    <m/>
    <m/>
    <m/>
    <m/>
    <s v="14/03/2014"/>
    <s v="Close. According to RRC's info, this camp does not include in reported list."/>
    <m/>
    <s v="0"/>
    <m/>
    <s v="0"/>
    <m/>
    <m/>
    <m/>
    <n v="0"/>
    <n v="0"/>
    <n v="0"/>
    <n v="0"/>
    <n v="0"/>
    <n v="0"/>
    <n v="0"/>
  </r>
  <r>
    <x v="1"/>
    <x v="0"/>
    <s v="MMR015"/>
    <s v="Muse"/>
    <s v="MMR015D002"/>
    <x v="10"/>
    <s v="MMR015010"/>
    <s v="Nawng Hkam"/>
    <s v="MMR015010010"/>
    <s v="Nawng Hkam"/>
    <s v="208353"/>
    <x v="143"/>
    <s v="MMR015CMP024"/>
    <s v="97.6783"/>
    <s v="23.82152"/>
    <s v="813.4"/>
    <n v="0"/>
    <n v="0"/>
    <m/>
    <s v="NGCA"/>
    <x v="0"/>
    <x v="1"/>
    <m/>
    <m/>
    <m/>
    <s v="KMSS-BMO"/>
    <s v="IP"/>
    <m/>
    <s v="14/03/2014"/>
    <s v="Closed. Source Cluster Coordinator"/>
    <m/>
    <s v="0"/>
    <m/>
    <s v="0"/>
    <m/>
    <m/>
    <m/>
    <n v="0"/>
    <n v="0"/>
    <n v="0"/>
    <n v="0"/>
    <n v="0"/>
    <n v="0"/>
    <n v="0"/>
  </r>
  <r>
    <x v="0"/>
    <x v="1"/>
    <s v="MMR001"/>
    <s v="Mohnyin"/>
    <s v="MMR001D002"/>
    <x v="1"/>
    <s v="MMR001009"/>
    <s v="Hpakan Town"/>
    <s v="MMR001009701"/>
    <m/>
    <m/>
    <x v="144"/>
    <s v="MMR001CMP176"/>
    <s v="96.34557"/>
    <s v="25.6353"/>
    <s v="0"/>
    <n v="67"/>
    <n v="350"/>
    <s v="5.22388059701493"/>
    <s v="GCA"/>
    <x v="0"/>
    <x v="1"/>
    <s v="Urban"/>
    <s v="01/01/2013"/>
    <s v="1"/>
    <s v="Shalom"/>
    <s v="IP"/>
    <m/>
    <s v="14/10/2015"/>
    <s v="14-Oct-15 Population update. Soruce; Hpakant Mission Report_WFP_x000a_19-Aug-15 Population update. Source: Shalom_x000a_25-Jun-15 (Population update. Source: Shalom)_x000a_Population update: Source: Camp Profile Round 2._x000a_2-Apr-15 (Population update, Source: UNHCR CCCM Mission)"/>
    <s v="P4"/>
    <s v="7"/>
    <m/>
    <s v="7"/>
    <s v="Hpakant Town"/>
    <s v="4.18424847102391"/>
    <s v="1"/>
    <n v="67"/>
    <n v="67"/>
    <n v="67"/>
    <n v="0"/>
    <n v="67"/>
    <n v="0"/>
    <n v="351"/>
  </r>
  <r>
    <x v="0"/>
    <x v="1"/>
    <s v="MMR001"/>
    <s v="Mohnyin"/>
    <s v="MMR001D002"/>
    <x v="1"/>
    <s v="MMR001009"/>
    <s v="Hpakan Town"/>
    <s v="MMR001009701"/>
    <s v="Maw Wam Ward"/>
    <s v="MMR001009701501"/>
    <x v="145"/>
    <s v="MMR001CMP190"/>
    <s v="96.31735"/>
    <s v="25.616509"/>
    <s v="264"/>
    <n v="14"/>
    <n v="83"/>
    <s v="5.92857142857143"/>
    <s v="GCA"/>
    <x v="0"/>
    <x v="1"/>
    <s v="Urban"/>
    <s v="01/01/2013"/>
    <s v="1"/>
    <s v="Shalom"/>
    <s v="IP"/>
    <m/>
    <s v="14/10/2015"/>
    <s v="14-Oct-15 Population update. Soruce; Hpakant Mission Report_WFP_x000a_19-Aug-15 Population update. Source: Shalom_x000a_25-Jun-15 (Population update. Source: Shalom)_x000a_Population update: Source: Camp Profile Round 2._x000a_2-Apr-15 (Population update, Source: UNHCR CCCM Mission)"/>
    <s v="P4"/>
    <s v="4"/>
    <m/>
    <s v="4"/>
    <s v="Hpakant Town"/>
    <s v="0.667331719001419"/>
    <s v="1"/>
    <n v="13"/>
    <n v="13"/>
    <n v="13"/>
    <n v="0"/>
    <n v="13"/>
    <n v="0"/>
    <n v="83"/>
  </r>
  <r>
    <x v="0"/>
    <x v="1"/>
    <s v="MMR001"/>
    <s v="Mohnyin"/>
    <s v="MMR001D002"/>
    <x v="1"/>
    <s v="MMR001009"/>
    <s v="Seik Mu"/>
    <s v="MMR001009003"/>
    <s v="Seik Mu"/>
    <s v="166783"/>
    <x v="146"/>
    <s v="MMR001CMP109"/>
    <s v="96.283377"/>
    <s v="25.582065"/>
    <s v="0"/>
    <n v="6"/>
    <n v="30"/>
    <s v="5"/>
    <s v="GCA"/>
    <x v="0"/>
    <x v="1"/>
    <s v="Urban"/>
    <s v="01/08/2013"/>
    <s v="1"/>
    <s v="Shalom"/>
    <s v="IP"/>
    <m/>
    <s v="14/10/2015"/>
    <s v="14-Oct-15 Population update. Soruce; Hpakant Mission Report_WFP_x000a_19-Aug-15 Population update. Source: Shalom_x000a_2-Apr-15 (Population update, Source: UNHCR CCCM Mission)_x000a_Population update: Source: Camp Profile Round 2."/>
    <s v="P4"/>
    <s v="0"/>
    <m/>
    <s v="0"/>
    <s v="Hpakant Town"/>
    <s v="4.47049630448822"/>
    <s v="1"/>
    <n v="6"/>
    <n v="6"/>
    <n v="6"/>
    <n v="1"/>
    <n v="5"/>
    <n v="0"/>
    <n v="28"/>
  </r>
  <r>
    <x v="0"/>
    <x v="1"/>
    <s v="MMR001"/>
    <s v="Mohnyin"/>
    <s v="MMR001D002"/>
    <x v="1"/>
    <s v="MMR001009"/>
    <s v="Hpakan Town"/>
    <s v="MMR001009701"/>
    <m/>
    <m/>
    <x v="147"/>
    <s v="MMR001CMP174"/>
    <s v="96.35257"/>
    <s v="25.63731"/>
    <s v="277.6"/>
    <n v="65"/>
    <n v="347"/>
    <s v="5.33846153846154"/>
    <s v="GCA"/>
    <x v="0"/>
    <x v="1"/>
    <s v="Urban"/>
    <s v="01/01/2013"/>
    <s v="1"/>
    <s v="Shalom"/>
    <s v="IP"/>
    <m/>
    <s v="14/10/2015"/>
    <s v="14-Oct-15 Population update. Soruce; Hpakant Mission Report_WFP_x000a_19-Aug-15 Population update. Source: Shalom_x000a_25-Jun-15 (Population update. Source: Shalom)_x000a_2-Apr-15 (Population update, Source: UNHCR CCCM Mission)_x000a_Population update: Source: Camp Profile Round 2."/>
    <s v="P4"/>
    <s v="0"/>
    <m/>
    <s v="0"/>
    <s v="Hpakant Town"/>
    <s v="4.88628326444782"/>
    <s v="1"/>
    <n v="68"/>
    <n v="68"/>
    <n v="68"/>
    <n v="0"/>
    <n v="68"/>
    <n v="0"/>
    <n v="355"/>
  </r>
  <r>
    <x v="0"/>
    <x v="1"/>
    <s v="MMR001"/>
    <s v="Mohnyin"/>
    <s v="MMR001D002"/>
    <x v="1"/>
    <s v="MMR001009"/>
    <s v="Nam Ma Hpyit"/>
    <s v="MMR001009002"/>
    <s v="Nam Ma Hpyit"/>
    <s v="166776"/>
    <x v="148"/>
    <s v="MMR001CMP229"/>
    <s v="96.31279"/>
    <s v="25.61116"/>
    <m/>
    <n v="116"/>
    <n v="530"/>
    <s v="4.56896551724138"/>
    <s v="GCA"/>
    <x v="0"/>
    <x v="1"/>
    <s v="Urban"/>
    <m/>
    <m/>
    <s v="KBC"/>
    <s v="IP"/>
    <m/>
    <s v="14/10/2015"/>
    <s v="14-Oct-15 Population update. Soruce; Hpakant Mission Report_WFP_x000a_25-Jun-15 Population update. Source: KBC_x000a_18-May-15 (Population update from field mission)_x000a_3-Apr-15 (Population update. Source: Camp Profile Round 3)_x000a_New camp"/>
    <s v="P4"/>
    <s v="116"/>
    <m/>
    <s v="116"/>
    <s v="Hpakant Town"/>
    <s v="0.19374952337077"/>
    <s v="1"/>
    <n v="104"/>
    <n v="104"/>
    <n v="104"/>
    <n v="0"/>
    <n v="104"/>
    <n v="0"/>
    <n v="503"/>
  </r>
  <r>
    <x v="0"/>
    <x v="1"/>
    <s v="MMR001"/>
    <s v="Mohnyin"/>
    <s v="MMR001D002"/>
    <x v="1"/>
    <s v="MMR001009"/>
    <s v="Seik Mu"/>
    <s v="MMR001009003"/>
    <s v="Maw Shan"/>
    <s v="166785"/>
    <x v="149"/>
    <s v="MMR001CMP181"/>
    <s v="96.2692"/>
    <s v="25.56651"/>
    <s v="278"/>
    <n v="25"/>
    <n v="133"/>
    <s v="5.32"/>
    <s v="GCA"/>
    <x v="0"/>
    <x v="1"/>
    <s v="Rural"/>
    <s v="01/01/2013"/>
    <s v="1"/>
    <s v="Shalom"/>
    <s v="IP"/>
    <m/>
    <s v="14/10/2015"/>
    <s v="14-Oct-15 Population update. Soruce; Hpakant Mission Report_WFP_x000a_19-Aug-15 Population update. Source: Shalom_x000a_2-Apr-15 (Population update, Source: UNHCR CCCM Mission)_x000a_Population update: Source: Camp Profile Round 2."/>
    <s v="P4"/>
    <s v="0"/>
    <m/>
    <s v="0"/>
    <s v="Hpakant Town"/>
    <s v="6.70949199284839"/>
    <s v="2"/>
    <n v="21"/>
    <n v="21"/>
    <n v="21"/>
    <n v="0"/>
    <n v="21"/>
    <n v="0"/>
    <n v="117"/>
  </r>
  <r>
    <x v="0"/>
    <x v="1"/>
    <s v="MMR001"/>
    <s v="Mohnyin"/>
    <s v="MMR001D002"/>
    <x v="1"/>
    <s v="MMR001009"/>
    <s v="Seik Mu"/>
    <s v="MMR001009003"/>
    <s v="Maw Shan"/>
    <s v="166785"/>
    <x v="150"/>
    <s v="MMR001CMP182"/>
    <s v="96.2792"/>
    <s v="25.56551"/>
    <s v="259"/>
    <n v="10"/>
    <n v="39"/>
    <s v="3.9"/>
    <s v="GCA"/>
    <x v="0"/>
    <x v="1"/>
    <s v="Rural"/>
    <s v="01/01/2013"/>
    <s v="1"/>
    <s v="Shalom"/>
    <s v="IP"/>
    <m/>
    <s v="14/10/2015"/>
    <s v="14-Oct-15 Population update. Soruce; Hpakant Mission Report_WFP_x000a_19-Aug-15 Population updae. Source: Shalom._x000a_25-Jun-15 (Population update. Source Shalom)_x000a_Population update: Source: Camp Profile Round 2."/>
    <s v="P4"/>
    <s v="0"/>
    <m/>
    <s v="0"/>
    <s v="Hpakant Town"/>
    <s v="6.20855643467062"/>
    <s v="2"/>
    <n v="9"/>
    <n v="9"/>
    <n v="9"/>
    <n v="0"/>
    <n v="9"/>
    <n v="0"/>
    <n v="37"/>
  </r>
  <r>
    <x v="1"/>
    <x v="0"/>
    <s v="MMR015"/>
    <s v="Muse"/>
    <s v="MMR015D002"/>
    <x v="9"/>
    <s v="MMR015011"/>
    <s v="Galeng"/>
    <m/>
    <s v="Galeng"/>
    <m/>
    <x v="151"/>
    <s v="MMR015CMP211"/>
    <m/>
    <m/>
    <m/>
    <n v="0"/>
    <n v="0"/>
    <m/>
    <s v="NGCA"/>
    <x v="0"/>
    <x v="1"/>
    <s v="Rural"/>
    <m/>
    <m/>
    <m/>
    <s v="IP"/>
    <m/>
    <s v="15/01/2013"/>
    <s v="Close: Duplicate Camp (MMR015CMP020 - Zup Aung Camp) 21-Jan-14"/>
    <m/>
    <s v="0"/>
    <m/>
    <s v="0"/>
    <m/>
    <m/>
    <m/>
    <n v="0"/>
    <n v="0"/>
    <n v="0"/>
    <n v="0"/>
    <n v="0"/>
    <n v="0"/>
    <n v="0"/>
  </r>
  <r>
    <x v="1"/>
    <x v="0"/>
    <s v="MMR015"/>
    <s v="Muse"/>
    <s v="MMR015D002"/>
    <x v="9"/>
    <s v="MMR015011"/>
    <s v="Galeng"/>
    <m/>
    <s v="Galeng"/>
    <m/>
    <x v="152"/>
    <s v="MMR015CMP212"/>
    <m/>
    <m/>
    <m/>
    <n v="0"/>
    <n v="0"/>
    <m/>
    <s v="NGCA"/>
    <x v="0"/>
    <x v="1"/>
    <s v="Rural"/>
    <m/>
    <m/>
    <m/>
    <s v="IP"/>
    <m/>
    <s v="15/01/2013"/>
    <s v="Close: Duplicate Camp (MMR015CMP015 - Kone Khem Camp) 21-Jan-14"/>
    <m/>
    <s v="0"/>
    <m/>
    <s v="0"/>
    <m/>
    <m/>
    <m/>
    <n v="0"/>
    <n v="0"/>
    <n v="0"/>
    <n v="0"/>
    <n v="0"/>
    <n v="0"/>
    <n v="0"/>
  </r>
  <r>
    <x v="1"/>
    <x v="1"/>
    <s v="MMR001"/>
    <s v="Mohnyin"/>
    <s v="MMR001D002"/>
    <x v="1"/>
    <s v="MMR001009"/>
    <s v="Lone Khin"/>
    <s v="MMR001009001"/>
    <s v="Ma Sut Yang"/>
    <s v="216880"/>
    <x v="153"/>
    <s v="MMR001CMP172"/>
    <s v="96.35307"/>
    <s v="25.66847"/>
    <s v="256"/>
    <n v="0"/>
    <n v="0"/>
    <m/>
    <s v="GCA"/>
    <x v="0"/>
    <x v="1"/>
    <s v="Rural"/>
    <s v="01/01/2013"/>
    <m/>
    <m/>
    <s v="RRD"/>
    <m/>
    <s v="15/05/2014"/>
    <s v="Only one HH left, included in Lon Khin Baptist distribution list."/>
    <m/>
    <s v="0"/>
    <m/>
    <s v="0"/>
    <m/>
    <m/>
    <m/>
    <n v="0"/>
    <n v="0"/>
    <n v="0"/>
    <n v="0"/>
    <n v="0"/>
    <n v="0"/>
    <n v="0"/>
  </r>
  <r>
    <x v="1"/>
    <x v="1"/>
    <s v="MMR001"/>
    <s v="Mohnyin"/>
    <s v="MMR001D002"/>
    <x v="1"/>
    <s v="MMR001009"/>
    <s v="Seik Mu"/>
    <s v="MMR001009003"/>
    <s v="Seik Mu"/>
    <s v="166783"/>
    <x v="154"/>
    <s v="MMR001CMP180"/>
    <m/>
    <m/>
    <m/>
    <n v="0"/>
    <n v="0"/>
    <m/>
    <s v="GCA"/>
    <x v="0"/>
    <x v="1"/>
    <s v="Rural"/>
    <m/>
    <m/>
    <m/>
    <s v="IP"/>
    <m/>
    <s v="15/05/2014"/>
    <s v="Closed."/>
    <m/>
    <s v="0"/>
    <m/>
    <s v="0"/>
    <m/>
    <m/>
    <m/>
    <n v="0"/>
    <n v="0"/>
    <n v="0"/>
    <n v="0"/>
    <n v="0"/>
    <n v="0"/>
    <n v="0"/>
  </r>
  <r>
    <x v="1"/>
    <x v="1"/>
    <s v="MMR001"/>
    <s v="Mohnyin"/>
    <s v="MMR001D002"/>
    <x v="1"/>
    <s v="MMR001009"/>
    <s v="Lone Khin"/>
    <s v="MMR001009001"/>
    <s v="Lone Khin"/>
    <s v="166773"/>
    <x v="155"/>
    <s v="MMR001CMP177"/>
    <s v="96.35416"/>
    <s v="25.65867"/>
    <s v="0"/>
    <n v="0"/>
    <n v="0"/>
    <m/>
    <s v="GCA"/>
    <x v="0"/>
    <x v="1"/>
    <s v="Rural"/>
    <s v="01/01/2013"/>
    <m/>
    <m/>
    <s v="RRD"/>
    <m/>
    <s v="15/05/2014"/>
    <s v="Closed."/>
    <m/>
    <s v="0"/>
    <m/>
    <s v="0"/>
    <m/>
    <m/>
    <m/>
    <n v="0"/>
    <n v="0"/>
    <n v="0"/>
    <n v="0"/>
    <n v="0"/>
    <n v="0"/>
    <n v="0"/>
  </r>
  <r>
    <x v="1"/>
    <x v="1"/>
    <s v="MMR001"/>
    <s v="Mohnyin"/>
    <s v="MMR001D002"/>
    <x v="1"/>
    <s v="MMR001009"/>
    <s v="Hpakan Town"/>
    <s v="MMR001009701"/>
    <s v="Hnget Pyaw Taw Ward"/>
    <s v="MMR001009701502"/>
    <x v="156"/>
    <s v="MMR001CMP082"/>
    <s v="96.31279"/>
    <s v="25.61116"/>
    <s v="0"/>
    <n v="0"/>
    <n v="0"/>
    <m/>
    <s v="GCA"/>
    <x v="0"/>
    <x v="1"/>
    <s v="Urban"/>
    <s v="01/08/2012"/>
    <s v="2"/>
    <s v="KBC"/>
    <s v="IP"/>
    <m/>
    <s v="15/05/2014"/>
    <s v="Closed.Moved to Na Ma Pyit KBC."/>
    <m/>
    <s v="0"/>
    <m/>
    <s v="0"/>
    <m/>
    <m/>
    <m/>
    <n v="0"/>
    <n v="0"/>
    <n v="0"/>
    <n v="0"/>
    <n v="0"/>
    <n v="0"/>
    <n v="0"/>
  </r>
  <r>
    <x v="0"/>
    <x v="1"/>
    <s v="MMR001"/>
    <s v="Bhamo"/>
    <s v="MMR001D003"/>
    <x v="4"/>
    <s v="MMR001013"/>
    <s v="Man Wein"/>
    <s v="MMR001013021"/>
    <m/>
    <m/>
    <x v="157"/>
    <s v="MMR001CMP132"/>
    <s v="97.57849"/>
    <s v="23.83532"/>
    <s v="795"/>
    <n v="458"/>
    <n v="2139"/>
    <s v="4.67030567685589"/>
    <s v="GCA"/>
    <x v="0"/>
    <x v="1"/>
    <s v="Rural"/>
    <s v="01/11/2011"/>
    <s v="2"/>
    <s v="KMSS-BMO"/>
    <s v="IP"/>
    <m/>
    <s v="16/02/2016"/>
    <s v="16/Feb/2016. spontenous return to villages near Manwin Gyi_x000a_28/Jan/2016. Population update. Data source: KBC (mail by maran)_x000a_19-Aug-2015. Update Population. Data Source; KMSS-BMO_x000a_Population Update. Source: KMSS-BMO"/>
    <s v="P4"/>
    <s v="258"/>
    <m/>
    <s v="258"/>
    <s v="Namhkan Town"/>
    <s v="10.5093754004805"/>
    <s v="3"/>
    <n v="114"/>
    <n v="114"/>
    <n v="114"/>
    <n v="0"/>
    <n v="114"/>
    <n v="0"/>
    <n v="520"/>
  </r>
  <r>
    <x v="0"/>
    <x v="1"/>
    <s v="MMR001"/>
    <s v="Bhamo"/>
    <s v="MMR001D003"/>
    <x v="4"/>
    <s v="MMR001013"/>
    <s v="Man Wein"/>
    <s v="MMR001013021"/>
    <m/>
    <m/>
    <x v="158"/>
    <s v="MMR001CMP228"/>
    <s v="97.578367"/>
    <s v="23.833478"/>
    <s v="925"/>
    <n v="123"/>
    <n v="555"/>
    <s v="4.51219512195122"/>
    <s v="GCA"/>
    <x v="0"/>
    <x v="1"/>
    <s v="Rural"/>
    <m/>
    <m/>
    <s v="KMSS-BMO"/>
    <s v="IP"/>
    <m/>
    <s v="16/02/2016"/>
    <s v="16/Feb/2016. families’ extension_x000a_28/Jan/2016. Population update. Data source: KBC (mail by maran)_x000a_19-Aug-2015. Update Population. Data Source; KMSS-BMO_x000a_Responsible Agency update. KMSS-MYT to KMSS-BMO."/>
    <s v="P4"/>
    <s v="123"/>
    <m/>
    <s v="123"/>
    <s v="Namhkan Town"/>
    <s v="10.5275869475575"/>
    <s v="3"/>
    <n v="445"/>
    <n v="425"/>
    <n v="425"/>
    <n v="0"/>
    <n v="445"/>
    <n v="0"/>
    <n v="2248"/>
  </r>
  <r>
    <x v="0"/>
    <x v="1"/>
    <s v="MMR001"/>
    <s v="Bhamo"/>
    <s v="MMR001D003"/>
    <x v="6"/>
    <s v="MMR001012"/>
    <s v="Ba Lawng Kawng (Lwegel Sub-township)"/>
    <s v="MMR001012030"/>
    <s v="Hpa Lum"/>
    <s v="167138"/>
    <x v="159"/>
    <s v="MMR001CMP131"/>
    <s v="97.669367"/>
    <s v="24.378167"/>
    <s v="1149"/>
    <n v="375"/>
    <n v="1598"/>
    <s v="4.26133333333333"/>
    <s v="NGCA"/>
    <x v="0"/>
    <x v="1"/>
    <s v="Rural"/>
    <s v="01/04/2012"/>
    <s v="2"/>
    <s v="KMSS-BMO"/>
    <s v="IP"/>
    <m/>
    <s v="16/02/2016"/>
    <s v="16/Feb/2016. some HH increase as some IDP from Pa Kahtawng join as the camp is closer to village _x000a_28/Jan/2016. Population update. Data source: KBC (mail by maran)_x000a_19-Aug-2015. Update population. Data Source; KMSS-BMO_x000a_Population Update. Source: Save The Children."/>
    <s v="P1"/>
    <s v="0"/>
    <m/>
    <s v="0"/>
    <s v="Lwegel Town"/>
    <s v="20.5582363607881"/>
    <s v="5"/>
    <n v="392"/>
    <n v="392"/>
    <n v="378"/>
    <n v="0"/>
    <n v="392"/>
    <n v="0"/>
    <n v="1677"/>
  </r>
  <r>
    <x v="0"/>
    <x v="1"/>
    <s v="MMR001"/>
    <s v="Bhamo"/>
    <s v="MMR001D003"/>
    <x v="6"/>
    <s v="MMR001012"/>
    <s v="Kawng Hsa (Lwegel Sub-township)"/>
    <s v="MMR001012033"/>
    <s v="Mai Gyar Yang"/>
    <s v="216913"/>
    <x v="160"/>
    <s v="MMR001CMP126"/>
    <s v="97.752667"/>
    <s v="24.2744"/>
    <s v="978"/>
    <n v="677"/>
    <n v="3622"/>
    <s v="5.35007385524372"/>
    <s v="NGCA"/>
    <x v="0"/>
    <x v="1"/>
    <s v="Rural"/>
    <s v="01/04/2012"/>
    <s v="2"/>
    <s v="KMSS-BMO"/>
    <s v="IP"/>
    <m/>
    <s v="16/02/2016"/>
    <s v="16/Feb/2016. some hh as they  join Nhkawng Pa camp which is closer to their village of origin_x000a_28/Jan/2016. Population update. Data source: KBC (mail by maran)_x000a_19-Aug-2015. Population Update. Data Source; KMSS-BMO_x000a_Population update: Source: Camp Profile Round 2."/>
    <s v="P2"/>
    <s v="0"/>
    <m/>
    <s v="0"/>
    <s v="Lwegel Town"/>
    <s v="8.95320493793857"/>
    <s v="2"/>
    <n v="676"/>
    <n v="489"/>
    <n v="417"/>
    <n v="0"/>
    <n v="676"/>
    <n v="0"/>
    <n v="3741"/>
  </r>
  <r>
    <x v="1"/>
    <x v="1"/>
    <s v="MMR001"/>
    <s v="Mohnyin"/>
    <s v="MMR001D002"/>
    <x v="17"/>
    <s v="MMR001007"/>
    <s v="Nam Mun"/>
    <s v="MMR001007016"/>
    <s v="Nam Mun"/>
    <s v="166591"/>
    <x v="161"/>
    <s v="MMR001CMP081"/>
    <s v="96.36495"/>
    <s v="24.99835"/>
    <s v="0"/>
    <n v="0"/>
    <n v="0"/>
    <m/>
    <s v="GCA"/>
    <x v="0"/>
    <x v="1"/>
    <s v="Rural"/>
    <s v="01/03/2012"/>
    <m/>
    <s v="KBC"/>
    <s v="RRD"/>
    <m/>
    <s v="17/07/2014"/>
    <s v="Closed. Duplicate with (Nawng Ing (Indawgyi) Baptist Church)"/>
    <s v="P4"/>
    <s v="0"/>
    <m/>
    <s v="0"/>
    <m/>
    <m/>
    <m/>
    <n v="0"/>
    <n v="0"/>
    <n v="0"/>
    <n v="0"/>
    <n v="0"/>
    <n v="0"/>
    <n v="0"/>
  </r>
  <r>
    <x v="0"/>
    <x v="1"/>
    <s v="MMR001"/>
    <s v="Myitkyina"/>
    <s v="MMR001D001"/>
    <x v="12"/>
    <s v="MMR001002"/>
    <s v="Nam Sang Yang"/>
    <s v="MMR001002024"/>
    <m/>
    <m/>
    <x v="162"/>
    <s v="MMR001CMP208"/>
    <s v="97.541794"/>
    <s v="24.752471"/>
    <m/>
    <m/>
    <n v="1047"/>
    <m/>
    <s v="NGCA"/>
    <x v="0"/>
    <x v="2"/>
    <s v="Urban"/>
    <m/>
    <m/>
    <m/>
    <s v="IRRC"/>
    <m/>
    <s v="17/09/2014"/>
    <s v="In 2014, this school is no longer accepting the lower grade students."/>
    <s v="P2"/>
    <s v="0"/>
    <m/>
    <s v="0"/>
    <s v="Laiza town"/>
    <s v="2.33075682077647"/>
    <s v="1"/>
    <n v="0"/>
    <n v="0"/>
    <n v="0"/>
    <n v="0"/>
    <n v="0"/>
    <n v="0"/>
    <n v="0"/>
  </r>
  <r>
    <x v="0"/>
    <x v="1"/>
    <s v="MMR001"/>
    <s v="Mohnyin"/>
    <s v="MMR001D002"/>
    <x v="17"/>
    <s v="MMR001007"/>
    <s v="Mohnyin Town"/>
    <s v="MMR001007701"/>
    <m/>
    <m/>
    <x v="163"/>
    <s v="MMR001CMP232"/>
    <s v="96.52534"/>
    <s v="24.99628"/>
    <m/>
    <n v="36"/>
    <n v="153"/>
    <s v="4.25"/>
    <s v="GCA"/>
    <x v="0"/>
    <x v="0"/>
    <m/>
    <m/>
    <m/>
    <m/>
    <s v="IP"/>
    <m/>
    <s v="19/03/2015"/>
    <s v="19-Mar-2015 (WFP has been providing this host families since 2013.)"/>
    <m/>
    <s v="0"/>
    <m/>
    <s v="0"/>
    <m/>
    <m/>
    <m/>
    <n v="0"/>
    <n v="0"/>
    <n v="0"/>
    <n v="0"/>
    <n v="0"/>
    <n v="0"/>
    <n v="0"/>
  </r>
  <r>
    <x v="0"/>
    <x v="1"/>
    <s v="MMR001"/>
    <s v="Mohnyin"/>
    <s v="MMR001D002"/>
    <x v="1"/>
    <s v="MMR001009"/>
    <s v="Hpakan Town"/>
    <s v="MMR001009701"/>
    <s v="Maw Wam Ward"/>
    <s v="MMR001009701501"/>
    <x v="164"/>
    <s v="MMR001CMP167"/>
    <s v="96.3164"/>
    <s v="25.61842"/>
    <s v="250"/>
    <n v="15"/>
    <n v="74"/>
    <s v="4.93333333333333"/>
    <s v="GCA"/>
    <x v="0"/>
    <x v="1"/>
    <s v="Urban"/>
    <s v="01/01/2013"/>
    <s v="1"/>
    <s v="Shalom"/>
    <s v="IP"/>
    <m/>
    <s v="19/08/2015"/>
    <s v="19-Aug-15 Population update. Source: Shalom_x000a_25-Jun-15 (Population update. Source : Shalom)_x000a_2-Apr-15 (Population update, Source: UNHCR CCCM Mission)_x000a_Population update: Source: Camp Profile Round 2."/>
    <s v="P4"/>
    <s v="0"/>
    <m/>
    <s v="0"/>
    <s v="Hpakant Town"/>
    <s v="0.758421197725319"/>
    <s v="1"/>
    <n v="16"/>
    <n v="16"/>
    <n v="16"/>
    <n v="0"/>
    <n v="16"/>
    <n v="0"/>
    <n v="73"/>
  </r>
  <r>
    <x v="0"/>
    <x v="1"/>
    <s v="MMR001"/>
    <s v="Bhamo"/>
    <s v="MMR001D003"/>
    <x v="8"/>
    <s v="MMR001010"/>
    <s v="Bhamo Town"/>
    <s v="MMR001010701"/>
    <m/>
    <m/>
    <x v="165"/>
    <s v="MMR001CMP049"/>
    <s v="97.2401834615385"/>
    <s v="24.2631743589744"/>
    <s v="0"/>
    <n v="116"/>
    <n v="659"/>
    <s v="5.68103448275862"/>
    <s v="GCA"/>
    <x v="0"/>
    <x v="1"/>
    <s v="Urban"/>
    <s v="01/06/2011"/>
    <s v="2"/>
    <s v="Shalom"/>
    <s v="IP"/>
    <m/>
    <s v="19/08/2015"/>
    <s v="19-Aug-15 Population update. Source: Shalom_x000a_25-Jun-15 (Population update. Source : Shalom)_x000a_Population update: Source: Camp Profile Round 2."/>
    <s v="P4"/>
    <s v="14"/>
    <m/>
    <s v="14"/>
    <s v="Bhamo Town"/>
    <s v="1.08764014209462"/>
    <s v="1"/>
    <n v="110"/>
    <n v="110"/>
    <n v="0"/>
    <n v="0"/>
    <n v="110"/>
    <n v="0"/>
    <n v="680"/>
  </r>
  <r>
    <x v="1"/>
    <x v="1"/>
    <s v="MMR001"/>
    <s v="Bhamo"/>
    <s v="MMR001D003"/>
    <x v="4"/>
    <s v="MMR001013"/>
    <s v="La Gat Dawt"/>
    <s v="MMR001013027"/>
    <m/>
    <m/>
    <x v="166"/>
    <s v="MMR001CMP135"/>
    <s v="97.585667"/>
    <s v="23.9055"/>
    <s v="745"/>
    <n v="0"/>
    <n v="0"/>
    <m/>
    <s v="NGCA"/>
    <x v="0"/>
    <x v="1"/>
    <s v="Forest/bush"/>
    <s v="01/08/2012"/>
    <s v="2"/>
    <s v="KMSS-BMO"/>
    <s v="IP"/>
    <m/>
    <s v="19/08/2015"/>
    <s v="19-Aug-15 Close. Source: CCCM Unit._x000a_Population source: KMSS-BMO"/>
    <s v="P2"/>
    <s v="0"/>
    <m/>
    <s v="0"/>
    <s v="Namhkan Town"/>
    <s v="12.3922890833961"/>
    <s v="3"/>
    <n v="0"/>
    <n v="0"/>
    <n v="0"/>
    <n v="0"/>
    <n v="0"/>
    <n v="0"/>
    <n v="0"/>
  </r>
  <r>
    <x v="1"/>
    <x v="1"/>
    <s v="MMR001"/>
    <s v="Bhamo"/>
    <s v="MMR001D003"/>
    <x v="4"/>
    <s v="MMR001013"/>
    <s v="Man Mawn"/>
    <s v="MMR001013022"/>
    <m/>
    <m/>
    <x v="167"/>
    <s v="MMR001CMP202"/>
    <s v="97.601244"/>
    <s v="23.867714"/>
    <s v="755"/>
    <n v="0"/>
    <n v="0"/>
    <m/>
    <s v="NGCA"/>
    <x v="0"/>
    <x v="1"/>
    <s v="Rural"/>
    <s v="01/04/2013"/>
    <s v="2"/>
    <s v="KMSS-BMO"/>
    <s v="IP"/>
    <m/>
    <s v="21/06/2014"/>
    <s v="Closed. Source: Save The Children"/>
    <s v="P4"/>
    <s v="0"/>
    <m/>
    <s v="0"/>
    <m/>
    <m/>
    <m/>
    <n v="0"/>
    <n v="0"/>
    <n v="0"/>
    <n v="0"/>
    <n v="0"/>
    <n v="0"/>
    <n v="0"/>
  </r>
  <r>
    <x v="1"/>
    <x v="1"/>
    <s v="MMR001"/>
    <s v="Bhamo"/>
    <s v="MMR001D003"/>
    <x v="8"/>
    <s v="MMR001010"/>
    <m/>
    <m/>
    <m/>
    <m/>
    <x v="168"/>
    <s v="MMR001CMP048"/>
    <s v="97.221556501"/>
    <s v="24.262418021"/>
    <m/>
    <n v="0"/>
    <n v="0"/>
    <m/>
    <s v="GCA"/>
    <x v="0"/>
    <x v="1"/>
    <m/>
    <m/>
    <m/>
    <m/>
    <s v="IP"/>
    <m/>
    <s v="22/01/2014"/>
    <s v="Closed: Source UNHCR-Bhamo"/>
    <m/>
    <s v="0"/>
    <m/>
    <s v="0"/>
    <m/>
    <m/>
    <m/>
    <n v="0"/>
    <n v="0"/>
    <n v="0"/>
    <n v="0"/>
    <n v="0"/>
    <n v="0"/>
    <n v="0"/>
  </r>
  <r>
    <x v="1"/>
    <x v="1"/>
    <s v="MMR001"/>
    <s v="Bhamo"/>
    <s v="MMR001D003"/>
    <x v="4"/>
    <s v="MMR001013"/>
    <s v="Mung Ding Pa"/>
    <s v="MMR001013038"/>
    <m/>
    <m/>
    <x v="169"/>
    <s v="MMR001CMP203"/>
    <s v="96.80885"/>
    <s v="24.20645"/>
    <s v="781.8"/>
    <n v="0"/>
    <n v="0"/>
    <m/>
    <s v="NGCA"/>
    <x v="0"/>
    <x v="1"/>
    <s v="Rural"/>
    <s v="01/07/2012"/>
    <m/>
    <m/>
    <s v="IP"/>
    <m/>
    <s v="22/01/2014"/>
    <s v="Closed: Source UNHCR-Bhamo"/>
    <m/>
    <s v="0"/>
    <m/>
    <s v="0"/>
    <m/>
    <m/>
    <m/>
    <n v="0"/>
    <n v="0"/>
    <n v="0"/>
    <n v="0"/>
    <n v="0"/>
    <n v="0"/>
    <n v="0"/>
  </r>
  <r>
    <x v="1"/>
    <x v="1"/>
    <s v="MMR001"/>
    <s v="Mohnyin"/>
    <s v="MMR001D002"/>
    <x v="1"/>
    <s v="MMR001009"/>
    <s v="Seik Mu"/>
    <s v="MMR001009003"/>
    <s v="Seik Mu"/>
    <s v="166783"/>
    <x v="170"/>
    <s v="MMR001CMP186"/>
    <m/>
    <m/>
    <m/>
    <n v="0"/>
    <n v="0"/>
    <m/>
    <s v="GCA"/>
    <x v="0"/>
    <x v="1"/>
    <m/>
    <m/>
    <m/>
    <m/>
    <s v="RRD"/>
    <m/>
    <s v="24/01/2014"/>
    <s v="UNOCHA"/>
    <m/>
    <s v="0"/>
    <m/>
    <s v="0"/>
    <m/>
    <m/>
    <m/>
    <n v="0"/>
    <n v="0"/>
    <n v="0"/>
    <n v="0"/>
    <n v="0"/>
    <n v="0"/>
    <n v="0"/>
  </r>
  <r>
    <x v="1"/>
    <x v="1"/>
    <s v="MMR001"/>
    <s v="Bhamo"/>
    <s v="MMR001D003"/>
    <x v="8"/>
    <s v="MMR001010"/>
    <s v="Han Te"/>
    <s v="MMR001010024"/>
    <m/>
    <m/>
    <x v="171"/>
    <s v="MMR001CMP224"/>
    <s v="97.23913"/>
    <s v="24.22919"/>
    <s v="126"/>
    <n v="0"/>
    <n v="0"/>
    <m/>
    <s v="GCA"/>
    <x v="0"/>
    <x v="1"/>
    <s v="Urban"/>
    <m/>
    <m/>
    <s v="Shalom"/>
    <s v="IP"/>
    <m/>
    <s v="24/09/2014"/>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s v="0"/>
    <m/>
    <s v="0"/>
    <m/>
    <m/>
    <m/>
    <n v="0"/>
    <n v="0"/>
    <n v="0"/>
    <n v="0"/>
    <n v="0"/>
    <n v="0"/>
    <n v="0"/>
  </r>
  <r>
    <x v="1"/>
    <x v="1"/>
    <s v="MMR001"/>
    <s v="Myitkyina"/>
    <s v="MMR001D001"/>
    <x v="12"/>
    <s v="MMR001002"/>
    <s v="Nam Sang Yang"/>
    <s v="MMR001002024"/>
    <s v="Nam Sang Yang"/>
    <s v="165772"/>
    <x v="172"/>
    <s v="MMR001CMP117"/>
    <s v="97.551507"/>
    <s v="24.747213"/>
    <s v="221"/>
    <n v="0"/>
    <n v="0"/>
    <m/>
    <s v="NGCA"/>
    <x v="0"/>
    <x v="1"/>
    <s v="Rural"/>
    <s v="01/06/2011"/>
    <s v="3"/>
    <s v="KMSS-MYT"/>
    <s v="IP"/>
    <m/>
    <s v="25/06/2015"/>
    <s v="25-Jun-15 (Relocated to Hpum Lone Yan and Wai Choi)_x000a_Population Update. Source: UNHCR Cross-Line Mission Report. (July 2014)"/>
    <s v="P2"/>
    <s v="0"/>
    <s v="0"/>
    <s v="0"/>
    <s v="Laiza town"/>
    <s v="1.85751352261947"/>
    <s v="1"/>
    <n v="0"/>
    <n v="0"/>
    <n v="0"/>
    <n v="0"/>
    <n v="0"/>
    <n v="0"/>
    <n v="0"/>
  </r>
  <r>
    <x v="1"/>
    <x v="1"/>
    <s v="MMR001"/>
    <s v="Puta-O"/>
    <s v="MMR001D004"/>
    <x v="20"/>
    <s v="MMR001016"/>
    <m/>
    <m/>
    <m/>
    <m/>
    <x v="173"/>
    <s v="MMR001CMP221"/>
    <s v="97.58647"/>
    <s v="27.27406"/>
    <s v="403"/>
    <n v="0"/>
    <n v="0"/>
    <m/>
    <s v="GCA"/>
    <x v="0"/>
    <x v="1"/>
    <s v="Rural"/>
    <s v="01/09/2013"/>
    <m/>
    <m/>
    <s v="IP"/>
    <m/>
    <s v="25/06/2015"/>
    <s v="25-Jun-15 (Relocate to Long Sut)_x000a_Geo-Info, HH/Pop data received from MIRA Form"/>
    <s v="P3"/>
    <s v="0"/>
    <m/>
    <s v="0"/>
    <s v="Machanbaw Town"/>
    <s v="1.13658323854462"/>
    <s v="1"/>
    <n v="0"/>
    <n v="0"/>
    <n v="0"/>
    <n v="0"/>
    <n v="0"/>
    <n v="0"/>
    <n v="0"/>
  </r>
  <r>
    <x v="0"/>
    <x v="1"/>
    <s v="MMR001"/>
    <s v="Mohnyin"/>
    <s v="MMR001D002"/>
    <x v="1"/>
    <s v="MMR001009"/>
    <s v="Hpakan Town"/>
    <s v="MMR001009701"/>
    <s v="Maw Wam Ward"/>
    <s v="MMR001009701501"/>
    <x v="174"/>
    <s v="MMR001CMP091"/>
    <s v="96.31983"/>
    <s v="25.6145"/>
    <s v="65"/>
    <n v="5"/>
    <n v="26"/>
    <s v="5.2"/>
    <s v="GCA"/>
    <x v="0"/>
    <x v="1"/>
    <s v="Urban"/>
    <s v="01/08/2012"/>
    <s v="1"/>
    <s v="Shalom"/>
    <s v="IP"/>
    <m/>
    <s v="25/06/2015"/>
    <s v="25-Jun-15 (Population update. Source : Shalom)_x000a_Population update: Source: Camp Profile Round 2."/>
    <s v="P4"/>
    <s v="0"/>
    <m/>
    <s v="0"/>
    <s v="Hpakant Town"/>
    <s v="0.795777540072766"/>
    <s v="1"/>
    <n v="5"/>
    <n v="5"/>
    <n v="5"/>
    <n v="3"/>
    <n v="2"/>
    <n v="0"/>
    <n v="25"/>
  </r>
  <r>
    <x v="0"/>
    <x v="1"/>
    <m/>
    <m/>
    <m/>
    <x v="15"/>
    <s v="MMR001008"/>
    <s v="Sar Hmaw"/>
    <s v="MMR001008018"/>
    <s v="Sar Hmaw"/>
    <s v="166724"/>
    <x v="175"/>
    <s v="MMR001CMP235"/>
    <m/>
    <m/>
    <m/>
    <n v="24"/>
    <n v="83"/>
    <s v="3.45833333333333"/>
    <s v="GCA"/>
    <x v="0"/>
    <x v="0"/>
    <s v="Rural"/>
    <s v="01/05/2015"/>
    <m/>
    <m/>
    <s v="RRD"/>
    <m/>
    <s v="25/06/2015"/>
    <s v="25-Jun-2015 (New host families. Source: RRD)"/>
    <m/>
    <s v="0"/>
    <m/>
    <s v="0"/>
    <m/>
    <m/>
    <m/>
    <n v="0"/>
    <n v="0"/>
    <n v="0"/>
    <n v="0"/>
    <n v="0"/>
    <n v="0"/>
    <n v="0"/>
  </r>
  <r>
    <x v="1"/>
    <x v="1"/>
    <s v="MMR001"/>
    <s v="Myitkyina"/>
    <s v="MMR001D001"/>
    <x v="16"/>
    <s v="MMR001001"/>
    <s v="Myitkyina Town"/>
    <s v="MMR001001701"/>
    <s v="Myay Myint Ward"/>
    <s v="MMR001001701517"/>
    <x v="176"/>
    <s v="MMR001CMP017"/>
    <s v="97.376672"/>
    <s v="25.387863"/>
    <s v="0"/>
    <n v="0"/>
    <n v="0"/>
    <m/>
    <s v="GCA"/>
    <x v="0"/>
    <x v="1"/>
    <s v="Urban"/>
    <s v="01/10/2011"/>
    <s v="1"/>
    <s v="Shalom"/>
    <s v="IP"/>
    <m/>
    <s v="25/06/2015"/>
    <s v="25-Jun-15 Relocate to Shatapru Thida Aye Baptist Church_x000a_Population update: Source: Camp Profile Round 2."/>
    <s v="P4"/>
    <s v="0"/>
    <m/>
    <s v="0"/>
    <s v="Myitkyina Town"/>
    <s v="1.37517942107411"/>
    <s v="1"/>
    <n v="0"/>
    <n v="0"/>
    <n v="0"/>
    <n v="0"/>
    <n v="0"/>
    <n v="0"/>
    <n v="0"/>
  </r>
  <r>
    <x v="1"/>
    <x v="1"/>
    <s v="MMR001"/>
    <s v="Bhamo"/>
    <s v="MMR001D003"/>
    <x v="8"/>
    <s v="MMR001010"/>
    <m/>
    <m/>
    <m/>
    <m/>
    <x v="177"/>
    <s v="MMR001CMP153"/>
    <m/>
    <m/>
    <m/>
    <n v="0"/>
    <n v="0"/>
    <m/>
    <s v="GCA"/>
    <x v="0"/>
    <x v="0"/>
    <m/>
    <m/>
    <m/>
    <m/>
    <m/>
    <s v="Estimation"/>
    <s v="27/01/2014"/>
    <s v="Closed : Source, OCHA"/>
    <m/>
    <s v="0"/>
    <m/>
    <s v="0"/>
    <m/>
    <m/>
    <m/>
    <n v="0"/>
    <n v="0"/>
    <n v="0"/>
    <n v="0"/>
    <n v="0"/>
    <n v="0"/>
    <n v="0"/>
  </r>
  <r>
    <x v="1"/>
    <x v="1"/>
    <s v="MMR001"/>
    <s v="Puta-O"/>
    <s v="MMR001D004"/>
    <x v="14"/>
    <s v="MMR001014"/>
    <s v="Lang Taung"/>
    <s v="MMR001014009"/>
    <s v="Nawng Hkaing"/>
    <s v="167567"/>
    <x v="178"/>
    <s v="MMR001CMP220"/>
    <s v="97.58184"/>
    <s v="27.2702"/>
    <s v="372.9"/>
    <n v="0"/>
    <n v="0"/>
    <m/>
    <s v="GCA"/>
    <x v="0"/>
    <x v="1"/>
    <s v="Rural"/>
    <s v="01/08/2013"/>
    <m/>
    <m/>
    <s v="IP"/>
    <m/>
    <s v="27/03/2014"/>
    <s v="25-Jun-15 (Relocated to Lone Sut)_x000a_Geo-Info, HH/Pop data received from MIRA Form"/>
    <s v="P3"/>
    <s v="0"/>
    <m/>
    <s v="0"/>
    <s v="Machanbaw Town"/>
    <s v="1.70056896996476"/>
    <s v="1"/>
    <n v="0"/>
    <n v="0"/>
    <n v="0"/>
    <n v="0"/>
    <n v="0"/>
    <n v="0"/>
    <n v="0"/>
  </r>
  <r>
    <x v="1"/>
    <x v="1"/>
    <s v="MMR001"/>
    <s v="Bhamo"/>
    <s v="MMR001D003"/>
    <x v="4"/>
    <s v="MMR001013"/>
    <m/>
    <m/>
    <m/>
    <m/>
    <x v="179"/>
    <s v="MMR001CMP216"/>
    <m/>
    <m/>
    <m/>
    <n v="0"/>
    <n v="0"/>
    <m/>
    <s v="GCA"/>
    <x v="0"/>
    <x v="0"/>
    <s v="Rural"/>
    <m/>
    <m/>
    <m/>
    <s v="IP"/>
    <m/>
    <s v="27/03/2015"/>
    <s v="27-Mar-15 (Closed. Source: UNHCR-Bhamo)_x000a_New Camp"/>
    <s v="P4"/>
    <s v="0"/>
    <m/>
    <s v="0"/>
    <m/>
    <m/>
    <m/>
    <n v="0"/>
    <n v="0"/>
    <n v="0"/>
    <n v="0"/>
    <n v="0"/>
    <n v="0"/>
    <n v="0"/>
  </r>
  <r>
    <x v="0"/>
    <x v="1"/>
    <s v="MMR001"/>
    <s v="Bhamo"/>
    <s v="MMR001D003"/>
    <x v="8"/>
    <s v="MMR001010"/>
    <s v="Bhamo Town"/>
    <s v="MMR001010701"/>
    <m/>
    <m/>
    <x v="180"/>
    <s v="MMR001CMP050"/>
    <s v="97.23883"/>
    <s v="24.26072"/>
    <m/>
    <n v="274"/>
    <n v="1349"/>
    <s v="4.92335766423358"/>
    <s v="GCA"/>
    <x v="0"/>
    <x v="1"/>
    <s v="Urban"/>
    <s v="01/11/2011"/>
    <s v="2"/>
    <s v="KMSS-BMO"/>
    <s v="IP"/>
    <m/>
    <s v="28/01/2016"/>
    <s v="28/Jan/2016. Population update. Data source: KBC (mail by maran)_x000a_19-Aug-15 (Population Update. Data Source: KMSS-BMO)_x000a_Population update: Source: Camp Profile Round 2."/>
    <s v="P4"/>
    <s v="104"/>
    <s v="20"/>
    <s v="20"/>
    <s v="Bhamo Town"/>
    <s v="0.784400468385964"/>
    <s v="1"/>
    <n v="255"/>
    <n v="255"/>
    <n v="0"/>
    <n v="0"/>
    <n v="255"/>
    <n v="0"/>
    <n v="1116"/>
  </r>
  <r>
    <x v="0"/>
    <x v="1"/>
    <s v="MMR001"/>
    <s v="Bhamo"/>
    <s v="MMR001D003"/>
    <x v="4"/>
    <s v="MMR001013"/>
    <s v="Dum Buk"/>
    <s v="MMR001013014"/>
    <s v="Dum Buk"/>
    <s v="Dum Buk"/>
    <x v="181"/>
    <s v="MMR001CMP129"/>
    <s v="97.609833"/>
    <s v="24.002433"/>
    <s v="854"/>
    <n v="245"/>
    <n v="1232"/>
    <s v="5.02857142857143"/>
    <s v="NGCA"/>
    <x v="0"/>
    <x v="1"/>
    <s v="Rural"/>
    <s v="01/10/2011"/>
    <s v="2"/>
    <s v="KMSS-BMO"/>
    <s v="IP"/>
    <m/>
    <s v="28/01/2016"/>
    <s v="28/Jan/2016. Population update. Data source: KBC (mail by maran)_x000a_Population update: Source: KMSS-BMO_x000a_Population Update. Source: Save The Children."/>
    <s v="P2"/>
    <s v="55"/>
    <m/>
    <s v="55"/>
    <s v="Namhkan Town"/>
    <s v="19.7964074306385"/>
    <s v="4"/>
    <n v="411"/>
    <n v="411"/>
    <n v="400"/>
    <n v="0"/>
    <n v="411"/>
    <n v="0"/>
    <n v="1916"/>
  </r>
  <r>
    <x v="0"/>
    <x v="1"/>
    <s v="MMR001"/>
    <s v="Bhamo"/>
    <s v="MMR001D003"/>
    <x v="4"/>
    <s v="MMR001013"/>
    <s v="Dum Buk"/>
    <s v="MMR001013014"/>
    <s v="Dum Buk"/>
    <s v="Dum Buk"/>
    <x v="182"/>
    <s v="MMR001CMP226"/>
    <s v="97.60825"/>
    <s v="24.00025"/>
    <m/>
    <n v="219"/>
    <n v="891"/>
    <s v="4.06849315068493"/>
    <s v="NGCA"/>
    <x v="0"/>
    <x v="1"/>
    <s v="Rural"/>
    <m/>
    <m/>
    <s v="KMSS-BMO"/>
    <s v="IP"/>
    <m/>
    <s v="28/01/2016"/>
    <s v="28/Jan/2016. Population update. Data source: KBC (mail by maran)_x000a_Population Update. Source: Save The Children."/>
    <s v="P2"/>
    <s v="99"/>
    <m/>
    <s v="99"/>
    <s v="Namhkan Town"/>
    <s v="19.6317867321401"/>
    <s v="4"/>
    <n v="0"/>
    <n v="0"/>
    <n v="0"/>
    <n v="0"/>
    <n v="0"/>
    <n v="0"/>
    <n v="0"/>
  </r>
  <r>
    <x v="0"/>
    <x v="0"/>
    <s v="MMR015"/>
    <s v="Muse"/>
    <s v="MMR015D002"/>
    <x v="9"/>
    <s v="MMR015011"/>
    <s v="Kutkai Town"/>
    <s v="MMR015011701"/>
    <s v="No (3) Ward"/>
    <s v="MMR015011701503"/>
    <x v="183"/>
    <s v="MMR015CMP017"/>
    <s v="97.94736"/>
    <s v="23.46035"/>
    <s v="4430"/>
    <n v="31"/>
    <n v="144"/>
    <s v="4.64516129032258"/>
    <s v="GCA"/>
    <x v="0"/>
    <x v="1"/>
    <s v="Urban"/>
    <s v="01/12/2012"/>
    <m/>
    <s v="KMSS-LSO"/>
    <s v="IP"/>
    <m/>
    <s v="28/01/2016"/>
    <s v="28/Jan/2016. Population update. Data source: KBC (mail by maran)_x000a_19-Aug-15 (Population update. Source: MKSS-LSO)_x000a_25-Jun-15 (Population update. Source: KMSS-LSO)_x000a_Population updated. Source: Shelter unit."/>
    <s v="P3"/>
    <s v="0"/>
    <m/>
    <s v="0"/>
    <s v="Kutkai Town"/>
    <s v="0.422125583055265"/>
    <s v="1"/>
    <n v="30"/>
    <n v="30"/>
    <n v="30"/>
    <n v="0"/>
    <n v="30"/>
    <n v="0"/>
    <n v="139"/>
  </r>
  <r>
    <x v="0"/>
    <x v="1"/>
    <s v="MMR001"/>
    <s v="Bhamo"/>
    <s v="MMR001D003"/>
    <x v="4"/>
    <s v="MMR001013"/>
    <s v="In Ba Pa"/>
    <s v="MMR001013012"/>
    <s v="La Na"/>
    <s v="216948"/>
    <x v="184"/>
    <s v="MMR001CMP128"/>
    <s v="97.625617"/>
    <s v="24.056133"/>
    <s v="866"/>
    <n v="545"/>
    <n v="2560"/>
    <s v="4.69724770642202"/>
    <s v="NGCA"/>
    <x v="0"/>
    <x v="1"/>
    <s v="Rural"/>
    <s v="01/10/2011"/>
    <s v="2"/>
    <s v="KMSS-BMO"/>
    <s v="IP"/>
    <m/>
    <s v="28/01/2016"/>
    <s v="28/Jan/2016. Population update. Data source: KBC (mail by maran)_x000a_19-Aug-2015. Update Population. Data Source; KMSS-BMO_x000a_Population update: Source UNHCR-Bhamo"/>
    <s v="P2"/>
    <s v="51"/>
    <m/>
    <s v="51"/>
    <s v="Lwegel Town"/>
    <s v="18.6209035550626"/>
    <s v="4"/>
    <n v="547"/>
    <n v="544"/>
    <n v="540"/>
    <n v="0"/>
    <n v="547"/>
    <n v="0"/>
    <n v="2692"/>
  </r>
  <r>
    <x v="0"/>
    <x v="1"/>
    <s v="MMR001"/>
    <s v="Bhamo"/>
    <s v="MMR001D003"/>
    <x v="6"/>
    <s v="MMR001012"/>
    <s v="Lwegel Town"/>
    <s v="MMR001012702"/>
    <s v="Loi Je"/>
    <m/>
    <x v="185"/>
    <s v="MMR001CMP069"/>
    <s v="97.724567"/>
    <s v="24.205417"/>
    <m/>
    <n v="124"/>
    <n v="544"/>
    <s v="4.38709677419355"/>
    <s v="GCA"/>
    <x v="0"/>
    <x v="1"/>
    <s v="Urban"/>
    <s v="01/11/2011"/>
    <s v="2"/>
    <s v="KMSS-BMO"/>
    <s v="IP"/>
    <m/>
    <s v="28/01/2016"/>
    <s v="28/Jan/2016. Population update. Data source: KBC (mail by maran)_x000a_19 Aug 2015. Udate Population. Date Source; KMSS-BMO_x000a_Population update: Source: KMSS-BMO"/>
    <s v="P3"/>
    <s v="57"/>
    <m/>
    <s v="57"/>
    <s v="Lwegel Town"/>
    <s v="0.779787355782773"/>
    <s v="1"/>
    <n v="124"/>
    <n v="124"/>
    <n v="85"/>
    <n v="0"/>
    <n v="124"/>
    <n v="0"/>
    <n v="633"/>
  </r>
  <r>
    <x v="0"/>
    <x v="1"/>
    <s v="MMR001"/>
    <s v="Bhamo"/>
    <s v="MMR001D003"/>
    <x v="4"/>
    <s v="MMR001013"/>
    <s v="Man Wein"/>
    <s v="MMR001013021"/>
    <s v="Man Wein"/>
    <s v="167405"/>
    <x v="186"/>
    <s v="MMR001CMP134"/>
    <s v="97.588292"/>
    <s v="23.827871"/>
    <m/>
    <n v="175"/>
    <n v="834"/>
    <s v="4.76571428571429"/>
    <s v="GCA"/>
    <x v="0"/>
    <x v="0"/>
    <s v="Rural"/>
    <m/>
    <m/>
    <m/>
    <s v="IP"/>
    <m/>
    <s v="28/01/2016"/>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s v="0"/>
    <m/>
    <s v="0"/>
    <s v="Namhkan Town"/>
    <s v="9.56503816235005"/>
    <s v="2"/>
    <n v="0"/>
    <n v="0"/>
    <n v="0"/>
    <n v="0"/>
    <n v="0"/>
    <n v="0"/>
    <n v="0"/>
  </r>
  <r>
    <x v="0"/>
    <x v="0"/>
    <s v="MMR015"/>
    <s v="Kyaukme"/>
    <s v="MMR015D003"/>
    <x v="18"/>
    <s v="MMR015019"/>
    <s v="Urban"/>
    <s v="MMR015019701"/>
    <m/>
    <m/>
    <x v="187"/>
    <s v="MMR015CMP209"/>
    <s v="97.11668"/>
    <s v="23.24661"/>
    <s v="87.3"/>
    <n v="31"/>
    <n v="183"/>
    <s v="5.90322580645161"/>
    <s v="GCA"/>
    <x v="0"/>
    <x v="1"/>
    <s v="Urban"/>
    <m/>
    <m/>
    <s v="KMSS-LSO"/>
    <s v="IP"/>
    <m/>
    <s v="28/01/2016"/>
    <s v="28/Jan/2016. Population update. Data source: KBC (mail by maran)_x000a_19-Aug-15 (Population update. Source: KMSS-LSO)_x000a_25-Jun-15 (Population update. Source: KMSS-LSO)_x000a_New Camp"/>
    <s v="P3"/>
    <s v="1"/>
    <m/>
    <s v="1"/>
    <s v="Manton Town"/>
    <s v="0.717628885003164"/>
    <s v="1"/>
    <n v="29"/>
    <n v="29"/>
    <n v="29"/>
    <n v="0"/>
    <n v="29"/>
    <n v="0"/>
    <n v="157"/>
  </r>
  <r>
    <x v="0"/>
    <x v="1"/>
    <s v="MMR001"/>
    <s v="Bhamo"/>
    <s v="MMR001D003"/>
    <x v="8"/>
    <s v="MMR001010"/>
    <s v="Nam Hlaing"/>
    <s v="MMR001010015"/>
    <s v="Nam Hlaing"/>
    <s v="166844"/>
    <x v="188"/>
    <s v="MMR001CMP054"/>
    <s v="97.31586"/>
    <s v="24.32638"/>
    <m/>
    <n v="20"/>
    <n v="103"/>
    <s v="5.15"/>
    <s v="GCA"/>
    <x v="0"/>
    <x v="1"/>
    <s v="Urban"/>
    <s v="01/11/2011"/>
    <s v="2"/>
    <s v="KMSS-BMO"/>
    <s v="IP"/>
    <m/>
    <s v="28/01/2016"/>
    <s v="28/Jan/2016. Population update. Data source: KBC (mail by maran)_x000a_19-Aug-2015. Update Population. Data Source; KMSS-BMO_x000a_Update population. Source UNHCR Bhamo"/>
    <s v="P4"/>
    <s v="10"/>
    <m/>
    <s v="10"/>
    <s v="Momauk Town"/>
    <s v="8.3788619521763"/>
    <s v="2"/>
    <n v="19"/>
    <n v="19"/>
    <n v="0"/>
    <n v="0"/>
    <n v="19"/>
    <n v="0"/>
    <n v="108"/>
  </r>
  <r>
    <x v="0"/>
    <x v="1"/>
    <s v="MMR001"/>
    <s v="Myitkyina"/>
    <s v="MMR001D001"/>
    <x v="16"/>
    <s v="MMR001001"/>
    <s v="Myitkyina Town"/>
    <s v="MMR001001701"/>
    <s v="Si Tar Pu Ward"/>
    <s v="MMR001001701521"/>
    <x v="189"/>
    <s v="MMR001CMP006"/>
    <s v="97.399628"/>
    <s v="25.412313"/>
    <s v="0"/>
    <n v="95"/>
    <n v="385"/>
    <s v="4.05263157894737"/>
    <s v="GCA"/>
    <x v="0"/>
    <x v="1"/>
    <s v="Urban"/>
    <s v="01/08/2011"/>
    <s v="2"/>
    <s v="KBC"/>
    <s v="IP"/>
    <m/>
    <s v="28/01/2016"/>
    <s v="28/Jan/2016. Population update. Data source: KBC (mail by maran)_x000a_2/Dec/2015. Population update. Data source: KBC._x000a_19-Aug-2015 Update population from KBC._x000a_25-Jun-2015 Update population from KBC._x000a_Update population according to KBC data"/>
    <s v="P4"/>
    <s v="31"/>
    <m/>
    <s v="31"/>
    <s v="Myitkyina Town"/>
    <s v="2.91332540977121"/>
    <s v="1"/>
    <n v="90"/>
    <n v="90"/>
    <n v="35"/>
    <n v="0"/>
    <n v="88"/>
    <n v="2"/>
    <n v="395"/>
  </r>
  <r>
    <x v="0"/>
    <x v="1"/>
    <s v="MMR001"/>
    <s v="Bhamo"/>
    <s v="MMR001D003"/>
    <x v="7"/>
    <s v="MMR001011"/>
    <s v="Shwegu Town"/>
    <s v="MMR001011701"/>
    <s v="Shwegu Town"/>
    <s v="MMR001011701504"/>
    <x v="190"/>
    <s v="MMR001CMP068"/>
    <s v="96.807353"/>
    <s v="24.200367"/>
    <m/>
    <n v="41"/>
    <n v="152"/>
    <s v="3.70731707317073"/>
    <s v="GCA"/>
    <x v="0"/>
    <x v="1"/>
    <s v="Urban"/>
    <s v="01/07/2011"/>
    <s v="2"/>
    <s v="KMSS-BMO"/>
    <s v="IP"/>
    <m/>
    <s v="28/01/2016"/>
    <s v="28/Jan/2016. Population update. Data source: KBC (mail by maran)_x000a_19 Aug 2015. Update Population. Data Source; KMSS-BMO_x000a_Population update: Source UNHCR-Bhamo"/>
    <s v="P4"/>
    <s v="0"/>
    <m/>
    <s v="0"/>
    <s v="Shwegu Town"/>
    <s v="0.743303662378127"/>
    <s v="1"/>
    <n v="38"/>
    <n v="38"/>
    <n v="38"/>
    <n v="0"/>
    <n v="38"/>
    <n v="0"/>
    <n v="165"/>
  </r>
  <r>
    <x v="0"/>
    <x v="1"/>
    <s v="MMR001"/>
    <s v="Bhamo"/>
    <s v="MMR001D003"/>
    <x v="4"/>
    <s v="MMR001013"/>
    <s v="Maing Khaung"/>
    <s v="167301"/>
    <s v="Maing Khaung"/>
    <m/>
    <x v="191"/>
    <s v="MMR001CMP223"/>
    <s v="97.227057"/>
    <s v="23.976571"/>
    <s v="478"/>
    <n v="123"/>
    <n v="582"/>
    <s v="4.73170731707317"/>
    <s v="GCA"/>
    <x v="0"/>
    <x v="1"/>
    <s v="Rural"/>
    <m/>
    <s v="2"/>
    <s v="KMSS-BMO"/>
    <s v="IP"/>
    <m/>
    <s v="28/01/2016"/>
    <s v="28/Jan/2016. Population update. Data source: KBC (mail by maran)_x000a_19-Aug-15 Update population. Source KMSS-BMO_x000a_Geo-Info update."/>
    <s v="P4"/>
    <s v="73"/>
    <m/>
    <s v="73"/>
    <s v="Kamaing Town"/>
    <s v="12.2575529205826"/>
    <s v="3"/>
    <n v="142"/>
    <n v="142"/>
    <n v="142"/>
    <n v="0"/>
    <n v="142"/>
    <n v="0"/>
    <n v="661"/>
  </r>
  <r>
    <x v="0"/>
    <x v="1"/>
    <s v="MMR001"/>
    <s v="Bhamo"/>
    <s v="MMR001D003"/>
    <x v="6"/>
    <s v="MMR001012"/>
    <s v="Man Pon"/>
    <s v="MMR001012001"/>
    <s v="Man Pon"/>
    <s v="167009"/>
    <x v="192"/>
    <s v="MMR001CMP062"/>
    <s v="97.32502"/>
    <s v="24.2451"/>
    <m/>
    <n v="261"/>
    <n v="1155"/>
    <s v="4.42528735632184"/>
    <s v="GCA"/>
    <x v="0"/>
    <x v="1"/>
    <s v="Urban"/>
    <s v="01/05/2012"/>
    <s v="2"/>
    <s v="KMSS-BMO"/>
    <s v="IP"/>
    <m/>
    <s v="28/01/2016"/>
    <s v="28/Jan/2016. Population update. Data source: KBC (mail by maran)_x000a_19-Aug-2015. Population Update. Data Source; KMSS-BMO_x000a_Population increased. Relocated from Momauk Catholic Church (St. Patrick) - MMR001CMP057"/>
    <s v="P4"/>
    <s v="108"/>
    <m/>
    <s v="108"/>
    <s v="Momauk Town"/>
    <s v="2.44110718353055"/>
    <s v="1"/>
    <n v="259"/>
    <n v="259"/>
    <n v="249"/>
    <n v="0"/>
    <n v="259"/>
    <n v="0"/>
    <n v="1160"/>
  </r>
  <r>
    <x v="0"/>
    <x v="1"/>
    <s v="MMR001"/>
    <s v="Mohnyin"/>
    <s v="MMR001D002"/>
    <x v="17"/>
    <s v="MMR001007"/>
    <s v="Mohnyin Town"/>
    <s v="MMR001007701"/>
    <m/>
    <m/>
    <x v="193"/>
    <s v="MMR001CMP233"/>
    <s v="96.36692"/>
    <s v="24.76496"/>
    <m/>
    <n v="16"/>
    <n v="67"/>
    <s v="4.1875"/>
    <s v="GCA"/>
    <x v="0"/>
    <x v="0"/>
    <m/>
    <m/>
    <m/>
    <m/>
    <s v="IP"/>
    <m/>
    <s v="28/01/2016"/>
    <s v="28/Jan/2016. Population update. Data source: KBC (mail by maran)_x000a_9/Nov/15. Population update. Data source: mail from Pancy (WFP)._x000a_19-Mar-2015 (WFP has been providing this host families since 2013.)"/>
    <m/>
    <s v="0"/>
    <m/>
    <s v="0"/>
    <m/>
    <m/>
    <m/>
    <n v="0"/>
    <n v="0"/>
    <n v="0"/>
    <n v="0"/>
    <n v="0"/>
    <n v="0"/>
    <n v="0"/>
  </r>
  <r>
    <x v="0"/>
    <x v="0"/>
    <s v="MMR015"/>
    <s v="Muse"/>
    <s v="MMR015D002"/>
    <x v="9"/>
    <s v="MMR015011"/>
    <s v="Long Waun Nam Rein (Tarmoenye Sub-township)"/>
    <s v="MMR015011050"/>
    <s v="Mai Pong (Shu See)"/>
    <m/>
    <x v="194"/>
    <s v="MMR015CMP217"/>
    <m/>
    <m/>
    <m/>
    <n v="23"/>
    <n v="112"/>
    <s v="4.8695652173913"/>
    <s v="GCA"/>
    <x v="0"/>
    <x v="1"/>
    <s v="Rural"/>
    <m/>
    <m/>
    <s v="KMSS-LSO"/>
    <s v="IP"/>
    <m/>
    <s v="28/01/2016"/>
    <s v="28/Jan/2016. Population update. Data source: KBC (mail by maran)_x000a_19-Aug-15 (Population update. Source KMSS-LSO)_x000a_25-Jun-15 (Population update. Source KMSS-LSO)_x000a_27-Mar-15 (Changed to GCA. Source UNHCR-Bhamo)_x000a_New camp. Source: KMSS-BMO"/>
    <m/>
    <s v="23"/>
    <m/>
    <s v="23"/>
    <m/>
    <m/>
    <m/>
    <n v="22"/>
    <n v="22"/>
    <n v="22"/>
    <n v="0"/>
    <n v="22"/>
    <n v="0"/>
    <n v="111"/>
  </r>
  <r>
    <x v="0"/>
    <x v="0"/>
    <s v="MMR015"/>
    <s v="Muse"/>
    <s v="MMR015D002"/>
    <x v="5"/>
    <s v="MMR015009"/>
    <s v="Muse Town"/>
    <s v="MMR015009701"/>
    <s v="Ho Mun Ward"/>
    <s v="MMR015009701504"/>
    <x v="195"/>
    <s v="MMR015CMP216"/>
    <s v="97.911647"/>
    <s v="24.006789"/>
    <s v="814"/>
    <n v="26"/>
    <n v="111"/>
    <s v="4.26923076923077"/>
    <s v="GCA"/>
    <x v="0"/>
    <x v="1"/>
    <s v="Urban"/>
    <s v="05/04/2014"/>
    <m/>
    <s v="KMSS-LSO"/>
    <s v="IP"/>
    <m/>
    <s v="28/01/2016"/>
    <s v="28/Jan/2016. Population update. Data source: KBC (mail by maran)_x000a_19-Aug-15 (Population update. Source: MKSS-LSO)_x000a_25-Jun-15 (Population update. Source: KMSS-LSO)_x000a_Population Update. Source: Save The Children."/>
    <s v="P4"/>
    <s v="0"/>
    <m/>
    <s v="0"/>
    <s v="Muse Town"/>
    <s v="2.13623558257222"/>
    <s v="1"/>
    <n v="26"/>
    <n v="26"/>
    <n v="26"/>
    <n v="0"/>
    <n v="26"/>
    <n v="0"/>
    <n v="118"/>
  </r>
  <r>
    <x v="0"/>
    <x v="0"/>
    <s v="MMR015"/>
    <s v="Muse"/>
    <s v="MMR015D002"/>
    <x v="10"/>
    <s v="MMR015010"/>
    <s v="Nawng Hkam"/>
    <s v="MMR015010010"/>
    <s v="Nawng Hkam"/>
    <s v="208353"/>
    <x v="196"/>
    <s v="MMR015CMP003"/>
    <s v="97.67036"/>
    <s v="23.82815"/>
    <s v="751.8"/>
    <n v="48"/>
    <n v="218"/>
    <s v="4.54166666666667"/>
    <s v="GCA"/>
    <x v="0"/>
    <x v="1"/>
    <s v="Urban"/>
    <s v="01/12/2011"/>
    <m/>
    <s v="KMSS-LSO"/>
    <s v="IP"/>
    <m/>
    <s v="28/01/2016"/>
    <s v="28/Jan/2016. Population update. Data source: KBC (mail by maran)_x000a_19-Aug-15 (Population update. Source: KMSS-LSO)_x000a_25-Jun-15 (Population update. Source: KMSS-LSO)_x000a_Population update. Changed NGCA to GCA. Source: CCCM Unit"/>
    <s v="P3"/>
    <s v="48"/>
    <m/>
    <s v="48"/>
    <s v="Namhkan Town"/>
    <s v="1.5239325151406"/>
    <s v="1"/>
    <n v="44"/>
    <n v="0"/>
    <n v="0"/>
    <n v="0"/>
    <n v="44"/>
    <n v="0"/>
    <n v="215"/>
  </r>
  <r>
    <x v="1"/>
    <x v="1"/>
    <s v="MMR001"/>
    <s v="Bhamo"/>
    <s v="MMR001D003"/>
    <x v="6"/>
    <s v="MMR001012"/>
    <s v="Momauk Town"/>
    <s v="MMR001012701"/>
    <s v="Kyay Nan Waing Ward"/>
    <s v="MMR001012701503"/>
    <x v="197"/>
    <s v="MMR001CMP057"/>
    <s v="97.34695"/>
    <s v="24.25177"/>
    <s v="0"/>
    <m/>
    <m/>
    <m/>
    <s v="GCA"/>
    <x v="0"/>
    <x v="1"/>
    <s v="Urban"/>
    <s v="01/08/2011"/>
    <s v="2"/>
    <s v="KMSS-BMO"/>
    <s v="IP"/>
    <m/>
    <s v="28/11/2014"/>
    <s v="Closed. Population relocated to Man Bung Catholic Compound (MMR001CMP062)"/>
    <s v="P4"/>
    <s v="0"/>
    <m/>
    <s v="0"/>
    <m/>
    <m/>
    <m/>
    <n v="0"/>
    <n v="0"/>
    <n v="0"/>
    <n v="0"/>
    <n v="0"/>
    <n v="0"/>
    <n v="0"/>
  </r>
  <r>
    <x v="1"/>
    <x v="1"/>
    <s v="MMR001"/>
    <s v="Mohnyin"/>
    <s v="MMR001D002"/>
    <x v="1"/>
    <s v="MMR001009"/>
    <s v="Lone Khin"/>
    <s v="MMR001009001"/>
    <s v="Lone Khin"/>
    <s v="166773"/>
    <x v="198"/>
    <s v="MMR001CMP171"/>
    <s v="96.35955"/>
    <s v="25.65865"/>
    <m/>
    <n v="0"/>
    <n v="0"/>
    <m/>
    <s v="GCA"/>
    <x v="0"/>
    <x v="1"/>
    <m/>
    <m/>
    <m/>
    <m/>
    <m/>
    <m/>
    <m/>
    <s v=" "/>
    <m/>
    <s v="0"/>
    <m/>
    <s v="0"/>
    <m/>
    <m/>
    <m/>
    <n v="0"/>
    <n v="0"/>
    <n v="0"/>
    <n v="0"/>
    <n v="0"/>
    <n v="0"/>
    <n v="0"/>
  </r>
  <r>
    <x v="1"/>
    <x v="1"/>
    <s v="MMR001"/>
    <s v="Mohnyin"/>
    <s v="MMR001D002"/>
    <x v="1"/>
    <s v="MMR001009"/>
    <s v="Lone Khin"/>
    <s v="MMR001009001"/>
    <s v="Hmaw Si Zar"/>
    <s v="166775"/>
    <x v="199"/>
    <s v="MMR001CMP173"/>
    <m/>
    <m/>
    <m/>
    <n v="0"/>
    <n v="0"/>
    <m/>
    <s v="GCA"/>
    <x v="0"/>
    <x v="1"/>
    <m/>
    <m/>
    <m/>
    <m/>
    <m/>
    <m/>
    <m/>
    <s v=" "/>
    <m/>
    <s v="0"/>
    <m/>
    <s v="0"/>
    <m/>
    <m/>
    <m/>
    <n v="0"/>
    <n v="0"/>
    <n v="0"/>
    <n v="0"/>
    <n v="0"/>
    <n v="0"/>
    <n v="0"/>
  </r>
  <r>
    <x v="1"/>
    <x v="1"/>
    <s v="MMR001"/>
    <s v="Mohnyin"/>
    <s v="MMR001D002"/>
    <x v="1"/>
    <s v="MMR001009"/>
    <s v="Lone Khin"/>
    <s v="MMR001009001"/>
    <s v="Ku Day"/>
    <s v="216877"/>
    <x v="200"/>
    <s v="MMR001CMP170"/>
    <s v="96.33987"/>
    <s v="25.65599"/>
    <m/>
    <n v="0"/>
    <n v="0"/>
    <m/>
    <s v="GCA"/>
    <x v="0"/>
    <x v="1"/>
    <m/>
    <m/>
    <m/>
    <m/>
    <m/>
    <m/>
    <m/>
    <s v=" "/>
    <m/>
    <s v="0"/>
    <m/>
    <s v="0"/>
    <m/>
    <m/>
    <m/>
    <n v="0"/>
    <n v="0"/>
    <n v="0"/>
    <n v="0"/>
    <n v="0"/>
    <n v="0"/>
    <n v="0"/>
  </r>
  <r>
    <x v="1"/>
    <x v="1"/>
    <s v="MMR001"/>
    <s v="Mohnyin"/>
    <s v="MMR001D002"/>
    <x v="1"/>
    <s v="MMR001009"/>
    <s v="Hpakan Town"/>
    <s v="MMR001009701"/>
    <s v="Aye Mya Thar Yar Ward"/>
    <s v="MMR001009701504"/>
    <x v="201"/>
    <s v="MMR001CMP092"/>
    <m/>
    <m/>
    <m/>
    <n v="0"/>
    <n v="0"/>
    <m/>
    <s v="GCA"/>
    <x v="0"/>
    <x v="1"/>
    <m/>
    <m/>
    <m/>
    <m/>
    <m/>
    <m/>
    <m/>
    <s v=" "/>
    <m/>
    <s v="0"/>
    <m/>
    <s v="0"/>
    <m/>
    <m/>
    <m/>
    <n v="0"/>
    <n v="0"/>
    <n v="0"/>
    <n v="0"/>
    <n v="0"/>
    <n v="0"/>
    <n v="0"/>
  </r>
  <r>
    <x v="1"/>
    <x v="1"/>
    <s v="MMR001"/>
    <s v="Myitkyina"/>
    <s v="MMR001D001"/>
    <x v="12"/>
    <s v="MMR001002"/>
    <s v="Saga Pa (Sadung Sub-township)"/>
    <m/>
    <m/>
    <m/>
    <x v="202"/>
    <s v="MMR001CMP114"/>
    <s v="97.837778"/>
    <s v="25.273333"/>
    <m/>
    <n v="0"/>
    <n v="0"/>
    <m/>
    <s v="NGCA"/>
    <x v="0"/>
    <x v="1"/>
    <m/>
    <m/>
    <m/>
    <m/>
    <m/>
    <m/>
    <m/>
    <m/>
    <m/>
    <s v="0"/>
    <m/>
    <s v="0"/>
    <m/>
    <m/>
    <m/>
    <n v="0"/>
    <n v="0"/>
    <n v="0"/>
    <n v="0"/>
    <n v="0"/>
    <n v="0"/>
    <n v="0"/>
  </r>
  <r>
    <x v="1"/>
    <x v="1"/>
    <s v="MMR001"/>
    <s v="Mohnyin"/>
    <s v="MMR001D002"/>
    <x v="1"/>
    <s v="MMR001009"/>
    <m/>
    <m/>
    <m/>
    <m/>
    <x v="203"/>
    <s v="MMR001CMP086"/>
    <m/>
    <m/>
    <m/>
    <n v="0"/>
    <n v="0"/>
    <m/>
    <s v="GCA"/>
    <x v="0"/>
    <x v="1"/>
    <m/>
    <m/>
    <m/>
    <m/>
    <m/>
    <m/>
    <m/>
    <s v=" "/>
    <m/>
    <s v="0"/>
    <m/>
    <s v="0"/>
    <m/>
    <m/>
    <m/>
    <n v="0"/>
    <n v="0"/>
    <n v="0"/>
    <n v="0"/>
    <n v="0"/>
    <n v="0"/>
    <n v="0"/>
  </r>
  <r>
    <x v="0"/>
    <x v="1"/>
    <s v="MMR001"/>
    <s v="Myitkyina"/>
    <s v="MMR001D001"/>
    <x v="16"/>
    <s v="MMR001001"/>
    <s v="Myitkyina Town"/>
    <s v="MMR001001701"/>
    <s v="Du Ka Htaung Ward"/>
    <s v="MMR001001701504"/>
    <x v="204"/>
    <s v="MMR001CMP012"/>
    <s v="97.3847296296296"/>
    <s v="25.4002701851852"/>
    <s v="0"/>
    <n v="6"/>
    <n v="28"/>
    <s v="4.66666666666667"/>
    <s v="GCA"/>
    <x v="0"/>
    <x v="1"/>
    <s v="Urban"/>
    <s v="01/06/2011"/>
    <m/>
    <s v="KBC"/>
    <s v="RRD"/>
    <m/>
    <m/>
    <s v=" "/>
    <s v="P4"/>
    <s v="3"/>
    <m/>
    <s v="3"/>
    <s v="Myitkyina Town"/>
    <s v="1.52952447996815"/>
    <s v="1"/>
    <n v="6"/>
    <n v="6"/>
    <n v="0"/>
    <n v="0"/>
    <n v="6"/>
    <n v="0"/>
    <n v="31"/>
  </r>
  <r>
    <x v="0"/>
    <x v="1"/>
    <s v="MMR001"/>
    <s v="Myitkyina"/>
    <s v="MMR001D001"/>
    <x v="16"/>
    <s v="MMR001001"/>
    <s v="Myitkyina Town"/>
    <s v="MMR001001701"/>
    <s v="Du Ka Htaung Ward"/>
    <s v="MMR001001701504"/>
    <x v="205"/>
    <s v="MMR001CMP010"/>
    <s v="97.3829975757576"/>
    <s v="25.3959740909091"/>
    <s v="0"/>
    <n v="6"/>
    <n v="39"/>
    <s v="6.5"/>
    <s v="GCA"/>
    <x v="0"/>
    <x v="1"/>
    <s v="Urban"/>
    <s v="01/06/2011"/>
    <m/>
    <s v="KBC"/>
    <s v="RRD"/>
    <m/>
    <m/>
    <s v=" "/>
    <s v="P4"/>
    <s v="0"/>
    <m/>
    <s v="0"/>
    <s v="Myitkyina Town"/>
    <s v="1.19859696179646"/>
    <s v="1"/>
    <n v="6"/>
    <n v="6"/>
    <n v="5"/>
    <n v="0"/>
    <n v="6"/>
    <n v="0"/>
    <n v="39"/>
  </r>
  <r>
    <x v="1"/>
    <x v="1"/>
    <s v="MMR001"/>
    <s v="Mohnyin"/>
    <s v="MMR001D002"/>
    <x v="1"/>
    <s v="MMR001009"/>
    <s v="Hpakan Town"/>
    <s v="MMR001009701"/>
    <s v="Maw Wam Ward"/>
    <s v="MMR001009701501"/>
    <x v="206"/>
    <s v="MMR001CMP189"/>
    <m/>
    <m/>
    <m/>
    <n v="0"/>
    <n v="0"/>
    <m/>
    <s v="GCA"/>
    <x v="0"/>
    <x v="1"/>
    <m/>
    <m/>
    <m/>
    <m/>
    <m/>
    <m/>
    <m/>
    <m/>
    <m/>
    <s v="0"/>
    <m/>
    <s v="0"/>
    <m/>
    <m/>
    <m/>
    <n v="0"/>
    <n v="0"/>
    <n v="0"/>
    <n v="0"/>
    <n v="0"/>
    <n v="0"/>
    <n v="0"/>
  </r>
  <r>
    <x v="0"/>
    <x v="1"/>
    <s v="MMR001"/>
    <s v="Bhamo"/>
    <s v="MMR001D003"/>
    <x v="7"/>
    <s v="MMR001011"/>
    <s v="Shwegu Town"/>
    <s v="MMR001011701"/>
    <m/>
    <m/>
    <x v="32"/>
    <s v="MMR001CMP199"/>
    <s v="96.793177"/>
    <s v="24.224831"/>
    <m/>
    <n v="9"/>
    <n v="30"/>
    <s v="3.33333333333333"/>
    <s v="GCA"/>
    <x v="0"/>
    <x v="0"/>
    <s v="Urban"/>
    <m/>
    <m/>
    <m/>
    <s v="RRD"/>
    <m/>
    <m/>
    <m/>
    <s v="P4"/>
    <s v="0"/>
    <m/>
    <s v="0"/>
    <s v="Shwegu Town"/>
    <s v="2.37943316201692"/>
    <s v="1"/>
    <n v="0"/>
    <n v="0"/>
    <n v="0"/>
    <n v="0"/>
    <n v="0"/>
    <n v="0"/>
    <n v="0"/>
  </r>
  <r>
    <x v="0"/>
    <x v="1"/>
    <s v="MMR001"/>
    <s v="Myitkyina"/>
    <s v="MMR001D001"/>
    <x v="2"/>
    <s v="MMR001005"/>
    <s v="Lang Jaw (Pang War Sub-township)"/>
    <s v="MMR001005022"/>
    <s v="Lang Jaw"/>
    <s v="166337"/>
    <x v="207"/>
    <s v="MMR001CMP045"/>
    <s v="98.354147"/>
    <s v="25.708763"/>
    <m/>
    <m/>
    <m/>
    <m/>
    <s v="GCA"/>
    <x v="0"/>
    <x v="0"/>
    <s v="Rural"/>
    <m/>
    <m/>
    <m/>
    <m/>
    <m/>
    <m/>
    <m/>
    <s v="P1"/>
    <s v="0"/>
    <m/>
    <s v="0"/>
    <s v="Pang War Town"/>
    <s v="12.4860652241615"/>
    <s v="3"/>
    <n v="0"/>
    <n v="0"/>
    <n v="0"/>
    <n v="0"/>
    <n v="0"/>
    <n v="0"/>
    <n v="0"/>
  </r>
  <r>
    <x v="1"/>
    <x v="1"/>
    <s v="MMR001"/>
    <s v="Mohnyin"/>
    <s v="MMR001D002"/>
    <x v="1"/>
    <s v="MMR001009"/>
    <s v="Seik Mu"/>
    <s v="MMR001009003"/>
    <s v="Ma Mon"/>
    <s v="166790"/>
    <x v="208"/>
    <s v="MMR001CMP107"/>
    <m/>
    <m/>
    <m/>
    <n v="0"/>
    <n v="0"/>
    <m/>
    <s v="GCA"/>
    <x v="0"/>
    <x v="1"/>
    <m/>
    <m/>
    <m/>
    <m/>
    <m/>
    <m/>
    <m/>
    <s v=" "/>
    <m/>
    <s v="0"/>
    <m/>
    <s v="0"/>
    <m/>
    <m/>
    <m/>
    <n v="0"/>
    <n v="0"/>
    <n v="0"/>
    <n v="0"/>
    <n v="0"/>
    <n v="0"/>
    <n v="0"/>
  </r>
  <r>
    <x v="0"/>
    <x v="1"/>
    <s v="MMR001"/>
    <s v="Bhamo"/>
    <s v="MMR001D003"/>
    <x v="6"/>
    <s v="MMR001012"/>
    <s v="Man Nawng"/>
    <s v="MMR001012014"/>
    <s v="Man Nawng"/>
    <s v="167063"/>
    <x v="209"/>
    <s v="MMR001CMP063"/>
    <s v="97.32166"/>
    <s v="24.410009"/>
    <m/>
    <n v="28"/>
    <n v="136"/>
    <s v="4.85714285714286"/>
    <s v="GCA"/>
    <x v="0"/>
    <x v="0"/>
    <s v="Rural"/>
    <m/>
    <m/>
    <m/>
    <s v="RRD"/>
    <m/>
    <m/>
    <m/>
    <s v="P4"/>
    <s v="0"/>
    <m/>
    <s v="0"/>
    <s v="Momauk Town"/>
    <s v="17.2825284462363"/>
    <s v="4"/>
    <n v="0"/>
    <n v="0"/>
    <n v="0"/>
    <n v="0"/>
    <n v="0"/>
    <n v="0"/>
    <n v="0"/>
  </r>
  <r>
    <x v="1"/>
    <x v="1"/>
    <s v="MMR001"/>
    <s v="Myitkyina"/>
    <s v="MMR001D001"/>
    <x v="12"/>
    <s v="MMR001002"/>
    <s v="Nam Sang Yang"/>
    <s v="MMR001002024"/>
    <s v="Nam Sang Yang"/>
    <s v="165772"/>
    <x v="210"/>
    <s v="MMR001CMP118"/>
    <s v="97.550267"/>
    <s v="24.747967"/>
    <m/>
    <n v="0"/>
    <n v="0"/>
    <m/>
    <s v="GCA"/>
    <x v="0"/>
    <x v="1"/>
    <m/>
    <m/>
    <m/>
    <m/>
    <m/>
    <m/>
    <m/>
    <s v="Changed to closed"/>
    <m/>
    <s v="0"/>
    <m/>
    <s v="0"/>
    <m/>
    <m/>
    <m/>
    <n v="0"/>
    <n v="0"/>
    <n v="0"/>
    <n v="0"/>
    <n v="0"/>
    <n v="0"/>
    <n v="0"/>
  </r>
  <r>
    <x v="1"/>
    <x v="1"/>
    <s v="MMR001"/>
    <s v="Mohnyin"/>
    <s v="MMR001D002"/>
    <x v="1"/>
    <s v="MMR001009"/>
    <s v="Hpakan Town"/>
    <s v="MMR001009701"/>
    <s v="Ma Shi Ka Htaung Ward"/>
    <s v="MMR001009701505"/>
    <x v="211"/>
    <s v="MMR001CMP094"/>
    <s v="96.310928"/>
    <s v="25.60918"/>
    <m/>
    <n v="0"/>
    <n v="0"/>
    <m/>
    <s v="GCA"/>
    <x v="0"/>
    <x v="1"/>
    <m/>
    <m/>
    <m/>
    <m/>
    <m/>
    <m/>
    <m/>
    <s v=" "/>
    <m/>
    <s v="0"/>
    <m/>
    <s v="0"/>
    <m/>
    <m/>
    <m/>
    <n v="0"/>
    <n v="0"/>
    <n v="0"/>
    <n v="0"/>
    <n v="0"/>
    <n v="0"/>
    <n v="0"/>
  </r>
  <r>
    <x v="1"/>
    <x v="1"/>
    <s v="MMR001"/>
    <s v="Mohnyin"/>
    <s v="MMR001D002"/>
    <x v="1"/>
    <s v="MMR001009"/>
    <s v="Hpakan Town"/>
    <s v="MMR001009701"/>
    <s v="Ma Shi Ka Htaung Ward"/>
    <s v="MMR001009701505"/>
    <x v="212"/>
    <s v="MMR001CMP093"/>
    <m/>
    <m/>
    <m/>
    <n v="0"/>
    <n v="0"/>
    <m/>
    <s v="GCA"/>
    <x v="0"/>
    <x v="1"/>
    <m/>
    <m/>
    <m/>
    <m/>
    <m/>
    <m/>
    <m/>
    <s v=" "/>
    <m/>
    <s v="0"/>
    <m/>
    <s v="0"/>
    <m/>
    <m/>
    <m/>
    <n v="0"/>
    <n v="0"/>
    <n v="0"/>
    <n v="0"/>
    <n v="0"/>
    <n v="0"/>
    <n v="0"/>
  </r>
  <r>
    <x v="1"/>
    <x v="1"/>
    <s v="MMR001"/>
    <s v="Mohnyin"/>
    <s v="MMR001D002"/>
    <x v="1"/>
    <s v="MMR001009"/>
    <s v="Hpakan Town"/>
    <s v="MMR001009701"/>
    <s v="Ma Shi Ka Htaung Ward"/>
    <s v="MMR001009701505"/>
    <x v="213"/>
    <s v="MMR001CMP096"/>
    <m/>
    <m/>
    <m/>
    <n v="0"/>
    <n v="0"/>
    <m/>
    <s v="GCA"/>
    <x v="0"/>
    <x v="1"/>
    <m/>
    <m/>
    <m/>
    <m/>
    <m/>
    <m/>
    <m/>
    <s v=" "/>
    <m/>
    <s v="0"/>
    <m/>
    <s v="0"/>
    <m/>
    <m/>
    <m/>
    <n v="0"/>
    <n v="0"/>
    <n v="0"/>
    <n v="0"/>
    <n v="0"/>
    <n v="0"/>
    <n v="0"/>
  </r>
  <r>
    <x v="1"/>
    <x v="1"/>
    <s v="MMR001"/>
    <s v="Mohnyin"/>
    <s v="MMR001D002"/>
    <x v="1"/>
    <s v="MMR001009"/>
    <s v="Hpakan Town"/>
    <s v="MMR001009701"/>
    <s v="Ma Shi Ka Htaung Ward"/>
    <s v="MMR001009701505"/>
    <x v="214"/>
    <s v="MMR001CMP098"/>
    <m/>
    <m/>
    <m/>
    <n v="0"/>
    <n v="0"/>
    <m/>
    <s v="GCA"/>
    <x v="0"/>
    <x v="1"/>
    <m/>
    <m/>
    <m/>
    <m/>
    <m/>
    <m/>
    <m/>
    <s v=" "/>
    <m/>
    <s v="0"/>
    <m/>
    <s v="0"/>
    <m/>
    <m/>
    <m/>
    <n v="0"/>
    <n v="0"/>
    <n v="0"/>
    <n v="0"/>
    <n v="0"/>
    <n v="0"/>
    <n v="0"/>
  </r>
  <r>
    <x v="1"/>
    <x v="1"/>
    <s v="MMR001"/>
    <s v="Mohnyin"/>
    <s v="MMR001D002"/>
    <x v="1"/>
    <s v="MMR001009"/>
    <s v="Hpakan Town"/>
    <s v="MMR001009701"/>
    <s v="Ma Shi Ka Htaung Ward"/>
    <s v="MMR001009701505"/>
    <x v="215"/>
    <s v="MMR001CMP099"/>
    <m/>
    <m/>
    <m/>
    <n v="0"/>
    <n v="0"/>
    <m/>
    <s v="GCA"/>
    <x v="0"/>
    <x v="1"/>
    <m/>
    <m/>
    <m/>
    <m/>
    <m/>
    <m/>
    <m/>
    <s v=" "/>
    <m/>
    <s v="0"/>
    <m/>
    <s v="0"/>
    <m/>
    <m/>
    <m/>
    <n v="0"/>
    <n v="0"/>
    <n v="0"/>
    <n v="0"/>
    <n v="0"/>
    <n v="0"/>
    <n v="0"/>
  </r>
  <r>
    <x v="1"/>
    <x v="1"/>
    <s v="MMR001"/>
    <s v="Mohnyin"/>
    <s v="MMR001D002"/>
    <x v="1"/>
    <s v="MMR001009"/>
    <s v="Hpakan Town"/>
    <s v="MMR001009701"/>
    <s v="Ma Shi Ka Htaung Ward"/>
    <s v="MMR001009701505"/>
    <x v="216"/>
    <s v="MMR001CMP095"/>
    <m/>
    <m/>
    <m/>
    <n v="0"/>
    <n v="0"/>
    <m/>
    <s v="GCA"/>
    <x v="0"/>
    <x v="1"/>
    <m/>
    <m/>
    <m/>
    <m/>
    <m/>
    <m/>
    <m/>
    <s v=" "/>
    <m/>
    <s v="0"/>
    <m/>
    <s v="0"/>
    <m/>
    <m/>
    <m/>
    <n v="0"/>
    <n v="0"/>
    <n v="0"/>
    <n v="0"/>
    <n v="0"/>
    <n v="0"/>
    <n v="0"/>
  </r>
  <r>
    <x v="1"/>
    <x v="1"/>
    <s v="MMR001"/>
    <s v="Mohnyin"/>
    <s v="MMR001D002"/>
    <x v="1"/>
    <s v="MMR001009"/>
    <s v="Hpakan Town"/>
    <s v="MMR001009701"/>
    <s v="Ma Shi Ka Htaung Ward"/>
    <s v="MMR001009701505"/>
    <x v="217"/>
    <s v="MMR001CMP100"/>
    <m/>
    <m/>
    <m/>
    <n v="0"/>
    <n v="0"/>
    <m/>
    <s v="GCA"/>
    <x v="0"/>
    <x v="1"/>
    <m/>
    <m/>
    <m/>
    <m/>
    <m/>
    <m/>
    <m/>
    <s v=" "/>
    <m/>
    <s v="0"/>
    <m/>
    <s v="0"/>
    <m/>
    <m/>
    <m/>
    <n v="0"/>
    <n v="0"/>
    <n v="0"/>
    <n v="0"/>
    <n v="0"/>
    <n v="0"/>
    <n v="0"/>
  </r>
  <r>
    <x v="1"/>
    <x v="1"/>
    <s v="MMR001"/>
    <s v="Mohnyin"/>
    <s v="MMR001D002"/>
    <x v="1"/>
    <s v="MMR001009"/>
    <s v="Hpakan Town"/>
    <s v="MMR001009701"/>
    <s v="Ma Shi Ka Htaung Ward"/>
    <s v="MMR001009701505"/>
    <x v="218"/>
    <s v="MMR001CMP097"/>
    <m/>
    <m/>
    <m/>
    <n v="0"/>
    <n v="0"/>
    <m/>
    <s v="GCA"/>
    <x v="0"/>
    <x v="1"/>
    <m/>
    <m/>
    <m/>
    <m/>
    <m/>
    <m/>
    <m/>
    <s v=" "/>
    <m/>
    <s v="0"/>
    <m/>
    <s v="0"/>
    <m/>
    <m/>
    <m/>
    <n v="0"/>
    <n v="0"/>
    <n v="0"/>
    <n v="0"/>
    <n v="0"/>
    <n v="0"/>
    <n v="0"/>
  </r>
  <r>
    <x v="1"/>
    <x v="1"/>
    <s v="MMR001"/>
    <s v="Mohnyin"/>
    <s v="MMR001D002"/>
    <x v="1"/>
    <s v="MMR001009"/>
    <m/>
    <m/>
    <m/>
    <m/>
    <x v="219"/>
    <s v="MMR001CMP106"/>
    <s v="96.34335"/>
    <s v="25.6447"/>
    <m/>
    <n v="0"/>
    <n v="0"/>
    <m/>
    <s v="GCA"/>
    <x v="0"/>
    <x v="1"/>
    <m/>
    <m/>
    <m/>
    <m/>
    <m/>
    <m/>
    <m/>
    <s v=" "/>
    <m/>
    <s v="0"/>
    <m/>
    <s v="0"/>
    <m/>
    <m/>
    <m/>
    <n v="0"/>
    <n v="0"/>
    <n v="0"/>
    <n v="0"/>
    <n v="0"/>
    <n v="0"/>
    <n v="0"/>
  </r>
  <r>
    <x v="1"/>
    <x v="1"/>
    <s v="MMR001"/>
    <s v="Mohnyin"/>
    <s v="MMR001D002"/>
    <x v="1"/>
    <s v="MMR001009"/>
    <s v="Hpakan Town"/>
    <s v="MMR001009701"/>
    <s v="Maw Wam Ward"/>
    <s v="MMR001009701501"/>
    <x v="220"/>
    <s v="MMR001CMP090"/>
    <m/>
    <m/>
    <m/>
    <n v="0"/>
    <n v="0"/>
    <m/>
    <s v="GCA"/>
    <x v="0"/>
    <x v="1"/>
    <m/>
    <m/>
    <m/>
    <m/>
    <m/>
    <m/>
    <m/>
    <s v=" "/>
    <m/>
    <s v="0"/>
    <m/>
    <s v="0"/>
    <m/>
    <m/>
    <m/>
    <n v="0"/>
    <n v="0"/>
    <n v="0"/>
    <n v="0"/>
    <n v="0"/>
    <n v="0"/>
    <n v="0"/>
  </r>
  <r>
    <x v="1"/>
    <x v="1"/>
    <s v="MMR001"/>
    <s v="Mohnyin"/>
    <s v="MMR001D002"/>
    <x v="1"/>
    <s v="MMR001009"/>
    <s v="Hpakan Town"/>
    <s v="MMR001009701"/>
    <s v="Maw Wam Ward"/>
    <s v="MMR001009701501"/>
    <x v="221"/>
    <s v="MMR001CMP085"/>
    <s v="96.316211"/>
    <s v="25.619221"/>
    <m/>
    <n v="0"/>
    <n v="0"/>
    <m/>
    <s v="GCA"/>
    <x v="0"/>
    <x v="1"/>
    <m/>
    <m/>
    <m/>
    <m/>
    <m/>
    <m/>
    <m/>
    <s v=" "/>
    <m/>
    <s v="0"/>
    <m/>
    <s v="0"/>
    <m/>
    <m/>
    <m/>
    <n v="0"/>
    <n v="0"/>
    <n v="0"/>
    <n v="0"/>
    <n v="0"/>
    <n v="0"/>
    <n v="0"/>
  </r>
  <r>
    <x v="1"/>
    <x v="1"/>
    <s v="MMR001"/>
    <s v="Mohnyin"/>
    <s v="MMR001D002"/>
    <x v="1"/>
    <s v="MMR001009"/>
    <s v="Hpakan Town"/>
    <s v="MMR001009701"/>
    <s v="Maw Wam Ward"/>
    <s v="MMR001009701501"/>
    <x v="222"/>
    <s v="MMR001CMP084"/>
    <m/>
    <m/>
    <m/>
    <n v="0"/>
    <n v="0"/>
    <m/>
    <s v="GCA"/>
    <x v="0"/>
    <x v="1"/>
    <m/>
    <m/>
    <m/>
    <m/>
    <m/>
    <m/>
    <m/>
    <s v=" "/>
    <m/>
    <s v="0"/>
    <m/>
    <s v="0"/>
    <m/>
    <m/>
    <m/>
    <n v="0"/>
    <n v="0"/>
    <n v="0"/>
    <n v="0"/>
    <n v="0"/>
    <n v="0"/>
    <n v="0"/>
  </r>
  <r>
    <x v="1"/>
    <x v="1"/>
    <s v="MMR001"/>
    <s v="Mohnyin"/>
    <s v="MMR001D002"/>
    <x v="1"/>
    <s v="MMR001009"/>
    <s v="Hpakan Town"/>
    <s v="MMR001009701"/>
    <s v="Maw Wam Ward"/>
    <s v="MMR001009701501"/>
    <x v="223"/>
    <s v="MMR001CMP088"/>
    <m/>
    <m/>
    <m/>
    <n v="0"/>
    <n v="0"/>
    <m/>
    <s v="GCA"/>
    <x v="0"/>
    <x v="1"/>
    <m/>
    <m/>
    <m/>
    <m/>
    <m/>
    <m/>
    <m/>
    <s v=" "/>
    <m/>
    <s v="0"/>
    <m/>
    <s v="0"/>
    <m/>
    <m/>
    <m/>
    <n v="0"/>
    <n v="0"/>
    <n v="0"/>
    <n v="0"/>
    <n v="0"/>
    <n v="0"/>
    <n v="0"/>
  </r>
  <r>
    <x v="1"/>
    <x v="1"/>
    <s v="MMR001"/>
    <s v="Mohnyin"/>
    <s v="MMR001D002"/>
    <x v="1"/>
    <s v="MMR001009"/>
    <s v="Lone Khin"/>
    <s v="MMR001009001"/>
    <s v="Lone Khin"/>
    <s v="166773"/>
    <x v="224"/>
    <s v="MMR001CMP178"/>
    <s v="96.35931"/>
    <s v="25.65144"/>
    <m/>
    <n v="0"/>
    <n v="0"/>
    <m/>
    <s v="GCA"/>
    <x v="0"/>
    <x v="1"/>
    <m/>
    <m/>
    <m/>
    <m/>
    <m/>
    <m/>
    <m/>
    <s v=" "/>
    <m/>
    <s v="0"/>
    <m/>
    <s v="0"/>
    <m/>
    <m/>
    <m/>
    <n v="0"/>
    <n v="0"/>
    <n v="0"/>
    <n v="0"/>
    <n v="0"/>
    <n v="0"/>
    <n v="0"/>
  </r>
  <r>
    <x v="1"/>
    <x v="1"/>
    <s v="MMR001"/>
    <s v="Bhamo"/>
    <s v="MMR001D003"/>
    <x v="4"/>
    <s v="MMR001013"/>
    <s v="Nam Lin Pa"/>
    <s v="MMR001013037"/>
    <m/>
    <m/>
    <x v="225"/>
    <s v="MMR001CMP137"/>
    <s v="97.13234"/>
    <s v="23.75817"/>
    <m/>
    <n v="0"/>
    <n v="0"/>
    <m/>
    <s v="NGCA"/>
    <x v="0"/>
    <x v="1"/>
    <m/>
    <m/>
    <m/>
    <m/>
    <s v="IRRC"/>
    <m/>
    <m/>
    <s v="This IDP are registered in Nam Lim pa (Boarder) (MMR001CMP204). We should not calculate this number in total. "/>
    <m/>
    <s v="0"/>
    <m/>
    <s v="0"/>
    <m/>
    <m/>
    <m/>
    <n v="0"/>
    <n v="0"/>
    <n v="0"/>
    <n v="0"/>
    <n v="0"/>
    <n v="0"/>
    <n v="0"/>
  </r>
  <r>
    <x v="1"/>
    <x v="1"/>
    <s v="MMR001"/>
    <s v="Mohnyin"/>
    <s v="MMR001D002"/>
    <x v="1"/>
    <s v="MMR001009"/>
    <m/>
    <m/>
    <m/>
    <m/>
    <x v="226"/>
    <s v="MMR001CMP108"/>
    <m/>
    <m/>
    <m/>
    <n v="0"/>
    <n v="0"/>
    <m/>
    <s v="GCA"/>
    <x v="0"/>
    <x v="1"/>
    <m/>
    <m/>
    <m/>
    <m/>
    <m/>
    <m/>
    <m/>
    <m/>
    <m/>
    <s v="0"/>
    <m/>
    <s v="0"/>
    <m/>
    <m/>
    <m/>
    <n v="0"/>
    <n v="0"/>
    <n v="0"/>
    <n v="0"/>
    <n v="0"/>
    <n v="0"/>
    <n v="0"/>
  </r>
  <r>
    <x v="1"/>
    <x v="1"/>
    <s v="MMR001"/>
    <s v="Mohnyin"/>
    <s v="MMR001D002"/>
    <x v="1"/>
    <s v="MMR001009"/>
    <m/>
    <m/>
    <m/>
    <m/>
    <x v="227"/>
    <s v="MMR001CMP104"/>
    <m/>
    <m/>
    <m/>
    <n v="0"/>
    <n v="0"/>
    <m/>
    <s v="GCA"/>
    <x v="0"/>
    <x v="1"/>
    <m/>
    <m/>
    <m/>
    <m/>
    <m/>
    <m/>
    <m/>
    <s v=" "/>
    <m/>
    <s v="0"/>
    <m/>
    <s v="0"/>
    <m/>
    <m/>
    <m/>
    <n v="0"/>
    <n v="0"/>
    <n v="0"/>
    <n v="0"/>
    <n v="0"/>
    <n v="0"/>
    <n v="0"/>
  </r>
  <r>
    <x v="0"/>
    <x v="1"/>
    <s v="MMR001"/>
    <s v="Puta-O"/>
    <s v="MMR001D004"/>
    <x v="3"/>
    <s v="MMR001015"/>
    <s v="Sumprabum Town"/>
    <s v="MMR001015701"/>
    <m/>
    <m/>
    <x v="228"/>
    <s v="MMR001CMP206"/>
    <s v="97.568836"/>
    <s v="26.54193"/>
    <s v="1025"/>
    <n v="5"/>
    <n v="32"/>
    <s v="6.4"/>
    <s v="GCA"/>
    <x v="0"/>
    <x v="1"/>
    <s v="Rural"/>
    <m/>
    <m/>
    <m/>
    <s v="RRD"/>
    <m/>
    <m/>
    <s v=" "/>
    <s v="P4"/>
    <s v="5"/>
    <m/>
    <s v="5"/>
    <s v="Sumprabum Town"/>
    <s v="0.230044075108464"/>
    <s v="1"/>
    <n v="0"/>
    <n v="0"/>
    <n v="0"/>
    <n v="0"/>
    <n v="0"/>
    <n v="0"/>
    <n v="0"/>
  </r>
  <r>
    <x v="1"/>
    <x v="1"/>
    <s v="MMR001"/>
    <s v="Mohnyin"/>
    <s v="MMR001D002"/>
    <x v="1"/>
    <s v="MMR001009"/>
    <s v="Haung Par"/>
    <s v="MMR001009004"/>
    <s v="Haung Par"/>
    <s v="166794"/>
    <x v="229"/>
    <s v="MMR001CMP110"/>
    <m/>
    <m/>
    <m/>
    <n v="0"/>
    <n v="0"/>
    <m/>
    <s v="GCA"/>
    <x v="0"/>
    <x v="1"/>
    <m/>
    <m/>
    <m/>
    <m/>
    <m/>
    <m/>
    <m/>
    <m/>
    <m/>
    <s v="0"/>
    <m/>
    <s v="0"/>
    <m/>
    <m/>
    <m/>
    <n v="0"/>
    <n v="0"/>
    <n v="0"/>
    <n v="0"/>
    <n v="0"/>
    <n v="0"/>
    <n v="0"/>
  </r>
  <r>
    <x v="1"/>
    <x v="1"/>
    <s v="MMR001"/>
    <s v="Mohnyin"/>
    <s v="MMR001D002"/>
    <x v="1"/>
    <s v="MMR001009"/>
    <s v="Hpakan Town"/>
    <s v="MMR001009701"/>
    <s v="Myo Ma Ward"/>
    <s v="MMR001009701503"/>
    <x v="230"/>
    <s v="MMR001CMP101"/>
    <m/>
    <m/>
    <m/>
    <n v="0"/>
    <n v="0"/>
    <m/>
    <s v="GCA"/>
    <x v="0"/>
    <x v="1"/>
    <m/>
    <m/>
    <m/>
    <m/>
    <m/>
    <m/>
    <m/>
    <s v=" "/>
    <m/>
    <s v="0"/>
    <m/>
    <s v="0"/>
    <m/>
    <m/>
    <m/>
    <n v="0"/>
    <n v="0"/>
    <n v="0"/>
    <n v="0"/>
    <n v="0"/>
    <n v="0"/>
    <n v="0"/>
  </r>
  <r>
    <x v="1"/>
    <x v="1"/>
    <s v="MMR001"/>
    <s v="Myitkyina"/>
    <s v="MMR001D001"/>
    <x v="2"/>
    <s v="MMR001005"/>
    <m/>
    <m/>
    <m/>
    <m/>
    <x v="231"/>
    <s v="MMR001CMP044"/>
    <m/>
    <m/>
    <m/>
    <n v="0"/>
    <n v="0"/>
    <m/>
    <s v="GCA"/>
    <x v="0"/>
    <x v="1"/>
    <m/>
    <m/>
    <m/>
    <m/>
    <m/>
    <m/>
    <m/>
    <s v=" "/>
    <m/>
    <s v="0"/>
    <m/>
    <s v="0"/>
    <m/>
    <m/>
    <m/>
    <n v="0"/>
    <n v="0"/>
    <n v="0"/>
    <n v="0"/>
    <n v="0"/>
    <n v="0"/>
    <n v="0"/>
  </r>
  <r>
    <x v="1"/>
    <x v="1"/>
    <s v="MMR001"/>
    <s v="Mohnyin"/>
    <s v="MMR001D002"/>
    <x v="1"/>
    <s v="MMR001009"/>
    <s v="Hpakan Town"/>
    <s v="MMR001009701"/>
    <s v="Ma Shi Ka Htaung Ward"/>
    <s v="MMR001009701505"/>
    <x v="232"/>
    <s v="MMR001CMP175"/>
    <m/>
    <m/>
    <m/>
    <n v="0"/>
    <n v="0"/>
    <m/>
    <s v="GCA"/>
    <x v="0"/>
    <x v="1"/>
    <m/>
    <m/>
    <m/>
    <m/>
    <m/>
    <m/>
    <m/>
    <s v=" "/>
    <m/>
    <s v="0"/>
    <m/>
    <s v="0"/>
    <m/>
    <m/>
    <m/>
    <n v="0"/>
    <n v="0"/>
    <n v="0"/>
    <n v="0"/>
    <n v="0"/>
    <n v="0"/>
    <n v="0"/>
  </r>
  <r>
    <x v="1"/>
    <x v="1"/>
    <s v="MMR001"/>
    <s v="Myitkyina"/>
    <s v="MMR001D001"/>
    <x v="12"/>
    <s v="MMR001002"/>
    <s v="Hkat Shu"/>
    <s v="MMR001002003"/>
    <s v="Hkat Shu"/>
    <s v="165735"/>
    <x v="233"/>
    <s v="MMR001CMP035"/>
    <s v="97.421104"/>
    <s v="25.328987"/>
    <m/>
    <n v="0"/>
    <n v="0"/>
    <m/>
    <s v="GCA"/>
    <x v="0"/>
    <x v="1"/>
    <m/>
    <m/>
    <m/>
    <m/>
    <m/>
    <m/>
    <m/>
    <s v=" "/>
    <m/>
    <s v="0"/>
    <m/>
    <s v="0"/>
    <m/>
    <m/>
    <m/>
    <n v="0"/>
    <n v="0"/>
    <n v="0"/>
    <n v="0"/>
    <n v="0"/>
    <n v="0"/>
    <n v="0"/>
  </r>
  <r>
    <x v="1"/>
    <x v="1"/>
    <s v="MMR001"/>
    <s v="Bhamo"/>
    <s v="MMR001D003"/>
    <x v="4"/>
    <s v="MMR001013"/>
    <s v="Nam Lin Pa"/>
    <s v="MMR001013037"/>
    <m/>
    <m/>
    <x v="234"/>
    <s v="MMR001CMP204"/>
    <s v="97.13234"/>
    <s v="23.75817"/>
    <s v="781.8"/>
    <n v="0"/>
    <n v="0"/>
    <m/>
    <s v="NGCA"/>
    <x v="0"/>
    <x v="1"/>
    <s v="Rural"/>
    <s v="01/07/2012"/>
    <m/>
    <m/>
    <s v="IP"/>
    <m/>
    <m/>
    <s v="Closed: Source UNHCR-Bhamo"/>
    <m/>
    <s v="0"/>
    <m/>
    <s v="0"/>
    <m/>
    <m/>
    <m/>
    <n v="0"/>
    <n v="0"/>
    <n v="0"/>
    <n v="0"/>
    <n v="0"/>
    <n v="0"/>
    <n v="0"/>
  </r>
  <r>
    <x v="1"/>
    <x v="1"/>
    <s v="MMR001"/>
    <s v="Bhamo"/>
    <s v="MMR001D003"/>
    <x v="4"/>
    <s v="MMR001013"/>
    <s v="Nam Lin Pa"/>
    <s v="MMR001013037"/>
    <m/>
    <m/>
    <x v="235"/>
    <s v="MMR001CMP209"/>
    <m/>
    <m/>
    <m/>
    <n v="0"/>
    <n v="0"/>
    <m/>
    <s v="NGCA"/>
    <x v="0"/>
    <x v="1"/>
    <m/>
    <m/>
    <m/>
    <m/>
    <s v="IP"/>
    <m/>
    <m/>
    <s v="Closed: Source UNHCR-Bhamo"/>
    <m/>
    <s v="0"/>
    <m/>
    <s v="0"/>
    <m/>
    <m/>
    <m/>
    <n v="0"/>
    <n v="0"/>
    <n v="0"/>
    <n v="0"/>
    <n v="0"/>
    <n v="0"/>
    <n v="0"/>
  </r>
  <r>
    <x v="1"/>
    <x v="1"/>
    <s v="MMR001"/>
    <s v="Myitkyina"/>
    <s v="MMR001D001"/>
    <x v="12"/>
    <s v="MMR001002"/>
    <s v="Nawng Si Paw"/>
    <s v="MMR001002013"/>
    <s v="Nawng Si Paw"/>
    <s v="165750"/>
    <x v="236"/>
    <s v="MMR001CMP034"/>
    <m/>
    <m/>
    <m/>
    <n v="0"/>
    <n v="0"/>
    <m/>
    <s v="GCA"/>
    <x v="0"/>
    <x v="1"/>
    <m/>
    <m/>
    <m/>
    <m/>
    <m/>
    <m/>
    <m/>
    <s v=" "/>
    <m/>
    <s v="0"/>
    <m/>
    <s v="0"/>
    <m/>
    <m/>
    <m/>
    <n v="0"/>
    <n v="0"/>
    <n v="0"/>
    <n v="0"/>
    <n v="0"/>
    <n v="0"/>
    <n v="0"/>
  </r>
  <r>
    <x v="1"/>
    <x v="1"/>
    <s v="MMR001"/>
    <s v="Mohnyin"/>
    <s v="MMR001D002"/>
    <x v="1"/>
    <s v="MMR001009"/>
    <s v="Hpakan Town"/>
    <s v="MMR001009701"/>
    <s v="Hnget Pyaw Taw Ward"/>
    <s v="MMR001009701502"/>
    <x v="237"/>
    <s v="MMR001CMP083"/>
    <s v="96.31326"/>
    <s v="25.6119"/>
    <m/>
    <n v="0"/>
    <n v="0"/>
    <m/>
    <s v="GCA"/>
    <x v="0"/>
    <x v="1"/>
    <m/>
    <m/>
    <m/>
    <m/>
    <m/>
    <m/>
    <m/>
    <s v=" "/>
    <m/>
    <s v="0"/>
    <m/>
    <s v="0"/>
    <m/>
    <m/>
    <m/>
    <n v="0"/>
    <n v="0"/>
    <n v="0"/>
    <n v="0"/>
    <n v="0"/>
    <n v="0"/>
    <n v="0"/>
  </r>
  <r>
    <x v="1"/>
    <x v="1"/>
    <s v="MMR001"/>
    <s v="Mohnyin"/>
    <s v="MMR001D002"/>
    <x v="1"/>
    <s v="MMR001009"/>
    <s v="Hpakan Town"/>
    <s v="MMR001009701"/>
    <s v="Myo Ma Ward"/>
    <s v="MMR001009701503"/>
    <x v="238"/>
    <s v="MMR001CMP102"/>
    <m/>
    <m/>
    <m/>
    <n v="0"/>
    <n v="0"/>
    <m/>
    <s v="GCA"/>
    <x v="0"/>
    <x v="1"/>
    <m/>
    <m/>
    <m/>
    <m/>
    <m/>
    <m/>
    <m/>
    <s v=" "/>
    <m/>
    <s v="0"/>
    <m/>
    <s v="0"/>
    <m/>
    <m/>
    <m/>
    <n v="0"/>
    <n v="0"/>
    <n v="0"/>
    <n v="0"/>
    <n v="0"/>
    <n v="0"/>
    <n v="0"/>
  </r>
  <r>
    <x v="1"/>
    <x v="1"/>
    <s v="MMR001"/>
    <s v="Mohnyin"/>
    <s v="MMR001D002"/>
    <x v="1"/>
    <s v="MMR001009"/>
    <s v="Hpakan Town"/>
    <s v="MMR001009701"/>
    <s v="Maw Wam Ward"/>
    <s v="MMR001009701501"/>
    <x v="239"/>
    <s v="MMR001CMP201"/>
    <s v="96.315602"/>
    <s v="25.615006"/>
    <m/>
    <n v="0"/>
    <n v="0"/>
    <m/>
    <s v="GCA"/>
    <x v="0"/>
    <x v="1"/>
    <m/>
    <m/>
    <m/>
    <m/>
    <m/>
    <m/>
    <m/>
    <s v=" "/>
    <m/>
    <s v="0"/>
    <m/>
    <s v="0"/>
    <m/>
    <m/>
    <m/>
    <n v="0"/>
    <n v="0"/>
    <n v="0"/>
    <n v="0"/>
    <n v="0"/>
    <n v="0"/>
    <n v="0"/>
  </r>
</pivotCacheRecords>
</file>

<file path=xl/pivotCache/pivotCacheRecords14.xml><?xml version="1.0" encoding="utf-8"?>
<pivotCacheRecords xmlns="http://schemas.openxmlformats.org/spreadsheetml/2006/main" xmlns:r="http://schemas.openxmlformats.org/officeDocument/2006/relationships" count="3456">
  <r>
    <x v="0"/>
    <s v="Momauk"/>
    <s v="Nyaung Na Pin "/>
    <s v="MMR001CMP072"/>
    <s v="GCA"/>
    <s v="Mixed"/>
    <n v="50"/>
    <n v="293"/>
    <n v="50"/>
    <n v="309"/>
    <n v="50"/>
    <n v="309"/>
    <x v="0"/>
    <x v="0"/>
    <x v="0"/>
  </r>
  <r>
    <x v="0"/>
    <s v="Mohnyin"/>
    <s v="Nawng Ing (Indawgyi) Baptist Church  "/>
    <s v="MMR001CMP152"/>
    <s v="GCA"/>
    <s v="Rural"/>
    <n v="18"/>
    <n v="141"/>
    <n v="13"/>
    <n v="76"/>
    <n v="19"/>
    <n v="100"/>
    <x v="0"/>
    <x v="0"/>
    <x v="1"/>
  </r>
  <r>
    <x v="0"/>
    <s v="Mohnyin"/>
    <s v="Nawng Ing (Indawgyi) Baptist Church  "/>
    <s v="MMR001CMP152"/>
    <s v="GCA"/>
    <s v="Rural"/>
    <n v="18"/>
    <n v="141"/>
    <n v="13"/>
    <n v="76"/>
    <n v="19"/>
    <n v="100"/>
    <x v="1"/>
    <x v="0"/>
    <x v="2"/>
  </r>
  <r>
    <x v="0"/>
    <s v="Mansi"/>
    <s v="Man Wing Baptist Church"/>
    <s v="MMR001CMP133"/>
    <s v="GCA"/>
    <s v="Rural"/>
    <n v="111"/>
    <n v="541"/>
    <n v="107"/>
    <n v="525"/>
    <n v="111"/>
    <n v="525"/>
    <x v="0"/>
    <x v="0"/>
    <x v="3"/>
  </r>
  <r>
    <x v="0"/>
    <s v="Hpakant"/>
    <s v="Chin Church, Seik Mu"/>
    <s v="MMR001CMP109"/>
    <s v="GCA"/>
    <s v="Urban"/>
    <n v="6"/>
    <n v="30"/>
    <n v="6"/>
    <n v="28"/>
    <n v="6"/>
    <n v="0"/>
    <x v="1"/>
    <x v="0"/>
    <x v="2"/>
  </r>
  <r>
    <x v="0"/>
    <s v="Shwegu"/>
    <s v="Shwe Gu Catholic Church"/>
    <s v="MMR001CMP068"/>
    <s v="GCA"/>
    <s v="Urban"/>
    <n v="41"/>
    <n v="152"/>
    <n v="38"/>
    <n v="165"/>
    <n v="38"/>
    <n v="0"/>
    <x v="0"/>
    <x v="0"/>
    <x v="0"/>
  </r>
  <r>
    <x v="0"/>
    <s v="Hpakant"/>
    <s v="Chin Church, Seik Mu"/>
    <s v="MMR001CMP109"/>
    <s v="GCA"/>
    <s v="Urban"/>
    <n v="6"/>
    <n v="30"/>
    <n v="6"/>
    <n v="28"/>
    <n v="6"/>
    <n v="0"/>
    <x v="2"/>
    <x v="0"/>
    <x v="2"/>
  </r>
  <r>
    <x v="0"/>
    <s v="Shwegu"/>
    <s v="Shwe Gu Catholic Church"/>
    <s v="MMR001CMP068"/>
    <s v="GCA"/>
    <s v="Urban"/>
    <n v="41"/>
    <n v="152"/>
    <n v="38"/>
    <n v="165"/>
    <n v="38"/>
    <n v="0"/>
    <x v="1"/>
    <x v="0"/>
    <x v="1"/>
  </r>
  <r>
    <x v="0"/>
    <s v="Mansi"/>
    <s v="Man Wing Baptist Church"/>
    <s v="MMR001CMP133"/>
    <s v="GCA"/>
    <s v="Rural"/>
    <n v="111"/>
    <n v="541"/>
    <n v="107"/>
    <n v="525"/>
    <n v="111"/>
    <n v="525"/>
    <x v="2"/>
    <x v="0"/>
    <x v="0"/>
  </r>
  <r>
    <x v="0"/>
    <s v="Momauk"/>
    <s v="Nyaung Na Pin "/>
    <s v="MMR001CMP072"/>
    <s v="GCA"/>
    <s v="Mixed"/>
    <n v="50"/>
    <n v="293"/>
    <n v="50"/>
    <n v="309"/>
    <n v="50"/>
    <n v="309"/>
    <x v="1"/>
    <x v="0"/>
    <x v="1"/>
  </r>
  <r>
    <x v="0"/>
    <s v="Myitkyina"/>
    <s v="Shwe Zet Baptist Church"/>
    <s v="MMR001CMP009"/>
    <s v="GCA"/>
    <s v="Urban"/>
    <n v="90"/>
    <n v="487"/>
    <n v="75"/>
    <n v="423"/>
    <n v="91"/>
    <n v="491"/>
    <x v="2"/>
    <x v="0"/>
    <x v="4"/>
  </r>
  <r>
    <x v="0"/>
    <s v="Myitkyina"/>
    <s v="Shwe Zet Baptist Church"/>
    <s v="MMR001CMP009"/>
    <s v="GCA"/>
    <s v="Urban"/>
    <n v="90"/>
    <n v="487"/>
    <n v="75"/>
    <n v="423"/>
    <n v="91"/>
    <n v="491"/>
    <x v="1"/>
    <x v="0"/>
    <x v="4"/>
  </r>
  <r>
    <x v="0"/>
    <s v="Mansi"/>
    <s v="Man Wing Baptist Church"/>
    <s v="MMR001CMP133"/>
    <s v="GCA"/>
    <s v="Rural"/>
    <n v="111"/>
    <n v="541"/>
    <n v="107"/>
    <n v="525"/>
    <n v="111"/>
    <n v="525"/>
    <x v="1"/>
    <x v="0"/>
    <x v="0"/>
  </r>
  <r>
    <x v="0"/>
    <s v="Myitkyina"/>
    <s v="Shwe Zet Baptist Church"/>
    <s v="MMR001CMP009"/>
    <s v="GCA"/>
    <s v="Urban"/>
    <n v="90"/>
    <n v="487"/>
    <n v="75"/>
    <n v="423"/>
    <n v="91"/>
    <n v="491"/>
    <x v="0"/>
    <x v="0"/>
    <x v="5"/>
  </r>
  <r>
    <x v="1"/>
    <s v="Namhkan"/>
    <s v="Nam Hkam (KBC Jaw Wang)"/>
    <s v="MMR015CMP001"/>
    <s v="GCA"/>
    <s v="Urban"/>
    <n v="73"/>
    <n v="388"/>
    <n v="68"/>
    <n v="343"/>
    <n v="73"/>
    <n v="380"/>
    <x v="0"/>
    <x v="0"/>
    <x v="1"/>
  </r>
  <r>
    <x v="0"/>
    <s v="Hpakant"/>
    <s v="Ward 2 Sai Taung Baptist Church, Seik Mu "/>
    <s v="MMR001CMP184"/>
    <s v="GCA"/>
    <s v="Rural"/>
    <n v="35"/>
    <n v="220"/>
    <n v="35"/>
    <n v="173"/>
    <n v="35"/>
    <n v="173"/>
    <x v="0"/>
    <x v="0"/>
    <x v="0"/>
  </r>
  <r>
    <x v="0"/>
    <s v="Mogaung"/>
    <s v="Kyun Taw Baptist Church "/>
    <s v="MMR001CMP078"/>
    <s v="GCA"/>
    <s v="Mixed"/>
    <n v="13"/>
    <n v="64"/>
    <n v="13"/>
    <n v="64"/>
    <n v="13"/>
    <n v="64"/>
    <x v="0"/>
    <x v="0"/>
    <x v="2"/>
  </r>
  <r>
    <x v="1"/>
    <s v="Manton"/>
    <s v="Mandung - Jinghpaw"/>
    <s v="MMR015CMP009"/>
    <s v="GCA"/>
    <s v="Urban"/>
    <n v="37"/>
    <n v="159"/>
    <n v="37"/>
    <n v="159"/>
    <n v="37"/>
    <n v="172"/>
    <x v="1"/>
    <x v="0"/>
    <x v="2"/>
  </r>
  <r>
    <x v="0"/>
    <s v="Waingmaw"/>
    <s v="Maina Lawang Baptist Church"/>
    <s v="MMR001CMP039"/>
    <s v="GCA"/>
    <s v="Rural"/>
    <n v="48"/>
    <n v="199"/>
    <n v="46"/>
    <n v="192"/>
    <n v="46"/>
    <n v="192"/>
    <x v="0"/>
    <x v="0"/>
    <x v="2"/>
  </r>
  <r>
    <x v="1"/>
    <s v="Kutkai"/>
    <s v="Nam Hpak Ka Mare "/>
    <s v="MMR015CMP007"/>
    <s v="GCA"/>
    <s v="Rural"/>
    <n v="64"/>
    <n v="286"/>
    <n v="62"/>
    <n v="281"/>
    <n v="62"/>
    <n v="281"/>
    <x v="0"/>
    <x v="0"/>
    <x v="2"/>
  </r>
  <r>
    <x v="0"/>
    <s v="Waingmaw"/>
    <s v="Pajau / Jan Mai"/>
    <s v="MMR001CMP120"/>
    <s v="NGCA"/>
    <s v="Sub-urban"/>
    <n v="191"/>
    <n v="768"/>
    <n v="178"/>
    <n v="850"/>
    <n v="178"/>
    <n v="850"/>
    <x v="0"/>
    <x v="0"/>
    <x v="0"/>
  </r>
  <r>
    <x v="0"/>
    <s v="Momauk"/>
    <s v="Seng Ja "/>
    <s v="MMR001CMP073"/>
    <s v="GCA"/>
    <s v="Rural"/>
    <n v="45"/>
    <n v="269"/>
    <n v="39"/>
    <n v="237"/>
    <n v="39"/>
    <n v="237"/>
    <x v="1"/>
    <x v="0"/>
    <x v="1"/>
  </r>
  <r>
    <x v="0"/>
    <s v="Momauk"/>
    <s v="Seng Ja "/>
    <s v="MMR001CMP073"/>
    <s v="GCA"/>
    <s v="Rural"/>
    <n v="45"/>
    <n v="269"/>
    <n v="39"/>
    <n v="237"/>
    <n v="39"/>
    <n v="237"/>
    <x v="2"/>
    <x v="0"/>
    <x v="4"/>
  </r>
  <r>
    <x v="0"/>
    <s v="Myitkyina"/>
    <s v="Du Kahtawng Qtr. 4"/>
    <s v="MMR001CMP010"/>
    <s v="GCA"/>
    <s v="Urban"/>
    <n v="6"/>
    <n v="39"/>
    <n v="6"/>
    <n v="39"/>
    <n v="28"/>
    <n v="145"/>
    <x v="1"/>
    <x v="0"/>
    <x v="2"/>
  </r>
  <r>
    <x v="0"/>
    <s v="Waingmaw"/>
    <s v="Maina Lawang Baptist Church"/>
    <s v="MMR001CMP039"/>
    <s v="GCA"/>
    <s v="Rural"/>
    <n v="48"/>
    <n v="199"/>
    <n v="46"/>
    <n v="192"/>
    <n v="46"/>
    <n v="192"/>
    <x v="2"/>
    <x v="0"/>
    <x v="2"/>
  </r>
  <r>
    <x v="0"/>
    <s v="Waingmaw"/>
    <s v="Maina Lawang Baptist Church"/>
    <s v="MMR001CMP039"/>
    <s v="GCA"/>
    <s v="Rural"/>
    <n v="48"/>
    <n v="199"/>
    <n v="46"/>
    <n v="192"/>
    <n v="46"/>
    <n v="192"/>
    <x v="1"/>
    <x v="0"/>
    <x v="2"/>
  </r>
  <r>
    <x v="0"/>
    <s v="Mansi"/>
    <s v="Man Wing Baptist Church Cultural Compound"/>
    <s v="MMR001CMP230"/>
    <s v="GCA"/>
    <s v="Rural"/>
    <n v="113"/>
    <n v="490"/>
    <n v="113"/>
    <n v="476"/>
    <n v="113"/>
    <n v="476"/>
    <x v="2"/>
    <x v="0"/>
    <x v="5"/>
  </r>
  <r>
    <x v="0"/>
    <s v="Hpakant"/>
    <s v="Chin Church, Seik Mu"/>
    <s v="MMR001CMP109"/>
    <s v="GCA"/>
    <s v="Urban"/>
    <n v="6"/>
    <n v="30"/>
    <n v="6"/>
    <n v="28"/>
    <n v="6"/>
    <n v="0"/>
    <x v="0"/>
    <x v="0"/>
    <x v="2"/>
  </r>
  <r>
    <x v="0"/>
    <s v="Myitkyina"/>
    <s v="Man Hkring Baptist Church"/>
    <s v="MMR001CMP008"/>
    <s v="GCA"/>
    <s v="Urban"/>
    <n v="101"/>
    <n v="544"/>
    <n v="94"/>
    <n v="503"/>
    <n v="101"/>
    <n v="544"/>
    <x v="0"/>
    <x v="0"/>
    <x v="6"/>
  </r>
  <r>
    <x v="0"/>
    <s v="Shwegu"/>
    <s v="Shwe Gu Catholic Church"/>
    <s v="MMR001CMP068"/>
    <s v="GCA"/>
    <s v="Urban"/>
    <n v="41"/>
    <n v="152"/>
    <n v="38"/>
    <n v="165"/>
    <n v="38"/>
    <n v="0"/>
    <x v="2"/>
    <x v="0"/>
    <x v="1"/>
  </r>
  <r>
    <x v="0"/>
    <s v="Myitkyina"/>
    <s v="Njang Dung Baptist Church "/>
    <s v="MMR001CMP002"/>
    <s v="GCA"/>
    <s v="Urban"/>
    <n v="57"/>
    <n v="233"/>
    <n v="58"/>
    <n v="241"/>
    <n v="58"/>
    <n v="241"/>
    <x v="0"/>
    <x v="0"/>
    <x v="1"/>
  </r>
  <r>
    <x v="0"/>
    <s v="Mansi"/>
    <s v="Man Wing Baptist Church Cultural Compound"/>
    <s v="MMR001CMP230"/>
    <s v="GCA"/>
    <s v="Rural"/>
    <n v="113"/>
    <n v="490"/>
    <n v="113"/>
    <n v="476"/>
    <n v="113"/>
    <n v="476"/>
    <x v="1"/>
    <x v="0"/>
    <x v="3"/>
  </r>
  <r>
    <x v="1"/>
    <s v="Namhkan"/>
    <s v="Nam Hkam (KBC Jaw Wang)"/>
    <s v="MMR015CMP001"/>
    <s v="GCA"/>
    <s v="Urban"/>
    <n v="73"/>
    <n v="388"/>
    <n v="68"/>
    <n v="343"/>
    <n v="73"/>
    <n v="380"/>
    <x v="1"/>
    <x v="0"/>
    <x v="1"/>
  </r>
  <r>
    <x v="1"/>
    <s v="Namhkan"/>
    <s v="Namhkan - Pang Long KBC"/>
    <s v="MMR015CMP215"/>
    <s v="GCA"/>
    <s v="Urban"/>
    <n v="126"/>
    <n v="572"/>
    <n v="123"/>
    <n v="571"/>
    <n v="124"/>
    <n v="575"/>
    <x v="2"/>
    <x v="0"/>
    <x v="1"/>
  </r>
  <r>
    <x v="0"/>
    <s v="Hpakant"/>
    <s v="Sai Nai Baptish Church, Maw Shan Vil., Seki Mu"/>
    <s v="MMR001CMP183"/>
    <s v="GCA"/>
    <s v="Mixed"/>
    <n v="8"/>
    <n v="40"/>
    <n v="8"/>
    <m/>
    <n v="8"/>
    <n v="0"/>
    <x v="0"/>
    <x v="0"/>
    <x v="2"/>
  </r>
  <r>
    <x v="1"/>
    <s v="Namhkan"/>
    <s v="Nam Hkam (KBC Jaw Wang)"/>
    <s v="MMR015CMP001"/>
    <s v="GCA"/>
    <s v="Urban"/>
    <n v="73"/>
    <n v="388"/>
    <n v="68"/>
    <n v="343"/>
    <n v="73"/>
    <n v="380"/>
    <x v="2"/>
    <x v="0"/>
    <x v="2"/>
  </r>
  <r>
    <x v="0"/>
    <s v="Waingmaw"/>
    <s v="Mading Baptist Church"/>
    <s v="MMR001CMP027"/>
    <s v="GCA"/>
    <s v="Rural"/>
    <n v="22"/>
    <n v="128"/>
    <n v="21"/>
    <n v="123"/>
    <n v="22"/>
    <n v="128"/>
    <x v="2"/>
    <x v="0"/>
    <x v="0"/>
  </r>
  <r>
    <x v="1"/>
    <s v="Kutkai"/>
    <s v="Mungji Pa Dabang (Baptist Church)         "/>
    <s v="MMR015CMP006"/>
    <s v="GCA"/>
    <s v="Rural"/>
    <n v="49"/>
    <n v="270"/>
    <n v="49"/>
    <n v="261"/>
    <n v="49"/>
    <n v="261"/>
    <x v="1"/>
    <x v="0"/>
    <x v="1"/>
  </r>
  <r>
    <x v="0"/>
    <s v="Mogaung"/>
    <s v="Kyun Taw Baptist Church "/>
    <s v="MMR001CMP078"/>
    <s v="GCA"/>
    <s v="Mixed"/>
    <n v="13"/>
    <n v="64"/>
    <n v="13"/>
    <n v="64"/>
    <n v="13"/>
    <n v="64"/>
    <x v="1"/>
    <x v="0"/>
    <x v="2"/>
  </r>
  <r>
    <x v="0"/>
    <s v="Myitkyina"/>
    <s v="Du Kahtawng Qtr. 4"/>
    <s v="MMR001CMP010"/>
    <s v="GCA"/>
    <s v="Urban"/>
    <n v="6"/>
    <n v="39"/>
    <n v="6"/>
    <n v="39"/>
    <n v="28"/>
    <n v="145"/>
    <x v="2"/>
    <x v="0"/>
    <x v="2"/>
  </r>
  <r>
    <x v="0"/>
    <s v="Hpakant"/>
    <s v="Dhama Rakhita, Nyein Chan Tar Yar Ward(Lon Khin)"/>
    <s v="MMR001CMP174"/>
    <s v="GCA"/>
    <s v="Urban"/>
    <n v="65"/>
    <n v="347"/>
    <n v="66"/>
    <n v="354"/>
    <n v="66"/>
    <n v="0"/>
    <x v="2"/>
    <x v="0"/>
    <x v="1"/>
  </r>
  <r>
    <x v="0"/>
    <s v="Mogaung"/>
    <s v="Kyun Taw Baptist Church "/>
    <s v="MMR001CMP078"/>
    <s v="GCA"/>
    <s v="Mixed"/>
    <n v="13"/>
    <n v="64"/>
    <n v="13"/>
    <n v="64"/>
    <n v="13"/>
    <n v="64"/>
    <x v="2"/>
    <x v="0"/>
    <x v="2"/>
  </r>
  <r>
    <x v="0"/>
    <s v="Myitkyina"/>
    <s v="Du Kahtawng Qtr. 5"/>
    <s v="MMR001CMP011"/>
    <s v="GCA"/>
    <s v="Urban"/>
    <n v="50"/>
    <n v="236"/>
    <n v="8"/>
    <n v="35"/>
    <n v="8"/>
    <n v="35"/>
    <x v="2"/>
    <x v="0"/>
    <x v="2"/>
  </r>
  <r>
    <x v="0"/>
    <s v="Myitkyina"/>
    <s v="Du Kahtawng Qtr. 5"/>
    <s v="MMR001CMP011"/>
    <s v="GCA"/>
    <s v="Urban"/>
    <n v="50"/>
    <n v="236"/>
    <n v="8"/>
    <n v="35"/>
    <n v="8"/>
    <n v="35"/>
    <x v="1"/>
    <x v="0"/>
    <x v="2"/>
  </r>
  <r>
    <x v="0"/>
    <s v="Hpakant"/>
    <s v="Dhama Rakhita, Nyein Chan Tar Yar Ward(Lon Khin)"/>
    <s v="MMR001CMP174"/>
    <s v="GCA"/>
    <s v="Urban"/>
    <n v="65"/>
    <n v="347"/>
    <n v="66"/>
    <n v="354"/>
    <n v="66"/>
    <n v="0"/>
    <x v="0"/>
    <x v="0"/>
    <x v="1"/>
  </r>
  <r>
    <x v="0"/>
    <s v="Hpakant"/>
    <s v="Dhama Rakhita, Nyein Chan Tar Yar Ward(Lon Khin)"/>
    <s v="MMR001CMP174"/>
    <s v="GCA"/>
    <s v="Urban"/>
    <n v="65"/>
    <n v="347"/>
    <n v="66"/>
    <n v="354"/>
    <n v="66"/>
    <n v="0"/>
    <x v="1"/>
    <x v="0"/>
    <x v="2"/>
  </r>
  <r>
    <x v="0"/>
    <s v="Myitkyina"/>
    <s v="Du Kahtawng Qtr. 5"/>
    <s v="MMR001CMP011"/>
    <s v="GCA"/>
    <s v="Urban"/>
    <n v="50"/>
    <n v="236"/>
    <n v="8"/>
    <n v="35"/>
    <n v="8"/>
    <n v="35"/>
    <x v="0"/>
    <x v="0"/>
    <x v="2"/>
  </r>
  <r>
    <x v="0"/>
    <s v="Mansi"/>
    <s v="Man Wing Catholic Church 2"/>
    <s v="MMR001CMP132"/>
    <s v="GCA"/>
    <s v="Rural"/>
    <n v="458"/>
    <n v="2139"/>
    <n v="144"/>
    <n v="520"/>
    <n v="144"/>
    <n v="0"/>
    <x v="2"/>
    <x v="0"/>
    <x v="0"/>
  </r>
  <r>
    <x v="0"/>
    <s v="Hpakant"/>
    <s v="Ward 2 Sai Taung Baptist Church, Seik Mu "/>
    <s v="MMR001CMP184"/>
    <s v="GCA"/>
    <s v="Rural"/>
    <n v="35"/>
    <n v="220"/>
    <n v="35"/>
    <n v="173"/>
    <n v="35"/>
    <n v="173"/>
    <x v="2"/>
    <x v="0"/>
    <x v="1"/>
  </r>
  <r>
    <x v="0"/>
    <s v="Waingmaw"/>
    <s v="Shing Jai"/>
    <s v="MMR001CMP041"/>
    <s v="GCA"/>
    <s v="Rural"/>
    <n v="172"/>
    <n v="838"/>
    <n v="179"/>
    <n v="940"/>
    <n v="179"/>
    <n v="940"/>
    <x v="0"/>
    <x v="0"/>
    <x v="7"/>
  </r>
  <r>
    <x v="0"/>
    <s v="Myitkyina"/>
    <s v="Du Kahtawng Qtr. 14"/>
    <s v="MMR001CMP012"/>
    <s v="GCA"/>
    <s v="Urban"/>
    <n v="6"/>
    <n v="28"/>
    <n v="6"/>
    <n v="31"/>
    <n v="6"/>
    <n v="31"/>
    <x v="1"/>
    <x v="0"/>
    <x v="2"/>
  </r>
  <r>
    <x v="0"/>
    <s v="Mansi"/>
    <s v="Man Wing Catholic Church 2"/>
    <s v="MMR001CMP132"/>
    <s v="GCA"/>
    <s v="Rural"/>
    <n v="458"/>
    <n v="2139"/>
    <n v="144"/>
    <n v="520"/>
    <n v="144"/>
    <n v="0"/>
    <x v="0"/>
    <x v="0"/>
    <x v="3"/>
  </r>
  <r>
    <x v="0"/>
    <s v="Hpakant"/>
    <s v="Ward 2 Sai Taung Baptist Church, Seik Mu "/>
    <s v="MMR001CMP184"/>
    <s v="GCA"/>
    <s v="Rural"/>
    <n v="35"/>
    <n v="220"/>
    <n v="35"/>
    <n v="173"/>
    <n v="35"/>
    <n v="173"/>
    <x v="1"/>
    <x v="0"/>
    <x v="1"/>
  </r>
  <r>
    <x v="0"/>
    <s v="Waingmaw"/>
    <s v="Shing Jai"/>
    <s v="MMR001CMP041"/>
    <s v="GCA"/>
    <s v="Rural"/>
    <n v="172"/>
    <n v="838"/>
    <n v="179"/>
    <n v="940"/>
    <n v="179"/>
    <n v="940"/>
    <x v="1"/>
    <x v="0"/>
    <x v="3"/>
  </r>
  <r>
    <x v="0"/>
    <s v="Chipwi"/>
    <s v="Hpare Hkyer - BP6"/>
    <s v="MMR001CMP043"/>
    <s v="NGCA"/>
    <s v="Sub-urban"/>
    <n v="154"/>
    <n v="920"/>
    <n v="512"/>
    <n v="1016"/>
    <n v="512"/>
    <n v="1016"/>
    <x v="2"/>
    <x v="0"/>
    <x v="4"/>
  </r>
  <r>
    <x v="1"/>
    <s v="Manton"/>
    <s v="Mandung - Jinghpaw"/>
    <s v="MMR015CMP009"/>
    <s v="GCA"/>
    <s v="Urban"/>
    <n v="37"/>
    <n v="159"/>
    <n v="37"/>
    <n v="159"/>
    <n v="37"/>
    <n v="172"/>
    <x v="2"/>
    <x v="0"/>
    <x v="1"/>
  </r>
  <r>
    <x v="0"/>
    <s v="Chipwi"/>
    <s v="Hpare Hkyer - BP6"/>
    <s v="MMR001CMP043"/>
    <s v="NGCA"/>
    <s v="Sub-urban"/>
    <n v="154"/>
    <n v="920"/>
    <n v="512"/>
    <n v="1016"/>
    <n v="512"/>
    <n v="1016"/>
    <x v="1"/>
    <x v="0"/>
    <x v="2"/>
  </r>
  <r>
    <x v="0"/>
    <s v="Waingmaw"/>
    <s v="Qtr. 3 Mu-yin  Baptist Church"/>
    <s v="MMR001CMP030"/>
    <s v="GCA"/>
    <s v="Urban"/>
    <n v="31"/>
    <n v="171"/>
    <n v="23"/>
    <n v="124"/>
    <n v="31"/>
    <n v="171"/>
    <x v="0"/>
    <x v="0"/>
    <x v="1"/>
  </r>
  <r>
    <x v="0"/>
    <s v="Waingmaw"/>
    <s v="Qtr. 3 Mu-yin  Baptist Church"/>
    <s v="MMR001CMP030"/>
    <s v="GCA"/>
    <s v="Urban"/>
    <n v="31"/>
    <n v="171"/>
    <n v="23"/>
    <n v="124"/>
    <n v="31"/>
    <n v="171"/>
    <x v="1"/>
    <x v="0"/>
    <x v="1"/>
  </r>
  <r>
    <x v="0"/>
    <s v="Chipwi"/>
    <s v="Hpare Hkyer - BP6"/>
    <s v="MMR001CMP043"/>
    <s v="NGCA"/>
    <s v="Sub-urban"/>
    <n v="154"/>
    <n v="920"/>
    <n v="512"/>
    <n v="1016"/>
    <n v="512"/>
    <n v="1016"/>
    <x v="0"/>
    <x v="0"/>
    <x v="4"/>
  </r>
  <r>
    <x v="1"/>
    <s v="Namhkan"/>
    <s v="Nam Hkam - Nay Win Ni (Palawng)"/>
    <s v="MMR015CMP004"/>
    <s v="GCA"/>
    <s v="Urban"/>
    <n v="70"/>
    <n v="368"/>
    <n v="70"/>
    <n v="363"/>
    <n v="70"/>
    <n v="0"/>
    <x v="0"/>
    <x v="0"/>
    <x v="2"/>
  </r>
  <r>
    <x v="0"/>
    <s v="Waingmaw"/>
    <s v="Qtr. 3 Mu-yin  Baptist Church"/>
    <s v="MMR001CMP030"/>
    <s v="GCA"/>
    <s v="Urban"/>
    <n v="31"/>
    <n v="171"/>
    <n v="23"/>
    <n v="124"/>
    <n v="31"/>
    <n v="171"/>
    <x v="2"/>
    <x v="0"/>
    <x v="1"/>
  </r>
  <r>
    <x v="0"/>
    <s v="Momauk"/>
    <s v="Je Yang Hka "/>
    <s v="MMR001CMP121"/>
    <s v="NGCA"/>
    <s v="Rural"/>
    <n v="1695"/>
    <n v="7145"/>
    <n v="1501"/>
    <n v="8042"/>
    <n v="1643"/>
    <n v="8780"/>
    <x v="0"/>
    <x v="0"/>
    <x v="8"/>
  </r>
  <r>
    <x v="0"/>
    <s v="Mansi"/>
    <s v="Man Wing Catholic Church 2"/>
    <s v="MMR001CMP132"/>
    <s v="GCA"/>
    <s v="Rural"/>
    <n v="458"/>
    <n v="2139"/>
    <n v="144"/>
    <n v="520"/>
    <n v="144"/>
    <n v="0"/>
    <x v="1"/>
    <x v="0"/>
    <x v="0"/>
  </r>
  <r>
    <x v="0"/>
    <s v="Hpakant"/>
    <s v="Lisu Baptist Church, Maw Shan Vil,. Seik Mu"/>
    <s v="MMR001CMP181"/>
    <s v="GCA"/>
    <s v="Urban"/>
    <n v="25"/>
    <n v="133"/>
    <n v="21"/>
    <n v="117"/>
    <n v="21"/>
    <n v="0"/>
    <x v="1"/>
    <x v="0"/>
    <x v="2"/>
  </r>
  <r>
    <x v="1"/>
    <s v="Namhkan"/>
    <s v="Namhkan - Pang Long KBC"/>
    <s v="MMR015CMP215"/>
    <s v="GCA"/>
    <s v="Urban"/>
    <n v="126"/>
    <n v="572"/>
    <n v="123"/>
    <n v="571"/>
    <n v="124"/>
    <n v="575"/>
    <x v="1"/>
    <x v="0"/>
    <x v="4"/>
  </r>
  <r>
    <x v="0"/>
    <s v="Hpakant"/>
    <s v="Ku Day Maw KBC"/>
    <s v="MMR001CMP231"/>
    <s v="GCA"/>
    <s v="Rural"/>
    <n v="46"/>
    <n v="225"/>
    <n v="50"/>
    <n v="242"/>
    <n v="50"/>
    <n v="242"/>
    <x v="2"/>
    <x v="0"/>
    <x v="2"/>
  </r>
  <r>
    <x v="0"/>
    <s v="Waingmaw"/>
    <s v="Zai Awng / Mung Ga Zup"/>
    <s v="MMR001CMP111"/>
    <s v="NGCA"/>
    <s v="Sub-urban"/>
    <n v="680"/>
    <n v="2913"/>
    <n v="612"/>
    <n v="2806"/>
    <n v="612"/>
    <n v="2806"/>
    <x v="1"/>
    <x v="0"/>
    <x v="3"/>
  </r>
  <r>
    <x v="0"/>
    <s v="Waingmaw"/>
    <s v="Zai Awng / Mung Ga Zup"/>
    <s v="MMR001CMP111"/>
    <s v="NGCA"/>
    <s v="Sub-urban"/>
    <n v="680"/>
    <n v="2913"/>
    <n v="612"/>
    <n v="2806"/>
    <n v="612"/>
    <n v="2806"/>
    <x v="2"/>
    <x v="0"/>
    <x v="9"/>
  </r>
  <r>
    <x v="0"/>
    <s v="Hpakant"/>
    <s v="Lisu Baptist Church, Maw Shan Vil,. Seik Mu"/>
    <s v="MMR001CMP181"/>
    <s v="GCA"/>
    <s v="Urban"/>
    <n v="25"/>
    <n v="133"/>
    <n v="21"/>
    <n v="117"/>
    <n v="21"/>
    <n v="0"/>
    <x v="0"/>
    <x v="0"/>
    <x v="2"/>
  </r>
  <r>
    <x v="1"/>
    <s v="Namhkan"/>
    <s v="Nam Hkam - Nay Win Ni (Palawng)"/>
    <s v="MMR015CMP004"/>
    <s v="GCA"/>
    <s v="Urban"/>
    <n v="70"/>
    <n v="368"/>
    <n v="70"/>
    <n v="363"/>
    <n v="70"/>
    <n v="0"/>
    <x v="1"/>
    <x v="0"/>
    <x v="2"/>
  </r>
  <r>
    <x v="0"/>
    <s v="Hpakant"/>
    <s v="Hmaw Wan, Anglican"/>
    <s v="MMR001CMP191"/>
    <s v="GCA"/>
    <s v="Urban"/>
    <n v="13"/>
    <n v="75"/>
    <n v="8"/>
    <n v="46"/>
    <n v="8"/>
    <n v="0"/>
    <x v="2"/>
    <x v="0"/>
    <x v="2"/>
  </r>
  <r>
    <x v="0"/>
    <s v="Hpakant"/>
    <s v="Hmaw Wan, Anglican"/>
    <s v="MMR001CMP191"/>
    <s v="GCA"/>
    <s v="Urban"/>
    <n v="13"/>
    <n v="75"/>
    <n v="8"/>
    <n v="46"/>
    <n v="8"/>
    <n v="0"/>
    <x v="1"/>
    <x v="0"/>
    <x v="2"/>
  </r>
  <r>
    <x v="0"/>
    <s v="Mansi"/>
    <s v="Bum Tsit Pa "/>
    <s v="MMR001CMP129"/>
    <s v="NGCA"/>
    <s v="Rural"/>
    <n v="245"/>
    <n v="1232"/>
    <n v="425"/>
    <n v="1982"/>
    <n v="425"/>
    <n v="0"/>
    <x v="2"/>
    <x v="0"/>
    <x v="10"/>
  </r>
  <r>
    <x v="0"/>
    <s v="Myitkyina"/>
    <s v="Du Kahtawng Qtr. 14"/>
    <s v="MMR001CMP012"/>
    <s v="GCA"/>
    <s v="Urban"/>
    <n v="6"/>
    <n v="28"/>
    <n v="6"/>
    <n v="31"/>
    <n v="6"/>
    <n v="31"/>
    <x v="2"/>
    <x v="0"/>
    <x v="2"/>
  </r>
  <r>
    <x v="0"/>
    <s v="Mansi"/>
    <s v="Bum Tsit Pa "/>
    <s v="MMR001CMP129"/>
    <s v="NGCA"/>
    <s v="Rural"/>
    <n v="245"/>
    <n v="1232"/>
    <n v="425"/>
    <n v="1982"/>
    <n v="425"/>
    <n v="0"/>
    <x v="0"/>
    <x v="0"/>
    <x v="11"/>
  </r>
  <r>
    <x v="0"/>
    <s v="Myitkyina"/>
    <s v="Du Kahtawng Qtr. 4"/>
    <s v="MMR001CMP010"/>
    <s v="GCA"/>
    <s v="Urban"/>
    <n v="6"/>
    <n v="39"/>
    <n v="6"/>
    <n v="39"/>
    <n v="28"/>
    <n v="145"/>
    <x v="0"/>
    <x v="0"/>
    <x v="2"/>
  </r>
  <r>
    <x v="0"/>
    <s v="Hpakant"/>
    <s v="Lisu Baptist Church, Maw Shan Vil,. Seik Mu"/>
    <s v="MMR001CMP181"/>
    <s v="GCA"/>
    <s v="Urban"/>
    <n v="25"/>
    <n v="133"/>
    <n v="21"/>
    <n v="117"/>
    <n v="21"/>
    <n v="0"/>
    <x v="2"/>
    <x v="0"/>
    <x v="2"/>
  </r>
  <r>
    <x v="0"/>
    <s v="Waingmaw"/>
    <s v="Waingmaw AG Church"/>
    <s v="MMR001CMP038"/>
    <s v="GCA"/>
    <s v="Urban"/>
    <n v="70"/>
    <n v="278"/>
    <n v="37"/>
    <n v="156"/>
    <n v="71"/>
    <n v="277"/>
    <x v="0"/>
    <x v="0"/>
    <x v="1"/>
  </r>
  <r>
    <x v="0"/>
    <s v="Waingmaw"/>
    <s v="Waingmaw AG Church"/>
    <s v="MMR001CMP038"/>
    <s v="GCA"/>
    <s v="Urban"/>
    <n v="70"/>
    <n v="278"/>
    <n v="37"/>
    <n v="156"/>
    <n v="71"/>
    <n v="277"/>
    <x v="1"/>
    <x v="0"/>
    <x v="1"/>
  </r>
  <r>
    <x v="0"/>
    <s v="Waingmaw"/>
    <s v="Maina KBC (Bawng Ring)"/>
    <s v="MMR001CMP040"/>
    <s v="GCA"/>
    <s v="Rural"/>
    <n v="428"/>
    <n v="2219"/>
    <n v="396"/>
    <n v="2120"/>
    <n v="396"/>
    <n v="2120"/>
    <x v="2"/>
    <x v="0"/>
    <x v="12"/>
  </r>
  <r>
    <x v="0"/>
    <s v="Waingmaw"/>
    <s v="Waingmaw AG Church"/>
    <s v="MMR001CMP038"/>
    <s v="GCA"/>
    <s v="Urban"/>
    <n v="70"/>
    <n v="278"/>
    <n v="37"/>
    <n v="156"/>
    <n v="71"/>
    <n v="277"/>
    <x v="2"/>
    <x v="0"/>
    <x v="2"/>
  </r>
  <r>
    <x v="1"/>
    <s v="Namhkan"/>
    <s v="Nam Hkam - Nay Win Ni (Palawng)"/>
    <s v="MMR015CMP004"/>
    <s v="GCA"/>
    <s v="Urban"/>
    <n v="70"/>
    <n v="368"/>
    <n v="70"/>
    <n v="363"/>
    <n v="70"/>
    <n v="0"/>
    <x v="2"/>
    <x v="0"/>
    <x v="2"/>
  </r>
  <r>
    <x v="0"/>
    <s v="Waingmaw"/>
    <s v="Maina KBC (Bawng Ring)"/>
    <s v="MMR001CMP040"/>
    <s v="GCA"/>
    <s v="Rural"/>
    <n v="428"/>
    <n v="2219"/>
    <n v="396"/>
    <n v="2120"/>
    <n v="396"/>
    <n v="2120"/>
    <x v="1"/>
    <x v="0"/>
    <x v="13"/>
  </r>
  <r>
    <x v="0"/>
    <s v="Myitkyina"/>
    <s v="Du Kahtawng Qtr. 14"/>
    <s v="MMR001CMP012"/>
    <s v="GCA"/>
    <s v="Urban"/>
    <n v="6"/>
    <n v="28"/>
    <n v="6"/>
    <n v="31"/>
    <n v="6"/>
    <n v="31"/>
    <x v="0"/>
    <x v="0"/>
    <x v="2"/>
  </r>
  <r>
    <x v="0"/>
    <s v="Waingmaw"/>
    <s v="Maina KBC (Bawng Ring)"/>
    <s v="MMR001CMP040"/>
    <s v="GCA"/>
    <s v="Rural"/>
    <n v="428"/>
    <n v="2219"/>
    <n v="396"/>
    <n v="2120"/>
    <n v="396"/>
    <n v="2120"/>
    <x v="0"/>
    <x v="0"/>
    <x v="9"/>
  </r>
  <r>
    <x v="0"/>
    <s v="Hpakant"/>
    <s v="Hmaw Wan, Anglican"/>
    <s v="MMR001CMP191"/>
    <s v="GCA"/>
    <s v="Urban"/>
    <n v="13"/>
    <n v="75"/>
    <n v="8"/>
    <n v="46"/>
    <n v="8"/>
    <n v="0"/>
    <x v="0"/>
    <x v="0"/>
    <x v="2"/>
  </r>
  <r>
    <x v="0"/>
    <s v="Mansi"/>
    <s v="Bum Tsit Pa "/>
    <s v="MMR001CMP129"/>
    <s v="NGCA"/>
    <s v="Rural"/>
    <n v="245"/>
    <n v="1232"/>
    <n v="425"/>
    <n v="1982"/>
    <n v="425"/>
    <n v="0"/>
    <x v="1"/>
    <x v="0"/>
    <x v="14"/>
  </r>
  <r>
    <x v="0"/>
    <s v="Myitkyina"/>
    <s v="Kyun Pin Thar Baptist Church"/>
    <s v="MMR001CMP013"/>
    <s v="GCA"/>
    <s v="Urban"/>
    <n v="44"/>
    <n v="191"/>
    <n v="18"/>
    <n v="65"/>
    <n v="44"/>
    <n v="191"/>
    <x v="2"/>
    <x v="0"/>
    <x v="2"/>
  </r>
  <r>
    <x v="0"/>
    <s v="Bhamo"/>
    <s v="AD-2000 Tharthana Compound"/>
    <s v="MMR001CMP050"/>
    <s v="GCA"/>
    <s v="Urban"/>
    <n v="274"/>
    <n v="1349"/>
    <n v="255"/>
    <n v="1126"/>
    <n v="255"/>
    <n v="0"/>
    <x v="1"/>
    <x v="0"/>
    <x v="6"/>
  </r>
  <r>
    <x v="0"/>
    <s v="Momauk"/>
    <s v="Nhkawng Pa "/>
    <s v="MMR001CMP131"/>
    <s v="NGCA"/>
    <s v="Rural"/>
    <n v="375"/>
    <n v="1598"/>
    <n v="375"/>
    <m/>
    <n v="375"/>
    <n v="0"/>
    <x v="1"/>
    <x v="0"/>
    <x v="15"/>
  </r>
  <r>
    <x v="0"/>
    <s v="Waingmaw"/>
    <s v="Hkau Shau (BP 12)"/>
    <s v="MMR001CMP115"/>
    <s v="NGCA"/>
    <s v="Sub-urban"/>
    <n v="136"/>
    <n v="1116"/>
    <n v="146"/>
    <n v="1072"/>
    <n v="146"/>
    <n v="1072"/>
    <x v="2"/>
    <x v="0"/>
    <x v="13"/>
  </r>
  <r>
    <x v="0"/>
    <s v="Hpakant"/>
    <s v="Hpakant Baptist Church, Nam Ma Hpit"/>
    <s v="MMR001CMP229"/>
    <s v="GCA"/>
    <s v="Rural"/>
    <n v="116"/>
    <n v="530"/>
    <n v="104"/>
    <n v="504"/>
    <n v="104"/>
    <n v="504"/>
    <x v="2"/>
    <x v="0"/>
    <x v="2"/>
  </r>
  <r>
    <x v="0"/>
    <s v="Momauk"/>
    <s v="Nhkawng Pa "/>
    <s v="MMR001CMP131"/>
    <s v="NGCA"/>
    <s v="Rural"/>
    <n v="375"/>
    <n v="1598"/>
    <n v="375"/>
    <m/>
    <n v="375"/>
    <n v="0"/>
    <x v="0"/>
    <x v="0"/>
    <x v="16"/>
  </r>
  <r>
    <x v="0"/>
    <s v="Momauk"/>
    <s v="Pa Kahtawng "/>
    <s v="MMR001CMP126"/>
    <s v="NGCA"/>
    <s v="Mixed"/>
    <n v="677"/>
    <n v="3622"/>
    <n v="678"/>
    <n v="3741"/>
    <n v="678"/>
    <n v="0"/>
    <x v="2"/>
    <x v="0"/>
    <x v="4"/>
  </r>
  <r>
    <x v="0"/>
    <s v="Hpakant"/>
    <s v="Maw Wan, Mu-yin Baptist Church"/>
    <s v="MMR001CMP091"/>
    <s v="GCA"/>
    <s v="Urban"/>
    <n v="5"/>
    <n v="26"/>
    <n v="5"/>
    <n v="27"/>
    <n v="5"/>
    <n v="0"/>
    <x v="2"/>
    <x v="0"/>
    <x v="2"/>
  </r>
  <r>
    <x v="0"/>
    <s v="Hpakant"/>
    <s v="Yumar Baptist Church"/>
    <s v="MMR001CMP105"/>
    <s v="GCA"/>
    <s v="Rural"/>
    <n v="19"/>
    <n v="72"/>
    <n v="19"/>
    <n v="72"/>
    <n v="19"/>
    <n v="72"/>
    <x v="0"/>
    <x v="0"/>
    <x v="2"/>
  </r>
  <r>
    <x v="0"/>
    <s v="Hpakant"/>
    <s v="Yumar Baptist Church"/>
    <s v="MMR001CMP105"/>
    <s v="GCA"/>
    <s v="Rural"/>
    <n v="19"/>
    <n v="72"/>
    <n v="19"/>
    <n v="72"/>
    <n v="19"/>
    <n v="72"/>
    <x v="1"/>
    <x v="0"/>
    <x v="2"/>
  </r>
  <r>
    <x v="0"/>
    <s v="Hpakant"/>
    <s v="Maw Wan, Mu-yin Baptist Church"/>
    <s v="MMR001CMP091"/>
    <s v="GCA"/>
    <s v="Urban"/>
    <n v="5"/>
    <n v="26"/>
    <n v="5"/>
    <n v="27"/>
    <n v="5"/>
    <n v="0"/>
    <x v="1"/>
    <x v="0"/>
    <x v="2"/>
  </r>
  <r>
    <x v="0"/>
    <s v="Mohnyin"/>
    <s v="Nawng Ing (Indawgyi) Baptist Church  "/>
    <s v="MMR001CMP152"/>
    <s v="GCA"/>
    <s v="Rural"/>
    <n v="18"/>
    <n v="141"/>
    <n v="13"/>
    <n v="76"/>
    <n v="19"/>
    <n v="100"/>
    <x v="2"/>
    <x v="0"/>
    <x v="1"/>
  </r>
  <r>
    <x v="0"/>
    <s v="Hpakant"/>
    <s v="Maw Wan, Mu-yin Baptist Church"/>
    <s v="MMR001CMP091"/>
    <s v="GCA"/>
    <s v="Urban"/>
    <n v="5"/>
    <n v="26"/>
    <n v="5"/>
    <n v="27"/>
    <n v="5"/>
    <n v="0"/>
    <x v="0"/>
    <x v="0"/>
    <x v="2"/>
  </r>
  <r>
    <x v="0"/>
    <s v="Mogaung"/>
    <s v="Mang Hawng Baptist Church"/>
    <s v="MMR001CMP077"/>
    <s v="GCA"/>
    <s v="Mixed"/>
    <n v="18"/>
    <n v="79"/>
    <n v="18"/>
    <n v="81"/>
    <n v="18"/>
    <n v="81"/>
    <x v="0"/>
    <x v="0"/>
    <x v="2"/>
  </r>
  <r>
    <x v="0"/>
    <s v="Myitkyina"/>
    <s v="Kyun Pin Thar Baptist Church"/>
    <s v="MMR001CMP013"/>
    <s v="GCA"/>
    <s v="Urban"/>
    <n v="44"/>
    <n v="191"/>
    <n v="18"/>
    <n v="65"/>
    <n v="44"/>
    <n v="191"/>
    <x v="1"/>
    <x v="0"/>
    <x v="2"/>
  </r>
  <r>
    <x v="0"/>
    <s v="Mansi"/>
    <s v="Maing Khaung Catholic Church"/>
    <s v="MMR001CMP223"/>
    <s v="GCA"/>
    <s v="Rural"/>
    <n v="123"/>
    <n v="582"/>
    <n v="130"/>
    <n v="600"/>
    <n v="142"/>
    <n v="0"/>
    <x v="2"/>
    <x v="0"/>
    <x v="0"/>
  </r>
  <r>
    <x v="0"/>
    <s v="Myitkyina"/>
    <s v="Kyun Pin Thar Baptist Church"/>
    <s v="MMR001CMP013"/>
    <s v="GCA"/>
    <s v="Urban"/>
    <n v="44"/>
    <n v="191"/>
    <n v="18"/>
    <n v="65"/>
    <n v="44"/>
    <n v="191"/>
    <x v="0"/>
    <x v="0"/>
    <x v="2"/>
  </r>
  <r>
    <x v="0"/>
    <s v="Mansi"/>
    <s v="Maing Khaung Catholic Church"/>
    <s v="MMR001CMP223"/>
    <s v="GCA"/>
    <s v="Rural"/>
    <n v="123"/>
    <n v="582"/>
    <n v="130"/>
    <n v="600"/>
    <n v="142"/>
    <n v="0"/>
    <x v="1"/>
    <x v="0"/>
    <x v="3"/>
  </r>
  <r>
    <x v="0"/>
    <s v="Waingmaw"/>
    <s v="Zai Awng / Mung Ga Zup"/>
    <s v="MMR001CMP111"/>
    <s v="NGCA"/>
    <s v="Sub-urban"/>
    <n v="680"/>
    <n v="2913"/>
    <n v="612"/>
    <n v="2806"/>
    <n v="612"/>
    <n v="2806"/>
    <x v="0"/>
    <x v="0"/>
    <x v="17"/>
  </r>
  <r>
    <x v="0"/>
    <s v="Hpakant"/>
    <s v="Sai Nai Baptish Church, Maw Shan Vil., Seki Mu"/>
    <s v="MMR001CMP183"/>
    <s v="GCA"/>
    <s v="Mixed"/>
    <n v="8"/>
    <n v="40"/>
    <n v="8"/>
    <m/>
    <n v="8"/>
    <n v="0"/>
    <x v="2"/>
    <x v="0"/>
    <x v="2"/>
  </r>
  <r>
    <x v="0"/>
    <s v="Mansi"/>
    <s v="Maing Khaung Catholic Church"/>
    <s v="MMR001CMP223"/>
    <s v="GCA"/>
    <s v="Rural"/>
    <n v="123"/>
    <n v="582"/>
    <n v="130"/>
    <n v="600"/>
    <n v="142"/>
    <n v="0"/>
    <x v="0"/>
    <x v="0"/>
    <x v="5"/>
  </r>
  <r>
    <x v="0"/>
    <s v="Hpakant"/>
    <s v="Sai Nai Baptish Church, Maw Shan Vil., Seki Mu"/>
    <s v="MMR001CMP183"/>
    <s v="GCA"/>
    <s v="Mixed"/>
    <n v="8"/>
    <n v="40"/>
    <n v="8"/>
    <m/>
    <n v="8"/>
    <n v="0"/>
    <x v="1"/>
    <x v="0"/>
    <x v="2"/>
  </r>
  <r>
    <x v="0"/>
    <s v="Hpakant"/>
    <s v="Yumar Baptist Church"/>
    <s v="MMR001CMP105"/>
    <s v="GCA"/>
    <s v="Rural"/>
    <n v="19"/>
    <n v="72"/>
    <n v="19"/>
    <n v="72"/>
    <n v="19"/>
    <n v="72"/>
    <x v="2"/>
    <x v="0"/>
    <x v="2"/>
  </r>
  <r>
    <x v="0"/>
    <s v="Hpakant"/>
    <s v="Lisu Baptist Church, Maw Wan Ward"/>
    <s v="MMR001CMP167"/>
    <s v="GCA"/>
    <s v="Rural"/>
    <n v="15"/>
    <n v="74"/>
    <n v="16"/>
    <n v="73"/>
    <n v="16"/>
    <n v="0"/>
    <x v="1"/>
    <x v="0"/>
    <x v="2"/>
  </r>
  <r>
    <x v="0"/>
    <s v="Waingmaw"/>
    <s v="Qtr. 2 Myoma Baptist Church"/>
    <s v="MMR001CMP025"/>
    <s v="GCA"/>
    <s v="Urban"/>
    <n v="65"/>
    <n v="328"/>
    <n v="31"/>
    <n v="170"/>
    <n v="65"/>
    <n v="328"/>
    <x v="2"/>
    <x v="0"/>
    <x v="1"/>
  </r>
  <r>
    <x v="0"/>
    <s v="Hpakant"/>
    <s v="Nam Ma Phyit, COC"/>
    <s v="MMR001CMP192"/>
    <s v="GCA"/>
    <s v="Urban"/>
    <n v="17"/>
    <n v="64"/>
    <n v="12"/>
    <n v="47"/>
    <n v="12"/>
    <n v="0"/>
    <x v="1"/>
    <x v="0"/>
    <x v="2"/>
  </r>
  <r>
    <x v="0"/>
    <s v="Momauk"/>
    <s v="Loi Je Catholic Church"/>
    <s v="MMR001CMP069"/>
    <s v="GCA"/>
    <s v="Urban"/>
    <n v="124"/>
    <n v="544"/>
    <n v="124"/>
    <n v="633"/>
    <n v="124"/>
    <n v="0"/>
    <x v="2"/>
    <x v="0"/>
    <x v="1"/>
  </r>
  <r>
    <x v="0"/>
    <s v="Hpakant"/>
    <s v="Nam Ma Phyit, COC"/>
    <s v="MMR001CMP192"/>
    <s v="GCA"/>
    <s v="Urban"/>
    <n v="17"/>
    <n v="64"/>
    <n v="12"/>
    <n v="47"/>
    <n v="12"/>
    <n v="0"/>
    <x v="0"/>
    <x v="0"/>
    <x v="2"/>
  </r>
  <r>
    <x v="0"/>
    <s v="Mogaung"/>
    <s v="Mang Hawng Baptist Church"/>
    <s v="MMR001CMP077"/>
    <s v="GCA"/>
    <s v="Mixed"/>
    <n v="18"/>
    <n v="79"/>
    <n v="18"/>
    <n v="81"/>
    <n v="18"/>
    <n v="81"/>
    <x v="2"/>
    <x v="0"/>
    <x v="2"/>
  </r>
  <r>
    <x v="0"/>
    <s v="Momauk"/>
    <s v="Loi Je Catholic Church"/>
    <s v="MMR001CMP069"/>
    <s v="GCA"/>
    <s v="Urban"/>
    <n v="124"/>
    <n v="544"/>
    <n v="124"/>
    <n v="633"/>
    <n v="124"/>
    <n v="0"/>
    <x v="1"/>
    <x v="0"/>
    <x v="4"/>
  </r>
  <r>
    <x v="0"/>
    <s v="Momauk"/>
    <s v="Loi Je Catholic Church"/>
    <s v="MMR001CMP069"/>
    <s v="GCA"/>
    <s v="Urban"/>
    <n v="124"/>
    <n v="544"/>
    <n v="124"/>
    <n v="633"/>
    <n v="124"/>
    <n v="0"/>
    <x v="0"/>
    <x v="0"/>
    <x v="3"/>
  </r>
  <r>
    <x v="1"/>
    <s v="Kutkai"/>
    <s v="Nam Hpak Ka Mare "/>
    <s v="MMR015CMP007"/>
    <s v="GCA"/>
    <s v="Rural"/>
    <n v="64"/>
    <n v="286"/>
    <n v="62"/>
    <n v="281"/>
    <n v="62"/>
    <n v="281"/>
    <x v="1"/>
    <x v="0"/>
    <x v="2"/>
  </r>
  <r>
    <x v="0"/>
    <s v="Waingmaw"/>
    <s v="Qtr. 2 Myoma Baptist Church"/>
    <s v="MMR001CMP025"/>
    <s v="GCA"/>
    <s v="Urban"/>
    <n v="65"/>
    <n v="328"/>
    <n v="31"/>
    <n v="170"/>
    <n v="65"/>
    <n v="328"/>
    <x v="1"/>
    <x v="0"/>
    <x v="2"/>
  </r>
  <r>
    <x v="0"/>
    <s v="Momauk"/>
    <s v="Nhkawng Pa "/>
    <s v="MMR001CMP131"/>
    <s v="NGCA"/>
    <s v="Rural"/>
    <n v="375"/>
    <n v="1598"/>
    <n v="375"/>
    <m/>
    <n v="375"/>
    <n v="0"/>
    <x v="2"/>
    <x v="0"/>
    <x v="18"/>
  </r>
  <r>
    <x v="0"/>
    <s v="Hpakant"/>
    <s v="Lisu Baptist Church, Maw Wan Ward"/>
    <s v="MMR001CMP167"/>
    <s v="GCA"/>
    <s v="Rural"/>
    <n v="15"/>
    <n v="74"/>
    <n v="16"/>
    <n v="73"/>
    <n v="16"/>
    <n v="0"/>
    <x v="2"/>
    <x v="0"/>
    <x v="2"/>
  </r>
  <r>
    <x v="0"/>
    <s v="Myitkyina"/>
    <s v="Njang Dung Baptist Church "/>
    <s v="MMR001CMP002"/>
    <s v="GCA"/>
    <s v="Urban"/>
    <n v="57"/>
    <n v="233"/>
    <n v="58"/>
    <n v="241"/>
    <n v="58"/>
    <n v="241"/>
    <x v="2"/>
    <x v="0"/>
    <x v="2"/>
  </r>
  <r>
    <x v="0"/>
    <s v="Mogaung"/>
    <s v="Mang Hawng Baptist Church"/>
    <s v="MMR001CMP077"/>
    <s v="GCA"/>
    <s v="Mixed"/>
    <n v="18"/>
    <n v="79"/>
    <n v="18"/>
    <n v="81"/>
    <n v="18"/>
    <n v="81"/>
    <x v="1"/>
    <x v="0"/>
    <x v="2"/>
  </r>
  <r>
    <x v="0"/>
    <s v="Hpakant"/>
    <s v="Lisu Baptist Church, Maw Wan Ward"/>
    <s v="MMR001CMP167"/>
    <s v="GCA"/>
    <s v="Rural"/>
    <n v="15"/>
    <n v="74"/>
    <n v="16"/>
    <n v="73"/>
    <n v="16"/>
    <n v="0"/>
    <x v="0"/>
    <x v="0"/>
    <x v="2"/>
  </r>
  <r>
    <x v="0"/>
    <s v="Myitkyina"/>
    <s v="Le Kone Ziun Baptist Church "/>
    <s v="MMR001CMP014"/>
    <s v="GCA"/>
    <s v="Urban"/>
    <n v="138"/>
    <n v="697"/>
    <n v="82"/>
    <n v="467"/>
    <n v="138"/>
    <n v="697"/>
    <x v="2"/>
    <x v="0"/>
    <x v="3"/>
  </r>
  <r>
    <x v="1"/>
    <s v="Namhkan"/>
    <s v="Nam Hkam (KBC Jaw Wang) II"/>
    <s v="MMR015CMP214"/>
    <s v="GCA"/>
    <s v="Urban"/>
    <n v="38"/>
    <n v="198"/>
    <n v="35"/>
    <n v="188"/>
    <n v="37"/>
    <n v="198"/>
    <x v="0"/>
    <x v="0"/>
    <x v="0"/>
  </r>
  <r>
    <x v="0"/>
    <s v="Hpakant"/>
    <s v="Baptist Church, Hmaw Si Sar(Lon Khin)"/>
    <s v="MMR001CMP169"/>
    <s v="GCA"/>
    <s v="Rural"/>
    <n v="36"/>
    <n v="220"/>
    <n v="36"/>
    <n v="220"/>
    <n v="36"/>
    <n v="220"/>
    <x v="1"/>
    <x v="0"/>
    <x v="2"/>
  </r>
  <r>
    <x v="0"/>
    <s v="Hpakant"/>
    <s v="Baptist Church, Hmaw Si Sar(Lon Khin)"/>
    <s v="MMR001CMP169"/>
    <s v="GCA"/>
    <s v="Rural"/>
    <n v="36"/>
    <n v="220"/>
    <n v="36"/>
    <n v="220"/>
    <n v="36"/>
    <n v="220"/>
    <x v="2"/>
    <x v="0"/>
    <x v="2"/>
  </r>
  <r>
    <x v="1"/>
    <s v="Kutkai"/>
    <s v="Mungji Pa Dabang (Baptist Church)         "/>
    <s v="MMR015CMP006"/>
    <s v="GCA"/>
    <s v="Rural"/>
    <n v="49"/>
    <n v="270"/>
    <n v="49"/>
    <n v="261"/>
    <n v="49"/>
    <n v="261"/>
    <x v="2"/>
    <x v="0"/>
    <x v="1"/>
  </r>
  <r>
    <x v="0"/>
    <s v="Momauk"/>
    <s v="Pa Kahtawng "/>
    <s v="MMR001CMP126"/>
    <s v="NGCA"/>
    <s v="Mixed"/>
    <n v="677"/>
    <n v="3622"/>
    <n v="678"/>
    <n v="3741"/>
    <n v="678"/>
    <n v="0"/>
    <x v="0"/>
    <x v="0"/>
    <x v="19"/>
  </r>
  <r>
    <x v="0"/>
    <s v="Momauk"/>
    <s v="Pa Kahtawng "/>
    <s v="MMR001CMP126"/>
    <s v="NGCA"/>
    <s v="Mixed"/>
    <n v="677"/>
    <n v="3622"/>
    <n v="678"/>
    <n v="3741"/>
    <n v="678"/>
    <n v="0"/>
    <x v="1"/>
    <x v="0"/>
    <x v="0"/>
  </r>
  <r>
    <x v="0"/>
    <s v="Waingmaw"/>
    <s v="Qtr. 2 Myoma Baptist Church"/>
    <s v="MMR001CMP025"/>
    <s v="GCA"/>
    <s v="Urban"/>
    <n v="65"/>
    <n v="328"/>
    <n v="31"/>
    <n v="170"/>
    <n v="65"/>
    <n v="328"/>
    <x v="0"/>
    <x v="0"/>
    <x v="1"/>
  </r>
  <r>
    <x v="0"/>
    <s v="Hpakant"/>
    <s v="AG Church, Maw Wan"/>
    <s v="MMR001CMP190"/>
    <s v="GCA"/>
    <s v="Urban"/>
    <n v="14"/>
    <n v="83"/>
    <n v="13"/>
    <n v="83"/>
    <n v="13"/>
    <n v="0"/>
    <x v="1"/>
    <x v="0"/>
    <x v="2"/>
  </r>
  <r>
    <x v="0"/>
    <s v="Waingmaw"/>
    <s v="Pajau / Jan Mai"/>
    <s v="MMR001CMP120"/>
    <s v="NGCA"/>
    <s v="Sub-urban"/>
    <n v="191"/>
    <n v="768"/>
    <n v="178"/>
    <n v="850"/>
    <n v="178"/>
    <n v="850"/>
    <x v="1"/>
    <x v="0"/>
    <x v="2"/>
  </r>
  <r>
    <x v="1"/>
    <s v="Namhkan"/>
    <s v="Namhkan - Pang Long KBC"/>
    <s v="MMR015CMP215"/>
    <s v="GCA"/>
    <s v="Urban"/>
    <n v="126"/>
    <n v="572"/>
    <n v="123"/>
    <n v="571"/>
    <n v="124"/>
    <n v="575"/>
    <x v="0"/>
    <x v="0"/>
    <x v="3"/>
  </r>
  <r>
    <x v="0"/>
    <s v="Waingmaw"/>
    <s v="Mading Baptist Church"/>
    <s v="MMR001CMP027"/>
    <s v="GCA"/>
    <s v="Rural"/>
    <n v="22"/>
    <n v="128"/>
    <n v="21"/>
    <n v="123"/>
    <n v="22"/>
    <n v="128"/>
    <x v="1"/>
    <x v="0"/>
    <x v="2"/>
  </r>
  <r>
    <x v="1"/>
    <s v="Kutkai"/>
    <s v="Mungji Pa Dabang (Baptist Church)         "/>
    <s v="MMR015CMP006"/>
    <s v="GCA"/>
    <s v="Rural"/>
    <n v="49"/>
    <n v="270"/>
    <n v="49"/>
    <n v="261"/>
    <n v="49"/>
    <n v="261"/>
    <x v="0"/>
    <x v="0"/>
    <x v="0"/>
  </r>
  <r>
    <x v="0"/>
    <s v="Mansi"/>
    <s v="Man Wing Baptist Church Cultural Compound"/>
    <s v="MMR001CMP230"/>
    <s v="GCA"/>
    <s v="Rural"/>
    <n v="113"/>
    <n v="490"/>
    <n v="113"/>
    <n v="476"/>
    <n v="113"/>
    <n v="476"/>
    <x v="0"/>
    <x v="0"/>
    <x v="20"/>
  </r>
  <r>
    <x v="0"/>
    <s v="Momauk"/>
    <s v="Man Bung Catholic compound"/>
    <s v="MMR001CMP062"/>
    <s v="GCA"/>
    <s v="Urban"/>
    <n v="261"/>
    <n v="1155"/>
    <n v="259"/>
    <n v="1160"/>
    <n v="259"/>
    <n v="0"/>
    <x v="2"/>
    <x v="0"/>
    <x v="19"/>
  </r>
  <r>
    <x v="0"/>
    <s v="Momauk"/>
    <s v="Man Bung Catholic compound"/>
    <s v="MMR001CMP062"/>
    <s v="GCA"/>
    <s v="Urban"/>
    <n v="261"/>
    <n v="1155"/>
    <n v="259"/>
    <n v="1160"/>
    <n v="259"/>
    <n v="0"/>
    <x v="1"/>
    <x v="0"/>
    <x v="19"/>
  </r>
  <r>
    <x v="0"/>
    <s v="Momauk"/>
    <s v="Man Bung Catholic compound"/>
    <s v="MMR001CMP062"/>
    <s v="GCA"/>
    <s v="Urban"/>
    <n v="261"/>
    <n v="1155"/>
    <n v="259"/>
    <n v="1160"/>
    <n v="259"/>
    <n v="0"/>
    <x v="0"/>
    <x v="0"/>
    <x v="20"/>
  </r>
  <r>
    <x v="0"/>
    <s v="Mogaung"/>
    <s v="Nat Gyi Kone Baptist Church "/>
    <s v="MMR001CMP079"/>
    <s v="GCA"/>
    <s v="Urban"/>
    <n v="14"/>
    <n v="44"/>
    <n v="12"/>
    <n v="42"/>
    <n v="12"/>
    <n v="42"/>
    <x v="1"/>
    <x v="0"/>
    <x v="2"/>
  </r>
  <r>
    <x v="0"/>
    <s v="Hpakant"/>
    <s v="Rawan Baptist Church, Maw Shan Vil., Seik Mu"/>
    <s v="MMR001CMP182"/>
    <s v="GCA"/>
    <s v="Urban"/>
    <n v="10"/>
    <n v="39"/>
    <n v="9"/>
    <n v="37"/>
    <n v="9"/>
    <n v="0"/>
    <x v="0"/>
    <x v="0"/>
    <x v="2"/>
  </r>
  <r>
    <x v="0"/>
    <s v="Hpakant"/>
    <s v="AG Church, Maw Wan"/>
    <s v="MMR001CMP190"/>
    <s v="GCA"/>
    <s v="Urban"/>
    <n v="14"/>
    <n v="83"/>
    <n v="13"/>
    <n v="83"/>
    <n v="13"/>
    <n v="0"/>
    <x v="0"/>
    <x v="0"/>
    <x v="1"/>
  </r>
  <r>
    <x v="0"/>
    <s v="Waingmaw"/>
    <s v="Mading Baptist Church"/>
    <s v="MMR001CMP027"/>
    <s v="GCA"/>
    <s v="Rural"/>
    <n v="22"/>
    <n v="128"/>
    <n v="21"/>
    <n v="123"/>
    <n v="22"/>
    <n v="128"/>
    <x v="0"/>
    <x v="0"/>
    <x v="0"/>
  </r>
  <r>
    <x v="0"/>
    <s v="Myitkyina"/>
    <s v="Man Hkring Baptist Church"/>
    <s v="MMR001CMP008"/>
    <s v="GCA"/>
    <s v="Urban"/>
    <n v="101"/>
    <n v="544"/>
    <n v="94"/>
    <n v="503"/>
    <n v="101"/>
    <n v="544"/>
    <x v="2"/>
    <x v="0"/>
    <x v="21"/>
  </r>
  <r>
    <x v="0"/>
    <s v="Hpakant"/>
    <s v="AG Church, Maw Wan"/>
    <s v="MMR001CMP190"/>
    <s v="GCA"/>
    <s v="Urban"/>
    <n v="14"/>
    <n v="83"/>
    <n v="13"/>
    <n v="83"/>
    <n v="13"/>
    <n v="0"/>
    <x v="2"/>
    <x v="0"/>
    <x v="1"/>
  </r>
  <r>
    <x v="0"/>
    <s v="Hpakant"/>
    <s v="Ku Day Maw KBC"/>
    <s v="MMR001CMP231"/>
    <s v="GCA"/>
    <s v="Rural"/>
    <n v="46"/>
    <n v="225"/>
    <n v="50"/>
    <n v="242"/>
    <n v="50"/>
    <n v="242"/>
    <x v="0"/>
    <x v="0"/>
    <x v="2"/>
  </r>
  <r>
    <x v="0"/>
    <s v="Hpakant"/>
    <s v="Ku Day Maw KBC"/>
    <s v="MMR001CMP231"/>
    <s v="GCA"/>
    <s v="Rural"/>
    <n v="46"/>
    <n v="225"/>
    <n v="50"/>
    <n v="242"/>
    <n v="50"/>
    <n v="242"/>
    <x v="1"/>
    <x v="0"/>
    <x v="2"/>
  </r>
  <r>
    <x v="0"/>
    <s v="Myitkyina"/>
    <s v="Man Hkring Baptist Church"/>
    <s v="MMR001CMP008"/>
    <s v="GCA"/>
    <s v="Urban"/>
    <n v="101"/>
    <n v="544"/>
    <n v="94"/>
    <n v="503"/>
    <n v="101"/>
    <n v="544"/>
    <x v="1"/>
    <x v="0"/>
    <x v="13"/>
  </r>
  <r>
    <x v="0"/>
    <s v="Hpakant"/>
    <s v="Nam Ma Phyit, COC"/>
    <s v="MMR001CMP192"/>
    <s v="GCA"/>
    <s v="Urban"/>
    <n v="17"/>
    <n v="64"/>
    <n v="12"/>
    <n v="47"/>
    <n v="12"/>
    <n v="0"/>
    <x v="2"/>
    <x v="0"/>
    <x v="2"/>
  </r>
  <r>
    <x v="0"/>
    <s v="Bhamo"/>
    <s v="AD-2000 Tharthana Compound"/>
    <s v="MMR001CMP050"/>
    <s v="GCA"/>
    <s v="Urban"/>
    <n v="274"/>
    <n v="1349"/>
    <n v="255"/>
    <n v="1126"/>
    <n v="255"/>
    <n v="0"/>
    <x v="2"/>
    <x v="0"/>
    <x v="22"/>
  </r>
  <r>
    <x v="0"/>
    <s v="Waingmaw"/>
    <s v="Nawng Hee Village"/>
    <s v="MMR001CMP033"/>
    <s v="GCA"/>
    <s v="Rural"/>
    <n v="18"/>
    <n v="82"/>
    <n v="12"/>
    <n v="51"/>
    <n v="18"/>
    <n v="81"/>
    <x v="0"/>
    <x v="0"/>
    <x v="1"/>
  </r>
  <r>
    <x v="0"/>
    <s v="Bhamo"/>
    <s v="AD-2000 Tharthana Compound"/>
    <s v="MMR001CMP050"/>
    <s v="GCA"/>
    <s v="Urban"/>
    <n v="274"/>
    <n v="1349"/>
    <n v="255"/>
    <n v="1126"/>
    <n v="255"/>
    <n v="0"/>
    <x v="0"/>
    <x v="0"/>
    <x v="23"/>
  </r>
  <r>
    <x v="0"/>
    <s v="Mogaung"/>
    <s v="Nat Gyi Kone Baptist Church "/>
    <s v="MMR001CMP079"/>
    <s v="GCA"/>
    <s v="Urban"/>
    <n v="14"/>
    <n v="44"/>
    <n v="12"/>
    <n v="42"/>
    <n v="12"/>
    <n v="42"/>
    <x v="2"/>
    <x v="0"/>
    <x v="2"/>
  </r>
  <r>
    <x v="0"/>
    <s v="Hpakant"/>
    <s v="5 Ward Baptist Church(lon Khin)"/>
    <s v="MMR001CMP179"/>
    <s v="GCA"/>
    <s v="Rural"/>
    <n v="77"/>
    <n v="393"/>
    <n v="77"/>
    <n v="393"/>
    <n v="77"/>
    <n v="393"/>
    <x v="0"/>
    <x v="0"/>
    <x v="1"/>
  </r>
  <r>
    <x v="0"/>
    <s v="Momauk"/>
    <s v="Seng Ja "/>
    <s v="MMR001CMP073"/>
    <s v="GCA"/>
    <s v="Rural"/>
    <n v="45"/>
    <n v="269"/>
    <n v="39"/>
    <n v="237"/>
    <n v="39"/>
    <n v="237"/>
    <x v="0"/>
    <x v="0"/>
    <x v="3"/>
  </r>
  <r>
    <x v="0"/>
    <s v="Myitkyina"/>
    <s v="Njang Dung Baptist Church "/>
    <s v="MMR001CMP002"/>
    <s v="GCA"/>
    <s v="Urban"/>
    <n v="57"/>
    <n v="233"/>
    <n v="58"/>
    <n v="241"/>
    <n v="58"/>
    <n v="241"/>
    <x v="1"/>
    <x v="0"/>
    <x v="1"/>
  </r>
  <r>
    <x v="0"/>
    <s v="Waingmaw"/>
    <s v="Hkau Shau (BP 12)"/>
    <s v="MMR001CMP115"/>
    <s v="NGCA"/>
    <s v="Sub-urban"/>
    <n v="136"/>
    <n v="1116"/>
    <n v="146"/>
    <n v="1072"/>
    <n v="146"/>
    <n v="1072"/>
    <x v="0"/>
    <x v="0"/>
    <x v="21"/>
  </r>
  <r>
    <x v="0"/>
    <s v="Waingmaw"/>
    <s v="Hkau Shau (BP 12)"/>
    <s v="MMR001CMP115"/>
    <s v="NGCA"/>
    <s v="Sub-urban"/>
    <n v="136"/>
    <n v="1116"/>
    <n v="146"/>
    <n v="1072"/>
    <n v="146"/>
    <n v="1072"/>
    <x v="1"/>
    <x v="0"/>
    <x v="1"/>
  </r>
  <r>
    <x v="0"/>
    <s v="Myitkyina"/>
    <s v="Tat Kone San Pya Baptist Church"/>
    <s v="MMR001CMP005"/>
    <s v="GCA"/>
    <s v="Urban"/>
    <n v="43"/>
    <n v="216"/>
    <n v="32"/>
    <n v="171"/>
    <n v="43"/>
    <n v="216"/>
    <x v="0"/>
    <x v="0"/>
    <x v="4"/>
  </r>
  <r>
    <x v="0"/>
    <s v="Myitkyina"/>
    <s v="Tat Kone San Pya Baptist Church"/>
    <s v="MMR001CMP005"/>
    <s v="GCA"/>
    <s v="Urban"/>
    <n v="43"/>
    <n v="216"/>
    <n v="32"/>
    <n v="171"/>
    <n v="43"/>
    <n v="216"/>
    <x v="1"/>
    <x v="0"/>
    <x v="0"/>
  </r>
  <r>
    <x v="0"/>
    <s v="Hpakant"/>
    <s v="Rawan Baptist Church, Maw Shan Vil., Seik Mu"/>
    <s v="MMR001CMP182"/>
    <s v="GCA"/>
    <s v="Urban"/>
    <n v="10"/>
    <n v="39"/>
    <n v="9"/>
    <n v="37"/>
    <n v="9"/>
    <n v="0"/>
    <x v="2"/>
    <x v="0"/>
    <x v="2"/>
  </r>
  <r>
    <x v="0"/>
    <s v="Myitkyina"/>
    <s v="Tat Kone San Pya Baptist Church"/>
    <s v="MMR001CMP005"/>
    <s v="GCA"/>
    <s v="Urban"/>
    <n v="43"/>
    <n v="216"/>
    <n v="32"/>
    <n v="171"/>
    <n v="43"/>
    <n v="216"/>
    <x v="2"/>
    <x v="0"/>
    <x v="1"/>
  </r>
  <r>
    <x v="1"/>
    <s v="Kutkai"/>
    <s v="Nam Hpak Ka Mare "/>
    <s v="MMR015CMP007"/>
    <s v="GCA"/>
    <s v="Rural"/>
    <n v="64"/>
    <n v="286"/>
    <n v="62"/>
    <n v="281"/>
    <n v="62"/>
    <n v="281"/>
    <x v="2"/>
    <x v="0"/>
    <x v="2"/>
  </r>
  <r>
    <x v="0"/>
    <s v="Waingmaw"/>
    <s v="Pajau / Jan Mai"/>
    <s v="MMR001CMP120"/>
    <s v="NGCA"/>
    <s v="Sub-urban"/>
    <n v="191"/>
    <n v="768"/>
    <n v="178"/>
    <n v="850"/>
    <n v="178"/>
    <n v="850"/>
    <x v="2"/>
    <x v="0"/>
    <x v="1"/>
  </r>
  <r>
    <x v="0"/>
    <s v="Myitkyina"/>
    <s v="Tat Kone Galile Baptist Church"/>
    <s v="MMR001CMP003"/>
    <s v="GCA"/>
    <s v="Urban"/>
    <n v="32"/>
    <n v="146"/>
    <n v="28"/>
    <n v="138"/>
    <n v="32"/>
    <n v="161"/>
    <x v="2"/>
    <x v="0"/>
    <x v="2"/>
  </r>
  <r>
    <x v="0"/>
    <s v="Hpakant"/>
    <s v="Baptist Church, Hmaw Si Sar(Lon Khin)"/>
    <s v="MMR001CMP169"/>
    <s v="GCA"/>
    <s v="Rural"/>
    <n v="36"/>
    <n v="220"/>
    <n v="36"/>
    <n v="220"/>
    <n v="36"/>
    <n v="220"/>
    <x v="0"/>
    <x v="0"/>
    <x v="2"/>
  </r>
  <r>
    <x v="0"/>
    <s v="Hpakant"/>
    <s v="5 Ward Baptist Church(lon Khin)"/>
    <s v="MMR001CMP179"/>
    <s v="GCA"/>
    <s v="Rural"/>
    <n v="77"/>
    <n v="393"/>
    <n v="77"/>
    <n v="393"/>
    <n v="77"/>
    <n v="393"/>
    <x v="1"/>
    <x v="0"/>
    <x v="2"/>
  </r>
  <r>
    <x v="0"/>
    <s v="Hpakant"/>
    <s v="5 Ward Baptist Church(lon Khin)"/>
    <s v="MMR001CMP179"/>
    <s v="GCA"/>
    <s v="Rural"/>
    <n v="77"/>
    <n v="393"/>
    <n v="77"/>
    <n v="393"/>
    <n v="77"/>
    <n v="393"/>
    <x v="2"/>
    <x v="0"/>
    <x v="1"/>
  </r>
  <r>
    <x v="0"/>
    <s v="Myitkyina"/>
    <s v="Tat Kone Galile Baptist Church"/>
    <s v="MMR001CMP003"/>
    <s v="GCA"/>
    <s v="Urban"/>
    <n v="32"/>
    <n v="146"/>
    <n v="28"/>
    <n v="138"/>
    <n v="32"/>
    <n v="161"/>
    <x v="1"/>
    <x v="0"/>
    <x v="2"/>
  </r>
  <r>
    <x v="0"/>
    <s v="Bhamo"/>
    <s v="Nant Hlaing Church"/>
    <s v="MMR001CMP054"/>
    <s v="GCA"/>
    <s v="Rural"/>
    <n v="20"/>
    <n v="103"/>
    <n v="19"/>
    <n v="108"/>
    <n v="19"/>
    <n v="0"/>
    <x v="2"/>
    <x v="0"/>
    <x v="1"/>
  </r>
  <r>
    <x v="0"/>
    <s v="Bhamo"/>
    <s v="Nant Hlaing Church"/>
    <s v="MMR001CMP054"/>
    <s v="GCA"/>
    <s v="Rural"/>
    <n v="20"/>
    <n v="103"/>
    <n v="19"/>
    <n v="108"/>
    <n v="19"/>
    <n v="0"/>
    <x v="1"/>
    <x v="0"/>
    <x v="1"/>
  </r>
  <r>
    <x v="0"/>
    <s v="Waingmaw"/>
    <s v="Nawng Hee Village"/>
    <s v="MMR001CMP033"/>
    <s v="GCA"/>
    <s v="Rural"/>
    <n v="18"/>
    <n v="82"/>
    <n v="12"/>
    <n v="51"/>
    <n v="18"/>
    <n v="81"/>
    <x v="1"/>
    <x v="0"/>
    <x v="1"/>
  </r>
  <r>
    <x v="0"/>
    <s v="Bhamo"/>
    <s v="Nant Hlaing Church"/>
    <s v="MMR001CMP054"/>
    <s v="GCA"/>
    <s v="Rural"/>
    <n v="20"/>
    <n v="103"/>
    <n v="19"/>
    <n v="108"/>
    <n v="19"/>
    <n v="0"/>
    <x v="0"/>
    <x v="0"/>
    <x v="0"/>
  </r>
  <r>
    <x v="0"/>
    <s v="Myitkyina"/>
    <s v="Tat Kone Galile Baptist Church"/>
    <s v="MMR001CMP003"/>
    <s v="GCA"/>
    <s v="Urban"/>
    <n v="32"/>
    <n v="146"/>
    <n v="28"/>
    <n v="138"/>
    <n v="32"/>
    <n v="161"/>
    <x v="0"/>
    <x v="0"/>
    <x v="2"/>
  </r>
  <r>
    <x v="0"/>
    <s v="Waingmaw"/>
    <s v="Shing Jai"/>
    <s v="MMR001CMP041"/>
    <s v="GCA"/>
    <s v="Rural"/>
    <n v="172"/>
    <n v="838"/>
    <n v="179"/>
    <n v="940"/>
    <n v="179"/>
    <n v="940"/>
    <x v="2"/>
    <x v="0"/>
    <x v="20"/>
  </r>
  <r>
    <x v="0"/>
    <s v="Hpakant"/>
    <s v="Rawan Baptist Church, Maw Shan Vil., Seik Mu"/>
    <s v="MMR001CMP182"/>
    <s v="GCA"/>
    <s v="Urban"/>
    <n v="10"/>
    <n v="39"/>
    <n v="9"/>
    <n v="37"/>
    <n v="9"/>
    <n v="0"/>
    <x v="1"/>
    <x v="0"/>
    <x v="2"/>
  </r>
  <r>
    <x v="0"/>
    <s v="Mogaung"/>
    <s v="Nat Gyi Kone Baptist Church "/>
    <s v="MMR001CMP079"/>
    <s v="GCA"/>
    <s v="Urban"/>
    <n v="14"/>
    <n v="44"/>
    <n v="12"/>
    <n v="42"/>
    <n v="12"/>
    <n v="42"/>
    <x v="0"/>
    <x v="0"/>
    <x v="2"/>
  </r>
  <r>
    <x v="1"/>
    <s v="Namtu"/>
    <s v="Nam Tu Baptist"/>
    <s v="MMR015CMP014"/>
    <s v="GCA"/>
    <s v="Urban"/>
    <n v="9"/>
    <n v="38"/>
    <n v="9"/>
    <n v="37"/>
    <n v="9"/>
    <n v="37"/>
    <x v="0"/>
    <x v="0"/>
    <x v="2"/>
  </r>
  <r>
    <x v="0"/>
    <s v="Chipwi"/>
    <s v="Lhaovao Baptist Church (LBC)"/>
    <s v="MMR001CMP195"/>
    <s v="GCA"/>
    <s v="Urban"/>
    <n v="143"/>
    <n v="638"/>
    <n v="131"/>
    <n v="593"/>
    <n v="141"/>
    <n v="638"/>
    <x v="0"/>
    <x v="0"/>
    <x v="19"/>
  </r>
  <r>
    <x v="0"/>
    <s v="Myitkyina"/>
    <s v="Wun Tho Buddhist Monastery"/>
    <s v="MMR001CMP022"/>
    <s v="GCA"/>
    <s v="Urban"/>
    <n v="7"/>
    <n v="37"/>
    <n v="7"/>
    <n v="37"/>
    <n v="7"/>
    <n v="37"/>
    <x v="0"/>
    <x v="0"/>
    <x v="1"/>
  </r>
  <r>
    <x v="0"/>
    <s v="Waingmaw"/>
    <s v="Nawng Hee Village"/>
    <s v="MMR001CMP033"/>
    <s v="GCA"/>
    <s v="Rural"/>
    <n v="18"/>
    <n v="82"/>
    <n v="12"/>
    <n v="51"/>
    <n v="18"/>
    <n v="81"/>
    <x v="2"/>
    <x v="0"/>
    <x v="2"/>
  </r>
  <r>
    <x v="0"/>
    <s v="Waingmaw"/>
    <s v="Maina Catholic Church (St. Joseph)"/>
    <s v="MMR001CMP029"/>
    <s v="GCA"/>
    <s v="Rural"/>
    <n v="222"/>
    <n v="1208"/>
    <n v="222"/>
    <n v="1208"/>
    <n v="222"/>
    <n v="1208"/>
    <x v="2"/>
    <x v="0"/>
    <x v="5"/>
  </r>
  <r>
    <x v="0"/>
    <s v="Waingmaw"/>
    <s v="Maina Catholic Church (St. Joseph)"/>
    <s v="MMR001CMP029"/>
    <s v="GCA"/>
    <s v="Rural"/>
    <n v="222"/>
    <n v="1208"/>
    <n v="222"/>
    <n v="1208"/>
    <n v="222"/>
    <n v="1208"/>
    <x v="1"/>
    <x v="0"/>
    <x v="13"/>
  </r>
  <r>
    <x v="0"/>
    <s v="Waingmaw"/>
    <s v="Maina Catholic Church (St. Joseph)"/>
    <s v="MMR001CMP029"/>
    <s v="GCA"/>
    <s v="Rural"/>
    <n v="222"/>
    <n v="1208"/>
    <n v="222"/>
    <n v="1208"/>
    <n v="222"/>
    <n v="1208"/>
    <x v="0"/>
    <x v="0"/>
    <x v="24"/>
  </r>
  <r>
    <x v="0"/>
    <s v="Waingmaw"/>
    <s v="Maga Yang "/>
    <s v="MMR001CMP119"/>
    <s v="NGCA"/>
    <s v="Rural"/>
    <n v="608"/>
    <n v="2639"/>
    <n v="500"/>
    <n v="2145"/>
    <n v="586"/>
    <n v="2614"/>
    <x v="1"/>
    <x v="0"/>
    <x v="5"/>
  </r>
  <r>
    <x v="0"/>
    <s v="Waingmaw"/>
    <s v="Maga Yang "/>
    <s v="MMR001CMP119"/>
    <s v="NGCA"/>
    <s v="Rural"/>
    <n v="608"/>
    <n v="2639"/>
    <n v="500"/>
    <n v="2145"/>
    <n v="586"/>
    <n v="2614"/>
    <x v="0"/>
    <x v="0"/>
    <x v="9"/>
  </r>
  <r>
    <x v="0"/>
    <s v="Momauk"/>
    <s v="Ni Thaw Ka Monestry"/>
    <s v="MMR001CMP059"/>
    <s v="GCA"/>
    <s v="Urban"/>
    <n v="24"/>
    <n v="89"/>
    <n v="27"/>
    <n v="101"/>
    <n v="27"/>
    <n v="0"/>
    <x v="0"/>
    <x v="0"/>
    <x v="1"/>
  </r>
  <r>
    <x v="0"/>
    <s v="Momauk"/>
    <s v="Ni Thaw Ka Monestry"/>
    <s v="MMR001CMP059"/>
    <s v="GCA"/>
    <s v="Urban"/>
    <n v="24"/>
    <n v="89"/>
    <n v="27"/>
    <n v="101"/>
    <n v="27"/>
    <n v="0"/>
    <x v="1"/>
    <x v="0"/>
    <x v="2"/>
  </r>
  <r>
    <x v="1"/>
    <s v="Kutkai"/>
    <s v="Kutkai downtown (KBC Church)"/>
    <s v="MMR015CMP016"/>
    <s v="GCA"/>
    <s v="Urban"/>
    <n v="65"/>
    <n v="285"/>
    <n v="63"/>
    <n v="286"/>
    <n v="63"/>
    <n v="286"/>
    <x v="0"/>
    <x v="0"/>
    <x v="1"/>
  </r>
  <r>
    <x v="0"/>
    <s v="Bhamo"/>
    <s v="Aung Thar Church"/>
    <s v="MMR001CMP194"/>
    <s v="GCA"/>
    <s v="Mixed"/>
    <n v="12"/>
    <n v="52"/>
    <n v="12"/>
    <n v="56"/>
    <n v="12"/>
    <n v="56"/>
    <x v="0"/>
    <x v="0"/>
    <x v="2"/>
  </r>
  <r>
    <x v="0"/>
    <s v="Bhamo"/>
    <s v="Robert Church"/>
    <s v="MMR001CMP047"/>
    <s v="GCA"/>
    <s v="Urban"/>
    <n v="652"/>
    <n v="3706"/>
    <n v="629"/>
    <n v="3794"/>
    <n v="629"/>
    <n v="3794"/>
    <x v="0"/>
    <x v="0"/>
    <x v="13"/>
  </r>
  <r>
    <x v="0"/>
    <s v="Bhamo"/>
    <s v="Aung Thar Church"/>
    <s v="MMR001CMP194"/>
    <s v="GCA"/>
    <s v="Mixed"/>
    <n v="12"/>
    <n v="52"/>
    <n v="12"/>
    <n v="56"/>
    <n v="12"/>
    <n v="56"/>
    <x v="1"/>
    <x v="0"/>
    <x v="2"/>
  </r>
  <r>
    <x v="0"/>
    <s v="Bhamo"/>
    <s v="Aung Thar Church"/>
    <s v="MMR001CMP194"/>
    <s v="GCA"/>
    <s v="Mixed"/>
    <n v="12"/>
    <n v="52"/>
    <n v="12"/>
    <n v="56"/>
    <n v="12"/>
    <n v="56"/>
    <x v="2"/>
    <x v="0"/>
    <x v="2"/>
  </r>
  <r>
    <x v="0"/>
    <s v="Myitkyina"/>
    <s v="Jan Mai Kawng Baptist Church"/>
    <s v="MMR001CMP018"/>
    <s v="GCA"/>
    <s v="Urban"/>
    <n v="203"/>
    <n v="1072"/>
    <n v="198"/>
    <n v="1084"/>
    <n v="204"/>
    <n v="1104"/>
    <x v="2"/>
    <x v="0"/>
    <x v="0"/>
  </r>
  <r>
    <x v="0"/>
    <s v="Myitkyina"/>
    <s v="Jan Mai Kawng Baptist Church"/>
    <s v="MMR001CMP018"/>
    <s v="GCA"/>
    <s v="Urban"/>
    <n v="203"/>
    <n v="1072"/>
    <n v="198"/>
    <n v="1084"/>
    <n v="204"/>
    <n v="1104"/>
    <x v="1"/>
    <x v="0"/>
    <x v="0"/>
  </r>
  <r>
    <x v="0"/>
    <s v="Myitkyina"/>
    <s v="Jan Mai Kawng Baptist Church"/>
    <s v="MMR001CMP018"/>
    <s v="GCA"/>
    <s v="Urban"/>
    <n v="203"/>
    <n v="1072"/>
    <n v="198"/>
    <n v="1084"/>
    <n v="204"/>
    <n v="1104"/>
    <x v="0"/>
    <x v="0"/>
    <x v="3"/>
  </r>
  <r>
    <x v="0"/>
    <s v="Myitkyina"/>
    <s v="Shatapru Thida Aye Baptist Church"/>
    <s v="MMR001CMP007"/>
    <s v="GCA"/>
    <s v="Urban"/>
    <n v="22"/>
    <n v="111"/>
    <n v="21"/>
    <n v="102"/>
    <n v="22"/>
    <n v="111"/>
    <x v="0"/>
    <x v="0"/>
    <x v="2"/>
  </r>
  <r>
    <x v="0"/>
    <s v="Myitkyina"/>
    <s v="Shatapru Thida Aye Baptist Church"/>
    <s v="MMR001CMP007"/>
    <s v="GCA"/>
    <s v="Urban"/>
    <n v="22"/>
    <n v="111"/>
    <n v="21"/>
    <n v="102"/>
    <n v="22"/>
    <n v="111"/>
    <x v="1"/>
    <x v="0"/>
    <x v="2"/>
  </r>
  <r>
    <x v="0"/>
    <s v="Myitkyina"/>
    <s v="Shatapru Thida Aye Baptist Church"/>
    <s v="MMR001CMP007"/>
    <s v="GCA"/>
    <s v="Urban"/>
    <n v="22"/>
    <n v="111"/>
    <n v="21"/>
    <n v="102"/>
    <n v="22"/>
    <n v="111"/>
    <x v="2"/>
    <x v="0"/>
    <x v="2"/>
  </r>
  <r>
    <x v="1"/>
    <s v="Muse"/>
    <s v="Muse Baptist Church"/>
    <s v="MMR015CMP213"/>
    <s v="GCA"/>
    <s v="Urban"/>
    <n v="56"/>
    <n v="236"/>
    <n v="52"/>
    <n v="212"/>
    <n v="52"/>
    <n v="212"/>
    <x v="1"/>
    <x v="0"/>
    <x v="2"/>
  </r>
  <r>
    <x v="0"/>
    <s v="Hpakant"/>
    <s v="Nant Ma Hpit Catholic Church"/>
    <s v="MMR001CMP103"/>
    <s v="GCA"/>
    <s v="Rural"/>
    <n v="48"/>
    <n v="420"/>
    <n v="48"/>
    <n v="220"/>
    <n v="48"/>
    <n v="220"/>
    <x v="0"/>
    <x v="0"/>
    <x v="1"/>
  </r>
  <r>
    <x v="1"/>
    <s v="Kutkai"/>
    <s v="Zup Aung Camp"/>
    <s v="MMR015CMP020"/>
    <s v="GCA"/>
    <s v="Rural"/>
    <n v="218"/>
    <n v="1108"/>
    <n v="202"/>
    <n v="906"/>
    <n v="202"/>
    <n v="906"/>
    <x v="1"/>
    <x v="0"/>
    <x v="3"/>
  </r>
  <r>
    <x v="0"/>
    <s v="Chipwi"/>
    <s v="Pan Wa"/>
    <s v="MMR001CMP210"/>
    <s v="GCA"/>
    <s v="Mixed"/>
    <n v="60"/>
    <n v="275"/>
    <n v="34"/>
    <n v="220"/>
    <n v="60"/>
    <n v="275"/>
    <x v="2"/>
    <x v="0"/>
    <x v="4"/>
  </r>
  <r>
    <x v="0"/>
    <s v="Chipwi"/>
    <s v="Chipwi KBC camp"/>
    <s v="MMR001CMP042"/>
    <s v="GCA"/>
    <s v="Urban"/>
    <n v="109"/>
    <n v="511"/>
    <n v="109"/>
    <n v="513"/>
    <n v="109"/>
    <n v="0"/>
    <x v="2"/>
    <x v="0"/>
    <x v="4"/>
  </r>
  <r>
    <x v="1"/>
    <s v="Kutkai"/>
    <s v="Mine Yu Lay village"/>
    <s v="MMR015CMP018"/>
    <s v="GCA"/>
    <s v="Rural"/>
    <n v="63"/>
    <n v="305"/>
    <n v="69"/>
    <n v="305"/>
    <n v="69"/>
    <n v="305"/>
    <x v="0"/>
    <x v="0"/>
    <x v="1"/>
  </r>
  <r>
    <x v="1"/>
    <s v="Muse"/>
    <s v="Muse Baptist Church"/>
    <s v="MMR015CMP213"/>
    <s v="GCA"/>
    <s v="Urban"/>
    <n v="56"/>
    <n v="236"/>
    <n v="52"/>
    <n v="212"/>
    <n v="52"/>
    <n v="212"/>
    <x v="0"/>
    <x v="0"/>
    <x v="1"/>
  </r>
  <r>
    <x v="0"/>
    <s v="Bhamo"/>
    <s v="Robert Church"/>
    <s v="MMR001CMP047"/>
    <s v="GCA"/>
    <s v="Urban"/>
    <n v="652"/>
    <n v="3706"/>
    <n v="629"/>
    <n v="3794"/>
    <n v="629"/>
    <n v="3794"/>
    <x v="2"/>
    <x v="0"/>
    <x v="3"/>
  </r>
  <r>
    <x v="0"/>
    <s v="Bhamo"/>
    <s v="Yoe Kyi Monastery"/>
    <s v="MMR001CMP053"/>
    <s v="GCA"/>
    <s v="Urban"/>
    <n v="15"/>
    <n v="64"/>
    <n v="15"/>
    <n v="73"/>
    <n v="15"/>
    <n v="73"/>
    <x v="0"/>
    <x v="0"/>
    <x v="2"/>
  </r>
  <r>
    <x v="0"/>
    <s v="Bhamo"/>
    <s v="Yoe Kyi Monastery"/>
    <s v="MMR001CMP053"/>
    <s v="GCA"/>
    <s v="Urban"/>
    <n v="15"/>
    <n v="64"/>
    <n v="15"/>
    <n v="73"/>
    <n v="15"/>
    <n v="73"/>
    <x v="1"/>
    <x v="0"/>
    <x v="2"/>
  </r>
  <r>
    <x v="0"/>
    <s v="Myitkyina"/>
    <s v="Tat Kone Emanuel Church"/>
    <s v="MMR001CMP004"/>
    <s v="GCA"/>
    <s v="Urban"/>
    <n v="6"/>
    <n v="29"/>
    <n v="4"/>
    <n v="20"/>
    <n v="6"/>
    <n v="29"/>
    <x v="0"/>
    <x v="0"/>
    <x v="2"/>
  </r>
  <r>
    <x v="0"/>
    <s v="Myitkyina"/>
    <s v="Tat Kone Emanuel Church"/>
    <s v="MMR001CMP004"/>
    <s v="GCA"/>
    <s v="Urban"/>
    <n v="6"/>
    <n v="29"/>
    <n v="4"/>
    <n v="20"/>
    <n v="6"/>
    <n v="29"/>
    <x v="1"/>
    <x v="0"/>
    <x v="2"/>
  </r>
  <r>
    <x v="0"/>
    <s v="Bhamo"/>
    <s v="Robert Church"/>
    <s v="MMR001CMP047"/>
    <s v="GCA"/>
    <s v="Urban"/>
    <n v="652"/>
    <n v="3706"/>
    <n v="629"/>
    <n v="3794"/>
    <n v="629"/>
    <n v="3794"/>
    <x v="1"/>
    <x v="0"/>
    <x v="4"/>
  </r>
  <r>
    <x v="0"/>
    <s v="Myitkyina"/>
    <s v="Tat Kone Emanuel Church"/>
    <s v="MMR001CMP004"/>
    <s v="GCA"/>
    <s v="Urban"/>
    <n v="6"/>
    <n v="29"/>
    <n v="4"/>
    <n v="20"/>
    <n v="6"/>
    <n v="29"/>
    <x v="2"/>
    <x v="0"/>
    <x v="2"/>
  </r>
  <r>
    <x v="0"/>
    <s v="Waingmaw"/>
    <s v="Maga Yang "/>
    <s v="MMR001CMP119"/>
    <s v="NGCA"/>
    <s v="Rural"/>
    <n v="608"/>
    <n v="2639"/>
    <n v="500"/>
    <n v="2145"/>
    <n v="586"/>
    <n v="2614"/>
    <x v="2"/>
    <x v="0"/>
    <x v="25"/>
  </r>
  <r>
    <x v="1"/>
    <s v="Kutkai"/>
    <s v="Zup Aung Camp"/>
    <s v="MMR015CMP020"/>
    <s v="GCA"/>
    <s v="Rural"/>
    <n v="218"/>
    <n v="1108"/>
    <n v="202"/>
    <n v="906"/>
    <n v="202"/>
    <n v="906"/>
    <x v="2"/>
    <x v="0"/>
    <x v="13"/>
  </r>
  <r>
    <x v="0"/>
    <s v="Myitkyina"/>
    <s v="Maw Hpawng Hka Nan Baptist Church"/>
    <s v="MMR001CMP020"/>
    <s v="GCA"/>
    <s v="Rural"/>
    <n v="21"/>
    <n v="99"/>
    <n v="18"/>
    <n v="89"/>
    <n v="21"/>
    <n v="99"/>
    <x v="2"/>
    <x v="0"/>
    <x v="1"/>
  </r>
  <r>
    <x v="0"/>
    <s v="Chipwi"/>
    <s v="Pan Wa"/>
    <s v="MMR001CMP210"/>
    <s v="GCA"/>
    <s v="Mixed"/>
    <n v="60"/>
    <n v="275"/>
    <n v="34"/>
    <n v="220"/>
    <n v="60"/>
    <n v="275"/>
    <x v="1"/>
    <x v="0"/>
    <x v="2"/>
  </r>
  <r>
    <x v="0"/>
    <s v="Chipwi"/>
    <s v="Pan Wa"/>
    <s v="MMR001CMP210"/>
    <s v="GCA"/>
    <s v="Mixed"/>
    <n v="60"/>
    <n v="275"/>
    <n v="34"/>
    <n v="220"/>
    <n v="60"/>
    <n v="275"/>
    <x v="0"/>
    <x v="0"/>
    <x v="4"/>
  </r>
  <r>
    <x v="0"/>
    <s v="Bhamo"/>
    <s v="Yoe Kyi Monastery"/>
    <s v="MMR001CMP053"/>
    <s v="GCA"/>
    <s v="Urban"/>
    <n v="15"/>
    <n v="64"/>
    <n v="15"/>
    <n v="73"/>
    <n v="15"/>
    <n v="73"/>
    <x v="2"/>
    <x v="0"/>
    <x v="2"/>
  </r>
  <r>
    <x v="0"/>
    <s v="Momauk"/>
    <s v="Momauk Baptist Church"/>
    <s v="MMR001CMP056"/>
    <s v="GCA"/>
    <s v="Urban"/>
    <n v="207"/>
    <n v="1863"/>
    <n v="391"/>
    <n v="1820"/>
    <n v="391"/>
    <n v="1820"/>
    <x v="1"/>
    <x v="0"/>
    <x v="1"/>
  </r>
  <r>
    <x v="1"/>
    <s v="Namtu"/>
    <s v="Nam Tu Baptist"/>
    <s v="MMR015CMP014"/>
    <s v="GCA"/>
    <s v="Urban"/>
    <n v="9"/>
    <n v="38"/>
    <n v="9"/>
    <n v="37"/>
    <n v="9"/>
    <n v="37"/>
    <x v="2"/>
    <x v="0"/>
    <x v="2"/>
  </r>
  <r>
    <x v="0"/>
    <s v="Momauk"/>
    <s v="Momauk Baptist Church"/>
    <s v="MMR001CMP056"/>
    <s v="GCA"/>
    <s v="Urban"/>
    <n v="207"/>
    <n v="1863"/>
    <n v="391"/>
    <n v="1820"/>
    <n v="391"/>
    <n v="1820"/>
    <x v="0"/>
    <x v="0"/>
    <x v="0"/>
  </r>
  <r>
    <x v="0"/>
    <s v="Myitkyina"/>
    <s v="Tat Kone Baptist Church"/>
    <s v="MMR001CMP001"/>
    <s v="GCA"/>
    <s v="Urban"/>
    <n v="54"/>
    <n v="355"/>
    <n v="51"/>
    <n v="273"/>
    <n v="67"/>
    <n v="365"/>
    <x v="2"/>
    <x v="0"/>
    <x v="1"/>
  </r>
  <r>
    <x v="0"/>
    <s v="Myitkyina"/>
    <s v="Tat Kone Baptist Church"/>
    <s v="MMR001CMP001"/>
    <s v="GCA"/>
    <s v="Urban"/>
    <n v="54"/>
    <n v="355"/>
    <n v="51"/>
    <n v="273"/>
    <n v="67"/>
    <n v="365"/>
    <x v="1"/>
    <x v="0"/>
    <x v="2"/>
  </r>
  <r>
    <x v="0"/>
    <s v="Myitkyina"/>
    <s v="Tat Kone Baptist Church"/>
    <s v="MMR001CMP001"/>
    <s v="GCA"/>
    <s v="Urban"/>
    <n v="54"/>
    <n v="355"/>
    <n v="51"/>
    <n v="273"/>
    <n v="67"/>
    <n v="365"/>
    <x v="0"/>
    <x v="0"/>
    <x v="1"/>
  </r>
  <r>
    <x v="1"/>
    <s v="Muse"/>
    <s v="Muse Baptist Church"/>
    <s v="MMR015CMP213"/>
    <s v="GCA"/>
    <s v="Urban"/>
    <n v="56"/>
    <n v="236"/>
    <n v="52"/>
    <n v="212"/>
    <n v="52"/>
    <n v="212"/>
    <x v="2"/>
    <x v="0"/>
    <x v="1"/>
  </r>
  <r>
    <x v="0"/>
    <s v="Hpakant"/>
    <s v="5 Ward RC Church(lon Khin)"/>
    <s v="MMR001CMP168"/>
    <s v="GCA"/>
    <s v="Rural"/>
    <n v="66"/>
    <n v="367"/>
    <n v="60"/>
    <n v="374"/>
    <n v="70"/>
    <n v="366"/>
    <x v="2"/>
    <x v="0"/>
    <x v="2"/>
  </r>
  <r>
    <x v="0"/>
    <s v="Myitkyina"/>
    <s v="Nan Kway St. John Catholic Church"/>
    <s v="MMR001CMP024"/>
    <s v="GCA"/>
    <s v="Rural"/>
    <n v="67"/>
    <n v="327"/>
    <n v="68"/>
    <n v="327"/>
    <n v="68"/>
    <n v="327"/>
    <x v="0"/>
    <x v="0"/>
    <x v="2"/>
  </r>
  <r>
    <x v="0"/>
    <s v="Waingmaw"/>
    <s v="Post 6 Camp"/>
    <s v="MMR001CMP160"/>
    <s v="NGCA"/>
    <s v="Rural"/>
    <n v="90"/>
    <n v="508"/>
    <n v="98"/>
    <n v="554"/>
    <n v="124"/>
    <n v="319"/>
    <x v="0"/>
    <x v="0"/>
    <x v="13"/>
  </r>
  <r>
    <x v="1"/>
    <s v="Kutkai"/>
    <s v="Zup Aung Camp"/>
    <s v="MMR015CMP020"/>
    <s v="GCA"/>
    <s v="Rural"/>
    <n v="218"/>
    <n v="1108"/>
    <n v="202"/>
    <n v="906"/>
    <n v="202"/>
    <n v="906"/>
    <x v="0"/>
    <x v="0"/>
    <x v="20"/>
  </r>
  <r>
    <x v="0"/>
    <s v="Waingmaw"/>
    <s v="Post 6 Camp"/>
    <s v="MMR001CMP160"/>
    <s v="NGCA"/>
    <s v="Rural"/>
    <n v="90"/>
    <n v="508"/>
    <n v="98"/>
    <n v="554"/>
    <n v="124"/>
    <n v="319"/>
    <x v="1"/>
    <x v="0"/>
    <x v="3"/>
  </r>
  <r>
    <x v="0"/>
    <s v="Waingmaw"/>
    <s v="Post 6 Camp"/>
    <s v="MMR001CMP160"/>
    <s v="NGCA"/>
    <s v="Rural"/>
    <n v="90"/>
    <n v="508"/>
    <n v="98"/>
    <n v="554"/>
    <n v="124"/>
    <n v="319"/>
    <x v="2"/>
    <x v="0"/>
    <x v="4"/>
  </r>
  <r>
    <x v="0"/>
    <s v="Hpakant"/>
    <s v="Hlaing Naung Baptist"/>
    <s v="MMR001CMP148"/>
    <s v="GCA"/>
    <s v="Mixed"/>
    <n v="14"/>
    <n v="47"/>
    <n v="14"/>
    <n v="47"/>
    <n v="14"/>
    <n v="47"/>
    <x v="1"/>
    <x v="0"/>
    <x v="2"/>
  </r>
  <r>
    <x v="0"/>
    <s v="Hpakant"/>
    <s v="Hlaing Naung Baptist"/>
    <s v="MMR001CMP148"/>
    <s v="GCA"/>
    <s v="Mixed"/>
    <n v="14"/>
    <n v="47"/>
    <n v="14"/>
    <n v="47"/>
    <n v="14"/>
    <n v="47"/>
    <x v="0"/>
    <x v="0"/>
    <x v="2"/>
  </r>
  <r>
    <x v="0"/>
    <s v="Waingmaw"/>
    <s v="Border Post 8"/>
    <s v="MMR001CMP113"/>
    <s v="NGCA"/>
    <s v="Rural"/>
    <n v="155"/>
    <n v="672"/>
    <n v="155"/>
    <n v="665"/>
    <n v="155"/>
    <n v="665"/>
    <x v="2"/>
    <x v="0"/>
    <x v="3"/>
  </r>
  <r>
    <x v="0"/>
    <s v="Waingmaw"/>
    <s v="Border Post 8"/>
    <s v="MMR001CMP113"/>
    <s v="NGCA"/>
    <s v="Rural"/>
    <n v="155"/>
    <n v="672"/>
    <n v="155"/>
    <n v="665"/>
    <n v="155"/>
    <n v="665"/>
    <x v="1"/>
    <x v="0"/>
    <x v="1"/>
  </r>
  <r>
    <x v="0"/>
    <s v="Waingmaw"/>
    <s v="Border Post 8"/>
    <s v="MMR001CMP113"/>
    <s v="NGCA"/>
    <s v="Rural"/>
    <n v="155"/>
    <n v="672"/>
    <n v="155"/>
    <n v="665"/>
    <n v="155"/>
    <n v="665"/>
    <x v="0"/>
    <x v="0"/>
    <x v="19"/>
  </r>
  <r>
    <x v="0"/>
    <s v="Myitkyina"/>
    <s v="Shatapru Sut Ngai Tawng"/>
    <s v="MMR001CMP006"/>
    <s v="GCA"/>
    <s v="Urban"/>
    <n v="95"/>
    <n v="385"/>
    <m/>
    <m/>
    <m/>
    <n v="395"/>
    <x v="1"/>
    <x v="0"/>
    <x v="0"/>
  </r>
  <r>
    <x v="0"/>
    <s v="Hpakant"/>
    <s v="Nant Ma Hpit Catholic Church"/>
    <s v="MMR001CMP103"/>
    <s v="GCA"/>
    <s v="Rural"/>
    <n v="48"/>
    <n v="420"/>
    <n v="48"/>
    <n v="220"/>
    <n v="48"/>
    <n v="220"/>
    <x v="1"/>
    <x v="0"/>
    <x v="2"/>
  </r>
  <r>
    <x v="0"/>
    <s v="Myitkyina"/>
    <s v="Shatapru Sut Ngai Tawng"/>
    <s v="MMR001CMP006"/>
    <s v="GCA"/>
    <s v="Urban"/>
    <n v="95"/>
    <n v="385"/>
    <m/>
    <m/>
    <m/>
    <n v="395"/>
    <x v="2"/>
    <x v="0"/>
    <x v="3"/>
  </r>
  <r>
    <x v="0"/>
    <s v="Myitkyina"/>
    <s v="Pa Dauk Myaing(Pa La Na)"/>
    <s v="MMR001CMP162"/>
    <s v="GCA"/>
    <s v="Rural"/>
    <n v="43"/>
    <n v="207"/>
    <n v="43"/>
    <n v="269"/>
    <n v="43"/>
    <n v="270"/>
    <x v="2"/>
    <x v="0"/>
    <x v="0"/>
  </r>
  <r>
    <x v="0"/>
    <s v="Myitkyina"/>
    <s v="Nan Kway St. John Catholic Church"/>
    <s v="MMR001CMP024"/>
    <s v="GCA"/>
    <s v="Rural"/>
    <n v="67"/>
    <n v="327"/>
    <n v="68"/>
    <n v="327"/>
    <n v="68"/>
    <n v="327"/>
    <x v="1"/>
    <x v="0"/>
    <x v="2"/>
  </r>
  <r>
    <x v="0"/>
    <s v="Myitkyina"/>
    <s v="Nan Kway St. John Catholic Church"/>
    <s v="MMR001CMP024"/>
    <s v="GCA"/>
    <s v="Rural"/>
    <n v="67"/>
    <n v="327"/>
    <n v="68"/>
    <n v="327"/>
    <n v="68"/>
    <n v="327"/>
    <x v="2"/>
    <x v="0"/>
    <x v="2"/>
  </r>
  <r>
    <x v="0"/>
    <s v="Mansi"/>
    <s v="Maing Khaung"/>
    <s v="MMR001CMP218"/>
    <s v="GCA"/>
    <s v="Rural"/>
    <n v="372"/>
    <n v="1443"/>
    <n v="165"/>
    <n v="1672"/>
    <n v="165"/>
    <n v="1672"/>
    <x v="1"/>
    <x v="0"/>
    <x v="0"/>
  </r>
  <r>
    <x v="0"/>
    <s v="Mohnyin"/>
    <s v="St. Patrick Catholic Church "/>
    <s v="MMR001CMP080"/>
    <s v="GCA"/>
    <s v="Urban"/>
    <n v="12"/>
    <n v="55"/>
    <n v="12"/>
    <n v="62"/>
    <n v="12"/>
    <n v="62"/>
    <x v="0"/>
    <x v="0"/>
    <x v="2"/>
  </r>
  <r>
    <x v="0"/>
    <s v="Myitkyina"/>
    <s v="Maw Hpawng Lhaovo Baptist Church"/>
    <s v="MMR001CMP021"/>
    <s v="GCA"/>
    <s v="Rural"/>
    <n v="14"/>
    <n v="71"/>
    <n v="11"/>
    <n v="56"/>
    <n v="13"/>
    <n v="71"/>
    <x v="0"/>
    <x v="0"/>
    <x v="2"/>
  </r>
  <r>
    <x v="0"/>
    <s v="Mohnyin"/>
    <s v="St. Patrick Catholic Church "/>
    <s v="MMR001CMP080"/>
    <s v="GCA"/>
    <s v="Urban"/>
    <n v="12"/>
    <n v="55"/>
    <n v="12"/>
    <n v="62"/>
    <n v="12"/>
    <n v="62"/>
    <x v="1"/>
    <x v="0"/>
    <x v="2"/>
  </r>
  <r>
    <x v="0"/>
    <s v="Mohnyin"/>
    <s v="St. Patrick Catholic Church "/>
    <s v="MMR001CMP080"/>
    <s v="GCA"/>
    <s v="Urban"/>
    <n v="12"/>
    <n v="55"/>
    <n v="12"/>
    <n v="62"/>
    <n v="12"/>
    <n v="62"/>
    <x v="2"/>
    <x v="0"/>
    <x v="2"/>
  </r>
  <r>
    <x v="0"/>
    <s v="Mansi"/>
    <s v="Maing Khaung"/>
    <s v="MMR001CMP218"/>
    <s v="GCA"/>
    <s v="Rural"/>
    <n v="372"/>
    <n v="1443"/>
    <n v="165"/>
    <n v="1672"/>
    <n v="165"/>
    <n v="1672"/>
    <x v="2"/>
    <x v="0"/>
    <x v="4"/>
  </r>
  <r>
    <x v="0"/>
    <s v="Myitkyina"/>
    <s v="Maw Hpawng Lhaovo Baptist Church"/>
    <s v="MMR001CMP021"/>
    <s v="GCA"/>
    <s v="Rural"/>
    <n v="14"/>
    <n v="71"/>
    <n v="11"/>
    <n v="56"/>
    <n v="13"/>
    <n v="71"/>
    <x v="1"/>
    <x v="0"/>
    <x v="2"/>
  </r>
  <r>
    <x v="0"/>
    <s v="Myitkyina"/>
    <s v="Maw Hpawng Lhaovo Baptist Church"/>
    <s v="MMR001CMP021"/>
    <s v="GCA"/>
    <s v="Rural"/>
    <n v="14"/>
    <n v="71"/>
    <n v="11"/>
    <n v="56"/>
    <n v="13"/>
    <n v="71"/>
    <x v="2"/>
    <x v="0"/>
    <x v="2"/>
  </r>
  <r>
    <x v="1"/>
    <s v="Kutkai"/>
    <s v="Kutkai downtown (KBC Church)"/>
    <s v="MMR015CMP016"/>
    <s v="GCA"/>
    <s v="Urban"/>
    <n v="65"/>
    <n v="285"/>
    <n v="63"/>
    <n v="286"/>
    <n v="63"/>
    <n v="286"/>
    <x v="2"/>
    <x v="0"/>
    <x v="1"/>
  </r>
  <r>
    <x v="0"/>
    <s v="Mansi"/>
    <s v="Maing Khaung"/>
    <s v="MMR001CMP218"/>
    <s v="GCA"/>
    <s v="Rural"/>
    <n v="372"/>
    <n v="1443"/>
    <n v="165"/>
    <n v="1672"/>
    <n v="165"/>
    <n v="1672"/>
    <x v="0"/>
    <x v="0"/>
    <x v="19"/>
  </r>
  <r>
    <x v="0"/>
    <s v="Momauk"/>
    <s v="Momauk Baptist Church"/>
    <s v="MMR001CMP056"/>
    <s v="GCA"/>
    <s v="Urban"/>
    <n v="207"/>
    <n v="1863"/>
    <n v="391"/>
    <n v="1820"/>
    <n v="391"/>
    <n v="1820"/>
    <x v="2"/>
    <x v="0"/>
    <x v="1"/>
  </r>
  <r>
    <x v="0"/>
    <s v="Waingmaw"/>
    <s v="Qtr. 4 Monestry (Thargaya Thayett Taw)"/>
    <s v="MMR001CMP026"/>
    <s v="GCA"/>
    <s v="Urban"/>
    <n v="88"/>
    <n v="482"/>
    <n v="80"/>
    <n v="427"/>
    <n v="87"/>
    <n v="480"/>
    <x v="0"/>
    <x v="0"/>
    <x v="1"/>
  </r>
  <r>
    <x v="0"/>
    <s v="Myitkyina"/>
    <s v="Maw Hpawng Hka Nan Baptist Church"/>
    <s v="MMR001CMP020"/>
    <s v="GCA"/>
    <s v="Rural"/>
    <n v="21"/>
    <n v="99"/>
    <n v="18"/>
    <n v="89"/>
    <n v="21"/>
    <n v="99"/>
    <x v="1"/>
    <x v="0"/>
    <x v="2"/>
  </r>
  <r>
    <x v="0"/>
    <s v="Myitkyina"/>
    <s v="Maw Hpawng Hka Nan Baptist Church"/>
    <s v="MMR001CMP020"/>
    <s v="GCA"/>
    <s v="Rural"/>
    <n v="21"/>
    <n v="99"/>
    <n v="18"/>
    <n v="89"/>
    <n v="21"/>
    <n v="99"/>
    <x v="0"/>
    <x v="0"/>
    <x v="1"/>
  </r>
  <r>
    <x v="0"/>
    <s v="Hpakant"/>
    <s v="Hpakant Baptist Church, Nam Ma Hpit"/>
    <s v="MMR001CMP229"/>
    <s v="GCA"/>
    <s v="Rural"/>
    <n v="116"/>
    <n v="530"/>
    <n v="104"/>
    <n v="504"/>
    <n v="104"/>
    <n v="504"/>
    <x v="0"/>
    <x v="0"/>
    <x v="2"/>
  </r>
  <r>
    <x v="0"/>
    <s v="Hpakant"/>
    <s v="Hpakant Baptist Church, Nam Ma Hpit"/>
    <s v="MMR001CMP229"/>
    <s v="GCA"/>
    <s v="Rural"/>
    <n v="116"/>
    <n v="530"/>
    <n v="104"/>
    <n v="504"/>
    <n v="104"/>
    <n v="504"/>
    <x v="1"/>
    <x v="0"/>
    <x v="1"/>
  </r>
  <r>
    <x v="0"/>
    <s v="Myitkyina"/>
    <s v="Jan Mai Kawng Catholic Church"/>
    <s v="MMR001CMP019"/>
    <s v="GCA"/>
    <s v="Urban"/>
    <n v="105"/>
    <n v="462"/>
    <n v="103"/>
    <n v="462"/>
    <n v="123"/>
    <n v="463"/>
    <x v="2"/>
    <x v="0"/>
    <x v="3"/>
  </r>
  <r>
    <x v="0"/>
    <s v="Myitkyina"/>
    <s v="Jan Mai Kawng Catholic Church"/>
    <s v="MMR001CMP019"/>
    <s v="GCA"/>
    <s v="Urban"/>
    <n v="105"/>
    <n v="462"/>
    <n v="103"/>
    <n v="462"/>
    <n v="123"/>
    <n v="463"/>
    <x v="1"/>
    <x v="0"/>
    <x v="0"/>
  </r>
  <r>
    <x v="0"/>
    <s v="Myitkyina"/>
    <s v="Jan Mai Kawng Catholic Church"/>
    <s v="MMR001CMP019"/>
    <s v="GCA"/>
    <s v="Urban"/>
    <n v="105"/>
    <n v="462"/>
    <n v="103"/>
    <n v="462"/>
    <n v="123"/>
    <n v="463"/>
    <x v="0"/>
    <x v="0"/>
    <x v="5"/>
  </r>
  <r>
    <x v="0"/>
    <s v="Bhamo"/>
    <s v="Lisu Boarding-House"/>
    <s v="MMR001CMP049"/>
    <s v="GCA"/>
    <s v="Urban"/>
    <n v="116"/>
    <n v="659"/>
    <n v="113"/>
    <n v="641"/>
    <n v="120"/>
    <n v="680"/>
    <x v="0"/>
    <x v="0"/>
    <x v="2"/>
  </r>
  <r>
    <x v="0"/>
    <s v="Myitkyina"/>
    <s v="Wun Tho Buddhist Monastery"/>
    <s v="MMR001CMP022"/>
    <s v="GCA"/>
    <s v="Urban"/>
    <n v="7"/>
    <n v="37"/>
    <n v="7"/>
    <n v="37"/>
    <n v="7"/>
    <n v="37"/>
    <x v="2"/>
    <x v="0"/>
    <x v="2"/>
  </r>
  <r>
    <x v="0"/>
    <s v="Bhamo"/>
    <s v="Lisu Boarding-House"/>
    <s v="MMR001CMP049"/>
    <s v="GCA"/>
    <s v="Urban"/>
    <n v="116"/>
    <n v="659"/>
    <n v="113"/>
    <n v="641"/>
    <n v="120"/>
    <n v="680"/>
    <x v="2"/>
    <x v="0"/>
    <x v="2"/>
  </r>
  <r>
    <x v="0"/>
    <s v="Myitkyina"/>
    <s v="Pa Dauk Myaing(Pa La Na)"/>
    <s v="MMR001CMP162"/>
    <s v="GCA"/>
    <s v="Rural"/>
    <n v="43"/>
    <n v="207"/>
    <n v="43"/>
    <n v="269"/>
    <n v="43"/>
    <n v="270"/>
    <x v="1"/>
    <x v="0"/>
    <x v="2"/>
  </r>
  <r>
    <x v="0"/>
    <s v="Myitkyina"/>
    <s v="Shatapru Sut Ngai Tawng"/>
    <s v="MMR001CMP006"/>
    <s v="GCA"/>
    <s v="Urban"/>
    <n v="95"/>
    <n v="385"/>
    <m/>
    <m/>
    <m/>
    <n v="395"/>
    <x v="0"/>
    <x v="0"/>
    <x v="5"/>
  </r>
  <r>
    <x v="0"/>
    <s v="Bhamo"/>
    <s v="Htoi San Church"/>
    <s v="MMR001CMP052"/>
    <s v="GCA"/>
    <s v="Urban"/>
    <n v="43"/>
    <n v="237"/>
    <n v="39"/>
    <n v="223"/>
    <n v="39"/>
    <n v="223"/>
    <x v="0"/>
    <x v="0"/>
    <x v="2"/>
  </r>
  <r>
    <x v="1"/>
    <s v="Kutkai"/>
    <s v="Kutkai downtown (KBC Church)"/>
    <s v="MMR015CMP016"/>
    <s v="GCA"/>
    <s v="Urban"/>
    <n v="65"/>
    <n v="285"/>
    <n v="63"/>
    <n v="286"/>
    <n v="63"/>
    <n v="286"/>
    <x v="1"/>
    <x v="0"/>
    <x v="2"/>
  </r>
  <r>
    <x v="0"/>
    <s v="Bhamo"/>
    <s v="Htoi San Church"/>
    <s v="MMR001CMP052"/>
    <s v="GCA"/>
    <s v="Urban"/>
    <n v="43"/>
    <n v="237"/>
    <n v="39"/>
    <n v="223"/>
    <n v="39"/>
    <n v="223"/>
    <x v="1"/>
    <x v="0"/>
    <x v="2"/>
  </r>
  <r>
    <x v="0"/>
    <s v="Bhamo"/>
    <s v="Htoi San Church"/>
    <s v="MMR001CMP052"/>
    <s v="GCA"/>
    <s v="Urban"/>
    <n v="43"/>
    <n v="237"/>
    <n v="39"/>
    <n v="223"/>
    <n v="39"/>
    <n v="223"/>
    <x v="2"/>
    <x v="0"/>
    <x v="2"/>
  </r>
  <r>
    <x v="0"/>
    <s v="Hpakant"/>
    <s v="Hlaing Naung Baptist"/>
    <s v="MMR001CMP148"/>
    <s v="GCA"/>
    <s v="Mixed"/>
    <n v="14"/>
    <n v="47"/>
    <n v="14"/>
    <n v="47"/>
    <n v="14"/>
    <n v="47"/>
    <x v="2"/>
    <x v="0"/>
    <x v="2"/>
  </r>
  <r>
    <x v="0"/>
    <s v="Myitkyina"/>
    <s v="Tat Kone COC Baptist - Tat Kone Htoi San"/>
    <s v="MMR001CMP023"/>
    <s v="GCA"/>
    <s v="Urban"/>
    <n v="54"/>
    <n v="258"/>
    <n v="53"/>
    <n v="251"/>
    <n v="54"/>
    <n v="257"/>
    <x v="0"/>
    <x v="0"/>
    <x v="2"/>
  </r>
  <r>
    <x v="0"/>
    <s v="Myitkyina"/>
    <s v="Tat Kone COC Baptist - Tat Kone Htoi San"/>
    <s v="MMR001CMP023"/>
    <s v="GCA"/>
    <s v="Urban"/>
    <n v="54"/>
    <n v="258"/>
    <n v="53"/>
    <n v="251"/>
    <n v="54"/>
    <n v="257"/>
    <x v="1"/>
    <x v="0"/>
    <x v="2"/>
  </r>
  <r>
    <x v="0"/>
    <s v="Myitkyina"/>
    <s v="Tat Kone COC Baptist - Tat Kone Htoi San"/>
    <s v="MMR001CMP023"/>
    <s v="GCA"/>
    <s v="Urban"/>
    <n v="54"/>
    <n v="258"/>
    <n v="53"/>
    <n v="251"/>
    <n v="54"/>
    <n v="257"/>
    <x v="2"/>
    <x v="0"/>
    <x v="2"/>
  </r>
  <r>
    <x v="0"/>
    <s v="Myitkyina"/>
    <s v="Wun Tho Buddhist Monastery"/>
    <s v="MMR001CMP022"/>
    <s v="GCA"/>
    <s v="Urban"/>
    <n v="7"/>
    <n v="37"/>
    <n v="7"/>
    <n v="37"/>
    <n v="7"/>
    <n v="37"/>
    <x v="1"/>
    <x v="0"/>
    <x v="1"/>
  </r>
  <r>
    <x v="0"/>
    <s v="Hpakant"/>
    <s v="Nant Ma Hpit Catholic Church"/>
    <s v="MMR001CMP103"/>
    <s v="GCA"/>
    <s v="Rural"/>
    <n v="48"/>
    <n v="420"/>
    <n v="48"/>
    <n v="220"/>
    <n v="48"/>
    <n v="220"/>
    <x v="2"/>
    <x v="0"/>
    <x v="1"/>
  </r>
  <r>
    <x v="0"/>
    <s v="Bhamo"/>
    <s v="Lisu Boarding-House"/>
    <s v="MMR001CMP049"/>
    <s v="GCA"/>
    <s v="Urban"/>
    <n v="116"/>
    <n v="659"/>
    <n v="113"/>
    <n v="641"/>
    <n v="120"/>
    <n v="680"/>
    <x v="1"/>
    <x v="0"/>
    <x v="2"/>
  </r>
  <r>
    <x v="0"/>
    <s v="Waingmaw"/>
    <s v="Qtr. 2 Lhaovo Baptist Church"/>
    <s v="MMR001CMP032"/>
    <s v="GCA"/>
    <s v="Urban"/>
    <n v="91"/>
    <n v="328"/>
    <n v="69"/>
    <n v="258"/>
    <n v="91"/>
    <n v="328"/>
    <x v="1"/>
    <x v="0"/>
    <x v="1"/>
  </r>
  <r>
    <x v="1"/>
    <s v="Namhkan"/>
    <s v="Nam Hkam (KBC Jaw Wang) II"/>
    <s v="MMR015CMP214"/>
    <s v="GCA"/>
    <s v="Urban"/>
    <n v="38"/>
    <n v="198"/>
    <n v="35"/>
    <n v="188"/>
    <n v="37"/>
    <n v="198"/>
    <x v="1"/>
    <x v="0"/>
    <x v="1"/>
  </r>
  <r>
    <x v="0"/>
    <s v="Myitkyina"/>
    <s v="Pa Dauk Myaing(Pa La Na)"/>
    <s v="MMR001CMP162"/>
    <s v="GCA"/>
    <s v="Rural"/>
    <n v="43"/>
    <n v="207"/>
    <n v="43"/>
    <n v="269"/>
    <n v="43"/>
    <n v="270"/>
    <x v="0"/>
    <x v="0"/>
    <x v="0"/>
  </r>
  <r>
    <x v="0"/>
    <s v="Momauk"/>
    <s v="Hpun Lum Yang "/>
    <s v="MMR001CMP122"/>
    <s v="NGCA"/>
    <s v="Rural"/>
    <n v="662"/>
    <n v="3293"/>
    <n v="586"/>
    <n v="2829"/>
    <n v="586"/>
    <n v="2829"/>
    <x v="0"/>
    <x v="0"/>
    <x v="15"/>
  </r>
  <r>
    <x v="0"/>
    <s v="Momauk"/>
    <s v="Hpun Lum Yang "/>
    <s v="MMR001CMP122"/>
    <s v="NGCA"/>
    <s v="Rural"/>
    <n v="662"/>
    <n v="3293"/>
    <n v="586"/>
    <n v="2829"/>
    <n v="586"/>
    <n v="2829"/>
    <x v="1"/>
    <x v="0"/>
    <x v="26"/>
  </r>
  <r>
    <x v="0"/>
    <s v="Momauk"/>
    <s v="Hpun Lum Yang "/>
    <s v="MMR001CMP122"/>
    <s v="NGCA"/>
    <s v="Rural"/>
    <n v="662"/>
    <n v="3293"/>
    <n v="586"/>
    <n v="2829"/>
    <n v="586"/>
    <n v="2829"/>
    <x v="2"/>
    <x v="0"/>
    <x v="10"/>
  </r>
  <r>
    <x v="0"/>
    <s v="Waingmaw"/>
    <s v="Qtr. 2 Lhaovo Baptist Church"/>
    <s v="MMR001CMP032"/>
    <s v="GCA"/>
    <s v="Urban"/>
    <n v="91"/>
    <n v="328"/>
    <n v="69"/>
    <n v="258"/>
    <n v="91"/>
    <n v="328"/>
    <x v="2"/>
    <x v="0"/>
    <x v="1"/>
  </r>
  <r>
    <x v="0"/>
    <s v="Momauk"/>
    <s v="Ni Thaw Ka Monestry"/>
    <s v="MMR001CMP059"/>
    <s v="GCA"/>
    <s v="Urban"/>
    <n v="24"/>
    <n v="89"/>
    <n v="27"/>
    <n v="101"/>
    <n v="27"/>
    <n v="0"/>
    <x v="2"/>
    <x v="0"/>
    <x v="1"/>
  </r>
  <r>
    <x v="0"/>
    <s v="Myitkyina"/>
    <s v="Maliyang Baptist Church"/>
    <s v="MMR001CMP016"/>
    <s v="GCA"/>
    <s v="Urban"/>
    <n v="60"/>
    <n v="293"/>
    <n v="60"/>
    <n v="293"/>
    <n v="60"/>
    <n v="293"/>
    <x v="0"/>
    <x v="0"/>
    <x v="0"/>
  </r>
  <r>
    <x v="0"/>
    <s v="Mansi"/>
    <s v="Lana Zup Ja "/>
    <s v="MMR001CMP128"/>
    <s v="NGCA"/>
    <s v="Rural"/>
    <n v="545"/>
    <n v="2560"/>
    <n v="553"/>
    <n v="2692"/>
    <n v="553"/>
    <n v="0"/>
    <x v="2"/>
    <x v="0"/>
    <x v="0"/>
  </r>
  <r>
    <x v="0"/>
    <s v="Waingmaw"/>
    <s v="Hkat Cho "/>
    <s v="MMR001CMP028"/>
    <s v="GCA"/>
    <s v="Rural"/>
    <n v="99"/>
    <n v="480"/>
    <n v="65"/>
    <n v="360"/>
    <n v="99"/>
    <n v="480"/>
    <x v="2"/>
    <x v="0"/>
    <x v="0"/>
  </r>
  <r>
    <x v="0"/>
    <s v="Mansi"/>
    <s v="Lana Zup Ja "/>
    <s v="MMR001CMP128"/>
    <s v="NGCA"/>
    <s v="Rural"/>
    <n v="545"/>
    <n v="2560"/>
    <n v="553"/>
    <n v="2692"/>
    <n v="553"/>
    <n v="0"/>
    <x v="0"/>
    <x v="0"/>
    <x v="3"/>
  </r>
  <r>
    <x v="0"/>
    <s v="Myitkyina"/>
    <s v="Maliyang Baptist Church"/>
    <s v="MMR001CMP016"/>
    <s v="GCA"/>
    <s v="Urban"/>
    <n v="60"/>
    <n v="293"/>
    <n v="60"/>
    <n v="293"/>
    <n v="60"/>
    <n v="293"/>
    <x v="1"/>
    <x v="0"/>
    <x v="0"/>
  </r>
  <r>
    <x v="0"/>
    <s v="Waingmaw"/>
    <s v="Qtr. 2 Lhaovo Baptist Church"/>
    <s v="MMR001CMP032"/>
    <s v="GCA"/>
    <s v="Urban"/>
    <n v="91"/>
    <n v="328"/>
    <n v="69"/>
    <n v="258"/>
    <n v="91"/>
    <n v="328"/>
    <x v="0"/>
    <x v="0"/>
    <x v="0"/>
  </r>
  <r>
    <x v="0"/>
    <s v="Waingmaw"/>
    <s v="Thargaya Lisu Baptist Church"/>
    <s v="MMR001CMP037"/>
    <s v="GCA"/>
    <s v="Urban"/>
    <n v="44"/>
    <n v="183"/>
    <n v="25"/>
    <n v="115"/>
    <n v="44"/>
    <n v="181"/>
    <x v="0"/>
    <x v="0"/>
    <x v="2"/>
  </r>
  <r>
    <x v="0"/>
    <s v="Chipwi"/>
    <s v="Lhaovao Baptist Church (LBC)"/>
    <s v="MMR001CMP195"/>
    <s v="GCA"/>
    <s v="Urban"/>
    <n v="143"/>
    <n v="638"/>
    <n v="131"/>
    <n v="593"/>
    <n v="141"/>
    <n v="638"/>
    <x v="1"/>
    <x v="0"/>
    <x v="3"/>
  </r>
  <r>
    <x v="0"/>
    <s v="Waingmaw"/>
    <s v="Thargaya Lisu Baptist Church"/>
    <s v="MMR001CMP037"/>
    <s v="GCA"/>
    <s v="Urban"/>
    <n v="44"/>
    <n v="183"/>
    <n v="25"/>
    <n v="115"/>
    <n v="44"/>
    <n v="181"/>
    <x v="1"/>
    <x v="0"/>
    <x v="2"/>
  </r>
  <r>
    <x v="0"/>
    <s v="Waingmaw"/>
    <s v="Thargaya Lisu Baptist Church"/>
    <s v="MMR001CMP037"/>
    <s v="GCA"/>
    <s v="Urban"/>
    <n v="44"/>
    <n v="183"/>
    <n v="25"/>
    <n v="115"/>
    <n v="44"/>
    <n v="181"/>
    <x v="2"/>
    <x v="0"/>
    <x v="2"/>
  </r>
  <r>
    <x v="1"/>
    <s v="Kutkai"/>
    <s v="Mine Yu Lay village"/>
    <s v="MMR015CMP018"/>
    <s v="GCA"/>
    <s v="Rural"/>
    <n v="63"/>
    <n v="305"/>
    <n v="69"/>
    <n v="305"/>
    <n v="69"/>
    <n v="305"/>
    <x v="1"/>
    <x v="0"/>
    <x v="1"/>
  </r>
  <r>
    <x v="0"/>
    <s v="Momauk"/>
    <s v="Loi Je Baptist Church"/>
    <s v="MMR001CMP071"/>
    <s v="GCA"/>
    <s v="Urban"/>
    <n v="29"/>
    <n v="182"/>
    <n v="36"/>
    <n v="215"/>
    <n v="36"/>
    <n v="217"/>
    <x v="1"/>
    <x v="0"/>
    <x v="2"/>
  </r>
  <r>
    <x v="0"/>
    <s v="Momauk"/>
    <s v="Loi Je Baptist Church"/>
    <s v="MMR001CMP071"/>
    <s v="GCA"/>
    <s v="Urban"/>
    <n v="29"/>
    <n v="182"/>
    <n v="36"/>
    <n v="215"/>
    <n v="36"/>
    <n v="217"/>
    <x v="2"/>
    <x v="0"/>
    <x v="1"/>
  </r>
  <r>
    <x v="0"/>
    <s v="Momauk"/>
    <s v="Nyaung Na Pin "/>
    <s v="MMR001CMP072"/>
    <s v="GCA"/>
    <s v="Mixed"/>
    <n v="50"/>
    <n v="293"/>
    <n v="50"/>
    <n v="309"/>
    <n v="50"/>
    <n v="309"/>
    <x v="2"/>
    <x v="0"/>
    <x v="1"/>
  </r>
  <r>
    <x v="0"/>
    <s v="Chipwi"/>
    <s v="Chipwi KBC camp"/>
    <s v="MMR001CMP042"/>
    <s v="GCA"/>
    <s v="Urban"/>
    <n v="109"/>
    <n v="511"/>
    <n v="109"/>
    <n v="513"/>
    <n v="109"/>
    <n v="0"/>
    <x v="0"/>
    <x v="0"/>
    <x v="4"/>
  </r>
  <r>
    <x v="0"/>
    <s v="Mansi"/>
    <s v="Lana Zup Ja "/>
    <s v="MMR001CMP128"/>
    <s v="NGCA"/>
    <s v="Rural"/>
    <n v="545"/>
    <n v="2560"/>
    <n v="553"/>
    <n v="2692"/>
    <n v="553"/>
    <n v="0"/>
    <x v="1"/>
    <x v="0"/>
    <x v="0"/>
  </r>
  <r>
    <x v="0"/>
    <s v="Mansi"/>
    <s v="Man Wing Catholic Church 1"/>
    <s v="MMR001CMP228"/>
    <s v="GCA"/>
    <s v="Rural"/>
    <n v="123"/>
    <n v="555"/>
    <n v="443"/>
    <n v="2248"/>
    <n v="443"/>
    <n v="0"/>
    <x v="0"/>
    <x v="0"/>
    <x v="12"/>
  </r>
  <r>
    <x v="0"/>
    <s v="Shwegu"/>
    <s v="Shwe Gu Baptist Church"/>
    <s v="MMR001CMP067"/>
    <s v="GCA"/>
    <s v="Urban"/>
    <n v="83"/>
    <n v="293"/>
    <n v="86"/>
    <n v="303"/>
    <n v="86"/>
    <n v="303"/>
    <x v="2"/>
    <x v="0"/>
    <x v="0"/>
  </r>
  <r>
    <x v="0"/>
    <s v="Myitkyina"/>
    <s v="Le Kone Ziun Baptist Church "/>
    <s v="MMR001CMP014"/>
    <s v="GCA"/>
    <s v="Urban"/>
    <n v="138"/>
    <n v="697"/>
    <n v="82"/>
    <n v="467"/>
    <n v="138"/>
    <n v="697"/>
    <x v="1"/>
    <x v="0"/>
    <x v="1"/>
  </r>
  <r>
    <x v="0"/>
    <s v="Myitkyina"/>
    <s v="Le Kone Ziun Baptist Church "/>
    <s v="MMR001CMP014"/>
    <s v="GCA"/>
    <s v="Urban"/>
    <n v="138"/>
    <n v="697"/>
    <n v="82"/>
    <n v="467"/>
    <n v="138"/>
    <n v="697"/>
    <x v="0"/>
    <x v="0"/>
    <x v="19"/>
  </r>
  <r>
    <x v="0"/>
    <s v="Mansi"/>
    <s v="Mansi Baptist Church"/>
    <s v="MMR001CMP066"/>
    <s v="GCA"/>
    <s v="Urban"/>
    <n v="221"/>
    <n v="1003"/>
    <n v="192"/>
    <n v="873"/>
    <n v="192"/>
    <n v="873"/>
    <x v="2"/>
    <x v="0"/>
    <x v="5"/>
  </r>
  <r>
    <x v="0"/>
    <s v="Mansi"/>
    <s v="Mansi Baptist Church"/>
    <s v="MMR001CMP066"/>
    <s v="GCA"/>
    <s v="Urban"/>
    <n v="221"/>
    <n v="1003"/>
    <n v="192"/>
    <n v="873"/>
    <n v="192"/>
    <n v="873"/>
    <x v="1"/>
    <x v="0"/>
    <x v="4"/>
  </r>
  <r>
    <x v="0"/>
    <s v="Waingmaw"/>
    <s v="Qtr. 4 Monestry (Thargaya Thayett Taw)"/>
    <s v="MMR001CMP026"/>
    <s v="GCA"/>
    <s v="Urban"/>
    <n v="88"/>
    <n v="482"/>
    <n v="80"/>
    <n v="427"/>
    <n v="87"/>
    <n v="480"/>
    <x v="1"/>
    <x v="0"/>
    <x v="2"/>
  </r>
  <r>
    <x v="0"/>
    <s v="Mansi"/>
    <s v="Man Wing Catholic Church 1"/>
    <s v="MMR001CMP228"/>
    <s v="GCA"/>
    <s v="Rural"/>
    <n v="123"/>
    <n v="555"/>
    <n v="443"/>
    <n v="2248"/>
    <n v="443"/>
    <n v="0"/>
    <x v="2"/>
    <x v="0"/>
    <x v="5"/>
  </r>
  <r>
    <x v="1"/>
    <s v="Kutkai"/>
    <s v="Mine Yu Lay village"/>
    <s v="MMR015CMP018"/>
    <s v="GCA"/>
    <s v="Rural"/>
    <n v="63"/>
    <n v="305"/>
    <n v="69"/>
    <n v="305"/>
    <n v="69"/>
    <n v="305"/>
    <x v="2"/>
    <x v="0"/>
    <x v="2"/>
  </r>
  <r>
    <x v="0"/>
    <s v="Waingmaw"/>
    <s v="Qtr. 4 Monestry (Thargaya Thayett Taw)"/>
    <s v="MMR001CMP026"/>
    <s v="GCA"/>
    <s v="Urban"/>
    <n v="88"/>
    <n v="482"/>
    <n v="80"/>
    <n v="427"/>
    <n v="87"/>
    <n v="480"/>
    <x v="2"/>
    <x v="0"/>
    <x v="1"/>
  </r>
  <r>
    <x v="0"/>
    <s v="Waingmaw"/>
    <s v="Woi Chyai "/>
    <s v="MMR001CMP116"/>
    <s v="NGCA"/>
    <s v="Urban"/>
    <n v="1344"/>
    <n v="6811"/>
    <n v="352"/>
    <n v="1884"/>
    <m/>
    <n v="6602"/>
    <x v="0"/>
    <x v="0"/>
    <x v="15"/>
  </r>
  <r>
    <x v="0"/>
    <s v="Mansi"/>
    <s v="Man Wing Catholic Church 1"/>
    <s v="MMR001CMP228"/>
    <s v="GCA"/>
    <s v="Rural"/>
    <n v="123"/>
    <n v="555"/>
    <n v="443"/>
    <n v="2248"/>
    <n v="443"/>
    <n v="0"/>
    <x v="1"/>
    <x v="0"/>
    <x v="19"/>
  </r>
  <r>
    <x v="0"/>
    <s v="Momauk"/>
    <s v="Loi Je Baptist Church"/>
    <s v="MMR001CMP071"/>
    <s v="GCA"/>
    <s v="Urban"/>
    <n v="29"/>
    <n v="182"/>
    <n v="36"/>
    <n v="215"/>
    <n v="36"/>
    <n v="217"/>
    <x v="0"/>
    <x v="0"/>
    <x v="1"/>
  </r>
  <r>
    <x v="0"/>
    <s v="Mansi"/>
    <s v="Mansi Baptist Church"/>
    <s v="MMR001CMP066"/>
    <s v="GCA"/>
    <s v="Urban"/>
    <n v="221"/>
    <n v="1003"/>
    <n v="192"/>
    <n v="873"/>
    <n v="192"/>
    <n v="873"/>
    <x v="0"/>
    <x v="0"/>
    <x v="26"/>
  </r>
  <r>
    <x v="0"/>
    <s v="Hpakant"/>
    <s v="AG Church, Hmaw Si Sa"/>
    <s v="MMR001CMP176"/>
    <s v="GCA"/>
    <s v="Urban"/>
    <n v="67"/>
    <n v="350"/>
    <n v="67"/>
    <n v="351"/>
    <n v="67"/>
    <n v="351"/>
    <x v="0"/>
    <x v="0"/>
    <x v="0"/>
  </r>
  <r>
    <x v="0"/>
    <s v="Hpakant"/>
    <s v="AG Church, Hmaw Si Sa"/>
    <s v="MMR001CMP176"/>
    <s v="GCA"/>
    <s v="Urban"/>
    <n v="67"/>
    <n v="350"/>
    <n v="67"/>
    <n v="351"/>
    <n v="67"/>
    <n v="351"/>
    <x v="1"/>
    <x v="0"/>
    <x v="1"/>
  </r>
  <r>
    <x v="0"/>
    <s v="Hpakant"/>
    <s v="AG Church, Hmaw Si Sa"/>
    <s v="MMR001CMP176"/>
    <s v="GCA"/>
    <s v="Urban"/>
    <n v="67"/>
    <n v="350"/>
    <n v="67"/>
    <n v="351"/>
    <n v="67"/>
    <n v="351"/>
    <x v="2"/>
    <x v="0"/>
    <x v="1"/>
  </r>
  <r>
    <x v="0"/>
    <s v="Waingmaw"/>
    <s v="Hkat Cho "/>
    <s v="MMR001CMP028"/>
    <s v="GCA"/>
    <s v="Rural"/>
    <n v="99"/>
    <n v="480"/>
    <n v="65"/>
    <n v="360"/>
    <n v="99"/>
    <n v="480"/>
    <x v="0"/>
    <x v="0"/>
    <x v="4"/>
  </r>
  <r>
    <x v="0"/>
    <s v="Waingmaw"/>
    <s v="Hkat Cho "/>
    <s v="MMR001CMP028"/>
    <s v="GCA"/>
    <s v="Rural"/>
    <n v="99"/>
    <n v="480"/>
    <n v="65"/>
    <n v="360"/>
    <n v="99"/>
    <n v="480"/>
    <x v="1"/>
    <x v="0"/>
    <x v="1"/>
  </r>
  <r>
    <x v="0"/>
    <s v="Myitkyina"/>
    <s v="Maliyang Baptist Church"/>
    <s v="MMR001CMP016"/>
    <s v="GCA"/>
    <s v="Urban"/>
    <n v="60"/>
    <n v="293"/>
    <n v="60"/>
    <n v="293"/>
    <n v="60"/>
    <n v="293"/>
    <x v="2"/>
    <x v="0"/>
    <x v="2"/>
  </r>
  <r>
    <x v="1"/>
    <s v="Namhkan"/>
    <s v="Nam Hkam (KBC Jaw Wang) II"/>
    <s v="MMR015CMP214"/>
    <s v="GCA"/>
    <s v="Urban"/>
    <n v="38"/>
    <n v="198"/>
    <n v="35"/>
    <n v="188"/>
    <n v="37"/>
    <n v="198"/>
    <x v="2"/>
    <x v="0"/>
    <x v="0"/>
  </r>
  <r>
    <x v="1"/>
    <s v="Manton"/>
    <s v="Mandung - Jinghpaw"/>
    <s v="MMR015CMP009"/>
    <s v="GCA"/>
    <s v="Urban"/>
    <n v="37"/>
    <n v="159"/>
    <n v="37"/>
    <n v="159"/>
    <n v="37"/>
    <n v="172"/>
    <x v="0"/>
    <x v="0"/>
    <x v="1"/>
  </r>
  <r>
    <x v="0"/>
    <s v="Waingmaw"/>
    <s v="Woi Chyai "/>
    <s v="MMR001CMP116"/>
    <s v="NGCA"/>
    <s v="Urban"/>
    <n v="1344"/>
    <n v="6811"/>
    <n v="352"/>
    <n v="1884"/>
    <m/>
    <n v="6602"/>
    <x v="1"/>
    <x v="0"/>
    <x v="5"/>
  </r>
  <r>
    <x v="0"/>
    <s v="Waingmaw"/>
    <s v="Woi Chyai "/>
    <s v="MMR001CMP116"/>
    <s v="NGCA"/>
    <s v="Urban"/>
    <n v="1344"/>
    <n v="6811"/>
    <n v="352"/>
    <n v="1884"/>
    <m/>
    <n v="6602"/>
    <x v="2"/>
    <x v="0"/>
    <x v="27"/>
  </r>
  <r>
    <x v="0"/>
    <s v="Chipwi"/>
    <s v="Lhaovao Baptist Church (LBC)"/>
    <s v="MMR001CMP195"/>
    <s v="GCA"/>
    <s v="Urban"/>
    <n v="143"/>
    <n v="638"/>
    <n v="131"/>
    <n v="593"/>
    <n v="141"/>
    <n v="638"/>
    <x v="2"/>
    <x v="0"/>
    <x v="1"/>
  </r>
  <r>
    <x v="0"/>
    <s v="Waingmaw"/>
    <s v="Maina AG Church"/>
    <s v="MMR001CMP031"/>
    <s v="GCA"/>
    <s v="Urban"/>
    <n v="143"/>
    <n v="800"/>
    <n v="113"/>
    <n v="618"/>
    <n v="143"/>
    <n v="800"/>
    <x v="2"/>
    <x v="0"/>
    <x v="0"/>
  </r>
  <r>
    <x v="0"/>
    <s v="Bhamo"/>
    <s v="Ta Gun Taing Monastery (Shwe Kyi Na)"/>
    <s v="MMR001CMP055"/>
    <s v="GCA"/>
    <s v="Urban"/>
    <n v="25"/>
    <n v="104"/>
    <n v="24"/>
    <n v="107"/>
    <n v="24"/>
    <n v="107"/>
    <x v="0"/>
    <x v="0"/>
    <x v="2"/>
  </r>
  <r>
    <x v="0"/>
    <s v="Momauk"/>
    <s v="Dum Bung "/>
    <s v="MMR001CMP123"/>
    <s v="NGCA"/>
    <s v="Rural"/>
    <n v="116"/>
    <n v="595"/>
    <n v="115"/>
    <n v="605"/>
    <n v="115"/>
    <n v="605"/>
    <x v="0"/>
    <x v="0"/>
    <x v="4"/>
  </r>
  <r>
    <x v="0"/>
    <s v="Waingmaw"/>
    <s v="Maina AG Church"/>
    <s v="MMR001CMP031"/>
    <s v="GCA"/>
    <s v="Urban"/>
    <n v="143"/>
    <n v="800"/>
    <n v="113"/>
    <n v="618"/>
    <n v="143"/>
    <n v="800"/>
    <x v="1"/>
    <x v="0"/>
    <x v="0"/>
  </r>
  <r>
    <x v="0"/>
    <s v="Momauk"/>
    <s v="Dum Bung "/>
    <s v="MMR001CMP123"/>
    <s v="NGCA"/>
    <s v="Rural"/>
    <n v="116"/>
    <n v="595"/>
    <n v="115"/>
    <n v="605"/>
    <n v="115"/>
    <n v="605"/>
    <x v="1"/>
    <x v="0"/>
    <x v="0"/>
  </r>
  <r>
    <x v="0"/>
    <s v="Momauk"/>
    <s v="Dum Bung "/>
    <s v="MMR001CMP123"/>
    <s v="NGCA"/>
    <s v="Rural"/>
    <n v="116"/>
    <n v="595"/>
    <n v="115"/>
    <n v="605"/>
    <n v="115"/>
    <n v="605"/>
    <x v="2"/>
    <x v="0"/>
    <x v="1"/>
  </r>
  <r>
    <x v="0"/>
    <s v="Momauk"/>
    <s v="Je Yang Hka "/>
    <s v="MMR001CMP121"/>
    <s v="NGCA"/>
    <s v="Rural"/>
    <n v="1695"/>
    <n v="7145"/>
    <n v="1501"/>
    <n v="8042"/>
    <n v="1643"/>
    <n v="8780"/>
    <x v="1"/>
    <x v="0"/>
    <x v="10"/>
  </r>
  <r>
    <x v="0"/>
    <s v="Chipwi"/>
    <s v="Chipwi KBC camp"/>
    <s v="MMR001CMP042"/>
    <s v="GCA"/>
    <s v="Urban"/>
    <n v="109"/>
    <n v="511"/>
    <n v="109"/>
    <n v="513"/>
    <n v="109"/>
    <n v="0"/>
    <x v="1"/>
    <x v="0"/>
    <x v="2"/>
  </r>
  <r>
    <x v="0"/>
    <s v="Puta-O"/>
    <s v="Lung Sut"/>
    <s v="MMR001CMP234"/>
    <s v="GCA"/>
    <s v="Urban"/>
    <n v="59"/>
    <n v="235"/>
    <n v="59"/>
    <n v="235"/>
    <n v="59"/>
    <n v="235"/>
    <x v="0"/>
    <x v="0"/>
    <x v="2"/>
  </r>
  <r>
    <x v="0"/>
    <s v="Waingmaw"/>
    <s v="Maina AG Church"/>
    <s v="MMR001CMP031"/>
    <s v="GCA"/>
    <s v="Urban"/>
    <n v="143"/>
    <n v="800"/>
    <n v="113"/>
    <n v="618"/>
    <n v="143"/>
    <n v="800"/>
    <x v="0"/>
    <x v="0"/>
    <x v="3"/>
  </r>
  <r>
    <x v="0"/>
    <s v="Puta-O"/>
    <s v="Lung Sut"/>
    <s v="MMR001CMP234"/>
    <s v="GCA"/>
    <s v="Urban"/>
    <n v="59"/>
    <n v="235"/>
    <n v="59"/>
    <n v="235"/>
    <n v="59"/>
    <n v="235"/>
    <x v="1"/>
    <x v="0"/>
    <x v="2"/>
  </r>
  <r>
    <x v="0"/>
    <s v="Bhamo"/>
    <s v="Ta Gun Taing Monastery (Shwe Kyi Na)"/>
    <s v="MMR001CMP055"/>
    <s v="GCA"/>
    <s v="Urban"/>
    <n v="25"/>
    <n v="104"/>
    <n v="24"/>
    <n v="107"/>
    <n v="24"/>
    <n v="107"/>
    <x v="1"/>
    <x v="0"/>
    <x v="2"/>
  </r>
  <r>
    <x v="0"/>
    <s v="Chipwi"/>
    <s v="Saw Zam"/>
    <s v="MMR001CMP225"/>
    <s v="GCA"/>
    <s v="Rural"/>
    <n v="30"/>
    <n v="174"/>
    <n v="28"/>
    <n v="167"/>
    <n v="30"/>
    <n v="174"/>
    <x v="2"/>
    <x v="0"/>
    <x v="2"/>
  </r>
  <r>
    <x v="1"/>
    <s v="Namtu"/>
    <s v="Nam Tu Baptist"/>
    <s v="MMR015CMP014"/>
    <s v="GCA"/>
    <s v="Urban"/>
    <n v="9"/>
    <n v="38"/>
    <n v="9"/>
    <n v="37"/>
    <n v="9"/>
    <n v="37"/>
    <x v="1"/>
    <x v="0"/>
    <x v="2"/>
  </r>
  <r>
    <x v="0"/>
    <s v="Hpakant"/>
    <s v="5 Ward RC Church(lon Khin)"/>
    <s v="MMR001CMP168"/>
    <s v="GCA"/>
    <s v="Rural"/>
    <n v="66"/>
    <n v="367"/>
    <n v="60"/>
    <n v="374"/>
    <n v="70"/>
    <n v="366"/>
    <x v="1"/>
    <x v="0"/>
    <x v="2"/>
  </r>
  <r>
    <x v="0"/>
    <s v="Momauk"/>
    <s v="Je Yang Hka "/>
    <s v="MMR001CMP121"/>
    <s v="NGCA"/>
    <s v="Rural"/>
    <n v="1695"/>
    <n v="7145"/>
    <n v="1501"/>
    <n v="8042"/>
    <n v="1643"/>
    <n v="8780"/>
    <x v="2"/>
    <x v="0"/>
    <x v="28"/>
  </r>
  <r>
    <x v="0"/>
    <s v="Myitkyina"/>
    <s v="Le Kone Bethlehem Church"/>
    <s v="MMR001CMP015"/>
    <s v="GCA"/>
    <s v="Urban"/>
    <n v="108"/>
    <n v="605"/>
    <n v="17"/>
    <n v="176"/>
    <n v="96"/>
    <n v="544"/>
    <x v="0"/>
    <x v="0"/>
    <x v="5"/>
  </r>
  <r>
    <x v="0"/>
    <s v="Myitkyina"/>
    <s v="Le Kone Bethlehem Church"/>
    <s v="MMR001CMP015"/>
    <s v="GCA"/>
    <s v="Urban"/>
    <n v="108"/>
    <n v="605"/>
    <n v="17"/>
    <n v="176"/>
    <n v="96"/>
    <n v="544"/>
    <x v="1"/>
    <x v="0"/>
    <x v="1"/>
  </r>
  <r>
    <x v="0"/>
    <s v="Myitkyina"/>
    <s v="Le Kone Bethlehem Church"/>
    <s v="MMR001CMP015"/>
    <s v="GCA"/>
    <s v="Urban"/>
    <n v="108"/>
    <n v="605"/>
    <n v="17"/>
    <n v="176"/>
    <n v="96"/>
    <n v="544"/>
    <x v="2"/>
    <x v="0"/>
    <x v="6"/>
  </r>
  <r>
    <x v="0"/>
    <s v="Hpakant"/>
    <s v="5 Ward RC Church(lon Khin)"/>
    <s v="MMR001CMP168"/>
    <s v="GCA"/>
    <s v="Rural"/>
    <n v="66"/>
    <n v="367"/>
    <n v="60"/>
    <n v="374"/>
    <n v="70"/>
    <n v="366"/>
    <x v="0"/>
    <x v="0"/>
    <x v="2"/>
  </r>
  <r>
    <x v="0"/>
    <s v="Puta-O"/>
    <s v="Lung Sut"/>
    <s v="MMR001CMP234"/>
    <s v="GCA"/>
    <s v="Urban"/>
    <n v="59"/>
    <n v="235"/>
    <n v="59"/>
    <n v="235"/>
    <n v="59"/>
    <n v="235"/>
    <x v="2"/>
    <x v="0"/>
    <x v="2"/>
  </r>
  <r>
    <x v="0"/>
    <s v="Bhamo"/>
    <s v="Mu-yin Baptist Church"/>
    <s v="MMR001CMP051"/>
    <s v="GCA"/>
    <s v="Urban"/>
    <n v="23"/>
    <n v="86"/>
    <n v="13"/>
    <n v="55"/>
    <n v="14"/>
    <n v="65"/>
    <x v="1"/>
    <x v="0"/>
    <x v="2"/>
  </r>
  <r>
    <x v="0"/>
    <s v="Bhamo"/>
    <s v="Ta Gun Taing Monastery (Shwe Kyi Na)"/>
    <s v="MMR001CMP055"/>
    <s v="GCA"/>
    <s v="Urban"/>
    <n v="25"/>
    <n v="104"/>
    <n v="24"/>
    <n v="107"/>
    <n v="24"/>
    <n v="107"/>
    <x v="2"/>
    <x v="0"/>
    <x v="2"/>
  </r>
  <r>
    <x v="0"/>
    <s v="Chipwi"/>
    <s v="Saw Zam"/>
    <s v="MMR001CMP225"/>
    <s v="GCA"/>
    <s v="Rural"/>
    <n v="30"/>
    <n v="174"/>
    <n v="28"/>
    <n v="167"/>
    <n v="30"/>
    <n v="174"/>
    <x v="0"/>
    <x v="0"/>
    <x v="2"/>
  </r>
  <r>
    <x v="0"/>
    <s v="Chipwi"/>
    <s v="Saw Zam"/>
    <s v="MMR001CMP225"/>
    <s v="GCA"/>
    <s v="Rural"/>
    <n v="30"/>
    <n v="174"/>
    <n v="28"/>
    <n v="167"/>
    <n v="30"/>
    <n v="174"/>
    <x v="1"/>
    <x v="0"/>
    <x v="2"/>
  </r>
  <r>
    <x v="0"/>
    <s v="Bhamo"/>
    <s v="Mu-yin Baptist Church"/>
    <s v="MMR001CMP051"/>
    <s v="GCA"/>
    <s v="Urban"/>
    <n v="23"/>
    <n v="86"/>
    <n v="13"/>
    <n v="55"/>
    <n v="14"/>
    <n v="65"/>
    <x v="2"/>
    <x v="0"/>
    <x v="1"/>
  </r>
  <r>
    <x v="0"/>
    <s v="Bhamo"/>
    <s v="Mu-yin Baptist Church"/>
    <s v="MMR001CMP051"/>
    <s v="GCA"/>
    <s v="Urban"/>
    <n v="23"/>
    <n v="86"/>
    <n v="13"/>
    <n v="55"/>
    <n v="14"/>
    <n v="65"/>
    <x v="0"/>
    <x v="0"/>
    <x v="1"/>
  </r>
  <r>
    <x v="0"/>
    <s v="Bhamo"/>
    <s v="Phan Khar Kone"/>
    <s v="MMR001CMP193"/>
    <s v="GCA"/>
    <s v="Rural"/>
    <n v="157"/>
    <n v="761"/>
    <n v="150"/>
    <n v="761"/>
    <n v="150"/>
    <n v="761"/>
    <x v="0"/>
    <x v="0"/>
    <x v="1"/>
  </r>
  <r>
    <x v="1"/>
    <s v="Muse"/>
    <s v="Muse Catholic Church"/>
    <s v="MMR015CMP216"/>
    <s v="GCA"/>
    <s v="Urban"/>
    <n v="26"/>
    <n v="111"/>
    <n v="26"/>
    <n v="118"/>
    <n v="26"/>
    <n v="118"/>
    <x v="2"/>
    <x v="0"/>
    <x v="1"/>
  </r>
  <r>
    <x v="1"/>
    <s v="Muse"/>
    <s v="Muse Catholic Church"/>
    <s v="MMR015CMP216"/>
    <s v="GCA"/>
    <s v="Urban"/>
    <n v="26"/>
    <n v="111"/>
    <n v="26"/>
    <n v="118"/>
    <n v="26"/>
    <n v="118"/>
    <x v="1"/>
    <x v="0"/>
    <x v="2"/>
  </r>
  <r>
    <x v="1"/>
    <s v="Muse"/>
    <s v="Muse Catholic Church"/>
    <s v="MMR015CMP216"/>
    <s v="GCA"/>
    <s v="Urban"/>
    <n v="26"/>
    <n v="111"/>
    <n v="26"/>
    <n v="118"/>
    <n v="26"/>
    <n v="118"/>
    <x v="0"/>
    <x v="0"/>
    <x v="1"/>
  </r>
  <r>
    <x v="1"/>
    <s v="Namhkan"/>
    <s v="Nam Hkam Catholic Church ( St. Thomas I)"/>
    <s v="MMR015CMP003"/>
    <s v="GCA"/>
    <s v="Urban"/>
    <n v="48"/>
    <n v="218"/>
    <n v="44"/>
    <n v="215"/>
    <n v="44"/>
    <n v="215"/>
    <x v="2"/>
    <x v="0"/>
    <x v="0"/>
  </r>
  <r>
    <x v="1"/>
    <s v="Manton"/>
    <s v="Mandung - RC"/>
    <s v="MMR015CMP209"/>
    <s v="GCA"/>
    <s v="Urban"/>
    <n v="31"/>
    <n v="183"/>
    <n v="29"/>
    <n v="157"/>
    <n v="29"/>
    <n v="157"/>
    <x v="1"/>
    <x v="0"/>
    <x v="2"/>
  </r>
  <r>
    <x v="0"/>
    <s v="Shwegu"/>
    <s v="Shwe Gu Baptist Church"/>
    <s v="MMR001CMP067"/>
    <s v="GCA"/>
    <s v="Urban"/>
    <n v="83"/>
    <n v="293"/>
    <n v="86"/>
    <n v="303"/>
    <n v="86"/>
    <n v="303"/>
    <x v="0"/>
    <x v="0"/>
    <x v="3"/>
  </r>
  <r>
    <x v="1"/>
    <s v="Manton"/>
    <s v="Mandung - RC"/>
    <s v="MMR015CMP209"/>
    <s v="GCA"/>
    <s v="Urban"/>
    <n v="31"/>
    <n v="183"/>
    <n v="29"/>
    <n v="157"/>
    <n v="29"/>
    <n v="157"/>
    <x v="2"/>
    <x v="0"/>
    <x v="1"/>
  </r>
  <r>
    <x v="1"/>
    <s v="Kutkai"/>
    <s v="Kutkai downtown (RC Church)"/>
    <s v="MMR015CMP017"/>
    <s v="GCA"/>
    <s v="Urban"/>
    <n v="31"/>
    <n v="144"/>
    <n v="30"/>
    <n v="139"/>
    <n v="30"/>
    <n v="139"/>
    <x v="0"/>
    <x v="0"/>
    <x v="0"/>
  </r>
  <r>
    <x v="0"/>
    <s v="Bhamo"/>
    <s v="Phan Khar Kone"/>
    <s v="MMR001CMP193"/>
    <s v="GCA"/>
    <s v="Rural"/>
    <n v="157"/>
    <n v="761"/>
    <n v="150"/>
    <n v="761"/>
    <n v="150"/>
    <n v="761"/>
    <x v="1"/>
    <x v="0"/>
    <x v="1"/>
  </r>
  <r>
    <x v="1"/>
    <s v="Manton"/>
    <s v="Mandung - RC"/>
    <s v="MMR015CMP209"/>
    <s v="GCA"/>
    <s v="Urban"/>
    <n v="31"/>
    <n v="183"/>
    <n v="29"/>
    <n v="157"/>
    <n v="29"/>
    <n v="157"/>
    <x v="0"/>
    <x v="0"/>
    <x v="1"/>
  </r>
  <r>
    <x v="0"/>
    <s v="Momauk"/>
    <s v="Loi Je Lisu Camp"/>
    <s v="MMR001CMP070"/>
    <s v="GCA"/>
    <s v="Urban"/>
    <n v="188"/>
    <n v="993"/>
    <n v="190"/>
    <n v="1021"/>
    <n v="190"/>
    <n v="1021"/>
    <x v="0"/>
    <x v="0"/>
    <x v="2"/>
  </r>
  <r>
    <x v="0"/>
    <s v="Momauk"/>
    <s v="Loi Je Lisu Camp"/>
    <s v="MMR001CMP070"/>
    <s v="GCA"/>
    <s v="Urban"/>
    <n v="188"/>
    <n v="993"/>
    <n v="190"/>
    <n v="1021"/>
    <n v="190"/>
    <n v="1021"/>
    <x v="1"/>
    <x v="0"/>
    <x v="2"/>
  </r>
  <r>
    <x v="0"/>
    <s v="Momauk"/>
    <s v="Loi Je Lisu Camp"/>
    <s v="MMR001CMP070"/>
    <s v="GCA"/>
    <s v="Urban"/>
    <n v="188"/>
    <n v="993"/>
    <n v="190"/>
    <n v="1021"/>
    <n v="190"/>
    <n v="1021"/>
    <x v="2"/>
    <x v="0"/>
    <x v="2"/>
  </r>
  <r>
    <x v="1"/>
    <s v="Namhkan"/>
    <s v="Nam Hkam Catholic Church ( St. Thomas I)"/>
    <s v="MMR015CMP003"/>
    <s v="GCA"/>
    <s v="Urban"/>
    <n v="48"/>
    <n v="218"/>
    <n v="44"/>
    <n v="215"/>
    <n v="44"/>
    <n v="215"/>
    <x v="1"/>
    <x v="0"/>
    <x v="2"/>
  </r>
  <r>
    <x v="1"/>
    <s v="Namhkan"/>
    <s v="Nam Hkam Catholic Church ( St. Thomas I)"/>
    <s v="MMR015CMP003"/>
    <s v="GCA"/>
    <s v="Urban"/>
    <n v="48"/>
    <n v="218"/>
    <n v="44"/>
    <n v="215"/>
    <n v="44"/>
    <n v="215"/>
    <x v="0"/>
    <x v="0"/>
    <x v="0"/>
  </r>
  <r>
    <x v="0"/>
    <s v="Mogaung"/>
    <s v="Sar Hmaw - KBC"/>
    <s v="MMR001CMP236"/>
    <s v="GCA"/>
    <s v="Rural"/>
    <n v="40"/>
    <n v="158"/>
    <n v="31"/>
    <n v="138"/>
    <n v="31"/>
    <n v="138"/>
    <x v="2"/>
    <x v="0"/>
    <x v="1"/>
  </r>
  <r>
    <x v="0"/>
    <s v="Mogaung"/>
    <s v="Sar Hmaw - KBC"/>
    <s v="MMR001CMP236"/>
    <s v="GCA"/>
    <s v="Rural"/>
    <n v="40"/>
    <n v="158"/>
    <n v="31"/>
    <n v="138"/>
    <n v="31"/>
    <n v="138"/>
    <x v="1"/>
    <x v="0"/>
    <x v="0"/>
  </r>
  <r>
    <x v="0"/>
    <s v="Mogaung"/>
    <s v="Sar Hmaw - KBC"/>
    <s v="MMR001CMP236"/>
    <s v="GCA"/>
    <s v="Rural"/>
    <n v="40"/>
    <n v="158"/>
    <n v="31"/>
    <n v="138"/>
    <n v="31"/>
    <n v="138"/>
    <x v="0"/>
    <x v="0"/>
    <x v="4"/>
  </r>
  <r>
    <x v="0"/>
    <s v="Bhamo"/>
    <s v="Phan Khar Kone"/>
    <s v="MMR001CMP193"/>
    <s v="GCA"/>
    <s v="Rural"/>
    <n v="157"/>
    <n v="761"/>
    <n v="150"/>
    <n v="761"/>
    <n v="150"/>
    <n v="761"/>
    <x v="2"/>
    <x v="0"/>
    <x v="2"/>
  </r>
  <r>
    <x v="1"/>
    <s v="Kutkai"/>
    <s v="Mungji Pa Dabang (Catholic Church)"/>
    <s v="MMR015CMP217"/>
    <s v="GCA"/>
    <s v="Mixed"/>
    <n v="23"/>
    <n v="112"/>
    <n v="22"/>
    <n v="111"/>
    <n v="22"/>
    <n v="111"/>
    <x v="2"/>
    <x v="0"/>
    <x v="2"/>
  </r>
  <r>
    <x v="1"/>
    <s v="Kutkai"/>
    <s v="Mungji Pa Dabang (Catholic Church)"/>
    <s v="MMR015CMP217"/>
    <s v="GCA"/>
    <s v="Mixed"/>
    <n v="23"/>
    <n v="112"/>
    <n v="22"/>
    <n v="111"/>
    <n v="22"/>
    <n v="111"/>
    <x v="1"/>
    <x v="0"/>
    <x v="2"/>
  </r>
  <r>
    <x v="1"/>
    <s v="Kutkai"/>
    <s v="Mungji Pa Dabang (Catholic Church)"/>
    <s v="MMR015CMP217"/>
    <s v="GCA"/>
    <s v="Mixed"/>
    <n v="23"/>
    <n v="112"/>
    <n v="22"/>
    <n v="111"/>
    <n v="22"/>
    <n v="111"/>
    <x v="0"/>
    <x v="0"/>
    <x v="2"/>
  </r>
  <r>
    <x v="1"/>
    <s v="Kutkai"/>
    <s v="Kutkai downtown (RC Church)"/>
    <s v="MMR015CMP017"/>
    <s v="GCA"/>
    <s v="Urban"/>
    <n v="31"/>
    <n v="144"/>
    <n v="30"/>
    <n v="139"/>
    <n v="30"/>
    <n v="139"/>
    <x v="2"/>
    <x v="0"/>
    <x v="1"/>
  </r>
  <r>
    <x v="1"/>
    <s v="Kutkai"/>
    <s v="Kutkai downtown (RC Church)"/>
    <s v="MMR015CMP017"/>
    <s v="GCA"/>
    <s v="Urban"/>
    <n v="31"/>
    <n v="144"/>
    <n v="30"/>
    <n v="139"/>
    <n v="30"/>
    <n v="139"/>
    <x v="1"/>
    <x v="0"/>
    <x v="1"/>
  </r>
  <r>
    <x v="0"/>
    <s v="Shwegu"/>
    <s v="Shwe Gu Baptist Church"/>
    <s v="MMR001CMP067"/>
    <s v="GCA"/>
    <s v="Urban"/>
    <n v="83"/>
    <n v="293"/>
    <n v="86"/>
    <n v="303"/>
    <n v="86"/>
    <n v="303"/>
    <x v="1"/>
    <x v="0"/>
    <x v="0"/>
  </r>
  <r>
    <x v="0"/>
    <s v="Myitkyina"/>
    <s v="Tat Kone San Pya Baptist Church"/>
    <s v="MMR001CMP005"/>
    <s v="GCA"/>
    <s v="Urban"/>
    <n v="43"/>
    <n v="216"/>
    <n v="32"/>
    <n v="171"/>
    <n v="43"/>
    <n v="216"/>
    <x v="1"/>
    <x v="1"/>
    <x v="2"/>
  </r>
  <r>
    <x v="0"/>
    <s v="Myitkyina"/>
    <s v="Tat Kone San Pya Baptist Church"/>
    <s v="MMR001CMP005"/>
    <s v="GCA"/>
    <s v="Urban"/>
    <n v="43"/>
    <n v="216"/>
    <n v="32"/>
    <n v="171"/>
    <n v="43"/>
    <n v="216"/>
    <x v="2"/>
    <x v="1"/>
    <x v="2"/>
  </r>
  <r>
    <x v="0"/>
    <s v="Myitkyina"/>
    <s v="Maw Hpawng Hka Nan Baptist Church"/>
    <s v="MMR001CMP020"/>
    <s v="GCA"/>
    <s v="Rural"/>
    <n v="21"/>
    <n v="99"/>
    <n v="18"/>
    <n v="89"/>
    <n v="21"/>
    <n v="99"/>
    <x v="1"/>
    <x v="1"/>
    <x v="1"/>
  </r>
  <r>
    <x v="0"/>
    <s v="Mansi"/>
    <s v="Maing Khaung Catholic Church"/>
    <s v="MMR001CMP223"/>
    <s v="GCA"/>
    <s v="Rural"/>
    <n v="123"/>
    <n v="582"/>
    <n v="130"/>
    <n v="600"/>
    <n v="142"/>
    <n v="0"/>
    <x v="0"/>
    <x v="1"/>
    <x v="3"/>
  </r>
  <r>
    <x v="0"/>
    <s v="Myitkyina"/>
    <s v="Maw Hpawng Hka Nan Baptist Church"/>
    <s v="MMR001CMP020"/>
    <s v="GCA"/>
    <s v="Rural"/>
    <n v="21"/>
    <n v="99"/>
    <n v="18"/>
    <n v="89"/>
    <n v="21"/>
    <n v="99"/>
    <x v="2"/>
    <x v="1"/>
    <x v="2"/>
  </r>
  <r>
    <x v="0"/>
    <s v="Mansi"/>
    <s v="Maing Khaung"/>
    <s v="MMR001CMP218"/>
    <s v="GCA"/>
    <s v="Rural"/>
    <n v="372"/>
    <n v="1443"/>
    <n v="165"/>
    <n v="1672"/>
    <n v="165"/>
    <n v="1672"/>
    <x v="0"/>
    <x v="1"/>
    <x v="2"/>
  </r>
  <r>
    <x v="0"/>
    <s v="Hpakant"/>
    <s v="Nant Ma Hpit Catholic Church"/>
    <s v="MMR001CMP103"/>
    <s v="GCA"/>
    <s v="Rural"/>
    <n v="48"/>
    <n v="420"/>
    <n v="48"/>
    <n v="220"/>
    <n v="48"/>
    <n v="220"/>
    <x v="2"/>
    <x v="1"/>
    <x v="2"/>
  </r>
  <r>
    <x v="0"/>
    <s v="Hpakant"/>
    <s v="Nant Ma Hpit Catholic Church"/>
    <s v="MMR001CMP103"/>
    <s v="GCA"/>
    <s v="Rural"/>
    <n v="48"/>
    <n v="420"/>
    <n v="48"/>
    <n v="220"/>
    <n v="48"/>
    <n v="220"/>
    <x v="1"/>
    <x v="1"/>
    <x v="2"/>
  </r>
  <r>
    <x v="0"/>
    <s v="Waingmaw"/>
    <s v="Qtr. 4 Monestry (Thargaya Thayett Taw)"/>
    <s v="MMR001CMP026"/>
    <s v="GCA"/>
    <s v="Urban"/>
    <n v="88"/>
    <n v="482"/>
    <n v="80"/>
    <n v="427"/>
    <n v="87"/>
    <n v="480"/>
    <x v="2"/>
    <x v="1"/>
    <x v="1"/>
  </r>
  <r>
    <x v="0"/>
    <s v="Hpakant"/>
    <s v="Nant Ma Hpit Catholic Church"/>
    <s v="MMR001CMP103"/>
    <s v="GCA"/>
    <s v="Rural"/>
    <n v="48"/>
    <n v="420"/>
    <n v="48"/>
    <n v="220"/>
    <n v="48"/>
    <n v="220"/>
    <x v="0"/>
    <x v="1"/>
    <x v="2"/>
  </r>
  <r>
    <x v="0"/>
    <s v="Shwegu"/>
    <s v="Shwe Gu Catholic Church"/>
    <s v="MMR001CMP068"/>
    <s v="GCA"/>
    <s v="Urban"/>
    <n v="41"/>
    <n v="152"/>
    <n v="38"/>
    <n v="165"/>
    <n v="38"/>
    <n v="0"/>
    <x v="0"/>
    <x v="1"/>
    <x v="1"/>
  </r>
  <r>
    <x v="0"/>
    <s v="Myitkyina"/>
    <s v="Tat Kone San Pya Baptist Church"/>
    <s v="MMR001CMP005"/>
    <s v="GCA"/>
    <s v="Urban"/>
    <n v="43"/>
    <n v="216"/>
    <n v="32"/>
    <n v="171"/>
    <n v="43"/>
    <n v="216"/>
    <x v="0"/>
    <x v="1"/>
    <x v="2"/>
  </r>
  <r>
    <x v="0"/>
    <s v="Waingmaw"/>
    <s v="Qtr. 4 Monestry (Thargaya Thayett Taw)"/>
    <s v="MMR001CMP026"/>
    <s v="GCA"/>
    <s v="Urban"/>
    <n v="88"/>
    <n v="482"/>
    <n v="80"/>
    <n v="427"/>
    <n v="87"/>
    <n v="480"/>
    <x v="0"/>
    <x v="1"/>
    <x v="1"/>
  </r>
  <r>
    <x v="0"/>
    <s v="Mansi"/>
    <s v="Man Wing Catholic Church 1"/>
    <s v="MMR001CMP228"/>
    <s v="GCA"/>
    <s v="Rural"/>
    <n v="123"/>
    <n v="555"/>
    <n v="443"/>
    <n v="2248"/>
    <n v="443"/>
    <n v="0"/>
    <x v="1"/>
    <x v="1"/>
    <x v="0"/>
  </r>
  <r>
    <x v="0"/>
    <s v="Momauk"/>
    <s v="Je Yang Hka "/>
    <s v="MMR001CMP121"/>
    <s v="NGCA"/>
    <s v="Rural"/>
    <n v="1695"/>
    <n v="7145"/>
    <n v="1501"/>
    <n v="8042"/>
    <n v="1643"/>
    <n v="8780"/>
    <x v="1"/>
    <x v="1"/>
    <x v="7"/>
  </r>
  <r>
    <x v="0"/>
    <s v="Mansi"/>
    <s v="Bum Tsit Pa "/>
    <s v="MMR001CMP129"/>
    <s v="NGCA"/>
    <s v="Rural"/>
    <n v="245"/>
    <n v="1232"/>
    <n v="425"/>
    <n v="1982"/>
    <n v="425"/>
    <n v="0"/>
    <x v="2"/>
    <x v="1"/>
    <x v="15"/>
  </r>
  <r>
    <x v="0"/>
    <s v="Waingmaw"/>
    <s v="Qtr. 4 Monestry (Thargaya Thayett Taw)"/>
    <s v="MMR001CMP026"/>
    <s v="GCA"/>
    <s v="Urban"/>
    <n v="88"/>
    <n v="482"/>
    <n v="80"/>
    <n v="427"/>
    <n v="87"/>
    <n v="480"/>
    <x v="1"/>
    <x v="1"/>
    <x v="2"/>
  </r>
  <r>
    <x v="0"/>
    <s v="Myitkyina"/>
    <s v="Du Kahtawng Qtr. 5"/>
    <s v="MMR001CMP011"/>
    <s v="GCA"/>
    <s v="Urban"/>
    <n v="50"/>
    <n v="236"/>
    <n v="8"/>
    <n v="35"/>
    <n v="8"/>
    <n v="35"/>
    <x v="1"/>
    <x v="1"/>
    <x v="2"/>
  </r>
  <r>
    <x v="0"/>
    <s v="Waingmaw"/>
    <s v="Waingmaw AG Church"/>
    <s v="MMR001CMP038"/>
    <s v="GCA"/>
    <s v="Urban"/>
    <n v="70"/>
    <n v="278"/>
    <n v="37"/>
    <n v="156"/>
    <n v="71"/>
    <n v="277"/>
    <x v="0"/>
    <x v="1"/>
    <x v="1"/>
  </r>
  <r>
    <x v="0"/>
    <s v="Waingmaw"/>
    <s v="Shing Jai"/>
    <s v="MMR001CMP041"/>
    <s v="GCA"/>
    <s v="Rural"/>
    <n v="172"/>
    <n v="838"/>
    <n v="179"/>
    <n v="940"/>
    <n v="179"/>
    <n v="940"/>
    <x v="0"/>
    <x v="1"/>
    <x v="19"/>
  </r>
  <r>
    <x v="0"/>
    <s v="Myitkyina"/>
    <s v="Nan Kway St. John Catholic Church"/>
    <s v="MMR001CMP024"/>
    <s v="GCA"/>
    <s v="Rural"/>
    <n v="67"/>
    <n v="327"/>
    <n v="68"/>
    <n v="327"/>
    <n v="68"/>
    <n v="327"/>
    <x v="2"/>
    <x v="1"/>
    <x v="2"/>
  </r>
  <r>
    <x v="0"/>
    <s v="Myitkyina"/>
    <s v="Nan Kway St. John Catholic Church"/>
    <s v="MMR001CMP024"/>
    <s v="GCA"/>
    <s v="Rural"/>
    <n v="67"/>
    <n v="327"/>
    <n v="68"/>
    <n v="327"/>
    <n v="68"/>
    <n v="327"/>
    <x v="1"/>
    <x v="1"/>
    <x v="2"/>
  </r>
  <r>
    <x v="0"/>
    <s v="Myitkyina"/>
    <s v="Nan Kway St. John Catholic Church"/>
    <s v="MMR001CMP024"/>
    <s v="GCA"/>
    <s v="Rural"/>
    <n v="67"/>
    <n v="327"/>
    <n v="68"/>
    <n v="327"/>
    <n v="68"/>
    <n v="327"/>
    <x v="0"/>
    <x v="1"/>
    <x v="2"/>
  </r>
  <r>
    <x v="0"/>
    <s v="Mansi"/>
    <s v="Mansi Baptist Church"/>
    <s v="MMR001CMP066"/>
    <s v="GCA"/>
    <s v="Urban"/>
    <n v="221"/>
    <n v="1003"/>
    <n v="192"/>
    <n v="873"/>
    <n v="192"/>
    <n v="873"/>
    <x v="2"/>
    <x v="1"/>
    <x v="0"/>
  </r>
  <r>
    <x v="0"/>
    <s v="Mansi"/>
    <s v="Man Wing Catholic Church 1"/>
    <s v="MMR001CMP228"/>
    <s v="GCA"/>
    <s v="Rural"/>
    <n v="123"/>
    <n v="555"/>
    <n v="443"/>
    <n v="2248"/>
    <n v="443"/>
    <n v="0"/>
    <x v="0"/>
    <x v="1"/>
    <x v="19"/>
  </r>
  <r>
    <x v="0"/>
    <s v="Mansi"/>
    <s v="Man Wing Baptist Church Cultural Compound"/>
    <s v="MMR001CMP230"/>
    <s v="GCA"/>
    <s v="Rural"/>
    <n v="113"/>
    <n v="490"/>
    <n v="113"/>
    <n v="476"/>
    <n v="113"/>
    <n v="476"/>
    <x v="1"/>
    <x v="1"/>
    <x v="0"/>
  </r>
  <r>
    <x v="0"/>
    <s v="Myitkyina"/>
    <s v="Du Kahtawng Qtr. 5"/>
    <s v="MMR001CMP011"/>
    <s v="GCA"/>
    <s v="Urban"/>
    <n v="50"/>
    <n v="236"/>
    <n v="8"/>
    <n v="35"/>
    <n v="8"/>
    <n v="35"/>
    <x v="0"/>
    <x v="1"/>
    <x v="2"/>
  </r>
  <r>
    <x v="0"/>
    <s v="Mansi"/>
    <s v="Maing Khaung"/>
    <s v="MMR001CMP218"/>
    <s v="GCA"/>
    <s v="Rural"/>
    <n v="372"/>
    <n v="1443"/>
    <n v="165"/>
    <n v="1672"/>
    <n v="165"/>
    <n v="1672"/>
    <x v="2"/>
    <x v="1"/>
    <x v="2"/>
  </r>
  <r>
    <x v="0"/>
    <s v="Shwegu"/>
    <s v="Shwe Gu Catholic Church"/>
    <s v="MMR001CMP068"/>
    <s v="GCA"/>
    <s v="Urban"/>
    <n v="41"/>
    <n v="152"/>
    <n v="38"/>
    <n v="165"/>
    <n v="38"/>
    <n v="0"/>
    <x v="1"/>
    <x v="1"/>
    <x v="1"/>
  </r>
  <r>
    <x v="0"/>
    <s v="Mansi"/>
    <s v="Maing Khaung"/>
    <s v="MMR001CMP218"/>
    <s v="GCA"/>
    <s v="Rural"/>
    <n v="372"/>
    <n v="1443"/>
    <n v="165"/>
    <n v="1672"/>
    <n v="165"/>
    <n v="1672"/>
    <x v="1"/>
    <x v="1"/>
    <x v="2"/>
  </r>
  <r>
    <x v="1"/>
    <s v="Kutkai"/>
    <s v="Mine Yu Lay village"/>
    <s v="MMR015CMP018"/>
    <s v="GCA"/>
    <s v="Rural"/>
    <n v="63"/>
    <n v="305"/>
    <n v="69"/>
    <n v="305"/>
    <n v="69"/>
    <n v="305"/>
    <x v="2"/>
    <x v="1"/>
    <x v="2"/>
  </r>
  <r>
    <x v="0"/>
    <s v="Mansi"/>
    <s v="Bum Tsit Pa "/>
    <s v="MMR001CMP129"/>
    <s v="NGCA"/>
    <s v="Rural"/>
    <n v="245"/>
    <n v="1232"/>
    <n v="425"/>
    <n v="1982"/>
    <n v="425"/>
    <n v="0"/>
    <x v="0"/>
    <x v="1"/>
    <x v="29"/>
  </r>
  <r>
    <x v="0"/>
    <s v="Mansi"/>
    <s v="Bum Tsit Pa "/>
    <s v="MMR001CMP129"/>
    <s v="NGCA"/>
    <s v="Rural"/>
    <n v="245"/>
    <n v="1232"/>
    <n v="425"/>
    <n v="1982"/>
    <n v="425"/>
    <n v="0"/>
    <x v="1"/>
    <x v="1"/>
    <x v="23"/>
  </r>
  <r>
    <x v="0"/>
    <s v="Myitkyina"/>
    <s v="Maw Hpawng Hka Nan Baptist Church"/>
    <s v="MMR001CMP020"/>
    <s v="GCA"/>
    <s v="Rural"/>
    <n v="21"/>
    <n v="99"/>
    <n v="18"/>
    <n v="89"/>
    <n v="21"/>
    <n v="99"/>
    <x v="0"/>
    <x v="1"/>
    <x v="1"/>
  </r>
  <r>
    <x v="1"/>
    <s v="Kutkai"/>
    <s v="Zup Aung Camp"/>
    <s v="MMR015CMP020"/>
    <s v="GCA"/>
    <s v="Rural"/>
    <n v="218"/>
    <n v="1108"/>
    <n v="202"/>
    <n v="906"/>
    <n v="202"/>
    <n v="906"/>
    <x v="2"/>
    <x v="1"/>
    <x v="3"/>
  </r>
  <r>
    <x v="0"/>
    <s v="Momauk"/>
    <s v="Man Bung Catholic compound"/>
    <s v="MMR001CMP062"/>
    <s v="GCA"/>
    <s v="Urban"/>
    <n v="261"/>
    <n v="1155"/>
    <n v="259"/>
    <n v="1160"/>
    <n v="259"/>
    <n v="0"/>
    <x v="2"/>
    <x v="1"/>
    <x v="2"/>
  </r>
  <r>
    <x v="0"/>
    <s v="Mansi"/>
    <s v="Man Wing Catholic Church 1"/>
    <s v="MMR001CMP228"/>
    <s v="GCA"/>
    <s v="Rural"/>
    <n v="123"/>
    <n v="555"/>
    <n v="443"/>
    <n v="2248"/>
    <n v="443"/>
    <n v="0"/>
    <x v="2"/>
    <x v="1"/>
    <x v="4"/>
  </r>
  <r>
    <x v="0"/>
    <s v="Myitkyina"/>
    <s v="Du Kahtawng Qtr. 5"/>
    <s v="MMR001CMP011"/>
    <s v="GCA"/>
    <s v="Urban"/>
    <n v="50"/>
    <n v="236"/>
    <n v="8"/>
    <n v="35"/>
    <n v="8"/>
    <n v="35"/>
    <x v="2"/>
    <x v="1"/>
    <x v="2"/>
  </r>
  <r>
    <x v="0"/>
    <s v="Mansi"/>
    <s v="Maing Khaung Catholic Church"/>
    <s v="MMR001CMP223"/>
    <s v="GCA"/>
    <s v="Rural"/>
    <n v="123"/>
    <n v="582"/>
    <n v="130"/>
    <n v="600"/>
    <n v="142"/>
    <n v="0"/>
    <x v="2"/>
    <x v="1"/>
    <x v="0"/>
  </r>
  <r>
    <x v="0"/>
    <s v="Mansi"/>
    <s v="Maing Khaung Catholic Church"/>
    <s v="MMR001CMP223"/>
    <s v="GCA"/>
    <s v="Rural"/>
    <n v="123"/>
    <n v="582"/>
    <n v="130"/>
    <n v="600"/>
    <n v="142"/>
    <n v="0"/>
    <x v="1"/>
    <x v="1"/>
    <x v="0"/>
  </r>
  <r>
    <x v="0"/>
    <s v="Shwegu"/>
    <s v="Shwe Gu Catholic Church"/>
    <s v="MMR001CMP068"/>
    <s v="GCA"/>
    <s v="Urban"/>
    <n v="41"/>
    <n v="152"/>
    <n v="38"/>
    <n v="165"/>
    <n v="38"/>
    <n v="0"/>
    <x v="2"/>
    <x v="1"/>
    <x v="2"/>
  </r>
  <r>
    <x v="0"/>
    <s v="Mansi"/>
    <s v="Man Wing Baptist Church"/>
    <s v="MMR001CMP133"/>
    <s v="GCA"/>
    <s v="Rural"/>
    <n v="111"/>
    <n v="541"/>
    <n v="107"/>
    <n v="525"/>
    <n v="111"/>
    <n v="525"/>
    <x v="0"/>
    <x v="1"/>
    <x v="1"/>
  </r>
  <r>
    <x v="0"/>
    <s v="Waingmaw"/>
    <s v="Qtr. 3 Mu-yin  Baptist Church"/>
    <s v="MMR001CMP030"/>
    <s v="GCA"/>
    <s v="Urban"/>
    <n v="31"/>
    <n v="171"/>
    <n v="23"/>
    <n v="124"/>
    <n v="31"/>
    <n v="171"/>
    <x v="0"/>
    <x v="1"/>
    <x v="1"/>
  </r>
  <r>
    <x v="0"/>
    <s v="Mansi"/>
    <s v="Man Wing Catholic Church 2"/>
    <s v="MMR001CMP132"/>
    <s v="GCA"/>
    <s v="Rural"/>
    <n v="458"/>
    <n v="2139"/>
    <n v="144"/>
    <n v="520"/>
    <n v="144"/>
    <n v="0"/>
    <x v="0"/>
    <x v="1"/>
    <x v="4"/>
  </r>
  <r>
    <x v="0"/>
    <s v="Mansi"/>
    <s v="Man Wing Catholic Church 2"/>
    <s v="MMR001CMP132"/>
    <s v="GCA"/>
    <s v="Rural"/>
    <n v="458"/>
    <n v="2139"/>
    <n v="144"/>
    <n v="520"/>
    <n v="144"/>
    <n v="0"/>
    <x v="1"/>
    <x v="1"/>
    <x v="1"/>
  </r>
  <r>
    <x v="0"/>
    <s v="Mansi"/>
    <s v="Man Wing Catholic Church 2"/>
    <s v="MMR001CMP132"/>
    <s v="GCA"/>
    <s v="Rural"/>
    <n v="458"/>
    <n v="2139"/>
    <n v="144"/>
    <n v="520"/>
    <n v="144"/>
    <n v="0"/>
    <x v="2"/>
    <x v="1"/>
    <x v="0"/>
  </r>
  <r>
    <x v="1"/>
    <s v="Kutkai"/>
    <s v="Mine Yu Lay village"/>
    <s v="MMR015CMP018"/>
    <s v="GCA"/>
    <s v="Rural"/>
    <n v="63"/>
    <n v="305"/>
    <n v="69"/>
    <n v="305"/>
    <n v="69"/>
    <n v="305"/>
    <x v="0"/>
    <x v="1"/>
    <x v="2"/>
  </r>
  <r>
    <x v="0"/>
    <s v="Momauk"/>
    <s v="Je Yang Hka "/>
    <s v="MMR001CMP121"/>
    <s v="NGCA"/>
    <s v="Rural"/>
    <n v="1695"/>
    <n v="7145"/>
    <n v="1501"/>
    <n v="8042"/>
    <n v="1643"/>
    <n v="8780"/>
    <x v="2"/>
    <x v="1"/>
    <x v="22"/>
  </r>
  <r>
    <x v="0"/>
    <s v="Momauk"/>
    <s v="Je Yang Hka "/>
    <s v="MMR001CMP121"/>
    <s v="NGCA"/>
    <s v="Rural"/>
    <n v="1695"/>
    <n v="7145"/>
    <n v="1501"/>
    <n v="8042"/>
    <n v="1643"/>
    <n v="8780"/>
    <x v="0"/>
    <x v="1"/>
    <x v="30"/>
  </r>
  <r>
    <x v="0"/>
    <s v="Bhamo"/>
    <s v="Aung Thar Church"/>
    <s v="MMR001CMP194"/>
    <s v="GCA"/>
    <s v="Mixed"/>
    <n v="12"/>
    <n v="52"/>
    <n v="12"/>
    <n v="56"/>
    <n v="12"/>
    <n v="56"/>
    <x v="1"/>
    <x v="1"/>
    <x v="1"/>
  </r>
  <r>
    <x v="1"/>
    <s v="Kutkai"/>
    <s v="Zup Aung Camp"/>
    <s v="MMR015CMP020"/>
    <s v="GCA"/>
    <s v="Rural"/>
    <n v="218"/>
    <n v="1108"/>
    <n v="202"/>
    <n v="906"/>
    <n v="202"/>
    <n v="906"/>
    <x v="1"/>
    <x v="1"/>
    <x v="2"/>
  </r>
  <r>
    <x v="0"/>
    <s v="Myitkyina"/>
    <s v="Man Hkring Baptist Church"/>
    <s v="MMR001CMP008"/>
    <s v="GCA"/>
    <s v="Urban"/>
    <n v="101"/>
    <n v="544"/>
    <n v="94"/>
    <n v="503"/>
    <n v="101"/>
    <n v="544"/>
    <x v="0"/>
    <x v="1"/>
    <x v="3"/>
  </r>
  <r>
    <x v="0"/>
    <s v="Waingmaw"/>
    <s v="Qtr. 3 Mu-yin  Baptist Church"/>
    <s v="MMR001CMP030"/>
    <s v="GCA"/>
    <s v="Urban"/>
    <n v="31"/>
    <n v="171"/>
    <n v="23"/>
    <n v="124"/>
    <n v="31"/>
    <n v="171"/>
    <x v="1"/>
    <x v="1"/>
    <x v="1"/>
  </r>
  <r>
    <x v="0"/>
    <s v="Waingmaw"/>
    <s v="Qtr. 2 Lhaovo Baptist Church"/>
    <s v="MMR001CMP032"/>
    <s v="GCA"/>
    <s v="Urban"/>
    <n v="91"/>
    <n v="328"/>
    <n v="69"/>
    <n v="258"/>
    <n v="91"/>
    <n v="328"/>
    <x v="0"/>
    <x v="1"/>
    <x v="0"/>
  </r>
  <r>
    <x v="0"/>
    <s v="Waingmaw"/>
    <s v="Waingmaw AG Church"/>
    <s v="MMR001CMP038"/>
    <s v="GCA"/>
    <s v="Urban"/>
    <n v="70"/>
    <n v="278"/>
    <n v="37"/>
    <n v="156"/>
    <n v="71"/>
    <n v="277"/>
    <x v="2"/>
    <x v="1"/>
    <x v="1"/>
  </r>
  <r>
    <x v="0"/>
    <s v="Chipwi"/>
    <s v="Hpare Hkyer - BP6"/>
    <s v="MMR001CMP043"/>
    <s v="NGCA"/>
    <s v="Sub-urban"/>
    <n v="154"/>
    <n v="920"/>
    <n v="512"/>
    <n v="1016"/>
    <n v="512"/>
    <n v="1016"/>
    <x v="0"/>
    <x v="1"/>
    <x v="2"/>
  </r>
  <r>
    <x v="0"/>
    <s v="Mansi"/>
    <s v="Man Wing Baptist Church"/>
    <s v="MMR001CMP133"/>
    <s v="GCA"/>
    <s v="Rural"/>
    <n v="111"/>
    <n v="541"/>
    <n v="107"/>
    <n v="525"/>
    <n v="111"/>
    <n v="525"/>
    <x v="2"/>
    <x v="1"/>
    <x v="1"/>
  </r>
  <r>
    <x v="0"/>
    <s v="Waingmaw"/>
    <s v="Qtr. 2 Lhaovo Baptist Church"/>
    <s v="MMR001CMP032"/>
    <s v="GCA"/>
    <s v="Urban"/>
    <n v="91"/>
    <n v="328"/>
    <n v="69"/>
    <n v="258"/>
    <n v="91"/>
    <n v="328"/>
    <x v="2"/>
    <x v="1"/>
    <x v="0"/>
  </r>
  <r>
    <x v="0"/>
    <s v="Chipwi"/>
    <s v="Hpare Hkyer - BP6"/>
    <s v="MMR001CMP043"/>
    <s v="NGCA"/>
    <s v="Sub-urban"/>
    <n v="154"/>
    <n v="920"/>
    <n v="512"/>
    <n v="1016"/>
    <n v="512"/>
    <n v="1016"/>
    <x v="1"/>
    <x v="1"/>
    <x v="2"/>
  </r>
  <r>
    <x v="0"/>
    <s v="Waingmaw"/>
    <s v="Qtr. 2 Lhaovo Baptist Church"/>
    <s v="MMR001CMP032"/>
    <s v="GCA"/>
    <s v="Urban"/>
    <n v="91"/>
    <n v="328"/>
    <n v="69"/>
    <n v="258"/>
    <n v="91"/>
    <n v="328"/>
    <x v="1"/>
    <x v="1"/>
    <x v="2"/>
  </r>
  <r>
    <x v="0"/>
    <s v="Myitkyina"/>
    <s v="Du Kahtawng Qtr. 14"/>
    <s v="MMR001CMP012"/>
    <s v="GCA"/>
    <s v="Urban"/>
    <n v="6"/>
    <n v="28"/>
    <n v="6"/>
    <n v="31"/>
    <n v="6"/>
    <n v="31"/>
    <x v="0"/>
    <x v="1"/>
    <x v="2"/>
  </r>
  <r>
    <x v="0"/>
    <s v="Mansi"/>
    <s v="Man Wing Baptist Church"/>
    <s v="MMR001CMP133"/>
    <s v="GCA"/>
    <s v="Rural"/>
    <n v="111"/>
    <n v="541"/>
    <n v="107"/>
    <n v="525"/>
    <n v="111"/>
    <n v="525"/>
    <x v="1"/>
    <x v="1"/>
    <x v="2"/>
  </r>
  <r>
    <x v="0"/>
    <s v="Bhamo"/>
    <s v="Aung Thar Church"/>
    <s v="MMR001CMP194"/>
    <s v="GCA"/>
    <s v="Mixed"/>
    <n v="12"/>
    <n v="52"/>
    <n v="12"/>
    <n v="56"/>
    <n v="12"/>
    <n v="56"/>
    <x v="0"/>
    <x v="1"/>
    <x v="1"/>
  </r>
  <r>
    <x v="1"/>
    <s v="Namhkan"/>
    <s v="Namhkan - Pang Long KBC"/>
    <s v="MMR015CMP215"/>
    <s v="GCA"/>
    <s v="Urban"/>
    <n v="126"/>
    <n v="572"/>
    <n v="123"/>
    <n v="571"/>
    <n v="124"/>
    <n v="575"/>
    <x v="1"/>
    <x v="1"/>
    <x v="0"/>
  </r>
  <r>
    <x v="1"/>
    <s v="Namhkan"/>
    <s v="Nam Hkam (KBC Jaw Wang) II"/>
    <s v="MMR015CMP214"/>
    <s v="GCA"/>
    <s v="Urban"/>
    <n v="38"/>
    <n v="198"/>
    <n v="35"/>
    <n v="188"/>
    <n v="37"/>
    <n v="198"/>
    <x v="0"/>
    <x v="1"/>
    <x v="1"/>
  </r>
  <r>
    <x v="0"/>
    <s v="Momauk"/>
    <s v="Hpun Lum Yang "/>
    <s v="MMR001CMP122"/>
    <s v="NGCA"/>
    <s v="Rural"/>
    <n v="662"/>
    <n v="3293"/>
    <n v="586"/>
    <n v="2829"/>
    <n v="586"/>
    <n v="2829"/>
    <x v="1"/>
    <x v="1"/>
    <x v="5"/>
  </r>
  <r>
    <x v="0"/>
    <s v="Momauk"/>
    <s v="Man Bung Catholic compound"/>
    <s v="MMR001CMP062"/>
    <s v="GCA"/>
    <s v="Urban"/>
    <n v="261"/>
    <n v="1155"/>
    <n v="259"/>
    <n v="1160"/>
    <n v="259"/>
    <n v="0"/>
    <x v="1"/>
    <x v="1"/>
    <x v="4"/>
  </r>
  <r>
    <x v="0"/>
    <s v="Momauk"/>
    <s v="Man Bung Catholic compound"/>
    <s v="MMR001CMP062"/>
    <s v="GCA"/>
    <s v="Urban"/>
    <n v="261"/>
    <n v="1155"/>
    <n v="259"/>
    <n v="1160"/>
    <n v="259"/>
    <n v="0"/>
    <x v="0"/>
    <x v="1"/>
    <x v="4"/>
  </r>
  <r>
    <x v="0"/>
    <s v="Myitkyina"/>
    <s v="Du Kahtawng Qtr. 4"/>
    <s v="MMR001CMP010"/>
    <s v="GCA"/>
    <s v="Urban"/>
    <n v="6"/>
    <n v="39"/>
    <n v="6"/>
    <n v="39"/>
    <n v="28"/>
    <n v="145"/>
    <x v="0"/>
    <x v="1"/>
    <x v="2"/>
  </r>
  <r>
    <x v="0"/>
    <s v="Myitkyina"/>
    <s v="Du Kahtawng Qtr. 4"/>
    <s v="MMR001CMP010"/>
    <s v="GCA"/>
    <s v="Urban"/>
    <n v="6"/>
    <n v="39"/>
    <n v="6"/>
    <n v="39"/>
    <n v="28"/>
    <n v="145"/>
    <x v="1"/>
    <x v="1"/>
    <x v="2"/>
  </r>
  <r>
    <x v="0"/>
    <s v="Momauk"/>
    <s v="Hpun Lum Yang "/>
    <s v="MMR001CMP122"/>
    <s v="NGCA"/>
    <s v="Rural"/>
    <n v="662"/>
    <n v="3293"/>
    <n v="586"/>
    <n v="2829"/>
    <n v="586"/>
    <n v="2829"/>
    <x v="2"/>
    <x v="1"/>
    <x v="13"/>
  </r>
  <r>
    <x v="0"/>
    <s v="Chipwi"/>
    <s v="Hpare Hkyer - BP6"/>
    <s v="MMR001CMP043"/>
    <s v="NGCA"/>
    <s v="Sub-urban"/>
    <n v="154"/>
    <n v="920"/>
    <n v="512"/>
    <n v="1016"/>
    <n v="512"/>
    <n v="1016"/>
    <x v="2"/>
    <x v="1"/>
    <x v="2"/>
  </r>
  <r>
    <x v="0"/>
    <s v="Myitkyina"/>
    <s v="Du Kahtawng Qtr. 4"/>
    <s v="MMR001CMP010"/>
    <s v="GCA"/>
    <s v="Urban"/>
    <n v="6"/>
    <n v="39"/>
    <n v="6"/>
    <n v="39"/>
    <n v="28"/>
    <n v="145"/>
    <x v="2"/>
    <x v="1"/>
    <x v="2"/>
  </r>
  <r>
    <x v="0"/>
    <s v="Chipwi"/>
    <s v="Lhaovao Baptist Church (LBC)"/>
    <s v="MMR001CMP195"/>
    <s v="GCA"/>
    <s v="Urban"/>
    <n v="143"/>
    <n v="638"/>
    <n v="131"/>
    <n v="593"/>
    <n v="141"/>
    <n v="638"/>
    <x v="2"/>
    <x v="1"/>
    <x v="2"/>
  </r>
  <r>
    <x v="0"/>
    <s v="Myitkyina"/>
    <s v="Man Hkring Baptist Church"/>
    <s v="MMR001CMP008"/>
    <s v="GCA"/>
    <s v="Urban"/>
    <n v="101"/>
    <n v="544"/>
    <n v="94"/>
    <n v="503"/>
    <n v="101"/>
    <n v="544"/>
    <x v="2"/>
    <x v="1"/>
    <x v="0"/>
  </r>
  <r>
    <x v="0"/>
    <s v="Myitkyina"/>
    <s v="Man Hkring Baptist Church"/>
    <s v="MMR001CMP008"/>
    <s v="GCA"/>
    <s v="Urban"/>
    <n v="101"/>
    <n v="544"/>
    <n v="94"/>
    <n v="503"/>
    <n v="101"/>
    <n v="544"/>
    <x v="1"/>
    <x v="1"/>
    <x v="0"/>
  </r>
  <r>
    <x v="0"/>
    <s v="Mohnyin"/>
    <s v="Nawng Ing (Indawgyi) Baptist Church  "/>
    <s v="MMR001CMP152"/>
    <s v="GCA"/>
    <s v="Rural"/>
    <n v="18"/>
    <n v="141"/>
    <n v="13"/>
    <n v="76"/>
    <n v="19"/>
    <n v="100"/>
    <x v="2"/>
    <x v="1"/>
    <x v="2"/>
  </r>
  <r>
    <x v="0"/>
    <s v="Myitkyina"/>
    <s v="Du Kahtawng Qtr. 14"/>
    <s v="MMR001CMP012"/>
    <s v="GCA"/>
    <s v="Urban"/>
    <n v="6"/>
    <n v="28"/>
    <n v="6"/>
    <n v="31"/>
    <n v="6"/>
    <n v="31"/>
    <x v="2"/>
    <x v="1"/>
    <x v="2"/>
  </r>
  <r>
    <x v="0"/>
    <s v="Waingmaw"/>
    <s v="Shing Jai"/>
    <s v="MMR001CMP041"/>
    <s v="GCA"/>
    <s v="Rural"/>
    <n v="172"/>
    <n v="838"/>
    <n v="179"/>
    <n v="940"/>
    <n v="179"/>
    <n v="940"/>
    <x v="1"/>
    <x v="1"/>
    <x v="3"/>
  </r>
  <r>
    <x v="0"/>
    <s v="Myitkyina"/>
    <s v="Du Kahtawng Qtr. 14"/>
    <s v="MMR001CMP012"/>
    <s v="GCA"/>
    <s v="Urban"/>
    <n v="6"/>
    <n v="28"/>
    <n v="6"/>
    <n v="31"/>
    <n v="6"/>
    <n v="31"/>
    <x v="1"/>
    <x v="1"/>
    <x v="2"/>
  </r>
  <r>
    <x v="0"/>
    <s v="Hpakant"/>
    <s v="Ward 2 Sai Taung Baptist Church, Seik Mu "/>
    <s v="MMR001CMP184"/>
    <s v="GCA"/>
    <s v="Rural"/>
    <n v="35"/>
    <n v="220"/>
    <n v="35"/>
    <n v="173"/>
    <n v="35"/>
    <n v="173"/>
    <x v="1"/>
    <x v="1"/>
    <x v="2"/>
  </r>
  <r>
    <x v="0"/>
    <s v="Chipwi"/>
    <s v="Lhaovao Baptist Church (LBC)"/>
    <s v="MMR001CMP195"/>
    <s v="GCA"/>
    <s v="Urban"/>
    <n v="143"/>
    <n v="638"/>
    <n v="131"/>
    <n v="593"/>
    <n v="141"/>
    <n v="638"/>
    <x v="0"/>
    <x v="1"/>
    <x v="1"/>
  </r>
  <r>
    <x v="0"/>
    <s v="Chipwi"/>
    <s v="Lhaovao Baptist Church (LBC)"/>
    <s v="MMR001CMP195"/>
    <s v="GCA"/>
    <s v="Urban"/>
    <n v="143"/>
    <n v="638"/>
    <n v="131"/>
    <n v="593"/>
    <n v="141"/>
    <n v="638"/>
    <x v="1"/>
    <x v="1"/>
    <x v="1"/>
  </r>
  <r>
    <x v="0"/>
    <s v="Waingmaw"/>
    <s v="Qtr. 3 Mu-yin  Baptist Church"/>
    <s v="MMR001CMP030"/>
    <s v="GCA"/>
    <s v="Urban"/>
    <n v="31"/>
    <n v="171"/>
    <n v="23"/>
    <n v="124"/>
    <n v="31"/>
    <n v="171"/>
    <x v="2"/>
    <x v="1"/>
    <x v="2"/>
  </r>
  <r>
    <x v="0"/>
    <s v="Momauk"/>
    <s v="Hpun Lum Yang "/>
    <s v="MMR001CMP122"/>
    <s v="NGCA"/>
    <s v="Rural"/>
    <n v="662"/>
    <n v="3293"/>
    <n v="586"/>
    <n v="2829"/>
    <n v="586"/>
    <n v="2829"/>
    <x v="0"/>
    <x v="1"/>
    <x v="24"/>
  </r>
  <r>
    <x v="0"/>
    <s v="Bhamo"/>
    <s v="Aung Thar Church"/>
    <s v="MMR001CMP194"/>
    <s v="GCA"/>
    <s v="Mixed"/>
    <n v="12"/>
    <n v="52"/>
    <n v="12"/>
    <n v="56"/>
    <n v="12"/>
    <n v="56"/>
    <x v="2"/>
    <x v="1"/>
    <x v="2"/>
  </r>
  <r>
    <x v="0"/>
    <s v="Waingmaw"/>
    <s v="Maina Catholic Church (St. Joseph)"/>
    <s v="MMR001CMP029"/>
    <s v="GCA"/>
    <s v="Rural"/>
    <n v="222"/>
    <n v="1208"/>
    <n v="222"/>
    <n v="1208"/>
    <n v="222"/>
    <n v="1208"/>
    <x v="0"/>
    <x v="1"/>
    <x v="0"/>
  </r>
  <r>
    <x v="0"/>
    <s v="Myitkyina"/>
    <s v="Njang Dung Baptist Church "/>
    <s v="MMR001CMP002"/>
    <s v="GCA"/>
    <s v="Urban"/>
    <n v="57"/>
    <n v="233"/>
    <n v="58"/>
    <n v="241"/>
    <n v="58"/>
    <n v="241"/>
    <x v="0"/>
    <x v="1"/>
    <x v="2"/>
  </r>
  <r>
    <x v="0"/>
    <s v="Momauk"/>
    <s v="Momauk Baptist Church"/>
    <s v="MMR001CMP056"/>
    <s v="GCA"/>
    <s v="Urban"/>
    <n v="207"/>
    <n v="1863"/>
    <n v="391"/>
    <n v="1820"/>
    <n v="391"/>
    <n v="1820"/>
    <x v="2"/>
    <x v="1"/>
    <x v="0"/>
  </r>
  <r>
    <x v="0"/>
    <s v="Momauk"/>
    <s v="Momauk Baptist Church"/>
    <s v="MMR001CMP056"/>
    <s v="GCA"/>
    <s v="Urban"/>
    <n v="207"/>
    <n v="1863"/>
    <n v="391"/>
    <n v="1820"/>
    <n v="391"/>
    <n v="1820"/>
    <x v="1"/>
    <x v="1"/>
    <x v="1"/>
  </r>
  <r>
    <x v="0"/>
    <s v="Myitkyina"/>
    <s v="Wun Tho Buddhist Monastery"/>
    <s v="MMR001CMP022"/>
    <s v="GCA"/>
    <s v="Urban"/>
    <n v="7"/>
    <n v="37"/>
    <n v="7"/>
    <n v="37"/>
    <n v="7"/>
    <n v="37"/>
    <x v="0"/>
    <x v="1"/>
    <x v="1"/>
  </r>
  <r>
    <x v="0"/>
    <s v="Myitkyina"/>
    <s v="Wun Tho Buddhist Monastery"/>
    <s v="MMR001CMP022"/>
    <s v="GCA"/>
    <s v="Urban"/>
    <n v="7"/>
    <n v="37"/>
    <n v="7"/>
    <n v="37"/>
    <n v="7"/>
    <n v="37"/>
    <x v="1"/>
    <x v="1"/>
    <x v="2"/>
  </r>
  <r>
    <x v="0"/>
    <s v="Hpakant"/>
    <s v="Yumar Baptist Church"/>
    <s v="MMR001CMP105"/>
    <s v="GCA"/>
    <s v="Rural"/>
    <n v="19"/>
    <n v="72"/>
    <n v="19"/>
    <n v="72"/>
    <n v="19"/>
    <n v="72"/>
    <x v="1"/>
    <x v="1"/>
    <x v="2"/>
  </r>
  <r>
    <x v="0"/>
    <s v="Hpakant"/>
    <s v="Yumar Baptist Church"/>
    <s v="MMR001CMP105"/>
    <s v="GCA"/>
    <s v="Rural"/>
    <n v="19"/>
    <n v="72"/>
    <n v="19"/>
    <n v="72"/>
    <n v="19"/>
    <n v="72"/>
    <x v="0"/>
    <x v="1"/>
    <x v="2"/>
  </r>
  <r>
    <x v="1"/>
    <s v="Muse"/>
    <s v="Muse Baptist Church"/>
    <s v="MMR015CMP213"/>
    <s v="GCA"/>
    <s v="Urban"/>
    <n v="56"/>
    <n v="236"/>
    <n v="52"/>
    <n v="212"/>
    <n v="52"/>
    <n v="212"/>
    <x v="2"/>
    <x v="1"/>
    <x v="2"/>
  </r>
  <r>
    <x v="0"/>
    <s v="Hpakant"/>
    <s v="Ku Day Maw KBC"/>
    <s v="MMR001CMP231"/>
    <s v="GCA"/>
    <s v="Rural"/>
    <n v="46"/>
    <n v="225"/>
    <n v="50"/>
    <n v="242"/>
    <n v="50"/>
    <n v="242"/>
    <x v="0"/>
    <x v="1"/>
    <x v="2"/>
  </r>
  <r>
    <x v="0"/>
    <s v="Myitkyina"/>
    <s v="Wun Tho Buddhist Monastery"/>
    <s v="MMR001CMP022"/>
    <s v="GCA"/>
    <s v="Urban"/>
    <n v="7"/>
    <n v="37"/>
    <n v="7"/>
    <n v="37"/>
    <n v="7"/>
    <n v="37"/>
    <x v="2"/>
    <x v="1"/>
    <x v="1"/>
  </r>
  <r>
    <x v="0"/>
    <s v="Momauk"/>
    <s v="Nhkawng Pa "/>
    <s v="MMR001CMP131"/>
    <s v="NGCA"/>
    <s v="Rural"/>
    <n v="375"/>
    <n v="1598"/>
    <n v="375"/>
    <m/>
    <n v="375"/>
    <n v="0"/>
    <x v="1"/>
    <x v="1"/>
    <x v="5"/>
  </r>
  <r>
    <x v="0"/>
    <s v="Waingmaw"/>
    <s v="Maina Catholic Church (St. Joseph)"/>
    <s v="MMR001CMP029"/>
    <s v="GCA"/>
    <s v="Rural"/>
    <n v="222"/>
    <n v="1208"/>
    <n v="222"/>
    <n v="1208"/>
    <n v="222"/>
    <n v="1208"/>
    <x v="1"/>
    <x v="1"/>
    <x v="2"/>
  </r>
  <r>
    <x v="0"/>
    <s v="Waingmaw"/>
    <s v="Maina AG Church"/>
    <s v="MMR001CMP031"/>
    <s v="GCA"/>
    <s v="Urban"/>
    <n v="143"/>
    <n v="800"/>
    <n v="113"/>
    <n v="618"/>
    <n v="143"/>
    <n v="800"/>
    <x v="0"/>
    <x v="1"/>
    <x v="1"/>
  </r>
  <r>
    <x v="0"/>
    <s v="Momauk"/>
    <s v="Momauk Baptist Church"/>
    <s v="MMR001CMP056"/>
    <s v="GCA"/>
    <s v="Urban"/>
    <n v="207"/>
    <n v="1863"/>
    <n v="391"/>
    <n v="1820"/>
    <n v="391"/>
    <n v="1820"/>
    <x v="0"/>
    <x v="1"/>
    <x v="4"/>
  </r>
  <r>
    <x v="0"/>
    <s v="Hpakant"/>
    <s v="5 Ward RC Church(lon Khin)"/>
    <s v="MMR001CMP168"/>
    <s v="GCA"/>
    <s v="Rural"/>
    <n v="66"/>
    <n v="367"/>
    <n v="60"/>
    <n v="374"/>
    <n v="70"/>
    <n v="366"/>
    <x v="0"/>
    <x v="1"/>
    <x v="1"/>
  </r>
  <r>
    <x v="0"/>
    <s v="Hpakant"/>
    <s v="5 Ward RC Church(lon Khin)"/>
    <s v="MMR001CMP168"/>
    <s v="GCA"/>
    <s v="Rural"/>
    <n v="66"/>
    <n v="367"/>
    <n v="60"/>
    <n v="374"/>
    <n v="70"/>
    <n v="366"/>
    <x v="1"/>
    <x v="1"/>
    <x v="1"/>
  </r>
  <r>
    <x v="0"/>
    <s v="Hpakant"/>
    <s v="5 Ward RC Church(lon Khin)"/>
    <s v="MMR001CMP168"/>
    <s v="GCA"/>
    <s v="Rural"/>
    <n v="66"/>
    <n v="367"/>
    <n v="60"/>
    <n v="374"/>
    <n v="70"/>
    <n v="366"/>
    <x v="2"/>
    <x v="1"/>
    <x v="2"/>
  </r>
  <r>
    <x v="1"/>
    <s v="Namhkan"/>
    <s v="Namhkan - Pang Long KBC"/>
    <s v="MMR015CMP215"/>
    <s v="GCA"/>
    <s v="Urban"/>
    <n v="126"/>
    <n v="572"/>
    <n v="123"/>
    <n v="571"/>
    <n v="124"/>
    <n v="575"/>
    <x v="0"/>
    <x v="1"/>
    <x v="0"/>
  </r>
  <r>
    <x v="0"/>
    <s v="Hpakant"/>
    <s v="Baptist Church, Hmaw Si Sar(Lon Khin)"/>
    <s v="MMR001CMP169"/>
    <s v="GCA"/>
    <s v="Rural"/>
    <n v="36"/>
    <n v="220"/>
    <n v="36"/>
    <n v="220"/>
    <n v="36"/>
    <n v="220"/>
    <x v="2"/>
    <x v="1"/>
    <x v="1"/>
  </r>
  <r>
    <x v="0"/>
    <s v="Hpakant"/>
    <s v="Baptist Church, Hmaw Si Sar(Lon Khin)"/>
    <s v="MMR001CMP169"/>
    <s v="GCA"/>
    <s v="Rural"/>
    <n v="36"/>
    <n v="220"/>
    <n v="36"/>
    <n v="220"/>
    <n v="36"/>
    <n v="220"/>
    <x v="1"/>
    <x v="1"/>
    <x v="2"/>
  </r>
  <r>
    <x v="0"/>
    <s v="Hpakant"/>
    <s v="Baptist Church, Hmaw Si Sar(Lon Khin)"/>
    <s v="MMR001CMP169"/>
    <s v="GCA"/>
    <s v="Rural"/>
    <n v="36"/>
    <n v="220"/>
    <n v="36"/>
    <n v="220"/>
    <n v="36"/>
    <n v="220"/>
    <x v="0"/>
    <x v="1"/>
    <x v="1"/>
  </r>
  <r>
    <x v="0"/>
    <s v="Momauk"/>
    <s v="Loi Je Catholic Church"/>
    <s v="MMR001CMP069"/>
    <s v="GCA"/>
    <s v="Urban"/>
    <n v="124"/>
    <n v="544"/>
    <n v="124"/>
    <n v="633"/>
    <n v="124"/>
    <n v="0"/>
    <x v="0"/>
    <x v="1"/>
    <x v="0"/>
  </r>
  <r>
    <x v="0"/>
    <s v="Momauk"/>
    <s v="Loi Je Catholic Church"/>
    <s v="MMR001CMP069"/>
    <s v="GCA"/>
    <s v="Urban"/>
    <n v="124"/>
    <n v="544"/>
    <n v="124"/>
    <n v="633"/>
    <n v="124"/>
    <n v="0"/>
    <x v="1"/>
    <x v="1"/>
    <x v="0"/>
  </r>
  <r>
    <x v="0"/>
    <s v="Momauk"/>
    <s v="Loi Je Catholic Church"/>
    <s v="MMR001CMP069"/>
    <s v="GCA"/>
    <s v="Urban"/>
    <n v="124"/>
    <n v="544"/>
    <n v="124"/>
    <n v="633"/>
    <n v="124"/>
    <n v="0"/>
    <x v="2"/>
    <x v="1"/>
    <x v="2"/>
  </r>
  <r>
    <x v="0"/>
    <s v="Waingmaw"/>
    <s v="Maina Catholic Church (St. Joseph)"/>
    <s v="MMR001CMP029"/>
    <s v="GCA"/>
    <s v="Rural"/>
    <n v="222"/>
    <n v="1208"/>
    <n v="222"/>
    <n v="1208"/>
    <n v="222"/>
    <n v="1208"/>
    <x v="2"/>
    <x v="1"/>
    <x v="0"/>
  </r>
  <r>
    <x v="0"/>
    <s v="Hpakant"/>
    <s v="5 Ward Baptist Church(lon Khin)"/>
    <s v="MMR001CMP179"/>
    <s v="GCA"/>
    <s v="Rural"/>
    <n v="77"/>
    <n v="393"/>
    <n v="77"/>
    <n v="393"/>
    <n v="77"/>
    <n v="393"/>
    <x v="2"/>
    <x v="1"/>
    <x v="2"/>
  </r>
  <r>
    <x v="0"/>
    <s v="Chipwi"/>
    <s v="Saw Zam"/>
    <s v="MMR001CMP225"/>
    <s v="GCA"/>
    <s v="Rural"/>
    <n v="30"/>
    <n v="174"/>
    <n v="28"/>
    <n v="167"/>
    <n v="30"/>
    <n v="174"/>
    <x v="1"/>
    <x v="1"/>
    <x v="2"/>
  </r>
  <r>
    <x v="0"/>
    <s v="Hpakant"/>
    <s v="5 Ward Baptist Church(lon Khin)"/>
    <s v="MMR001CMP179"/>
    <s v="GCA"/>
    <s v="Rural"/>
    <n v="77"/>
    <n v="393"/>
    <n v="77"/>
    <n v="393"/>
    <n v="77"/>
    <n v="393"/>
    <x v="0"/>
    <x v="1"/>
    <x v="2"/>
  </r>
  <r>
    <x v="0"/>
    <s v="Chipwi"/>
    <s v="Saw Zam"/>
    <s v="MMR001CMP225"/>
    <s v="GCA"/>
    <s v="Rural"/>
    <n v="30"/>
    <n v="174"/>
    <n v="28"/>
    <n v="167"/>
    <n v="30"/>
    <n v="174"/>
    <x v="0"/>
    <x v="1"/>
    <x v="2"/>
  </r>
  <r>
    <x v="0"/>
    <s v="Waingmaw"/>
    <s v="Hkau Shau (BP 12)"/>
    <s v="MMR001CMP115"/>
    <s v="NGCA"/>
    <s v="Sub-urban"/>
    <n v="136"/>
    <n v="1116"/>
    <n v="146"/>
    <n v="1072"/>
    <n v="146"/>
    <n v="1072"/>
    <x v="2"/>
    <x v="1"/>
    <x v="1"/>
  </r>
  <r>
    <x v="0"/>
    <s v="Waingmaw"/>
    <s v="Hkau Shau (BP 12)"/>
    <s v="MMR001CMP115"/>
    <s v="NGCA"/>
    <s v="Sub-urban"/>
    <n v="136"/>
    <n v="1116"/>
    <n v="146"/>
    <n v="1072"/>
    <n v="146"/>
    <n v="1072"/>
    <x v="1"/>
    <x v="1"/>
    <x v="2"/>
  </r>
  <r>
    <x v="0"/>
    <s v="Waingmaw"/>
    <s v="Hkau Shau (BP 12)"/>
    <s v="MMR001CMP115"/>
    <s v="NGCA"/>
    <s v="Sub-urban"/>
    <n v="136"/>
    <n v="1116"/>
    <n v="146"/>
    <n v="1072"/>
    <n v="146"/>
    <n v="1072"/>
    <x v="0"/>
    <x v="1"/>
    <x v="1"/>
  </r>
  <r>
    <x v="0"/>
    <s v="Myitkyina"/>
    <s v="Tat Kone Emanuel Church"/>
    <s v="MMR001CMP004"/>
    <s v="GCA"/>
    <s v="Urban"/>
    <n v="6"/>
    <n v="29"/>
    <n v="4"/>
    <n v="20"/>
    <n v="6"/>
    <n v="29"/>
    <x v="0"/>
    <x v="1"/>
    <x v="2"/>
  </r>
  <r>
    <x v="0"/>
    <s v="Myitkyina"/>
    <s v="Tat Kone Emanuel Church"/>
    <s v="MMR001CMP004"/>
    <s v="GCA"/>
    <s v="Urban"/>
    <n v="6"/>
    <n v="29"/>
    <n v="4"/>
    <n v="20"/>
    <n v="6"/>
    <n v="29"/>
    <x v="1"/>
    <x v="1"/>
    <x v="2"/>
  </r>
  <r>
    <x v="0"/>
    <s v="Myitkyina"/>
    <s v="Tat Kone Emanuel Church"/>
    <s v="MMR001CMP004"/>
    <s v="GCA"/>
    <s v="Urban"/>
    <n v="6"/>
    <n v="29"/>
    <n v="4"/>
    <n v="20"/>
    <n v="6"/>
    <n v="29"/>
    <x v="2"/>
    <x v="1"/>
    <x v="2"/>
  </r>
  <r>
    <x v="1"/>
    <s v="Muse"/>
    <s v="Muse Baptist Church"/>
    <s v="MMR015CMP213"/>
    <s v="GCA"/>
    <s v="Urban"/>
    <n v="56"/>
    <n v="236"/>
    <n v="52"/>
    <n v="212"/>
    <n v="52"/>
    <n v="212"/>
    <x v="0"/>
    <x v="1"/>
    <x v="2"/>
  </r>
  <r>
    <x v="0"/>
    <s v="Momauk"/>
    <s v="Nhkawng Pa "/>
    <s v="MMR001CMP131"/>
    <s v="NGCA"/>
    <s v="Rural"/>
    <n v="375"/>
    <n v="1598"/>
    <n v="375"/>
    <m/>
    <n v="375"/>
    <n v="0"/>
    <x v="2"/>
    <x v="1"/>
    <x v="3"/>
  </r>
  <r>
    <x v="0"/>
    <s v="Hpakant"/>
    <s v="5 Ward Baptist Church(lon Khin)"/>
    <s v="MMR001CMP179"/>
    <s v="GCA"/>
    <s v="Rural"/>
    <n v="77"/>
    <n v="393"/>
    <n v="77"/>
    <n v="393"/>
    <n v="77"/>
    <n v="393"/>
    <x v="1"/>
    <x v="1"/>
    <x v="2"/>
  </r>
  <r>
    <x v="0"/>
    <s v="Myitkyina"/>
    <s v="Shatapru Thida Aye Baptist Church"/>
    <s v="MMR001CMP007"/>
    <s v="GCA"/>
    <s v="Urban"/>
    <n v="22"/>
    <n v="111"/>
    <n v="21"/>
    <n v="102"/>
    <n v="22"/>
    <n v="111"/>
    <x v="1"/>
    <x v="1"/>
    <x v="2"/>
  </r>
  <r>
    <x v="0"/>
    <s v="Bhamo"/>
    <s v="Nant Hlaing Church"/>
    <s v="MMR001CMP054"/>
    <s v="GCA"/>
    <s v="Rural"/>
    <n v="20"/>
    <n v="103"/>
    <n v="19"/>
    <n v="108"/>
    <n v="19"/>
    <n v="0"/>
    <x v="2"/>
    <x v="1"/>
    <x v="2"/>
  </r>
  <r>
    <x v="0"/>
    <s v="Chipwi"/>
    <s v="Pan Wa"/>
    <s v="MMR001CMP210"/>
    <s v="GCA"/>
    <s v="Mixed"/>
    <n v="60"/>
    <n v="275"/>
    <n v="34"/>
    <n v="220"/>
    <n v="60"/>
    <n v="275"/>
    <x v="2"/>
    <x v="1"/>
    <x v="4"/>
  </r>
  <r>
    <x v="0"/>
    <s v="Bhamo"/>
    <s v="Nant Hlaing Church"/>
    <s v="MMR001CMP054"/>
    <s v="GCA"/>
    <s v="Rural"/>
    <n v="20"/>
    <n v="103"/>
    <n v="19"/>
    <n v="108"/>
    <n v="19"/>
    <n v="0"/>
    <x v="1"/>
    <x v="1"/>
    <x v="2"/>
  </r>
  <r>
    <x v="0"/>
    <s v="Bhamo"/>
    <s v="Nant Hlaing Church"/>
    <s v="MMR001CMP054"/>
    <s v="GCA"/>
    <s v="Rural"/>
    <n v="20"/>
    <n v="103"/>
    <n v="19"/>
    <n v="108"/>
    <n v="19"/>
    <n v="0"/>
    <x v="0"/>
    <x v="1"/>
    <x v="2"/>
  </r>
  <r>
    <x v="0"/>
    <s v="Chipwi"/>
    <s v="Pan Wa"/>
    <s v="MMR001CMP210"/>
    <s v="GCA"/>
    <s v="Mixed"/>
    <n v="60"/>
    <n v="275"/>
    <n v="34"/>
    <n v="220"/>
    <n v="60"/>
    <n v="275"/>
    <x v="1"/>
    <x v="1"/>
    <x v="2"/>
  </r>
  <r>
    <x v="0"/>
    <s v="Hpakant"/>
    <s v="Yumar Baptist Church"/>
    <s v="MMR001CMP105"/>
    <s v="GCA"/>
    <s v="Rural"/>
    <n v="19"/>
    <n v="72"/>
    <n v="19"/>
    <n v="72"/>
    <n v="19"/>
    <n v="72"/>
    <x v="2"/>
    <x v="1"/>
    <x v="2"/>
  </r>
  <r>
    <x v="0"/>
    <s v="Chipwi"/>
    <s v="Pan Wa"/>
    <s v="MMR001CMP210"/>
    <s v="GCA"/>
    <s v="Mixed"/>
    <n v="60"/>
    <n v="275"/>
    <n v="34"/>
    <n v="220"/>
    <n v="60"/>
    <n v="275"/>
    <x v="0"/>
    <x v="1"/>
    <x v="4"/>
  </r>
  <r>
    <x v="1"/>
    <s v="Namhkan"/>
    <s v="Nam Hkam (KBC Jaw Wang) II"/>
    <s v="MMR015CMP214"/>
    <s v="GCA"/>
    <s v="Urban"/>
    <n v="38"/>
    <n v="198"/>
    <n v="35"/>
    <n v="188"/>
    <n v="37"/>
    <n v="198"/>
    <x v="1"/>
    <x v="1"/>
    <x v="2"/>
  </r>
  <r>
    <x v="0"/>
    <s v="Momauk"/>
    <s v="Nhkawng Pa "/>
    <s v="MMR001CMP131"/>
    <s v="NGCA"/>
    <s v="Rural"/>
    <n v="375"/>
    <n v="1598"/>
    <n v="375"/>
    <m/>
    <n v="375"/>
    <n v="0"/>
    <x v="0"/>
    <x v="1"/>
    <x v="20"/>
  </r>
  <r>
    <x v="0"/>
    <s v="Waingmaw"/>
    <s v="Maina AG Church"/>
    <s v="MMR001CMP031"/>
    <s v="GCA"/>
    <s v="Urban"/>
    <n v="143"/>
    <n v="800"/>
    <n v="113"/>
    <n v="618"/>
    <n v="143"/>
    <n v="800"/>
    <x v="2"/>
    <x v="1"/>
    <x v="1"/>
  </r>
  <r>
    <x v="0"/>
    <s v="Waingmaw"/>
    <s v="Maina AG Church"/>
    <s v="MMR001CMP031"/>
    <s v="GCA"/>
    <s v="Urban"/>
    <n v="143"/>
    <n v="800"/>
    <n v="113"/>
    <n v="618"/>
    <n v="143"/>
    <n v="800"/>
    <x v="1"/>
    <x v="1"/>
    <x v="2"/>
  </r>
  <r>
    <x v="0"/>
    <s v="Chipwi"/>
    <s v="Saw Zam"/>
    <s v="MMR001CMP225"/>
    <s v="GCA"/>
    <s v="Rural"/>
    <n v="30"/>
    <n v="174"/>
    <n v="28"/>
    <n v="167"/>
    <n v="30"/>
    <n v="174"/>
    <x v="2"/>
    <x v="1"/>
    <x v="2"/>
  </r>
  <r>
    <x v="0"/>
    <s v="Hpakant"/>
    <s v="Ward 2 Sai Taung Baptist Church, Seik Mu "/>
    <s v="MMR001CMP184"/>
    <s v="GCA"/>
    <s v="Rural"/>
    <n v="35"/>
    <n v="220"/>
    <n v="35"/>
    <n v="173"/>
    <n v="35"/>
    <n v="173"/>
    <x v="0"/>
    <x v="1"/>
    <x v="2"/>
  </r>
  <r>
    <x v="0"/>
    <s v="Hpakant"/>
    <s v="Sai Nai Baptish Church, Maw Shan Vil., Seki Mu"/>
    <s v="MMR001CMP183"/>
    <s v="GCA"/>
    <s v="Mixed"/>
    <n v="8"/>
    <n v="40"/>
    <n v="8"/>
    <m/>
    <n v="8"/>
    <n v="0"/>
    <x v="1"/>
    <x v="1"/>
    <x v="2"/>
  </r>
  <r>
    <x v="0"/>
    <s v="Hpakant"/>
    <s v="Sai Nai Baptish Church, Maw Shan Vil., Seki Mu"/>
    <s v="MMR001CMP183"/>
    <s v="GCA"/>
    <s v="Mixed"/>
    <n v="8"/>
    <n v="40"/>
    <n v="8"/>
    <m/>
    <n v="8"/>
    <n v="0"/>
    <x v="0"/>
    <x v="1"/>
    <x v="2"/>
  </r>
  <r>
    <x v="1"/>
    <s v="Kutkai"/>
    <s v="Zup Aung Camp"/>
    <s v="MMR015CMP020"/>
    <s v="GCA"/>
    <s v="Rural"/>
    <n v="218"/>
    <n v="1108"/>
    <n v="202"/>
    <n v="906"/>
    <n v="202"/>
    <n v="906"/>
    <x v="0"/>
    <x v="1"/>
    <x v="3"/>
  </r>
  <r>
    <x v="0"/>
    <s v="Mansi"/>
    <s v="Mansi Baptist Church"/>
    <s v="MMR001CMP066"/>
    <s v="GCA"/>
    <s v="Urban"/>
    <n v="221"/>
    <n v="1003"/>
    <n v="192"/>
    <n v="873"/>
    <n v="192"/>
    <n v="873"/>
    <x v="0"/>
    <x v="1"/>
    <x v="4"/>
  </r>
  <r>
    <x v="1"/>
    <s v="Namhkan"/>
    <s v="Nam Hkam (KBC Jaw Wang) II"/>
    <s v="MMR015CMP214"/>
    <s v="GCA"/>
    <s v="Urban"/>
    <n v="38"/>
    <n v="198"/>
    <n v="35"/>
    <n v="188"/>
    <n v="37"/>
    <n v="198"/>
    <x v="2"/>
    <x v="1"/>
    <x v="1"/>
  </r>
  <r>
    <x v="0"/>
    <s v="Waingmaw"/>
    <s v="Pajau / Jan Mai"/>
    <s v="MMR001CMP120"/>
    <s v="NGCA"/>
    <s v="Sub-urban"/>
    <n v="191"/>
    <n v="768"/>
    <n v="178"/>
    <n v="850"/>
    <n v="178"/>
    <n v="850"/>
    <x v="1"/>
    <x v="1"/>
    <x v="4"/>
  </r>
  <r>
    <x v="0"/>
    <s v="Waingmaw"/>
    <s v="Border Post 8"/>
    <s v="MMR001CMP113"/>
    <s v="NGCA"/>
    <s v="Rural"/>
    <n v="155"/>
    <n v="672"/>
    <n v="155"/>
    <n v="665"/>
    <n v="155"/>
    <n v="665"/>
    <x v="2"/>
    <x v="1"/>
    <x v="4"/>
  </r>
  <r>
    <x v="0"/>
    <s v="Waingmaw"/>
    <s v="Border Post 8"/>
    <s v="MMR001CMP113"/>
    <s v="NGCA"/>
    <s v="Rural"/>
    <n v="155"/>
    <n v="672"/>
    <n v="155"/>
    <n v="665"/>
    <n v="155"/>
    <n v="665"/>
    <x v="1"/>
    <x v="1"/>
    <x v="0"/>
  </r>
  <r>
    <x v="0"/>
    <s v="Waingmaw"/>
    <s v="Border Post 8"/>
    <s v="MMR001CMP113"/>
    <s v="NGCA"/>
    <s v="Rural"/>
    <n v="155"/>
    <n v="672"/>
    <n v="155"/>
    <n v="665"/>
    <n v="155"/>
    <n v="665"/>
    <x v="0"/>
    <x v="1"/>
    <x v="19"/>
  </r>
  <r>
    <x v="0"/>
    <s v="Waingmaw"/>
    <s v="Pajau / Jan Mai"/>
    <s v="MMR001CMP120"/>
    <s v="NGCA"/>
    <s v="Sub-urban"/>
    <n v="191"/>
    <n v="768"/>
    <n v="178"/>
    <n v="850"/>
    <n v="178"/>
    <n v="850"/>
    <x v="0"/>
    <x v="1"/>
    <x v="19"/>
  </r>
  <r>
    <x v="0"/>
    <s v="Waingmaw"/>
    <s v="Zai Awng / Mung Ga Zup"/>
    <s v="MMR001CMP111"/>
    <s v="NGCA"/>
    <s v="Sub-urban"/>
    <n v="680"/>
    <n v="2913"/>
    <n v="612"/>
    <n v="2806"/>
    <n v="612"/>
    <n v="2806"/>
    <x v="0"/>
    <x v="1"/>
    <x v="12"/>
  </r>
  <r>
    <x v="0"/>
    <s v="Hpakant"/>
    <s v="Ward 2 Sai Taung Baptist Church, Seik Mu "/>
    <s v="MMR001CMP184"/>
    <s v="GCA"/>
    <s v="Rural"/>
    <n v="35"/>
    <n v="220"/>
    <n v="35"/>
    <n v="173"/>
    <n v="35"/>
    <n v="173"/>
    <x v="2"/>
    <x v="1"/>
    <x v="2"/>
  </r>
  <r>
    <x v="0"/>
    <s v="Myitkyina"/>
    <s v="Tat Kone COC Baptist - Tat Kone Htoi San"/>
    <s v="MMR001CMP023"/>
    <s v="GCA"/>
    <s v="Urban"/>
    <n v="54"/>
    <n v="258"/>
    <n v="53"/>
    <n v="251"/>
    <n v="54"/>
    <n v="257"/>
    <x v="1"/>
    <x v="1"/>
    <x v="2"/>
  </r>
  <r>
    <x v="0"/>
    <s v="Myitkyina"/>
    <s v="Shatapru Thida Aye Baptist Church"/>
    <s v="MMR001CMP007"/>
    <s v="GCA"/>
    <s v="Urban"/>
    <n v="22"/>
    <n v="111"/>
    <n v="21"/>
    <n v="102"/>
    <n v="22"/>
    <n v="111"/>
    <x v="2"/>
    <x v="1"/>
    <x v="2"/>
  </r>
  <r>
    <x v="0"/>
    <s v="Myitkyina"/>
    <s v="Njang Dung Baptist Church "/>
    <s v="MMR001CMP002"/>
    <s v="GCA"/>
    <s v="Urban"/>
    <n v="57"/>
    <n v="233"/>
    <n v="58"/>
    <n v="241"/>
    <n v="58"/>
    <n v="241"/>
    <x v="1"/>
    <x v="1"/>
    <x v="2"/>
  </r>
  <r>
    <x v="0"/>
    <s v="Myitkyina"/>
    <s v="Njang Dung Baptist Church "/>
    <s v="MMR001CMP002"/>
    <s v="GCA"/>
    <s v="Urban"/>
    <n v="57"/>
    <n v="233"/>
    <n v="58"/>
    <n v="241"/>
    <n v="58"/>
    <n v="241"/>
    <x v="2"/>
    <x v="1"/>
    <x v="2"/>
  </r>
  <r>
    <x v="1"/>
    <s v="Namhkan"/>
    <s v="Namhkan - Pang Long KBC"/>
    <s v="MMR015CMP215"/>
    <s v="GCA"/>
    <s v="Urban"/>
    <n v="126"/>
    <n v="572"/>
    <n v="123"/>
    <n v="571"/>
    <n v="124"/>
    <n v="575"/>
    <x v="2"/>
    <x v="1"/>
    <x v="2"/>
  </r>
  <r>
    <x v="0"/>
    <s v="Waingmaw"/>
    <s v="Hkat Cho "/>
    <s v="MMR001CMP028"/>
    <s v="GCA"/>
    <s v="Rural"/>
    <n v="99"/>
    <n v="480"/>
    <n v="65"/>
    <n v="360"/>
    <n v="99"/>
    <n v="480"/>
    <x v="2"/>
    <x v="1"/>
    <x v="1"/>
  </r>
  <r>
    <x v="0"/>
    <s v="Waingmaw"/>
    <s v="Hkat Cho "/>
    <s v="MMR001CMP028"/>
    <s v="GCA"/>
    <s v="Rural"/>
    <n v="99"/>
    <n v="480"/>
    <n v="65"/>
    <n v="360"/>
    <n v="99"/>
    <n v="480"/>
    <x v="1"/>
    <x v="1"/>
    <x v="1"/>
  </r>
  <r>
    <x v="0"/>
    <s v="Myitkyina"/>
    <s v="Maw Hpawng Lhaovo Baptist Church"/>
    <s v="MMR001CMP021"/>
    <s v="GCA"/>
    <s v="Rural"/>
    <n v="14"/>
    <n v="71"/>
    <n v="11"/>
    <n v="56"/>
    <n v="13"/>
    <n v="71"/>
    <x v="0"/>
    <x v="1"/>
    <x v="1"/>
  </r>
  <r>
    <x v="0"/>
    <s v="Myitkyina"/>
    <s v="Maw Hpawng Lhaovo Baptist Church"/>
    <s v="MMR001CMP021"/>
    <s v="GCA"/>
    <s v="Rural"/>
    <n v="14"/>
    <n v="71"/>
    <n v="11"/>
    <n v="56"/>
    <n v="13"/>
    <n v="71"/>
    <x v="1"/>
    <x v="1"/>
    <x v="1"/>
  </r>
  <r>
    <x v="0"/>
    <s v="Waingmaw"/>
    <s v="Hkat Cho "/>
    <s v="MMR001CMP028"/>
    <s v="GCA"/>
    <s v="Rural"/>
    <n v="99"/>
    <n v="480"/>
    <n v="65"/>
    <n v="360"/>
    <n v="99"/>
    <n v="480"/>
    <x v="0"/>
    <x v="1"/>
    <x v="0"/>
  </r>
  <r>
    <x v="0"/>
    <s v="Myitkyina"/>
    <s v="Maw Hpawng Lhaovo Baptist Church"/>
    <s v="MMR001CMP021"/>
    <s v="GCA"/>
    <s v="Rural"/>
    <n v="14"/>
    <n v="71"/>
    <n v="11"/>
    <n v="56"/>
    <n v="13"/>
    <n v="71"/>
    <x v="2"/>
    <x v="1"/>
    <x v="2"/>
  </r>
  <r>
    <x v="0"/>
    <s v="Mansi"/>
    <s v="Mansi Baptist Church"/>
    <s v="MMR001CMP066"/>
    <s v="GCA"/>
    <s v="Urban"/>
    <n v="221"/>
    <n v="1003"/>
    <n v="192"/>
    <n v="873"/>
    <n v="192"/>
    <n v="873"/>
    <x v="1"/>
    <x v="1"/>
    <x v="1"/>
  </r>
  <r>
    <x v="0"/>
    <s v="Mansi"/>
    <s v="Man Wing Baptist Church Cultural Compound"/>
    <s v="MMR001CMP230"/>
    <s v="GCA"/>
    <s v="Rural"/>
    <n v="113"/>
    <n v="490"/>
    <n v="113"/>
    <n v="476"/>
    <n v="113"/>
    <n v="476"/>
    <x v="2"/>
    <x v="1"/>
    <x v="4"/>
  </r>
  <r>
    <x v="0"/>
    <s v="Momauk"/>
    <s v="Pa Kahtawng "/>
    <s v="MMR001CMP126"/>
    <s v="NGCA"/>
    <s v="Mixed"/>
    <n v="677"/>
    <n v="3622"/>
    <n v="678"/>
    <n v="3741"/>
    <n v="678"/>
    <n v="0"/>
    <x v="0"/>
    <x v="1"/>
    <x v="19"/>
  </r>
  <r>
    <x v="0"/>
    <s v="Waingmaw"/>
    <s v="Shing Jai"/>
    <s v="MMR001CMP041"/>
    <s v="GCA"/>
    <s v="Rural"/>
    <n v="172"/>
    <n v="838"/>
    <n v="179"/>
    <n v="940"/>
    <n v="179"/>
    <n v="940"/>
    <x v="2"/>
    <x v="1"/>
    <x v="1"/>
  </r>
  <r>
    <x v="0"/>
    <s v="Waingmaw"/>
    <s v="Waingmaw AG Church"/>
    <s v="MMR001CMP038"/>
    <s v="GCA"/>
    <s v="Urban"/>
    <n v="70"/>
    <n v="278"/>
    <n v="37"/>
    <n v="156"/>
    <n v="71"/>
    <n v="277"/>
    <x v="1"/>
    <x v="1"/>
    <x v="2"/>
  </r>
  <r>
    <x v="0"/>
    <s v="Hpakant"/>
    <s v="Ku Day Maw KBC"/>
    <s v="MMR001CMP231"/>
    <s v="GCA"/>
    <s v="Rural"/>
    <n v="46"/>
    <n v="225"/>
    <n v="50"/>
    <n v="242"/>
    <n v="50"/>
    <n v="242"/>
    <x v="1"/>
    <x v="1"/>
    <x v="2"/>
  </r>
  <r>
    <x v="0"/>
    <s v="Myitkyina"/>
    <s v="Jan Mai Kawng Catholic Church"/>
    <s v="MMR001CMP019"/>
    <s v="GCA"/>
    <s v="Urban"/>
    <n v="105"/>
    <n v="462"/>
    <n v="103"/>
    <n v="462"/>
    <n v="123"/>
    <n v="463"/>
    <x v="2"/>
    <x v="1"/>
    <x v="2"/>
  </r>
  <r>
    <x v="0"/>
    <s v="Myitkyina"/>
    <s v="Jan Mai Kawng Catholic Church"/>
    <s v="MMR001CMP019"/>
    <s v="GCA"/>
    <s v="Urban"/>
    <n v="105"/>
    <n v="462"/>
    <n v="103"/>
    <n v="462"/>
    <n v="123"/>
    <n v="463"/>
    <x v="1"/>
    <x v="1"/>
    <x v="0"/>
  </r>
  <r>
    <x v="0"/>
    <s v="Myitkyina"/>
    <s v="Jan Mai Kawng Catholic Church"/>
    <s v="MMR001CMP019"/>
    <s v="GCA"/>
    <s v="Urban"/>
    <n v="105"/>
    <n v="462"/>
    <n v="103"/>
    <n v="462"/>
    <n v="123"/>
    <n v="463"/>
    <x v="0"/>
    <x v="1"/>
    <x v="0"/>
  </r>
  <r>
    <x v="0"/>
    <s v="Hpakant"/>
    <s v="Ku Day Maw KBC"/>
    <s v="MMR001CMP231"/>
    <s v="GCA"/>
    <s v="Rural"/>
    <n v="46"/>
    <n v="225"/>
    <n v="50"/>
    <n v="242"/>
    <n v="50"/>
    <n v="242"/>
    <x v="2"/>
    <x v="1"/>
    <x v="2"/>
  </r>
  <r>
    <x v="0"/>
    <s v="Bhamo"/>
    <s v="AD-2000 Tharthana Compound"/>
    <s v="MMR001CMP050"/>
    <s v="GCA"/>
    <s v="Urban"/>
    <n v="274"/>
    <n v="1349"/>
    <n v="255"/>
    <n v="1126"/>
    <n v="255"/>
    <n v="0"/>
    <x v="2"/>
    <x v="1"/>
    <x v="1"/>
  </r>
  <r>
    <x v="0"/>
    <s v="Myitkyina"/>
    <s v="Tat Kone COC Baptist - Tat Kone Htoi San"/>
    <s v="MMR001CMP023"/>
    <s v="GCA"/>
    <s v="Urban"/>
    <n v="54"/>
    <n v="258"/>
    <n v="53"/>
    <n v="251"/>
    <n v="54"/>
    <n v="257"/>
    <x v="0"/>
    <x v="1"/>
    <x v="2"/>
  </r>
  <r>
    <x v="1"/>
    <s v="Muse"/>
    <s v="Muse Baptist Church"/>
    <s v="MMR015CMP213"/>
    <s v="GCA"/>
    <s v="Urban"/>
    <n v="56"/>
    <n v="236"/>
    <n v="52"/>
    <n v="212"/>
    <n v="52"/>
    <n v="212"/>
    <x v="1"/>
    <x v="1"/>
    <x v="2"/>
  </r>
  <r>
    <x v="0"/>
    <s v="Waingmaw"/>
    <s v="Thargaya Lisu Baptist Church"/>
    <s v="MMR001CMP037"/>
    <s v="GCA"/>
    <s v="Urban"/>
    <n v="44"/>
    <n v="183"/>
    <n v="25"/>
    <n v="115"/>
    <n v="44"/>
    <n v="181"/>
    <x v="2"/>
    <x v="1"/>
    <x v="1"/>
  </r>
  <r>
    <x v="0"/>
    <s v="Hpakant"/>
    <s v="Sai Nai Baptish Church, Maw Shan Vil., Seki Mu"/>
    <s v="MMR001CMP183"/>
    <s v="GCA"/>
    <s v="Mixed"/>
    <n v="8"/>
    <n v="40"/>
    <n v="8"/>
    <m/>
    <n v="8"/>
    <n v="0"/>
    <x v="2"/>
    <x v="1"/>
    <x v="2"/>
  </r>
  <r>
    <x v="0"/>
    <s v="Waingmaw"/>
    <s v="Zai Awng / Mung Ga Zup"/>
    <s v="MMR001CMP111"/>
    <s v="NGCA"/>
    <s v="Sub-urban"/>
    <n v="680"/>
    <n v="2913"/>
    <n v="612"/>
    <n v="2806"/>
    <n v="612"/>
    <n v="2806"/>
    <x v="2"/>
    <x v="1"/>
    <x v="19"/>
  </r>
  <r>
    <x v="0"/>
    <s v="Myitkyina"/>
    <s v="Tat Kone COC Baptist - Tat Kone Htoi San"/>
    <s v="MMR001CMP023"/>
    <s v="GCA"/>
    <s v="Urban"/>
    <n v="54"/>
    <n v="258"/>
    <n v="53"/>
    <n v="251"/>
    <n v="54"/>
    <n v="257"/>
    <x v="2"/>
    <x v="1"/>
    <x v="2"/>
  </r>
  <r>
    <x v="0"/>
    <s v="Momauk"/>
    <s v="Pa Kahtawng "/>
    <s v="MMR001CMP126"/>
    <s v="NGCA"/>
    <s v="Mixed"/>
    <n v="677"/>
    <n v="3622"/>
    <n v="678"/>
    <n v="3741"/>
    <n v="678"/>
    <n v="0"/>
    <x v="1"/>
    <x v="1"/>
    <x v="0"/>
  </r>
  <r>
    <x v="0"/>
    <s v="Waingmaw"/>
    <s v="Thargaya Lisu Baptist Church"/>
    <s v="MMR001CMP037"/>
    <s v="GCA"/>
    <s v="Urban"/>
    <n v="44"/>
    <n v="183"/>
    <n v="25"/>
    <n v="115"/>
    <n v="44"/>
    <n v="181"/>
    <x v="1"/>
    <x v="1"/>
    <x v="0"/>
  </r>
  <r>
    <x v="0"/>
    <s v="Waingmaw"/>
    <s v="Thargaya Lisu Baptist Church"/>
    <s v="MMR001CMP037"/>
    <s v="GCA"/>
    <s v="Urban"/>
    <n v="44"/>
    <n v="183"/>
    <n v="25"/>
    <n v="115"/>
    <n v="44"/>
    <n v="181"/>
    <x v="0"/>
    <x v="1"/>
    <x v="4"/>
  </r>
  <r>
    <x v="0"/>
    <s v="Momauk"/>
    <s v="Pa Kahtawng "/>
    <s v="MMR001CMP126"/>
    <s v="NGCA"/>
    <s v="Mixed"/>
    <n v="677"/>
    <n v="3622"/>
    <n v="678"/>
    <n v="3741"/>
    <n v="678"/>
    <n v="0"/>
    <x v="2"/>
    <x v="1"/>
    <x v="4"/>
  </r>
  <r>
    <x v="0"/>
    <s v="Bhamo"/>
    <s v="AD-2000 Tharthana Compound"/>
    <s v="MMR001CMP050"/>
    <s v="GCA"/>
    <s v="Urban"/>
    <n v="274"/>
    <n v="1349"/>
    <n v="255"/>
    <n v="1126"/>
    <n v="255"/>
    <n v="0"/>
    <x v="1"/>
    <x v="1"/>
    <x v="1"/>
  </r>
  <r>
    <x v="0"/>
    <s v="Bhamo"/>
    <s v="AD-2000 Tharthana Compound"/>
    <s v="MMR001CMP050"/>
    <s v="GCA"/>
    <s v="Urban"/>
    <n v="274"/>
    <n v="1349"/>
    <n v="255"/>
    <n v="1126"/>
    <n v="255"/>
    <n v="0"/>
    <x v="0"/>
    <x v="1"/>
    <x v="0"/>
  </r>
  <r>
    <x v="0"/>
    <s v="Mansi"/>
    <s v="Lana Zup Ja "/>
    <s v="MMR001CMP128"/>
    <s v="NGCA"/>
    <s v="Rural"/>
    <n v="545"/>
    <n v="2560"/>
    <n v="553"/>
    <n v="2692"/>
    <n v="553"/>
    <n v="0"/>
    <x v="0"/>
    <x v="1"/>
    <x v="4"/>
  </r>
  <r>
    <x v="0"/>
    <s v="Mansi"/>
    <s v="Lana Zup Ja "/>
    <s v="MMR001CMP128"/>
    <s v="NGCA"/>
    <s v="Rural"/>
    <n v="545"/>
    <n v="2560"/>
    <n v="553"/>
    <n v="2692"/>
    <n v="553"/>
    <n v="0"/>
    <x v="1"/>
    <x v="1"/>
    <x v="1"/>
  </r>
  <r>
    <x v="0"/>
    <s v="Mansi"/>
    <s v="Lana Zup Ja "/>
    <s v="MMR001CMP128"/>
    <s v="NGCA"/>
    <s v="Rural"/>
    <n v="545"/>
    <n v="2560"/>
    <n v="553"/>
    <n v="2692"/>
    <n v="553"/>
    <n v="0"/>
    <x v="2"/>
    <x v="1"/>
    <x v="0"/>
  </r>
  <r>
    <x v="0"/>
    <s v="Waingmaw"/>
    <s v="Pajau / Jan Mai"/>
    <s v="MMR001CMP120"/>
    <s v="NGCA"/>
    <s v="Sub-urban"/>
    <n v="191"/>
    <n v="768"/>
    <n v="178"/>
    <n v="850"/>
    <n v="178"/>
    <n v="850"/>
    <x v="2"/>
    <x v="1"/>
    <x v="0"/>
  </r>
  <r>
    <x v="0"/>
    <s v="Myitkyina"/>
    <s v="Shatapru Thida Aye Baptist Church"/>
    <s v="MMR001CMP007"/>
    <s v="GCA"/>
    <s v="Urban"/>
    <n v="22"/>
    <n v="111"/>
    <n v="21"/>
    <n v="102"/>
    <n v="22"/>
    <n v="111"/>
    <x v="0"/>
    <x v="1"/>
    <x v="2"/>
  </r>
  <r>
    <x v="0"/>
    <s v="Waingmaw"/>
    <s v="Zai Awng / Mung Ga Zup"/>
    <s v="MMR001CMP111"/>
    <s v="NGCA"/>
    <s v="Sub-urban"/>
    <n v="680"/>
    <n v="2913"/>
    <n v="612"/>
    <n v="2806"/>
    <n v="612"/>
    <n v="2806"/>
    <x v="1"/>
    <x v="1"/>
    <x v="5"/>
  </r>
  <r>
    <x v="0"/>
    <s v="Hpakant"/>
    <s v="Rawan Baptist Church, Maw Shan Vil., Seik Mu"/>
    <s v="MMR001CMP182"/>
    <s v="GCA"/>
    <s v="Urban"/>
    <n v="10"/>
    <n v="39"/>
    <n v="9"/>
    <n v="37"/>
    <n v="9"/>
    <n v="0"/>
    <x v="1"/>
    <x v="1"/>
    <x v="2"/>
  </r>
  <r>
    <x v="0"/>
    <s v="Myitkyina"/>
    <s v="Tat Kone Galile Baptist Church"/>
    <s v="MMR001CMP003"/>
    <s v="GCA"/>
    <s v="Urban"/>
    <n v="32"/>
    <n v="146"/>
    <n v="28"/>
    <n v="138"/>
    <n v="32"/>
    <n v="161"/>
    <x v="0"/>
    <x v="1"/>
    <x v="2"/>
  </r>
  <r>
    <x v="0"/>
    <s v="Hpakant"/>
    <s v="Maw Wan, Mu-yin Baptist Church"/>
    <s v="MMR001CMP091"/>
    <s v="GCA"/>
    <s v="Urban"/>
    <n v="5"/>
    <n v="26"/>
    <n v="5"/>
    <n v="27"/>
    <n v="5"/>
    <n v="0"/>
    <x v="0"/>
    <x v="1"/>
    <x v="2"/>
  </r>
  <r>
    <x v="0"/>
    <s v="Hpakant"/>
    <s v="Maw Wan, Mu-yin Baptist Church"/>
    <s v="MMR001CMP091"/>
    <s v="GCA"/>
    <s v="Urban"/>
    <n v="5"/>
    <n v="26"/>
    <n v="5"/>
    <n v="27"/>
    <n v="5"/>
    <n v="0"/>
    <x v="1"/>
    <x v="1"/>
    <x v="2"/>
  </r>
  <r>
    <x v="0"/>
    <s v="Hpakant"/>
    <s v="Maw Wan, Mu-yin Baptist Church"/>
    <s v="MMR001CMP091"/>
    <s v="GCA"/>
    <s v="Urban"/>
    <n v="5"/>
    <n v="26"/>
    <n v="5"/>
    <n v="27"/>
    <n v="5"/>
    <n v="0"/>
    <x v="2"/>
    <x v="1"/>
    <x v="2"/>
  </r>
  <r>
    <x v="0"/>
    <s v="Myitkyina"/>
    <s v="Jan Mai Kawng Baptist Church"/>
    <s v="MMR001CMP018"/>
    <s v="GCA"/>
    <s v="Urban"/>
    <n v="203"/>
    <n v="1072"/>
    <n v="198"/>
    <n v="1084"/>
    <n v="204"/>
    <n v="1104"/>
    <x v="0"/>
    <x v="1"/>
    <x v="2"/>
  </r>
  <r>
    <x v="0"/>
    <s v="Myitkyina"/>
    <s v="Jan Mai Kawng Baptist Church"/>
    <s v="MMR001CMP018"/>
    <s v="GCA"/>
    <s v="Urban"/>
    <n v="203"/>
    <n v="1072"/>
    <n v="198"/>
    <n v="1084"/>
    <n v="204"/>
    <n v="1104"/>
    <x v="1"/>
    <x v="1"/>
    <x v="2"/>
  </r>
  <r>
    <x v="0"/>
    <s v="Myitkyina"/>
    <s v="Jan Mai Kawng Baptist Church"/>
    <s v="MMR001CMP018"/>
    <s v="GCA"/>
    <s v="Urban"/>
    <n v="203"/>
    <n v="1072"/>
    <n v="198"/>
    <n v="1084"/>
    <n v="204"/>
    <n v="1104"/>
    <x v="2"/>
    <x v="1"/>
    <x v="2"/>
  </r>
  <r>
    <x v="0"/>
    <s v="Bhamo"/>
    <s v="Htoi San Church"/>
    <s v="MMR001CMP052"/>
    <s v="GCA"/>
    <s v="Urban"/>
    <n v="43"/>
    <n v="237"/>
    <n v="39"/>
    <n v="223"/>
    <n v="39"/>
    <n v="223"/>
    <x v="0"/>
    <x v="1"/>
    <x v="0"/>
  </r>
  <r>
    <x v="1"/>
    <s v="Namtu"/>
    <s v="Nam Tu Baptist"/>
    <s v="MMR015CMP014"/>
    <s v="GCA"/>
    <s v="Urban"/>
    <n v="9"/>
    <n v="38"/>
    <n v="9"/>
    <n v="37"/>
    <n v="9"/>
    <n v="37"/>
    <x v="0"/>
    <x v="1"/>
    <x v="1"/>
  </r>
  <r>
    <x v="0"/>
    <s v="Myitkyina"/>
    <s v="Kyun Pin Thar Baptist Church"/>
    <s v="MMR001CMP013"/>
    <s v="GCA"/>
    <s v="Urban"/>
    <n v="44"/>
    <n v="191"/>
    <n v="18"/>
    <n v="65"/>
    <n v="44"/>
    <n v="191"/>
    <x v="2"/>
    <x v="1"/>
    <x v="2"/>
  </r>
  <r>
    <x v="0"/>
    <s v="Myitkyina"/>
    <s v="Kyun Pin Thar Baptist Church"/>
    <s v="MMR001CMP013"/>
    <s v="GCA"/>
    <s v="Urban"/>
    <n v="44"/>
    <n v="191"/>
    <n v="18"/>
    <n v="65"/>
    <n v="44"/>
    <n v="191"/>
    <x v="1"/>
    <x v="1"/>
    <x v="2"/>
  </r>
  <r>
    <x v="0"/>
    <s v="Bhamo"/>
    <s v="Lisu Boarding-House"/>
    <s v="MMR001CMP049"/>
    <s v="GCA"/>
    <s v="Urban"/>
    <n v="116"/>
    <n v="659"/>
    <n v="113"/>
    <n v="641"/>
    <n v="120"/>
    <n v="680"/>
    <x v="2"/>
    <x v="1"/>
    <x v="2"/>
  </r>
  <r>
    <x v="0"/>
    <s v="Hpakant"/>
    <s v="Rawan Baptist Church, Maw Shan Vil., Seik Mu"/>
    <s v="MMR001CMP182"/>
    <s v="GCA"/>
    <s v="Urban"/>
    <n v="10"/>
    <n v="39"/>
    <n v="9"/>
    <n v="37"/>
    <n v="9"/>
    <n v="0"/>
    <x v="0"/>
    <x v="1"/>
    <x v="2"/>
  </r>
  <r>
    <x v="0"/>
    <s v="Waingmaw"/>
    <s v="Qtr. 2 Myoma Baptist Church"/>
    <s v="MMR001CMP025"/>
    <s v="GCA"/>
    <s v="Urban"/>
    <n v="65"/>
    <n v="328"/>
    <n v="31"/>
    <n v="170"/>
    <n v="65"/>
    <n v="328"/>
    <x v="0"/>
    <x v="1"/>
    <x v="2"/>
  </r>
  <r>
    <x v="0"/>
    <s v="Hpakant"/>
    <s v="Rawan Baptist Church, Maw Shan Vil., Seik Mu"/>
    <s v="MMR001CMP182"/>
    <s v="GCA"/>
    <s v="Urban"/>
    <n v="10"/>
    <n v="39"/>
    <n v="9"/>
    <n v="37"/>
    <n v="9"/>
    <n v="0"/>
    <x v="2"/>
    <x v="1"/>
    <x v="2"/>
  </r>
  <r>
    <x v="0"/>
    <s v="Momauk"/>
    <s v="Ni Thaw Ka Monestry"/>
    <s v="MMR001CMP059"/>
    <s v="GCA"/>
    <s v="Urban"/>
    <n v="24"/>
    <n v="89"/>
    <n v="27"/>
    <n v="101"/>
    <n v="27"/>
    <n v="0"/>
    <x v="2"/>
    <x v="1"/>
    <x v="2"/>
  </r>
  <r>
    <x v="0"/>
    <s v="Momauk"/>
    <s v="Ni Thaw Ka Monestry"/>
    <s v="MMR001CMP059"/>
    <s v="GCA"/>
    <s v="Urban"/>
    <n v="24"/>
    <n v="89"/>
    <n v="27"/>
    <n v="101"/>
    <n v="27"/>
    <n v="0"/>
    <x v="1"/>
    <x v="1"/>
    <x v="2"/>
  </r>
  <r>
    <x v="0"/>
    <s v="Momauk"/>
    <s v="Ni Thaw Ka Monestry"/>
    <s v="MMR001CMP059"/>
    <s v="GCA"/>
    <s v="Urban"/>
    <n v="24"/>
    <n v="89"/>
    <n v="27"/>
    <n v="101"/>
    <n v="27"/>
    <n v="0"/>
    <x v="0"/>
    <x v="1"/>
    <x v="2"/>
  </r>
  <r>
    <x v="0"/>
    <s v="Myitkyina"/>
    <s v="Tat Kone Baptist Church"/>
    <s v="MMR001CMP001"/>
    <s v="GCA"/>
    <s v="Urban"/>
    <n v="54"/>
    <n v="355"/>
    <n v="51"/>
    <n v="273"/>
    <n v="67"/>
    <n v="365"/>
    <x v="0"/>
    <x v="1"/>
    <x v="1"/>
  </r>
  <r>
    <x v="0"/>
    <s v="Myitkyina"/>
    <s v="Tat Kone Baptist Church"/>
    <s v="MMR001CMP001"/>
    <s v="GCA"/>
    <s v="Urban"/>
    <n v="54"/>
    <n v="355"/>
    <n v="51"/>
    <n v="273"/>
    <n v="67"/>
    <n v="365"/>
    <x v="1"/>
    <x v="1"/>
    <x v="2"/>
  </r>
  <r>
    <x v="0"/>
    <s v="Myitkyina"/>
    <s v="Tat Kone Baptist Church"/>
    <s v="MMR001CMP001"/>
    <s v="GCA"/>
    <s v="Urban"/>
    <n v="54"/>
    <n v="355"/>
    <n v="51"/>
    <n v="273"/>
    <n v="67"/>
    <n v="365"/>
    <x v="2"/>
    <x v="1"/>
    <x v="1"/>
  </r>
  <r>
    <x v="1"/>
    <s v="Kutkai"/>
    <s v="Nam Hpak Ka Mare "/>
    <s v="MMR015CMP007"/>
    <s v="GCA"/>
    <s v="Rural"/>
    <n v="64"/>
    <n v="286"/>
    <n v="62"/>
    <n v="281"/>
    <n v="62"/>
    <n v="281"/>
    <x v="2"/>
    <x v="1"/>
    <x v="2"/>
  </r>
  <r>
    <x v="0"/>
    <s v="Momauk"/>
    <s v="Seng Ja "/>
    <s v="MMR001CMP073"/>
    <s v="GCA"/>
    <s v="Rural"/>
    <n v="45"/>
    <n v="269"/>
    <n v="39"/>
    <n v="237"/>
    <n v="39"/>
    <n v="237"/>
    <x v="0"/>
    <x v="1"/>
    <x v="2"/>
  </r>
  <r>
    <x v="1"/>
    <s v="Namtu"/>
    <s v="Nam Tu Baptist"/>
    <s v="MMR015CMP014"/>
    <s v="GCA"/>
    <s v="Urban"/>
    <n v="9"/>
    <n v="38"/>
    <n v="9"/>
    <n v="37"/>
    <n v="9"/>
    <n v="37"/>
    <x v="2"/>
    <x v="1"/>
    <x v="2"/>
  </r>
  <r>
    <x v="0"/>
    <s v="Myitkyina"/>
    <s v="Tat Kone Galile Baptist Church"/>
    <s v="MMR001CMP003"/>
    <s v="GCA"/>
    <s v="Urban"/>
    <n v="32"/>
    <n v="146"/>
    <n v="28"/>
    <n v="138"/>
    <n v="32"/>
    <n v="161"/>
    <x v="2"/>
    <x v="1"/>
    <x v="2"/>
  </r>
  <r>
    <x v="0"/>
    <s v="Momauk"/>
    <s v="Nyaung Na Pin "/>
    <s v="MMR001CMP072"/>
    <s v="GCA"/>
    <s v="Mixed"/>
    <n v="50"/>
    <n v="293"/>
    <n v="50"/>
    <n v="309"/>
    <n v="50"/>
    <n v="309"/>
    <x v="2"/>
    <x v="1"/>
    <x v="1"/>
  </r>
  <r>
    <x v="0"/>
    <s v="Myitkyina"/>
    <s v="Kyun Pin Thar Baptist Church"/>
    <s v="MMR001CMP013"/>
    <s v="GCA"/>
    <s v="Urban"/>
    <n v="44"/>
    <n v="191"/>
    <n v="18"/>
    <n v="65"/>
    <n v="44"/>
    <n v="191"/>
    <x v="0"/>
    <x v="1"/>
    <x v="2"/>
  </r>
  <r>
    <x v="0"/>
    <s v="Waingmaw"/>
    <s v="Mading Baptist Church"/>
    <s v="MMR001CMP027"/>
    <s v="GCA"/>
    <s v="Rural"/>
    <n v="22"/>
    <n v="128"/>
    <n v="21"/>
    <n v="123"/>
    <n v="22"/>
    <n v="128"/>
    <x v="0"/>
    <x v="1"/>
    <x v="1"/>
  </r>
  <r>
    <x v="0"/>
    <s v="Hpakant"/>
    <s v="Hmaw Wan, Anglican"/>
    <s v="MMR001CMP191"/>
    <s v="GCA"/>
    <s v="Urban"/>
    <n v="13"/>
    <n v="75"/>
    <n v="8"/>
    <n v="46"/>
    <n v="8"/>
    <n v="0"/>
    <x v="0"/>
    <x v="1"/>
    <x v="2"/>
  </r>
  <r>
    <x v="0"/>
    <s v="Hpakant"/>
    <s v="Hmaw Wan, Anglican"/>
    <s v="MMR001CMP191"/>
    <s v="GCA"/>
    <s v="Urban"/>
    <n v="13"/>
    <n v="75"/>
    <n v="8"/>
    <n v="46"/>
    <n v="8"/>
    <n v="0"/>
    <x v="1"/>
    <x v="1"/>
    <x v="2"/>
  </r>
  <r>
    <x v="0"/>
    <s v="Hpakant"/>
    <s v="Hmaw Wan, Anglican"/>
    <s v="MMR001CMP191"/>
    <s v="GCA"/>
    <s v="Urban"/>
    <n v="13"/>
    <n v="75"/>
    <n v="8"/>
    <n v="46"/>
    <n v="8"/>
    <n v="0"/>
    <x v="2"/>
    <x v="1"/>
    <x v="2"/>
  </r>
  <r>
    <x v="0"/>
    <s v="Mohnyin"/>
    <s v="St. Patrick Catholic Church "/>
    <s v="MMR001CMP080"/>
    <s v="GCA"/>
    <s v="Urban"/>
    <n v="12"/>
    <n v="55"/>
    <n v="12"/>
    <n v="62"/>
    <n v="12"/>
    <n v="62"/>
    <x v="2"/>
    <x v="1"/>
    <x v="2"/>
  </r>
  <r>
    <x v="0"/>
    <s v="Mohnyin"/>
    <s v="St. Patrick Catholic Church "/>
    <s v="MMR001CMP080"/>
    <s v="GCA"/>
    <s v="Urban"/>
    <n v="12"/>
    <n v="55"/>
    <n v="12"/>
    <n v="62"/>
    <n v="12"/>
    <n v="62"/>
    <x v="1"/>
    <x v="1"/>
    <x v="2"/>
  </r>
  <r>
    <x v="0"/>
    <s v="Mohnyin"/>
    <s v="St. Patrick Catholic Church "/>
    <s v="MMR001CMP080"/>
    <s v="GCA"/>
    <s v="Urban"/>
    <n v="12"/>
    <n v="55"/>
    <n v="12"/>
    <n v="62"/>
    <n v="12"/>
    <n v="62"/>
    <x v="0"/>
    <x v="1"/>
    <x v="2"/>
  </r>
  <r>
    <x v="1"/>
    <s v="Kutkai"/>
    <s v="Kutkai downtown (KBC Church)"/>
    <s v="MMR015CMP016"/>
    <s v="GCA"/>
    <s v="Urban"/>
    <n v="65"/>
    <n v="285"/>
    <n v="63"/>
    <n v="286"/>
    <n v="63"/>
    <n v="286"/>
    <x v="2"/>
    <x v="1"/>
    <x v="1"/>
  </r>
  <r>
    <x v="1"/>
    <s v="Kutkai"/>
    <s v="Mungji Pa Dabang (Baptist Church)         "/>
    <s v="MMR015CMP006"/>
    <s v="GCA"/>
    <s v="Rural"/>
    <n v="49"/>
    <n v="270"/>
    <n v="49"/>
    <n v="261"/>
    <n v="49"/>
    <n v="261"/>
    <x v="0"/>
    <x v="1"/>
    <x v="2"/>
  </r>
  <r>
    <x v="0"/>
    <s v="Hpakant"/>
    <s v="Hlaing Naung Baptist"/>
    <s v="MMR001CMP148"/>
    <s v="GCA"/>
    <s v="Mixed"/>
    <n v="14"/>
    <n v="47"/>
    <n v="14"/>
    <n v="47"/>
    <n v="14"/>
    <n v="47"/>
    <x v="0"/>
    <x v="1"/>
    <x v="2"/>
  </r>
  <r>
    <x v="0"/>
    <s v="Hpakant"/>
    <s v="Hlaing Naung Baptist"/>
    <s v="MMR001CMP148"/>
    <s v="GCA"/>
    <s v="Mixed"/>
    <n v="14"/>
    <n v="47"/>
    <n v="14"/>
    <n v="47"/>
    <n v="14"/>
    <n v="47"/>
    <x v="1"/>
    <x v="1"/>
    <x v="1"/>
  </r>
  <r>
    <x v="0"/>
    <s v="Hpakant"/>
    <s v="Hlaing Naung Baptist"/>
    <s v="MMR001CMP148"/>
    <s v="GCA"/>
    <s v="Mixed"/>
    <n v="14"/>
    <n v="47"/>
    <n v="14"/>
    <n v="47"/>
    <n v="14"/>
    <n v="47"/>
    <x v="2"/>
    <x v="1"/>
    <x v="2"/>
  </r>
  <r>
    <x v="0"/>
    <s v="Bhamo"/>
    <s v="Lisu Boarding-House"/>
    <s v="MMR001CMP049"/>
    <s v="GCA"/>
    <s v="Urban"/>
    <n v="116"/>
    <n v="659"/>
    <n v="113"/>
    <n v="641"/>
    <n v="120"/>
    <n v="680"/>
    <x v="0"/>
    <x v="1"/>
    <x v="2"/>
  </r>
  <r>
    <x v="0"/>
    <s v="Waingmaw"/>
    <s v="Mading Baptist Church"/>
    <s v="MMR001CMP027"/>
    <s v="GCA"/>
    <s v="Rural"/>
    <n v="22"/>
    <n v="128"/>
    <n v="21"/>
    <n v="123"/>
    <n v="22"/>
    <n v="128"/>
    <x v="1"/>
    <x v="1"/>
    <x v="2"/>
  </r>
  <r>
    <x v="0"/>
    <s v="Momauk"/>
    <s v="Seng Ja "/>
    <s v="MMR001CMP073"/>
    <s v="GCA"/>
    <s v="Rural"/>
    <n v="45"/>
    <n v="269"/>
    <n v="39"/>
    <n v="237"/>
    <n v="39"/>
    <n v="237"/>
    <x v="1"/>
    <x v="1"/>
    <x v="2"/>
  </r>
  <r>
    <x v="0"/>
    <s v="Waingmaw"/>
    <s v="Post 6 Camp"/>
    <s v="MMR001CMP160"/>
    <s v="NGCA"/>
    <s v="Rural"/>
    <n v="90"/>
    <n v="508"/>
    <n v="98"/>
    <n v="554"/>
    <n v="124"/>
    <n v="319"/>
    <x v="2"/>
    <x v="1"/>
    <x v="0"/>
  </r>
  <r>
    <x v="0"/>
    <s v="Waingmaw"/>
    <s v="Post 6 Camp"/>
    <s v="MMR001CMP160"/>
    <s v="NGCA"/>
    <s v="Rural"/>
    <n v="90"/>
    <n v="508"/>
    <n v="98"/>
    <n v="554"/>
    <n v="124"/>
    <n v="319"/>
    <x v="1"/>
    <x v="1"/>
    <x v="1"/>
  </r>
  <r>
    <x v="0"/>
    <s v="Hpakant"/>
    <s v="Nam Ma Phyit, COC"/>
    <s v="MMR001CMP192"/>
    <s v="GCA"/>
    <s v="Urban"/>
    <n v="17"/>
    <n v="64"/>
    <n v="12"/>
    <n v="47"/>
    <n v="12"/>
    <n v="0"/>
    <x v="0"/>
    <x v="1"/>
    <x v="2"/>
  </r>
  <r>
    <x v="0"/>
    <s v="Hpakant"/>
    <s v="Nam Ma Phyit, COC"/>
    <s v="MMR001CMP192"/>
    <s v="GCA"/>
    <s v="Urban"/>
    <n v="17"/>
    <n v="64"/>
    <n v="12"/>
    <n v="47"/>
    <n v="12"/>
    <n v="0"/>
    <x v="1"/>
    <x v="1"/>
    <x v="2"/>
  </r>
  <r>
    <x v="0"/>
    <s v="Hpakant"/>
    <s v="Nam Ma Phyit, COC"/>
    <s v="MMR001CMP192"/>
    <s v="GCA"/>
    <s v="Urban"/>
    <n v="17"/>
    <n v="64"/>
    <n v="12"/>
    <n v="47"/>
    <n v="12"/>
    <n v="0"/>
    <x v="2"/>
    <x v="1"/>
    <x v="2"/>
  </r>
  <r>
    <x v="0"/>
    <s v="Waingmaw"/>
    <s v="Post 6 Camp"/>
    <s v="MMR001CMP160"/>
    <s v="NGCA"/>
    <s v="Rural"/>
    <n v="90"/>
    <n v="508"/>
    <n v="98"/>
    <n v="554"/>
    <n v="124"/>
    <n v="319"/>
    <x v="0"/>
    <x v="1"/>
    <x v="4"/>
  </r>
  <r>
    <x v="1"/>
    <s v="Kutkai"/>
    <s v="Nam Hpak Ka Mare "/>
    <s v="MMR015CMP007"/>
    <s v="GCA"/>
    <s v="Rural"/>
    <n v="64"/>
    <n v="286"/>
    <n v="62"/>
    <n v="281"/>
    <n v="62"/>
    <n v="281"/>
    <x v="1"/>
    <x v="1"/>
    <x v="2"/>
  </r>
  <r>
    <x v="1"/>
    <s v="Kutkai"/>
    <s v="Kutkai downtown (KBC Church)"/>
    <s v="MMR015CMP016"/>
    <s v="GCA"/>
    <s v="Urban"/>
    <n v="65"/>
    <n v="285"/>
    <n v="63"/>
    <n v="286"/>
    <n v="63"/>
    <n v="286"/>
    <x v="1"/>
    <x v="1"/>
    <x v="0"/>
  </r>
  <r>
    <x v="0"/>
    <s v="Bhamo"/>
    <s v="Htoi San Church"/>
    <s v="MMR001CMP052"/>
    <s v="GCA"/>
    <s v="Urban"/>
    <n v="43"/>
    <n v="237"/>
    <n v="39"/>
    <n v="223"/>
    <n v="39"/>
    <n v="223"/>
    <x v="2"/>
    <x v="1"/>
    <x v="1"/>
  </r>
  <r>
    <x v="0"/>
    <s v="Bhamo"/>
    <s v="Htoi San Church"/>
    <s v="MMR001CMP052"/>
    <s v="GCA"/>
    <s v="Urban"/>
    <n v="43"/>
    <n v="237"/>
    <n v="39"/>
    <n v="223"/>
    <n v="39"/>
    <n v="223"/>
    <x v="1"/>
    <x v="1"/>
    <x v="1"/>
  </r>
  <r>
    <x v="0"/>
    <s v="Waingmaw"/>
    <s v="Qtr. 2 Myoma Baptist Church"/>
    <s v="MMR001CMP025"/>
    <s v="GCA"/>
    <s v="Urban"/>
    <n v="65"/>
    <n v="328"/>
    <n v="31"/>
    <n v="170"/>
    <n v="65"/>
    <n v="328"/>
    <x v="2"/>
    <x v="1"/>
    <x v="2"/>
  </r>
  <r>
    <x v="0"/>
    <s v="Waingmaw"/>
    <s v="Qtr. 2 Myoma Baptist Church"/>
    <s v="MMR001CMP025"/>
    <s v="GCA"/>
    <s v="Urban"/>
    <n v="65"/>
    <n v="328"/>
    <n v="31"/>
    <n v="170"/>
    <n v="65"/>
    <n v="328"/>
    <x v="1"/>
    <x v="1"/>
    <x v="1"/>
  </r>
  <r>
    <x v="0"/>
    <s v="Waingmaw"/>
    <s v="Mading Baptist Church"/>
    <s v="MMR001CMP027"/>
    <s v="GCA"/>
    <s v="Rural"/>
    <n v="22"/>
    <n v="128"/>
    <n v="21"/>
    <n v="123"/>
    <n v="22"/>
    <n v="128"/>
    <x v="2"/>
    <x v="1"/>
    <x v="1"/>
  </r>
  <r>
    <x v="0"/>
    <s v="Momauk"/>
    <s v="Loi Je Baptist Church"/>
    <s v="MMR001CMP071"/>
    <s v="GCA"/>
    <s v="Urban"/>
    <n v="29"/>
    <n v="182"/>
    <n v="36"/>
    <n v="215"/>
    <n v="36"/>
    <n v="217"/>
    <x v="0"/>
    <x v="1"/>
    <x v="2"/>
  </r>
  <r>
    <x v="0"/>
    <s v="Myitkyina"/>
    <s v="Tat Kone Galile Baptist Church"/>
    <s v="MMR001CMP003"/>
    <s v="GCA"/>
    <s v="Urban"/>
    <n v="32"/>
    <n v="146"/>
    <n v="28"/>
    <n v="138"/>
    <n v="32"/>
    <n v="161"/>
    <x v="1"/>
    <x v="1"/>
    <x v="2"/>
  </r>
  <r>
    <x v="0"/>
    <s v="Momauk"/>
    <s v="Loi Je Baptist Church"/>
    <s v="MMR001CMP071"/>
    <s v="GCA"/>
    <s v="Urban"/>
    <n v="29"/>
    <n v="182"/>
    <n v="36"/>
    <n v="215"/>
    <n v="36"/>
    <n v="217"/>
    <x v="2"/>
    <x v="1"/>
    <x v="2"/>
  </r>
  <r>
    <x v="0"/>
    <s v="Myitkyina"/>
    <s v="Shwe Zet Baptist Church"/>
    <s v="MMR001CMP009"/>
    <s v="GCA"/>
    <s v="Urban"/>
    <n v="90"/>
    <n v="487"/>
    <n v="75"/>
    <n v="423"/>
    <n v="91"/>
    <n v="491"/>
    <x v="0"/>
    <x v="1"/>
    <x v="0"/>
  </r>
  <r>
    <x v="1"/>
    <s v="Namtu"/>
    <s v="Nam Tu Baptist"/>
    <s v="MMR015CMP014"/>
    <s v="GCA"/>
    <s v="Urban"/>
    <n v="9"/>
    <n v="38"/>
    <n v="9"/>
    <n v="37"/>
    <n v="9"/>
    <n v="37"/>
    <x v="1"/>
    <x v="1"/>
    <x v="1"/>
  </r>
  <r>
    <x v="0"/>
    <s v="Hpakant"/>
    <s v="Lisu Baptist Church, Maw Shan Vil,. Seik Mu"/>
    <s v="MMR001CMP181"/>
    <s v="GCA"/>
    <s v="Urban"/>
    <n v="25"/>
    <n v="133"/>
    <n v="21"/>
    <n v="117"/>
    <n v="21"/>
    <n v="0"/>
    <x v="0"/>
    <x v="1"/>
    <x v="1"/>
  </r>
  <r>
    <x v="0"/>
    <s v="Hpakant"/>
    <s v="Lisu Baptist Church, Maw Shan Vil,. Seik Mu"/>
    <s v="MMR001CMP181"/>
    <s v="GCA"/>
    <s v="Urban"/>
    <n v="25"/>
    <n v="133"/>
    <n v="21"/>
    <n v="117"/>
    <n v="21"/>
    <n v="0"/>
    <x v="1"/>
    <x v="1"/>
    <x v="1"/>
  </r>
  <r>
    <x v="0"/>
    <s v="Hpakant"/>
    <s v="Lisu Baptist Church, Maw Shan Vil,. Seik Mu"/>
    <s v="MMR001CMP181"/>
    <s v="GCA"/>
    <s v="Urban"/>
    <n v="25"/>
    <n v="133"/>
    <n v="21"/>
    <n v="117"/>
    <n v="21"/>
    <n v="0"/>
    <x v="2"/>
    <x v="1"/>
    <x v="2"/>
  </r>
  <r>
    <x v="0"/>
    <s v="Myitkyina"/>
    <s v="Maliyang Baptist Church"/>
    <s v="MMR001CMP016"/>
    <s v="GCA"/>
    <s v="Urban"/>
    <n v="60"/>
    <n v="293"/>
    <n v="60"/>
    <n v="293"/>
    <n v="60"/>
    <n v="293"/>
    <x v="0"/>
    <x v="1"/>
    <x v="2"/>
  </r>
  <r>
    <x v="0"/>
    <s v="Myitkyina"/>
    <s v="Maliyang Baptist Church"/>
    <s v="MMR001CMP016"/>
    <s v="GCA"/>
    <s v="Urban"/>
    <n v="60"/>
    <n v="293"/>
    <n v="60"/>
    <n v="293"/>
    <n v="60"/>
    <n v="293"/>
    <x v="1"/>
    <x v="1"/>
    <x v="2"/>
  </r>
  <r>
    <x v="0"/>
    <s v="Myitkyina"/>
    <s v="Maliyang Baptist Church"/>
    <s v="MMR001CMP016"/>
    <s v="GCA"/>
    <s v="Urban"/>
    <n v="60"/>
    <n v="293"/>
    <n v="60"/>
    <n v="293"/>
    <n v="60"/>
    <n v="293"/>
    <x v="2"/>
    <x v="1"/>
    <x v="2"/>
  </r>
  <r>
    <x v="1"/>
    <s v="Manton"/>
    <s v="Mandung - Jinghpaw"/>
    <s v="MMR015CMP009"/>
    <s v="GCA"/>
    <s v="Urban"/>
    <n v="37"/>
    <n v="159"/>
    <n v="37"/>
    <n v="159"/>
    <n v="37"/>
    <n v="172"/>
    <x v="0"/>
    <x v="1"/>
    <x v="1"/>
  </r>
  <r>
    <x v="0"/>
    <s v="Myitkyina"/>
    <s v="Shwe Zet Baptist Church"/>
    <s v="MMR001CMP009"/>
    <s v="GCA"/>
    <s v="Urban"/>
    <n v="90"/>
    <n v="487"/>
    <n v="75"/>
    <n v="423"/>
    <n v="91"/>
    <n v="491"/>
    <x v="2"/>
    <x v="1"/>
    <x v="0"/>
  </r>
  <r>
    <x v="0"/>
    <s v="Waingmaw"/>
    <s v="Maina KBC (Bawng Ring)"/>
    <s v="MMR001CMP040"/>
    <s v="GCA"/>
    <s v="Rural"/>
    <n v="428"/>
    <n v="2219"/>
    <n v="396"/>
    <n v="2120"/>
    <n v="396"/>
    <n v="2120"/>
    <x v="2"/>
    <x v="1"/>
    <x v="2"/>
  </r>
  <r>
    <x v="1"/>
    <s v="Manton"/>
    <s v="Mandung - Jinghpaw"/>
    <s v="MMR015CMP009"/>
    <s v="GCA"/>
    <s v="Urban"/>
    <n v="37"/>
    <n v="159"/>
    <n v="37"/>
    <n v="159"/>
    <n v="37"/>
    <n v="172"/>
    <x v="1"/>
    <x v="1"/>
    <x v="1"/>
  </r>
  <r>
    <x v="0"/>
    <s v="Waingmaw"/>
    <s v="Maina KBC (Bawng Ring)"/>
    <s v="MMR001CMP040"/>
    <s v="GCA"/>
    <s v="Rural"/>
    <n v="428"/>
    <n v="2219"/>
    <n v="396"/>
    <n v="2120"/>
    <n v="396"/>
    <n v="2120"/>
    <x v="1"/>
    <x v="1"/>
    <x v="2"/>
  </r>
  <r>
    <x v="0"/>
    <s v="Hpakant"/>
    <s v="Dhama Rakhita, Nyein Chan Tar Yar Ward(Lon Khin)"/>
    <s v="MMR001CMP174"/>
    <s v="GCA"/>
    <s v="Urban"/>
    <n v="65"/>
    <n v="347"/>
    <n v="66"/>
    <n v="354"/>
    <n v="66"/>
    <n v="0"/>
    <x v="0"/>
    <x v="1"/>
    <x v="1"/>
  </r>
  <r>
    <x v="0"/>
    <s v="Hpakant"/>
    <s v="Dhama Rakhita, Nyein Chan Tar Yar Ward(Lon Khin)"/>
    <s v="MMR001CMP174"/>
    <s v="GCA"/>
    <s v="Urban"/>
    <n v="65"/>
    <n v="347"/>
    <n v="66"/>
    <n v="354"/>
    <n v="66"/>
    <n v="0"/>
    <x v="1"/>
    <x v="1"/>
    <x v="1"/>
  </r>
  <r>
    <x v="0"/>
    <s v="Hpakant"/>
    <s v="Dhama Rakhita, Nyein Chan Tar Yar Ward(Lon Khin)"/>
    <s v="MMR001CMP174"/>
    <s v="GCA"/>
    <s v="Urban"/>
    <n v="65"/>
    <n v="347"/>
    <n v="66"/>
    <n v="354"/>
    <n v="66"/>
    <n v="0"/>
    <x v="2"/>
    <x v="1"/>
    <x v="2"/>
  </r>
  <r>
    <x v="0"/>
    <s v="Hpakant"/>
    <s v="AG Church, Hmaw Si Sa"/>
    <s v="MMR001CMP176"/>
    <s v="GCA"/>
    <s v="Urban"/>
    <n v="67"/>
    <n v="350"/>
    <n v="67"/>
    <n v="351"/>
    <n v="67"/>
    <n v="351"/>
    <x v="2"/>
    <x v="1"/>
    <x v="2"/>
  </r>
  <r>
    <x v="0"/>
    <s v="Hpakant"/>
    <s v="AG Church, Hmaw Si Sa"/>
    <s v="MMR001CMP176"/>
    <s v="GCA"/>
    <s v="Urban"/>
    <n v="67"/>
    <n v="350"/>
    <n v="67"/>
    <n v="351"/>
    <n v="67"/>
    <n v="351"/>
    <x v="1"/>
    <x v="1"/>
    <x v="2"/>
  </r>
  <r>
    <x v="0"/>
    <s v="Hpakant"/>
    <s v="AG Church, Hmaw Si Sa"/>
    <s v="MMR001CMP176"/>
    <s v="GCA"/>
    <s v="Urban"/>
    <n v="67"/>
    <n v="350"/>
    <n v="67"/>
    <n v="351"/>
    <n v="67"/>
    <n v="351"/>
    <x v="0"/>
    <x v="1"/>
    <x v="2"/>
  </r>
  <r>
    <x v="0"/>
    <s v="Waingmaw"/>
    <s v="Maina KBC (Bawng Ring)"/>
    <s v="MMR001CMP040"/>
    <s v="GCA"/>
    <s v="Rural"/>
    <n v="428"/>
    <n v="2219"/>
    <n v="396"/>
    <n v="2120"/>
    <n v="396"/>
    <n v="2120"/>
    <x v="0"/>
    <x v="1"/>
    <x v="2"/>
  </r>
  <r>
    <x v="1"/>
    <s v="Manton"/>
    <s v="Mandung - Jinghpaw"/>
    <s v="MMR015CMP009"/>
    <s v="GCA"/>
    <s v="Urban"/>
    <n v="37"/>
    <n v="159"/>
    <n v="37"/>
    <n v="159"/>
    <n v="37"/>
    <n v="172"/>
    <x v="2"/>
    <x v="1"/>
    <x v="2"/>
  </r>
  <r>
    <x v="0"/>
    <s v="Myitkyina"/>
    <s v="Le Kone Ziun Baptist Church "/>
    <s v="MMR001CMP014"/>
    <s v="GCA"/>
    <s v="Urban"/>
    <n v="138"/>
    <n v="697"/>
    <n v="82"/>
    <n v="467"/>
    <n v="138"/>
    <n v="697"/>
    <x v="0"/>
    <x v="1"/>
    <x v="0"/>
  </r>
  <r>
    <x v="0"/>
    <s v="Myitkyina"/>
    <s v="Le Kone Ziun Baptist Church "/>
    <s v="MMR001CMP014"/>
    <s v="GCA"/>
    <s v="Urban"/>
    <n v="138"/>
    <n v="697"/>
    <n v="82"/>
    <n v="467"/>
    <n v="138"/>
    <n v="697"/>
    <x v="1"/>
    <x v="1"/>
    <x v="0"/>
  </r>
  <r>
    <x v="0"/>
    <s v="Myitkyina"/>
    <s v="Le Kone Ziun Baptist Church "/>
    <s v="MMR001CMP014"/>
    <s v="GCA"/>
    <s v="Urban"/>
    <n v="138"/>
    <n v="697"/>
    <n v="82"/>
    <n v="467"/>
    <n v="138"/>
    <n v="697"/>
    <x v="2"/>
    <x v="1"/>
    <x v="2"/>
  </r>
  <r>
    <x v="0"/>
    <s v="Momauk"/>
    <s v="Loi Je Baptist Church"/>
    <s v="MMR001CMP071"/>
    <s v="GCA"/>
    <s v="Urban"/>
    <n v="29"/>
    <n v="182"/>
    <n v="36"/>
    <n v="215"/>
    <n v="36"/>
    <n v="217"/>
    <x v="1"/>
    <x v="1"/>
    <x v="2"/>
  </r>
  <r>
    <x v="0"/>
    <s v="Bhamo"/>
    <s v="Ta Gun Taing Monastery (Shwe Kyi Na)"/>
    <s v="MMR001CMP055"/>
    <s v="GCA"/>
    <s v="Urban"/>
    <n v="25"/>
    <n v="104"/>
    <n v="24"/>
    <n v="107"/>
    <n v="24"/>
    <n v="107"/>
    <x v="0"/>
    <x v="1"/>
    <x v="4"/>
  </r>
  <r>
    <x v="0"/>
    <s v="Momauk"/>
    <s v="Seng Ja "/>
    <s v="MMR001CMP073"/>
    <s v="GCA"/>
    <s v="Rural"/>
    <n v="45"/>
    <n v="269"/>
    <n v="39"/>
    <n v="237"/>
    <n v="39"/>
    <n v="237"/>
    <x v="2"/>
    <x v="1"/>
    <x v="2"/>
  </r>
  <r>
    <x v="0"/>
    <s v="Hpakant"/>
    <s v="AG Church, Maw Wan"/>
    <s v="MMR001CMP190"/>
    <s v="GCA"/>
    <s v="Urban"/>
    <n v="14"/>
    <n v="83"/>
    <n v="13"/>
    <n v="83"/>
    <n v="13"/>
    <n v="0"/>
    <x v="0"/>
    <x v="1"/>
    <x v="2"/>
  </r>
  <r>
    <x v="0"/>
    <s v="Bhamo"/>
    <s v="Yoe Kyi Monastery"/>
    <s v="MMR001CMP053"/>
    <s v="GCA"/>
    <s v="Urban"/>
    <n v="15"/>
    <n v="64"/>
    <n v="15"/>
    <n v="73"/>
    <n v="15"/>
    <n v="73"/>
    <x v="2"/>
    <x v="1"/>
    <x v="2"/>
  </r>
  <r>
    <x v="0"/>
    <s v="Bhamo"/>
    <s v="Yoe Kyi Monastery"/>
    <s v="MMR001CMP053"/>
    <s v="GCA"/>
    <s v="Urban"/>
    <n v="15"/>
    <n v="64"/>
    <n v="15"/>
    <n v="73"/>
    <n v="15"/>
    <n v="73"/>
    <x v="1"/>
    <x v="1"/>
    <x v="2"/>
  </r>
  <r>
    <x v="0"/>
    <s v="Bhamo"/>
    <s v="Yoe Kyi Monastery"/>
    <s v="MMR001CMP053"/>
    <s v="GCA"/>
    <s v="Urban"/>
    <n v="15"/>
    <n v="64"/>
    <n v="15"/>
    <n v="73"/>
    <n v="15"/>
    <n v="73"/>
    <x v="0"/>
    <x v="1"/>
    <x v="2"/>
  </r>
  <r>
    <x v="0"/>
    <s v="Hpakant"/>
    <s v="AG Church, Maw Wan"/>
    <s v="MMR001CMP190"/>
    <s v="GCA"/>
    <s v="Urban"/>
    <n v="14"/>
    <n v="83"/>
    <n v="13"/>
    <n v="83"/>
    <n v="13"/>
    <n v="0"/>
    <x v="1"/>
    <x v="1"/>
    <x v="2"/>
  </r>
  <r>
    <x v="0"/>
    <s v="Hpakant"/>
    <s v="AG Church, Maw Wan"/>
    <s v="MMR001CMP190"/>
    <s v="GCA"/>
    <s v="Urban"/>
    <n v="14"/>
    <n v="83"/>
    <n v="13"/>
    <n v="83"/>
    <n v="13"/>
    <n v="0"/>
    <x v="2"/>
    <x v="1"/>
    <x v="2"/>
  </r>
  <r>
    <x v="0"/>
    <s v="Myitkyina"/>
    <s v="Le Kone Bethlehem Church"/>
    <s v="MMR001CMP015"/>
    <s v="GCA"/>
    <s v="Urban"/>
    <n v="108"/>
    <n v="605"/>
    <n v="17"/>
    <n v="176"/>
    <n v="96"/>
    <n v="544"/>
    <x v="0"/>
    <x v="1"/>
    <x v="4"/>
  </r>
  <r>
    <x v="0"/>
    <s v="Myitkyina"/>
    <s v="Le Kone Bethlehem Church"/>
    <s v="MMR001CMP015"/>
    <s v="GCA"/>
    <s v="Urban"/>
    <n v="108"/>
    <n v="605"/>
    <n v="17"/>
    <n v="176"/>
    <n v="96"/>
    <n v="544"/>
    <x v="1"/>
    <x v="1"/>
    <x v="1"/>
  </r>
  <r>
    <x v="0"/>
    <s v="Myitkyina"/>
    <s v="Le Kone Bethlehem Church"/>
    <s v="MMR001CMP015"/>
    <s v="GCA"/>
    <s v="Urban"/>
    <n v="108"/>
    <n v="605"/>
    <n v="17"/>
    <n v="176"/>
    <n v="96"/>
    <n v="544"/>
    <x v="2"/>
    <x v="1"/>
    <x v="0"/>
  </r>
  <r>
    <x v="1"/>
    <s v="Kutkai"/>
    <s v="Nam Hpak Ka Mare "/>
    <s v="MMR015CMP007"/>
    <s v="GCA"/>
    <s v="Rural"/>
    <n v="64"/>
    <n v="286"/>
    <n v="62"/>
    <n v="281"/>
    <n v="62"/>
    <n v="281"/>
    <x v="0"/>
    <x v="1"/>
    <x v="2"/>
  </r>
  <r>
    <x v="0"/>
    <s v="Myitkyina"/>
    <s v="Shwe Zet Baptist Church"/>
    <s v="MMR001CMP009"/>
    <s v="GCA"/>
    <s v="Urban"/>
    <n v="90"/>
    <n v="487"/>
    <n v="75"/>
    <n v="423"/>
    <n v="91"/>
    <n v="491"/>
    <x v="1"/>
    <x v="1"/>
    <x v="2"/>
  </r>
  <r>
    <x v="0"/>
    <s v="Bhamo"/>
    <s v="Ta Gun Taing Monastery (Shwe Kyi Na)"/>
    <s v="MMR001CMP055"/>
    <s v="GCA"/>
    <s v="Urban"/>
    <n v="25"/>
    <n v="104"/>
    <n v="24"/>
    <n v="107"/>
    <n v="24"/>
    <n v="107"/>
    <x v="1"/>
    <x v="1"/>
    <x v="4"/>
  </r>
  <r>
    <x v="0"/>
    <s v="Bhamo"/>
    <s v="Lisu Boarding-House"/>
    <s v="MMR001CMP049"/>
    <s v="GCA"/>
    <s v="Urban"/>
    <n v="116"/>
    <n v="659"/>
    <n v="113"/>
    <n v="641"/>
    <n v="120"/>
    <n v="680"/>
    <x v="1"/>
    <x v="1"/>
    <x v="2"/>
  </r>
  <r>
    <x v="0"/>
    <s v="Waingmaw"/>
    <s v="Maina Lawang Baptist Church"/>
    <s v="MMR001CMP039"/>
    <s v="GCA"/>
    <s v="Rural"/>
    <n v="48"/>
    <n v="199"/>
    <n v="46"/>
    <n v="192"/>
    <n v="46"/>
    <n v="192"/>
    <x v="2"/>
    <x v="1"/>
    <x v="2"/>
  </r>
  <r>
    <x v="0"/>
    <s v="Puta-O"/>
    <s v="Lung Sut"/>
    <s v="MMR001CMP234"/>
    <s v="GCA"/>
    <s v="Urban"/>
    <n v="59"/>
    <n v="235"/>
    <n v="59"/>
    <n v="235"/>
    <n v="59"/>
    <n v="235"/>
    <x v="0"/>
    <x v="1"/>
    <x v="3"/>
  </r>
  <r>
    <x v="0"/>
    <s v="Puta-O"/>
    <s v="Lung Sut"/>
    <s v="MMR001CMP234"/>
    <s v="GCA"/>
    <s v="Urban"/>
    <n v="59"/>
    <n v="235"/>
    <n v="59"/>
    <n v="235"/>
    <n v="59"/>
    <n v="235"/>
    <x v="1"/>
    <x v="1"/>
    <x v="0"/>
  </r>
  <r>
    <x v="0"/>
    <s v="Puta-O"/>
    <s v="Lung Sut"/>
    <s v="MMR001CMP234"/>
    <s v="GCA"/>
    <s v="Urban"/>
    <n v="59"/>
    <n v="235"/>
    <n v="59"/>
    <n v="235"/>
    <n v="59"/>
    <n v="235"/>
    <x v="2"/>
    <x v="1"/>
    <x v="0"/>
  </r>
  <r>
    <x v="0"/>
    <s v="Waingmaw"/>
    <s v="Maina Lawang Baptist Church"/>
    <s v="MMR001CMP039"/>
    <s v="GCA"/>
    <s v="Rural"/>
    <n v="48"/>
    <n v="199"/>
    <n v="46"/>
    <n v="192"/>
    <n v="46"/>
    <n v="192"/>
    <x v="1"/>
    <x v="1"/>
    <x v="1"/>
  </r>
  <r>
    <x v="0"/>
    <s v="Waingmaw"/>
    <s v="Maina Lawang Baptist Church"/>
    <s v="MMR001CMP039"/>
    <s v="GCA"/>
    <s v="Rural"/>
    <n v="48"/>
    <n v="199"/>
    <n v="46"/>
    <n v="192"/>
    <n v="46"/>
    <n v="192"/>
    <x v="0"/>
    <x v="1"/>
    <x v="1"/>
  </r>
  <r>
    <x v="0"/>
    <s v="Hpakant"/>
    <s v="Chin Church, Seik Mu"/>
    <s v="MMR001CMP109"/>
    <s v="GCA"/>
    <s v="Urban"/>
    <n v="6"/>
    <n v="30"/>
    <n v="6"/>
    <n v="28"/>
    <n v="6"/>
    <n v="0"/>
    <x v="0"/>
    <x v="1"/>
    <x v="2"/>
  </r>
  <r>
    <x v="0"/>
    <s v="Hpakant"/>
    <s v="Chin Church, Seik Mu"/>
    <s v="MMR001CMP109"/>
    <s v="GCA"/>
    <s v="Urban"/>
    <n v="6"/>
    <n v="30"/>
    <n v="6"/>
    <n v="28"/>
    <n v="6"/>
    <n v="0"/>
    <x v="1"/>
    <x v="1"/>
    <x v="2"/>
  </r>
  <r>
    <x v="0"/>
    <s v="Hpakant"/>
    <s v="Chin Church, Seik Mu"/>
    <s v="MMR001CMP109"/>
    <s v="GCA"/>
    <s v="Urban"/>
    <n v="6"/>
    <n v="30"/>
    <n v="6"/>
    <n v="28"/>
    <n v="6"/>
    <n v="0"/>
    <x v="2"/>
    <x v="1"/>
    <x v="2"/>
  </r>
  <r>
    <x v="0"/>
    <s v="Bhamo"/>
    <s v="Mu-yin Baptist Church"/>
    <s v="MMR001CMP051"/>
    <s v="GCA"/>
    <s v="Urban"/>
    <n v="23"/>
    <n v="86"/>
    <n v="13"/>
    <n v="55"/>
    <n v="14"/>
    <n v="65"/>
    <x v="2"/>
    <x v="1"/>
    <x v="2"/>
  </r>
  <r>
    <x v="0"/>
    <s v="Bhamo"/>
    <s v="Mu-yin Baptist Church"/>
    <s v="MMR001CMP051"/>
    <s v="GCA"/>
    <s v="Urban"/>
    <n v="23"/>
    <n v="86"/>
    <n v="13"/>
    <n v="55"/>
    <n v="14"/>
    <n v="65"/>
    <x v="1"/>
    <x v="1"/>
    <x v="2"/>
  </r>
  <r>
    <x v="0"/>
    <s v="Bhamo"/>
    <s v="Mu-yin Baptist Church"/>
    <s v="MMR001CMP051"/>
    <s v="GCA"/>
    <s v="Urban"/>
    <n v="23"/>
    <n v="86"/>
    <n v="13"/>
    <n v="55"/>
    <n v="14"/>
    <n v="65"/>
    <x v="0"/>
    <x v="1"/>
    <x v="2"/>
  </r>
  <r>
    <x v="0"/>
    <s v="Bhamo"/>
    <s v="Ta Gun Taing Monastery (Shwe Kyi Na)"/>
    <s v="MMR001CMP055"/>
    <s v="GCA"/>
    <s v="Urban"/>
    <n v="25"/>
    <n v="104"/>
    <n v="24"/>
    <n v="107"/>
    <n v="24"/>
    <n v="107"/>
    <x v="2"/>
    <x v="1"/>
    <x v="2"/>
  </r>
  <r>
    <x v="0"/>
    <s v="Bhamo"/>
    <s v="Robert Church"/>
    <s v="MMR001CMP047"/>
    <s v="GCA"/>
    <s v="Urban"/>
    <n v="652"/>
    <n v="3706"/>
    <n v="629"/>
    <n v="3794"/>
    <n v="629"/>
    <n v="3794"/>
    <x v="2"/>
    <x v="1"/>
    <x v="0"/>
  </r>
  <r>
    <x v="0"/>
    <s v="Waingmaw"/>
    <s v="Woi Chyai "/>
    <s v="MMR001CMP116"/>
    <s v="NGCA"/>
    <s v="Urban"/>
    <n v="1344"/>
    <n v="6811"/>
    <n v="352"/>
    <n v="1884"/>
    <m/>
    <n v="6602"/>
    <x v="1"/>
    <x v="1"/>
    <x v="19"/>
  </r>
  <r>
    <x v="0"/>
    <s v="Waingmaw"/>
    <s v="Nawng Hee Village"/>
    <s v="MMR001CMP033"/>
    <s v="GCA"/>
    <s v="Rural"/>
    <n v="18"/>
    <n v="82"/>
    <n v="12"/>
    <n v="51"/>
    <n v="18"/>
    <n v="81"/>
    <x v="0"/>
    <x v="1"/>
    <x v="2"/>
  </r>
  <r>
    <x v="0"/>
    <s v="Waingmaw"/>
    <s v="Nawng Hee Village"/>
    <s v="MMR001CMP033"/>
    <s v="GCA"/>
    <s v="Rural"/>
    <n v="18"/>
    <n v="82"/>
    <n v="12"/>
    <n v="51"/>
    <n v="18"/>
    <n v="81"/>
    <x v="1"/>
    <x v="1"/>
    <x v="2"/>
  </r>
  <r>
    <x v="1"/>
    <s v="Kutkai"/>
    <s v="Kutkai downtown (KBC Church)"/>
    <s v="MMR015CMP016"/>
    <s v="GCA"/>
    <s v="Urban"/>
    <n v="65"/>
    <n v="285"/>
    <n v="63"/>
    <n v="286"/>
    <n v="63"/>
    <n v="286"/>
    <x v="0"/>
    <x v="1"/>
    <x v="4"/>
  </r>
  <r>
    <x v="0"/>
    <s v="Mogaung"/>
    <s v="Nat Gyi Kone Baptist Church "/>
    <s v="MMR001CMP079"/>
    <s v="GCA"/>
    <s v="Urban"/>
    <n v="14"/>
    <n v="44"/>
    <n v="12"/>
    <n v="42"/>
    <n v="12"/>
    <n v="42"/>
    <x v="2"/>
    <x v="1"/>
    <x v="2"/>
  </r>
  <r>
    <x v="0"/>
    <s v="Waingmaw"/>
    <s v="Maga Yang "/>
    <s v="MMR001CMP119"/>
    <s v="NGCA"/>
    <s v="Rural"/>
    <n v="608"/>
    <n v="2639"/>
    <n v="500"/>
    <n v="2145"/>
    <n v="586"/>
    <n v="2614"/>
    <x v="2"/>
    <x v="1"/>
    <x v="12"/>
  </r>
  <r>
    <x v="0"/>
    <s v="Mogaung"/>
    <s v="Nat Gyi Kone Baptist Church "/>
    <s v="MMR001CMP079"/>
    <s v="GCA"/>
    <s v="Urban"/>
    <n v="14"/>
    <n v="44"/>
    <n v="12"/>
    <n v="42"/>
    <n v="12"/>
    <n v="42"/>
    <x v="1"/>
    <x v="1"/>
    <x v="2"/>
  </r>
  <r>
    <x v="0"/>
    <s v="Mogaung"/>
    <s v="Nat Gyi Kone Baptist Church "/>
    <s v="MMR001CMP079"/>
    <s v="GCA"/>
    <s v="Urban"/>
    <n v="14"/>
    <n v="44"/>
    <n v="12"/>
    <n v="42"/>
    <n v="12"/>
    <n v="42"/>
    <x v="0"/>
    <x v="1"/>
    <x v="2"/>
  </r>
  <r>
    <x v="1"/>
    <s v="Namhkan"/>
    <s v="Nam Hkam (KBC Jaw Wang)"/>
    <s v="MMR015CMP001"/>
    <s v="GCA"/>
    <s v="Urban"/>
    <n v="73"/>
    <n v="388"/>
    <n v="68"/>
    <n v="343"/>
    <n v="73"/>
    <n v="380"/>
    <x v="1"/>
    <x v="1"/>
    <x v="2"/>
  </r>
  <r>
    <x v="0"/>
    <s v="Waingmaw"/>
    <s v="Maga Yang "/>
    <s v="MMR001CMP119"/>
    <s v="NGCA"/>
    <s v="Rural"/>
    <n v="608"/>
    <n v="2639"/>
    <n v="500"/>
    <n v="2145"/>
    <n v="586"/>
    <n v="2614"/>
    <x v="0"/>
    <x v="1"/>
    <x v="31"/>
  </r>
  <r>
    <x v="0"/>
    <s v="Momauk"/>
    <s v="Dum Bung "/>
    <s v="MMR001CMP123"/>
    <s v="NGCA"/>
    <s v="Rural"/>
    <n v="116"/>
    <n v="595"/>
    <n v="115"/>
    <n v="605"/>
    <n v="115"/>
    <n v="605"/>
    <x v="0"/>
    <x v="1"/>
    <x v="19"/>
  </r>
  <r>
    <x v="0"/>
    <s v="Bhamo"/>
    <s v="Robert Church"/>
    <s v="MMR001CMP047"/>
    <s v="GCA"/>
    <s v="Urban"/>
    <n v="652"/>
    <n v="3706"/>
    <n v="629"/>
    <n v="3794"/>
    <n v="629"/>
    <n v="3794"/>
    <x v="1"/>
    <x v="1"/>
    <x v="0"/>
  </r>
  <r>
    <x v="0"/>
    <s v="Bhamo"/>
    <s v="Robert Church"/>
    <s v="MMR001CMP047"/>
    <s v="GCA"/>
    <s v="Urban"/>
    <n v="652"/>
    <n v="3706"/>
    <n v="629"/>
    <n v="3794"/>
    <n v="629"/>
    <n v="3794"/>
    <x v="0"/>
    <x v="1"/>
    <x v="3"/>
  </r>
  <r>
    <x v="0"/>
    <s v="Hpakant"/>
    <s v="Lisu Baptist Church, Maw Wan Ward"/>
    <s v="MMR001CMP167"/>
    <s v="GCA"/>
    <s v="Rural"/>
    <n v="15"/>
    <n v="74"/>
    <n v="16"/>
    <n v="73"/>
    <n v="16"/>
    <n v="0"/>
    <x v="0"/>
    <x v="1"/>
    <x v="2"/>
  </r>
  <r>
    <x v="0"/>
    <s v="Hpakant"/>
    <s v="Hpakant Baptist Church, Nam Ma Hpit"/>
    <s v="MMR001CMP229"/>
    <s v="GCA"/>
    <s v="Rural"/>
    <n v="116"/>
    <n v="530"/>
    <n v="104"/>
    <n v="504"/>
    <n v="104"/>
    <n v="504"/>
    <x v="0"/>
    <x v="1"/>
    <x v="1"/>
  </r>
  <r>
    <x v="0"/>
    <s v="Hpakant"/>
    <s v="Lisu Baptist Church, Maw Wan Ward"/>
    <s v="MMR001CMP167"/>
    <s v="GCA"/>
    <s v="Rural"/>
    <n v="15"/>
    <n v="74"/>
    <n v="16"/>
    <n v="73"/>
    <n v="16"/>
    <n v="0"/>
    <x v="1"/>
    <x v="1"/>
    <x v="2"/>
  </r>
  <r>
    <x v="0"/>
    <s v="Hpakant"/>
    <s v="Lisu Baptist Church, Maw Wan Ward"/>
    <s v="MMR001CMP167"/>
    <s v="GCA"/>
    <s v="Rural"/>
    <n v="15"/>
    <n v="74"/>
    <n v="16"/>
    <n v="73"/>
    <n v="16"/>
    <n v="0"/>
    <x v="2"/>
    <x v="1"/>
    <x v="2"/>
  </r>
  <r>
    <x v="0"/>
    <s v="Hpakant"/>
    <s v="Hpakant Baptist Church, Nam Ma Hpit"/>
    <s v="MMR001CMP229"/>
    <s v="GCA"/>
    <s v="Rural"/>
    <n v="116"/>
    <n v="530"/>
    <n v="104"/>
    <n v="504"/>
    <n v="104"/>
    <n v="504"/>
    <x v="1"/>
    <x v="1"/>
    <x v="2"/>
  </r>
  <r>
    <x v="0"/>
    <s v="Hpakant"/>
    <s v="Hpakant Baptist Church, Nam Ma Hpit"/>
    <s v="MMR001CMP229"/>
    <s v="GCA"/>
    <s v="Rural"/>
    <n v="116"/>
    <n v="530"/>
    <n v="104"/>
    <n v="504"/>
    <n v="104"/>
    <n v="504"/>
    <x v="2"/>
    <x v="1"/>
    <x v="1"/>
  </r>
  <r>
    <x v="0"/>
    <s v="Waingmaw"/>
    <s v="Woi Chyai "/>
    <s v="MMR001CMP116"/>
    <s v="NGCA"/>
    <s v="Urban"/>
    <n v="1344"/>
    <n v="6811"/>
    <n v="352"/>
    <n v="1884"/>
    <m/>
    <n v="6602"/>
    <x v="2"/>
    <x v="1"/>
    <x v="3"/>
  </r>
  <r>
    <x v="0"/>
    <s v="Waingmaw"/>
    <s v="Maga Yang "/>
    <s v="MMR001CMP119"/>
    <s v="NGCA"/>
    <s v="Rural"/>
    <n v="608"/>
    <n v="2639"/>
    <n v="500"/>
    <n v="2145"/>
    <n v="586"/>
    <n v="2614"/>
    <x v="1"/>
    <x v="1"/>
    <x v="5"/>
  </r>
  <r>
    <x v="0"/>
    <s v="Chipwi"/>
    <s v="Chipwi KBC camp"/>
    <s v="MMR001CMP042"/>
    <s v="GCA"/>
    <s v="Urban"/>
    <n v="109"/>
    <n v="511"/>
    <n v="109"/>
    <n v="513"/>
    <n v="109"/>
    <n v="0"/>
    <x v="0"/>
    <x v="1"/>
    <x v="1"/>
  </r>
  <r>
    <x v="1"/>
    <s v="Namhkan"/>
    <s v="Nam Hkam - Nay Win Ni (Palawng)"/>
    <s v="MMR015CMP004"/>
    <s v="GCA"/>
    <s v="Urban"/>
    <n v="70"/>
    <n v="368"/>
    <n v="70"/>
    <n v="363"/>
    <n v="70"/>
    <n v="0"/>
    <x v="0"/>
    <x v="1"/>
    <x v="0"/>
  </r>
  <r>
    <x v="0"/>
    <s v="Mohnyin"/>
    <s v="Nawng Ing (Indawgyi) Baptist Church  "/>
    <s v="MMR001CMP152"/>
    <s v="GCA"/>
    <s v="Rural"/>
    <n v="18"/>
    <n v="141"/>
    <n v="13"/>
    <n v="76"/>
    <n v="19"/>
    <n v="100"/>
    <x v="1"/>
    <x v="1"/>
    <x v="2"/>
  </r>
  <r>
    <x v="0"/>
    <s v="Mohnyin"/>
    <s v="Nawng Ing (Indawgyi) Baptist Church  "/>
    <s v="MMR001CMP152"/>
    <s v="GCA"/>
    <s v="Rural"/>
    <n v="18"/>
    <n v="141"/>
    <n v="13"/>
    <n v="76"/>
    <n v="19"/>
    <n v="100"/>
    <x v="0"/>
    <x v="1"/>
    <x v="2"/>
  </r>
  <r>
    <x v="0"/>
    <s v="Myitkyina"/>
    <s v="Pa Dauk Myaing(Pa La Na)"/>
    <s v="MMR001CMP162"/>
    <s v="GCA"/>
    <s v="Rural"/>
    <n v="43"/>
    <n v="207"/>
    <n v="43"/>
    <n v="269"/>
    <n v="43"/>
    <n v="270"/>
    <x v="2"/>
    <x v="1"/>
    <x v="4"/>
  </r>
  <r>
    <x v="0"/>
    <s v="Myitkyina"/>
    <s v="Pa Dauk Myaing(Pa La Na)"/>
    <s v="MMR001CMP162"/>
    <s v="GCA"/>
    <s v="Rural"/>
    <n v="43"/>
    <n v="207"/>
    <n v="43"/>
    <n v="269"/>
    <n v="43"/>
    <n v="270"/>
    <x v="1"/>
    <x v="1"/>
    <x v="4"/>
  </r>
  <r>
    <x v="1"/>
    <s v="Namhkan"/>
    <s v="Nam Hkam - Nay Win Ni (Palawng)"/>
    <s v="MMR015CMP004"/>
    <s v="GCA"/>
    <s v="Urban"/>
    <n v="70"/>
    <n v="368"/>
    <n v="70"/>
    <n v="363"/>
    <n v="70"/>
    <n v="0"/>
    <x v="2"/>
    <x v="1"/>
    <x v="2"/>
  </r>
  <r>
    <x v="0"/>
    <s v="Myitkyina"/>
    <s v="Pa Dauk Myaing(Pa La Na)"/>
    <s v="MMR001CMP162"/>
    <s v="GCA"/>
    <s v="Rural"/>
    <n v="43"/>
    <n v="207"/>
    <n v="43"/>
    <n v="269"/>
    <n v="43"/>
    <n v="270"/>
    <x v="0"/>
    <x v="1"/>
    <x v="5"/>
  </r>
  <r>
    <x v="1"/>
    <s v="Namhkan"/>
    <s v="Nam Hkam - Nay Win Ni (Palawng)"/>
    <s v="MMR015CMP004"/>
    <s v="GCA"/>
    <s v="Urban"/>
    <n v="70"/>
    <n v="368"/>
    <n v="70"/>
    <n v="363"/>
    <n v="70"/>
    <n v="0"/>
    <x v="1"/>
    <x v="1"/>
    <x v="0"/>
  </r>
  <r>
    <x v="0"/>
    <s v="Mansi"/>
    <s v="Man Wing Baptist Church Cultural Compound"/>
    <s v="MMR001CMP230"/>
    <s v="GCA"/>
    <s v="Rural"/>
    <n v="113"/>
    <n v="490"/>
    <n v="113"/>
    <n v="476"/>
    <n v="113"/>
    <n v="476"/>
    <x v="0"/>
    <x v="1"/>
    <x v="19"/>
  </r>
  <r>
    <x v="0"/>
    <s v="Mogaung"/>
    <s v="Kyun Taw Baptist Church "/>
    <s v="MMR001CMP078"/>
    <s v="GCA"/>
    <s v="Mixed"/>
    <n v="13"/>
    <n v="64"/>
    <n v="13"/>
    <n v="64"/>
    <n v="13"/>
    <n v="64"/>
    <x v="2"/>
    <x v="1"/>
    <x v="2"/>
  </r>
  <r>
    <x v="0"/>
    <s v="Waingmaw"/>
    <s v="Nawng Hee Village"/>
    <s v="MMR001CMP033"/>
    <s v="GCA"/>
    <s v="Rural"/>
    <n v="18"/>
    <n v="82"/>
    <n v="12"/>
    <n v="51"/>
    <n v="18"/>
    <n v="81"/>
    <x v="2"/>
    <x v="1"/>
    <x v="2"/>
  </r>
  <r>
    <x v="1"/>
    <s v="Kutkai"/>
    <s v="Mine Yu Lay village"/>
    <s v="MMR015CMP018"/>
    <s v="GCA"/>
    <s v="Rural"/>
    <n v="63"/>
    <n v="305"/>
    <n v="69"/>
    <n v="305"/>
    <n v="69"/>
    <n v="305"/>
    <x v="1"/>
    <x v="1"/>
    <x v="2"/>
  </r>
  <r>
    <x v="0"/>
    <s v="Chipwi"/>
    <s v="Chipwi KBC camp"/>
    <s v="MMR001CMP042"/>
    <s v="GCA"/>
    <s v="Urban"/>
    <n v="109"/>
    <n v="511"/>
    <n v="109"/>
    <n v="513"/>
    <n v="109"/>
    <n v="0"/>
    <x v="1"/>
    <x v="1"/>
    <x v="2"/>
  </r>
  <r>
    <x v="0"/>
    <s v="Chipwi"/>
    <s v="Chipwi KBC camp"/>
    <s v="MMR001CMP042"/>
    <s v="GCA"/>
    <s v="Urban"/>
    <n v="109"/>
    <n v="511"/>
    <n v="109"/>
    <n v="513"/>
    <n v="109"/>
    <n v="0"/>
    <x v="2"/>
    <x v="1"/>
    <x v="1"/>
  </r>
  <r>
    <x v="1"/>
    <s v="Namhkan"/>
    <s v="Nam Hkam (KBC Jaw Wang)"/>
    <s v="MMR015CMP001"/>
    <s v="GCA"/>
    <s v="Urban"/>
    <n v="73"/>
    <n v="388"/>
    <n v="68"/>
    <n v="343"/>
    <n v="73"/>
    <n v="380"/>
    <x v="0"/>
    <x v="1"/>
    <x v="1"/>
  </r>
  <r>
    <x v="0"/>
    <s v="Mogaung"/>
    <s v="Kyun Taw Baptist Church "/>
    <s v="MMR001CMP078"/>
    <s v="GCA"/>
    <s v="Mixed"/>
    <n v="13"/>
    <n v="64"/>
    <n v="13"/>
    <n v="64"/>
    <n v="13"/>
    <n v="64"/>
    <x v="1"/>
    <x v="1"/>
    <x v="2"/>
  </r>
  <r>
    <x v="0"/>
    <s v="Mogaung"/>
    <s v="Kyun Taw Baptist Church "/>
    <s v="MMR001CMP078"/>
    <s v="GCA"/>
    <s v="Mixed"/>
    <n v="13"/>
    <n v="64"/>
    <n v="13"/>
    <n v="64"/>
    <n v="13"/>
    <n v="64"/>
    <x v="0"/>
    <x v="1"/>
    <x v="2"/>
  </r>
  <r>
    <x v="1"/>
    <s v="Namhkan"/>
    <s v="Nam Hkam (KBC Jaw Wang)"/>
    <s v="MMR015CMP001"/>
    <s v="GCA"/>
    <s v="Urban"/>
    <n v="73"/>
    <n v="388"/>
    <n v="68"/>
    <n v="343"/>
    <n v="73"/>
    <n v="380"/>
    <x v="2"/>
    <x v="1"/>
    <x v="1"/>
  </r>
  <r>
    <x v="0"/>
    <s v="Momauk"/>
    <s v="Dum Bung "/>
    <s v="MMR001CMP123"/>
    <s v="NGCA"/>
    <s v="Rural"/>
    <n v="116"/>
    <n v="595"/>
    <n v="115"/>
    <n v="605"/>
    <n v="115"/>
    <n v="605"/>
    <x v="2"/>
    <x v="1"/>
    <x v="0"/>
  </r>
  <r>
    <x v="0"/>
    <s v="Momauk"/>
    <s v="Dum Bung "/>
    <s v="MMR001CMP123"/>
    <s v="NGCA"/>
    <s v="Rural"/>
    <n v="116"/>
    <n v="595"/>
    <n v="115"/>
    <n v="605"/>
    <n v="115"/>
    <n v="605"/>
    <x v="1"/>
    <x v="1"/>
    <x v="4"/>
  </r>
  <r>
    <x v="1"/>
    <s v="Kutkai"/>
    <s v="Mungji Pa Dabang (Baptist Church)         "/>
    <s v="MMR015CMP006"/>
    <s v="GCA"/>
    <s v="Rural"/>
    <n v="49"/>
    <n v="270"/>
    <n v="49"/>
    <n v="261"/>
    <n v="49"/>
    <n v="261"/>
    <x v="1"/>
    <x v="1"/>
    <x v="2"/>
  </r>
  <r>
    <x v="0"/>
    <s v="Mogaung"/>
    <s v="Mang Hawng Baptist Church"/>
    <s v="MMR001CMP077"/>
    <s v="GCA"/>
    <s v="Mixed"/>
    <n v="18"/>
    <n v="79"/>
    <n v="18"/>
    <n v="81"/>
    <n v="18"/>
    <n v="81"/>
    <x v="2"/>
    <x v="1"/>
    <x v="1"/>
  </r>
  <r>
    <x v="1"/>
    <s v="Kutkai"/>
    <s v="Mungji Pa Dabang (Baptist Church)         "/>
    <s v="MMR015CMP006"/>
    <s v="GCA"/>
    <s v="Rural"/>
    <n v="49"/>
    <n v="270"/>
    <n v="49"/>
    <n v="261"/>
    <n v="49"/>
    <n v="261"/>
    <x v="2"/>
    <x v="1"/>
    <x v="2"/>
  </r>
  <r>
    <x v="0"/>
    <s v="Mogaung"/>
    <s v="Mang Hawng Baptist Church"/>
    <s v="MMR001CMP077"/>
    <s v="GCA"/>
    <s v="Mixed"/>
    <n v="18"/>
    <n v="79"/>
    <n v="18"/>
    <n v="81"/>
    <n v="18"/>
    <n v="81"/>
    <x v="0"/>
    <x v="1"/>
    <x v="1"/>
  </r>
  <r>
    <x v="0"/>
    <s v="Myitkyina"/>
    <s v="Shatapru Sut Ngai Tawng"/>
    <s v="MMR001CMP006"/>
    <s v="GCA"/>
    <s v="Urban"/>
    <n v="95"/>
    <n v="385"/>
    <m/>
    <m/>
    <m/>
    <n v="395"/>
    <x v="2"/>
    <x v="1"/>
    <x v="1"/>
  </r>
  <r>
    <x v="0"/>
    <s v="Myitkyina"/>
    <s v="Shatapru Sut Ngai Tawng"/>
    <s v="MMR001CMP006"/>
    <s v="GCA"/>
    <s v="Urban"/>
    <n v="95"/>
    <n v="385"/>
    <m/>
    <m/>
    <m/>
    <n v="395"/>
    <x v="0"/>
    <x v="1"/>
    <x v="0"/>
  </r>
  <r>
    <x v="0"/>
    <s v="Momauk"/>
    <s v="Nyaung Na Pin "/>
    <s v="MMR001CMP072"/>
    <s v="GCA"/>
    <s v="Mixed"/>
    <n v="50"/>
    <n v="293"/>
    <n v="50"/>
    <n v="309"/>
    <n v="50"/>
    <n v="309"/>
    <x v="0"/>
    <x v="1"/>
    <x v="0"/>
  </r>
  <r>
    <x v="0"/>
    <s v="Mogaung"/>
    <s v="Mang Hawng Baptist Church"/>
    <s v="MMR001CMP077"/>
    <s v="GCA"/>
    <s v="Mixed"/>
    <n v="18"/>
    <n v="79"/>
    <n v="18"/>
    <n v="81"/>
    <n v="18"/>
    <n v="81"/>
    <x v="1"/>
    <x v="1"/>
    <x v="2"/>
  </r>
  <r>
    <x v="0"/>
    <s v="Myitkyina"/>
    <s v="Shatapru Sut Ngai Tawng"/>
    <s v="MMR001CMP006"/>
    <s v="GCA"/>
    <s v="Urban"/>
    <n v="95"/>
    <n v="385"/>
    <m/>
    <m/>
    <m/>
    <n v="395"/>
    <x v="1"/>
    <x v="1"/>
    <x v="1"/>
  </r>
  <r>
    <x v="0"/>
    <s v="Momauk"/>
    <s v="Nyaung Na Pin "/>
    <s v="MMR001CMP072"/>
    <s v="GCA"/>
    <s v="Mixed"/>
    <n v="50"/>
    <n v="293"/>
    <n v="50"/>
    <n v="309"/>
    <n v="50"/>
    <n v="309"/>
    <x v="1"/>
    <x v="1"/>
    <x v="1"/>
  </r>
  <r>
    <x v="0"/>
    <s v="Waingmaw"/>
    <s v="Woi Chyai "/>
    <s v="MMR001CMP116"/>
    <s v="NGCA"/>
    <s v="Urban"/>
    <n v="1344"/>
    <n v="6811"/>
    <n v="352"/>
    <n v="1884"/>
    <m/>
    <n v="6602"/>
    <x v="0"/>
    <x v="1"/>
    <x v="26"/>
  </r>
  <r>
    <x v="0"/>
    <s v="Mogaung"/>
    <s v="Sar Hmaw - KBC"/>
    <s v="MMR001CMP236"/>
    <s v="GCA"/>
    <s v="Rural"/>
    <n v="40"/>
    <n v="158"/>
    <n v="31"/>
    <n v="138"/>
    <n v="31"/>
    <n v="138"/>
    <x v="0"/>
    <x v="1"/>
    <x v="3"/>
  </r>
  <r>
    <x v="1"/>
    <s v="Kutkai"/>
    <s v="Mungji Pa Dabang (Catholic Church)"/>
    <s v="MMR015CMP217"/>
    <s v="GCA"/>
    <s v="Mixed"/>
    <n v="23"/>
    <n v="112"/>
    <n v="22"/>
    <n v="111"/>
    <n v="22"/>
    <n v="111"/>
    <x v="1"/>
    <x v="1"/>
    <x v="2"/>
  </r>
  <r>
    <x v="1"/>
    <s v="Kutkai"/>
    <s v="Mungji Pa Dabang (Catholic Church)"/>
    <s v="MMR015CMP217"/>
    <s v="GCA"/>
    <s v="Mixed"/>
    <n v="23"/>
    <n v="112"/>
    <n v="22"/>
    <n v="111"/>
    <n v="22"/>
    <n v="111"/>
    <x v="2"/>
    <x v="1"/>
    <x v="2"/>
  </r>
  <r>
    <x v="1"/>
    <s v="Kutkai"/>
    <s v="Kutkai downtown (RC Church)"/>
    <s v="MMR015CMP017"/>
    <s v="GCA"/>
    <s v="Urban"/>
    <n v="31"/>
    <n v="144"/>
    <n v="30"/>
    <n v="139"/>
    <n v="30"/>
    <n v="139"/>
    <x v="2"/>
    <x v="1"/>
    <x v="2"/>
  </r>
  <r>
    <x v="1"/>
    <s v="Kutkai"/>
    <s v="Kutkai downtown (RC Church)"/>
    <s v="MMR015CMP017"/>
    <s v="GCA"/>
    <s v="Urban"/>
    <n v="31"/>
    <n v="144"/>
    <n v="30"/>
    <n v="139"/>
    <n v="30"/>
    <n v="139"/>
    <x v="1"/>
    <x v="1"/>
    <x v="2"/>
  </r>
  <r>
    <x v="1"/>
    <s v="Kutkai"/>
    <s v="Kutkai downtown (RC Church)"/>
    <s v="MMR015CMP017"/>
    <s v="GCA"/>
    <s v="Urban"/>
    <n v="31"/>
    <n v="144"/>
    <n v="30"/>
    <n v="139"/>
    <n v="30"/>
    <n v="139"/>
    <x v="0"/>
    <x v="1"/>
    <x v="2"/>
  </r>
  <r>
    <x v="0"/>
    <s v="Shwegu"/>
    <s v="Shwe Gu Baptist Church"/>
    <s v="MMR001CMP067"/>
    <s v="GCA"/>
    <s v="Urban"/>
    <n v="83"/>
    <n v="293"/>
    <n v="86"/>
    <n v="303"/>
    <n v="86"/>
    <n v="303"/>
    <x v="0"/>
    <x v="1"/>
    <x v="2"/>
  </r>
  <r>
    <x v="1"/>
    <s v="Manton"/>
    <s v="Mandung - RC"/>
    <s v="MMR015CMP209"/>
    <s v="GCA"/>
    <s v="Urban"/>
    <n v="31"/>
    <n v="183"/>
    <n v="29"/>
    <n v="157"/>
    <n v="29"/>
    <n v="157"/>
    <x v="1"/>
    <x v="1"/>
    <x v="2"/>
  </r>
  <r>
    <x v="0"/>
    <s v="Shwegu"/>
    <s v="Shwe Gu Baptist Church"/>
    <s v="MMR001CMP067"/>
    <s v="GCA"/>
    <s v="Urban"/>
    <n v="83"/>
    <n v="293"/>
    <n v="86"/>
    <n v="303"/>
    <n v="86"/>
    <n v="303"/>
    <x v="1"/>
    <x v="1"/>
    <x v="2"/>
  </r>
  <r>
    <x v="0"/>
    <s v="Bhamo"/>
    <s v="Phan Khar Kone"/>
    <s v="MMR001CMP193"/>
    <s v="GCA"/>
    <s v="Rural"/>
    <n v="157"/>
    <n v="761"/>
    <n v="150"/>
    <n v="761"/>
    <n v="150"/>
    <n v="761"/>
    <x v="2"/>
    <x v="1"/>
    <x v="2"/>
  </r>
  <r>
    <x v="0"/>
    <s v="Momauk"/>
    <s v="Loi Je Lisu Camp"/>
    <s v="MMR001CMP070"/>
    <s v="GCA"/>
    <s v="Urban"/>
    <n v="188"/>
    <n v="993"/>
    <n v="190"/>
    <n v="1021"/>
    <n v="190"/>
    <n v="1021"/>
    <x v="0"/>
    <x v="1"/>
    <x v="2"/>
  </r>
  <r>
    <x v="0"/>
    <s v="Mogaung"/>
    <s v="Sar Hmaw - KBC"/>
    <s v="MMR001CMP236"/>
    <s v="GCA"/>
    <s v="Rural"/>
    <n v="40"/>
    <n v="158"/>
    <n v="31"/>
    <n v="138"/>
    <n v="31"/>
    <n v="138"/>
    <x v="1"/>
    <x v="1"/>
    <x v="1"/>
  </r>
  <r>
    <x v="0"/>
    <s v="Shwegu"/>
    <s v="Shwe Gu Baptist Church"/>
    <s v="MMR001CMP067"/>
    <s v="GCA"/>
    <s v="Urban"/>
    <n v="83"/>
    <n v="293"/>
    <n v="86"/>
    <n v="303"/>
    <n v="86"/>
    <n v="303"/>
    <x v="2"/>
    <x v="1"/>
    <x v="2"/>
  </r>
  <r>
    <x v="0"/>
    <s v="Bhamo"/>
    <s v="Phan Khar Kone"/>
    <s v="MMR001CMP193"/>
    <s v="GCA"/>
    <s v="Rural"/>
    <n v="157"/>
    <n v="761"/>
    <n v="150"/>
    <n v="761"/>
    <n v="150"/>
    <n v="761"/>
    <x v="1"/>
    <x v="1"/>
    <x v="3"/>
  </r>
  <r>
    <x v="1"/>
    <s v="Kutkai"/>
    <s v="Mungji Pa Dabang (Catholic Church)"/>
    <s v="MMR015CMP217"/>
    <s v="GCA"/>
    <s v="Mixed"/>
    <n v="23"/>
    <n v="112"/>
    <n v="22"/>
    <n v="111"/>
    <n v="22"/>
    <n v="111"/>
    <x v="0"/>
    <x v="1"/>
    <x v="2"/>
  </r>
  <r>
    <x v="0"/>
    <s v="Bhamo"/>
    <s v="Phan Khar Kone"/>
    <s v="MMR001CMP193"/>
    <s v="GCA"/>
    <s v="Rural"/>
    <n v="157"/>
    <n v="761"/>
    <n v="150"/>
    <n v="761"/>
    <n v="150"/>
    <n v="761"/>
    <x v="0"/>
    <x v="1"/>
    <x v="3"/>
  </r>
  <r>
    <x v="1"/>
    <s v="Manton"/>
    <s v="Mandung - RC"/>
    <s v="MMR015CMP209"/>
    <s v="GCA"/>
    <s v="Urban"/>
    <n v="31"/>
    <n v="183"/>
    <n v="29"/>
    <n v="157"/>
    <n v="29"/>
    <n v="157"/>
    <x v="0"/>
    <x v="1"/>
    <x v="1"/>
  </r>
  <r>
    <x v="0"/>
    <s v="Momauk"/>
    <s v="Loi Je Lisu Camp"/>
    <s v="MMR001CMP070"/>
    <s v="GCA"/>
    <s v="Urban"/>
    <n v="188"/>
    <n v="993"/>
    <n v="190"/>
    <n v="1021"/>
    <n v="190"/>
    <n v="1021"/>
    <x v="1"/>
    <x v="1"/>
    <x v="2"/>
  </r>
  <r>
    <x v="0"/>
    <s v="Momauk"/>
    <s v="Loi Je Lisu Camp"/>
    <s v="MMR001CMP070"/>
    <s v="GCA"/>
    <s v="Urban"/>
    <n v="188"/>
    <n v="993"/>
    <n v="190"/>
    <n v="1021"/>
    <n v="190"/>
    <n v="1021"/>
    <x v="2"/>
    <x v="1"/>
    <x v="2"/>
  </r>
  <r>
    <x v="0"/>
    <s v="Mogaung"/>
    <s v="Sar Hmaw - KBC"/>
    <s v="MMR001CMP236"/>
    <s v="GCA"/>
    <s v="Rural"/>
    <n v="40"/>
    <n v="158"/>
    <n v="31"/>
    <n v="138"/>
    <n v="31"/>
    <n v="138"/>
    <x v="2"/>
    <x v="1"/>
    <x v="4"/>
  </r>
  <r>
    <x v="1"/>
    <s v="Manton"/>
    <s v="Mandung - RC"/>
    <s v="MMR015CMP209"/>
    <s v="GCA"/>
    <s v="Urban"/>
    <n v="31"/>
    <n v="183"/>
    <n v="29"/>
    <n v="157"/>
    <n v="29"/>
    <n v="157"/>
    <x v="2"/>
    <x v="1"/>
    <x v="1"/>
  </r>
  <r>
    <x v="1"/>
    <s v="Namhkan"/>
    <s v="Nam Hkam Catholic Church ( St. Thomas I)"/>
    <s v="MMR015CMP003"/>
    <s v="GCA"/>
    <s v="Urban"/>
    <n v="48"/>
    <n v="218"/>
    <n v="44"/>
    <n v="215"/>
    <n v="44"/>
    <n v="215"/>
    <x v="1"/>
    <x v="1"/>
    <x v="0"/>
  </r>
  <r>
    <x v="1"/>
    <s v="Namhkan"/>
    <s v="Nam Hkam Catholic Church ( St. Thomas I)"/>
    <s v="MMR015CMP003"/>
    <s v="GCA"/>
    <s v="Urban"/>
    <n v="48"/>
    <n v="218"/>
    <n v="44"/>
    <n v="215"/>
    <n v="44"/>
    <n v="215"/>
    <x v="0"/>
    <x v="1"/>
    <x v="0"/>
  </r>
  <r>
    <x v="1"/>
    <s v="Namhkan"/>
    <s v="Nam Hkam Catholic Church ( St. Thomas I)"/>
    <s v="MMR015CMP003"/>
    <s v="GCA"/>
    <s v="Urban"/>
    <n v="48"/>
    <n v="218"/>
    <n v="44"/>
    <n v="215"/>
    <n v="44"/>
    <n v="215"/>
    <x v="2"/>
    <x v="1"/>
    <x v="2"/>
  </r>
  <r>
    <x v="1"/>
    <s v="Muse"/>
    <s v="Muse Catholic Church"/>
    <s v="MMR015CMP216"/>
    <s v="GCA"/>
    <s v="Urban"/>
    <n v="26"/>
    <n v="111"/>
    <n v="26"/>
    <n v="118"/>
    <n v="26"/>
    <n v="118"/>
    <x v="2"/>
    <x v="1"/>
    <x v="2"/>
  </r>
  <r>
    <x v="1"/>
    <s v="Muse"/>
    <s v="Muse Catholic Church"/>
    <s v="MMR015CMP216"/>
    <s v="GCA"/>
    <s v="Urban"/>
    <n v="26"/>
    <n v="111"/>
    <n v="26"/>
    <n v="118"/>
    <n v="26"/>
    <n v="118"/>
    <x v="1"/>
    <x v="1"/>
    <x v="2"/>
  </r>
  <r>
    <x v="1"/>
    <s v="Muse"/>
    <s v="Muse Catholic Church"/>
    <s v="MMR015CMP216"/>
    <s v="GCA"/>
    <s v="Urban"/>
    <n v="26"/>
    <n v="111"/>
    <n v="26"/>
    <n v="118"/>
    <n v="26"/>
    <n v="118"/>
    <x v="0"/>
    <x v="1"/>
    <x v="2"/>
  </r>
  <r>
    <x v="0"/>
    <s v="Hpakant"/>
    <s v="Maw Wan, Mu-yin Baptist Church"/>
    <s v="MMR001CMP091"/>
    <s v="GCA"/>
    <s v="Urban"/>
    <n v="5"/>
    <n v="26"/>
    <n v="5"/>
    <n v="27"/>
    <n v="5"/>
    <n v="0"/>
    <x v="1"/>
    <x v="2"/>
    <x v="2"/>
  </r>
  <r>
    <x v="0"/>
    <s v="Hpakant"/>
    <s v="Rawan Baptist Church, Maw Shan Vil., Seik Mu"/>
    <s v="MMR001CMP182"/>
    <s v="GCA"/>
    <s v="Urban"/>
    <n v="10"/>
    <n v="39"/>
    <n v="9"/>
    <n v="37"/>
    <n v="9"/>
    <n v="0"/>
    <x v="2"/>
    <x v="2"/>
    <x v="2"/>
  </r>
  <r>
    <x v="0"/>
    <s v="Waingmaw"/>
    <s v="Hkat Cho "/>
    <s v="MMR001CMP028"/>
    <s v="GCA"/>
    <s v="Rural"/>
    <n v="99"/>
    <n v="480"/>
    <n v="65"/>
    <n v="360"/>
    <n v="99"/>
    <n v="480"/>
    <x v="0"/>
    <x v="2"/>
    <x v="2"/>
  </r>
  <r>
    <x v="0"/>
    <s v="Hpakant"/>
    <s v="Rawan Baptist Church, Maw Shan Vil., Seik Mu"/>
    <s v="MMR001CMP182"/>
    <s v="GCA"/>
    <s v="Urban"/>
    <n v="10"/>
    <n v="39"/>
    <n v="9"/>
    <n v="37"/>
    <n v="9"/>
    <n v="0"/>
    <x v="0"/>
    <x v="2"/>
    <x v="2"/>
  </r>
  <r>
    <x v="0"/>
    <s v="Myitkyina"/>
    <s v="Kyun Pin Thar Baptist Church"/>
    <s v="MMR001CMP013"/>
    <s v="GCA"/>
    <s v="Urban"/>
    <n v="44"/>
    <n v="191"/>
    <n v="18"/>
    <n v="65"/>
    <n v="44"/>
    <n v="191"/>
    <x v="2"/>
    <x v="2"/>
    <x v="2"/>
  </r>
  <r>
    <x v="0"/>
    <s v="Hpakant"/>
    <s v="AG Church, Maw Wan"/>
    <s v="MMR001CMP190"/>
    <s v="GCA"/>
    <s v="Urban"/>
    <n v="14"/>
    <n v="83"/>
    <n v="13"/>
    <n v="83"/>
    <n v="13"/>
    <n v="0"/>
    <x v="2"/>
    <x v="2"/>
    <x v="2"/>
  </r>
  <r>
    <x v="0"/>
    <s v="Myitkyina"/>
    <s v="Njang Dung Baptist Church "/>
    <s v="MMR001CMP002"/>
    <s v="GCA"/>
    <s v="Urban"/>
    <n v="57"/>
    <n v="233"/>
    <n v="58"/>
    <n v="241"/>
    <n v="58"/>
    <n v="241"/>
    <x v="1"/>
    <x v="2"/>
    <x v="2"/>
  </r>
  <r>
    <x v="1"/>
    <s v="Kutkai"/>
    <s v="Zup Aung Camp"/>
    <s v="MMR015CMP020"/>
    <s v="GCA"/>
    <s v="Rural"/>
    <n v="218"/>
    <n v="1108"/>
    <n v="202"/>
    <n v="906"/>
    <n v="202"/>
    <n v="906"/>
    <x v="0"/>
    <x v="2"/>
    <x v="2"/>
  </r>
  <r>
    <x v="0"/>
    <s v="Waingmaw"/>
    <s v="Border Post 8"/>
    <s v="MMR001CMP113"/>
    <s v="NGCA"/>
    <s v="Rural"/>
    <n v="155"/>
    <n v="672"/>
    <n v="155"/>
    <n v="665"/>
    <n v="155"/>
    <n v="665"/>
    <x v="2"/>
    <x v="2"/>
    <x v="2"/>
  </r>
  <r>
    <x v="0"/>
    <s v="Hpakant"/>
    <s v="Maw Wan, Mu-yin Baptist Church"/>
    <s v="MMR001CMP091"/>
    <s v="GCA"/>
    <s v="Urban"/>
    <n v="5"/>
    <n v="26"/>
    <n v="5"/>
    <n v="27"/>
    <n v="5"/>
    <n v="0"/>
    <x v="2"/>
    <x v="2"/>
    <x v="2"/>
  </r>
  <r>
    <x v="0"/>
    <s v="Momauk"/>
    <s v="Seng Ja "/>
    <s v="MMR001CMP073"/>
    <s v="GCA"/>
    <s v="Rural"/>
    <n v="45"/>
    <n v="269"/>
    <n v="39"/>
    <n v="237"/>
    <n v="39"/>
    <n v="237"/>
    <x v="1"/>
    <x v="2"/>
    <x v="2"/>
  </r>
  <r>
    <x v="0"/>
    <s v="Waingmaw"/>
    <s v="Border Post 8"/>
    <s v="MMR001CMP113"/>
    <s v="NGCA"/>
    <s v="Rural"/>
    <n v="155"/>
    <n v="672"/>
    <n v="155"/>
    <n v="665"/>
    <n v="155"/>
    <n v="665"/>
    <x v="0"/>
    <x v="2"/>
    <x v="2"/>
  </r>
  <r>
    <x v="0"/>
    <s v="Myitkyina"/>
    <s v="Kyun Pin Thar Baptist Church"/>
    <s v="MMR001CMP013"/>
    <s v="GCA"/>
    <s v="Urban"/>
    <n v="44"/>
    <n v="191"/>
    <n v="18"/>
    <n v="65"/>
    <n v="44"/>
    <n v="191"/>
    <x v="1"/>
    <x v="2"/>
    <x v="2"/>
  </r>
  <r>
    <x v="0"/>
    <s v="Myitkyina"/>
    <s v="Njang Dung Baptist Church "/>
    <s v="MMR001CMP002"/>
    <s v="GCA"/>
    <s v="Urban"/>
    <n v="57"/>
    <n v="233"/>
    <n v="58"/>
    <n v="241"/>
    <n v="58"/>
    <n v="241"/>
    <x v="0"/>
    <x v="2"/>
    <x v="2"/>
  </r>
  <r>
    <x v="0"/>
    <s v="Momauk"/>
    <s v="Seng Ja "/>
    <s v="MMR001CMP073"/>
    <s v="GCA"/>
    <s v="Rural"/>
    <n v="45"/>
    <n v="269"/>
    <n v="39"/>
    <n v="237"/>
    <n v="39"/>
    <n v="237"/>
    <x v="0"/>
    <x v="2"/>
    <x v="2"/>
  </r>
  <r>
    <x v="0"/>
    <s v="Myitkyina"/>
    <s v="Tat Kone COC Baptist - Tat Kone Htoi San"/>
    <s v="MMR001CMP023"/>
    <s v="GCA"/>
    <s v="Urban"/>
    <n v="54"/>
    <n v="258"/>
    <n v="53"/>
    <n v="251"/>
    <n v="54"/>
    <n v="257"/>
    <x v="2"/>
    <x v="2"/>
    <x v="2"/>
  </r>
  <r>
    <x v="0"/>
    <s v="Myitkyina"/>
    <s v="Tat Kone San Pya Baptist Church"/>
    <s v="MMR001CMP005"/>
    <s v="GCA"/>
    <s v="Urban"/>
    <n v="43"/>
    <n v="216"/>
    <n v="32"/>
    <n v="171"/>
    <n v="43"/>
    <n v="216"/>
    <x v="0"/>
    <x v="2"/>
    <x v="2"/>
  </r>
  <r>
    <x v="0"/>
    <s v="Myitkyina"/>
    <s v="Tat Kone San Pya Baptist Church"/>
    <s v="MMR001CMP005"/>
    <s v="GCA"/>
    <s v="Urban"/>
    <n v="43"/>
    <n v="216"/>
    <n v="32"/>
    <n v="171"/>
    <n v="43"/>
    <n v="216"/>
    <x v="1"/>
    <x v="2"/>
    <x v="2"/>
  </r>
  <r>
    <x v="0"/>
    <s v="Waingmaw"/>
    <s v="Qtr. 2 Myoma Baptist Church"/>
    <s v="MMR001CMP025"/>
    <s v="GCA"/>
    <s v="Urban"/>
    <n v="65"/>
    <n v="328"/>
    <n v="31"/>
    <n v="170"/>
    <n v="65"/>
    <n v="328"/>
    <x v="0"/>
    <x v="2"/>
    <x v="2"/>
  </r>
  <r>
    <x v="0"/>
    <s v="Waingmaw"/>
    <s v="Qtr. 2 Myoma Baptist Church"/>
    <s v="MMR001CMP025"/>
    <s v="GCA"/>
    <s v="Urban"/>
    <n v="65"/>
    <n v="328"/>
    <n v="31"/>
    <n v="170"/>
    <n v="65"/>
    <n v="328"/>
    <x v="1"/>
    <x v="2"/>
    <x v="2"/>
  </r>
  <r>
    <x v="0"/>
    <s v="Waingmaw"/>
    <s v="Qtr. 2 Myoma Baptist Church"/>
    <s v="MMR001CMP025"/>
    <s v="GCA"/>
    <s v="Urban"/>
    <n v="65"/>
    <n v="328"/>
    <n v="31"/>
    <n v="170"/>
    <n v="65"/>
    <n v="328"/>
    <x v="2"/>
    <x v="2"/>
    <x v="2"/>
  </r>
  <r>
    <x v="0"/>
    <s v="Myitkyina"/>
    <s v="Kyun Pin Thar Baptist Church"/>
    <s v="MMR001CMP013"/>
    <s v="GCA"/>
    <s v="Urban"/>
    <n v="44"/>
    <n v="191"/>
    <n v="18"/>
    <n v="65"/>
    <n v="44"/>
    <n v="191"/>
    <x v="0"/>
    <x v="2"/>
    <x v="2"/>
  </r>
  <r>
    <x v="0"/>
    <s v="Hpakant"/>
    <s v="Maw Wan, Mu-yin Baptist Church"/>
    <s v="MMR001CMP091"/>
    <s v="GCA"/>
    <s v="Urban"/>
    <n v="5"/>
    <n v="26"/>
    <n v="5"/>
    <n v="27"/>
    <n v="5"/>
    <n v="0"/>
    <x v="0"/>
    <x v="2"/>
    <x v="2"/>
  </r>
  <r>
    <x v="0"/>
    <s v="Myitkyina"/>
    <s v="Maw Hpawng Lhaovo Baptist Church"/>
    <s v="MMR001CMP021"/>
    <s v="GCA"/>
    <s v="Rural"/>
    <n v="14"/>
    <n v="71"/>
    <n v="11"/>
    <n v="56"/>
    <n v="13"/>
    <n v="71"/>
    <x v="2"/>
    <x v="2"/>
    <x v="2"/>
  </r>
  <r>
    <x v="0"/>
    <s v="Hpakant"/>
    <s v="Rawan Baptist Church, Maw Shan Vil., Seik Mu"/>
    <s v="MMR001CMP182"/>
    <s v="GCA"/>
    <s v="Urban"/>
    <n v="10"/>
    <n v="39"/>
    <n v="9"/>
    <n v="37"/>
    <n v="9"/>
    <n v="0"/>
    <x v="1"/>
    <x v="2"/>
    <x v="2"/>
  </r>
  <r>
    <x v="0"/>
    <s v="Hpakant"/>
    <s v="Ward 2 Sai Taung Baptist Church, Seik Mu "/>
    <s v="MMR001CMP184"/>
    <s v="GCA"/>
    <s v="Rural"/>
    <n v="35"/>
    <n v="220"/>
    <n v="35"/>
    <n v="173"/>
    <n v="35"/>
    <n v="173"/>
    <x v="0"/>
    <x v="2"/>
    <x v="2"/>
  </r>
  <r>
    <x v="1"/>
    <s v="Kutkai"/>
    <s v="Nam Hpak Ka Mare "/>
    <s v="MMR015CMP007"/>
    <s v="GCA"/>
    <s v="Rural"/>
    <n v="64"/>
    <n v="286"/>
    <n v="62"/>
    <n v="281"/>
    <n v="62"/>
    <n v="281"/>
    <x v="2"/>
    <x v="2"/>
    <x v="2"/>
  </r>
  <r>
    <x v="0"/>
    <s v="Myitkyina"/>
    <s v="Njang Dung Baptist Church "/>
    <s v="MMR001CMP002"/>
    <s v="GCA"/>
    <s v="Urban"/>
    <n v="57"/>
    <n v="233"/>
    <n v="58"/>
    <n v="241"/>
    <n v="58"/>
    <n v="241"/>
    <x v="2"/>
    <x v="2"/>
    <x v="2"/>
  </r>
  <r>
    <x v="0"/>
    <s v="Mansi"/>
    <s v="Mansi Baptist Church"/>
    <s v="MMR001CMP066"/>
    <s v="GCA"/>
    <s v="Urban"/>
    <n v="221"/>
    <n v="1003"/>
    <n v="192"/>
    <n v="873"/>
    <n v="192"/>
    <n v="873"/>
    <x v="2"/>
    <x v="2"/>
    <x v="2"/>
  </r>
  <r>
    <x v="1"/>
    <s v="Kutkai"/>
    <s v="Nam Hpak Ka Mare "/>
    <s v="MMR015CMP007"/>
    <s v="GCA"/>
    <s v="Rural"/>
    <n v="64"/>
    <n v="286"/>
    <n v="62"/>
    <n v="281"/>
    <n v="62"/>
    <n v="281"/>
    <x v="1"/>
    <x v="2"/>
    <x v="2"/>
  </r>
  <r>
    <x v="0"/>
    <s v="Hpakant"/>
    <s v="Ward 2 Sai Taung Baptist Church, Seik Mu "/>
    <s v="MMR001CMP184"/>
    <s v="GCA"/>
    <s v="Rural"/>
    <n v="35"/>
    <n v="220"/>
    <n v="35"/>
    <n v="173"/>
    <n v="35"/>
    <n v="173"/>
    <x v="1"/>
    <x v="2"/>
    <x v="2"/>
  </r>
  <r>
    <x v="0"/>
    <s v="Hpakant"/>
    <s v="Ward 2 Sai Taung Baptist Church, Seik Mu "/>
    <s v="MMR001CMP184"/>
    <s v="GCA"/>
    <s v="Rural"/>
    <n v="35"/>
    <n v="220"/>
    <n v="35"/>
    <n v="173"/>
    <n v="35"/>
    <n v="173"/>
    <x v="2"/>
    <x v="2"/>
    <x v="2"/>
  </r>
  <r>
    <x v="0"/>
    <s v="Myitkyina"/>
    <s v="Tat Kone Galile Baptist Church"/>
    <s v="MMR001CMP003"/>
    <s v="GCA"/>
    <s v="Urban"/>
    <n v="32"/>
    <n v="146"/>
    <n v="28"/>
    <n v="138"/>
    <n v="32"/>
    <n v="161"/>
    <x v="2"/>
    <x v="2"/>
    <x v="2"/>
  </r>
  <r>
    <x v="0"/>
    <s v="Myitkyina"/>
    <s v="Tat Kone Galile Baptist Church"/>
    <s v="MMR001CMP003"/>
    <s v="GCA"/>
    <s v="Urban"/>
    <n v="32"/>
    <n v="146"/>
    <n v="28"/>
    <n v="138"/>
    <n v="32"/>
    <n v="161"/>
    <x v="1"/>
    <x v="2"/>
    <x v="2"/>
  </r>
  <r>
    <x v="0"/>
    <s v="Waingmaw"/>
    <s v="Thargaya Lisu Baptist Church"/>
    <s v="MMR001CMP037"/>
    <s v="GCA"/>
    <s v="Urban"/>
    <n v="44"/>
    <n v="183"/>
    <n v="25"/>
    <n v="115"/>
    <n v="44"/>
    <n v="181"/>
    <x v="1"/>
    <x v="2"/>
    <x v="2"/>
  </r>
  <r>
    <x v="0"/>
    <s v="Myitkyina"/>
    <s v="Maw Hpawng Lhaovo Baptist Church"/>
    <s v="MMR001CMP021"/>
    <s v="GCA"/>
    <s v="Rural"/>
    <n v="14"/>
    <n v="71"/>
    <n v="11"/>
    <n v="56"/>
    <n v="13"/>
    <n v="71"/>
    <x v="1"/>
    <x v="2"/>
    <x v="2"/>
  </r>
  <r>
    <x v="0"/>
    <s v="Waingmaw"/>
    <s v="Hkat Cho "/>
    <s v="MMR001CMP028"/>
    <s v="GCA"/>
    <s v="Rural"/>
    <n v="99"/>
    <n v="480"/>
    <n v="65"/>
    <n v="360"/>
    <n v="99"/>
    <n v="480"/>
    <x v="1"/>
    <x v="2"/>
    <x v="2"/>
  </r>
  <r>
    <x v="0"/>
    <s v="Waingmaw"/>
    <s v="Hkat Cho "/>
    <s v="MMR001CMP028"/>
    <s v="GCA"/>
    <s v="Rural"/>
    <n v="99"/>
    <n v="480"/>
    <n v="65"/>
    <n v="360"/>
    <n v="99"/>
    <n v="480"/>
    <x v="2"/>
    <x v="2"/>
    <x v="2"/>
  </r>
  <r>
    <x v="0"/>
    <s v="Mansi"/>
    <s v="Mansi Baptist Church"/>
    <s v="MMR001CMP066"/>
    <s v="GCA"/>
    <s v="Urban"/>
    <n v="221"/>
    <n v="1003"/>
    <n v="192"/>
    <n v="873"/>
    <n v="192"/>
    <n v="873"/>
    <x v="1"/>
    <x v="2"/>
    <x v="2"/>
  </r>
  <r>
    <x v="0"/>
    <s v="Myitkyina"/>
    <s v="Maw Hpawng Lhaovo Baptist Church"/>
    <s v="MMR001CMP021"/>
    <s v="GCA"/>
    <s v="Rural"/>
    <n v="14"/>
    <n v="71"/>
    <n v="11"/>
    <n v="56"/>
    <n v="13"/>
    <n v="71"/>
    <x v="0"/>
    <x v="2"/>
    <x v="2"/>
  </r>
  <r>
    <x v="0"/>
    <s v="Waingmaw"/>
    <s v="Shing Jai"/>
    <s v="MMR001CMP041"/>
    <s v="GCA"/>
    <s v="Rural"/>
    <n v="172"/>
    <n v="838"/>
    <n v="179"/>
    <n v="940"/>
    <n v="179"/>
    <n v="940"/>
    <x v="0"/>
    <x v="2"/>
    <x v="2"/>
  </r>
  <r>
    <x v="0"/>
    <s v="Waingmaw"/>
    <s v="Border Post 8"/>
    <s v="MMR001CMP113"/>
    <s v="NGCA"/>
    <s v="Rural"/>
    <n v="155"/>
    <n v="672"/>
    <n v="155"/>
    <n v="665"/>
    <n v="155"/>
    <n v="665"/>
    <x v="1"/>
    <x v="2"/>
    <x v="2"/>
  </r>
  <r>
    <x v="0"/>
    <s v="Waingmaw"/>
    <s v="Shing Jai"/>
    <s v="MMR001CMP041"/>
    <s v="GCA"/>
    <s v="Rural"/>
    <n v="172"/>
    <n v="838"/>
    <n v="179"/>
    <n v="940"/>
    <n v="179"/>
    <n v="940"/>
    <x v="1"/>
    <x v="2"/>
    <x v="2"/>
  </r>
  <r>
    <x v="0"/>
    <s v="Waingmaw"/>
    <s v="Shing Jai"/>
    <s v="MMR001CMP041"/>
    <s v="GCA"/>
    <s v="Rural"/>
    <n v="172"/>
    <n v="838"/>
    <n v="179"/>
    <n v="940"/>
    <n v="179"/>
    <n v="940"/>
    <x v="2"/>
    <x v="2"/>
    <x v="2"/>
  </r>
  <r>
    <x v="1"/>
    <s v="Kutkai"/>
    <s v="Zup Aung Camp"/>
    <s v="MMR015CMP020"/>
    <s v="GCA"/>
    <s v="Rural"/>
    <n v="218"/>
    <n v="1108"/>
    <n v="202"/>
    <n v="906"/>
    <n v="202"/>
    <n v="906"/>
    <x v="2"/>
    <x v="2"/>
    <x v="2"/>
  </r>
  <r>
    <x v="0"/>
    <s v="Hpakant"/>
    <s v="AG Church, Maw Wan"/>
    <s v="MMR001CMP190"/>
    <s v="GCA"/>
    <s v="Urban"/>
    <n v="14"/>
    <n v="83"/>
    <n v="13"/>
    <n v="83"/>
    <n v="13"/>
    <n v="0"/>
    <x v="0"/>
    <x v="2"/>
    <x v="2"/>
  </r>
  <r>
    <x v="0"/>
    <s v="Hpakant"/>
    <s v="AG Church, Maw Wan"/>
    <s v="MMR001CMP190"/>
    <s v="GCA"/>
    <s v="Urban"/>
    <n v="14"/>
    <n v="83"/>
    <n v="13"/>
    <n v="83"/>
    <n v="13"/>
    <n v="0"/>
    <x v="1"/>
    <x v="2"/>
    <x v="2"/>
  </r>
  <r>
    <x v="0"/>
    <s v="Momauk"/>
    <s v="Seng Ja "/>
    <s v="MMR001CMP073"/>
    <s v="GCA"/>
    <s v="Rural"/>
    <n v="45"/>
    <n v="269"/>
    <n v="39"/>
    <n v="237"/>
    <n v="39"/>
    <n v="237"/>
    <x v="2"/>
    <x v="2"/>
    <x v="2"/>
  </r>
  <r>
    <x v="0"/>
    <s v="Myitkyina"/>
    <s v="Tat Kone Galile Baptist Church"/>
    <s v="MMR001CMP003"/>
    <s v="GCA"/>
    <s v="Urban"/>
    <n v="32"/>
    <n v="146"/>
    <n v="28"/>
    <n v="138"/>
    <n v="32"/>
    <n v="161"/>
    <x v="0"/>
    <x v="2"/>
    <x v="2"/>
  </r>
  <r>
    <x v="0"/>
    <s v="Chipwi"/>
    <s v="Hpare Hkyer - BP6"/>
    <s v="MMR001CMP043"/>
    <s v="NGCA"/>
    <s v="Sub-urban"/>
    <n v="154"/>
    <n v="920"/>
    <n v="512"/>
    <n v="1016"/>
    <n v="512"/>
    <n v="1016"/>
    <x v="0"/>
    <x v="2"/>
    <x v="2"/>
  </r>
  <r>
    <x v="1"/>
    <s v="Muse"/>
    <s v="Muse Baptist Church"/>
    <s v="MMR015CMP213"/>
    <s v="GCA"/>
    <s v="Urban"/>
    <n v="56"/>
    <n v="236"/>
    <n v="52"/>
    <n v="212"/>
    <n v="52"/>
    <n v="212"/>
    <x v="1"/>
    <x v="2"/>
    <x v="2"/>
  </r>
  <r>
    <x v="0"/>
    <s v="Myitkyina"/>
    <s v="Du Kahtawng Qtr. 14"/>
    <s v="MMR001CMP012"/>
    <s v="GCA"/>
    <s v="Urban"/>
    <n v="6"/>
    <n v="28"/>
    <n v="6"/>
    <n v="31"/>
    <n v="6"/>
    <n v="31"/>
    <x v="1"/>
    <x v="2"/>
    <x v="2"/>
  </r>
  <r>
    <x v="1"/>
    <s v="Namhkan"/>
    <s v="Nam Hkam (KBC Jaw Wang)"/>
    <s v="MMR015CMP001"/>
    <s v="GCA"/>
    <s v="Urban"/>
    <n v="73"/>
    <n v="388"/>
    <n v="68"/>
    <n v="343"/>
    <n v="73"/>
    <n v="380"/>
    <x v="1"/>
    <x v="2"/>
    <x v="2"/>
  </r>
  <r>
    <x v="0"/>
    <s v="Myitkyina"/>
    <s v="Du Kahtawng Qtr. 14"/>
    <s v="MMR001CMP012"/>
    <s v="GCA"/>
    <s v="Urban"/>
    <n v="6"/>
    <n v="28"/>
    <n v="6"/>
    <n v="31"/>
    <n v="6"/>
    <n v="31"/>
    <x v="0"/>
    <x v="2"/>
    <x v="2"/>
  </r>
  <r>
    <x v="1"/>
    <s v="Kutkai"/>
    <s v="Mungji Pa Dabang (Baptist Church)         "/>
    <s v="MMR015CMP006"/>
    <s v="GCA"/>
    <s v="Rural"/>
    <n v="49"/>
    <n v="270"/>
    <n v="49"/>
    <n v="261"/>
    <n v="49"/>
    <n v="261"/>
    <x v="1"/>
    <x v="2"/>
    <x v="2"/>
  </r>
  <r>
    <x v="0"/>
    <s v="Mansi"/>
    <s v="Man Wing Baptist Church Cultural Compound"/>
    <s v="MMR001CMP230"/>
    <s v="GCA"/>
    <s v="Rural"/>
    <n v="113"/>
    <n v="490"/>
    <n v="113"/>
    <n v="476"/>
    <n v="113"/>
    <n v="476"/>
    <x v="0"/>
    <x v="2"/>
    <x v="2"/>
  </r>
  <r>
    <x v="0"/>
    <s v="Chipwi"/>
    <s v="Pan Wa"/>
    <s v="MMR001CMP210"/>
    <s v="GCA"/>
    <s v="Mixed"/>
    <n v="60"/>
    <n v="275"/>
    <n v="34"/>
    <n v="220"/>
    <n v="60"/>
    <n v="275"/>
    <x v="2"/>
    <x v="2"/>
    <x v="2"/>
  </r>
  <r>
    <x v="0"/>
    <s v="Chipwi"/>
    <s v="Pan Wa"/>
    <s v="MMR001CMP210"/>
    <s v="GCA"/>
    <s v="Mixed"/>
    <n v="60"/>
    <n v="275"/>
    <n v="34"/>
    <n v="220"/>
    <n v="60"/>
    <n v="275"/>
    <x v="1"/>
    <x v="2"/>
    <x v="2"/>
  </r>
  <r>
    <x v="0"/>
    <s v="Chipwi"/>
    <s v="Pan Wa"/>
    <s v="MMR001CMP210"/>
    <s v="GCA"/>
    <s v="Mixed"/>
    <n v="60"/>
    <n v="275"/>
    <n v="34"/>
    <n v="220"/>
    <n v="60"/>
    <n v="275"/>
    <x v="0"/>
    <x v="2"/>
    <x v="2"/>
  </r>
  <r>
    <x v="0"/>
    <s v="Hpakant"/>
    <s v="5 Ward RC Church(lon Khin)"/>
    <s v="MMR001CMP168"/>
    <s v="GCA"/>
    <s v="Rural"/>
    <n v="66"/>
    <n v="367"/>
    <n v="60"/>
    <n v="374"/>
    <n v="70"/>
    <n v="366"/>
    <x v="0"/>
    <x v="2"/>
    <x v="2"/>
  </r>
  <r>
    <x v="1"/>
    <s v="Muse"/>
    <s v="Muse Baptist Church"/>
    <s v="MMR015CMP213"/>
    <s v="GCA"/>
    <s v="Urban"/>
    <n v="56"/>
    <n v="236"/>
    <n v="52"/>
    <n v="212"/>
    <n v="52"/>
    <n v="212"/>
    <x v="2"/>
    <x v="2"/>
    <x v="2"/>
  </r>
  <r>
    <x v="0"/>
    <s v="Chipwi"/>
    <s v="Hpare Hkyer - BP6"/>
    <s v="MMR001CMP043"/>
    <s v="NGCA"/>
    <s v="Sub-urban"/>
    <n v="154"/>
    <n v="920"/>
    <n v="512"/>
    <n v="1016"/>
    <n v="512"/>
    <n v="1016"/>
    <x v="1"/>
    <x v="2"/>
    <x v="2"/>
  </r>
  <r>
    <x v="0"/>
    <s v="Mogaung"/>
    <s v="Kyun Taw Baptist Church "/>
    <s v="MMR001CMP078"/>
    <s v="GCA"/>
    <s v="Mixed"/>
    <n v="13"/>
    <n v="64"/>
    <n v="13"/>
    <n v="64"/>
    <n v="13"/>
    <n v="64"/>
    <x v="0"/>
    <x v="2"/>
    <x v="2"/>
  </r>
  <r>
    <x v="0"/>
    <s v="Hpakant"/>
    <s v="5 Ward RC Church(lon Khin)"/>
    <s v="MMR001CMP168"/>
    <s v="GCA"/>
    <s v="Rural"/>
    <n v="66"/>
    <n v="367"/>
    <n v="60"/>
    <n v="374"/>
    <n v="70"/>
    <n v="366"/>
    <x v="1"/>
    <x v="2"/>
    <x v="2"/>
  </r>
  <r>
    <x v="0"/>
    <s v="Hpakant"/>
    <s v="5 Ward RC Church(lon Khin)"/>
    <s v="MMR001CMP168"/>
    <s v="GCA"/>
    <s v="Rural"/>
    <n v="66"/>
    <n v="367"/>
    <n v="60"/>
    <n v="374"/>
    <n v="70"/>
    <n v="366"/>
    <x v="2"/>
    <x v="2"/>
    <x v="2"/>
  </r>
  <r>
    <x v="0"/>
    <s v="Mogaung"/>
    <s v="Nat Gyi Kone Baptist Church "/>
    <s v="MMR001CMP079"/>
    <s v="GCA"/>
    <s v="Urban"/>
    <n v="14"/>
    <n v="44"/>
    <n v="12"/>
    <n v="42"/>
    <n v="12"/>
    <n v="42"/>
    <x v="2"/>
    <x v="2"/>
    <x v="2"/>
  </r>
  <r>
    <x v="0"/>
    <s v="Mogaung"/>
    <s v="Nat Gyi Kone Baptist Church "/>
    <s v="MMR001CMP079"/>
    <s v="GCA"/>
    <s v="Urban"/>
    <n v="14"/>
    <n v="44"/>
    <n v="12"/>
    <n v="42"/>
    <n v="12"/>
    <n v="42"/>
    <x v="1"/>
    <x v="2"/>
    <x v="2"/>
  </r>
  <r>
    <x v="0"/>
    <s v="Mogaung"/>
    <s v="Nat Gyi Kone Baptist Church "/>
    <s v="MMR001CMP079"/>
    <s v="GCA"/>
    <s v="Urban"/>
    <n v="14"/>
    <n v="44"/>
    <n v="12"/>
    <n v="42"/>
    <n v="12"/>
    <n v="42"/>
    <x v="0"/>
    <x v="2"/>
    <x v="2"/>
  </r>
  <r>
    <x v="0"/>
    <s v="Myitkyina"/>
    <s v="Wun Tho Buddhist Monastery"/>
    <s v="MMR001CMP022"/>
    <s v="GCA"/>
    <s v="Urban"/>
    <n v="7"/>
    <n v="37"/>
    <n v="7"/>
    <n v="37"/>
    <n v="7"/>
    <n v="37"/>
    <x v="0"/>
    <x v="2"/>
    <x v="2"/>
  </r>
  <r>
    <x v="0"/>
    <s v="Myitkyina"/>
    <s v="Man Hkring Baptist Church"/>
    <s v="MMR001CMP008"/>
    <s v="GCA"/>
    <s v="Urban"/>
    <n v="101"/>
    <n v="544"/>
    <n v="94"/>
    <n v="503"/>
    <n v="101"/>
    <n v="544"/>
    <x v="0"/>
    <x v="2"/>
    <x v="2"/>
  </r>
  <r>
    <x v="0"/>
    <s v="Myitkyina"/>
    <s v="Man Hkring Baptist Church"/>
    <s v="MMR001CMP008"/>
    <s v="GCA"/>
    <s v="Urban"/>
    <n v="101"/>
    <n v="544"/>
    <n v="94"/>
    <n v="503"/>
    <n v="101"/>
    <n v="544"/>
    <x v="1"/>
    <x v="2"/>
    <x v="2"/>
  </r>
  <r>
    <x v="0"/>
    <s v="Myitkyina"/>
    <s v="Man Hkring Baptist Church"/>
    <s v="MMR001CMP008"/>
    <s v="GCA"/>
    <s v="Urban"/>
    <n v="101"/>
    <n v="544"/>
    <n v="94"/>
    <n v="503"/>
    <n v="101"/>
    <n v="544"/>
    <x v="2"/>
    <x v="2"/>
    <x v="2"/>
  </r>
  <r>
    <x v="0"/>
    <s v="Hpakant"/>
    <s v="Lisu Baptist Church, Maw Wan Ward"/>
    <s v="MMR001CMP167"/>
    <s v="GCA"/>
    <s v="Rural"/>
    <n v="15"/>
    <n v="74"/>
    <n v="16"/>
    <n v="73"/>
    <n v="16"/>
    <n v="0"/>
    <x v="0"/>
    <x v="2"/>
    <x v="2"/>
  </r>
  <r>
    <x v="0"/>
    <s v="Chipwi"/>
    <s v="Hpare Hkyer - BP6"/>
    <s v="MMR001CMP043"/>
    <s v="NGCA"/>
    <s v="Sub-urban"/>
    <n v="154"/>
    <n v="920"/>
    <n v="512"/>
    <n v="1016"/>
    <n v="512"/>
    <n v="1016"/>
    <x v="2"/>
    <x v="2"/>
    <x v="2"/>
  </r>
  <r>
    <x v="1"/>
    <s v="Muse"/>
    <s v="Muse Baptist Church"/>
    <s v="MMR015CMP213"/>
    <s v="GCA"/>
    <s v="Urban"/>
    <n v="56"/>
    <n v="236"/>
    <n v="52"/>
    <n v="212"/>
    <n v="52"/>
    <n v="212"/>
    <x v="0"/>
    <x v="2"/>
    <x v="2"/>
  </r>
  <r>
    <x v="0"/>
    <s v="Mohnyin"/>
    <s v="Nawng Ing (Indawgyi) Baptist Church  "/>
    <s v="MMR001CMP152"/>
    <s v="GCA"/>
    <s v="Rural"/>
    <n v="18"/>
    <n v="141"/>
    <n v="13"/>
    <n v="76"/>
    <n v="19"/>
    <n v="100"/>
    <x v="2"/>
    <x v="2"/>
    <x v="2"/>
  </r>
  <r>
    <x v="0"/>
    <s v="Mohnyin"/>
    <s v="Nawng Ing (Indawgyi) Baptist Church  "/>
    <s v="MMR001CMP152"/>
    <s v="GCA"/>
    <s v="Rural"/>
    <n v="18"/>
    <n v="141"/>
    <n v="13"/>
    <n v="76"/>
    <n v="19"/>
    <n v="100"/>
    <x v="1"/>
    <x v="2"/>
    <x v="2"/>
  </r>
  <r>
    <x v="0"/>
    <s v="Mohnyin"/>
    <s v="Nawng Ing (Indawgyi) Baptist Church  "/>
    <s v="MMR001CMP152"/>
    <s v="GCA"/>
    <s v="Rural"/>
    <n v="18"/>
    <n v="141"/>
    <n v="13"/>
    <n v="76"/>
    <n v="19"/>
    <n v="100"/>
    <x v="0"/>
    <x v="2"/>
    <x v="2"/>
  </r>
  <r>
    <x v="0"/>
    <s v="Chipwi"/>
    <s v="Saw Zam"/>
    <s v="MMR001CMP225"/>
    <s v="GCA"/>
    <s v="Rural"/>
    <n v="30"/>
    <n v="174"/>
    <n v="28"/>
    <n v="167"/>
    <n v="30"/>
    <n v="174"/>
    <x v="2"/>
    <x v="2"/>
    <x v="2"/>
  </r>
  <r>
    <x v="0"/>
    <s v="Chipwi"/>
    <s v="Saw Zam"/>
    <s v="MMR001CMP225"/>
    <s v="GCA"/>
    <s v="Rural"/>
    <n v="30"/>
    <n v="174"/>
    <n v="28"/>
    <n v="167"/>
    <n v="30"/>
    <n v="174"/>
    <x v="1"/>
    <x v="2"/>
    <x v="2"/>
  </r>
  <r>
    <x v="0"/>
    <s v="Myitkyina"/>
    <s v="Du Kahtawng Qtr. 5"/>
    <s v="MMR001CMP011"/>
    <s v="GCA"/>
    <s v="Urban"/>
    <n v="50"/>
    <n v="236"/>
    <n v="8"/>
    <n v="35"/>
    <n v="8"/>
    <n v="35"/>
    <x v="0"/>
    <x v="2"/>
    <x v="2"/>
  </r>
  <r>
    <x v="1"/>
    <s v="Namhkan"/>
    <s v="Nam Hkam - Nay Win Ni (Palawng)"/>
    <s v="MMR015CMP004"/>
    <s v="GCA"/>
    <s v="Urban"/>
    <n v="70"/>
    <n v="368"/>
    <n v="70"/>
    <n v="363"/>
    <n v="70"/>
    <n v="0"/>
    <x v="2"/>
    <x v="2"/>
    <x v="2"/>
  </r>
  <r>
    <x v="0"/>
    <s v="Chipwi"/>
    <s v="Saw Zam"/>
    <s v="MMR001CMP225"/>
    <s v="GCA"/>
    <s v="Rural"/>
    <n v="30"/>
    <n v="174"/>
    <n v="28"/>
    <n v="167"/>
    <n v="30"/>
    <n v="174"/>
    <x v="0"/>
    <x v="2"/>
    <x v="2"/>
  </r>
  <r>
    <x v="0"/>
    <s v="Myitkyina"/>
    <s v="Du Kahtawng Qtr. 5"/>
    <s v="MMR001CMP011"/>
    <s v="GCA"/>
    <s v="Urban"/>
    <n v="50"/>
    <n v="236"/>
    <n v="8"/>
    <n v="35"/>
    <n v="8"/>
    <n v="35"/>
    <x v="1"/>
    <x v="2"/>
    <x v="2"/>
  </r>
  <r>
    <x v="0"/>
    <s v="Myitkyina"/>
    <s v="Du Kahtawng Qtr. 5"/>
    <s v="MMR001CMP011"/>
    <s v="GCA"/>
    <s v="Urban"/>
    <n v="50"/>
    <n v="236"/>
    <n v="8"/>
    <n v="35"/>
    <n v="8"/>
    <n v="35"/>
    <x v="2"/>
    <x v="2"/>
    <x v="2"/>
  </r>
  <r>
    <x v="0"/>
    <s v="Myitkyina"/>
    <s v="Du Kahtawng Qtr. 14"/>
    <s v="MMR001CMP012"/>
    <s v="GCA"/>
    <s v="Urban"/>
    <n v="6"/>
    <n v="28"/>
    <n v="6"/>
    <n v="31"/>
    <n v="6"/>
    <n v="31"/>
    <x v="2"/>
    <x v="2"/>
    <x v="2"/>
  </r>
  <r>
    <x v="1"/>
    <s v="Namhkan"/>
    <s v="Nam Hkam - Nay Win Ni (Palawng)"/>
    <s v="MMR015CMP004"/>
    <s v="GCA"/>
    <s v="Urban"/>
    <n v="70"/>
    <n v="368"/>
    <n v="70"/>
    <n v="363"/>
    <n v="70"/>
    <n v="0"/>
    <x v="1"/>
    <x v="2"/>
    <x v="2"/>
  </r>
  <r>
    <x v="0"/>
    <s v="Hpakant"/>
    <s v="Lisu Baptist Church, Maw Wan Ward"/>
    <s v="MMR001CMP167"/>
    <s v="GCA"/>
    <s v="Rural"/>
    <n v="15"/>
    <n v="74"/>
    <n v="16"/>
    <n v="73"/>
    <n v="16"/>
    <n v="0"/>
    <x v="1"/>
    <x v="2"/>
    <x v="2"/>
  </r>
  <r>
    <x v="0"/>
    <s v="Waingmaw"/>
    <s v="Maina AG Church"/>
    <s v="MMR001CMP031"/>
    <s v="GCA"/>
    <s v="Urban"/>
    <n v="143"/>
    <n v="800"/>
    <n v="113"/>
    <n v="618"/>
    <n v="143"/>
    <n v="800"/>
    <x v="2"/>
    <x v="2"/>
    <x v="2"/>
  </r>
  <r>
    <x v="0"/>
    <s v="Myitkyina"/>
    <s v="Tat Kone Emanuel Church"/>
    <s v="MMR001CMP004"/>
    <s v="GCA"/>
    <s v="Urban"/>
    <n v="6"/>
    <n v="29"/>
    <n v="4"/>
    <n v="20"/>
    <n v="6"/>
    <n v="29"/>
    <x v="0"/>
    <x v="2"/>
    <x v="2"/>
  </r>
  <r>
    <x v="1"/>
    <s v="Namhkan"/>
    <s v="Nam Hkam (KBC Jaw Wang)"/>
    <s v="MMR015CMP001"/>
    <s v="GCA"/>
    <s v="Urban"/>
    <n v="73"/>
    <n v="388"/>
    <n v="68"/>
    <n v="343"/>
    <n v="73"/>
    <n v="380"/>
    <x v="0"/>
    <x v="2"/>
    <x v="2"/>
  </r>
  <r>
    <x v="0"/>
    <s v="Myitkyina"/>
    <s v="Tat Kone Emanuel Church"/>
    <s v="MMR001CMP004"/>
    <s v="GCA"/>
    <s v="Urban"/>
    <n v="6"/>
    <n v="29"/>
    <n v="4"/>
    <n v="20"/>
    <n v="6"/>
    <n v="29"/>
    <x v="1"/>
    <x v="2"/>
    <x v="2"/>
  </r>
  <r>
    <x v="0"/>
    <s v="Myitkyina"/>
    <s v="Tat Kone Emanuel Church"/>
    <s v="MMR001CMP004"/>
    <s v="GCA"/>
    <s v="Urban"/>
    <n v="6"/>
    <n v="29"/>
    <n v="4"/>
    <n v="20"/>
    <n v="6"/>
    <n v="29"/>
    <x v="2"/>
    <x v="2"/>
    <x v="2"/>
  </r>
  <r>
    <x v="0"/>
    <s v="Waingmaw"/>
    <s v="Maina AG Church"/>
    <s v="MMR001CMP031"/>
    <s v="GCA"/>
    <s v="Urban"/>
    <n v="143"/>
    <n v="800"/>
    <n v="113"/>
    <n v="618"/>
    <n v="143"/>
    <n v="800"/>
    <x v="1"/>
    <x v="2"/>
    <x v="2"/>
  </r>
  <r>
    <x v="0"/>
    <s v="Waingmaw"/>
    <s v="Maina AG Church"/>
    <s v="MMR001CMP031"/>
    <s v="GCA"/>
    <s v="Urban"/>
    <n v="143"/>
    <n v="800"/>
    <n v="113"/>
    <n v="618"/>
    <n v="143"/>
    <n v="800"/>
    <x v="0"/>
    <x v="2"/>
    <x v="2"/>
  </r>
  <r>
    <x v="1"/>
    <s v="Namhkan"/>
    <s v="Nam Hkam (KBC Jaw Wang)"/>
    <s v="MMR015CMP001"/>
    <s v="GCA"/>
    <s v="Urban"/>
    <n v="73"/>
    <n v="388"/>
    <n v="68"/>
    <n v="343"/>
    <n v="73"/>
    <n v="380"/>
    <x v="2"/>
    <x v="2"/>
    <x v="2"/>
  </r>
  <r>
    <x v="0"/>
    <s v="Mogaung"/>
    <s v="Kyun Taw Baptist Church "/>
    <s v="MMR001CMP078"/>
    <s v="GCA"/>
    <s v="Mixed"/>
    <n v="13"/>
    <n v="64"/>
    <n v="13"/>
    <n v="64"/>
    <n v="13"/>
    <n v="64"/>
    <x v="2"/>
    <x v="2"/>
    <x v="2"/>
  </r>
  <r>
    <x v="0"/>
    <s v="Mogaung"/>
    <s v="Kyun Taw Baptist Church "/>
    <s v="MMR001CMP078"/>
    <s v="GCA"/>
    <s v="Mixed"/>
    <n v="13"/>
    <n v="64"/>
    <n v="13"/>
    <n v="64"/>
    <n v="13"/>
    <n v="64"/>
    <x v="1"/>
    <x v="2"/>
    <x v="2"/>
  </r>
  <r>
    <x v="1"/>
    <s v="Namhkan"/>
    <s v="Nam Hkam - Nay Win Ni (Palawng)"/>
    <s v="MMR015CMP004"/>
    <s v="GCA"/>
    <s v="Urban"/>
    <n v="70"/>
    <n v="368"/>
    <n v="70"/>
    <n v="363"/>
    <n v="70"/>
    <n v="0"/>
    <x v="0"/>
    <x v="2"/>
    <x v="2"/>
  </r>
  <r>
    <x v="0"/>
    <s v="Myitkyina"/>
    <s v="Jan Mai Kawng Catholic Church"/>
    <s v="MMR001CMP019"/>
    <s v="GCA"/>
    <s v="Urban"/>
    <n v="105"/>
    <n v="462"/>
    <n v="103"/>
    <n v="462"/>
    <n v="123"/>
    <n v="463"/>
    <x v="0"/>
    <x v="2"/>
    <x v="2"/>
  </r>
  <r>
    <x v="0"/>
    <s v="Myitkyina"/>
    <s v="Shatapru Thida Aye Baptist Church"/>
    <s v="MMR001CMP007"/>
    <s v="GCA"/>
    <s v="Urban"/>
    <n v="22"/>
    <n v="111"/>
    <n v="21"/>
    <n v="102"/>
    <n v="22"/>
    <n v="111"/>
    <x v="1"/>
    <x v="2"/>
    <x v="2"/>
  </r>
  <r>
    <x v="0"/>
    <s v="Myitkyina"/>
    <s v="Shatapru Thida Aye Baptist Church"/>
    <s v="MMR001CMP007"/>
    <s v="GCA"/>
    <s v="Urban"/>
    <n v="22"/>
    <n v="111"/>
    <n v="21"/>
    <n v="102"/>
    <n v="22"/>
    <n v="111"/>
    <x v="2"/>
    <x v="2"/>
    <x v="2"/>
  </r>
  <r>
    <x v="0"/>
    <s v="Myitkyina"/>
    <s v="Shwe Zet Baptist Church"/>
    <s v="MMR001CMP009"/>
    <s v="GCA"/>
    <s v="Urban"/>
    <n v="90"/>
    <n v="487"/>
    <n v="75"/>
    <n v="423"/>
    <n v="91"/>
    <n v="491"/>
    <x v="0"/>
    <x v="2"/>
    <x v="2"/>
  </r>
  <r>
    <x v="0"/>
    <s v="Waingmaw"/>
    <s v="Thargaya Lisu Baptist Church"/>
    <s v="MMR001CMP037"/>
    <s v="GCA"/>
    <s v="Urban"/>
    <n v="44"/>
    <n v="183"/>
    <n v="25"/>
    <n v="115"/>
    <n v="44"/>
    <n v="181"/>
    <x v="0"/>
    <x v="2"/>
    <x v="2"/>
  </r>
  <r>
    <x v="0"/>
    <s v="Waingmaw"/>
    <s v="Mading Baptist Church"/>
    <s v="MMR001CMP027"/>
    <s v="GCA"/>
    <s v="Rural"/>
    <n v="22"/>
    <n v="128"/>
    <n v="21"/>
    <n v="123"/>
    <n v="22"/>
    <n v="128"/>
    <x v="2"/>
    <x v="2"/>
    <x v="2"/>
  </r>
  <r>
    <x v="0"/>
    <s v="Waingmaw"/>
    <s v="Mading Baptist Church"/>
    <s v="MMR001CMP027"/>
    <s v="GCA"/>
    <s v="Rural"/>
    <n v="22"/>
    <n v="128"/>
    <n v="21"/>
    <n v="123"/>
    <n v="22"/>
    <n v="128"/>
    <x v="1"/>
    <x v="2"/>
    <x v="2"/>
  </r>
  <r>
    <x v="0"/>
    <s v="Waingmaw"/>
    <s v="Mading Baptist Church"/>
    <s v="MMR001CMP027"/>
    <s v="GCA"/>
    <s v="Rural"/>
    <n v="22"/>
    <n v="128"/>
    <n v="21"/>
    <n v="123"/>
    <n v="22"/>
    <n v="128"/>
    <x v="0"/>
    <x v="2"/>
    <x v="2"/>
  </r>
  <r>
    <x v="0"/>
    <s v="Myitkyina"/>
    <s v="Jan Mai Kawng Catholic Church"/>
    <s v="MMR001CMP019"/>
    <s v="GCA"/>
    <s v="Urban"/>
    <n v="105"/>
    <n v="462"/>
    <n v="103"/>
    <n v="462"/>
    <n v="123"/>
    <n v="463"/>
    <x v="2"/>
    <x v="2"/>
    <x v="2"/>
  </r>
  <r>
    <x v="0"/>
    <s v="Hpakant"/>
    <s v="Nam Ma Phyit, COC"/>
    <s v="MMR001CMP192"/>
    <s v="GCA"/>
    <s v="Urban"/>
    <n v="17"/>
    <n v="64"/>
    <n v="12"/>
    <n v="47"/>
    <n v="12"/>
    <n v="0"/>
    <x v="0"/>
    <x v="2"/>
    <x v="2"/>
  </r>
  <r>
    <x v="0"/>
    <s v="Hpakant"/>
    <s v="Nam Ma Phyit, COC"/>
    <s v="MMR001CMP192"/>
    <s v="GCA"/>
    <s v="Urban"/>
    <n v="17"/>
    <n v="64"/>
    <n v="12"/>
    <n v="47"/>
    <n v="12"/>
    <n v="0"/>
    <x v="1"/>
    <x v="2"/>
    <x v="2"/>
  </r>
  <r>
    <x v="0"/>
    <s v="Myitkyina"/>
    <s v="Wun Tho Buddhist Monastery"/>
    <s v="MMR001CMP022"/>
    <s v="GCA"/>
    <s v="Urban"/>
    <n v="7"/>
    <n v="37"/>
    <n v="7"/>
    <n v="37"/>
    <n v="7"/>
    <n v="37"/>
    <x v="1"/>
    <x v="2"/>
    <x v="2"/>
  </r>
  <r>
    <x v="0"/>
    <s v="Myitkyina"/>
    <s v="Jan Mai Kawng Catholic Church"/>
    <s v="MMR001CMP019"/>
    <s v="GCA"/>
    <s v="Urban"/>
    <n v="105"/>
    <n v="462"/>
    <n v="103"/>
    <n v="462"/>
    <n v="123"/>
    <n v="463"/>
    <x v="1"/>
    <x v="2"/>
    <x v="2"/>
  </r>
  <r>
    <x v="1"/>
    <s v="Namhkan"/>
    <s v="Nam Hkam (KBC Jaw Wang) II"/>
    <s v="MMR015CMP214"/>
    <s v="GCA"/>
    <s v="Urban"/>
    <n v="38"/>
    <n v="198"/>
    <n v="35"/>
    <n v="188"/>
    <n v="37"/>
    <n v="198"/>
    <x v="1"/>
    <x v="2"/>
    <x v="2"/>
  </r>
  <r>
    <x v="0"/>
    <s v="Mansi"/>
    <s v="Lana Zup Ja "/>
    <s v="MMR001CMP128"/>
    <s v="NGCA"/>
    <s v="Rural"/>
    <n v="545"/>
    <n v="2560"/>
    <n v="553"/>
    <n v="2692"/>
    <n v="553"/>
    <n v="0"/>
    <x v="0"/>
    <x v="2"/>
    <x v="2"/>
  </r>
  <r>
    <x v="0"/>
    <s v="Mansi"/>
    <s v="Mansi Baptist Church"/>
    <s v="MMR001CMP066"/>
    <s v="GCA"/>
    <s v="Urban"/>
    <n v="221"/>
    <n v="1003"/>
    <n v="192"/>
    <n v="873"/>
    <n v="192"/>
    <n v="873"/>
    <x v="0"/>
    <x v="2"/>
    <x v="2"/>
  </r>
  <r>
    <x v="0"/>
    <s v="Mansi"/>
    <s v="Lana Zup Ja "/>
    <s v="MMR001CMP128"/>
    <s v="NGCA"/>
    <s v="Rural"/>
    <n v="545"/>
    <n v="2560"/>
    <n v="553"/>
    <n v="2692"/>
    <n v="553"/>
    <n v="0"/>
    <x v="1"/>
    <x v="2"/>
    <x v="2"/>
  </r>
  <r>
    <x v="0"/>
    <s v="Mansi"/>
    <s v="Lana Zup Ja "/>
    <s v="MMR001CMP128"/>
    <s v="NGCA"/>
    <s v="Rural"/>
    <n v="545"/>
    <n v="2560"/>
    <n v="553"/>
    <n v="2692"/>
    <n v="553"/>
    <n v="0"/>
    <x v="2"/>
    <x v="2"/>
    <x v="2"/>
  </r>
  <r>
    <x v="0"/>
    <s v="Myitkyina"/>
    <s v="Tat Kone COC Baptist - Tat Kone Htoi San"/>
    <s v="MMR001CMP023"/>
    <s v="GCA"/>
    <s v="Urban"/>
    <n v="54"/>
    <n v="258"/>
    <n v="53"/>
    <n v="251"/>
    <n v="54"/>
    <n v="257"/>
    <x v="0"/>
    <x v="2"/>
    <x v="2"/>
  </r>
  <r>
    <x v="1"/>
    <s v="Kutkai"/>
    <s v="Mungji Pa Dabang (Baptist Church)         "/>
    <s v="MMR015CMP006"/>
    <s v="GCA"/>
    <s v="Rural"/>
    <n v="49"/>
    <n v="270"/>
    <n v="49"/>
    <n v="261"/>
    <n v="49"/>
    <n v="261"/>
    <x v="0"/>
    <x v="2"/>
    <x v="2"/>
  </r>
  <r>
    <x v="0"/>
    <s v="Mansi"/>
    <s v="Maing Khaung Catholic Church"/>
    <s v="MMR001CMP223"/>
    <s v="GCA"/>
    <s v="Rural"/>
    <n v="123"/>
    <n v="582"/>
    <n v="130"/>
    <n v="600"/>
    <n v="142"/>
    <n v="0"/>
    <x v="0"/>
    <x v="2"/>
    <x v="2"/>
  </r>
  <r>
    <x v="0"/>
    <s v="Mansi"/>
    <s v="Maing Khaung Catholic Church"/>
    <s v="MMR001CMP223"/>
    <s v="GCA"/>
    <s v="Rural"/>
    <n v="123"/>
    <n v="582"/>
    <n v="130"/>
    <n v="600"/>
    <n v="142"/>
    <n v="0"/>
    <x v="1"/>
    <x v="2"/>
    <x v="2"/>
  </r>
  <r>
    <x v="0"/>
    <s v="Mansi"/>
    <s v="Maing Khaung Catholic Church"/>
    <s v="MMR001CMP223"/>
    <s v="GCA"/>
    <s v="Rural"/>
    <n v="123"/>
    <n v="582"/>
    <n v="130"/>
    <n v="600"/>
    <n v="142"/>
    <n v="0"/>
    <x v="2"/>
    <x v="2"/>
    <x v="2"/>
  </r>
  <r>
    <x v="0"/>
    <s v="Myitkyina"/>
    <s v="Tat Kone COC Baptist - Tat Kone Htoi San"/>
    <s v="MMR001CMP023"/>
    <s v="GCA"/>
    <s v="Urban"/>
    <n v="54"/>
    <n v="258"/>
    <n v="53"/>
    <n v="251"/>
    <n v="54"/>
    <n v="257"/>
    <x v="1"/>
    <x v="2"/>
    <x v="2"/>
  </r>
  <r>
    <x v="0"/>
    <s v="Hpakant"/>
    <s v="Nam Ma Phyit, COC"/>
    <s v="MMR001CMP192"/>
    <s v="GCA"/>
    <s v="Urban"/>
    <n v="17"/>
    <n v="64"/>
    <n v="12"/>
    <n v="47"/>
    <n v="12"/>
    <n v="0"/>
    <x v="2"/>
    <x v="2"/>
    <x v="2"/>
  </r>
  <r>
    <x v="0"/>
    <s v="Momauk"/>
    <s v="Man Bung Catholic compound"/>
    <s v="MMR001CMP062"/>
    <s v="GCA"/>
    <s v="Urban"/>
    <n v="261"/>
    <n v="1155"/>
    <n v="259"/>
    <n v="1160"/>
    <n v="259"/>
    <n v="0"/>
    <x v="2"/>
    <x v="2"/>
    <x v="2"/>
  </r>
  <r>
    <x v="0"/>
    <s v="Myitkyina"/>
    <s v="Tat Kone San Pya Baptist Church"/>
    <s v="MMR001CMP005"/>
    <s v="GCA"/>
    <s v="Urban"/>
    <n v="43"/>
    <n v="216"/>
    <n v="32"/>
    <n v="171"/>
    <n v="43"/>
    <n v="216"/>
    <x v="2"/>
    <x v="2"/>
    <x v="2"/>
  </r>
  <r>
    <x v="0"/>
    <s v="Hpakant"/>
    <s v="Lisu Baptist Church, Maw Wan Ward"/>
    <s v="MMR001CMP167"/>
    <s v="GCA"/>
    <s v="Rural"/>
    <n v="15"/>
    <n v="74"/>
    <n v="16"/>
    <n v="73"/>
    <n v="16"/>
    <n v="0"/>
    <x v="2"/>
    <x v="2"/>
    <x v="2"/>
  </r>
  <r>
    <x v="0"/>
    <s v="Momauk"/>
    <s v="Nyaung Na Pin "/>
    <s v="MMR001CMP072"/>
    <s v="GCA"/>
    <s v="Mixed"/>
    <n v="50"/>
    <n v="293"/>
    <n v="50"/>
    <n v="309"/>
    <n v="50"/>
    <n v="309"/>
    <x v="0"/>
    <x v="2"/>
    <x v="2"/>
  </r>
  <r>
    <x v="0"/>
    <s v="Momauk"/>
    <s v="Nyaung Na Pin "/>
    <s v="MMR001CMP072"/>
    <s v="GCA"/>
    <s v="Mixed"/>
    <n v="50"/>
    <n v="293"/>
    <n v="50"/>
    <n v="309"/>
    <n v="50"/>
    <n v="309"/>
    <x v="1"/>
    <x v="2"/>
    <x v="2"/>
  </r>
  <r>
    <x v="0"/>
    <s v="Momauk"/>
    <s v="Nyaung Na Pin "/>
    <s v="MMR001CMP072"/>
    <s v="GCA"/>
    <s v="Mixed"/>
    <n v="50"/>
    <n v="293"/>
    <n v="50"/>
    <n v="309"/>
    <n v="50"/>
    <n v="309"/>
    <x v="2"/>
    <x v="2"/>
    <x v="2"/>
  </r>
  <r>
    <x v="0"/>
    <s v="Myitkyina"/>
    <s v="Du Kahtawng Qtr. 4"/>
    <s v="MMR001CMP010"/>
    <s v="GCA"/>
    <s v="Urban"/>
    <n v="6"/>
    <n v="39"/>
    <n v="6"/>
    <n v="39"/>
    <n v="28"/>
    <n v="145"/>
    <x v="2"/>
    <x v="2"/>
    <x v="2"/>
  </r>
  <r>
    <x v="0"/>
    <s v="Myitkyina"/>
    <s v="Du Kahtawng Qtr. 4"/>
    <s v="MMR001CMP010"/>
    <s v="GCA"/>
    <s v="Urban"/>
    <n v="6"/>
    <n v="39"/>
    <n v="6"/>
    <n v="39"/>
    <n v="28"/>
    <n v="145"/>
    <x v="1"/>
    <x v="2"/>
    <x v="2"/>
  </r>
  <r>
    <x v="1"/>
    <s v="Kutkai"/>
    <s v="Mungji Pa Dabang (Baptist Church)         "/>
    <s v="MMR015CMP006"/>
    <s v="GCA"/>
    <s v="Rural"/>
    <n v="49"/>
    <n v="270"/>
    <n v="49"/>
    <n v="261"/>
    <n v="49"/>
    <n v="261"/>
    <x v="2"/>
    <x v="2"/>
    <x v="2"/>
  </r>
  <r>
    <x v="0"/>
    <s v="Mogaung"/>
    <s v="Mang Hawng Baptist Church"/>
    <s v="MMR001CMP077"/>
    <s v="GCA"/>
    <s v="Mixed"/>
    <n v="18"/>
    <n v="79"/>
    <n v="18"/>
    <n v="81"/>
    <n v="18"/>
    <n v="81"/>
    <x v="2"/>
    <x v="2"/>
    <x v="2"/>
  </r>
  <r>
    <x v="0"/>
    <s v="Mogaung"/>
    <s v="Mang Hawng Baptist Church"/>
    <s v="MMR001CMP077"/>
    <s v="GCA"/>
    <s v="Mixed"/>
    <n v="18"/>
    <n v="79"/>
    <n v="18"/>
    <n v="81"/>
    <n v="18"/>
    <n v="81"/>
    <x v="1"/>
    <x v="2"/>
    <x v="2"/>
  </r>
  <r>
    <x v="0"/>
    <s v="Myitkyina"/>
    <s v="Shatapru Thida Aye Baptist Church"/>
    <s v="MMR001CMP007"/>
    <s v="GCA"/>
    <s v="Urban"/>
    <n v="22"/>
    <n v="111"/>
    <n v="21"/>
    <n v="102"/>
    <n v="22"/>
    <n v="111"/>
    <x v="0"/>
    <x v="2"/>
    <x v="2"/>
  </r>
  <r>
    <x v="0"/>
    <s v="Momauk"/>
    <s v="Man Bung Catholic compound"/>
    <s v="MMR001CMP062"/>
    <s v="GCA"/>
    <s v="Urban"/>
    <n v="261"/>
    <n v="1155"/>
    <n v="259"/>
    <n v="1160"/>
    <n v="259"/>
    <n v="0"/>
    <x v="1"/>
    <x v="2"/>
    <x v="2"/>
  </r>
  <r>
    <x v="0"/>
    <s v="Waingmaw"/>
    <s v="Thargaya Lisu Baptist Church"/>
    <s v="MMR001CMP037"/>
    <s v="GCA"/>
    <s v="Urban"/>
    <n v="44"/>
    <n v="183"/>
    <n v="25"/>
    <n v="115"/>
    <n v="44"/>
    <n v="181"/>
    <x v="2"/>
    <x v="2"/>
    <x v="2"/>
  </r>
  <r>
    <x v="0"/>
    <s v="Myitkyina"/>
    <s v="Du Kahtawng Qtr. 4"/>
    <s v="MMR001CMP010"/>
    <s v="GCA"/>
    <s v="Urban"/>
    <n v="6"/>
    <n v="39"/>
    <n v="6"/>
    <n v="39"/>
    <n v="28"/>
    <n v="145"/>
    <x v="0"/>
    <x v="2"/>
    <x v="2"/>
  </r>
  <r>
    <x v="0"/>
    <s v="Waingmaw"/>
    <s v="Maina Catholic Church (St. Joseph)"/>
    <s v="MMR001CMP029"/>
    <s v="GCA"/>
    <s v="Rural"/>
    <n v="222"/>
    <n v="1208"/>
    <n v="222"/>
    <n v="1208"/>
    <n v="222"/>
    <n v="1208"/>
    <x v="2"/>
    <x v="2"/>
    <x v="2"/>
  </r>
  <r>
    <x v="0"/>
    <s v="Momauk"/>
    <s v="Momauk Baptist Church"/>
    <s v="MMR001CMP056"/>
    <s v="GCA"/>
    <s v="Urban"/>
    <n v="207"/>
    <n v="1863"/>
    <n v="391"/>
    <n v="1820"/>
    <n v="391"/>
    <n v="1820"/>
    <x v="2"/>
    <x v="2"/>
    <x v="2"/>
  </r>
  <r>
    <x v="0"/>
    <s v="Momauk"/>
    <s v="Momauk Baptist Church"/>
    <s v="MMR001CMP056"/>
    <s v="GCA"/>
    <s v="Urban"/>
    <n v="207"/>
    <n v="1863"/>
    <n v="391"/>
    <n v="1820"/>
    <n v="391"/>
    <n v="1820"/>
    <x v="1"/>
    <x v="2"/>
    <x v="2"/>
  </r>
  <r>
    <x v="0"/>
    <s v="Waingmaw"/>
    <s v="Maina Catholic Church (St. Joseph)"/>
    <s v="MMR001CMP029"/>
    <s v="GCA"/>
    <s v="Rural"/>
    <n v="222"/>
    <n v="1208"/>
    <n v="222"/>
    <n v="1208"/>
    <n v="222"/>
    <n v="1208"/>
    <x v="1"/>
    <x v="2"/>
    <x v="2"/>
  </r>
  <r>
    <x v="0"/>
    <s v="Waingmaw"/>
    <s v="Maina Catholic Church (St. Joseph)"/>
    <s v="MMR001CMP029"/>
    <s v="GCA"/>
    <s v="Rural"/>
    <n v="222"/>
    <n v="1208"/>
    <n v="222"/>
    <n v="1208"/>
    <n v="222"/>
    <n v="1208"/>
    <x v="0"/>
    <x v="2"/>
    <x v="2"/>
  </r>
  <r>
    <x v="0"/>
    <s v="Momauk"/>
    <s v="Momauk Baptist Church"/>
    <s v="MMR001CMP056"/>
    <s v="GCA"/>
    <s v="Urban"/>
    <n v="207"/>
    <n v="1863"/>
    <n v="391"/>
    <n v="1820"/>
    <n v="391"/>
    <n v="1820"/>
    <x v="0"/>
    <x v="2"/>
    <x v="2"/>
  </r>
  <r>
    <x v="0"/>
    <s v="Hpakant"/>
    <s v="Hmaw Wan, Anglican"/>
    <s v="MMR001CMP191"/>
    <s v="GCA"/>
    <s v="Urban"/>
    <n v="13"/>
    <n v="75"/>
    <n v="8"/>
    <n v="46"/>
    <n v="8"/>
    <n v="0"/>
    <x v="0"/>
    <x v="2"/>
    <x v="2"/>
  </r>
  <r>
    <x v="0"/>
    <s v="Hpakant"/>
    <s v="Hmaw Wan, Anglican"/>
    <s v="MMR001CMP191"/>
    <s v="GCA"/>
    <s v="Urban"/>
    <n v="13"/>
    <n v="75"/>
    <n v="8"/>
    <n v="46"/>
    <n v="8"/>
    <n v="0"/>
    <x v="1"/>
    <x v="2"/>
    <x v="2"/>
  </r>
  <r>
    <x v="0"/>
    <s v="Hpakant"/>
    <s v="Hmaw Wan, Anglican"/>
    <s v="MMR001CMP191"/>
    <s v="GCA"/>
    <s v="Urban"/>
    <n v="13"/>
    <n v="75"/>
    <n v="8"/>
    <n v="46"/>
    <n v="8"/>
    <n v="0"/>
    <x v="2"/>
    <x v="2"/>
    <x v="2"/>
  </r>
  <r>
    <x v="0"/>
    <s v="Myitkyina"/>
    <s v="Wun Tho Buddhist Monastery"/>
    <s v="MMR001CMP022"/>
    <s v="GCA"/>
    <s v="Urban"/>
    <n v="7"/>
    <n v="37"/>
    <n v="7"/>
    <n v="37"/>
    <n v="7"/>
    <n v="37"/>
    <x v="2"/>
    <x v="2"/>
    <x v="2"/>
  </r>
  <r>
    <x v="0"/>
    <s v="Mogaung"/>
    <s v="Mang Hawng Baptist Church"/>
    <s v="MMR001CMP077"/>
    <s v="GCA"/>
    <s v="Mixed"/>
    <n v="18"/>
    <n v="79"/>
    <n v="18"/>
    <n v="81"/>
    <n v="18"/>
    <n v="81"/>
    <x v="0"/>
    <x v="2"/>
    <x v="2"/>
  </r>
  <r>
    <x v="1"/>
    <s v="Namtu"/>
    <s v="Nam Tu Baptist"/>
    <s v="MMR015CMP014"/>
    <s v="GCA"/>
    <s v="Urban"/>
    <n v="9"/>
    <n v="38"/>
    <n v="9"/>
    <n v="37"/>
    <n v="9"/>
    <n v="37"/>
    <x v="2"/>
    <x v="2"/>
    <x v="2"/>
  </r>
  <r>
    <x v="0"/>
    <s v="Momauk"/>
    <s v="Ni Thaw Ka Monestry"/>
    <s v="MMR001CMP059"/>
    <s v="GCA"/>
    <s v="Urban"/>
    <n v="24"/>
    <n v="89"/>
    <n v="27"/>
    <n v="101"/>
    <n v="27"/>
    <n v="0"/>
    <x v="0"/>
    <x v="2"/>
    <x v="2"/>
  </r>
  <r>
    <x v="0"/>
    <s v="Momauk"/>
    <s v="Ni Thaw Ka Monestry"/>
    <s v="MMR001CMP059"/>
    <s v="GCA"/>
    <s v="Urban"/>
    <n v="24"/>
    <n v="89"/>
    <n v="27"/>
    <n v="101"/>
    <n v="27"/>
    <n v="0"/>
    <x v="1"/>
    <x v="2"/>
    <x v="2"/>
  </r>
  <r>
    <x v="0"/>
    <s v="Myitkyina"/>
    <s v="Tat Kone Baptist Church"/>
    <s v="MMR001CMP001"/>
    <s v="GCA"/>
    <s v="Urban"/>
    <n v="54"/>
    <n v="355"/>
    <n v="51"/>
    <n v="273"/>
    <n v="67"/>
    <n v="365"/>
    <x v="2"/>
    <x v="2"/>
    <x v="2"/>
  </r>
  <r>
    <x v="0"/>
    <s v="Myitkyina"/>
    <s v="Tat Kone Baptist Church"/>
    <s v="MMR001CMP001"/>
    <s v="GCA"/>
    <s v="Urban"/>
    <n v="54"/>
    <n v="355"/>
    <n v="51"/>
    <n v="273"/>
    <n v="67"/>
    <n v="365"/>
    <x v="1"/>
    <x v="2"/>
    <x v="2"/>
  </r>
  <r>
    <x v="0"/>
    <s v="Myitkyina"/>
    <s v="Tat Kone Baptist Church"/>
    <s v="MMR001CMP001"/>
    <s v="GCA"/>
    <s v="Urban"/>
    <n v="54"/>
    <n v="355"/>
    <n v="51"/>
    <n v="273"/>
    <n v="67"/>
    <n v="365"/>
    <x v="0"/>
    <x v="2"/>
    <x v="2"/>
  </r>
  <r>
    <x v="1"/>
    <s v="Namhkan"/>
    <s v="Namhkan - Pang Long KBC"/>
    <s v="MMR015CMP215"/>
    <s v="GCA"/>
    <s v="Urban"/>
    <n v="126"/>
    <n v="572"/>
    <n v="123"/>
    <n v="571"/>
    <n v="124"/>
    <n v="575"/>
    <x v="0"/>
    <x v="2"/>
    <x v="2"/>
  </r>
  <r>
    <x v="0"/>
    <s v="Momauk"/>
    <s v="Ni Thaw Ka Monestry"/>
    <s v="MMR001CMP059"/>
    <s v="GCA"/>
    <s v="Urban"/>
    <n v="24"/>
    <n v="89"/>
    <n v="27"/>
    <n v="101"/>
    <n v="27"/>
    <n v="0"/>
    <x v="2"/>
    <x v="2"/>
    <x v="2"/>
  </r>
  <r>
    <x v="1"/>
    <s v="Namhkan"/>
    <s v="Namhkan - Pang Long KBC"/>
    <s v="MMR015CMP215"/>
    <s v="GCA"/>
    <s v="Urban"/>
    <n v="126"/>
    <n v="572"/>
    <n v="123"/>
    <n v="571"/>
    <n v="124"/>
    <n v="575"/>
    <x v="1"/>
    <x v="2"/>
    <x v="2"/>
  </r>
  <r>
    <x v="0"/>
    <s v="Chipwi"/>
    <s v="Chipwi KBC camp"/>
    <s v="MMR001CMP042"/>
    <s v="GCA"/>
    <s v="Urban"/>
    <n v="109"/>
    <n v="511"/>
    <n v="109"/>
    <n v="513"/>
    <n v="109"/>
    <n v="0"/>
    <x v="0"/>
    <x v="2"/>
    <x v="2"/>
  </r>
  <r>
    <x v="0"/>
    <s v="Chipwi"/>
    <s v="Chipwi KBC camp"/>
    <s v="MMR001CMP042"/>
    <s v="GCA"/>
    <s v="Urban"/>
    <n v="109"/>
    <n v="511"/>
    <n v="109"/>
    <n v="513"/>
    <n v="109"/>
    <n v="0"/>
    <x v="1"/>
    <x v="2"/>
    <x v="2"/>
  </r>
  <r>
    <x v="0"/>
    <s v="Myitkyina"/>
    <s v="Shwe Zet Baptist Church"/>
    <s v="MMR001CMP009"/>
    <s v="GCA"/>
    <s v="Urban"/>
    <n v="90"/>
    <n v="487"/>
    <n v="75"/>
    <n v="423"/>
    <n v="91"/>
    <n v="491"/>
    <x v="2"/>
    <x v="2"/>
    <x v="2"/>
  </r>
  <r>
    <x v="0"/>
    <s v="Chipwi"/>
    <s v="Chipwi KBC camp"/>
    <s v="MMR001CMP042"/>
    <s v="GCA"/>
    <s v="Urban"/>
    <n v="109"/>
    <n v="511"/>
    <n v="109"/>
    <n v="513"/>
    <n v="109"/>
    <n v="0"/>
    <x v="2"/>
    <x v="2"/>
    <x v="2"/>
  </r>
  <r>
    <x v="0"/>
    <s v="Hpakant"/>
    <s v="5 Ward Baptist Church(lon Khin)"/>
    <s v="MMR001CMP179"/>
    <s v="GCA"/>
    <s v="Rural"/>
    <n v="77"/>
    <n v="393"/>
    <n v="77"/>
    <n v="393"/>
    <n v="77"/>
    <n v="393"/>
    <x v="0"/>
    <x v="2"/>
    <x v="2"/>
  </r>
  <r>
    <x v="0"/>
    <s v="Bhamo"/>
    <s v="Htoi San Church"/>
    <s v="MMR001CMP052"/>
    <s v="GCA"/>
    <s v="Urban"/>
    <n v="43"/>
    <n v="237"/>
    <n v="39"/>
    <n v="223"/>
    <n v="39"/>
    <n v="223"/>
    <x v="1"/>
    <x v="2"/>
    <x v="2"/>
  </r>
  <r>
    <x v="0"/>
    <s v="Momauk"/>
    <s v="Je Yang Hka "/>
    <s v="MMR001CMP121"/>
    <s v="NGCA"/>
    <s v="Rural"/>
    <n v="1695"/>
    <n v="7145"/>
    <n v="1501"/>
    <n v="8042"/>
    <n v="1643"/>
    <n v="8780"/>
    <x v="0"/>
    <x v="2"/>
    <x v="2"/>
  </r>
  <r>
    <x v="0"/>
    <s v="Momauk"/>
    <s v="Dum Bung "/>
    <s v="MMR001CMP123"/>
    <s v="NGCA"/>
    <s v="Rural"/>
    <n v="116"/>
    <n v="595"/>
    <n v="115"/>
    <n v="605"/>
    <n v="115"/>
    <n v="605"/>
    <x v="2"/>
    <x v="2"/>
    <x v="2"/>
  </r>
  <r>
    <x v="0"/>
    <s v="Momauk"/>
    <s v="Dum Bung "/>
    <s v="MMR001CMP123"/>
    <s v="NGCA"/>
    <s v="Rural"/>
    <n v="116"/>
    <n v="595"/>
    <n v="115"/>
    <n v="605"/>
    <n v="115"/>
    <n v="605"/>
    <x v="1"/>
    <x v="2"/>
    <x v="2"/>
  </r>
  <r>
    <x v="0"/>
    <s v="Bhamo"/>
    <s v="Nant Hlaing Church"/>
    <s v="MMR001CMP054"/>
    <s v="GCA"/>
    <s v="Rural"/>
    <n v="20"/>
    <n v="103"/>
    <n v="19"/>
    <n v="108"/>
    <n v="19"/>
    <n v="0"/>
    <x v="2"/>
    <x v="2"/>
    <x v="2"/>
  </r>
  <r>
    <x v="0"/>
    <s v="Bhamo"/>
    <s v="Lisu Boarding-House"/>
    <s v="MMR001CMP049"/>
    <s v="GCA"/>
    <s v="Urban"/>
    <n v="116"/>
    <n v="659"/>
    <n v="113"/>
    <n v="641"/>
    <n v="120"/>
    <n v="680"/>
    <x v="0"/>
    <x v="2"/>
    <x v="2"/>
  </r>
  <r>
    <x v="0"/>
    <s v="Myitkyina"/>
    <s v="Jan Mai Kawng Baptist Church"/>
    <s v="MMR001CMP018"/>
    <s v="GCA"/>
    <s v="Urban"/>
    <n v="203"/>
    <n v="1072"/>
    <n v="198"/>
    <n v="1084"/>
    <n v="204"/>
    <n v="1104"/>
    <x v="2"/>
    <x v="2"/>
    <x v="2"/>
  </r>
  <r>
    <x v="0"/>
    <s v="Myitkyina"/>
    <s v="Jan Mai Kawng Baptist Church"/>
    <s v="MMR001CMP018"/>
    <s v="GCA"/>
    <s v="Urban"/>
    <n v="203"/>
    <n v="1072"/>
    <n v="198"/>
    <n v="1084"/>
    <n v="204"/>
    <n v="1104"/>
    <x v="1"/>
    <x v="2"/>
    <x v="2"/>
  </r>
  <r>
    <x v="0"/>
    <s v="Myitkyina"/>
    <s v="Jan Mai Kawng Baptist Church"/>
    <s v="MMR001CMP018"/>
    <s v="GCA"/>
    <s v="Urban"/>
    <n v="203"/>
    <n v="1072"/>
    <n v="198"/>
    <n v="1084"/>
    <n v="204"/>
    <n v="1104"/>
    <x v="0"/>
    <x v="2"/>
    <x v="2"/>
  </r>
  <r>
    <x v="0"/>
    <s v="Bhamo"/>
    <s v="Nant Hlaing Church"/>
    <s v="MMR001CMP054"/>
    <s v="GCA"/>
    <s v="Rural"/>
    <n v="20"/>
    <n v="103"/>
    <n v="19"/>
    <n v="108"/>
    <n v="19"/>
    <n v="0"/>
    <x v="1"/>
    <x v="2"/>
    <x v="2"/>
  </r>
  <r>
    <x v="0"/>
    <s v="Bhamo"/>
    <s v="Htoi San Church"/>
    <s v="MMR001CMP052"/>
    <s v="GCA"/>
    <s v="Urban"/>
    <n v="43"/>
    <n v="237"/>
    <n v="39"/>
    <n v="223"/>
    <n v="39"/>
    <n v="223"/>
    <x v="0"/>
    <x v="2"/>
    <x v="2"/>
  </r>
  <r>
    <x v="0"/>
    <s v="Waingmaw"/>
    <s v="Hkau Shau (BP 12)"/>
    <s v="MMR001CMP115"/>
    <s v="NGCA"/>
    <s v="Sub-urban"/>
    <n v="136"/>
    <n v="1116"/>
    <n v="146"/>
    <n v="1072"/>
    <n v="146"/>
    <n v="1072"/>
    <x v="1"/>
    <x v="2"/>
    <x v="2"/>
  </r>
  <r>
    <x v="0"/>
    <s v="Waingmaw"/>
    <s v="Waingmaw AG Church"/>
    <s v="MMR001CMP038"/>
    <s v="GCA"/>
    <s v="Urban"/>
    <n v="70"/>
    <n v="278"/>
    <n v="37"/>
    <n v="156"/>
    <n v="71"/>
    <n v="277"/>
    <x v="2"/>
    <x v="2"/>
    <x v="2"/>
  </r>
  <r>
    <x v="0"/>
    <s v="Waingmaw"/>
    <s v="Waingmaw AG Church"/>
    <s v="MMR001CMP038"/>
    <s v="GCA"/>
    <s v="Urban"/>
    <n v="70"/>
    <n v="278"/>
    <n v="37"/>
    <n v="156"/>
    <n v="71"/>
    <n v="277"/>
    <x v="1"/>
    <x v="2"/>
    <x v="2"/>
  </r>
  <r>
    <x v="0"/>
    <s v="Waingmaw"/>
    <s v="Waingmaw AG Church"/>
    <s v="MMR001CMP038"/>
    <s v="GCA"/>
    <s v="Urban"/>
    <n v="70"/>
    <n v="278"/>
    <n v="37"/>
    <n v="156"/>
    <n v="71"/>
    <n v="277"/>
    <x v="0"/>
    <x v="2"/>
    <x v="2"/>
  </r>
  <r>
    <x v="0"/>
    <s v="Momauk"/>
    <s v="Nhkawng Pa "/>
    <s v="MMR001CMP131"/>
    <s v="NGCA"/>
    <s v="Rural"/>
    <n v="375"/>
    <n v="1598"/>
    <n v="375"/>
    <m/>
    <n v="375"/>
    <n v="0"/>
    <x v="0"/>
    <x v="2"/>
    <x v="2"/>
  </r>
  <r>
    <x v="0"/>
    <s v="Waingmaw"/>
    <s v="Qtr. 4 Monestry (Thargaya Thayett Taw)"/>
    <s v="MMR001CMP026"/>
    <s v="GCA"/>
    <s v="Urban"/>
    <n v="88"/>
    <n v="482"/>
    <n v="80"/>
    <n v="427"/>
    <n v="87"/>
    <n v="480"/>
    <x v="0"/>
    <x v="2"/>
    <x v="2"/>
  </r>
  <r>
    <x v="0"/>
    <s v="Waingmaw"/>
    <s v="Qtr. 4 Monestry (Thargaya Thayett Taw)"/>
    <s v="MMR001CMP026"/>
    <s v="GCA"/>
    <s v="Urban"/>
    <n v="88"/>
    <n v="482"/>
    <n v="80"/>
    <n v="427"/>
    <n v="87"/>
    <n v="480"/>
    <x v="1"/>
    <x v="2"/>
    <x v="2"/>
  </r>
  <r>
    <x v="0"/>
    <s v="Waingmaw"/>
    <s v="Qtr. 4 Monestry (Thargaya Thayett Taw)"/>
    <s v="MMR001CMP026"/>
    <s v="GCA"/>
    <s v="Urban"/>
    <n v="88"/>
    <n v="482"/>
    <n v="80"/>
    <n v="427"/>
    <n v="87"/>
    <n v="480"/>
    <x v="2"/>
    <x v="2"/>
    <x v="2"/>
  </r>
  <r>
    <x v="1"/>
    <s v="Kutkai"/>
    <s v="Mine Yu Lay village"/>
    <s v="MMR015CMP018"/>
    <s v="GCA"/>
    <s v="Rural"/>
    <n v="63"/>
    <n v="305"/>
    <n v="69"/>
    <n v="305"/>
    <n v="69"/>
    <n v="305"/>
    <x v="1"/>
    <x v="2"/>
    <x v="2"/>
  </r>
  <r>
    <x v="0"/>
    <s v="Myitkyina"/>
    <s v="Le Kone Bethlehem Church"/>
    <s v="MMR001CMP015"/>
    <s v="GCA"/>
    <s v="Urban"/>
    <n v="108"/>
    <n v="605"/>
    <n v="17"/>
    <n v="176"/>
    <n v="96"/>
    <n v="544"/>
    <x v="2"/>
    <x v="2"/>
    <x v="2"/>
  </r>
  <r>
    <x v="0"/>
    <s v="Myitkyina"/>
    <s v="Le Kone Bethlehem Church"/>
    <s v="MMR001CMP015"/>
    <s v="GCA"/>
    <s v="Urban"/>
    <n v="108"/>
    <n v="605"/>
    <n v="17"/>
    <n v="176"/>
    <n v="96"/>
    <n v="544"/>
    <x v="1"/>
    <x v="2"/>
    <x v="2"/>
  </r>
  <r>
    <x v="0"/>
    <s v="Hpakant"/>
    <s v="5 Ward Baptist Church(lon Khin)"/>
    <s v="MMR001CMP179"/>
    <s v="GCA"/>
    <s v="Rural"/>
    <n v="77"/>
    <n v="393"/>
    <n v="77"/>
    <n v="393"/>
    <n v="77"/>
    <n v="393"/>
    <x v="2"/>
    <x v="2"/>
    <x v="2"/>
  </r>
  <r>
    <x v="0"/>
    <s v="Waingmaw"/>
    <s v="Hkau Shau (BP 12)"/>
    <s v="MMR001CMP115"/>
    <s v="NGCA"/>
    <s v="Sub-urban"/>
    <n v="136"/>
    <n v="1116"/>
    <n v="146"/>
    <n v="1072"/>
    <n v="146"/>
    <n v="1072"/>
    <x v="0"/>
    <x v="2"/>
    <x v="2"/>
  </r>
  <r>
    <x v="0"/>
    <s v="Hpakant"/>
    <s v="5 Ward Baptist Church(lon Khin)"/>
    <s v="MMR001CMP179"/>
    <s v="GCA"/>
    <s v="Rural"/>
    <n v="77"/>
    <n v="393"/>
    <n v="77"/>
    <n v="393"/>
    <n v="77"/>
    <n v="393"/>
    <x v="1"/>
    <x v="2"/>
    <x v="2"/>
  </r>
  <r>
    <x v="0"/>
    <s v="Bhamo"/>
    <s v="Yoe Kyi Monastery"/>
    <s v="MMR001CMP053"/>
    <s v="GCA"/>
    <s v="Urban"/>
    <n v="15"/>
    <n v="64"/>
    <n v="15"/>
    <n v="73"/>
    <n v="15"/>
    <n v="73"/>
    <x v="0"/>
    <x v="2"/>
    <x v="2"/>
  </r>
  <r>
    <x v="0"/>
    <s v="Bhamo"/>
    <s v="Yoe Kyi Monastery"/>
    <s v="MMR001CMP053"/>
    <s v="GCA"/>
    <s v="Urban"/>
    <n v="15"/>
    <n v="64"/>
    <n v="15"/>
    <n v="73"/>
    <n v="15"/>
    <n v="73"/>
    <x v="1"/>
    <x v="2"/>
    <x v="2"/>
  </r>
  <r>
    <x v="0"/>
    <s v="Bhamo"/>
    <s v="Yoe Kyi Monastery"/>
    <s v="MMR001CMP053"/>
    <s v="GCA"/>
    <s v="Urban"/>
    <n v="15"/>
    <n v="64"/>
    <n v="15"/>
    <n v="73"/>
    <n v="15"/>
    <n v="73"/>
    <x v="2"/>
    <x v="2"/>
    <x v="2"/>
  </r>
  <r>
    <x v="0"/>
    <s v="Waingmaw"/>
    <s v="Hkau Shau (BP 12)"/>
    <s v="MMR001CMP115"/>
    <s v="NGCA"/>
    <s v="Sub-urban"/>
    <n v="136"/>
    <n v="1116"/>
    <n v="146"/>
    <n v="1072"/>
    <n v="146"/>
    <n v="1072"/>
    <x v="2"/>
    <x v="2"/>
    <x v="2"/>
  </r>
  <r>
    <x v="0"/>
    <s v="Myitkyina"/>
    <s v="Pa Dauk Myaing(Pa La Na)"/>
    <s v="MMR001CMP162"/>
    <s v="GCA"/>
    <s v="Rural"/>
    <n v="43"/>
    <n v="207"/>
    <n v="43"/>
    <n v="269"/>
    <n v="43"/>
    <n v="270"/>
    <x v="2"/>
    <x v="2"/>
    <x v="2"/>
  </r>
  <r>
    <x v="0"/>
    <s v="Myitkyina"/>
    <s v="Pa Dauk Myaing(Pa La Na)"/>
    <s v="MMR001CMP162"/>
    <s v="GCA"/>
    <s v="Rural"/>
    <n v="43"/>
    <n v="207"/>
    <n v="43"/>
    <n v="269"/>
    <n v="43"/>
    <n v="270"/>
    <x v="1"/>
    <x v="2"/>
    <x v="2"/>
  </r>
  <r>
    <x v="0"/>
    <s v="Myitkyina"/>
    <s v="Pa Dauk Myaing(Pa La Na)"/>
    <s v="MMR001CMP162"/>
    <s v="GCA"/>
    <s v="Rural"/>
    <n v="43"/>
    <n v="207"/>
    <n v="43"/>
    <n v="269"/>
    <n v="43"/>
    <n v="270"/>
    <x v="0"/>
    <x v="2"/>
    <x v="2"/>
  </r>
  <r>
    <x v="0"/>
    <s v="Mansi"/>
    <s v="Bum Tsit Pa "/>
    <s v="MMR001CMP129"/>
    <s v="NGCA"/>
    <s v="Rural"/>
    <n v="245"/>
    <n v="1232"/>
    <n v="425"/>
    <n v="1982"/>
    <n v="425"/>
    <n v="0"/>
    <x v="0"/>
    <x v="2"/>
    <x v="2"/>
  </r>
  <r>
    <x v="0"/>
    <s v="Mansi"/>
    <s v="Bum Tsit Pa "/>
    <s v="MMR001CMP129"/>
    <s v="NGCA"/>
    <s v="Rural"/>
    <n v="245"/>
    <n v="1232"/>
    <n v="425"/>
    <n v="1982"/>
    <n v="425"/>
    <n v="0"/>
    <x v="1"/>
    <x v="2"/>
    <x v="2"/>
  </r>
  <r>
    <x v="0"/>
    <s v="Mansi"/>
    <s v="Bum Tsit Pa "/>
    <s v="MMR001CMP129"/>
    <s v="NGCA"/>
    <s v="Rural"/>
    <n v="245"/>
    <n v="1232"/>
    <n v="425"/>
    <n v="1982"/>
    <n v="425"/>
    <n v="0"/>
    <x v="2"/>
    <x v="2"/>
    <x v="2"/>
  </r>
  <r>
    <x v="0"/>
    <s v="Bhamo"/>
    <s v="Lisu Boarding-House"/>
    <s v="MMR001CMP049"/>
    <s v="GCA"/>
    <s v="Urban"/>
    <n v="116"/>
    <n v="659"/>
    <n v="113"/>
    <n v="641"/>
    <n v="120"/>
    <n v="680"/>
    <x v="1"/>
    <x v="2"/>
    <x v="2"/>
  </r>
  <r>
    <x v="0"/>
    <s v="Myitkyina"/>
    <s v="Le Kone Bethlehem Church"/>
    <s v="MMR001CMP015"/>
    <s v="GCA"/>
    <s v="Urban"/>
    <n v="108"/>
    <n v="605"/>
    <n v="17"/>
    <n v="176"/>
    <n v="96"/>
    <n v="544"/>
    <x v="0"/>
    <x v="2"/>
    <x v="2"/>
  </r>
  <r>
    <x v="0"/>
    <s v="Bhamo"/>
    <s v="Robert Church"/>
    <s v="MMR001CMP047"/>
    <s v="GCA"/>
    <s v="Urban"/>
    <n v="652"/>
    <n v="3706"/>
    <n v="629"/>
    <n v="3794"/>
    <n v="629"/>
    <n v="3794"/>
    <x v="1"/>
    <x v="2"/>
    <x v="2"/>
  </r>
  <r>
    <x v="0"/>
    <s v="Bhamo"/>
    <s v="Nant Hlaing Church"/>
    <s v="MMR001CMP054"/>
    <s v="GCA"/>
    <s v="Rural"/>
    <n v="20"/>
    <n v="103"/>
    <n v="19"/>
    <n v="108"/>
    <n v="19"/>
    <n v="0"/>
    <x v="0"/>
    <x v="2"/>
    <x v="2"/>
  </r>
  <r>
    <x v="0"/>
    <s v="Hpakant"/>
    <s v="Hpakant Baptist Church, Nam Ma Hpit"/>
    <s v="MMR001CMP229"/>
    <s v="GCA"/>
    <s v="Rural"/>
    <n v="116"/>
    <n v="530"/>
    <n v="104"/>
    <n v="504"/>
    <n v="104"/>
    <n v="504"/>
    <x v="1"/>
    <x v="2"/>
    <x v="2"/>
  </r>
  <r>
    <x v="1"/>
    <s v="Kutkai"/>
    <s v="Kutkai downtown (KBC Church)"/>
    <s v="MMR015CMP016"/>
    <s v="GCA"/>
    <s v="Urban"/>
    <n v="65"/>
    <n v="285"/>
    <n v="63"/>
    <n v="286"/>
    <n v="63"/>
    <n v="286"/>
    <x v="1"/>
    <x v="2"/>
    <x v="2"/>
  </r>
  <r>
    <x v="0"/>
    <s v="Hpakant"/>
    <s v="Hpakant Baptist Church, Nam Ma Hpit"/>
    <s v="MMR001CMP229"/>
    <s v="GCA"/>
    <s v="Rural"/>
    <n v="116"/>
    <n v="530"/>
    <n v="104"/>
    <n v="504"/>
    <n v="104"/>
    <n v="504"/>
    <x v="2"/>
    <x v="2"/>
    <x v="2"/>
  </r>
  <r>
    <x v="0"/>
    <s v="Waingmaw"/>
    <s v="Pajau / Jan Mai"/>
    <s v="MMR001CMP120"/>
    <s v="NGCA"/>
    <s v="Sub-urban"/>
    <n v="191"/>
    <n v="768"/>
    <n v="178"/>
    <n v="850"/>
    <n v="178"/>
    <n v="850"/>
    <x v="0"/>
    <x v="2"/>
    <x v="2"/>
  </r>
  <r>
    <x v="0"/>
    <s v="Waingmaw"/>
    <s v="Woi Chyai "/>
    <s v="MMR001CMP116"/>
    <s v="NGCA"/>
    <s v="Urban"/>
    <n v="1344"/>
    <n v="6811"/>
    <n v="352"/>
    <n v="1884"/>
    <m/>
    <n v="6602"/>
    <x v="2"/>
    <x v="2"/>
    <x v="2"/>
  </r>
  <r>
    <x v="0"/>
    <s v="Bhamo"/>
    <s v="AD-2000 Tharthana Compound"/>
    <s v="MMR001CMP050"/>
    <s v="GCA"/>
    <s v="Urban"/>
    <n v="274"/>
    <n v="1349"/>
    <n v="255"/>
    <n v="1126"/>
    <n v="255"/>
    <n v="0"/>
    <x v="2"/>
    <x v="2"/>
    <x v="2"/>
  </r>
  <r>
    <x v="0"/>
    <s v="Mohnyin"/>
    <s v="St. Patrick Catholic Church "/>
    <s v="MMR001CMP080"/>
    <s v="GCA"/>
    <s v="Urban"/>
    <n v="12"/>
    <n v="55"/>
    <n v="12"/>
    <n v="62"/>
    <n v="12"/>
    <n v="62"/>
    <x v="0"/>
    <x v="2"/>
    <x v="2"/>
  </r>
  <r>
    <x v="0"/>
    <s v="Mohnyin"/>
    <s v="St. Patrick Catholic Church "/>
    <s v="MMR001CMP080"/>
    <s v="GCA"/>
    <s v="Urban"/>
    <n v="12"/>
    <n v="55"/>
    <n v="12"/>
    <n v="62"/>
    <n v="12"/>
    <n v="62"/>
    <x v="1"/>
    <x v="2"/>
    <x v="2"/>
  </r>
  <r>
    <x v="0"/>
    <s v="Mohnyin"/>
    <s v="St. Patrick Catholic Church "/>
    <s v="MMR001CMP080"/>
    <s v="GCA"/>
    <s v="Urban"/>
    <n v="12"/>
    <n v="55"/>
    <n v="12"/>
    <n v="62"/>
    <n v="12"/>
    <n v="62"/>
    <x v="2"/>
    <x v="2"/>
    <x v="2"/>
  </r>
  <r>
    <x v="1"/>
    <s v="Namhkan"/>
    <s v="Namhkan - Pang Long KBC"/>
    <s v="MMR015CMP215"/>
    <s v="GCA"/>
    <s v="Urban"/>
    <n v="126"/>
    <n v="572"/>
    <n v="123"/>
    <n v="571"/>
    <n v="124"/>
    <n v="575"/>
    <x v="2"/>
    <x v="2"/>
    <x v="2"/>
  </r>
  <r>
    <x v="0"/>
    <s v="Bhamo"/>
    <s v="Robert Church"/>
    <s v="MMR001CMP047"/>
    <s v="GCA"/>
    <s v="Urban"/>
    <n v="652"/>
    <n v="3706"/>
    <n v="629"/>
    <n v="3794"/>
    <n v="629"/>
    <n v="3794"/>
    <x v="2"/>
    <x v="2"/>
    <x v="2"/>
  </r>
  <r>
    <x v="0"/>
    <s v="Hpakant"/>
    <s v="Hlaing Naung Baptist"/>
    <s v="MMR001CMP148"/>
    <s v="GCA"/>
    <s v="Mixed"/>
    <n v="14"/>
    <n v="47"/>
    <n v="14"/>
    <n v="47"/>
    <n v="14"/>
    <n v="47"/>
    <x v="0"/>
    <x v="2"/>
    <x v="2"/>
  </r>
  <r>
    <x v="0"/>
    <s v="Bhamo"/>
    <s v="AD-2000 Tharthana Compound"/>
    <s v="MMR001CMP050"/>
    <s v="GCA"/>
    <s v="Urban"/>
    <n v="274"/>
    <n v="1349"/>
    <n v="255"/>
    <n v="1126"/>
    <n v="255"/>
    <n v="0"/>
    <x v="1"/>
    <x v="2"/>
    <x v="2"/>
  </r>
  <r>
    <x v="0"/>
    <s v="Bhamo"/>
    <s v="AD-2000 Tharthana Compound"/>
    <s v="MMR001CMP050"/>
    <s v="GCA"/>
    <s v="Urban"/>
    <n v="274"/>
    <n v="1349"/>
    <n v="255"/>
    <n v="1126"/>
    <n v="255"/>
    <n v="0"/>
    <x v="0"/>
    <x v="2"/>
    <x v="2"/>
  </r>
  <r>
    <x v="0"/>
    <s v="Bhamo"/>
    <s v="Robert Church"/>
    <s v="MMR001CMP047"/>
    <s v="GCA"/>
    <s v="Urban"/>
    <n v="652"/>
    <n v="3706"/>
    <n v="629"/>
    <n v="3794"/>
    <n v="629"/>
    <n v="3794"/>
    <x v="0"/>
    <x v="2"/>
    <x v="2"/>
  </r>
  <r>
    <x v="1"/>
    <s v="Kutkai"/>
    <s v="Kutkai downtown (KBC Church)"/>
    <s v="MMR015CMP016"/>
    <s v="GCA"/>
    <s v="Urban"/>
    <n v="65"/>
    <n v="285"/>
    <n v="63"/>
    <n v="286"/>
    <n v="63"/>
    <n v="286"/>
    <x v="2"/>
    <x v="2"/>
    <x v="2"/>
  </r>
  <r>
    <x v="0"/>
    <s v="Waingmaw"/>
    <s v="Woi Chyai "/>
    <s v="MMR001CMP116"/>
    <s v="NGCA"/>
    <s v="Urban"/>
    <n v="1344"/>
    <n v="6811"/>
    <n v="352"/>
    <n v="1884"/>
    <m/>
    <n v="6602"/>
    <x v="0"/>
    <x v="2"/>
    <x v="2"/>
  </r>
  <r>
    <x v="0"/>
    <s v="Myitkyina"/>
    <s v="Shatapru Sut Ngai Tawng"/>
    <s v="MMR001CMP006"/>
    <s v="GCA"/>
    <s v="Urban"/>
    <n v="95"/>
    <n v="385"/>
    <m/>
    <m/>
    <m/>
    <n v="395"/>
    <x v="2"/>
    <x v="2"/>
    <x v="2"/>
  </r>
  <r>
    <x v="0"/>
    <s v="Myitkyina"/>
    <s v="Shatapru Sut Ngai Tawng"/>
    <s v="MMR001CMP006"/>
    <s v="GCA"/>
    <s v="Urban"/>
    <n v="95"/>
    <n v="385"/>
    <m/>
    <m/>
    <m/>
    <n v="395"/>
    <x v="1"/>
    <x v="2"/>
    <x v="2"/>
  </r>
  <r>
    <x v="0"/>
    <s v="Myitkyina"/>
    <s v="Shatapru Sut Ngai Tawng"/>
    <s v="MMR001CMP006"/>
    <s v="GCA"/>
    <s v="Urban"/>
    <n v="95"/>
    <n v="385"/>
    <m/>
    <m/>
    <m/>
    <n v="395"/>
    <x v="0"/>
    <x v="2"/>
    <x v="2"/>
  </r>
  <r>
    <x v="0"/>
    <s v="Mansi"/>
    <s v="Man Wing Baptist Church Cultural Compound"/>
    <s v="MMR001CMP230"/>
    <s v="GCA"/>
    <s v="Rural"/>
    <n v="113"/>
    <n v="490"/>
    <n v="113"/>
    <n v="476"/>
    <n v="113"/>
    <n v="476"/>
    <x v="2"/>
    <x v="2"/>
    <x v="2"/>
  </r>
  <r>
    <x v="0"/>
    <s v="Mansi"/>
    <s v="Man Wing Baptist Church Cultural Compound"/>
    <s v="MMR001CMP230"/>
    <s v="GCA"/>
    <s v="Rural"/>
    <n v="113"/>
    <n v="490"/>
    <n v="113"/>
    <n v="476"/>
    <n v="113"/>
    <n v="476"/>
    <x v="1"/>
    <x v="2"/>
    <x v="2"/>
  </r>
  <r>
    <x v="0"/>
    <s v="Waingmaw"/>
    <s v="Pajau / Jan Mai"/>
    <s v="MMR001CMP120"/>
    <s v="NGCA"/>
    <s v="Sub-urban"/>
    <n v="191"/>
    <n v="768"/>
    <n v="178"/>
    <n v="850"/>
    <n v="178"/>
    <n v="850"/>
    <x v="1"/>
    <x v="2"/>
    <x v="2"/>
  </r>
  <r>
    <x v="0"/>
    <s v="Waingmaw"/>
    <s v="Woi Chyai "/>
    <s v="MMR001CMP116"/>
    <s v="NGCA"/>
    <s v="Urban"/>
    <n v="1344"/>
    <n v="6811"/>
    <n v="352"/>
    <n v="1884"/>
    <m/>
    <n v="6602"/>
    <x v="1"/>
    <x v="2"/>
    <x v="2"/>
  </r>
  <r>
    <x v="0"/>
    <s v="Hpakant"/>
    <s v="Ku Day Maw KBC"/>
    <s v="MMR001CMP231"/>
    <s v="GCA"/>
    <s v="Rural"/>
    <n v="46"/>
    <n v="225"/>
    <n v="50"/>
    <n v="242"/>
    <n v="50"/>
    <n v="242"/>
    <x v="1"/>
    <x v="2"/>
    <x v="2"/>
  </r>
  <r>
    <x v="0"/>
    <s v="Momauk"/>
    <s v="Nhkawng Pa "/>
    <s v="MMR001CMP131"/>
    <s v="NGCA"/>
    <s v="Rural"/>
    <n v="375"/>
    <n v="1598"/>
    <n v="375"/>
    <m/>
    <n v="375"/>
    <n v="0"/>
    <x v="1"/>
    <x v="2"/>
    <x v="2"/>
  </r>
  <r>
    <x v="0"/>
    <s v="Bhamo"/>
    <s v="Lisu Boarding-House"/>
    <s v="MMR001CMP049"/>
    <s v="GCA"/>
    <s v="Urban"/>
    <n v="116"/>
    <n v="659"/>
    <n v="113"/>
    <n v="641"/>
    <n v="120"/>
    <n v="680"/>
    <x v="2"/>
    <x v="2"/>
    <x v="2"/>
  </r>
  <r>
    <x v="0"/>
    <s v="Mansi"/>
    <s v="Man Wing Baptist Church"/>
    <s v="MMR001CMP133"/>
    <s v="GCA"/>
    <s v="Rural"/>
    <n v="111"/>
    <n v="541"/>
    <n v="107"/>
    <n v="525"/>
    <n v="111"/>
    <n v="525"/>
    <x v="1"/>
    <x v="2"/>
    <x v="2"/>
  </r>
  <r>
    <x v="1"/>
    <s v="Namtu"/>
    <s v="Nam Tu Baptist"/>
    <s v="MMR015CMP014"/>
    <s v="GCA"/>
    <s v="Urban"/>
    <n v="9"/>
    <n v="38"/>
    <n v="9"/>
    <n v="37"/>
    <n v="9"/>
    <n v="37"/>
    <x v="0"/>
    <x v="2"/>
    <x v="2"/>
  </r>
  <r>
    <x v="1"/>
    <s v="Kutkai"/>
    <s v="Kutkai downtown (KBC Church)"/>
    <s v="MMR015CMP016"/>
    <s v="GCA"/>
    <s v="Urban"/>
    <n v="65"/>
    <n v="285"/>
    <n v="63"/>
    <n v="286"/>
    <n v="63"/>
    <n v="286"/>
    <x v="0"/>
    <x v="2"/>
    <x v="2"/>
  </r>
  <r>
    <x v="0"/>
    <s v="Mansi"/>
    <s v="Man Wing Baptist Church"/>
    <s v="MMR001CMP133"/>
    <s v="GCA"/>
    <s v="Rural"/>
    <n v="111"/>
    <n v="541"/>
    <n v="107"/>
    <n v="525"/>
    <n v="111"/>
    <n v="525"/>
    <x v="2"/>
    <x v="2"/>
    <x v="2"/>
  </r>
  <r>
    <x v="0"/>
    <s v="Waingmaw"/>
    <s v="Nawng Hee Village"/>
    <s v="MMR001CMP033"/>
    <s v="GCA"/>
    <s v="Rural"/>
    <n v="18"/>
    <n v="82"/>
    <n v="12"/>
    <n v="51"/>
    <n v="18"/>
    <n v="81"/>
    <x v="0"/>
    <x v="2"/>
    <x v="2"/>
  </r>
  <r>
    <x v="0"/>
    <s v="Waingmaw"/>
    <s v="Nawng Hee Village"/>
    <s v="MMR001CMP033"/>
    <s v="GCA"/>
    <s v="Rural"/>
    <n v="18"/>
    <n v="82"/>
    <n v="12"/>
    <n v="51"/>
    <n v="18"/>
    <n v="81"/>
    <x v="1"/>
    <x v="2"/>
    <x v="2"/>
  </r>
  <r>
    <x v="0"/>
    <s v="Waingmaw"/>
    <s v="Nawng Hee Village"/>
    <s v="MMR001CMP033"/>
    <s v="GCA"/>
    <s v="Rural"/>
    <n v="18"/>
    <n v="82"/>
    <n v="12"/>
    <n v="51"/>
    <n v="18"/>
    <n v="81"/>
    <x v="2"/>
    <x v="2"/>
    <x v="2"/>
  </r>
  <r>
    <x v="0"/>
    <s v="Shwegu"/>
    <s v="Shwe Gu Catholic Church"/>
    <s v="MMR001CMP068"/>
    <s v="GCA"/>
    <s v="Urban"/>
    <n v="41"/>
    <n v="152"/>
    <n v="38"/>
    <n v="165"/>
    <n v="38"/>
    <n v="0"/>
    <x v="0"/>
    <x v="2"/>
    <x v="2"/>
  </r>
  <r>
    <x v="0"/>
    <s v="Hpakant"/>
    <s v="Hpakant Baptist Church, Nam Ma Hpit"/>
    <s v="MMR001CMP229"/>
    <s v="GCA"/>
    <s v="Rural"/>
    <n v="116"/>
    <n v="530"/>
    <n v="104"/>
    <n v="504"/>
    <n v="104"/>
    <n v="504"/>
    <x v="0"/>
    <x v="2"/>
    <x v="2"/>
  </r>
  <r>
    <x v="0"/>
    <s v="Hpakant"/>
    <s v="Ku Day Maw KBC"/>
    <s v="MMR001CMP231"/>
    <s v="GCA"/>
    <s v="Rural"/>
    <n v="46"/>
    <n v="225"/>
    <n v="50"/>
    <n v="242"/>
    <n v="50"/>
    <n v="242"/>
    <x v="0"/>
    <x v="2"/>
    <x v="2"/>
  </r>
  <r>
    <x v="0"/>
    <s v="Momauk"/>
    <s v="Dum Bung "/>
    <s v="MMR001CMP123"/>
    <s v="NGCA"/>
    <s v="Rural"/>
    <n v="116"/>
    <n v="595"/>
    <n v="115"/>
    <n v="605"/>
    <n v="115"/>
    <n v="605"/>
    <x v="0"/>
    <x v="2"/>
    <x v="2"/>
  </r>
  <r>
    <x v="0"/>
    <s v="Waingmaw"/>
    <s v="Post 6 Camp"/>
    <s v="MMR001CMP160"/>
    <s v="NGCA"/>
    <s v="Rural"/>
    <n v="90"/>
    <n v="508"/>
    <n v="98"/>
    <n v="554"/>
    <n v="124"/>
    <n v="319"/>
    <x v="0"/>
    <x v="2"/>
    <x v="2"/>
  </r>
  <r>
    <x v="0"/>
    <s v="Waingmaw"/>
    <s v="Post 6 Camp"/>
    <s v="MMR001CMP160"/>
    <s v="NGCA"/>
    <s v="Rural"/>
    <n v="90"/>
    <n v="508"/>
    <n v="98"/>
    <n v="554"/>
    <n v="124"/>
    <n v="319"/>
    <x v="1"/>
    <x v="2"/>
    <x v="2"/>
  </r>
  <r>
    <x v="0"/>
    <s v="Waingmaw"/>
    <s v="Maga Yang "/>
    <s v="MMR001CMP119"/>
    <s v="NGCA"/>
    <s v="Rural"/>
    <n v="608"/>
    <n v="2639"/>
    <n v="500"/>
    <n v="2145"/>
    <n v="586"/>
    <n v="2614"/>
    <x v="2"/>
    <x v="2"/>
    <x v="2"/>
  </r>
  <r>
    <x v="0"/>
    <s v="Waingmaw"/>
    <s v="Maga Yang "/>
    <s v="MMR001CMP119"/>
    <s v="NGCA"/>
    <s v="Rural"/>
    <n v="608"/>
    <n v="2639"/>
    <n v="500"/>
    <n v="2145"/>
    <n v="586"/>
    <n v="2614"/>
    <x v="1"/>
    <x v="2"/>
    <x v="2"/>
  </r>
  <r>
    <x v="0"/>
    <s v="Waingmaw"/>
    <s v="Maga Yang "/>
    <s v="MMR001CMP119"/>
    <s v="NGCA"/>
    <s v="Rural"/>
    <n v="608"/>
    <n v="2639"/>
    <n v="500"/>
    <n v="2145"/>
    <n v="586"/>
    <n v="2614"/>
    <x v="0"/>
    <x v="2"/>
    <x v="2"/>
  </r>
  <r>
    <x v="0"/>
    <s v="Waingmaw"/>
    <s v="Post 6 Camp"/>
    <s v="MMR001CMP160"/>
    <s v="NGCA"/>
    <s v="Rural"/>
    <n v="90"/>
    <n v="508"/>
    <n v="98"/>
    <n v="554"/>
    <n v="124"/>
    <n v="319"/>
    <x v="2"/>
    <x v="2"/>
    <x v="2"/>
  </r>
  <r>
    <x v="0"/>
    <s v="Shwegu"/>
    <s v="Shwe Gu Catholic Church"/>
    <s v="MMR001CMP068"/>
    <s v="GCA"/>
    <s v="Urban"/>
    <n v="41"/>
    <n v="152"/>
    <n v="38"/>
    <n v="165"/>
    <n v="38"/>
    <n v="0"/>
    <x v="2"/>
    <x v="2"/>
    <x v="2"/>
  </r>
  <r>
    <x v="0"/>
    <s v="Hpakant"/>
    <s v="Ku Day Maw KBC"/>
    <s v="MMR001CMP231"/>
    <s v="GCA"/>
    <s v="Rural"/>
    <n v="46"/>
    <n v="225"/>
    <n v="50"/>
    <n v="242"/>
    <n v="50"/>
    <n v="242"/>
    <x v="2"/>
    <x v="2"/>
    <x v="2"/>
  </r>
  <r>
    <x v="0"/>
    <s v="Mansi"/>
    <s v="Man Wing Baptist Church"/>
    <s v="MMR001CMP133"/>
    <s v="GCA"/>
    <s v="Rural"/>
    <n v="111"/>
    <n v="541"/>
    <n v="107"/>
    <n v="525"/>
    <n v="111"/>
    <n v="525"/>
    <x v="0"/>
    <x v="2"/>
    <x v="2"/>
  </r>
  <r>
    <x v="0"/>
    <s v="Hpakant"/>
    <s v="Hlaing Naung Baptist"/>
    <s v="MMR001CMP148"/>
    <s v="GCA"/>
    <s v="Mixed"/>
    <n v="14"/>
    <n v="47"/>
    <n v="14"/>
    <n v="47"/>
    <n v="14"/>
    <n v="47"/>
    <x v="2"/>
    <x v="2"/>
    <x v="2"/>
  </r>
  <r>
    <x v="0"/>
    <s v="Hpakant"/>
    <s v="Hlaing Naung Baptist"/>
    <s v="MMR001CMP148"/>
    <s v="GCA"/>
    <s v="Mixed"/>
    <n v="14"/>
    <n v="47"/>
    <n v="14"/>
    <n v="47"/>
    <n v="14"/>
    <n v="47"/>
    <x v="1"/>
    <x v="2"/>
    <x v="2"/>
  </r>
  <r>
    <x v="0"/>
    <s v="Shwegu"/>
    <s v="Shwe Gu Catholic Church"/>
    <s v="MMR001CMP068"/>
    <s v="GCA"/>
    <s v="Urban"/>
    <n v="41"/>
    <n v="152"/>
    <n v="38"/>
    <n v="165"/>
    <n v="38"/>
    <n v="0"/>
    <x v="1"/>
    <x v="2"/>
    <x v="2"/>
  </r>
  <r>
    <x v="0"/>
    <s v="Momauk"/>
    <s v="Pa Kahtawng "/>
    <s v="MMR001CMP126"/>
    <s v="NGCA"/>
    <s v="Mixed"/>
    <n v="677"/>
    <n v="3622"/>
    <n v="678"/>
    <n v="3741"/>
    <n v="678"/>
    <n v="0"/>
    <x v="0"/>
    <x v="2"/>
    <x v="2"/>
  </r>
  <r>
    <x v="0"/>
    <s v="Momauk"/>
    <s v="Loi Je Catholic Church"/>
    <s v="MMR001CMP069"/>
    <s v="GCA"/>
    <s v="Urban"/>
    <n v="124"/>
    <n v="544"/>
    <n v="124"/>
    <n v="633"/>
    <n v="124"/>
    <n v="0"/>
    <x v="2"/>
    <x v="2"/>
    <x v="2"/>
  </r>
  <r>
    <x v="0"/>
    <s v="Hpakant"/>
    <s v="Sai Nai Baptish Church, Maw Shan Vil., Seki Mu"/>
    <s v="MMR001CMP183"/>
    <s v="GCA"/>
    <s v="Mixed"/>
    <n v="8"/>
    <n v="40"/>
    <n v="8"/>
    <m/>
    <n v="8"/>
    <n v="0"/>
    <x v="1"/>
    <x v="2"/>
    <x v="2"/>
  </r>
  <r>
    <x v="0"/>
    <s v="Hpakant"/>
    <s v="Sai Nai Baptish Church, Maw Shan Vil., Seki Mu"/>
    <s v="MMR001CMP183"/>
    <s v="GCA"/>
    <s v="Mixed"/>
    <n v="8"/>
    <n v="40"/>
    <n v="8"/>
    <m/>
    <n v="8"/>
    <n v="0"/>
    <x v="2"/>
    <x v="2"/>
    <x v="2"/>
  </r>
  <r>
    <x v="0"/>
    <s v="Hpakant"/>
    <s v="Nant Ma Hpit Catholic Church"/>
    <s v="MMR001CMP103"/>
    <s v="GCA"/>
    <s v="Rural"/>
    <n v="48"/>
    <n v="420"/>
    <n v="48"/>
    <n v="220"/>
    <n v="48"/>
    <n v="220"/>
    <x v="1"/>
    <x v="2"/>
    <x v="2"/>
  </r>
  <r>
    <x v="0"/>
    <s v="Hpakant"/>
    <s v="Nant Ma Hpit Catholic Church"/>
    <s v="MMR001CMP103"/>
    <s v="GCA"/>
    <s v="Rural"/>
    <n v="48"/>
    <n v="420"/>
    <n v="48"/>
    <n v="220"/>
    <n v="48"/>
    <n v="220"/>
    <x v="0"/>
    <x v="2"/>
    <x v="2"/>
  </r>
  <r>
    <x v="0"/>
    <s v="Mansi"/>
    <s v="Maing Khaung"/>
    <s v="MMR001CMP218"/>
    <s v="GCA"/>
    <s v="Rural"/>
    <n v="372"/>
    <n v="1443"/>
    <n v="165"/>
    <n v="1672"/>
    <n v="165"/>
    <n v="1672"/>
    <x v="0"/>
    <x v="2"/>
    <x v="2"/>
  </r>
  <r>
    <x v="1"/>
    <s v="Namhkan"/>
    <s v="Nam Hkam (KBC Jaw Wang) II"/>
    <s v="MMR015CMP214"/>
    <s v="GCA"/>
    <s v="Urban"/>
    <n v="38"/>
    <n v="198"/>
    <n v="35"/>
    <n v="188"/>
    <n v="37"/>
    <n v="198"/>
    <x v="2"/>
    <x v="2"/>
    <x v="2"/>
  </r>
  <r>
    <x v="1"/>
    <s v="Manton"/>
    <s v="Mandung - Jinghpaw"/>
    <s v="MMR015CMP009"/>
    <s v="GCA"/>
    <s v="Urban"/>
    <n v="37"/>
    <n v="159"/>
    <n v="37"/>
    <n v="159"/>
    <n v="37"/>
    <n v="172"/>
    <x v="1"/>
    <x v="2"/>
    <x v="2"/>
  </r>
  <r>
    <x v="0"/>
    <s v="Momauk"/>
    <s v="Pa Kahtawng "/>
    <s v="MMR001CMP126"/>
    <s v="NGCA"/>
    <s v="Mixed"/>
    <n v="677"/>
    <n v="3622"/>
    <n v="678"/>
    <n v="3741"/>
    <n v="678"/>
    <n v="0"/>
    <x v="2"/>
    <x v="2"/>
    <x v="2"/>
  </r>
  <r>
    <x v="0"/>
    <s v="Waingmaw"/>
    <s v="Qtr. 3 Mu-yin  Baptist Church"/>
    <s v="MMR001CMP030"/>
    <s v="GCA"/>
    <s v="Urban"/>
    <n v="31"/>
    <n v="171"/>
    <n v="23"/>
    <n v="124"/>
    <n v="31"/>
    <n v="171"/>
    <x v="2"/>
    <x v="2"/>
    <x v="2"/>
  </r>
  <r>
    <x v="0"/>
    <s v="Myitkyina"/>
    <s v="Shwe Zet Baptist Church"/>
    <s v="MMR001CMP009"/>
    <s v="GCA"/>
    <s v="Urban"/>
    <n v="90"/>
    <n v="487"/>
    <n v="75"/>
    <n v="423"/>
    <n v="91"/>
    <n v="491"/>
    <x v="1"/>
    <x v="2"/>
    <x v="2"/>
  </r>
  <r>
    <x v="0"/>
    <s v="Momauk"/>
    <s v="Pa Kahtawng "/>
    <s v="MMR001CMP126"/>
    <s v="NGCA"/>
    <s v="Mixed"/>
    <n v="677"/>
    <n v="3622"/>
    <n v="678"/>
    <n v="3741"/>
    <n v="678"/>
    <n v="0"/>
    <x v="1"/>
    <x v="2"/>
    <x v="2"/>
  </r>
  <r>
    <x v="0"/>
    <s v="Bhamo"/>
    <s v="Htoi San Church"/>
    <s v="MMR001CMP052"/>
    <s v="GCA"/>
    <s v="Urban"/>
    <n v="43"/>
    <n v="237"/>
    <n v="39"/>
    <n v="223"/>
    <n v="39"/>
    <n v="223"/>
    <x v="2"/>
    <x v="2"/>
    <x v="2"/>
  </r>
  <r>
    <x v="0"/>
    <s v="Hpakant"/>
    <s v="Dhama Rakhita, Nyein Chan Tar Yar Ward(Lon Khin)"/>
    <s v="MMR001CMP174"/>
    <s v="GCA"/>
    <s v="Urban"/>
    <n v="65"/>
    <n v="347"/>
    <n v="66"/>
    <n v="354"/>
    <n v="66"/>
    <n v="0"/>
    <x v="0"/>
    <x v="2"/>
    <x v="2"/>
  </r>
  <r>
    <x v="0"/>
    <s v="Hpakant"/>
    <s v="Dhama Rakhita, Nyein Chan Tar Yar Ward(Lon Khin)"/>
    <s v="MMR001CMP174"/>
    <s v="GCA"/>
    <s v="Urban"/>
    <n v="65"/>
    <n v="347"/>
    <n v="66"/>
    <n v="354"/>
    <n v="66"/>
    <n v="0"/>
    <x v="1"/>
    <x v="2"/>
    <x v="2"/>
  </r>
  <r>
    <x v="0"/>
    <s v="Hpakant"/>
    <s v="Dhama Rakhita, Nyein Chan Tar Yar Ward(Lon Khin)"/>
    <s v="MMR001CMP174"/>
    <s v="GCA"/>
    <s v="Urban"/>
    <n v="65"/>
    <n v="347"/>
    <n v="66"/>
    <n v="354"/>
    <n v="66"/>
    <n v="0"/>
    <x v="2"/>
    <x v="2"/>
    <x v="2"/>
  </r>
  <r>
    <x v="0"/>
    <s v="Waingmaw"/>
    <s v="Maina KBC (Bawng Ring)"/>
    <s v="MMR001CMP040"/>
    <s v="GCA"/>
    <s v="Rural"/>
    <n v="428"/>
    <n v="2219"/>
    <n v="396"/>
    <n v="2120"/>
    <n v="396"/>
    <n v="2120"/>
    <x v="2"/>
    <x v="2"/>
    <x v="2"/>
  </r>
  <r>
    <x v="0"/>
    <s v="Waingmaw"/>
    <s v="Maina KBC (Bawng Ring)"/>
    <s v="MMR001CMP040"/>
    <s v="GCA"/>
    <s v="Rural"/>
    <n v="428"/>
    <n v="2219"/>
    <n v="396"/>
    <n v="2120"/>
    <n v="396"/>
    <n v="2120"/>
    <x v="1"/>
    <x v="2"/>
    <x v="2"/>
  </r>
  <r>
    <x v="0"/>
    <s v="Waingmaw"/>
    <s v="Maina KBC (Bawng Ring)"/>
    <s v="MMR001CMP040"/>
    <s v="GCA"/>
    <s v="Rural"/>
    <n v="428"/>
    <n v="2219"/>
    <n v="396"/>
    <n v="2120"/>
    <n v="396"/>
    <n v="2120"/>
    <x v="0"/>
    <x v="2"/>
    <x v="2"/>
  </r>
  <r>
    <x v="0"/>
    <s v="Waingmaw"/>
    <s v="Qtr. 3 Mu-yin  Baptist Church"/>
    <s v="MMR001CMP030"/>
    <s v="GCA"/>
    <s v="Urban"/>
    <n v="31"/>
    <n v="171"/>
    <n v="23"/>
    <n v="124"/>
    <n v="31"/>
    <n v="171"/>
    <x v="1"/>
    <x v="2"/>
    <x v="2"/>
  </r>
  <r>
    <x v="0"/>
    <s v="Waingmaw"/>
    <s v="Qtr. 3 Mu-yin  Baptist Church"/>
    <s v="MMR001CMP030"/>
    <s v="GCA"/>
    <s v="Urban"/>
    <n v="31"/>
    <n v="171"/>
    <n v="23"/>
    <n v="124"/>
    <n v="31"/>
    <n v="171"/>
    <x v="0"/>
    <x v="2"/>
    <x v="2"/>
  </r>
  <r>
    <x v="0"/>
    <s v="Chipwi"/>
    <s v="Lhaovao Baptist Church (LBC)"/>
    <s v="MMR001CMP195"/>
    <s v="GCA"/>
    <s v="Urban"/>
    <n v="143"/>
    <n v="638"/>
    <n v="131"/>
    <n v="593"/>
    <n v="141"/>
    <n v="638"/>
    <x v="0"/>
    <x v="2"/>
    <x v="2"/>
  </r>
  <r>
    <x v="0"/>
    <s v="Waingmaw"/>
    <s v="Zai Awng / Mung Ga Zup"/>
    <s v="MMR001CMP111"/>
    <s v="NGCA"/>
    <s v="Sub-urban"/>
    <n v="680"/>
    <n v="2913"/>
    <n v="612"/>
    <n v="2806"/>
    <n v="612"/>
    <n v="2806"/>
    <x v="2"/>
    <x v="2"/>
    <x v="2"/>
  </r>
  <r>
    <x v="1"/>
    <s v="Namtu"/>
    <s v="Nam Tu Baptist"/>
    <s v="MMR015CMP014"/>
    <s v="GCA"/>
    <s v="Urban"/>
    <n v="9"/>
    <n v="38"/>
    <n v="9"/>
    <n v="37"/>
    <n v="9"/>
    <n v="37"/>
    <x v="1"/>
    <x v="2"/>
    <x v="2"/>
  </r>
  <r>
    <x v="1"/>
    <s v="Kutkai"/>
    <s v="Mine Yu Lay village"/>
    <s v="MMR015CMP018"/>
    <s v="GCA"/>
    <s v="Rural"/>
    <n v="63"/>
    <n v="305"/>
    <n v="69"/>
    <n v="305"/>
    <n v="69"/>
    <n v="305"/>
    <x v="0"/>
    <x v="2"/>
    <x v="2"/>
  </r>
  <r>
    <x v="0"/>
    <s v="Hpakant"/>
    <s v="Chin Church, Seik Mu"/>
    <s v="MMR001CMP109"/>
    <s v="GCA"/>
    <s v="Urban"/>
    <n v="6"/>
    <n v="30"/>
    <n v="6"/>
    <n v="28"/>
    <n v="6"/>
    <n v="0"/>
    <x v="1"/>
    <x v="2"/>
    <x v="2"/>
  </r>
  <r>
    <x v="0"/>
    <s v="Myitkyina"/>
    <s v="Nan Kway St. John Catholic Church"/>
    <s v="MMR001CMP024"/>
    <s v="GCA"/>
    <s v="Rural"/>
    <n v="67"/>
    <n v="327"/>
    <n v="68"/>
    <n v="327"/>
    <n v="68"/>
    <n v="327"/>
    <x v="1"/>
    <x v="2"/>
    <x v="2"/>
  </r>
  <r>
    <x v="0"/>
    <s v="Myitkyina"/>
    <s v="Nan Kway St. John Catholic Church"/>
    <s v="MMR001CMP024"/>
    <s v="GCA"/>
    <s v="Rural"/>
    <n v="67"/>
    <n v="327"/>
    <n v="68"/>
    <n v="327"/>
    <n v="68"/>
    <n v="327"/>
    <x v="0"/>
    <x v="2"/>
    <x v="2"/>
  </r>
  <r>
    <x v="0"/>
    <s v="Mansi"/>
    <s v="Man Wing Catholic Church 1"/>
    <s v="MMR001CMP228"/>
    <s v="GCA"/>
    <s v="Rural"/>
    <n v="123"/>
    <n v="555"/>
    <n v="443"/>
    <n v="2248"/>
    <n v="443"/>
    <n v="0"/>
    <x v="0"/>
    <x v="2"/>
    <x v="2"/>
  </r>
  <r>
    <x v="0"/>
    <s v="Mansi"/>
    <s v="Man Wing Catholic Church 1"/>
    <s v="MMR001CMP228"/>
    <s v="GCA"/>
    <s v="Rural"/>
    <n v="123"/>
    <n v="555"/>
    <n v="443"/>
    <n v="2248"/>
    <n v="443"/>
    <n v="0"/>
    <x v="1"/>
    <x v="2"/>
    <x v="2"/>
  </r>
  <r>
    <x v="0"/>
    <s v="Mansi"/>
    <s v="Man Wing Catholic Church 1"/>
    <s v="MMR001CMP228"/>
    <s v="GCA"/>
    <s v="Rural"/>
    <n v="123"/>
    <n v="555"/>
    <n v="443"/>
    <n v="2248"/>
    <n v="443"/>
    <n v="0"/>
    <x v="2"/>
    <x v="2"/>
    <x v="2"/>
  </r>
  <r>
    <x v="0"/>
    <s v="Hpakant"/>
    <s v="Chin Church, Seik Mu"/>
    <s v="MMR001CMP109"/>
    <s v="GCA"/>
    <s v="Urban"/>
    <n v="6"/>
    <n v="30"/>
    <n v="6"/>
    <n v="28"/>
    <n v="6"/>
    <n v="0"/>
    <x v="0"/>
    <x v="2"/>
    <x v="2"/>
  </r>
  <r>
    <x v="0"/>
    <s v="Waingmaw"/>
    <s v="Maina Lawang Baptist Church"/>
    <s v="MMR001CMP039"/>
    <s v="GCA"/>
    <s v="Rural"/>
    <n v="48"/>
    <n v="199"/>
    <n v="46"/>
    <n v="192"/>
    <n v="46"/>
    <n v="192"/>
    <x v="2"/>
    <x v="2"/>
    <x v="2"/>
  </r>
  <r>
    <x v="0"/>
    <s v="Waingmaw"/>
    <s v="Maina Lawang Baptist Church"/>
    <s v="MMR001CMP039"/>
    <s v="GCA"/>
    <s v="Rural"/>
    <n v="48"/>
    <n v="199"/>
    <n v="46"/>
    <n v="192"/>
    <n v="46"/>
    <n v="192"/>
    <x v="1"/>
    <x v="2"/>
    <x v="2"/>
  </r>
  <r>
    <x v="0"/>
    <s v="Waingmaw"/>
    <s v="Maina Lawang Baptist Church"/>
    <s v="MMR001CMP039"/>
    <s v="GCA"/>
    <s v="Rural"/>
    <n v="48"/>
    <n v="199"/>
    <n v="46"/>
    <n v="192"/>
    <n v="46"/>
    <n v="192"/>
    <x v="0"/>
    <x v="2"/>
    <x v="2"/>
  </r>
  <r>
    <x v="0"/>
    <s v="Myitkyina"/>
    <s v="Maw Hpawng Hka Nan Baptist Church"/>
    <s v="MMR001CMP020"/>
    <s v="GCA"/>
    <s v="Rural"/>
    <n v="21"/>
    <n v="99"/>
    <n v="18"/>
    <n v="89"/>
    <n v="21"/>
    <n v="99"/>
    <x v="0"/>
    <x v="2"/>
    <x v="2"/>
  </r>
  <r>
    <x v="0"/>
    <s v="Waingmaw"/>
    <s v="Pajau / Jan Mai"/>
    <s v="MMR001CMP120"/>
    <s v="NGCA"/>
    <s v="Sub-urban"/>
    <n v="191"/>
    <n v="768"/>
    <n v="178"/>
    <n v="850"/>
    <n v="178"/>
    <n v="850"/>
    <x v="2"/>
    <x v="2"/>
    <x v="2"/>
  </r>
  <r>
    <x v="0"/>
    <s v="Momauk"/>
    <s v="Man Bung Catholic compound"/>
    <s v="MMR001CMP062"/>
    <s v="GCA"/>
    <s v="Urban"/>
    <n v="261"/>
    <n v="1155"/>
    <n v="259"/>
    <n v="1160"/>
    <n v="259"/>
    <n v="0"/>
    <x v="0"/>
    <x v="2"/>
    <x v="2"/>
  </r>
  <r>
    <x v="0"/>
    <s v="Chipwi"/>
    <s v="Lhaovao Baptist Church (LBC)"/>
    <s v="MMR001CMP195"/>
    <s v="GCA"/>
    <s v="Urban"/>
    <n v="143"/>
    <n v="638"/>
    <n v="131"/>
    <n v="593"/>
    <n v="141"/>
    <n v="638"/>
    <x v="1"/>
    <x v="2"/>
    <x v="2"/>
  </r>
  <r>
    <x v="0"/>
    <s v="Hpakant"/>
    <s v="Chin Church, Seik Mu"/>
    <s v="MMR001CMP109"/>
    <s v="GCA"/>
    <s v="Urban"/>
    <n v="6"/>
    <n v="30"/>
    <n v="6"/>
    <n v="28"/>
    <n v="6"/>
    <n v="0"/>
    <x v="2"/>
    <x v="2"/>
    <x v="2"/>
  </r>
  <r>
    <x v="0"/>
    <s v="Myitkyina"/>
    <s v="Maw Hpawng Hka Nan Baptist Church"/>
    <s v="MMR001CMP020"/>
    <s v="GCA"/>
    <s v="Rural"/>
    <n v="21"/>
    <n v="99"/>
    <n v="18"/>
    <n v="89"/>
    <n v="21"/>
    <n v="99"/>
    <x v="2"/>
    <x v="2"/>
    <x v="2"/>
  </r>
  <r>
    <x v="1"/>
    <s v="Kutkai"/>
    <s v="Zup Aung Camp"/>
    <s v="MMR015CMP020"/>
    <s v="GCA"/>
    <s v="Rural"/>
    <n v="218"/>
    <n v="1108"/>
    <n v="202"/>
    <n v="906"/>
    <n v="202"/>
    <n v="906"/>
    <x v="1"/>
    <x v="2"/>
    <x v="2"/>
  </r>
  <r>
    <x v="1"/>
    <s v="Kutkai"/>
    <s v="Nam Hpak Ka Mare "/>
    <s v="MMR015CMP007"/>
    <s v="GCA"/>
    <s v="Rural"/>
    <n v="64"/>
    <n v="286"/>
    <n v="62"/>
    <n v="281"/>
    <n v="62"/>
    <n v="281"/>
    <x v="0"/>
    <x v="2"/>
    <x v="2"/>
  </r>
  <r>
    <x v="0"/>
    <s v="Mansi"/>
    <s v="Maing Khaung"/>
    <s v="MMR001CMP218"/>
    <s v="GCA"/>
    <s v="Rural"/>
    <n v="372"/>
    <n v="1443"/>
    <n v="165"/>
    <n v="1672"/>
    <n v="165"/>
    <n v="1672"/>
    <x v="2"/>
    <x v="2"/>
    <x v="2"/>
  </r>
  <r>
    <x v="0"/>
    <s v="Mansi"/>
    <s v="Maing Khaung"/>
    <s v="MMR001CMP218"/>
    <s v="GCA"/>
    <s v="Rural"/>
    <n v="372"/>
    <n v="1443"/>
    <n v="165"/>
    <n v="1672"/>
    <n v="165"/>
    <n v="1672"/>
    <x v="1"/>
    <x v="2"/>
    <x v="2"/>
  </r>
  <r>
    <x v="0"/>
    <s v="Hpakant"/>
    <s v="Nant Ma Hpit Catholic Church"/>
    <s v="MMR001CMP103"/>
    <s v="GCA"/>
    <s v="Rural"/>
    <n v="48"/>
    <n v="420"/>
    <n v="48"/>
    <n v="220"/>
    <n v="48"/>
    <n v="220"/>
    <x v="2"/>
    <x v="2"/>
    <x v="2"/>
  </r>
  <r>
    <x v="0"/>
    <s v="Hpakant"/>
    <s v="Sai Nai Baptish Church, Maw Shan Vil., Seki Mu"/>
    <s v="MMR001CMP183"/>
    <s v="GCA"/>
    <s v="Mixed"/>
    <n v="8"/>
    <n v="40"/>
    <n v="8"/>
    <m/>
    <n v="8"/>
    <n v="0"/>
    <x v="0"/>
    <x v="2"/>
    <x v="2"/>
  </r>
  <r>
    <x v="0"/>
    <s v="Hpakant"/>
    <s v="Lisu Baptist Church, Maw Shan Vil,. Seik Mu"/>
    <s v="MMR001CMP181"/>
    <s v="GCA"/>
    <s v="Urban"/>
    <n v="25"/>
    <n v="133"/>
    <n v="21"/>
    <n v="117"/>
    <n v="21"/>
    <n v="0"/>
    <x v="0"/>
    <x v="2"/>
    <x v="2"/>
  </r>
  <r>
    <x v="0"/>
    <s v="Hpakant"/>
    <s v="Lisu Baptist Church, Maw Shan Vil,. Seik Mu"/>
    <s v="MMR001CMP181"/>
    <s v="GCA"/>
    <s v="Urban"/>
    <n v="25"/>
    <n v="133"/>
    <n v="21"/>
    <n v="117"/>
    <n v="21"/>
    <n v="0"/>
    <x v="1"/>
    <x v="2"/>
    <x v="2"/>
  </r>
  <r>
    <x v="0"/>
    <s v="Hpakant"/>
    <s v="Lisu Baptist Church, Maw Shan Vil,. Seik Mu"/>
    <s v="MMR001CMP181"/>
    <s v="GCA"/>
    <s v="Urban"/>
    <n v="25"/>
    <n v="133"/>
    <n v="21"/>
    <n v="117"/>
    <n v="21"/>
    <n v="0"/>
    <x v="2"/>
    <x v="2"/>
    <x v="2"/>
  </r>
  <r>
    <x v="0"/>
    <s v="Myitkyina"/>
    <s v="Maw Hpawng Hka Nan Baptist Church"/>
    <s v="MMR001CMP020"/>
    <s v="GCA"/>
    <s v="Rural"/>
    <n v="21"/>
    <n v="99"/>
    <n v="18"/>
    <n v="89"/>
    <n v="21"/>
    <n v="99"/>
    <x v="1"/>
    <x v="2"/>
    <x v="2"/>
  </r>
  <r>
    <x v="0"/>
    <s v="Puta-O"/>
    <s v="Lung Sut"/>
    <s v="MMR001CMP234"/>
    <s v="GCA"/>
    <s v="Urban"/>
    <n v="59"/>
    <n v="235"/>
    <n v="59"/>
    <n v="235"/>
    <n v="59"/>
    <n v="235"/>
    <x v="2"/>
    <x v="2"/>
    <x v="2"/>
  </r>
  <r>
    <x v="0"/>
    <s v="Waingmaw"/>
    <s v="Zai Awng / Mung Ga Zup"/>
    <s v="MMR001CMP111"/>
    <s v="NGCA"/>
    <s v="Sub-urban"/>
    <n v="680"/>
    <n v="2913"/>
    <n v="612"/>
    <n v="2806"/>
    <n v="612"/>
    <n v="2806"/>
    <x v="1"/>
    <x v="2"/>
    <x v="2"/>
  </r>
  <r>
    <x v="0"/>
    <s v="Waingmaw"/>
    <s v="Zai Awng / Mung Ga Zup"/>
    <s v="MMR001CMP111"/>
    <s v="NGCA"/>
    <s v="Sub-urban"/>
    <n v="680"/>
    <n v="2913"/>
    <n v="612"/>
    <n v="2806"/>
    <n v="612"/>
    <n v="2806"/>
    <x v="0"/>
    <x v="2"/>
    <x v="2"/>
  </r>
  <r>
    <x v="1"/>
    <s v="Manton"/>
    <s v="Mandung - Jinghpaw"/>
    <s v="MMR015CMP009"/>
    <s v="GCA"/>
    <s v="Urban"/>
    <n v="37"/>
    <n v="159"/>
    <n v="37"/>
    <n v="159"/>
    <n v="37"/>
    <n v="172"/>
    <x v="0"/>
    <x v="2"/>
    <x v="2"/>
  </r>
  <r>
    <x v="0"/>
    <s v="Waingmaw"/>
    <s v="Qtr. 2 Lhaovo Baptist Church"/>
    <s v="MMR001CMP032"/>
    <s v="GCA"/>
    <s v="Urban"/>
    <n v="91"/>
    <n v="328"/>
    <n v="69"/>
    <n v="258"/>
    <n v="91"/>
    <n v="328"/>
    <x v="0"/>
    <x v="2"/>
    <x v="2"/>
  </r>
  <r>
    <x v="0"/>
    <s v="Waingmaw"/>
    <s v="Qtr. 2 Lhaovo Baptist Church"/>
    <s v="MMR001CMP032"/>
    <s v="GCA"/>
    <s v="Urban"/>
    <n v="91"/>
    <n v="328"/>
    <n v="69"/>
    <n v="258"/>
    <n v="91"/>
    <n v="328"/>
    <x v="1"/>
    <x v="2"/>
    <x v="2"/>
  </r>
  <r>
    <x v="0"/>
    <s v="Waingmaw"/>
    <s v="Qtr. 2 Lhaovo Baptist Church"/>
    <s v="MMR001CMP032"/>
    <s v="GCA"/>
    <s v="Urban"/>
    <n v="91"/>
    <n v="328"/>
    <n v="69"/>
    <n v="258"/>
    <n v="91"/>
    <n v="328"/>
    <x v="2"/>
    <x v="2"/>
    <x v="2"/>
  </r>
  <r>
    <x v="0"/>
    <s v="Bhamo"/>
    <s v="Mu-yin Baptist Church"/>
    <s v="MMR001CMP051"/>
    <s v="GCA"/>
    <s v="Urban"/>
    <n v="23"/>
    <n v="86"/>
    <n v="13"/>
    <n v="55"/>
    <n v="14"/>
    <n v="65"/>
    <x v="0"/>
    <x v="2"/>
    <x v="2"/>
  </r>
  <r>
    <x v="0"/>
    <s v="Bhamo"/>
    <s v="Mu-yin Baptist Church"/>
    <s v="MMR001CMP051"/>
    <s v="GCA"/>
    <s v="Urban"/>
    <n v="23"/>
    <n v="86"/>
    <n v="13"/>
    <n v="55"/>
    <n v="14"/>
    <n v="65"/>
    <x v="1"/>
    <x v="2"/>
    <x v="2"/>
  </r>
  <r>
    <x v="0"/>
    <s v="Bhamo"/>
    <s v="Mu-yin Baptist Church"/>
    <s v="MMR001CMP051"/>
    <s v="GCA"/>
    <s v="Urban"/>
    <n v="23"/>
    <n v="86"/>
    <n v="13"/>
    <n v="55"/>
    <n v="14"/>
    <n v="65"/>
    <x v="2"/>
    <x v="2"/>
    <x v="2"/>
  </r>
  <r>
    <x v="1"/>
    <s v="Kutkai"/>
    <s v="Mine Yu Lay village"/>
    <s v="MMR015CMP018"/>
    <s v="GCA"/>
    <s v="Rural"/>
    <n v="63"/>
    <n v="305"/>
    <n v="69"/>
    <n v="305"/>
    <n v="69"/>
    <n v="305"/>
    <x v="2"/>
    <x v="2"/>
    <x v="2"/>
  </r>
  <r>
    <x v="0"/>
    <s v="Myitkyina"/>
    <s v="Maliyang Baptist Church"/>
    <s v="MMR001CMP016"/>
    <s v="GCA"/>
    <s v="Urban"/>
    <n v="60"/>
    <n v="293"/>
    <n v="60"/>
    <n v="293"/>
    <n v="60"/>
    <n v="293"/>
    <x v="1"/>
    <x v="2"/>
    <x v="2"/>
  </r>
  <r>
    <x v="0"/>
    <s v="Hpakant"/>
    <s v="Yumar Baptist Church"/>
    <s v="MMR001CMP105"/>
    <s v="GCA"/>
    <s v="Rural"/>
    <n v="19"/>
    <n v="72"/>
    <n v="19"/>
    <n v="72"/>
    <n v="19"/>
    <n v="72"/>
    <x v="1"/>
    <x v="2"/>
    <x v="2"/>
  </r>
  <r>
    <x v="0"/>
    <s v="Myitkyina"/>
    <s v="Maliyang Baptist Church"/>
    <s v="MMR001CMP016"/>
    <s v="GCA"/>
    <s v="Urban"/>
    <n v="60"/>
    <n v="293"/>
    <n v="60"/>
    <n v="293"/>
    <n v="60"/>
    <n v="293"/>
    <x v="2"/>
    <x v="2"/>
    <x v="2"/>
  </r>
  <r>
    <x v="0"/>
    <s v="Puta-O"/>
    <s v="Lung Sut"/>
    <s v="MMR001CMP234"/>
    <s v="GCA"/>
    <s v="Urban"/>
    <n v="59"/>
    <n v="235"/>
    <n v="59"/>
    <n v="235"/>
    <n v="59"/>
    <n v="235"/>
    <x v="1"/>
    <x v="2"/>
    <x v="2"/>
  </r>
  <r>
    <x v="0"/>
    <s v="Puta-O"/>
    <s v="Lung Sut"/>
    <s v="MMR001CMP234"/>
    <s v="GCA"/>
    <s v="Urban"/>
    <n v="59"/>
    <n v="235"/>
    <n v="59"/>
    <n v="235"/>
    <n v="59"/>
    <n v="235"/>
    <x v="0"/>
    <x v="2"/>
    <x v="2"/>
  </r>
  <r>
    <x v="0"/>
    <s v="Hpakant"/>
    <s v="Yumar Baptist Church"/>
    <s v="MMR001CMP105"/>
    <s v="GCA"/>
    <s v="Rural"/>
    <n v="19"/>
    <n v="72"/>
    <n v="19"/>
    <n v="72"/>
    <n v="19"/>
    <n v="72"/>
    <x v="2"/>
    <x v="2"/>
    <x v="2"/>
  </r>
  <r>
    <x v="0"/>
    <s v="Bhamo"/>
    <s v="Ta Gun Taing Monastery (Shwe Kyi Na)"/>
    <s v="MMR001CMP055"/>
    <s v="GCA"/>
    <s v="Urban"/>
    <n v="25"/>
    <n v="104"/>
    <n v="24"/>
    <n v="107"/>
    <n v="24"/>
    <n v="107"/>
    <x v="0"/>
    <x v="2"/>
    <x v="2"/>
  </r>
  <r>
    <x v="0"/>
    <s v="Bhamo"/>
    <s v="Ta Gun Taing Monastery (Shwe Kyi Na)"/>
    <s v="MMR001CMP055"/>
    <s v="GCA"/>
    <s v="Urban"/>
    <n v="25"/>
    <n v="104"/>
    <n v="24"/>
    <n v="107"/>
    <n v="24"/>
    <n v="107"/>
    <x v="1"/>
    <x v="2"/>
    <x v="2"/>
  </r>
  <r>
    <x v="0"/>
    <s v="Bhamo"/>
    <s v="Ta Gun Taing Monastery (Shwe Kyi Na)"/>
    <s v="MMR001CMP055"/>
    <s v="GCA"/>
    <s v="Urban"/>
    <n v="25"/>
    <n v="104"/>
    <n v="24"/>
    <n v="107"/>
    <n v="24"/>
    <n v="107"/>
    <x v="2"/>
    <x v="2"/>
    <x v="2"/>
  </r>
  <r>
    <x v="1"/>
    <s v="Namhkan"/>
    <s v="Nam Hkam (KBC Jaw Wang) II"/>
    <s v="MMR015CMP214"/>
    <s v="GCA"/>
    <s v="Urban"/>
    <n v="38"/>
    <n v="198"/>
    <n v="35"/>
    <n v="188"/>
    <n v="37"/>
    <n v="198"/>
    <x v="0"/>
    <x v="2"/>
    <x v="2"/>
  </r>
  <r>
    <x v="0"/>
    <s v="Momauk"/>
    <s v="Hpun Lum Yang "/>
    <s v="MMR001CMP122"/>
    <s v="NGCA"/>
    <s v="Rural"/>
    <n v="662"/>
    <n v="3293"/>
    <n v="586"/>
    <n v="2829"/>
    <n v="586"/>
    <n v="2829"/>
    <x v="2"/>
    <x v="2"/>
    <x v="2"/>
  </r>
  <r>
    <x v="0"/>
    <s v="Momauk"/>
    <s v="Hpun Lum Yang "/>
    <s v="MMR001CMP122"/>
    <s v="NGCA"/>
    <s v="Rural"/>
    <n v="662"/>
    <n v="3293"/>
    <n v="586"/>
    <n v="2829"/>
    <n v="586"/>
    <n v="2829"/>
    <x v="1"/>
    <x v="2"/>
    <x v="2"/>
  </r>
  <r>
    <x v="0"/>
    <s v="Momauk"/>
    <s v="Nhkawng Pa "/>
    <s v="MMR001CMP131"/>
    <s v="NGCA"/>
    <s v="Rural"/>
    <n v="375"/>
    <n v="1598"/>
    <n v="375"/>
    <m/>
    <n v="375"/>
    <n v="0"/>
    <x v="2"/>
    <x v="2"/>
    <x v="2"/>
  </r>
  <r>
    <x v="0"/>
    <s v="Myitkyina"/>
    <s v="Nan Kway St. John Catholic Church"/>
    <s v="MMR001CMP024"/>
    <s v="GCA"/>
    <s v="Rural"/>
    <n v="67"/>
    <n v="327"/>
    <n v="68"/>
    <n v="327"/>
    <n v="68"/>
    <n v="327"/>
    <x v="2"/>
    <x v="2"/>
    <x v="2"/>
  </r>
  <r>
    <x v="0"/>
    <s v="Hpakant"/>
    <s v="Yumar Baptist Church"/>
    <s v="MMR001CMP105"/>
    <s v="GCA"/>
    <s v="Rural"/>
    <n v="19"/>
    <n v="72"/>
    <n v="19"/>
    <n v="72"/>
    <n v="19"/>
    <n v="72"/>
    <x v="0"/>
    <x v="2"/>
    <x v="2"/>
  </r>
  <r>
    <x v="0"/>
    <s v="Hpakant"/>
    <s v="AG Church, Hmaw Si Sa"/>
    <s v="MMR001CMP176"/>
    <s v="GCA"/>
    <s v="Urban"/>
    <n v="67"/>
    <n v="350"/>
    <n v="67"/>
    <n v="351"/>
    <n v="67"/>
    <n v="351"/>
    <x v="0"/>
    <x v="2"/>
    <x v="2"/>
  </r>
  <r>
    <x v="1"/>
    <s v="Manton"/>
    <s v="Mandung - Jinghpaw"/>
    <s v="MMR015CMP009"/>
    <s v="GCA"/>
    <s v="Urban"/>
    <n v="37"/>
    <n v="159"/>
    <n v="37"/>
    <n v="159"/>
    <n v="37"/>
    <n v="172"/>
    <x v="2"/>
    <x v="2"/>
    <x v="2"/>
  </r>
  <r>
    <x v="0"/>
    <s v="Momauk"/>
    <s v="Loi Je Catholic Church"/>
    <s v="MMR001CMP069"/>
    <s v="GCA"/>
    <s v="Urban"/>
    <n v="124"/>
    <n v="544"/>
    <n v="124"/>
    <n v="633"/>
    <n v="124"/>
    <n v="0"/>
    <x v="1"/>
    <x v="2"/>
    <x v="2"/>
  </r>
  <r>
    <x v="0"/>
    <s v="Chipwi"/>
    <s v="Lhaovao Baptist Church (LBC)"/>
    <s v="MMR001CMP195"/>
    <s v="GCA"/>
    <s v="Urban"/>
    <n v="143"/>
    <n v="638"/>
    <n v="131"/>
    <n v="593"/>
    <n v="141"/>
    <n v="638"/>
    <x v="2"/>
    <x v="2"/>
    <x v="2"/>
  </r>
  <r>
    <x v="0"/>
    <s v="Myitkyina"/>
    <s v="Le Kone Ziun Baptist Church "/>
    <s v="MMR001CMP014"/>
    <s v="GCA"/>
    <s v="Urban"/>
    <n v="138"/>
    <n v="697"/>
    <n v="82"/>
    <n v="467"/>
    <n v="138"/>
    <n v="697"/>
    <x v="2"/>
    <x v="2"/>
    <x v="2"/>
  </r>
  <r>
    <x v="0"/>
    <s v="Myitkyina"/>
    <s v="Le Kone Ziun Baptist Church "/>
    <s v="MMR001CMP014"/>
    <s v="GCA"/>
    <s v="Urban"/>
    <n v="138"/>
    <n v="697"/>
    <n v="82"/>
    <n v="467"/>
    <n v="138"/>
    <n v="697"/>
    <x v="1"/>
    <x v="2"/>
    <x v="2"/>
  </r>
  <r>
    <x v="0"/>
    <s v="Myitkyina"/>
    <s v="Le Kone Ziun Baptist Church "/>
    <s v="MMR001CMP014"/>
    <s v="GCA"/>
    <s v="Urban"/>
    <n v="138"/>
    <n v="697"/>
    <n v="82"/>
    <n v="467"/>
    <n v="138"/>
    <n v="697"/>
    <x v="0"/>
    <x v="2"/>
    <x v="2"/>
  </r>
  <r>
    <x v="0"/>
    <s v="Hpakant"/>
    <s v="Baptist Church, Hmaw Si Sar(Lon Khin)"/>
    <s v="MMR001CMP169"/>
    <s v="GCA"/>
    <s v="Rural"/>
    <n v="36"/>
    <n v="220"/>
    <n v="36"/>
    <n v="220"/>
    <n v="36"/>
    <n v="220"/>
    <x v="0"/>
    <x v="2"/>
    <x v="2"/>
  </r>
  <r>
    <x v="0"/>
    <s v="Hpakant"/>
    <s v="Baptist Church, Hmaw Si Sar(Lon Khin)"/>
    <s v="MMR001CMP169"/>
    <s v="GCA"/>
    <s v="Rural"/>
    <n v="36"/>
    <n v="220"/>
    <n v="36"/>
    <n v="220"/>
    <n v="36"/>
    <n v="220"/>
    <x v="1"/>
    <x v="2"/>
    <x v="2"/>
  </r>
  <r>
    <x v="0"/>
    <s v="Hpakant"/>
    <s v="Baptist Church, Hmaw Si Sar(Lon Khin)"/>
    <s v="MMR001CMP169"/>
    <s v="GCA"/>
    <s v="Rural"/>
    <n v="36"/>
    <n v="220"/>
    <n v="36"/>
    <n v="220"/>
    <n v="36"/>
    <n v="220"/>
    <x v="2"/>
    <x v="2"/>
    <x v="2"/>
  </r>
  <r>
    <x v="0"/>
    <s v="Momauk"/>
    <s v="Loi Je Catholic Church"/>
    <s v="MMR001CMP069"/>
    <s v="GCA"/>
    <s v="Urban"/>
    <n v="124"/>
    <n v="544"/>
    <n v="124"/>
    <n v="633"/>
    <n v="124"/>
    <n v="0"/>
    <x v="0"/>
    <x v="2"/>
    <x v="2"/>
  </r>
  <r>
    <x v="0"/>
    <s v="Myitkyina"/>
    <s v="Maliyang Baptist Church"/>
    <s v="MMR001CMP016"/>
    <s v="GCA"/>
    <s v="Urban"/>
    <n v="60"/>
    <n v="293"/>
    <n v="60"/>
    <n v="293"/>
    <n v="60"/>
    <n v="293"/>
    <x v="0"/>
    <x v="2"/>
    <x v="2"/>
  </r>
  <r>
    <x v="0"/>
    <s v="Momauk"/>
    <s v="Loi Je Baptist Church"/>
    <s v="MMR001CMP071"/>
    <s v="GCA"/>
    <s v="Urban"/>
    <n v="29"/>
    <n v="182"/>
    <n v="36"/>
    <n v="215"/>
    <n v="36"/>
    <n v="217"/>
    <x v="1"/>
    <x v="2"/>
    <x v="2"/>
  </r>
  <r>
    <x v="0"/>
    <s v="Momauk"/>
    <s v="Hpun Lum Yang "/>
    <s v="MMR001CMP122"/>
    <s v="NGCA"/>
    <s v="Rural"/>
    <n v="662"/>
    <n v="3293"/>
    <n v="586"/>
    <n v="2829"/>
    <n v="586"/>
    <n v="2829"/>
    <x v="0"/>
    <x v="2"/>
    <x v="2"/>
  </r>
  <r>
    <x v="0"/>
    <s v="Hpakant"/>
    <s v="AG Church, Hmaw Si Sa"/>
    <s v="MMR001CMP176"/>
    <s v="GCA"/>
    <s v="Urban"/>
    <n v="67"/>
    <n v="350"/>
    <n v="67"/>
    <n v="351"/>
    <n v="67"/>
    <n v="351"/>
    <x v="1"/>
    <x v="2"/>
    <x v="2"/>
  </r>
  <r>
    <x v="0"/>
    <s v="Hpakant"/>
    <s v="AG Church, Hmaw Si Sa"/>
    <s v="MMR001CMP176"/>
    <s v="GCA"/>
    <s v="Urban"/>
    <n v="67"/>
    <n v="350"/>
    <n v="67"/>
    <n v="351"/>
    <n v="67"/>
    <n v="351"/>
    <x v="2"/>
    <x v="2"/>
    <x v="2"/>
  </r>
  <r>
    <x v="0"/>
    <s v="Momauk"/>
    <s v="Loi Je Baptist Church"/>
    <s v="MMR001CMP071"/>
    <s v="GCA"/>
    <s v="Urban"/>
    <n v="29"/>
    <n v="182"/>
    <n v="36"/>
    <n v="215"/>
    <n v="36"/>
    <n v="217"/>
    <x v="2"/>
    <x v="2"/>
    <x v="2"/>
  </r>
  <r>
    <x v="0"/>
    <s v="Momauk"/>
    <s v="Je Yang Hka "/>
    <s v="MMR001CMP121"/>
    <s v="NGCA"/>
    <s v="Rural"/>
    <n v="1695"/>
    <n v="7145"/>
    <n v="1501"/>
    <n v="8042"/>
    <n v="1643"/>
    <n v="8780"/>
    <x v="2"/>
    <x v="2"/>
    <x v="2"/>
  </r>
  <r>
    <x v="0"/>
    <s v="Momauk"/>
    <s v="Je Yang Hka "/>
    <s v="MMR001CMP121"/>
    <s v="NGCA"/>
    <s v="Rural"/>
    <n v="1695"/>
    <n v="7145"/>
    <n v="1501"/>
    <n v="8042"/>
    <n v="1643"/>
    <n v="8780"/>
    <x v="1"/>
    <x v="2"/>
    <x v="2"/>
  </r>
  <r>
    <x v="0"/>
    <s v="Bhamo"/>
    <s v="Aung Thar Church"/>
    <s v="MMR001CMP194"/>
    <s v="GCA"/>
    <s v="Mixed"/>
    <n v="12"/>
    <n v="52"/>
    <n v="12"/>
    <n v="56"/>
    <n v="12"/>
    <n v="56"/>
    <x v="2"/>
    <x v="2"/>
    <x v="2"/>
  </r>
  <r>
    <x v="0"/>
    <s v="Mansi"/>
    <s v="Man Wing Catholic Church 2"/>
    <s v="MMR001CMP132"/>
    <s v="GCA"/>
    <s v="Rural"/>
    <n v="458"/>
    <n v="2139"/>
    <n v="144"/>
    <n v="520"/>
    <n v="144"/>
    <n v="0"/>
    <x v="0"/>
    <x v="2"/>
    <x v="2"/>
  </r>
  <r>
    <x v="0"/>
    <s v="Mansi"/>
    <s v="Man Wing Catholic Church 2"/>
    <s v="MMR001CMP132"/>
    <s v="GCA"/>
    <s v="Rural"/>
    <n v="458"/>
    <n v="2139"/>
    <n v="144"/>
    <n v="520"/>
    <n v="144"/>
    <n v="0"/>
    <x v="1"/>
    <x v="2"/>
    <x v="2"/>
  </r>
  <r>
    <x v="0"/>
    <s v="Mansi"/>
    <s v="Man Wing Catholic Church 2"/>
    <s v="MMR001CMP132"/>
    <s v="GCA"/>
    <s v="Rural"/>
    <n v="458"/>
    <n v="2139"/>
    <n v="144"/>
    <n v="520"/>
    <n v="144"/>
    <n v="0"/>
    <x v="2"/>
    <x v="2"/>
    <x v="2"/>
  </r>
  <r>
    <x v="0"/>
    <s v="Bhamo"/>
    <s v="Aung Thar Church"/>
    <s v="MMR001CMP194"/>
    <s v="GCA"/>
    <s v="Mixed"/>
    <n v="12"/>
    <n v="52"/>
    <n v="12"/>
    <n v="56"/>
    <n v="12"/>
    <n v="56"/>
    <x v="1"/>
    <x v="2"/>
    <x v="2"/>
  </r>
  <r>
    <x v="0"/>
    <s v="Bhamo"/>
    <s v="Aung Thar Church"/>
    <s v="MMR001CMP194"/>
    <s v="GCA"/>
    <s v="Mixed"/>
    <n v="12"/>
    <n v="52"/>
    <n v="12"/>
    <n v="56"/>
    <n v="12"/>
    <n v="56"/>
    <x v="0"/>
    <x v="2"/>
    <x v="2"/>
  </r>
  <r>
    <x v="0"/>
    <s v="Momauk"/>
    <s v="Loi Je Baptist Church"/>
    <s v="MMR001CMP071"/>
    <s v="GCA"/>
    <s v="Urban"/>
    <n v="29"/>
    <n v="182"/>
    <n v="36"/>
    <n v="215"/>
    <n v="36"/>
    <n v="217"/>
    <x v="0"/>
    <x v="2"/>
    <x v="2"/>
  </r>
  <r>
    <x v="1"/>
    <s v="Kutkai"/>
    <s v="Mungji Pa Dabang (Catholic Church)"/>
    <s v="MMR015CMP217"/>
    <s v="GCA"/>
    <s v="Mixed"/>
    <n v="23"/>
    <n v="112"/>
    <n v="22"/>
    <n v="111"/>
    <n v="22"/>
    <n v="111"/>
    <x v="0"/>
    <x v="2"/>
    <x v="2"/>
  </r>
  <r>
    <x v="0"/>
    <s v="Shwegu"/>
    <s v="Shwe Gu Baptist Church"/>
    <s v="MMR001CMP067"/>
    <s v="GCA"/>
    <s v="Urban"/>
    <n v="83"/>
    <n v="293"/>
    <n v="86"/>
    <n v="303"/>
    <n v="86"/>
    <n v="303"/>
    <x v="2"/>
    <x v="2"/>
    <x v="2"/>
  </r>
  <r>
    <x v="0"/>
    <s v="Shwegu"/>
    <s v="Shwe Gu Baptist Church"/>
    <s v="MMR001CMP067"/>
    <s v="GCA"/>
    <s v="Urban"/>
    <n v="83"/>
    <n v="293"/>
    <n v="86"/>
    <n v="303"/>
    <n v="86"/>
    <n v="303"/>
    <x v="0"/>
    <x v="2"/>
    <x v="2"/>
  </r>
  <r>
    <x v="0"/>
    <s v="Shwegu"/>
    <s v="Shwe Gu Baptist Church"/>
    <s v="MMR001CMP067"/>
    <s v="GCA"/>
    <s v="Urban"/>
    <n v="83"/>
    <n v="293"/>
    <n v="86"/>
    <n v="303"/>
    <n v="86"/>
    <n v="303"/>
    <x v="1"/>
    <x v="2"/>
    <x v="2"/>
  </r>
  <r>
    <x v="1"/>
    <s v="Muse"/>
    <s v="Muse Catholic Church"/>
    <s v="MMR015CMP216"/>
    <s v="GCA"/>
    <s v="Urban"/>
    <n v="26"/>
    <n v="111"/>
    <n v="26"/>
    <n v="118"/>
    <n v="26"/>
    <n v="118"/>
    <x v="2"/>
    <x v="2"/>
    <x v="2"/>
  </r>
  <r>
    <x v="0"/>
    <s v="Mogaung"/>
    <s v="Sar Hmaw - KBC"/>
    <s v="MMR001CMP236"/>
    <s v="GCA"/>
    <s v="Rural"/>
    <n v="40"/>
    <n v="158"/>
    <n v="31"/>
    <n v="138"/>
    <n v="31"/>
    <n v="138"/>
    <x v="0"/>
    <x v="2"/>
    <x v="2"/>
  </r>
  <r>
    <x v="0"/>
    <s v="Mogaung"/>
    <s v="Sar Hmaw - KBC"/>
    <s v="MMR001CMP236"/>
    <s v="GCA"/>
    <s v="Rural"/>
    <n v="40"/>
    <n v="158"/>
    <n v="31"/>
    <n v="138"/>
    <n v="31"/>
    <n v="138"/>
    <x v="1"/>
    <x v="2"/>
    <x v="2"/>
  </r>
  <r>
    <x v="0"/>
    <s v="Mogaung"/>
    <s v="Sar Hmaw - KBC"/>
    <s v="MMR001CMP236"/>
    <s v="GCA"/>
    <s v="Rural"/>
    <n v="40"/>
    <n v="158"/>
    <n v="31"/>
    <n v="138"/>
    <n v="31"/>
    <n v="138"/>
    <x v="2"/>
    <x v="2"/>
    <x v="2"/>
  </r>
  <r>
    <x v="1"/>
    <s v="Kutkai"/>
    <s v="Kutkai downtown (RC Church)"/>
    <s v="MMR015CMP017"/>
    <s v="GCA"/>
    <s v="Urban"/>
    <n v="31"/>
    <n v="144"/>
    <n v="30"/>
    <n v="139"/>
    <n v="30"/>
    <n v="139"/>
    <x v="0"/>
    <x v="2"/>
    <x v="2"/>
  </r>
  <r>
    <x v="1"/>
    <s v="Kutkai"/>
    <s v="Kutkai downtown (RC Church)"/>
    <s v="MMR015CMP017"/>
    <s v="GCA"/>
    <s v="Urban"/>
    <n v="31"/>
    <n v="144"/>
    <n v="30"/>
    <n v="139"/>
    <n v="30"/>
    <n v="139"/>
    <x v="1"/>
    <x v="2"/>
    <x v="2"/>
  </r>
  <r>
    <x v="1"/>
    <s v="Kutkai"/>
    <s v="Kutkai downtown (RC Church)"/>
    <s v="MMR015CMP017"/>
    <s v="GCA"/>
    <s v="Urban"/>
    <n v="31"/>
    <n v="144"/>
    <n v="30"/>
    <n v="139"/>
    <n v="30"/>
    <n v="139"/>
    <x v="2"/>
    <x v="2"/>
    <x v="2"/>
  </r>
  <r>
    <x v="1"/>
    <s v="Namhkan"/>
    <s v="Nam Hkam Catholic Church ( St. Thomas I)"/>
    <s v="MMR015CMP003"/>
    <s v="GCA"/>
    <s v="Urban"/>
    <n v="48"/>
    <n v="218"/>
    <n v="44"/>
    <n v="215"/>
    <n v="44"/>
    <n v="215"/>
    <x v="0"/>
    <x v="2"/>
    <x v="2"/>
  </r>
  <r>
    <x v="1"/>
    <s v="Namhkan"/>
    <s v="Nam Hkam Catholic Church ( St. Thomas I)"/>
    <s v="MMR015CMP003"/>
    <s v="GCA"/>
    <s v="Urban"/>
    <n v="48"/>
    <n v="218"/>
    <n v="44"/>
    <n v="215"/>
    <n v="44"/>
    <n v="215"/>
    <x v="1"/>
    <x v="2"/>
    <x v="2"/>
  </r>
  <r>
    <x v="1"/>
    <s v="Namhkan"/>
    <s v="Nam Hkam Catholic Church ( St. Thomas I)"/>
    <s v="MMR015CMP003"/>
    <s v="GCA"/>
    <s v="Urban"/>
    <n v="48"/>
    <n v="218"/>
    <n v="44"/>
    <n v="215"/>
    <n v="44"/>
    <n v="215"/>
    <x v="2"/>
    <x v="2"/>
    <x v="2"/>
  </r>
  <r>
    <x v="1"/>
    <s v="Kutkai"/>
    <s v="Mungji Pa Dabang (Catholic Church)"/>
    <s v="MMR015CMP217"/>
    <s v="GCA"/>
    <s v="Mixed"/>
    <n v="23"/>
    <n v="112"/>
    <n v="22"/>
    <n v="111"/>
    <n v="22"/>
    <n v="111"/>
    <x v="2"/>
    <x v="2"/>
    <x v="2"/>
  </r>
  <r>
    <x v="1"/>
    <s v="Muse"/>
    <s v="Muse Catholic Church"/>
    <s v="MMR015CMP216"/>
    <s v="GCA"/>
    <s v="Urban"/>
    <n v="26"/>
    <n v="111"/>
    <n v="26"/>
    <n v="118"/>
    <n v="26"/>
    <n v="118"/>
    <x v="1"/>
    <x v="2"/>
    <x v="2"/>
  </r>
  <r>
    <x v="0"/>
    <s v="Bhamo"/>
    <s v="Phan Khar Kone"/>
    <s v="MMR001CMP193"/>
    <s v="GCA"/>
    <s v="Rural"/>
    <n v="157"/>
    <n v="761"/>
    <n v="150"/>
    <n v="761"/>
    <n v="150"/>
    <n v="761"/>
    <x v="2"/>
    <x v="2"/>
    <x v="2"/>
  </r>
  <r>
    <x v="1"/>
    <s v="Kutkai"/>
    <s v="Mungji Pa Dabang (Catholic Church)"/>
    <s v="MMR015CMP217"/>
    <s v="GCA"/>
    <s v="Mixed"/>
    <n v="23"/>
    <n v="112"/>
    <n v="22"/>
    <n v="111"/>
    <n v="22"/>
    <n v="111"/>
    <x v="1"/>
    <x v="2"/>
    <x v="2"/>
  </r>
  <r>
    <x v="1"/>
    <s v="Manton"/>
    <s v="Mandung - RC"/>
    <s v="MMR015CMP209"/>
    <s v="GCA"/>
    <s v="Urban"/>
    <n v="31"/>
    <n v="183"/>
    <n v="29"/>
    <n v="157"/>
    <n v="29"/>
    <n v="157"/>
    <x v="0"/>
    <x v="2"/>
    <x v="2"/>
  </r>
  <r>
    <x v="1"/>
    <s v="Manton"/>
    <s v="Mandung - RC"/>
    <s v="MMR015CMP209"/>
    <s v="GCA"/>
    <s v="Urban"/>
    <n v="31"/>
    <n v="183"/>
    <n v="29"/>
    <n v="157"/>
    <n v="29"/>
    <n v="157"/>
    <x v="1"/>
    <x v="2"/>
    <x v="2"/>
  </r>
  <r>
    <x v="1"/>
    <s v="Manton"/>
    <s v="Mandung - RC"/>
    <s v="MMR015CMP209"/>
    <s v="GCA"/>
    <s v="Urban"/>
    <n v="31"/>
    <n v="183"/>
    <n v="29"/>
    <n v="157"/>
    <n v="29"/>
    <n v="157"/>
    <x v="2"/>
    <x v="2"/>
    <x v="2"/>
  </r>
  <r>
    <x v="0"/>
    <s v="Momauk"/>
    <s v="Loi Je Lisu Camp"/>
    <s v="MMR001CMP070"/>
    <s v="GCA"/>
    <s v="Urban"/>
    <n v="188"/>
    <n v="993"/>
    <n v="190"/>
    <n v="1021"/>
    <n v="190"/>
    <n v="1021"/>
    <x v="0"/>
    <x v="2"/>
    <x v="2"/>
  </r>
  <r>
    <x v="0"/>
    <s v="Momauk"/>
    <s v="Loi Je Lisu Camp"/>
    <s v="MMR001CMP070"/>
    <s v="GCA"/>
    <s v="Urban"/>
    <n v="188"/>
    <n v="993"/>
    <n v="190"/>
    <n v="1021"/>
    <n v="190"/>
    <n v="1021"/>
    <x v="1"/>
    <x v="2"/>
    <x v="2"/>
  </r>
  <r>
    <x v="0"/>
    <s v="Momauk"/>
    <s v="Loi Je Lisu Camp"/>
    <s v="MMR001CMP070"/>
    <s v="GCA"/>
    <s v="Urban"/>
    <n v="188"/>
    <n v="993"/>
    <n v="190"/>
    <n v="1021"/>
    <n v="190"/>
    <n v="1021"/>
    <x v="2"/>
    <x v="2"/>
    <x v="2"/>
  </r>
  <r>
    <x v="0"/>
    <s v="Bhamo"/>
    <s v="Phan Khar Kone"/>
    <s v="MMR001CMP193"/>
    <s v="GCA"/>
    <s v="Rural"/>
    <n v="157"/>
    <n v="761"/>
    <n v="150"/>
    <n v="761"/>
    <n v="150"/>
    <n v="761"/>
    <x v="0"/>
    <x v="2"/>
    <x v="2"/>
  </r>
  <r>
    <x v="0"/>
    <s v="Bhamo"/>
    <s v="Phan Khar Kone"/>
    <s v="MMR001CMP193"/>
    <s v="GCA"/>
    <s v="Rural"/>
    <n v="157"/>
    <n v="761"/>
    <n v="150"/>
    <n v="761"/>
    <n v="150"/>
    <n v="761"/>
    <x v="1"/>
    <x v="2"/>
    <x v="2"/>
  </r>
  <r>
    <x v="1"/>
    <s v="Muse"/>
    <s v="Muse Catholic Church"/>
    <s v="MMR015CMP216"/>
    <s v="GCA"/>
    <s v="Urban"/>
    <n v="26"/>
    <n v="111"/>
    <n v="26"/>
    <n v="118"/>
    <n v="26"/>
    <n v="118"/>
    <x v="0"/>
    <x v="2"/>
    <x v="2"/>
  </r>
  <r>
    <x v="0"/>
    <s v="Myitkyina"/>
    <s v="Pa Dauk Myaing(Pa La Na)"/>
    <s v="MMR001CMP162"/>
    <s v="GCA"/>
    <s v="Rural"/>
    <n v="43"/>
    <n v="207"/>
    <n v="43"/>
    <n v="269"/>
    <n v="43"/>
    <n v="270"/>
    <x v="1"/>
    <x v="3"/>
    <x v="19"/>
  </r>
  <r>
    <x v="0"/>
    <s v="Myitkyina"/>
    <s v="Wun Tho Buddhist Monastery"/>
    <s v="MMR001CMP022"/>
    <s v="GCA"/>
    <s v="Urban"/>
    <n v="7"/>
    <n v="37"/>
    <n v="7"/>
    <n v="37"/>
    <n v="7"/>
    <n v="37"/>
    <x v="2"/>
    <x v="3"/>
    <x v="2"/>
  </r>
  <r>
    <x v="0"/>
    <s v="Myitkyina"/>
    <s v="Pa Dauk Myaing(Pa La Na)"/>
    <s v="MMR001CMP162"/>
    <s v="GCA"/>
    <s v="Rural"/>
    <n v="43"/>
    <n v="207"/>
    <n v="43"/>
    <n v="269"/>
    <n v="43"/>
    <n v="270"/>
    <x v="0"/>
    <x v="3"/>
    <x v="20"/>
  </r>
  <r>
    <x v="0"/>
    <s v="Myitkyina"/>
    <s v="Pa Dauk Myaing(Pa La Na)"/>
    <s v="MMR001CMP162"/>
    <s v="GCA"/>
    <s v="Rural"/>
    <n v="43"/>
    <n v="207"/>
    <n v="43"/>
    <n v="269"/>
    <n v="43"/>
    <n v="270"/>
    <x v="2"/>
    <x v="3"/>
    <x v="19"/>
  </r>
  <r>
    <x v="0"/>
    <s v="Myitkyina"/>
    <s v="Wun Tho Buddhist Monastery"/>
    <s v="MMR001CMP022"/>
    <s v="GCA"/>
    <s v="Urban"/>
    <n v="7"/>
    <n v="37"/>
    <n v="7"/>
    <n v="37"/>
    <n v="7"/>
    <n v="37"/>
    <x v="1"/>
    <x v="3"/>
    <x v="2"/>
  </r>
  <r>
    <x v="0"/>
    <s v="Myitkyina"/>
    <s v="Wun Tho Buddhist Monastery"/>
    <s v="MMR001CMP022"/>
    <s v="GCA"/>
    <s v="Urban"/>
    <n v="7"/>
    <n v="37"/>
    <n v="7"/>
    <n v="37"/>
    <n v="7"/>
    <n v="37"/>
    <x v="0"/>
    <x v="3"/>
    <x v="2"/>
  </r>
  <r>
    <x v="1"/>
    <s v="Muse"/>
    <s v="Muse Baptist Church"/>
    <s v="MMR015CMP213"/>
    <s v="GCA"/>
    <s v="Urban"/>
    <n v="56"/>
    <n v="236"/>
    <n v="52"/>
    <n v="212"/>
    <n v="52"/>
    <n v="212"/>
    <x v="2"/>
    <x v="3"/>
    <x v="0"/>
  </r>
  <r>
    <x v="0"/>
    <s v="Momauk"/>
    <s v="Dum Bung "/>
    <s v="MMR001CMP123"/>
    <s v="NGCA"/>
    <s v="Rural"/>
    <n v="116"/>
    <n v="595"/>
    <n v="115"/>
    <n v="605"/>
    <n v="115"/>
    <n v="605"/>
    <x v="1"/>
    <x v="3"/>
    <x v="2"/>
  </r>
  <r>
    <x v="0"/>
    <s v="Waingmaw"/>
    <s v="Maga Yang "/>
    <s v="MMR001CMP119"/>
    <s v="NGCA"/>
    <s v="Rural"/>
    <n v="608"/>
    <n v="2639"/>
    <n v="500"/>
    <n v="2145"/>
    <n v="586"/>
    <n v="2614"/>
    <x v="2"/>
    <x v="3"/>
    <x v="19"/>
  </r>
  <r>
    <x v="0"/>
    <s v="Chipwi"/>
    <s v="Saw Zam"/>
    <s v="MMR001CMP225"/>
    <s v="GCA"/>
    <s v="Rural"/>
    <n v="30"/>
    <n v="174"/>
    <n v="28"/>
    <n v="167"/>
    <n v="30"/>
    <n v="174"/>
    <x v="1"/>
    <x v="3"/>
    <x v="2"/>
  </r>
  <r>
    <x v="0"/>
    <s v="Chipwi"/>
    <s v="Saw Zam"/>
    <s v="MMR001CMP225"/>
    <s v="GCA"/>
    <s v="Rural"/>
    <n v="30"/>
    <n v="174"/>
    <n v="28"/>
    <n v="167"/>
    <n v="30"/>
    <n v="174"/>
    <x v="0"/>
    <x v="3"/>
    <x v="2"/>
  </r>
  <r>
    <x v="0"/>
    <s v="Myitkyina"/>
    <s v="Tat Kone Emanuel Church"/>
    <s v="MMR001CMP004"/>
    <s v="GCA"/>
    <s v="Urban"/>
    <n v="6"/>
    <n v="29"/>
    <n v="4"/>
    <n v="20"/>
    <n v="6"/>
    <n v="29"/>
    <x v="0"/>
    <x v="3"/>
    <x v="2"/>
  </r>
  <r>
    <x v="0"/>
    <s v="Myitkyina"/>
    <s v="Tat Kone Emanuel Church"/>
    <s v="MMR001CMP004"/>
    <s v="GCA"/>
    <s v="Urban"/>
    <n v="6"/>
    <n v="29"/>
    <n v="4"/>
    <n v="20"/>
    <n v="6"/>
    <n v="29"/>
    <x v="1"/>
    <x v="3"/>
    <x v="2"/>
  </r>
  <r>
    <x v="1"/>
    <s v="Kutkai"/>
    <s v="Kutkai downtown (KBC Church)"/>
    <s v="MMR015CMP016"/>
    <s v="GCA"/>
    <s v="Urban"/>
    <n v="65"/>
    <n v="285"/>
    <n v="63"/>
    <n v="286"/>
    <n v="63"/>
    <n v="286"/>
    <x v="0"/>
    <x v="3"/>
    <x v="2"/>
  </r>
  <r>
    <x v="0"/>
    <s v="Waingmaw"/>
    <s v="Nawng Hee Village"/>
    <s v="MMR001CMP033"/>
    <s v="GCA"/>
    <s v="Rural"/>
    <n v="18"/>
    <n v="82"/>
    <n v="12"/>
    <n v="51"/>
    <n v="18"/>
    <n v="81"/>
    <x v="2"/>
    <x v="3"/>
    <x v="2"/>
  </r>
  <r>
    <x v="0"/>
    <s v="Waingmaw"/>
    <s v="Nawng Hee Village"/>
    <s v="MMR001CMP033"/>
    <s v="GCA"/>
    <s v="Rural"/>
    <n v="18"/>
    <n v="82"/>
    <n v="12"/>
    <n v="51"/>
    <n v="18"/>
    <n v="81"/>
    <x v="1"/>
    <x v="3"/>
    <x v="2"/>
  </r>
  <r>
    <x v="0"/>
    <s v="Chipwi"/>
    <s v="Pan Wa"/>
    <s v="MMR001CMP210"/>
    <s v="GCA"/>
    <s v="Mixed"/>
    <n v="60"/>
    <n v="275"/>
    <n v="34"/>
    <n v="220"/>
    <n v="60"/>
    <n v="275"/>
    <x v="1"/>
    <x v="3"/>
    <x v="2"/>
  </r>
  <r>
    <x v="0"/>
    <s v="Momauk"/>
    <s v="Dum Bung "/>
    <s v="MMR001CMP123"/>
    <s v="NGCA"/>
    <s v="Rural"/>
    <n v="116"/>
    <n v="595"/>
    <n v="115"/>
    <n v="605"/>
    <n v="115"/>
    <n v="605"/>
    <x v="0"/>
    <x v="3"/>
    <x v="2"/>
  </r>
  <r>
    <x v="0"/>
    <s v="Chipwi"/>
    <s v="Pan Wa"/>
    <s v="MMR001CMP210"/>
    <s v="GCA"/>
    <s v="Mixed"/>
    <n v="60"/>
    <n v="275"/>
    <n v="34"/>
    <n v="220"/>
    <n v="60"/>
    <n v="275"/>
    <x v="0"/>
    <x v="3"/>
    <x v="2"/>
  </r>
  <r>
    <x v="0"/>
    <s v="Myitkyina"/>
    <s v="Tat Kone Emanuel Church"/>
    <s v="MMR001CMP004"/>
    <s v="GCA"/>
    <s v="Urban"/>
    <n v="6"/>
    <n v="29"/>
    <n v="4"/>
    <n v="20"/>
    <n v="6"/>
    <n v="29"/>
    <x v="2"/>
    <x v="3"/>
    <x v="2"/>
  </r>
  <r>
    <x v="0"/>
    <s v="Momauk"/>
    <s v="Dum Bung "/>
    <s v="MMR001CMP123"/>
    <s v="NGCA"/>
    <s v="Rural"/>
    <n v="116"/>
    <n v="595"/>
    <n v="115"/>
    <n v="605"/>
    <n v="115"/>
    <n v="605"/>
    <x v="2"/>
    <x v="3"/>
    <x v="2"/>
  </r>
  <r>
    <x v="0"/>
    <s v="Chipwi"/>
    <s v="Pan Wa"/>
    <s v="MMR001CMP210"/>
    <s v="GCA"/>
    <s v="Mixed"/>
    <n v="60"/>
    <n v="275"/>
    <n v="34"/>
    <n v="220"/>
    <n v="60"/>
    <n v="275"/>
    <x v="2"/>
    <x v="3"/>
    <x v="2"/>
  </r>
  <r>
    <x v="0"/>
    <s v="Waingmaw"/>
    <s v="Maina Catholic Church (St. Joseph)"/>
    <s v="MMR001CMP029"/>
    <s v="GCA"/>
    <s v="Rural"/>
    <n v="222"/>
    <n v="1208"/>
    <n v="222"/>
    <n v="1208"/>
    <n v="222"/>
    <n v="1208"/>
    <x v="2"/>
    <x v="3"/>
    <x v="5"/>
  </r>
  <r>
    <x v="0"/>
    <s v="Chipwi"/>
    <s v="Chipwi KBC camp"/>
    <s v="MMR001CMP042"/>
    <s v="GCA"/>
    <s v="Urban"/>
    <n v="109"/>
    <n v="511"/>
    <n v="109"/>
    <n v="513"/>
    <n v="109"/>
    <n v="0"/>
    <x v="2"/>
    <x v="3"/>
    <x v="2"/>
  </r>
  <r>
    <x v="0"/>
    <s v="Chipwi"/>
    <s v="Chipwi KBC camp"/>
    <s v="MMR001CMP042"/>
    <s v="GCA"/>
    <s v="Urban"/>
    <n v="109"/>
    <n v="511"/>
    <n v="109"/>
    <n v="513"/>
    <n v="109"/>
    <n v="0"/>
    <x v="1"/>
    <x v="3"/>
    <x v="2"/>
  </r>
  <r>
    <x v="0"/>
    <s v="Chipwi"/>
    <s v="Chipwi KBC camp"/>
    <s v="MMR001CMP042"/>
    <s v="GCA"/>
    <s v="Urban"/>
    <n v="109"/>
    <n v="511"/>
    <n v="109"/>
    <n v="513"/>
    <n v="109"/>
    <n v="0"/>
    <x v="0"/>
    <x v="3"/>
    <x v="2"/>
  </r>
  <r>
    <x v="1"/>
    <s v="Kutkai"/>
    <s v="Mine Yu Lay village"/>
    <s v="MMR015CMP018"/>
    <s v="GCA"/>
    <s v="Rural"/>
    <n v="63"/>
    <n v="305"/>
    <n v="69"/>
    <n v="305"/>
    <n v="69"/>
    <n v="305"/>
    <x v="1"/>
    <x v="3"/>
    <x v="2"/>
  </r>
  <r>
    <x v="0"/>
    <s v="Waingmaw"/>
    <s v="Nawng Hee Village"/>
    <s v="MMR001CMP033"/>
    <s v="GCA"/>
    <s v="Rural"/>
    <n v="18"/>
    <n v="82"/>
    <n v="12"/>
    <n v="51"/>
    <n v="18"/>
    <n v="81"/>
    <x v="0"/>
    <x v="3"/>
    <x v="2"/>
  </r>
  <r>
    <x v="0"/>
    <s v="Waingmaw"/>
    <s v="Maga Yang "/>
    <s v="MMR001CMP119"/>
    <s v="NGCA"/>
    <s v="Rural"/>
    <n v="608"/>
    <n v="2639"/>
    <n v="500"/>
    <n v="2145"/>
    <n v="586"/>
    <n v="2614"/>
    <x v="1"/>
    <x v="3"/>
    <x v="4"/>
  </r>
  <r>
    <x v="1"/>
    <s v="Kutkai"/>
    <s v="Mine Yu Lay village"/>
    <s v="MMR015CMP018"/>
    <s v="GCA"/>
    <s v="Rural"/>
    <n v="63"/>
    <n v="305"/>
    <n v="69"/>
    <n v="305"/>
    <n v="69"/>
    <n v="305"/>
    <x v="2"/>
    <x v="3"/>
    <x v="2"/>
  </r>
  <r>
    <x v="0"/>
    <s v="Myitkyina"/>
    <s v="Jan Mai Kawng Catholic Church"/>
    <s v="MMR001CMP019"/>
    <s v="GCA"/>
    <s v="Urban"/>
    <n v="105"/>
    <n v="462"/>
    <n v="103"/>
    <n v="462"/>
    <n v="123"/>
    <n v="463"/>
    <x v="0"/>
    <x v="3"/>
    <x v="4"/>
  </r>
  <r>
    <x v="0"/>
    <s v="Myitkyina"/>
    <s v="Tat Kone COC Baptist - Tat Kone Htoi San"/>
    <s v="MMR001CMP023"/>
    <s v="GCA"/>
    <s v="Urban"/>
    <n v="54"/>
    <n v="258"/>
    <n v="53"/>
    <n v="251"/>
    <n v="54"/>
    <n v="257"/>
    <x v="0"/>
    <x v="3"/>
    <x v="2"/>
  </r>
  <r>
    <x v="0"/>
    <s v="Myitkyina"/>
    <s v="Tat Kone COC Baptist - Tat Kone Htoi San"/>
    <s v="MMR001CMP023"/>
    <s v="GCA"/>
    <s v="Urban"/>
    <n v="54"/>
    <n v="258"/>
    <n v="53"/>
    <n v="251"/>
    <n v="54"/>
    <n v="257"/>
    <x v="1"/>
    <x v="3"/>
    <x v="2"/>
  </r>
  <r>
    <x v="0"/>
    <s v="Myitkyina"/>
    <s v="Tat Kone COC Baptist - Tat Kone Htoi San"/>
    <s v="MMR001CMP023"/>
    <s v="GCA"/>
    <s v="Urban"/>
    <n v="54"/>
    <n v="258"/>
    <n v="53"/>
    <n v="251"/>
    <n v="54"/>
    <n v="257"/>
    <x v="2"/>
    <x v="3"/>
    <x v="2"/>
  </r>
  <r>
    <x v="0"/>
    <s v="Hpakant"/>
    <s v="Nant Ma Hpit Catholic Church"/>
    <s v="MMR001CMP103"/>
    <s v="GCA"/>
    <s v="Rural"/>
    <n v="48"/>
    <n v="420"/>
    <n v="48"/>
    <n v="220"/>
    <n v="48"/>
    <n v="220"/>
    <x v="0"/>
    <x v="3"/>
    <x v="2"/>
  </r>
  <r>
    <x v="0"/>
    <s v="Hpakant"/>
    <s v="Nant Ma Hpit Catholic Church"/>
    <s v="MMR001CMP103"/>
    <s v="GCA"/>
    <s v="Rural"/>
    <n v="48"/>
    <n v="420"/>
    <n v="48"/>
    <n v="220"/>
    <n v="48"/>
    <n v="220"/>
    <x v="1"/>
    <x v="3"/>
    <x v="2"/>
  </r>
  <r>
    <x v="1"/>
    <s v="Kutkai"/>
    <s v="Zup Aung Camp"/>
    <s v="MMR015CMP020"/>
    <s v="GCA"/>
    <s v="Rural"/>
    <n v="218"/>
    <n v="1108"/>
    <n v="202"/>
    <n v="906"/>
    <n v="202"/>
    <n v="906"/>
    <x v="0"/>
    <x v="3"/>
    <x v="2"/>
  </r>
  <r>
    <x v="0"/>
    <s v="Hpakant"/>
    <s v="Nant Ma Hpit Catholic Church"/>
    <s v="MMR001CMP103"/>
    <s v="GCA"/>
    <s v="Rural"/>
    <n v="48"/>
    <n v="420"/>
    <n v="48"/>
    <n v="220"/>
    <n v="48"/>
    <n v="220"/>
    <x v="2"/>
    <x v="3"/>
    <x v="2"/>
  </r>
  <r>
    <x v="0"/>
    <s v="Mansi"/>
    <s v="Maing Khaung"/>
    <s v="MMR001CMP218"/>
    <s v="GCA"/>
    <s v="Rural"/>
    <n v="372"/>
    <n v="1443"/>
    <n v="165"/>
    <n v="1672"/>
    <n v="165"/>
    <n v="1672"/>
    <x v="0"/>
    <x v="3"/>
    <x v="2"/>
  </r>
  <r>
    <x v="0"/>
    <s v="Mansi"/>
    <s v="Maing Khaung"/>
    <s v="MMR001CMP218"/>
    <s v="GCA"/>
    <s v="Rural"/>
    <n v="372"/>
    <n v="1443"/>
    <n v="165"/>
    <n v="1672"/>
    <n v="165"/>
    <n v="1672"/>
    <x v="1"/>
    <x v="3"/>
    <x v="2"/>
  </r>
  <r>
    <x v="0"/>
    <s v="Chipwi"/>
    <s v="Lhaovao Baptist Church (LBC)"/>
    <s v="MMR001CMP195"/>
    <s v="GCA"/>
    <s v="Urban"/>
    <n v="143"/>
    <n v="638"/>
    <n v="131"/>
    <n v="593"/>
    <n v="141"/>
    <n v="638"/>
    <x v="1"/>
    <x v="3"/>
    <x v="2"/>
  </r>
  <r>
    <x v="1"/>
    <s v="Kutkai"/>
    <s v="Zup Aung Camp"/>
    <s v="MMR015CMP020"/>
    <s v="GCA"/>
    <s v="Rural"/>
    <n v="218"/>
    <n v="1108"/>
    <n v="202"/>
    <n v="906"/>
    <n v="202"/>
    <n v="906"/>
    <x v="1"/>
    <x v="3"/>
    <x v="2"/>
  </r>
  <r>
    <x v="0"/>
    <s v="Chipwi"/>
    <s v="Lhaovao Baptist Church (LBC)"/>
    <s v="MMR001CMP195"/>
    <s v="GCA"/>
    <s v="Urban"/>
    <n v="143"/>
    <n v="638"/>
    <n v="131"/>
    <n v="593"/>
    <n v="141"/>
    <n v="638"/>
    <x v="2"/>
    <x v="3"/>
    <x v="2"/>
  </r>
  <r>
    <x v="0"/>
    <s v="Waingmaw"/>
    <s v="Border Post 8"/>
    <s v="MMR001CMP113"/>
    <s v="NGCA"/>
    <s v="Rural"/>
    <n v="155"/>
    <n v="672"/>
    <n v="155"/>
    <n v="665"/>
    <n v="155"/>
    <n v="665"/>
    <x v="2"/>
    <x v="3"/>
    <x v="1"/>
  </r>
  <r>
    <x v="0"/>
    <s v="Waingmaw"/>
    <s v="Border Post 8"/>
    <s v="MMR001CMP113"/>
    <s v="NGCA"/>
    <s v="Rural"/>
    <n v="155"/>
    <n v="672"/>
    <n v="155"/>
    <n v="665"/>
    <n v="155"/>
    <n v="665"/>
    <x v="1"/>
    <x v="3"/>
    <x v="2"/>
  </r>
  <r>
    <x v="0"/>
    <s v="Myitkyina"/>
    <s v="Maw Hpawng Hka Nan Baptist Church"/>
    <s v="MMR001CMP020"/>
    <s v="GCA"/>
    <s v="Rural"/>
    <n v="21"/>
    <n v="99"/>
    <n v="18"/>
    <n v="89"/>
    <n v="21"/>
    <n v="99"/>
    <x v="1"/>
    <x v="3"/>
    <x v="2"/>
  </r>
  <r>
    <x v="0"/>
    <s v="Waingmaw"/>
    <s v="Border Post 8"/>
    <s v="MMR001CMP113"/>
    <s v="NGCA"/>
    <s v="Rural"/>
    <n v="155"/>
    <n v="672"/>
    <n v="155"/>
    <n v="665"/>
    <n v="155"/>
    <n v="665"/>
    <x v="0"/>
    <x v="3"/>
    <x v="1"/>
  </r>
  <r>
    <x v="0"/>
    <s v="Myitkyina"/>
    <s v="Maw Hpawng Hka Nan Baptist Church"/>
    <s v="MMR001CMP020"/>
    <s v="GCA"/>
    <s v="Rural"/>
    <n v="21"/>
    <n v="99"/>
    <n v="18"/>
    <n v="89"/>
    <n v="21"/>
    <n v="99"/>
    <x v="0"/>
    <x v="3"/>
    <x v="2"/>
  </r>
  <r>
    <x v="0"/>
    <s v="Myitkyina"/>
    <s v="Maw Hpawng Lhaovo Baptist Church"/>
    <s v="MMR001CMP021"/>
    <s v="GCA"/>
    <s v="Rural"/>
    <n v="14"/>
    <n v="71"/>
    <n v="11"/>
    <n v="56"/>
    <n v="13"/>
    <n v="71"/>
    <x v="0"/>
    <x v="3"/>
    <x v="2"/>
  </r>
  <r>
    <x v="0"/>
    <s v="Myitkyina"/>
    <s v="Nan Kway St. John Catholic Church"/>
    <s v="MMR001CMP024"/>
    <s v="GCA"/>
    <s v="Rural"/>
    <n v="67"/>
    <n v="327"/>
    <n v="68"/>
    <n v="327"/>
    <n v="68"/>
    <n v="327"/>
    <x v="0"/>
    <x v="3"/>
    <x v="2"/>
  </r>
  <r>
    <x v="0"/>
    <s v="Myitkyina"/>
    <s v="Nan Kway St. John Catholic Church"/>
    <s v="MMR001CMP024"/>
    <s v="GCA"/>
    <s v="Rural"/>
    <n v="67"/>
    <n v="327"/>
    <n v="68"/>
    <n v="327"/>
    <n v="68"/>
    <n v="327"/>
    <x v="1"/>
    <x v="3"/>
    <x v="2"/>
  </r>
  <r>
    <x v="0"/>
    <s v="Myitkyina"/>
    <s v="Nan Kway St. John Catholic Church"/>
    <s v="MMR001CMP024"/>
    <s v="GCA"/>
    <s v="Rural"/>
    <n v="67"/>
    <n v="327"/>
    <n v="68"/>
    <n v="327"/>
    <n v="68"/>
    <n v="327"/>
    <x v="2"/>
    <x v="3"/>
    <x v="2"/>
  </r>
  <r>
    <x v="0"/>
    <s v="Myitkyina"/>
    <s v="Maw Hpawng Lhaovo Baptist Church"/>
    <s v="MMR001CMP021"/>
    <s v="GCA"/>
    <s v="Rural"/>
    <n v="14"/>
    <n v="71"/>
    <n v="11"/>
    <n v="56"/>
    <n v="13"/>
    <n v="71"/>
    <x v="1"/>
    <x v="3"/>
    <x v="2"/>
  </r>
  <r>
    <x v="1"/>
    <s v="Kutkai"/>
    <s v="Zup Aung Camp"/>
    <s v="MMR015CMP020"/>
    <s v="GCA"/>
    <s v="Rural"/>
    <n v="218"/>
    <n v="1108"/>
    <n v="202"/>
    <n v="906"/>
    <n v="202"/>
    <n v="906"/>
    <x v="2"/>
    <x v="3"/>
    <x v="2"/>
  </r>
  <r>
    <x v="0"/>
    <s v="Myitkyina"/>
    <s v="Maw Hpawng Lhaovo Baptist Church"/>
    <s v="MMR001CMP021"/>
    <s v="GCA"/>
    <s v="Rural"/>
    <n v="14"/>
    <n v="71"/>
    <n v="11"/>
    <n v="56"/>
    <n v="13"/>
    <n v="71"/>
    <x v="2"/>
    <x v="3"/>
    <x v="2"/>
  </r>
  <r>
    <x v="0"/>
    <s v="Mansi"/>
    <s v="Maing Khaung"/>
    <s v="MMR001CMP218"/>
    <s v="GCA"/>
    <s v="Rural"/>
    <n v="372"/>
    <n v="1443"/>
    <n v="165"/>
    <n v="1672"/>
    <n v="165"/>
    <n v="1672"/>
    <x v="2"/>
    <x v="3"/>
    <x v="2"/>
  </r>
  <r>
    <x v="0"/>
    <s v="Waingmaw"/>
    <s v="Qtr. 2 Lhaovo Baptist Church"/>
    <s v="MMR001CMP032"/>
    <s v="GCA"/>
    <s v="Urban"/>
    <n v="91"/>
    <n v="328"/>
    <n v="69"/>
    <n v="258"/>
    <n v="91"/>
    <n v="328"/>
    <x v="2"/>
    <x v="3"/>
    <x v="2"/>
  </r>
  <r>
    <x v="0"/>
    <s v="Waingmaw"/>
    <s v="Qtr. 4 Monestry (Thargaya Thayett Taw)"/>
    <s v="MMR001CMP026"/>
    <s v="GCA"/>
    <s v="Urban"/>
    <n v="88"/>
    <n v="482"/>
    <n v="80"/>
    <n v="427"/>
    <n v="87"/>
    <n v="480"/>
    <x v="1"/>
    <x v="3"/>
    <x v="2"/>
  </r>
  <r>
    <x v="0"/>
    <s v="Waingmaw"/>
    <s v="Qtr. 4 Monestry (Thargaya Thayett Taw)"/>
    <s v="MMR001CMP026"/>
    <s v="GCA"/>
    <s v="Urban"/>
    <n v="88"/>
    <n v="482"/>
    <n v="80"/>
    <n v="427"/>
    <n v="87"/>
    <n v="480"/>
    <x v="0"/>
    <x v="3"/>
    <x v="2"/>
  </r>
  <r>
    <x v="0"/>
    <s v="Momauk"/>
    <s v="Hpun Lum Yang "/>
    <s v="MMR001CMP122"/>
    <s v="NGCA"/>
    <s v="Rural"/>
    <n v="662"/>
    <n v="3293"/>
    <n v="586"/>
    <n v="2829"/>
    <n v="586"/>
    <n v="2829"/>
    <x v="0"/>
    <x v="3"/>
    <x v="2"/>
  </r>
  <r>
    <x v="0"/>
    <s v="Momauk"/>
    <s v="Hpun Lum Yang "/>
    <s v="MMR001CMP122"/>
    <s v="NGCA"/>
    <s v="Rural"/>
    <n v="662"/>
    <n v="3293"/>
    <n v="586"/>
    <n v="2829"/>
    <n v="586"/>
    <n v="2829"/>
    <x v="1"/>
    <x v="3"/>
    <x v="2"/>
  </r>
  <r>
    <x v="0"/>
    <s v="Momauk"/>
    <s v="Hpun Lum Yang "/>
    <s v="MMR001CMP122"/>
    <s v="NGCA"/>
    <s v="Rural"/>
    <n v="662"/>
    <n v="3293"/>
    <n v="586"/>
    <n v="2829"/>
    <n v="586"/>
    <n v="2829"/>
    <x v="2"/>
    <x v="3"/>
    <x v="2"/>
  </r>
  <r>
    <x v="0"/>
    <s v="Momauk"/>
    <s v="Momauk Baptist Church"/>
    <s v="MMR001CMP056"/>
    <s v="GCA"/>
    <s v="Urban"/>
    <n v="207"/>
    <n v="1863"/>
    <n v="391"/>
    <n v="1820"/>
    <n v="391"/>
    <n v="1820"/>
    <x v="2"/>
    <x v="3"/>
    <x v="2"/>
  </r>
  <r>
    <x v="0"/>
    <s v="Momauk"/>
    <s v="Momauk Baptist Church"/>
    <s v="MMR001CMP056"/>
    <s v="GCA"/>
    <s v="Urban"/>
    <n v="207"/>
    <n v="1863"/>
    <n v="391"/>
    <n v="1820"/>
    <n v="391"/>
    <n v="1820"/>
    <x v="1"/>
    <x v="3"/>
    <x v="2"/>
  </r>
  <r>
    <x v="0"/>
    <s v="Waingmaw"/>
    <s v="Maina Catholic Church (St. Joseph)"/>
    <s v="MMR001CMP029"/>
    <s v="GCA"/>
    <s v="Rural"/>
    <n v="222"/>
    <n v="1208"/>
    <n v="222"/>
    <n v="1208"/>
    <n v="222"/>
    <n v="1208"/>
    <x v="1"/>
    <x v="3"/>
    <x v="20"/>
  </r>
  <r>
    <x v="0"/>
    <s v="Bhamo"/>
    <s v="Aung Thar Church"/>
    <s v="MMR001CMP194"/>
    <s v="GCA"/>
    <s v="Mixed"/>
    <n v="12"/>
    <n v="52"/>
    <n v="12"/>
    <n v="56"/>
    <n v="12"/>
    <n v="56"/>
    <x v="0"/>
    <x v="3"/>
    <x v="2"/>
  </r>
  <r>
    <x v="0"/>
    <s v="Waingmaw"/>
    <s v="Maina Catholic Church (St. Joseph)"/>
    <s v="MMR001CMP029"/>
    <s v="GCA"/>
    <s v="Rural"/>
    <n v="222"/>
    <n v="1208"/>
    <n v="222"/>
    <n v="1208"/>
    <n v="222"/>
    <n v="1208"/>
    <x v="0"/>
    <x v="3"/>
    <x v="32"/>
  </r>
  <r>
    <x v="0"/>
    <s v="Bhamo"/>
    <s v="Aung Thar Church"/>
    <s v="MMR001CMP194"/>
    <s v="GCA"/>
    <s v="Mixed"/>
    <n v="12"/>
    <n v="52"/>
    <n v="12"/>
    <n v="56"/>
    <n v="12"/>
    <n v="56"/>
    <x v="1"/>
    <x v="3"/>
    <x v="2"/>
  </r>
  <r>
    <x v="0"/>
    <s v="Chipwi"/>
    <s v="Lhaovao Baptist Church (LBC)"/>
    <s v="MMR001CMP195"/>
    <s v="GCA"/>
    <s v="Urban"/>
    <n v="143"/>
    <n v="638"/>
    <n v="131"/>
    <n v="593"/>
    <n v="141"/>
    <n v="638"/>
    <x v="0"/>
    <x v="3"/>
    <x v="2"/>
  </r>
  <r>
    <x v="0"/>
    <s v="Myitkyina"/>
    <s v="Maw Hpawng Hka Nan Baptist Church"/>
    <s v="MMR001CMP020"/>
    <s v="GCA"/>
    <s v="Rural"/>
    <n v="21"/>
    <n v="99"/>
    <n v="18"/>
    <n v="89"/>
    <n v="21"/>
    <n v="99"/>
    <x v="2"/>
    <x v="3"/>
    <x v="2"/>
  </r>
  <r>
    <x v="0"/>
    <s v="Waingmaw"/>
    <s v="Qtr. 4 Monestry (Thargaya Thayett Taw)"/>
    <s v="MMR001CMP026"/>
    <s v="GCA"/>
    <s v="Urban"/>
    <n v="88"/>
    <n v="482"/>
    <n v="80"/>
    <n v="427"/>
    <n v="87"/>
    <n v="480"/>
    <x v="2"/>
    <x v="3"/>
    <x v="2"/>
  </r>
  <r>
    <x v="0"/>
    <s v="Waingmaw"/>
    <s v="Qtr. 2 Lhaovo Baptist Church"/>
    <s v="MMR001CMP032"/>
    <s v="GCA"/>
    <s v="Urban"/>
    <n v="91"/>
    <n v="328"/>
    <n v="69"/>
    <n v="258"/>
    <n v="91"/>
    <n v="328"/>
    <x v="1"/>
    <x v="3"/>
    <x v="2"/>
  </r>
  <r>
    <x v="0"/>
    <s v="Waingmaw"/>
    <s v="Qtr. 2 Lhaovo Baptist Church"/>
    <s v="MMR001CMP032"/>
    <s v="GCA"/>
    <s v="Urban"/>
    <n v="91"/>
    <n v="328"/>
    <n v="69"/>
    <n v="258"/>
    <n v="91"/>
    <n v="328"/>
    <x v="0"/>
    <x v="3"/>
    <x v="2"/>
  </r>
  <r>
    <x v="0"/>
    <s v="Momauk"/>
    <s v="Je Yang Hka "/>
    <s v="MMR001CMP121"/>
    <s v="NGCA"/>
    <s v="Rural"/>
    <n v="1695"/>
    <n v="7145"/>
    <n v="1501"/>
    <n v="8042"/>
    <n v="1643"/>
    <n v="8780"/>
    <x v="0"/>
    <x v="3"/>
    <x v="33"/>
  </r>
  <r>
    <x v="0"/>
    <s v="Bhamo"/>
    <s v="Aung Thar Church"/>
    <s v="MMR001CMP194"/>
    <s v="GCA"/>
    <s v="Mixed"/>
    <n v="12"/>
    <n v="52"/>
    <n v="12"/>
    <n v="56"/>
    <n v="12"/>
    <n v="56"/>
    <x v="2"/>
    <x v="3"/>
    <x v="2"/>
  </r>
  <r>
    <x v="0"/>
    <s v="Myitkyina"/>
    <s v="Shatapru Thida Aye Baptist Church"/>
    <s v="MMR001CMP007"/>
    <s v="GCA"/>
    <s v="Urban"/>
    <n v="22"/>
    <n v="111"/>
    <n v="21"/>
    <n v="102"/>
    <n v="22"/>
    <n v="111"/>
    <x v="1"/>
    <x v="3"/>
    <x v="2"/>
  </r>
  <r>
    <x v="0"/>
    <s v="Myitkyina"/>
    <s v="Shatapru Thida Aye Baptist Church"/>
    <s v="MMR001CMP007"/>
    <s v="GCA"/>
    <s v="Urban"/>
    <n v="22"/>
    <n v="111"/>
    <n v="21"/>
    <n v="102"/>
    <n v="22"/>
    <n v="111"/>
    <x v="2"/>
    <x v="3"/>
    <x v="2"/>
  </r>
  <r>
    <x v="0"/>
    <s v="Momauk"/>
    <s v="Je Yang Hka "/>
    <s v="MMR001CMP121"/>
    <s v="NGCA"/>
    <s v="Rural"/>
    <n v="1695"/>
    <n v="7145"/>
    <n v="1501"/>
    <n v="8042"/>
    <n v="1643"/>
    <n v="8780"/>
    <x v="1"/>
    <x v="3"/>
    <x v="25"/>
  </r>
  <r>
    <x v="1"/>
    <s v="Muse"/>
    <s v="Muse Baptist Church"/>
    <s v="MMR015CMP213"/>
    <s v="GCA"/>
    <s v="Urban"/>
    <n v="56"/>
    <n v="236"/>
    <n v="52"/>
    <n v="212"/>
    <n v="52"/>
    <n v="212"/>
    <x v="1"/>
    <x v="3"/>
    <x v="1"/>
  </r>
  <r>
    <x v="0"/>
    <s v="Momauk"/>
    <s v="Momauk Baptist Church"/>
    <s v="MMR001CMP056"/>
    <s v="GCA"/>
    <s v="Urban"/>
    <n v="207"/>
    <n v="1863"/>
    <n v="391"/>
    <n v="1820"/>
    <n v="391"/>
    <n v="1820"/>
    <x v="0"/>
    <x v="3"/>
    <x v="2"/>
  </r>
  <r>
    <x v="0"/>
    <s v="Myitkyina"/>
    <s v="Jan Mai Kawng Catholic Church"/>
    <s v="MMR001CMP019"/>
    <s v="GCA"/>
    <s v="Urban"/>
    <n v="105"/>
    <n v="462"/>
    <n v="103"/>
    <n v="462"/>
    <n v="123"/>
    <n v="463"/>
    <x v="2"/>
    <x v="3"/>
    <x v="2"/>
  </r>
  <r>
    <x v="0"/>
    <s v="Myitkyina"/>
    <s v="Jan Mai Kawng Catholic Church"/>
    <s v="MMR001CMP019"/>
    <s v="GCA"/>
    <s v="Urban"/>
    <n v="105"/>
    <n v="462"/>
    <n v="103"/>
    <n v="462"/>
    <n v="123"/>
    <n v="463"/>
    <x v="1"/>
    <x v="3"/>
    <x v="4"/>
  </r>
  <r>
    <x v="1"/>
    <s v="Kutkai"/>
    <s v="Mine Yu Lay village"/>
    <s v="MMR015CMP018"/>
    <s v="GCA"/>
    <s v="Rural"/>
    <n v="63"/>
    <n v="305"/>
    <n v="69"/>
    <n v="305"/>
    <n v="69"/>
    <n v="305"/>
    <x v="0"/>
    <x v="3"/>
    <x v="2"/>
  </r>
  <r>
    <x v="0"/>
    <s v="Myitkyina"/>
    <s v="Shatapru Thida Aye Baptist Church"/>
    <s v="MMR001CMP007"/>
    <s v="GCA"/>
    <s v="Urban"/>
    <n v="22"/>
    <n v="111"/>
    <n v="21"/>
    <n v="102"/>
    <n v="22"/>
    <n v="111"/>
    <x v="0"/>
    <x v="3"/>
    <x v="2"/>
  </r>
  <r>
    <x v="0"/>
    <s v="Hpakant"/>
    <s v="Rawan Baptist Church, Maw Shan Vil., Seik Mu"/>
    <s v="MMR001CMP182"/>
    <s v="GCA"/>
    <s v="Urban"/>
    <n v="10"/>
    <n v="39"/>
    <n v="9"/>
    <n v="37"/>
    <n v="9"/>
    <n v="0"/>
    <x v="0"/>
    <x v="3"/>
    <x v="2"/>
  </r>
  <r>
    <x v="0"/>
    <s v="Hpakant"/>
    <s v="Maw Wan, Mu-yin Baptist Church"/>
    <s v="MMR001CMP091"/>
    <s v="GCA"/>
    <s v="Urban"/>
    <n v="5"/>
    <n v="26"/>
    <n v="5"/>
    <n v="27"/>
    <n v="5"/>
    <n v="0"/>
    <x v="0"/>
    <x v="3"/>
    <x v="2"/>
  </r>
  <r>
    <x v="1"/>
    <s v="Kutkai"/>
    <s v="Nam Hpak Ka Mare "/>
    <s v="MMR015CMP007"/>
    <s v="GCA"/>
    <s v="Rural"/>
    <n v="64"/>
    <n v="286"/>
    <n v="62"/>
    <n v="281"/>
    <n v="62"/>
    <n v="281"/>
    <x v="2"/>
    <x v="3"/>
    <x v="0"/>
  </r>
  <r>
    <x v="0"/>
    <s v="Momauk"/>
    <s v="Seng Ja "/>
    <s v="MMR001CMP073"/>
    <s v="GCA"/>
    <s v="Rural"/>
    <n v="45"/>
    <n v="269"/>
    <n v="39"/>
    <n v="237"/>
    <n v="39"/>
    <n v="237"/>
    <x v="2"/>
    <x v="3"/>
    <x v="2"/>
  </r>
  <r>
    <x v="0"/>
    <s v="Momauk"/>
    <s v="Seng Ja "/>
    <s v="MMR001CMP073"/>
    <s v="GCA"/>
    <s v="Rural"/>
    <n v="45"/>
    <n v="269"/>
    <n v="39"/>
    <n v="237"/>
    <n v="39"/>
    <n v="237"/>
    <x v="1"/>
    <x v="3"/>
    <x v="2"/>
  </r>
  <r>
    <x v="0"/>
    <s v="Myitkyina"/>
    <s v="Kyun Pin Thar Baptist Church"/>
    <s v="MMR001CMP013"/>
    <s v="GCA"/>
    <s v="Urban"/>
    <n v="44"/>
    <n v="191"/>
    <n v="18"/>
    <n v="65"/>
    <n v="44"/>
    <n v="191"/>
    <x v="0"/>
    <x v="3"/>
    <x v="2"/>
  </r>
  <r>
    <x v="0"/>
    <s v="Myitkyina"/>
    <s v="Kyun Pin Thar Baptist Church"/>
    <s v="MMR001CMP013"/>
    <s v="GCA"/>
    <s v="Urban"/>
    <n v="44"/>
    <n v="191"/>
    <n v="18"/>
    <n v="65"/>
    <n v="44"/>
    <n v="191"/>
    <x v="1"/>
    <x v="3"/>
    <x v="2"/>
  </r>
  <r>
    <x v="0"/>
    <s v="Myitkyina"/>
    <s v="Kyun Pin Thar Baptist Church"/>
    <s v="MMR001CMP013"/>
    <s v="GCA"/>
    <s v="Urban"/>
    <n v="44"/>
    <n v="191"/>
    <n v="18"/>
    <n v="65"/>
    <n v="44"/>
    <n v="191"/>
    <x v="2"/>
    <x v="3"/>
    <x v="2"/>
  </r>
  <r>
    <x v="0"/>
    <s v="Myitkyina"/>
    <s v="Tat Kone Galile Baptist Church"/>
    <s v="MMR001CMP003"/>
    <s v="GCA"/>
    <s v="Urban"/>
    <n v="32"/>
    <n v="146"/>
    <n v="28"/>
    <n v="138"/>
    <n v="32"/>
    <n v="161"/>
    <x v="2"/>
    <x v="3"/>
    <x v="2"/>
  </r>
  <r>
    <x v="0"/>
    <s v="Hpakant"/>
    <s v="Rawan Baptist Church, Maw Shan Vil., Seik Mu"/>
    <s v="MMR001CMP182"/>
    <s v="GCA"/>
    <s v="Urban"/>
    <n v="10"/>
    <n v="39"/>
    <n v="9"/>
    <n v="37"/>
    <n v="9"/>
    <n v="0"/>
    <x v="1"/>
    <x v="3"/>
    <x v="2"/>
  </r>
  <r>
    <x v="0"/>
    <s v="Myitkyina"/>
    <s v="Tat Kone Galile Baptist Church"/>
    <s v="MMR001CMP003"/>
    <s v="GCA"/>
    <s v="Urban"/>
    <n v="32"/>
    <n v="146"/>
    <n v="28"/>
    <n v="138"/>
    <n v="32"/>
    <n v="161"/>
    <x v="1"/>
    <x v="3"/>
    <x v="2"/>
  </r>
  <r>
    <x v="0"/>
    <s v="Momauk"/>
    <s v="Seng Ja "/>
    <s v="MMR001CMP073"/>
    <s v="GCA"/>
    <s v="Rural"/>
    <n v="45"/>
    <n v="269"/>
    <n v="39"/>
    <n v="237"/>
    <n v="39"/>
    <n v="237"/>
    <x v="0"/>
    <x v="3"/>
    <x v="2"/>
  </r>
  <r>
    <x v="1"/>
    <s v="Kutkai"/>
    <s v="Nam Hpak Ka Mare "/>
    <s v="MMR015CMP007"/>
    <s v="GCA"/>
    <s v="Rural"/>
    <n v="64"/>
    <n v="286"/>
    <n v="62"/>
    <n v="281"/>
    <n v="62"/>
    <n v="281"/>
    <x v="1"/>
    <x v="3"/>
    <x v="1"/>
  </r>
  <r>
    <x v="0"/>
    <s v="Hpakant"/>
    <s v="Maw Wan, Mu-yin Baptist Church"/>
    <s v="MMR001CMP091"/>
    <s v="GCA"/>
    <s v="Urban"/>
    <n v="5"/>
    <n v="26"/>
    <n v="5"/>
    <n v="27"/>
    <n v="5"/>
    <n v="0"/>
    <x v="2"/>
    <x v="3"/>
    <x v="2"/>
  </r>
  <r>
    <x v="0"/>
    <s v="Waingmaw"/>
    <s v="Qtr. 2 Myoma Baptist Church"/>
    <s v="MMR001CMP025"/>
    <s v="GCA"/>
    <s v="Urban"/>
    <n v="65"/>
    <n v="328"/>
    <n v="31"/>
    <n v="170"/>
    <n v="65"/>
    <n v="328"/>
    <x v="0"/>
    <x v="3"/>
    <x v="2"/>
  </r>
  <r>
    <x v="0"/>
    <s v="Waingmaw"/>
    <s v="Qtr. 2 Myoma Baptist Church"/>
    <s v="MMR001CMP025"/>
    <s v="GCA"/>
    <s v="Urban"/>
    <n v="65"/>
    <n v="328"/>
    <n v="31"/>
    <n v="170"/>
    <n v="65"/>
    <n v="328"/>
    <x v="1"/>
    <x v="3"/>
    <x v="2"/>
  </r>
  <r>
    <x v="0"/>
    <s v="Waingmaw"/>
    <s v="Qtr. 2 Myoma Baptist Church"/>
    <s v="MMR001CMP025"/>
    <s v="GCA"/>
    <s v="Urban"/>
    <n v="65"/>
    <n v="328"/>
    <n v="31"/>
    <n v="170"/>
    <n v="65"/>
    <n v="328"/>
    <x v="2"/>
    <x v="3"/>
    <x v="2"/>
  </r>
  <r>
    <x v="0"/>
    <s v="Bhamo"/>
    <s v="Htoi San Church"/>
    <s v="MMR001CMP052"/>
    <s v="GCA"/>
    <s v="Urban"/>
    <n v="43"/>
    <n v="237"/>
    <n v="39"/>
    <n v="223"/>
    <n v="39"/>
    <n v="223"/>
    <x v="2"/>
    <x v="3"/>
    <x v="2"/>
  </r>
  <r>
    <x v="0"/>
    <s v="Hpakant"/>
    <s v="Rawan Baptist Church, Maw Shan Vil., Seik Mu"/>
    <s v="MMR001CMP182"/>
    <s v="GCA"/>
    <s v="Urban"/>
    <n v="10"/>
    <n v="39"/>
    <n v="9"/>
    <n v="37"/>
    <n v="9"/>
    <n v="0"/>
    <x v="2"/>
    <x v="3"/>
    <x v="2"/>
  </r>
  <r>
    <x v="0"/>
    <s v="Waingmaw"/>
    <s v="Maina Lawang Baptist Church"/>
    <s v="MMR001CMP039"/>
    <s v="GCA"/>
    <s v="Rural"/>
    <n v="48"/>
    <n v="199"/>
    <n v="46"/>
    <n v="192"/>
    <n v="46"/>
    <n v="192"/>
    <x v="2"/>
    <x v="3"/>
    <x v="2"/>
  </r>
  <r>
    <x v="1"/>
    <s v="Manton"/>
    <s v="Mandung - Jinghpaw"/>
    <s v="MMR015CMP009"/>
    <s v="GCA"/>
    <s v="Urban"/>
    <n v="37"/>
    <n v="159"/>
    <n v="37"/>
    <n v="159"/>
    <n v="37"/>
    <n v="172"/>
    <x v="1"/>
    <x v="3"/>
    <x v="4"/>
  </r>
  <r>
    <x v="0"/>
    <s v="Myitkyina"/>
    <s v="Shwe Zet Baptist Church"/>
    <s v="MMR001CMP009"/>
    <s v="GCA"/>
    <s v="Urban"/>
    <n v="90"/>
    <n v="487"/>
    <n v="75"/>
    <n v="423"/>
    <n v="91"/>
    <n v="491"/>
    <x v="0"/>
    <x v="3"/>
    <x v="3"/>
  </r>
  <r>
    <x v="0"/>
    <s v="Myitkyina"/>
    <s v="Shwe Zet Baptist Church"/>
    <s v="MMR001CMP009"/>
    <s v="GCA"/>
    <s v="Urban"/>
    <n v="90"/>
    <n v="487"/>
    <n v="75"/>
    <n v="423"/>
    <n v="91"/>
    <n v="491"/>
    <x v="1"/>
    <x v="3"/>
    <x v="1"/>
  </r>
  <r>
    <x v="0"/>
    <s v="Myitkyina"/>
    <s v="Shwe Zet Baptist Church"/>
    <s v="MMR001CMP009"/>
    <s v="GCA"/>
    <s v="Urban"/>
    <n v="90"/>
    <n v="487"/>
    <n v="75"/>
    <n v="423"/>
    <n v="91"/>
    <n v="491"/>
    <x v="2"/>
    <x v="3"/>
    <x v="4"/>
  </r>
  <r>
    <x v="0"/>
    <s v="Hpakant"/>
    <s v="Lisu Baptist Church, Maw Shan Vil,. Seik Mu"/>
    <s v="MMR001CMP181"/>
    <s v="GCA"/>
    <s v="Urban"/>
    <n v="25"/>
    <n v="133"/>
    <n v="21"/>
    <n v="117"/>
    <n v="21"/>
    <n v="0"/>
    <x v="2"/>
    <x v="3"/>
    <x v="2"/>
  </r>
  <r>
    <x v="0"/>
    <s v="Hpakant"/>
    <s v="Lisu Baptist Church, Maw Shan Vil,. Seik Mu"/>
    <s v="MMR001CMP181"/>
    <s v="GCA"/>
    <s v="Urban"/>
    <n v="25"/>
    <n v="133"/>
    <n v="21"/>
    <n v="117"/>
    <n v="21"/>
    <n v="0"/>
    <x v="1"/>
    <x v="3"/>
    <x v="2"/>
  </r>
  <r>
    <x v="0"/>
    <s v="Hpakant"/>
    <s v="Lisu Baptist Church, Maw Shan Vil,. Seik Mu"/>
    <s v="MMR001CMP181"/>
    <s v="GCA"/>
    <s v="Urban"/>
    <n v="25"/>
    <n v="133"/>
    <n v="21"/>
    <n v="117"/>
    <n v="21"/>
    <n v="0"/>
    <x v="0"/>
    <x v="3"/>
    <x v="2"/>
  </r>
  <r>
    <x v="0"/>
    <s v="Hpakant"/>
    <s v="AG Church, Maw Wan"/>
    <s v="MMR001CMP190"/>
    <s v="GCA"/>
    <s v="Urban"/>
    <n v="14"/>
    <n v="83"/>
    <n v="13"/>
    <n v="83"/>
    <n v="13"/>
    <n v="0"/>
    <x v="0"/>
    <x v="3"/>
    <x v="2"/>
  </r>
  <r>
    <x v="0"/>
    <s v="Waingmaw"/>
    <s v="Maina Lawang Baptist Church"/>
    <s v="MMR001CMP039"/>
    <s v="GCA"/>
    <s v="Rural"/>
    <n v="48"/>
    <n v="199"/>
    <n v="46"/>
    <n v="192"/>
    <n v="46"/>
    <n v="192"/>
    <x v="1"/>
    <x v="3"/>
    <x v="2"/>
  </r>
  <r>
    <x v="0"/>
    <s v="Hpakant"/>
    <s v="Nam Ma Phyit, COC"/>
    <s v="MMR001CMP192"/>
    <s v="GCA"/>
    <s v="Urban"/>
    <n v="17"/>
    <n v="64"/>
    <n v="12"/>
    <n v="47"/>
    <n v="12"/>
    <n v="0"/>
    <x v="2"/>
    <x v="3"/>
    <x v="2"/>
  </r>
  <r>
    <x v="0"/>
    <s v="Hpakant"/>
    <s v="Chin Church, Seik Mu"/>
    <s v="MMR001CMP109"/>
    <s v="GCA"/>
    <s v="Urban"/>
    <n v="6"/>
    <n v="30"/>
    <n v="6"/>
    <n v="28"/>
    <n v="6"/>
    <n v="0"/>
    <x v="2"/>
    <x v="3"/>
    <x v="2"/>
  </r>
  <r>
    <x v="0"/>
    <s v="Hpakant"/>
    <s v="Chin Church, Seik Mu"/>
    <s v="MMR001CMP109"/>
    <s v="GCA"/>
    <s v="Urban"/>
    <n v="6"/>
    <n v="30"/>
    <n v="6"/>
    <n v="28"/>
    <n v="6"/>
    <n v="0"/>
    <x v="1"/>
    <x v="3"/>
    <x v="2"/>
  </r>
  <r>
    <x v="0"/>
    <s v="Hpakant"/>
    <s v="Chin Church, Seik Mu"/>
    <s v="MMR001CMP109"/>
    <s v="GCA"/>
    <s v="Urban"/>
    <n v="6"/>
    <n v="30"/>
    <n v="6"/>
    <n v="28"/>
    <n v="6"/>
    <n v="0"/>
    <x v="0"/>
    <x v="3"/>
    <x v="2"/>
  </r>
  <r>
    <x v="1"/>
    <s v="Kutkai"/>
    <s v="Nam Hpak Ka Mare "/>
    <s v="MMR015CMP007"/>
    <s v="GCA"/>
    <s v="Rural"/>
    <n v="64"/>
    <n v="286"/>
    <n v="62"/>
    <n v="281"/>
    <n v="62"/>
    <n v="281"/>
    <x v="0"/>
    <x v="3"/>
    <x v="4"/>
  </r>
  <r>
    <x v="0"/>
    <s v="Hpakant"/>
    <s v="AG Church, Maw Wan"/>
    <s v="MMR001CMP190"/>
    <s v="GCA"/>
    <s v="Urban"/>
    <n v="14"/>
    <n v="83"/>
    <n v="13"/>
    <n v="83"/>
    <n v="13"/>
    <n v="0"/>
    <x v="2"/>
    <x v="3"/>
    <x v="2"/>
  </r>
  <r>
    <x v="0"/>
    <s v="Hpakant"/>
    <s v="AG Church, Maw Wan"/>
    <s v="MMR001CMP190"/>
    <s v="GCA"/>
    <s v="Urban"/>
    <n v="14"/>
    <n v="83"/>
    <n v="13"/>
    <n v="83"/>
    <n v="13"/>
    <n v="0"/>
    <x v="1"/>
    <x v="3"/>
    <x v="2"/>
  </r>
  <r>
    <x v="0"/>
    <s v="Myitkyina"/>
    <s v="Tat Kone Galile Baptist Church"/>
    <s v="MMR001CMP003"/>
    <s v="GCA"/>
    <s v="Urban"/>
    <n v="32"/>
    <n v="146"/>
    <n v="28"/>
    <n v="138"/>
    <n v="32"/>
    <n v="161"/>
    <x v="0"/>
    <x v="3"/>
    <x v="2"/>
  </r>
  <r>
    <x v="0"/>
    <s v="Waingmaw"/>
    <s v="Maina Lawang Baptist Church"/>
    <s v="MMR001CMP039"/>
    <s v="GCA"/>
    <s v="Rural"/>
    <n v="48"/>
    <n v="199"/>
    <n v="46"/>
    <n v="192"/>
    <n v="46"/>
    <n v="192"/>
    <x v="0"/>
    <x v="3"/>
    <x v="2"/>
  </r>
  <r>
    <x v="0"/>
    <s v="Mogaung"/>
    <s v="Kyun Taw Baptist Church "/>
    <s v="MMR001CMP078"/>
    <s v="GCA"/>
    <s v="Mixed"/>
    <n v="13"/>
    <n v="64"/>
    <n v="13"/>
    <n v="64"/>
    <n v="13"/>
    <n v="64"/>
    <x v="2"/>
    <x v="3"/>
    <x v="2"/>
  </r>
  <r>
    <x v="0"/>
    <s v="Hpakant"/>
    <s v="Maw Wan, Mu-yin Baptist Church"/>
    <s v="MMR001CMP091"/>
    <s v="GCA"/>
    <s v="Urban"/>
    <n v="5"/>
    <n v="26"/>
    <n v="5"/>
    <n v="27"/>
    <n v="5"/>
    <n v="0"/>
    <x v="1"/>
    <x v="3"/>
    <x v="2"/>
  </r>
  <r>
    <x v="0"/>
    <s v="Mogaung"/>
    <s v="Nat Gyi Kone Baptist Church "/>
    <s v="MMR001CMP079"/>
    <s v="GCA"/>
    <s v="Urban"/>
    <n v="14"/>
    <n v="44"/>
    <n v="12"/>
    <n v="42"/>
    <n v="12"/>
    <n v="42"/>
    <x v="2"/>
    <x v="3"/>
    <x v="2"/>
  </r>
  <r>
    <x v="0"/>
    <s v="Hpakant"/>
    <s v="Lisu Baptist Church, Maw Wan Ward"/>
    <s v="MMR001CMP167"/>
    <s v="GCA"/>
    <s v="Rural"/>
    <n v="15"/>
    <n v="74"/>
    <n v="16"/>
    <n v="73"/>
    <n v="16"/>
    <n v="0"/>
    <x v="0"/>
    <x v="3"/>
    <x v="2"/>
  </r>
  <r>
    <x v="0"/>
    <s v="Mansi"/>
    <s v="Man Wing Baptist Church Cultural Compound"/>
    <s v="MMR001CMP230"/>
    <s v="GCA"/>
    <s v="Rural"/>
    <n v="113"/>
    <n v="490"/>
    <n v="113"/>
    <n v="476"/>
    <n v="113"/>
    <n v="476"/>
    <x v="0"/>
    <x v="3"/>
    <x v="0"/>
  </r>
  <r>
    <x v="1"/>
    <s v="Namhkan"/>
    <s v="Nam Hkam (KBC Jaw Wang)"/>
    <s v="MMR015CMP001"/>
    <s v="GCA"/>
    <s v="Urban"/>
    <n v="73"/>
    <n v="388"/>
    <n v="68"/>
    <n v="343"/>
    <n v="73"/>
    <n v="380"/>
    <x v="1"/>
    <x v="3"/>
    <x v="1"/>
  </r>
  <r>
    <x v="1"/>
    <s v="Kutkai"/>
    <s v="Mungji Pa Dabang (Baptist Church)         "/>
    <s v="MMR015CMP006"/>
    <s v="GCA"/>
    <s v="Rural"/>
    <n v="49"/>
    <n v="270"/>
    <n v="49"/>
    <n v="261"/>
    <n v="49"/>
    <n v="261"/>
    <x v="1"/>
    <x v="3"/>
    <x v="2"/>
  </r>
  <r>
    <x v="1"/>
    <s v="Namhkan"/>
    <s v="Nam Hkam (KBC Jaw Wang)"/>
    <s v="MMR015CMP001"/>
    <s v="GCA"/>
    <s v="Urban"/>
    <n v="73"/>
    <n v="388"/>
    <n v="68"/>
    <n v="343"/>
    <n v="73"/>
    <n v="380"/>
    <x v="2"/>
    <x v="3"/>
    <x v="2"/>
  </r>
  <r>
    <x v="0"/>
    <s v="Mogaung"/>
    <s v="Nat Gyi Kone Baptist Church "/>
    <s v="MMR001CMP079"/>
    <s v="GCA"/>
    <s v="Urban"/>
    <n v="14"/>
    <n v="44"/>
    <n v="12"/>
    <n v="42"/>
    <n v="12"/>
    <n v="42"/>
    <x v="0"/>
    <x v="3"/>
    <x v="1"/>
  </r>
  <r>
    <x v="0"/>
    <s v="Mogaung"/>
    <s v="Kyun Taw Baptist Church "/>
    <s v="MMR001CMP078"/>
    <s v="GCA"/>
    <s v="Mixed"/>
    <n v="13"/>
    <n v="64"/>
    <n v="13"/>
    <n v="64"/>
    <n v="13"/>
    <n v="64"/>
    <x v="1"/>
    <x v="3"/>
    <x v="2"/>
  </r>
  <r>
    <x v="0"/>
    <s v="Hpakant"/>
    <s v="Lisu Baptist Church, Maw Wan Ward"/>
    <s v="MMR001CMP167"/>
    <s v="GCA"/>
    <s v="Rural"/>
    <n v="15"/>
    <n v="74"/>
    <n v="16"/>
    <n v="73"/>
    <n v="16"/>
    <n v="0"/>
    <x v="1"/>
    <x v="3"/>
    <x v="2"/>
  </r>
  <r>
    <x v="1"/>
    <s v="Namhkan"/>
    <s v="Nam Hkam (KBC Jaw Wang)"/>
    <s v="MMR015CMP001"/>
    <s v="GCA"/>
    <s v="Urban"/>
    <n v="73"/>
    <n v="388"/>
    <n v="68"/>
    <n v="343"/>
    <n v="73"/>
    <n v="380"/>
    <x v="0"/>
    <x v="3"/>
    <x v="1"/>
  </r>
  <r>
    <x v="1"/>
    <s v="Namhkan"/>
    <s v="Nam Hkam - Nay Win Ni (Palawng)"/>
    <s v="MMR015CMP004"/>
    <s v="GCA"/>
    <s v="Urban"/>
    <n v="70"/>
    <n v="368"/>
    <n v="70"/>
    <n v="363"/>
    <n v="70"/>
    <n v="0"/>
    <x v="1"/>
    <x v="3"/>
    <x v="2"/>
  </r>
  <r>
    <x v="1"/>
    <s v="Namhkan"/>
    <s v="Nam Hkam - Nay Win Ni (Palawng)"/>
    <s v="MMR015CMP004"/>
    <s v="GCA"/>
    <s v="Urban"/>
    <n v="70"/>
    <n v="368"/>
    <n v="70"/>
    <n v="363"/>
    <n v="70"/>
    <n v="0"/>
    <x v="2"/>
    <x v="3"/>
    <x v="2"/>
  </r>
  <r>
    <x v="0"/>
    <s v="Mohnyin"/>
    <s v="Nawng Ing (Indawgyi) Baptist Church  "/>
    <s v="MMR001CMP152"/>
    <s v="GCA"/>
    <s v="Rural"/>
    <n v="18"/>
    <n v="141"/>
    <n v="13"/>
    <n v="76"/>
    <n v="19"/>
    <n v="100"/>
    <x v="0"/>
    <x v="3"/>
    <x v="2"/>
  </r>
  <r>
    <x v="0"/>
    <s v="Mohnyin"/>
    <s v="Nawng Ing (Indawgyi) Baptist Church  "/>
    <s v="MMR001CMP152"/>
    <s v="GCA"/>
    <s v="Rural"/>
    <n v="18"/>
    <n v="141"/>
    <n v="13"/>
    <n v="76"/>
    <n v="19"/>
    <n v="100"/>
    <x v="1"/>
    <x v="3"/>
    <x v="2"/>
  </r>
  <r>
    <x v="0"/>
    <s v="Mohnyin"/>
    <s v="Nawng Ing (Indawgyi) Baptist Church  "/>
    <s v="MMR001CMP152"/>
    <s v="GCA"/>
    <s v="Rural"/>
    <n v="18"/>
    <n v="141"/>
    <n v="13"/>
    <n v="76"/>
    <n v="19"/>
    <n v="100"/>
    <x v="2"/>
    <x v="3"/>
    <x v="2"/>
  </r>
  <r>
    <x v="1"/>
    <s v="Namhkan"/>
    <s v="Nam Hkam - Nay Win Ni (Palawng)"/>
    <s v="MMR015CMP004"/>
    <s v="GCA"/>
    <s v="Urban"/>
    <n v="70"/>
    <n v="368"/>
    <n v="70"/>
    <n v="363"/>
    <n v="70"/>
    <n v="0"/>
    <x v="0"/>
    <x v="3"/>
    <x v="2"/>
  </r>
  <r>
    <x v="0"/>
    <s v="Mogaung"/>
    <s v="Kyun Taw Baptist Church "/>
    <s v="MMR001CMP078"/>
    <s v="GCA"/>
    <s v="Mixed"/>
    <n v="13"/>
    <n v="64"/>
    <n v="13"/>
    <n v="64"/>
    <n v="13"/>
    <n v="64"/>
    <x v="0"/>
    <x v="3"/>
    <x v="2"/>
  </r>
  <r>
    <x v="0"/>
    <s v="Mogaung"/>
    <s v="Mang Hawng Baptist Church"/>
    <s v="MMR001CMP077"/>
    <s v="GCA"/>
    <s v="Mixed"/>
    <n v="18"/>
    <n v="79"/>
    <n v="18"/>
    <n v="81"/>
    <n v="18"/>
    <n v="81"/>
    <x v="0"/>
    <x v="3"/>
    <x v="2"/>
  </r>
  <r>
    <x v="0"/>
    <s v="Hpakant"/>
    <s v="Nam Ma Phyit, COC"/>
    <s v="MMR001CMP192"/>
    <s v="GCA"/>
    <s v="Urban"/>
    <n v="17"/>
    <n v="64"/>
    <n v="12"/>
    <n v="47"/>
    <n v="12"/>
    <n v="0"/>
    <x v="1"/>
    <x v="3"/>
    <x v="2"/>
  </r>
  <r>
    <x v="0"/>
    <s v="Hpakant"/>
    <s v="Nam Ma Phyit, COC"/>
    <s v="MMR001CMP192"/>
    <s v="GCA"/>
    <s v="Urban"/>
    <n v="17"/>
    <n v="64"/>
    <n v="12"/>
    <n v="47"/>
    <n v="12"/>
    <n v="0"/>
    <x v="0"/>
    <x v="3"/>
    <x v="2"/>
  </r>
  <r>
    <x v="0"/>
    <s v="Waingmaw"/>
    <s v="Mading Baptist Church"/>
    <s v="MMR001CMP027"/>
    <s v="GCA"/>
    <s v="Rural"/>
    <n v="22"/>
    <n v="128"/>
    <n v="21"/>
    <n v="123"/>
    <n v="22"/>
    <n v="128"/>
    <x v="0"/>
    <x v="3"/>
    <x v="2"/>
  </r>
  <r>
    <x v="0"/>
    <s v="Waingmaw"/>
    <s v="Mading Baptist Church"/>
    <s v="MMR001CMP027"/>
    <s v="GCA"/>
    <s v="Rural"/>
    <n v="22"/>
    <n v="128"/>
    <n v="21"/>
    <n v="123"/>
    <n v="22"/>
    <n v="128"/>
    <x v="1"/>
    <x v="3"/>
    <x v="2"/>
  </r>
  <r>
    <x v="0"/>
    <s v="Waingmaw"/>
    <s v="Mading Baptist Church"/>
    <s v="MMR001CMP027"/>
    <s v="GCA"/>
    <s v="Rural"/>
    <n v="22"/>
    <n v="128"/>
    <n v="21"/>
    <n v="123"/>
    <n v="22"/>
    <n v="128"/>
    <x v="2"/>
    <x v="3"/>
    <x v="2"/>
  </r>
  <r>
    <x v="1"/>
    <s v="Kutkai"/>
    <s v="Mungji Pa Dabang (Baptist Church)         "/>
    <s v="MMR015CMP006"/>
    <s v="GCA"/>
    <s v="Rural"/>
    <n v="49"/>
    <n v="270"/>
    <n v="49"/>
    <n v="261"/>
    <n v="49"/>
    <n v="261"/>
    <x v="0"/>
    <x v="3"/>
    <x v="2"/>
  </r>
  <r>
    <x v="0"/>
    <s v="Hpakant"/>
    <s v="Hmaw Wan, Anglican"/>
    <s v="MMR001CMP191"/>
    <s v="GCA"/>
    <s v="Urban"/>
    <n v="13"/>
    <n v="75"/>
    <n v="8"/>
    <n v="46"/>
    <n v="8"/>
    <n v="0"/>
    <x v="2"/>
    <x v="3"/>
    <x v="2"/>
  </r>
  <r>
    <x v="0"/>
    <s v="Mogaung"/>
    <s v="Nat Gyi Kone Baptist Church "/>
    <s v="MMR001CMP079"/>
    <s v="GCA"/>
    <s v="Urban"/>
    <n v="14"/>
    <n v="44"/>
    <n v="12"/>
    <n v="42"/>
    <n v="12"/>
    <n v="42"/>
    <x v="1"/>
    <x v="3"/>
    <x v="1"/>
  </r>
  <r>
    <x v="0"/>
    <s v="Hpakant"/>
    <s v="Hmaw Wan, Anglican"/>
    <s v="MMR001CMP191"/>
    <s v="GCA"/>
    <s v="Urban"/>
    <n v="13"/>
    <n v="75"/>
    <n v="8"/>
    <n v="46"/>
    <n v="8"/>
    <n v="0"/>
    <x v="0"/>
    <x v="3"/>
    <x v="2"/>
  </r>
  <r>
    <x v="0"/>
    <s v="Hpakant"/>
    <s v="Dhama Rakhita, Nyein Chan Tar Yar Ward(Lon Khin)"/>
    <s v="MMR001CMP174"/>
    <s v="GCA"/>
    <s v="Urban"/>
    <n v="65"/>
    <n v="347"/>
    <n v="66"/>
    <n v="354"/>
    <n v="66"/>
    <n v="0"/>
    <x v="1"/>
    <x v="3"/>
    <x v="2"/>
  </r>
  <r>
    <x v="0"/>
    <s v="Mogaung"/>
    <s v="Mang Hawng Baptist Church"/>
    <s v="MMR001CMP077"/>
    <s v="GCA"/>
    <s v="Mixed"/>
    <n v="18"/>
    <n v="79"/>
    <n v="18"/>
    <n v="81"/>
    <n v="18"/>
    <n v="81"/>
    <x v="1"/>
    <x v="3"/>
    <x v="2"/>
  </r>
  <r>
    <x v="0"/>
    <s v="Mogaung"/>
    <s v="Mang Hawng Baptist Church"/>
    <s v="MMR001CMP077"/>
    <s v="GCA"/>
    <s v="Mixed"/>
    <n v="18"/>
    <n v="79"/>
    <n v="18"/>
    <n v="81"/>
    <n v="18"/>
    <n v="81"/>
    <x v="2"/>
    <x v="3"/>
    <x v="2"/>
  </r>
  <r>
    <x v="1"/>
    <s v="Kutkai"/>
    <s v="Mungji Pa Dabang (Baptist Church)         "/>
    <s v="MMR015CMP006"/>
    <s v="GCA"/>
    <s v="Rural"/>
    <n v="49"/>
    <n v="270"/>
    <n v="49"/>
    <n v="261"/>
    <n v="49"/>
    <n v="261"/>
    <x v="2"/>
    <x v="3"/>
    <x v="2"/>
  </r>
  <r>
    <x v="0"/>
    <s v="Momauk"/>
    <s v="Nyaung Na Pin "/>
    <s v="MMR001CMP072"/>
    <s v="GCA"/>
    <s v="Mixed"/>
    <n v="50"/>
    <n v="293"/>
    <n v="50"/>
    <n v="309"/>
    <n v="50"/>
    <n v="309"/>
    <x v="2"/>
    <x v="3"/>
    <x v="2"/>
  </r>
  <r>
    <x v="0"/>
    <s v="Momauk"/>
    <s v="Nyaung Na Pin "/>
    <s v="MMR001CMP072"/>
    <s v="GCA"/>
    <s v="Mixed"/>
    <n v="50"/>
    <n v="293"/>
    <n v="50"/>
    <n v="309"/>
    <n v="50"/>
    <n v="309"/>
    <x v="1"/>
    <x v="3"/>
    <x v="2"/>
  </r>
  <r>
    <x v="0"/>
    <s v="Momauk"/>
    <s v="Nyaung Na Pin "/>
    <s v="MMR001CMP072"/>
    <s v="GCA"/>
    <s v="Mixed"/>
    <n v="50"/>
    <n v="293"/>
    <n v="50"/>
    <n v="309"/>
    <n v="50"/>
    <n v="309"/>
    <x v="0"/>
    <x v="3"/>
    <x v="2"/>
  </r>
  <r>
    <x v="0"/>
    <s v="Hpakant"/>
    <s v="Lisu Baptist Church, Maw Wan Ward"/>
    <s v="MMR001CMP167"/>
    <s v="GCA"/>
    <s v="Rural"/>
    <n v="15"/>
    <n v="74"/>
    <n v="16"/>
    <n v="73"/>
    <n v="16"/>
    <n v="0"/>
    <x v="2"/>
    <x v="3"/>
    <x v="2"/>
  </r>
  <r>
    <x v="0"/>
    <s v="Hpakant"/>
    <s v="Hmaw Wan, Anglican"/>
    <s v="MMR001CMP191"/>
    <s v="GCA"/>
    <s v="Urban"/>
    <n v="13"/>
    <n v="75"/>
    <n v="8"/>
    <n v="46"/>
    <n v="8"/>
    <n v="0"/>
    <x v="1"/>
    <x v="3"/>
    <x v="2"/>
  </r>
  <r>
    <x v="0"/>
    <s v="Bhamo"/>
    <s v="Lisu Boarding-House"/>
    <s v="MMR001CMP049"/>
    <s v="GCA"/>
    <s v="Urban"/>
    <n v="116"/>
    <n v="659"/>
    <n v="113"/>
    <n v="641"/>
    <n v="120"/>
    <n v="680"/>
    <x v="1"/>
    <x v="3"/>
    <x v="2"/>
  </r>
  <r>
    <x v="0"/>
    <s v="Hpakant"/>
    <s v="Dhama Rakhita, Nyein Chan Tar Yar Ward(Lon Khin)"/>
    <s v="MMR001CMP174"/>
    <s v="GCA"/>
    <s v="Urban"/>
    <n v="65"/>
    <n v="347"/>
    <n v="66"/>
    <n v="354"/>
    <n v="66"/>
    <n v="0"/>
    <x v="0"/>
    <x v="3"/>
    <x v="2"/>
  </r>
  <r>
    <x v="0"/>
    <s v="Waingmaw"/>
    <s v="Post 6 Camp"/>
    <s v="MMR001CMP160"/>
    <s v="NGCA"/>
    <s v="Rural"/>
    <n v="90"/>
    <n v="508"/>
    <n v="98"/>
    <n v="554"/>
    <n v="124"/>
    <n v="319"/>
    <x v="2"/>
    <x v="3"/>
    <x v="2"/>
  </r>
  <r>
    <x v="0"/>
    <s v="Waingmaw"/>
    <s v="Post 6 Camp"/>
    <s v="MMR001CMP160"/>
    <s v="NGCA"/>
    <s v="Rural"/>
    <n v="90"/>
    <n v="508"/>
    <n v="98"/>
    <n v="554"/>
    <n v="124"/>
    <n v="319"/>
    <x v="1"/>
    <x v="3"/>
    <x v="2"/>
  </r>
  <r>
    <x v="0"/>
    <s v="Waingmaw"/>
    <s v="Post 6 Camp"/>
    <s v="MMR001CMP160"/>
    <s v="NGCA"/>
    <s v="Rural"/>
    <n v="90"/>
    <n v="508"/>
    <n v="98"/>
    <n v="554"/>
    <n v="124"/>
    <n v="319"/>
    <x v="0"/>
    <x v="3"/>
    <x v="2"/>
  </r>
  <r>
    <x v="1"/>
    <s v="Namtu"/>
    <s v="Nam Tu Baptist"/>
    <s v="MMR015CMP014"/>
    <s v="GCA"/>
    <s v="Urban"/>
    <n v="9"/>
    <n v="38"/>
    <n v="9"/>
    <n v="37"/>
    <n v="9"/>
    <n v="37"/>
    <x v="0"/>
    <x v="3"/>
    <x v="2"/>
  </r>
  <r>
    <x v="0"/>
    <s v="Myitkyina"/>
    <s v="Jan Mai Kawng Baptist Church"/>
    <s v="MMR001CMP018"/>
    <s v="GCA"/>
    <s v="Urban"/>
    <n v="203"/>
    <n v="1072"/>
    <n v="198"/>
    <n v="1084"/>
    <n v="204"/>
    <n v="1104"/>
    <x v="0"/>
    <x v="3"/>
    <x v="2"/>
  </r>
  <r>
    <x v="0"/>
    <s v="Myitkyina"/>
    <s v="Jan Mai Kawng Baptist Church"/>
    <s v="MMR001CMP018"/>
    <s v="GCA"/>
    <s v="Urban"/>
    <n v="203"/>
    <n v="1072"/>
    <n v="198"/>
    <n v="1084"/>
    <n v="204"/>
    <n v="1104"/>
    <x v="1"/>
    <x v="3"/>
    <x v="2"/>
  </r>
  <r>
    <x v="0"/>
    <s v="Hpakant"/>
    <s v="Hlaing Naung Baptist"/>
    <s v="MMR001CMP148"/>
    <s v="GCA"/>
    <s v="Mixed"/>
    <n v="14"/>
    <n v="47"/>
    <n v="14"/>
    <n v="47"/>
    <n v="14"/>
    <n v="47"/>
    <x v="2"/>
    <x v="3"/>
    <x v="2"/>
  </r>
  <r>
    <x v="0"/>
    <s v="Bhamo"/>
    <s v="Lisu Boarding-House"/>
    <s v="MMR001CMP049"/>
    <s v="GCA"/>
    <s v="Urban"/>
    <n v="116"/>
    <n v="659"/>
    <n v="113"/>
    <n v="641"/>
    <n v="120"/>
    <n v="680"/>
    <x v="2"/>
    <x v="3"/>
    <x v="2"/>
  </r>
  <r>
    <x v="0"/>
    <s v="Hpakant"/>
    <s v="Hlaing Naung Baptist"/>
    <s v="MMR001CMP148"/>
    <s v="GCA"/>
    <s v="Mixed"/>
    <n v="14"/>
    <n v="47"/>
    <n v="14"/>
    <n v="47"/>
    <n v="14"/>
    <n v="47"/>
    <x v="1"/>
    <x v="3"/>
    <x v="2"/>
  </r>
  <r>
    <x v="0"/>
    <s v="Bhamo"/>
    <s v="Lisu Boarding-House"/>
    <s v="MMR001CMP049"/>
    <s v="GCA"/>
    <s v="Urban"/>
    <n v="116"/>
    <n v="659"/>
    <n v="113"/>
    <n v="641"/>
    <n v="120"/>
    <n v="680"/>
    <x v="0"/>
    <x v="3"/>
    <x v="2"/>
  </r>
  <r>
    <x v="0"/>
    <s v="Chipwi"/>
    <s v="Saw Zam"/>
    <s v="MMR001CMP225"/>
    <s v="GCA"/>
    <s v="Rural"/>
    <n v="30"/>
    <n v="174"/>
    <n v="28"/>
    <n v="167"/>
    <n v="30"/>
    <n v="174"/>
    <x v="2"/>
    <x v="3"/>
    <x v="2"/>
  </r>
  <r>
    <x v="0"/>
    <s v="Bhamo"/>
    <s v="Htoi San Church"/>
    <s v="MMR001CMP052"/>
    <s v="GCA"/>
    <s v="Urban"/>
    <n v="43"/>
    <n v="237"/>
    <n v="39"/>
    <n v="223"/>
    <n v="39"/>
    <n v="223"/>
    <x v="1"/>
    <x v="3"/>
    <x v="2"/>
  </r>
  <r>
    <x v="0"/>
    <s v="Momauk"/>
    <s v="Je Yang Hka "/>
    <s v="MMR001CMP121"/>
    <s v="NGCA"/>
    <s v="Rural"/>
    <n v="1695"/>
    <n v="7145"/>
    <n v="1501"/>
    <n v="8042"/>
    <n v="1643"/>
    <n v="8780"/>
    <x v="2"/>
    <x v="3"/>
    <x v="6"/>
  </r>
  <r>
    <x v="0"/>
    <s v="Myitkyina"/>
    <s v="Tat Kone Baptist Church"/>
    <s v="MMR001CMP001"/>
    <s v="GCA"/>
    <s v="Urban"/>
    <n v="54"/>
    <n v="355"/>
    <n v="51"/>
    <n v="273"/>
    <n v="67"/>
    <n v="365"/>
    <x v="0"/>
    <x v="3"/>
    <x v="2"/>
  </r>
  <r>
    <x v="0"/>
    <s v="Myitkyina"/>
    <s v="Tat Kone Baptist Church"/>
    <s v="MMR001CMP001"/>
    <s v="GCA"/>
    <s v="Urban"/>
    <n v="54"/>
    <n v="355"/>
    <n v="51"/>
    <n v="273"/>
    <n v="67"/>
    <n v="365"/>
    <x v="1"/>
    <x v="3"/>
    <x v="2"/>
  </r>
  <r>
    <x v="0"/>
    <s v="Myitkyina"/>
    <s v="Tat Kone Baptist Church"/>
    <s v="MMR001CMP001"/>
    <s v="GCA"/>
    <s v="Urban"/>
    <n v="54"/>
    <n v="355"/>
    <n v="51"/>
    <n v="273"/>
    <n v="67"/>
    <n v="365"/>
    <x v="2"/>
    <x v="3"/>
    <x v="2"/>
  </r>
  <r>
    <x v="0"/>
    <s v="Myitkyina"/>
    <s v="Jan Mai Kawng Baptist Church"/>
    <s v="MMR001CMP018"/>
    <s v="GCA"/>
    <s v="Urban"/>
    <n v="203"/>
    <n v="1072"/>
    <n v="198"/>
    <n v="1084"/>
    <n v="204"/>
    <n v="1104"/>
    <x v="2"/>
    <x v="3"/>
    <x v="2"/>
  </r>
  <r>
    <x v="0"/>
    <s v="Myitkyina"/>
    <s v="Shatapru Sut Ngai Tawng"/>
    <s v="MMR001CMP006"/>
    <s v="GCA"/>
    <s v="Urban"/>
    <n v="95"/>
    <n v="385"/>
    <m/>
    <m/>
    <m/>
    <n v="395"/>
    <x v="0"/>
    <x v="3"/>
    <x v="2"/>
  </r>
  <r>
    <x v="0"/>
    <s v="Hpakant"/>
    <s v="Hpakant Baptist Church, Nam Ma Hpit"/>
    <s v="MMR001CMP229"/>
    <s v="GCA"/>
    <s v="Rural"/>
    <n v="116"/>
    <n v="530"/>
    <n v="104"/>
    <n v="504"/>
    <n v="104"/>
    <n v="504"/>
    <x v="0"/>
    <x v="3"/>
    <x v="2"/>
  </r>
  <r>
    <x v="0"/>
    <s v="Hpakant"/>
    <s v="Hpakant Baptist Church, Nam Ma Hpit"/>
    <s v="MMR001CMP229"/>
    <s v="GCA"/>
    <s v="Rural"/>
    <n v="116"/>
    <n v="530"/>
    <n v="104"/>
    <n v="504"/>
    <n v="104"/>
    <n v="504"/>
    <x v="1"/>
    <x v="3"/>
    <x v="2"/>
  </r>
  <r>
    <x v="0"/>
    <s v="Hpakant"/>
    <s v="Hpakant Baptist Church, Nam Ma Hpit"/>
    <s v="MMR001CMP229"/>
    <s v="GCA"/>
    <s v="Rural"/>
    <n v="116"/>
    <n v="530"/>
    <n v="104"/>
    <n v="504"/>
    <n v="104"/>
    <n v="504"/>
    <x v="2"/>
    <x v="3"/>
    <x v="2"/>
  </r>
  <r>
    <x v="0"/>
    <s v="Waingmaw"/>
    <s v="Woi Chyai "/>
    <s v="MMR001CMP116"/>
    <s v="NGCA"/>
    <s v="Urban"/>
    <n v="1344"/>
    <n v="6811"/>
    <n v="352"/>
    <n v="1884"/>
    <m/>
    <n v="6602"/>
    <x v="2"/>
    <x v="3"/>
    <x v="1"/>
  </r>
  <r>
    <x v="0"/>
    <s v="Waingmaw"/>
    <s v="Woi Chyai "/>
    <s v="MMR001CMP116"/>
    <s v="NGCA"/>
    <s v="Urban"/>
    <n v="1344"/>
    <n v="6811"/>
    <n v="352"/>
    <n v="1884"/>
    <m/>
    <n v="6602"/>
    <x v="1"/>
    <x v="3"/>
    <x v="3"/>
  </r>
  <r>
    <x v="0"/>
    <s v="Bhamo"/>
    <s v="Robert Church"/>
    <s v="MMR001CMP047"/>
    <s v="GCA"/>
    <s v="Urban"/>
    <n v="652"/>
    <n v="3706"/>
    <n v="629"/>
    <n v="3794"/>
    <n v="629"/>
    <n v="3794"/>
    <x v="2"/>
    <x v="3"/>
    <x v="2"/>
  </r>
  <r>
    <x v="0"/>
    <s v="Bhamo"/>
    <s v="Robert Church"/>
    <s v="MMR001CMP047"/>
    <s v="GCA"/>
    <s v="Urban"/>
    <n v="652"/>
    <n v="3706"/>
    <n v="629"/>
    <n v="3794"/>
    <n v="629"/>
    <n v="3794"/>
    <x v="1"/>
    <x v="3"/>
    <x v="2"/>
  </r>
  <r>
    <x v="1"/>
    <s v="Kutkai"/>
    <s v="Kutkai downtown (KBC Church)"/>
    <s v="MMR015CMP016"/>
    <s v="GCA"/>
    <s v="Urban"/>
    <n v="65"/>
    <n v="285"/>
    <n v="63"/>
    <n v="286"/>
    <n v="63"/>
    <n v="286"/>
    <x v="1"/>
    <x v="3"/>
    <x v="2"/>
  </r>
  <r>
    <x v="0"/>
    <s v="Waingmaw"/>
    <s v="Woi Chyai "/>
    <s v="MMR001CMP116"/>
    <s v="NGCA"/>
    <s v="Urban"/>
    <n v="1344"/>
    <n v="6811"/>
    <n v="352"/>
    <n v="1884"/>
    <m/>
    <n v="6602"/>
    <x v="0"/>
    <x v="3"/>
    <x v="19"/>
  </r>
  <r>
    <x v="0"/>
    <s v="Momauk"/>
    <s v="Ni Thaw Ka Monestry"/>
    <s v="MMR001CMP059"/>
    <s v="GCA"/>
    <s v="Urban"/>
    <n v="24"/>
    <n v="89"/>
    <n v="27"/>
    <n v="101"/>
    <n v="27"/>
    <n v="0"/>
    <x v="0"/>
    <x v="3"/>
    <x v="2"/>
  </r>
  <r>
    <x v="0"/>
    <s v="Myitkyina"/>
    <s v="Shatapru Sut Ngai Tawng"/>
    <s v="MMR001CMP006"/>
    <s v="GCA"/>
    <s v="Urban"/>
    <n v="95"/>
    <n v="385"/>
    <m/>
    <m/>
    <m/>
    <n v="395"/>
    <x v="1"/>
    <x v="3"/>
    <x v="2"/>
  </r>
  <r>
    <x v="0"/>
    <s v="Myitkyina"/>
    <s v="Shatapru Sut Ngai Tawng"/>
    <s v="MMR001CMP006"/>
    <s v="GCA"/>
    <s v="Urban"/>
    <n v="95"/>
    <n v="385"/>
    <m/>
    <m/>
    <m/>
    <n v="395"/>
    <x v="2"/>
    <x v="3"/>
    <x v="2"/>
  </r>
  <r>
    <x v="1"/>
    <s v="Kutkai"/>
    <s v="Kutkai downtown (KBC Church)"/>
    <s v="MMR015CMP016"/>
    <s v="GCA"/>
    <s v="Urban"/>
    <n v="65"/>
    <n v="285"/>
    <n v="63"/>
    <n v="286"/>
    <n v="63"/>
    <n v="286"/>
    <x v="2"/>
    <x v="3"/>
    <x v="2"/>
  </r>
  <r>
    <x v="0"/>
    <s v="Mohnyin"/>
    <s v="St. Patrick Catholic Church "/>
    <s v="MMR001CMP080"/>
    <s v="GCA"/>
    <s v="Urban"/>
    <n v="12"/>
    <n v="55"/>
    <n v="12"/>
    <n v="62"/>
    <n v="12"/>
    <n v="62"/>
    <x v="2"/>
    <x v="3"/>
    <x v="1"/>
  </r>
  <r>
    <x v="0"/>
    <s v="Mohnyin"/>
    <s v="St. Patrick Catholic Church "/>
    <s v="MMR001CMP080"/>
    <s v="GCA"/>
    <s v="Urban"/>
    <n v="12"/>
    <n v="55"/>
    <n v="12"/>
    <n v="62"/>
    <n v="12"/>
    <n v="62"/>
    <x v="1"/>
    <x v="3"/>
    <x v="2"/>
  </r>
  <r>
    <x v="0"/>
    <s v="Mohnyin"/>
    <s v="St. Patrick Catholic Church "/>
    <s v="MMR001CMP080"/>
    <s v="GCA"/>
    <s v="Urban"/>
    <n v="12"/>
    <n v="55"/>
    <n v="12"/>
    <n v="62"/>
    <n v="12"/>
    <n v="62"/>
    <x v="0"/>
    <x v="3"/>
    <x v="1"/>
  </r>
  <r>
    <x v="0"/>
    <s v="Hpakant"/>
    <s v="Hlaing Naung Baptist"/>
    <s v="MMR001CMP148"/>
    <s v="GCA"/>
    <s v="Mixed"/>
    <n v="14"/>
    <n v="47"/>
    <n v="14"/>
    <n v="47"/>
    <n v="14"/>
    <n v="47"/>
    <x v="0"/>
    <x v="3"/>
    <x v="2"/>
  </r>
  <r>
    <x v="0"/>
    <s v="Bhamo"/>
    <s v="Robert Church"/>
    <s v="MMR001CMP047"/>
    <s v="GCA"/>
    <s v="Urban"/>
    <n v="652"/>
    <n v="3706"/>
    <n v="629"/>
    <n v="3794"/>
    <n v="629"/>
    <n v="3794"/>
    <x v="0"/>
    <x v="3"/>
    <x v="2"/>
  </r>
  <r>
    <x v="0"/>
    <s v="Myitkyina"/>
    <s v="Le Kone Ziun Baptist Church "/>
    <s v="MMR001CMP014"/>
    <s v="GCA"/>
    <s v="Urban"/>
    <n v="138"/>
    <n v="697"/>
    <n v="82"/>
    <n v="467"/>
    <n v="138"/>
    <n v="697"/>
    <x v="2"/>
    <x v="3"/>
    <x v="2"/>
  </r>
  <r>
    <x v="0"/>
    <s v="Myitkyina"/>
    <s v="Maliyang Baptist Church"/>
    <s v="MMR001CMP016"/>
    <s v="GCA"/>
    <s v="Urban"/>
    <n v="60"/>
    <n v="293"/>
    <n v="60"/>
    <n v="293"/>
    <n v="60"/>
    <n v="293"/>
    <x v="1"/>
    <x v="3"/>
    <x v="2"/>
  </r>
  <r>
    <x v="0"/>
    <s v="Myitkyina"/>
    <s v="Maliyang Baptist Church"/>
    <s v="MMR001CMP016"/>
    <s v="GCA"/>
    <s v="Urban"/>
    <n v="60"/>
    <n v="293"/>
    <n v="60"/>
    <n v="293"/>
    <n v="60"/>
    <n v="293"/>
    <x v="2"/>
    <x v="3"/>
    <x v="2"/>
  </r>
  <r>
    <x v="1"/>
    <s v="Manton"/>
    <s v="Mandung - Jinghpaw"/>
    <s v="MMR015CMP009"/>
    <s v="GCA"/>
    <s v="Urban"/>
    <n v="37"/>
    <n v="159"/>
    <n v="37"/>
    <n v="159"/>
    <n v="37"/>
    <n v="172"/>
    <x v="0"/>
    <x v="3"/>
    <x v="19"/>
  </r>
  <r>
    <x v="0"/>
    <s v="Momauk"/>
    <s v="Loi Je Baptist Church"/>
    <s v="MMR001CMP071"/>
    <s v="GCA"/>
    <s v="Urban"/>
    <n v="29"/>
    <n v="182"/>
    <n v="36"/>
    <n v="215"/>
    <n v="36"/>
    <n v="217"/>
    <x v="2"/>
    <x v="3"/>
    <x v="2"/>
  </r>
  <r>
    <x v="0"/>
    <s v="Hpakant"/>
    <s v="AG Church, Hmaw Si Sa"/>
    <s v="MMR001CMP176"/>
    <s v="GCA"/>
    <s v="Urban"/>
    <n v="67"/>
    <n v="350"/>
    <n v="67"/>
    <n v="351"/>
    <n v="67"/>
    <n v="351"/>
    <x v="2"/>
    <x v="3"/>
    <x v="2"/>
  </r>
  <r>
    <x v="0"/>
    <s v="Hpakant"/>
    <s v="AG Church, Hmaw Si Sa"/>
    <s v="MMR001CMP176"/>
    <s v="GCA"/>
    <s v="Urban"/>
    <n v="67"/>
    <n v="350"/>
    <n v="67"/>
    <n v="351"/>
    <n v="67"/>
    <n v="351"/>
    <x v="1"/>
    <x v="3"/>
    <x v="2"/>
  </r>
  <r>
    <x v="0"/>
    <s v="Hpakant"/>
    <s v="AG Church, Hmaw Si Sa"/>
    <s v="MMR001CMP176"/>
    <s v="GCA"/>
    <s v="Urban"/>
    <n v="67"/>
    <n v="350"/>
    <n v="67"/>
    <n v="351"/>
    <n v="67"/>
    <n v="351"/>
    <x v="0"/>
    <x v="3"/>
    <x v="2"/>
  </r>
  <r>
    <x v="0"/>
    <s v="Momauk"/>
    <s v="Ni Thaw Ka Monestry"/>
    <s v="MMR001CMP059"/>
    <s v="GCA"/>
    <s v="Urban"/>
    <n v="24"/>
    <n v="89"/>
    <n v="27"/>
    <n v="101"/>
    <n v="27"/>
    <n v="0"/>
    <x v="2"/>
    <x v="3"/>
    <x v="2"/>
  </r>
  <r>
    <x v="0"/>
    <s v="Myitkyina"/>
    <s v="Le Kone Ziun Baptist Church "/>
    <s v="MMR001CMP014"/>
    <s v="GCA"/>
    <s v="Urban"/>
    <n v="138"/>
    <n v="697"/>
    <n v="82"/>
    <n v="467"/>
    <n v="138"/>
    <n v="697"/>
    <x v="1"/>
    <x v="3"/>
    <x v="2"/>
  </r>
  <r>
    <x v="0"/>
    <s v="Bhamo"/>
    <s v="Mu-yin Baptist Church"/>
    <s v="MMR001CMP051"/>
    <s v="GCA"/>
    <s v="Urban"/>
    <n v="23"/>
    <n v="86"/>
    <n v="13"/>
    <n v="55"/>
    <n v="14"/>
    <n v="65"/>
    <x v="1"/>
    <x v="3"/>
    <x v="1"/>
  </r>
  <r>
    <x v="1"/>
    <s v="Manton"/>
    <s v="Mandung - Jinghpaw"/>
    <s v="MMR015CMP009"/>
    <s v="GCA"/>
    <s v="Urban"/>
    <n v="37"/>
    <n v="159"/>
    <n v="37"/>
    <n v="159"/>
    <n v="37"/>
    <n v="172"/>
    <x v="2"/>
    <x v="3"/>
    <x v="0"/>
  </r>
  <r>
    <x v="0"/>
    <s v="Momauk"/>
    <s v="Loi Je Baptist Church"/>
    <s v="MMR001CMP071"/>
    <s v="GCA"/>
    <s v="Urban"/>
    <n v="29"/>
    <n v="182"/>
    <n v="36"/>
    <n v="215"/>
    <n v="36"/>
    <n v="217"/>
    <x v="1"/>
    <x v="3"/>
    <x v="2"/>
  </r>
  <r>
    <x v="0"/>
    <s v="Waingmaw"/>
    <s v="Maina KBC (Bawng Ring)"/>
    <s v="MMR001CMP040"/>
    <s v="GCA"/>
    <s v="Rural"/>
    <n v="428"/>
    <n v="2219"/>
    <n v="396"/>
    <n v="2120"/>
    <n v="396"/>
    <n v="2120"/>
    <x v="0"/>
    <x v="3"/>
    <x v="2"/>
  </r>
  <r>
    <x v="0"/>
    <s v="Waingmaw"/>
    <s v="Maina KBC (Bawng Ring)"/>
    <s v="MMR001CMP040"/>
    <s v="GCA"/>
    <s v="Rural"/>
    <n v="428"/>
    <n v="2219"/>
    <n v="396"/>
    <n v="2120"/>
    <n v="396"/>
    <n v="2120"/>
    <x v="1"/>
    <x v="3"/>
    <x v="2"/>
  </r>
  <r>
    <x v="0"/>
    <s v="Waingmaw"/>
    <s v="Maina KBC (Bawng Ring)"/>
    <s v="MMR001CMP040"/>
    <s v="GCA"/>
    <s v="Rural"/>
    <n v="428"/>
    <n v="2219"/>
    <n v="396"/>
    <n v="2120"/>
    <n v="396"/>
    <n v="2120"/>
    <x v="2"/>
    <x v="3"/>
    <x v="2"/>
  </r>
  <r>
    <x v="0"/>
    <s v="Hpakant"/>
    <s v="Dhama Rakhita, Nyein Chan Tar Yar Ward(Lon Khin)"/>
    <s v="MMR001CMP174"/>
    <s v="GCA"/>
    <s v="Urban"/>
    <n v="65"/>
    <n v="347"/>
    <n v="66"/>
    <n v="354"/>
    <n v="66"/>
    <n v="0"/>
    <x v="2"/>
    <x v="3"/>
    <x v="2"/>
  </r>
  <r>
    <x v="0"/>
    <s v="Waingmaw"/>
    <s v="Maga Yang "/>
    <s v="MMR001CMP119"/>
    <s v="NGCA"/>
    <s v="Rural"/>
    <n v="608"/>
    <n v="2639"/>
    <n v="500"/>
    <n v="2145"/>
    <n v="586"/>
    <n v="2614"/>
    <x v="0"/>
    <x v="3"/>
    <x v="21"/>
  </r>
  <r>
    <x v="0"/>
    <s v="Myitkyina"/>
    <s v="Le Kone Ziun Baptist Church "/>
    <s v="MMR001CMP014"/>
    <s v="GCA"/>
    <s v="Urban"/>
    <n v="138"/>
    <n v="697"/>
    <n v="82"/>
    <n v="467"/>
    <n v="138"/>
    <n v="697"/>
    <x v="0"/>
    <x v="3"/>
    <x v="2"/>
  </r>
  <r>
    <x v="1"/>
    <s v="Namtu"/>
    <s v="Nam Tu Baptist"/>
    <s v="MMR015CMP014"/>
    <s v="GCA"/>
    <s v="Urban"/>
    <n v="9"/>
    <n v="38"/>
    <n v="9"/>
    <n v="37"/>
    <n v="9"/>
    <n v="37"/>
    <x v="1"/>
    <x v="3"/>
    <x v="2"/>
  </r>
  <r>
    <x v="0"/>
    <s v="Momauk"/>
    <s v="Loi Je Baptist Church"/>
    <s v="MMR001CMP071"/>
    <s v="GCA"/>
    <s v="Urban"/>
    <n v="29"/>
    <n v="182"/>
    <n v="36"/>
    <n v="215"/>
    <n v="36"/>
    <n v="217"/>
    <x v="0"/>
    <x v="3"/>
    <x v="2"/>
  </r>
  <r>
    <x v="0"/>
    <s v="Bhamo"/>
    <s v="Htoi San Church"/>
    <s v="MMR001CMP052"/>
    <s v="GCA"/>
    <s v="Urban"/>
    <n v="43"/>
    <n v="237"/>
    <n v="39"/>
    <n v="223"/>
    <n v="39"/>
    <n v="223"/>
    <x v="0"/>
    <x v="3"/>
    <x v="2"/>
  </r>
  <r>
    <x v="1"/>
    <s v="Namtu"/>
    <s v="Nam Tu Baptist"/>
    <s v="MMR015CMP014"/>
    <s v="GCA"/>
    <s v="Urban"/>
    <n v="9"/>
    <n v="38"/>
    <n v="9"/>
    <n v="37"/>
    <n v="9"/>
    <n v="37"/>
    <x v="2"/>
    <x v="3"/>
    <x v="2"/>
  </r>
  <r>
    <x v="0"/>
    <s v="Myitkyina"/>
    <s v="Le Kone Bethlehem Church"/>
    <s v="MMR001CMP015"/>
    <s v="GCA"/>
    <s v="Urban"/>
    <n v="108"/>
    <n v="605"/>
    <n v="17"/>
    <n v="176"/>
    <n v="96"/>
    <n v="544"/>
    <x v="0"/>
    <x v="3"/>
    <x v="2"/>
  </r>
  <r>
    <x v="0"/>
    <s v="Myitkyina"/>
    <s v="Le Kone Bethlehem Church"/>
    <s v="MMR001CMP015"/>
    <s v="GCA"/>
    <s v="Urban"/>
    <n v="108"/>
    <n v="605"/>
    <n v="17"/>
    <n v="176"/>
    <n v="96"/>
    <n v="544"/>
    <x v="1"/>
    <x v="3"/>
    <x v="2"/>
  </r>
  <r>
    <x v="0"/>
    <s v="Myitkyina"/>
    <s v="Le Kone Bethlehem Church"/>
    <s v="MMR001CMP015"/>
    <s v="GCA"/>
    <s v="Urban"/>
    <n v="108"/>
    <n v="605"/>
    <n v="17"/>
    <n v="176"/>
    <n v="96"/>
    <n v="544"/>
    <x v="2"/>
    <x v="3"/>
    <x v="2"/>
  </r>
  <r>
    <x v="0"/>
    <s v="Bhamo"/>
    <s v="Yoe Kyi Monastery"/>
    <s v="MMR001CMP053"/>
    <s v="GCA"/>
    <s v="Urban"/>
    <n v="15"/>
    <n v="64"/>
    <n v="15"/>
    <n v="73"/>
    <n v="15"/>
    <n v="73"/>
    <x v="2"/>
    <x v="3"/>
    <x v="2"/>
  </r>
  <r>
    <x v="0"/>
    <s v="Myitkyina"/>
    <s v="Maliyang Baptist Church"/>
    <s v="MMR001CMP016"/>
    <s v="GCA"/>
    <s v="Urban"/>
    <n v="60"/>
    <n v="293"/>
    <n v="60"/>
    <n v="293"/>
    <n v="60"/>
    <n v="293"/>
    <x v="0"/>
    <x v="3"/>
    <x v="2"/>
  </r>
  <r>
    <x v="0"/>
    <s v="Bhamo"/>
    <s v="Yoe Kyi Monastery"/>
    <s v="MMR001CMP053"/>
    <s v="GCA"/>
    <s v="Urban"/>
    <n v="15"/>
    <n v="64"/>
    <n v="15"/>
    <n v="73"/>
    <n v="15"/>
    <n v="73"/>
    <x v="0"/>
    <x v="3"/>
    <x v="2"/>
  </r>
  <r>
    <x v="0"/>
    <s v="Bhamo"/>
    <s v="Mu-yin Baptist Church"/>
    <s v="MMR001CMP051"/>
    <s v="GCA"/>
    <s v="Urban"/>
    <n v="23"/>
    <n v="86"/>
    <n v="13"/>
    <n v="55"/>
    <n v="14"/>
    <n v="65"/>
    <x v="0"/>
    <x v="3"/>
    <x v="0"/>
  </r>
  <r>
    <x v="0"/>
    <s v="Puta-O"/>
    <s v="Lung Sut"/>
    <s v="MMR001CMP234"/>
    <s v="GCA"/>
    <s v="Urban"/>
    <n v="59"/>
    <n v="235"/>
    <n v="59"/>
    <n v="235"/>
    <n v="59"/>
    <n v="235"/>
    <x v="0"/>
    <x v="3"/>
    <x v="2"/>
  </r>
  <r>
    <x v="0"/>
    <s v="Puta-O"/>
    <s v="Lung Sut"/>
    <s v="MMR001CMP234"/>
    <s v="GCA"/>
    <s v="Urban"/>
    <n v="59"/>
    <n v="235"/>
    <n v="59"/>
    <n v="235"/>
    <n v="59"/>
    <n v="235"/>
    <x v="1"/>
    <x v="3"/>
    <x v="2"/>
  </r>
  <r>
    <x v="0"/>
    <s v="Puta-O"/>
    <s v="Lung Sut"/>
    <s v="MMR001CMP234"/>
    <s v="GCA"/>
    <s v="Urban"/>
    <n v="59"/>
    <n v="235"/>
    <n v="59"/>
    <n v="235"/>
    <n v="59"/>
    <n v="235"/>
    <x v="2"/>
    <x v="3"/>
    <x v="2"/>
  </r>
  <r>
    <x v="0"/>
    <s v="Bhamo"/>
    <s v="Ta Gun Taing Monastery (Shwe Kyi Na)"/>
    <s v="MMR001CMP055"/>
    <s v="GCA"/>
    <s v="Urban"/>
    <n v="25"/>
    <n v="104"/>
    <n v="24"/>
    <n v="107"/>
    <n v="24"/>
    <n v="107"/>
    <x v="2"/>
    <x v="3"/>
    <x v="2"/>
  </r>
  <r>
    <x v="0"/>
    <s v="Bhamo"/>
    <s v="Ta Gun Taing Monastery (Shwe Kyi Na)"/>
    <s v="MMR001CMP055"/>
    <s v="GCA"/>
    <s v="Urban"/>
    <n v="25"/>
    <n v="104"/>
    <n v="24"/>
    <n v="107"/>
    <n v="24"/>
    <n v="107"/>
    <x v="1"/>
    <x v="3"/>
    <x v="2"/>
  </r>
  <r>
    <x v="0"/>
    <s v="Bhamo"/>
    <s v="Ta Gun Taing Monastery (Shwe Kyi Na)"/>
    <s v="MMR001CMP055"/>
    <s v="GCA"/>
    <s v="Urban"/>
    <n v="25"/>
    <n v="104"/>
    <n v="24"/>
    <n v="107"/>
    <n v="24"/>
    <n v="107"/>
    <x v="0"/>
    <x v="3"/>
    <x v="2"/>
  </r>
  <r>
    <x v="0"/>
    <s v="Bhamo"/>
    <s v="Mu-yin Baptist Church"/>
    <s v="MMR001CMP051"/>
    <s v="GCA"/>
    <s v="Urban"/>
    <n v="23"/>
    <n v="86"/>
    <n v="13"/>
    <n v="55"/>
    <n v="14"/>
    <n v="65"/>
    <x v="2"/>
    <x v="3"/>
    <x v="1"/>
  </r>
  <r>
    <x v="0"/>
    <s v="Momauk"/>
    <s v="Ni Thaw Ka Monestry"/>
    <s v="MMR001CMP059"/>
    <s v="GCA"/>
    <s v="Urban"/>
    <n v="24"/>
    <n v="89"/>
    <n v="27"/>
    <n v="101"/>
    <n v="27"/>
    <n v="0"/>
    <x v="1"/>
    <x v="3"/>
    <x v="2"/>
  </r>
  <r>
    <x v="0"/>
    <s v="Bhamo"/>
    <s v="Yoe Kyi Monastery"/>
    <s v="MMR001CMP053"/>
    <s v="GCA"/>
    <s v="Urban"/>
    <n v="15"/>
    <n v="64"/>
    <n v="15"/>
    <n v="73"/>
    <n v="15"/>
    <n v="73"/>
    <x v="1"/>
    <x v="3"/>
    <x v="2"/>
  </r>
  <r>
    <x v="0"/>
    <s v="Hpakant"/>
    <s v="Baptist Church, Hmaw Si Sar(Lon Khin)"/>
    <s v="MMR001CMP169"/>
    <s v="GCA"/>
    <s v="Rural"/>
    <n v="36"/>
    <n v="220"/>
    <n v="36"/>
    <n v="220"/>
    <n v="36"/>
    <n v="220"/>
    <x v="0"/>
    <x v="3"/>
    <x v="2"/>
  </r>
  <r>
    <x v="0"/>
    <s v="Hpakant"/>
    <s v="Sai Nai Baptish Church, Maw Shan Vil., Seki Mu"/>
    <s v="MMR001CMP183"/>
    <s v="GCA"/>
    <s v="Mixed"/>
    <n v="8"/>
    <n v="40"/>
    <n v="8"/>
    <m/>
    <n v="8"/>
    <n v="0"/>
    <x v="1"/>
    <x v="3"/>
    <x v="2"/>
  </r>
  <r>
    <x v="0"/>
    <s v="Momauk"/>
    <s v="Man Bung Catholic compound"/>
    <s v="MMR001CMP062"/>
    <s v="GCA"/>
    <s v="Urban"/>
    <n v="261"/>
    <n v="1155"/>
    <n v="259"/>
    <n v="1160"/>
    <n v="259"/>
    <n v="0"/>
    <x v="0"/>
    <x v="3"/>
    <x v="2"/>
  </r>
  <r>
    <x v="0"/>
    <s v="Bhamo"/>
    <s v="AD-2000 Tharthana Compound"/>
    <s v="MMR001CMP050"/>
    <s v="GCA"/>
    <s v="Urban"/>
    <n v="274"/>
    <n v="1349"/>
    <n v="255"/>
    <n v="1126"/>
    <n v="255"/>
    <n v="0"/>
    <x v="0"/>
    <x v="3"/>
    <x v="2"/>
  </r>
  <r>
    <x v="0"/>
    <s v="Mansi"/>
    <s v="Man Wing Catholic Church 2"/>
    <s v="MMR001CMP132"/>
    <s v="GCA"/>
    <s v="Rural"/>
    <n v="458"/>
    <n v="2139"/>
    <n v="144"/>
    <n v="520"/>
    <n v="144"/>
    <n v="0"/>
    <x v="0"/>
    <x v="3"/>
    <x v="19"/>
  </r>
  <r>
    <x v="0"/>
    <s v="Mansi"/>
    <s v="Man Wing Catholic Church 2"/>
    <s v="MMR001CMP132"/>
    <s v="GCA"/>
    <s v="Rural"/>
    <n v="458"/>
    <n v="2139"/>
    <n v="144"/>
    <n v="520"/>
    <n v="144"/>
    <n v="0"/>
    <x v="1"/>
    <x v="3"/>
    <x v="4"/>
  </r>
  <r>
    <x v="0"/>
    <s v="Mansi"/>
    <s v="Man Wing Catholic Church 2"/>
    <s v="MMR001CMP132"/>
    <s v="GCA"/>
    <s v="Rural"/>
    <n v="458"/>
    <n v="2139"/>
    <n v="144"/>
    <n v="520"/>
    <n v="144"/>
    <n v="0"/>
    <x v="2"/>
    <x v="3"/>
    <x v="0"/>
  </r>
  <r>
    <x v="0"/>
    <s v="Momauk"/>
    <s v="Pa Kahtawng "/>
    <s v="MMR001CMP126"/>
    <s v="NGCA"/>
    <s v="Mixed"/>
    <n v="677"/>
    <n v="3622"/>
    <n v="678"/>
    <n v="3741"/>
    <n v="678"/>
    <n v="0"/>
    <x v="2"/>
    <x v="3"/>
    <x v="2"/>
  </r>
  <r>
    <x v="0"/>
    <s v="Momauk"/>
    <s v="Pa Kahtawng "/>
    <s v="MMR001CMP126"/>
    <s v="NGCA"/>
    <s v="Mixed"/>
    <n v="677"/>
    <n v="3622"/>
    <n v="678"/>
    <n v="3741"/>
    <n v="678"/>
    <n v="0"/>
    <x v="1"/>
    <x v="3"/>
    <x v="2"/>
  </r>
  <r>
    <x v="0"/>
    <s v="Waingmaw"/>
    <s v="Zai Awng / Mung Ga Zup"/>
    <s v="MMR001CMP111"/>
    <s v="NGCA"/>
    <s v="Sub-urban"/>
    <n v="680"/>
    <n v="2913"/>
    <n v="612"/>
    <n v="2806"/>
    <n v="612"/>
    <n v="2806"/>
    <x v="1"/>
    <x v="3"/>
    <x v="2"/>
  </r>
  <r>
    <x v="0"/>
    <s v="Waingmaw"/>
    <s v="Qtr. 3 Mu-yin  Baptist Church"/>
    <s v="MMR001CMP030"/>
    <s v="GCA"/>
    <s v="Urban"/>
    <n v="31"/>
    <n v="171"/>
    <n v="23"/>
    <n v="124"/>
    <n v="31"/>
    <n v="171"/>
    <x v="2"/>
    <x v="3"/>
    <x v="2"/>
  </r>
  <r>
    <x v="0"/>
    <s v="Momauk"/>
    <s v="Man Bung Catholic compound"/>
    <s v="MMR001CMP062"/>
    <s v="GCA"/>
    <s v="Urban"/>
    <n v="261"/>
    <n v="1155"/>
    <n v="259"/>
    <n v="1160"/>
    <n v="259"/>
    <n v="0"/>
    <x v="2"/>
    <x v="3"/>
    <x v="2"/>
  </r>
  <r>
    <x v="0"/>
    <s v="Hpakant"/>
    <s v="Baptist Church, Hmaw Si Sar(Lon Khin)"/>
    <s v="MMR001CMP169"/>
    <s v="GCA"/>
    <s v="Rural"/>
    <n v="36"/>
    <n v="220"/>
    <n v="36"/>
    <n v="220"/>
    <n v="36"/>
    <n v="220"/>
    <x v="1"/>
    <x v="3"/>
    <x v="2"/>
  </r>
  <r>
    <x v="0"/>
    <s v="Waingmaw"/>
    <s v="Qtr. 3 Mu-yin  Baptist Church"/>
    <s v="MMR001CMP030"/>
    <s v="GCA"/>
    <s v="Urban"/>
    <n v="31"/>
    <n v="171"/>
    <n v="23"/>
    <n v="124"/>
    <n v="31"/>
    <n v="171"/>
    <x v="1"/>
    <x v="3"/>
    <x v="2"/>
  </r>
  <r>
    <x v="0"/>
    <s v="Waingmaw"/>
    <s v="Qtr. 3 Mu-yin  Baptist Church"/>
    <s v="MMR001CMP030"/>
    <s v="GCA"/>
    <s v="Urban"/>
    <n v="31"/>
    <n v="171"/>
    <n v="23"/>
    <n v="124"/>
    <n v="31"/>
    <n v="171"/>
    <x v="0"/>
    <x v="3"/>
    <x v="2"/>
  </r>
  <r>
    <x v="0"/>
    <s v="Hpakant"/>
    <s v="Baptist Church, Hmaw Si Sar(Lon Khin)"/>
    <s v="MMR001CMP169"/>
    <s v="GCA"/>
    <s v="Rural"/>
    <n v="36"/>
    <n v="220"/>
    <n v="36"/>
    <n v="220"/>
    <n v="36"/>
    <n v="220"/>
    <x v="2"/>
    <x v="3"/>
    <x v="2"/>
  </r>
  <r>
    <x v="0"/>
    <s v="Momauk"/>
    <s v="Loi Je Catholic Church"/>
    <s v="MMR001CMP069"/>
    <s v="GCA"/>
    <s v="Urban"/>
    <n v="124"/>
    <n v="544"/>
    <n v="124"/>
    <n v="633"/>
    <n v="124"/>
    <n v="0"/>
    <x v="2"/>
    <x v="3"/>
    <x v="4"/>
  </r>
  <r>
    <x v="0"/>
    <s v="Momauk"/>
    <s v="Loi Je Catholic Church"/>
    <s v="MMR001CMP069"/>
    <s v="GCA"/>
    <s v="Urban"/>
    <n v="124"/>
    <n v="544"/>
    <n v="124"/>
    <n v="633"/>
    <n v="124"/>
    <n v="0"/>
    <x v="1"/>
    <x v="3"/>
    <x v="3"/>
  </r>
  <r>
    <x v="0"/>
    <s v="Momauk"/>
    <s v="Loi Je Catholic Church"/>
    <s v="MMR001CMP069"/>
    <s v="GCA"/>
    <s v="Urban"/>
    <n v="124"/>
    <n v="544"/>
    <n v="124"/>
    <n v="633"/>
    <n v="124"/>
    <n v="0"/>
    <x v="0"/>
    <x v="3"/>
    <x v="13"/>
  </r>
  <r>
    <x v="0"/>
    <s v="Mansi"/>
    <s v="Lana Zup Ja "/>
    <s v="MMR001CMP128"/>
    <s v="NGCA"/>
    <s v="Rural"/>
    <n v="545"/>
    <n v="2560"/>
    <n v="553"/>
    <n v="2692"/>
    <n v="553"/>
    <n v="0"/>
    <x v="1"/>
    <x v="3"/>
    <x v="2"/>
  </r>
  <r>
    <x v="0"/>
    <s v="Momauk"/>
    <s v="Pa Kahtawng "/>
    <s v="MMR001CMP126"/>
    <s v="NGCA"/>
    <s v="Mixed"/>
    <n v="677"/>
    <n v="3622"/>
    <n v="678"/>
    <n v="3741"/>
    <n v="678"/>
    <n v="0"/>
    <x v="0"/>
    <x v="3"/>
    <x v="2"/>
  </r>
  <r>
    <x v="0"/>
    <s v="Myitkyina"/>
    <s v="Njang Dung Baptist Church "/>
    <s v="MMR001CMP002"/>
    <s v="GCA"/>
    <s v="Urban"/>
    <n v="57"/>
    <n v="233"/>
    <n v="58"/>
    <n v="241"/>
    <n v="58"/>
    <n v="241"/>
    <x v="2"/>
    <x v="3"/>
    <x v="1"/>
  </r>
  <r>
    <x v="0"/>
    <s v="Mansi"/>
    <s v="Lana Zup Ja "/>
    <s v="MMR001CMP128"/>
    <s v="NGCA"/>
    <s v="Rural"/>
    <n v="545"/>
    <n v="2560"/>
    <n v="553"/>
    <n v="2692"/>
    <n v="553"/>
    <n v="0"/>
    <x v="2"/>
    <x v="3"/>
    <x v="2"/>
  </r>
  <r>
    <x v="0"/>
    <s v="Mansi"/>
    <s v="Mansi Baptist Church"/>
    <s v="MMR001CMP066"/>
    <s v="GCA"/>
    <s v="Urban"/>
    <n v="221"/>
    <n v="1003"/>
    <n v="192"/>
    <n v="873"/>
    <n v="192"/>
    <n v="873"/>
    <x v="1"/>
    <x v="3"/>
    <x v="0"/>
  </r>
  <r>
    <x v="0"/>
    <s v="Mansi"/>
    <s v="Mansi Baptist Church"/>
    <s v="MMR001CMP066"/>
    <s v="GCA"/>
    <s v="Urban"/>
    <n v="221"/>
    <n v="1003"/>
    <n v="192"/>
    <n v="873"/>
    <n v="192"/>
    <n v="873"/>
    <x v="2"/>
    <x v="3"/>
    <x v="1"/>
  </r>
  <r>
    <x v="0"/>
    <s v="Myitkyina"/>
    <s v="Tat Kone San Pya Baptist Church"/>
    <s v="MMR001CMP005"/>
    <s v="GCA"/>
    <s v="Urban"/>
    <n v="43"/>
    <n v="216"/>
    <n v="32"/>
    <n v="171"/>
    <n v="43"/>
    <n v="216"/>
    <x v="2"/>
    <x v="3"/>
    <x v="2"/>
  </r>
  <r>
    <x v="0"/>
    <s v="Myitkyina"/>
    <s v="Tat Kone San Pya Baptist Church"/>
    <s v="MMR001CMP005"/>
    <s v="GCA"/>
    <s v="Urban"/>
    <n v="43"/>
    <n v="216"/>
    <n v="32"/>
    <n v="171"/>
    <n v="43"/>
    <n v="216"/>
    <x v="1"/>
    <x v="3"/>
    <x v="2"/>
  </r>
  <r>
    <x v="0"/>
    <s v="Myitkyina"/>
    <s v="Tat Kone San Pya Baptist Church"/>
    <s v="MMR001CMP005"/>
    <s v="GCA"/>
    <s v="Urban"/>
    <n v="43"/>
    <n v="216"/>
    <n v="32"/>
    <n v="171"/>
    <n v="43"/>
    <n v="216"/>
    <x v="0"/>
    <x v="3"/>
    <x v="2"/>
  </r>
  <r>
    <x v="0"/>
    <s v="Hpakant"/>
    <s v="Ward 2 Sai Taung Baptist Church, Seik Mu "/>
    <s v="MMR001CMP184"/>
    <s v="GCA"/>
    <s v="Rural"/>
    <n v="35"/>
    <n v="220"/>
    <n v="35"/>
    <n v="173"/>
    <n v="35"/>
    <n v="173"/>
    <x v="0"/>
    <x v="3"/>
    <x v="2"/>
  </r>
  <r>
    <x v="0"/>
    <s v="Hpakant"/>
    <s v="Ward 2 Sai Taung Baptist Church, Seik Mu "/>
    <s v="MMR001CMP184"/>
    <s v="GCA"/>
    <s v="Rural"/>
    <n v="35"/>
    <n v="220"/>
    <n v="35"/>
    <n v="173"/>
    <n v="35"/>
    <n v="173"/>
    <x v="1"/>
    <x v="3"/>
    <x v="2"/>
  </r>
  <r>
    <x v="0"/>
    <s v="Hpakant"/>
    <s v="Sai Nai Baptish Church, Maw Shan Vil., Seki Mu"/>
    <s v="MMR001CMP183"/>
    <s v="GCA"/>
    <s v="Mixed"/>
    <n v="8"/>
    <n v="40"/>
    <n v="8"/>
    <m/>
    <n v="8"/>
    <n v="0"/>
    <x v="0"/>
    <x v="3"/>
    <x v="2"/>
  </r>
  <r>
    <x v="0"/>
    <s v="Hpakant"/>
    <s v="Ward 2 Sai Taung Baptist Church, Seik Mu "/>
    <s v="MMR001CMP184"/>
    <s v="GCA"/>
    <s v="Rural"/>
    <n v="35"/>
    <n v="220"/>
    <n v="35"/>
    <n v="173"/>
    <n v="35"/>
    <n v="173"/>
    <x v="2"/>
    <x v="3"/>
    <x v="2"/>
  </r>
  <r>
    <x v="0"/>
    <s v="Momauk"/>
    <s v="Man Bung Catholic compound"/>
    <s v="MMR001CMP062"/>
    <s v="GCA"/>
    <s v="Urban"/>
    <n v="261"/>
    <n v="1155"/>
    <n v="259"/>
    <n v="1160"/>
    <n v="259"/>
    <n v="0"/>
    <x v="1"/>
    <x v="3"/>
    <x v="2"/>
  </r>
  <r>
    <x v="0"/>
    <s v="Myitkyina"/>
    <s v="Njang Dung Baptist Church "/>
    <s v="MMR001CMP002"/>
    <s v="GCA"/>
    <s v="Urban"/>
    <n v="57"/>
    <n v="233"/>
    <n v="58"/>
    <n v="241"/>
    <n v="58"/>
    <n v="241"/>
    <x v="1"/>
    <x v="3"/>
    <x v="0"/>
  </r>
  <r>
    <x v="0"/>
    <s v="Myitkyina"/>
    <s v="Njang Dung Baptist Church "/>
    <s v="MMR001CMP002"/>
    <s v="GCA"/>
    <s v="Urban"/>
    <n v="57"/>
    <n v="233"/>
    <n v="58"/>
    <n v="241"/>
    <n v="58"/>
    <n v="241"/>
    <x v="0"/>
    <x v="3"/>
    <x v="4"/>
  </r>
  <r>
    <x v="0"/>
    <s v="Waingmaw"/>
    <s v="Hkat Cho "/>
    <s v="MMR001CMP028"/>
    <s v="GCA"/>
    <s v="Rural"/>
    <n v="99"/>
    <n v="480"/>
    <n v="65"/>
    <n v="360"/>
    <n v="99"/>
    <n v="480"/>
    <x v="2"/>
    <x v="3"/>
    <x v="2"/>
  </r>
  <r>
    <x v="0"/>
    <s v="Waingmaw"/>
    <s v="Hkat Cho "/>
    <s v="MMR001CMP028"/>
    <s v="GCA"/>
    <s v="Rural"/>
    <n v="99"/>
    <n v="480"/>
    <n v="65"/>
    <n v="360"/>
    <n v="99"/>
    <n v="480"/>
    <x v="1"/>
    <x v="3"/>
    <x v="2"/>
  </r>
  <r>
    <x v="0"/>
    <s v="Waingmaw"/>
    <s v="Hkat Cho "/>
    <s v="MMR001CMP028"/>
    <s v="GCA"/>
    <s v="Rural"/>
    <n v="99"/>
    <n v="480"/>
    <n v="65"/>
    <n v="360"/>
    <n v="99"/>
    <n v="480"/>
    <x v="0"/>
    <x v="3"/>
    <x v="2"/>
  </r>
  <r>
    <x v="0"/>
    <s v="Mansi"/>
    <s v="Man Wing Catholic Church 1"/>
    <s v="MMR001CMP228"/>
    <s v="GCA"/>
    <s v="Rural"/>
    <n v="123"/>
    <n v="555"/>
    <n v="443"/>
    <n v="2248"/>
    <n v="443"/>
    <n v="0"/>
    <x v="0"/>
    <x v="3"/>
    <x v="1"/>
  </r>
  <r>
    <x v="0"/>
    <s v="Mansi"/>
    <s v="Man Wing Catholic Church 1"/>
    <s v="MMR001CMP228"/>
    <s v="GCA"/>
    <s v="Rural"/>
    <n v="123"/>
    <n v="555"/>
    <n v="443"/>
    <n v="2248"/>
    <n v="443"/>
    <n v="0"/>
    <x v="1"/>
    <x v="3"/>
    <x v="2"/>
  </r>
  <r>
    <x v="0"/>
    <s v="Mansi"/>
    <s v="Man Wing Catholic Church 1"/>
    <s v="MMR001CMP228"/>
    <s v="GCA"/>
    <s v="Rural"/>
    <n v="123"/>
    <n v="555"/>
    <n v="443"/>
    <n v="2248"/>
    <n v="443"/>
    <n v="0"/>
    <x v="2"/>
    <x v="3"/>
    <x v="1"/>
  </r>
  <r>
    <x v="0"/>
    <s v="Waingmaw"/>
    <s v="Zai Awng / Mung Ga Zup"/>
    <s v="MMR001CMP111"/>
    <s v="NGCA"/>
    <s v="Sub-urban"/>
    <n v="680"/>
    <n v="2913"/>
    <n v="612"/>
    <n v="2806"/>
    <n v="612"/>
    <n v="2806"/>
    <x v="0"/>
    <x v="3"/>
    <x v="2"/>
  </r>
  <r>
    <x v="1"/>
    <s v="Namhkan"/>
    <s v="Nam Hkam (KBC Jaw Wang) II"/>
    <s v="MMR015CMP214"/>
    <s v="GCA"/>
    <s v="Urban"/>
    <n v="38"/>
    <n v="198"/>
    <n v="35"/>
    <n v="188"/>
    <n v="37"/>
    <n v="198"/>
    <x v="2"/>
    <x v="3"/>
    <x v="2"/>
  </r>
  <r>
    <x v="0"/>
    <s v="Hpakant"/>
    <s v="Ku Day Maw KBC"/>
    <s v="MMR001CMP231"/>
    <s v="GCA"/>
    <s v="Rural"/>
    <n v="46"/>
    <n v="225"/>
    <n v="50"/>
    <n v="242"/>
    <n v="50"/>
    <n v="242"/>
    <x v="1"/>
    <x v="3"/>
    <x v="2"/>
  </r>
  <r>
    <x v="0"/>
    <s v="Shwegu"/>
    <s v="Shwe Gu Catholic Church"/>
    <s v="MMR001CMP068"/>
    <s v="GCA"/>
    <s v="Urban"/>
    <n v="41"/>
    <n v="152"/>
    <n v="38"/>
    <n v="165"/>
    <n v="38"/>
    <n v="0"/>
    <x v="0"/>
    <x v="3"/>
    <x v="2"/>
  </r>
  <r>
    <x v="0"/>
    <s v="Shwegu"/>
    <s v="Shwe Gu Catholic Church"/>
    <s v="MMR001CMP068"/>
    <s v="GCA"/>
    <s v="Urban"/>
    <n v="41"/>
    <n v="152"/>
    <n v="38"/>
    <n v="165"/>
    <n v="38"/>
    <n v="0"/>
    <x v="1"/>
    <x v="3"/>
    <x v="2"/>
  </r>
  <r>
    <x v="0"/>
    <s v="Bhamo"/>
    <s v="Nant Hlaing Church"/>
    <s v="MMR001CMP054"/>
    <s v="GCA"/>
    <s v="Rural"/>
    <n v="20"/>
    <n v="103"/>
    <n v="19"/>
    <n v="108"/>
    <n v="19"/>
    <n v="0"/>
    <x v="2"/>
    <x v="3"/>
    <x v="2"/>
  </r>
  <r>
    <x v="0"/>
    <s v="Shwegu"/>
    <s v="Shwe Gu Catholic Church"/>
    <s v="MMR001CMP068"/>
    <s v="GCA"/>
    <s v="Urban"/>
    <n v="41"/>
    <n v="152"/>
    <n v="38"/>
    <n v="165"/>
    <n v="38"/>
    <n v="0"/>
    <x v="2"/>
    <x v="3"/>
    <x v="2"/>
  </r>
  <r>
    <x v="0"/>
    <s v="Mansi"/>
    <s v="Man Wing Baptist Church"/>
    <s v="MMR001CMP133"/>
    <s v="GCA"/>
    <s v="Rural"/>
    <n v="111"/>
    <n v="541"/>
    <n v="107"/>
    <n v="525"/>
    <n v="111"/>
    <n v="525"/>
    <x v="2"/>
    <x v="3"/>
    <x v="2"/>
  </r>
  <r>
    <x v="0"/>
    <s v="Bhamo"/>
    <s v="Nant Hlaing Church"/>
    <s v="MMR001CMP054"/>
    <s v="GCA"/>
    <s v="Rural"/>
    <n v="20"/>
    <n v="103"/>
    <n v="19"/>
    <n v="108"/>
    <n v="19"/>
    <n v="0"/>
    <x v="1"/>
    <x v="3"/>
    <x v="2"/>
  </r>
  <r>
    <x v="0"/>
    <s v="Bhamo"/>
    <s v="Nant Hlaing Church"/>
    <s v="MMR001CMP054"/>
    <s v="GCA"/>
    <s v="Rural"/>
    <n v="20"/>
    <n v="103"/>
    <n v="19"/>
    <n v="108"/>
    <n v="19"/>
    <n v="0"/>
    <x v="0"/>
    <x v="3"/>
    <x v="2"/>
  </r>
  <r>
    <x v="0"/>
    <s v="Hpakant"/>
    <s v="Ku Day Maw KBC"/>
    <s v="MMR001CMP231"/>
    <s v="GCA"/>
    <s v="Rural"/>
    <n v="46"/>
    <n v="225"/>
    <n v="50"/>
    <n v="242"/>
    <n v="50"/>
    <n v="242"/>
    <x v="0"/>
    <x v="3"/>
    <x v="2"/>
  </r>
  <r>
    <x v="0"/>
    <s v="Waingmaw"/>
    <s v="Zai Awng / Mung Ga Zup"/>
    <s v="MMR001CMP111"/>
    <s v="NGCA"/>
    <s v="Sub-urban"/>
    <n v="680"/>
    <n v="2913"/>
    <n v="612"/>
    <n v="2806"/>
    <n v="612"/>
    <n v="2806"/>
    <x v="2"/>
    <x v="3"/>
    <x v="2"/>
  </r>
  <r>
    <x v="0"/>
    <s v="Waingmaw"/>
    <s v="Pajau / Jan Mai"/>
    <s v="MMR001CMP120"/>
    <s v="NGCA"/>
    <s v="Sub-urban"/>
    <n v="191"/>
    <n v="768"/>
    <n v="178"/>
    <n v="850"/>
    <n v="178"/>
    <n v="850"/>
    <x v="1"/>
    <x v="3"/>
    <x v="2"/>
  </r>
  <r>
    <x v="1"/>
    <s v="Namhkan"/>
    <s v="Namhkan - Pang Long KBC"/>
    <s v="MMR015CMP215"/>
    <s v="GCA"/>
    <s v="Urban"/>
    <n v="126"/>
    <n v="572"/>
    <n v="123"/>
    <n v="571"/>
    <n v="124"/>
    <n v="575"/>
    <x v="0"/>
    <x v="3"/>
    <x v="2"/>
  </r>
  <r>
    <x v="0"/>
    <s v="Hpakant"/>
    <s v="Ku Day Maw KBC"/>
    <s v="MMR001CMP231"/>
    <s v="GCA"/>
    <s v="Rural"/>
    <n v="46"/>
    <n v="225"/>
    <n v="50"/>
    <n v="242"/>
    <n v="50"/>
    <n v="242"/>
    <x v="2"/>
    <x v="3"/>
    <x v="2"/>
  </r>
  <r>
    <x v="0"/>
    <s v="Mansi"/>
    <s v="Man Wing Baptist Church"/>
    <s v="MMR001CMP133"/>
    <s v="GCA"/>
    <s v="Rural"/>
    <n v="111"/>
    <n v="541"/>
    <n v="107"/>
    <n v="525"/>
    <n v="111"/>
    <n v="525"/>
    <x v="0"/>
    <x v="3"/>
    <x v="2"/>
  </r>
  <r>
    <x v="0"/>
    <s v="Waingmaw"/>
    <s v="Pajau / Jan Mai"/>
    <s v="MMR001CMP120"/>
    <s v="NGCA"/>
    <s v="Sub-urban"/>
    <n v="191"/>
    <n v="768"/>
    <n v="178"/>
    <n v="850"/>
    <n v="178"/>
    <n v="850"/>
    <x v="2"/>
    <x v="3"/>
    <x v="2"/>
  </r>
  <r>
    <x v="0"/>
    <s v="Bhamo"/>
    <s v="AD-2000 Tharthana Compound"/>
    <s v="MMR001CMP050"/>
    <s v="GCA"/>
    <s v="Urban"/>
    <n v="274"/>
    <n v="1349"/>
    <n v="255"/>
    <n v="1126"/>
    <n v="255"/>
    <n v="0"/>
    <x v="2"/>
    <x v="3"/>
    <x v="2"/>
  </r>
  <r>
    <x v="1"/>
    <s v="Namhkan"/>
    <s v="Namhkan - Pang Long KBC"/>
    <s v="MMR015CMP215"/>
    <s v="GCA"/>
    <s v="Urban"/>
    <n v="126"/>
    <n v="572"/>
    <n v="123"/>
    <n v="571"/>
    <n v="124"/>
    <n v="575"/>
    <x v="2"/>
    <x v="3"/>
    <x v="2"/>
  </r>
  <r>
    <x v="0"/>
    <s v="Mansi"/>
    <s v="Man Wing Baptist Church Cultural Compound"/>
    <s v="MMR001CMP230"/>
    <s v="GCA"/>
    <s v="Rural"/>
    <n v="113"/>
    <n v="490"/>
    <n v="113"/>
    <n v="476"/>
    <n v="113"/>
    <n v="476"/>
    <x v="1"/>
    <x v="3"/>
    <x v="1"/>
  </r>
  <r>
    <x v="0"/>
    <s v="Bhamo"/>
    <s v="AD-2000 Tharthana Compound"/>
    <s v="MMR001CMP050"/>
    <s v="GCA"/>
    <s v="Urban"/>
    <n v="274"/>
    <n v="1349"/>
    <n v="255"/>
    <n v="1126"/>
    <n v="255"/>
    <n v="0"/>
    <x v="1"/>
    <x v="3"/>
    <x v="2"/>
  </r>
  <r>
    <x v="0"/>
    <s v="Mansi"/>
    <s v="Man Wing Baptist Church Cultural Compound"/>
    <s v="MMR001CMP230"/>
    <s v="GCA"/>
    <s v="Rural"/>
    <n v="113"/>
    <n v="490"/>
    <n v="113"/>
    <n v="476"/>
    <n v="113"/>
    <n v="476"/>
    <x v="2"/>
    <x v="3"/>
    <x v="1"/>
  </r>
  <r>
    <x v="0"/>
    <s v="Waingmaw"/>
    <s v="Pajau / Jan Mai"/>
    <s v="MMR001CMP120"/>
    <s v="NGCA"/>
    <s v="Sub-urban"/>
    <n v="191"/>
    <n v="768"/>
    <n v="178"/>
    <n v="850"/>
    <n v="178"/>
    <n v="850"/>
    <x v="0"/>
    <x v="3"/>
    <x v="2"/>
  </r>
  <r>
    <x v="0"/>
    <s v="Momauk"/>
    <s v="Nhkawng Pa "/>
    <s v="MMR001CMP131"/>
    <s v="NGCA"/>
    <s v="Rural"/>
    <n v="375"/>
    <n v="1598"/>
    <n v="375"/>
    <m/>
    <n v="375"/>
    <n v="0"/>
    <x v="2"/>
    <x v="3"/>
    <x v="2"/>
  </r>
  <r>
    <x v="1"/>
    <s v="Namhkan"/>
    <s v="Nam Hkam (KBC Jaw Wang) II"/>
    <s v="MMR015CMP214"/>
    <s v="GCA"/>
    <s v="Urban"/>
    <n v="38"/>
    <n v="198"/>
    <n v="35"/>
    <n v="188"/>
    <n v="37"/>
    <n v="198"/>
    <x v="0"/>
    <x v="3"/>
    <x v="2"/>
  </r>
  <r>
    <x v="0"/>
    <s v="Waingmaw"/>
    <s v="Hkau Shau (BP 12)"/>
    <s v="MMR001CMP115"/>
    <s v="NGCA"/>
    <s v="Sub-urban"/>
    <n v="136"/>
    <n v="1116"/>
    <n v="146"/>
    <n v="1072"/>
    <n v="146"/>
    <n v="1072"/>
    <x v="0"/>
    <x v="3"/>
    <x v="2"/>
  </r>
  <r>
    <x v="0"/>
    <s v="Waingmaw"/>
    <s v="Hkau Shau (BP 12)"/>
    <s v="MMR001CMP115"/>
    <s v="NGCA"/>
    <s v="Sub-urban"/>
    <n v="136"/>
    <n v="1116"/>
    <n v="146"/>
    <n v="1072"/>
    <n v="146"/>
    <n v="1072"/>
    <x v="1"/>
    <x v="3"/>
    <x v="2"/>
  </r>
  <r>
    <x v="0"/>
    <s v="Waingmaw"/>
    <s v="Hkau Shau (BP 12)"/>
    <s v="MMR001CMP115"/>
    <s v="NGCA"/>
    <s v="Sub-urban"/>
    <n v="136"/>
    <n v="1116"/>
    <n v="146"/>
    <n v="1072"/>
    <n v="146"/>
    <n v="1072"/>
    <x v="2"/>
    <x v="3"/>
    <x v="2"/>
  </r>
  <r>
    <x v="0"/>
    <s v="Hpakant"/>
    <s v="Yumar Baptist Church"/>
    <s v="MMR001CMP105"/>
    <s v="GCA"/>
    <s v="Rural"/>
    <n v="19"/>
    <n v="72"/>
    <n v="19"/>
    <n v="72"/>
    <n v="19"/>
    <n v="72"/>
    <x v="0"/>
    <x v="3"/>
    <x v="2"/>
  </r>
  <r>
    <x v="0"/>
    <s v="Hpakant"/>
    <s v="Yumar Baptist Church"/>
    <s v="MMR001CMP105"/>
    <s v="GCA"/>
    <s v="Rural"/>
    <n v="19"/>
    <n v="72"/>
    <n v="19"/>
    <n v="72"/>
    <n v="19"/>
    <n v="72"/>
    <x v="1"/>
    <x v="3"/>
    <x v="2"/>
  </r>
  <r>
    <x v="0"/>
    <s v="Hpakant"/>
    <s v="Yumar Baptist Church"/>
    <s v="MMR001CMP105"/>
    <s v="GCA"/>
    <s v="Rural"/>
    <n v="19"/>
    <n v="72"/>
    <n v="19"/>
    <n v="72"/>
    <n v="19"/>
    <n v="72"/>
    <x v="2"/>
    <x v="3"/>
    <x v="2"/>
  </r>
  <r>
    <x v="0"/>
    <s v="Mansi"/>
    <s v="Bum Tsit Pa "/>
    <s v="MMR001CMP129"/>
    <s v="NGCA"/>
    <s v="Rural"/>
    <n v="245"/>
    <n v="1232"/>
    <n v="425"/>
    <n v="1982"/>
    <n v="425"/>
    <n v="0"/>
    <x v="0"/>
    <x v="3"/>
    <x v="2"/>
  </r>
  <r>
    <x v="0"/>
    <s v="Mansi"/>
    <s v="Man Wing Baptist Church"/>
    <s v="MMR001CMP133"/>
    <s v="GCA"/>
    <s v="Rural"/>
    <n v="111"/>
    <n v="541"/>
    <n v="107"/>
    <n v="525"/>
    <n v="111"/>
    <n v="525"/>
    <x v="1"/>
    <x v="3"/>
    <x v="2"/>
  </r>
  <r>
    <x v="0"/>
    <s v="Waingmaw"/>
    <s v="Waingmaw AG Church"/>
    <s v="MMR001CMP038"/>
    <s v="GCA"/>
    <s v="Urban"/>
    <n v="70"/>
    <n v="278"/>
    <n v="37"/>
    <n v="156"/>
    <n v="71"/>
    <n v="277"/>
    <x v="2"/>
    <x v="3"/>
    <x v="2"/>
  </r>
  <r>
    <x v="1"/>
    <s v="Namhkan"/>
    <s v="Namhkan - Pang Long KBC"/>
    <s v="MMR015CMP215"/>
    <s v="GCA"/>
    <s v="Urban"/>
    <n v="126"/>
    <n v="572"/>
    <n v="123"/>
    <n v="571"/>
    <n v="124"/>
    <n v="575"/>
    <x v="1"/>
    <x v="3"/>
    <x v="2"/>
  </r>
  <r>
    <x v="0"/>
    <s v="Waingmaw"/>
    <s v="Waingmaw AG Church"/>
    <s v="MMR001CMP038"/>
    <s v="GCA"/>
    <s v="Urban"/>
    <n v="70"/>
    <n v="278"/>
    <n v="37"/>
    <n v="156"/>
    <n v="71"/>
    <n v="277"/>
    <x v="1"/>
    <x v="3"/>
    <x v="2"/>
  </r>
  <r>
    <x v="0"/>
    <s v="Waingmaw"/>
    <s v="Waingmaw AG Church"/>
    <s v="MMR001CMP038"/>
    <s v="GCA"/>
    <s v="Urban"/>
    <n v="70"/>
    <n v="278"/>
    <n v="37"/>
    <n v="156"/>
    <n v="71"/>
    <n v="277"/>
    <x v="0"/>
    <x v="3"/>
    <x v="2"/>
  </r>
  <r>
    <x v="0"/>
    <s v="Mansi"/>
    <s v="Bum Tsit Pa "/>
    <s v="MMR001CMP129"/>
    <s v="NGCA"/>
    <s v="Rural"/>
    <n v="245"/>
    <n v="1232"/>
    <n v="425"/>
    <n v="1982"/>
    <n v="425"/>
    <n v="0"/>
    <x v="2"/>
    <x v="3"/>
    <x v="2"/>
  </r>
  <r>
    <x v="0"/>
    <s v="Momauk"/>
    <s v="Nhkawng Pa "/>
    <s v="MMR001CMP131"/>
    <s v="NGCA"/>
    <s v="Rural"/>
    <n v="375"/>
    <n v="1598"/>
    <n v="375"/>
    <m/>
    <n v="375"/>
    <n v="0"/>
    <x v="1"/>
    <x v="3"/>
    <x v="2"/>
  </r>
  <r>
    <x v="0"/>
    <s v="Momauk"/>
    <s v="Nhkawng Pa "/>
    <s v="MMR001CMP131"/>
    <s v="NGCA"/>
    <s v="Rural"/>
    <n v="375"/>
    <n v="1598"/>
    <n v="375"/>
    <m/>
    <n v="375"/>
    <n v="0"/>
    <x v="0"/>
    <x v="3"/>
    <x v="2"/>
  </r>
  <r>
    <x v="0"/>
    <s v="Hpakant"/>
    <s v="5 Ward Baptist Church(lon Khin)"/>
    <s v="MMR001CMP179"/>
    <s v="GCA"/>
    <s v="Rural"/>
    <n v="77"/>
    <n v="393"/>
    <n v="77"/>
    <n v="393"/>
    <n v="77"/>
    <n v="393"/>
    <x v="0"/>
    <x v="3"/>
    <x v="2"/>
  </r>
  <r>
    <x v="0"/>
    <s v="Hpakant"/>
    <s v="5 Ward Baptist Church(lon Khin)"/>
    <s v="MMR001CMP179"/>
    <s v="GCA"/>
    <s v="Rural"/>
    <n v="77"/>
    <n v="393"/>
    <n v="77"/>
    <n v="393"/>
    <n v="77"/>
    <n v="393"/>
    <x v="1"/>
    <x v="3"/>
    <x v="2"/>
  </r>
  <r>
    <x v="0"/>
    <s v="Hpakant"/>
    <s v="5 Ward Baptist Church(lon Khin)"/>
    <s v="MMR001CMP179"/>
    <s v="GCA"/>
    <s v="Rural"/>
    <n v="77"/>
    <n v="393"/>
    <n v="77"/>
    <n v="393"/>
    <n v="77"/>
    <n v="393"/>
    <x v="2"/>
    <x v="3"/>
    <x v="2"/>
  </r>
  <r>
    <x v="0"/>
    <s v="Hpakant"/>
    <s v="Sai Nai Baptish Church, Maw Shan Vil., Seki Mu"/>
    <s v="MMR001CMP183"/>
    <s v="GCA"/>
    <s v="Mixed"/>
    <n v="8"/>
    <n v="40"/>
    <n v="8"/>
    <m/>
    <n v="8"/>
    <n v="0"/>
    <x v="2"/>
    <x v="3"/>
    <x v="2"/>
  </r>
  <r>
    <x v="0"/>
    <s v="Mansi"/>
    <s v="Bum Tsit Pa "/>
    <s v="MMR001CMP129"/>
    <s v="NGCA"/>
    <s v="Rural"/>
    <n v="245"/>
    <n v="1232"/>
    <n v="425"/>
    <n v="1982"/>
    <n v="425"/>
    <n v="0"/>
    <x v="1"/>
    <x v="3"/>
    <x v="2"/>
  </r>
  <r>
    <x v="0"/>
    <s v="Chipwi"/>
    <s v="Hpare Hkyer - BP6"/>
    <s v="MMR001CMP043"/>
    <s v="NGCA"/>
    <s v="Sub-urban"/>
    <n v="154"/>
    <n v="920"/>
    <n v="512"/>
    <n v="1016"/>
    <n v="512"/>
    <n v="1016"/>
    <x v="0"/>
    <x v="3"/>
    <x v="0"/>
  </r>
  <r>
    <x v="0"/>
    <s v="Waingmaw"/>
    <s v="Maina AG Church"/>
    <s v="MMR001CMP031"/>
    <s v="GCA"/>
    <s v="Urban"/>
    <n v="143"/>
    <n v="800"/>
    <n v="113"/>
    <n v="618"/>
    <n v="143"/>
    <n v="800"/>
    <x v="0"/>
    <x v="3"/>
    <x v="6"/>
  </r>
  <r>
    <x v="0"/>
    <s v="Waingmaw"/>
    <s v="Maina AG Church"/>
    <s v="MMR001CMP031"/>
    <s v="GCA"/>
    <s v="Urban"/>
    <n v="143"/>
    <n v="800"/>
    <n v="113"/>
    <n v="618"/>
    <n v="143"/>
    <n v="800"/>
    <x v="1"/>
    <x v="3"/>
    <x v="19"/>
  </r>
  <r>
    <x v="0"/>
    <s v="Waingmaw"/>
    <s v="Thargaya Lisu Baptist Church"/>
    <s v="MMR001CMP037"/>
    <s v="GCA"/>
    <s v="Urban"/>
    <n v="44"/>
    <n v="183"/>
    <n v="25"/>
    <n v="115"/>
    <n v="44"/>
    <n v="181"/>
    <x v="1"/>
    <x v="3"/>
    <x v="2"/>
  </r>
  <r>
    <x v="0"/>
    <s v="Waingmaw"/>
    <s v="Shing Jai"/>
    <s v="MMR001CMP041"/>
    <s v="GCA"/>
    <s v="Rural"/>
    <n v="172"/>
    <n v="838"/>
    <n v="179"/>
    <n v="940"/>
    <n v="179"/>
    <n v="940"/>
    <x v="2"/>
    <x v="3"/>
    <x v="2"/>
  </r>
  <r>
    <x v="0"/>
    <s v="Waingmaw"/>
    <s v="Shing Jai"/>
    <s v="MMR001CMP041"/>
    <s v="GCA"/>
    <s v="Rural"/>
    <n v="172"/>
    <n v="838"/>
    <n v="179"/>
    <n v="940"/>
    <n v="179"/>
    <n v="940"/>
    <x v="1"/>
    <x v="3"/>
    <x v="1"/>
  </r>
  <r>
    <x v="0"/>
    <s v="Waingmaw"/>
    <s v="Shing Jai"/>
    <s v="MMR001CMP041"/>
    <s v="GCA"/>
    <s v="Rural"/>
    <n v="172"/>
    <n v="838"/>
    <n v="179"/>
    <n v="940"/>
    <n v="179"/>
    <n v="940"/>
    <x v="0"/>
    <x v="3"/>
    <x v="1"/>
  </r>
  <r>
    <x v="0"/>
    <s v="Myitkyina"/>
    <s v="Du Kahtawng Qtr. 14"/>
    <s v="MMR001CMP012"/>
    <s v="GCA"/>
    <s v="Urban"/>
    <n v="6"/>
    <n v="28"/>
    <n v="6"/>
    <n v="31"/>
    <n v="6"/>
    <n v="31"/>
    <x v="2"/>
    <x v="3"/>
    <x v="2"/>
  </r>
  <r>
    <x v="0"/>
    <s v="Hpakant"/>
    <s v="5 Ward RC Church(lon Khin)"/>
    <s v="MMR001CMP168"/>
    <s v="GCA"/>
    <s v="Rural"/>
    <n v="66"/>
    <n v="367"/>
    <n v="60"/>
    <n v="374"/>
    <n v="70"/>
    <n v="366"/>
    <x v="0"/>
    <x v="3"/>
    <x v="4"/>
  </r>
  <r>
    <x v="0"/>
    <s v="Myitkyina"/>
    <s v="Du Kahtawng Qtr. 4"/>
    <s v="MMR001CMP010"/>
    <s v="GCA"/>
    <s v="Urban"/>
    <n v="6"/>
    <n v="39"/>
    <n v="6"/>
    <n v="39"/>
    <n v="28"/>
    <n v="145"/>
    <x v="1"/>
    <x v="3"/>
    <x v="2"/>
  </r>
  <r>
    <x v="0"/>
    <s v="Waingmaw"/>
    <s v="Thargaya Lisu Baptist Church"/>
    <s v="MMR001CMP037"/>
    <s v="GCA"/>
    <s v="Urban"/>
    <n v="44"/>
    <n v="183"/>
    <n v="25"/>
    <n v="115"/>
    <n v="44"/>
    <n v="181"/>
    <x v="2"/>
    <x v="3"/>
    <x v="2"/>
  </r>
  <r>
    <x v="0"/>
    <s v="Myitkyina"/>
    <s v="Du Kahtawng Qtr. 4"/>
    <s v="MMR001CMP010"/>
    <s v="GCA"/>
    <s v="Urban"/>
    <n v="6"/>
    <n v="39"/>
    <n v="6"/>
    <n v="39"/>
    <n v="28"/>
    <n v="145"/>
    <x v="0"/>
    <x v="3"/>
    <x v="2"/>
  </r>
  <r>
    <x v="1"/>
    <s v="Muse"/>
    <s v="Muse Baptist Church"/>
    <s v="MMR015CMP213"/>
    <s v="GCA"/>
    <s v="Urban"/>
    <n v="56"/>
    <n v="236"/>
    <n v="52"/>
    <n v="212"/>
    <n v="52"/>
    <n v="212"/>
    <x v="0"/>
    <x v="3"/>
    <x v="4"/>
  </r>
  <r>
    <x v="1"/>
    <s v="Namhkan"/>
    <s v="Nam Hkam (KBC Jaw Wang) II"/>
    <s v="MMR015CMP214"/>
    <s v="GCA"/>
    <s v="Urban"/>
    <n v="38"/>
    <n v="198"/>
    <n v="35"/>
    <n v="188"/>
    <n v="37"/>
    <n v="198"/>
    <x v="1"/>
    <x v="3"/>
    <x v="2"/>
  </r>
  <r>
    <x v="0"/>
    <s v="Chipwi"/>
    <s v="Hpare Hkyer - BP6"/>
    <s v="MMR001CMP043"/>
    <s v="NGCA"/>
    <s v="Sub-urban"/>
    <n v="154"/>
    <n v="920"/>
    <n v="512"/>
    <n v="1016"/>
    <n v="512"/>
    <n v="1016"/>
    <x v="1"/>
    <x v="3"/>
    <x v="1"/>
  </r>
  <r>
    <x v="0"/>
    <s v="Chipwi"/>
    <s v="Hpare Hkyer - BP6"/>
    <s v="MMR001CMP043"/>
    <s v="NGCA"/>
    <s v="Sub-urban"/>
    <n v="154"/>
    <n v="920"/>
    <n v="512"/>
    <n v="1016"/>
    <n v="512"/>
    <n v="1016"/>
    <x v="2"/>
    <x v="3"/>
    <x v="1"/>
  </r>
  <r>
    <x v="0"/>
    <s v="Mansi"/>
    <s v="Lana Zup Ja "/>
    <s v="MMR001CMP128"/>
    <s v="NGCA"/>
    <s v="Rural"/>
    <n v="545"/>
    <n v="2560"/>
    <n v="553"/>
    <n v="2692"/>
    <n v="553"/>
    <n v="0"/>
    <x v="0"/>
    <x v="3"/>
    <x v="2"/>
  </r>
  <r>
    <x v="0"/>
    <s v="Mansi"/>
    <s v="Mansi Baptist Church"/>
    <s v="MMR001CMP066"/>
    <s v="GCA"/>
    <s v="Urban"/>
    <n v="221"/>
    <n v="1003"/>
    <n v="192"/>
    <n v="873"/>
    <n v="192"/>
    <n v="873"/>
    <x v="0"/>
    <x v="3"/>
    <x v="4"/>
  </r>
  <r>
    <x v="0"/>
    <s v="Waingmaw"/>
    <s v="Maina AG Church"/>
    <s v="MMR001CMP031"/>
    <s v="GCA"/>
    <s v="Urban"/>
    <n v="143"/>
    <n v="800"/>
    <n v="113"/>
    <n v="618"/>
    <n v="143"/>
    <n v="800"/>
    <x v="2"/>
    <x v="3"/>
    <x v="20"/>
  </r>
  <r>
    <x v="0"/>
    <s v="Myitkyina"/>
    <s v="Du Kahtawng Qtr. 4"/>
    <s v="MMR001CMP010"/>
    <s v="GCA"/>
    <s v="Urban"/>
    <n v="6"/>
    <n v="39"/>
    <n v="6"/>
    <n v="39"/>
    <n v="28"/>
    <n v="145"/>
    <x v="2"/>
    <x v="3"/>
    <x v="2"/>
  </r>
  <r>
    <x v="0"/>
    <s v="Myitkyina"/>
    <s v="Man Hkring Baptist Church"/>
    <s v="MMR001CMP008"/>
    <s v="GCA"/>
    <s v="Urban"/>
    <n v="101"/>
    <n v="544"/>
    <n v="94"/>
    <n v="503"/>
    <n v="101"/>
    <n v="544"/>
    <x v="1"/>
    <x v="3"/>
    <x v="2"/>
  </r>
  <r>
    <x v="0"/>
    <s v="Myitkyina"/>
    <s v="Du Kahtawng Qtr. 5"/>
    <s v="MMR001CMP011"/>
    <s v="GCA"/>
    <s v="Urban"/>
    <n v="50"/>
    <n v="236"/>
    <n v="8"/>
    <n v="35"/>
    <n v="8"/>
    <n v="35"/>
    <x v="0"/>
    <x v="3"/>
    <x v="2"/>
  </r>
  <r>
    <x v="0"/>
    <s v="Myitkyina"/>
    <s v="Du Kahtawng Qtr. 14"/>
    <s v="MMR001CMP012"/>
    <s v="GCA"/>
    <s v="Urban"/>
    <n v="6"/>
    <n v="28"/>
    <n v="6"/>
    <n v="31"/>
    <n v="6"/>
    <n v="31"/>
    <x v="1"/>
    <x v="3"/>
    <x v="2"/>
  </r>
  <r>
    <x v="0"/>
    <s v="Myitkyina"/>
    <s v="Du Kahtawng Qtr. 14"/>
    <s v="MMR001CMP012"/>
    <s v="GCA"/>
    <s v="Urban"/>
    <n v="6"/>
    <n v="28"/>
    <n v="6"/>
    <n v="31"/>
    <n v="6"/>
    <n v="31"/>
    <x v="0"/>
    <x v="3"/>
    <x v="2"/>
  </r>
  <r>
    <x v="0"/>
    <s v="Myitkyina"/>
    <s v="Du Kahtawng Qtr. 5"/>
    <s v="MMR001CMP011"/>
    <s v="GCA"/>
    <s v="Urban"/>
    <n v="50"/>
    <n v="236"/>
    <n v="8"/>
    <n v="35"/>
    <n v="8"/>
    <n v="35"/>
    <x v="1"/>
    <x v="3"/>
    <x v="2"/>
  </r>
  <r>
    <x v="0"/>
    <s v="Mansi"/>
    <s v="Maing Khaung Catholic Church"/>
    <s v="MMR001CMP223"/>
    <s v="GCA"/>
    <s v="Rural"/>
    <n v="123"/>
    <n v="582"/>
    <n v="130"/>
    <n v="600"/>
    <n v="142"/>
    <n v="0"/>
    <x v="2"/>
    <x v="3"/>
    <x v="2"/>
  </r>
  <r>
    <x v="0"/>
    <s v="Myitkyina"/>
    <s v="Du Kahtawng Qtr. 5"/>
    <s v="MMR001CMP011"/>
    <s v="GCA"/>
    <s v="Urban"/>
    <n v="50"/>
    <n v="236"/>
    <n v="8"/>
    <n v="35"/>
    <n v="8"/>
    <n v="35"/>
    <x v="2"/>
    <x v="3"/>
    <x v="2"/>
  </r>
  <r>
    <x v="0"/>
    <s v="Myitkyina"/>
    <s v="Man Hkring Baptist Church"/>
    <s v="MMR001CMP008"/>
    <s v="GCA"/>
    <s v="Urban"/>
    <n v="101"/>
    <n v="544"/>
    <n v="94"/>
    <n v="503"/>
    <n v="101"/>
    <n v="544"/>
    <x v="0"/>
    <x v="3"/>
    <x v="2"/>
  </r>
  <r>
    <x v="0"/>
    <s v="Myitkyina"/>
    <s v="Man Hkring Baptist Church"/>
    <s v="MMR001CMP008"/>
    <s v="GCA"/>
    <s v="Urban"/>
    <n v="101"/>
    <n v="544"/>
    <n v="94"/>
    <n v="503"/>
    <n v="101"/>
    <n v="544"/>
    <x v="2"/>
    <x v="3"/>
    <x v="2"/>
  </r>
  <r>
    <x v="0"/>
    <s v="Mansi"/>
    <s v="Maing Khaung Catholic Church"/>
    <s v="MMR001CMP223"/>
    <s v="GCA"/>
    <s v="Rural"/>
    <n v="123"/>
    <n v="582"/>
    <n v="130"/>
    <n v="600"/>
    <n v="142"/>
    <n v="0"/>
    <x v="1"/>
    <x v="3"/>
    <x v="2"/>
  </r>
  <r>
    <x v="0"/>
    <s v="Waingmaw"/>
    <s v="Thargaya Lisu Baptist Church"/>
    <s v="MMR001CMP037"/>
    <s v="GCA"/>
    <s v="Urban"/>
    <n v="44"/>
    <n v="183"/>
    <n v="25"/>
    <n v="115"/>
    <n v="44"/>
    <n v="181"/>
    <x v="0"/>
    <x v="3"/>
    <x v="2"/>
  </r>
  <r>
    <x v="0"/>
    <s v="Hpakant"/>
    <s v="5 Ward RC Church(lon Khin)"/>
    <s v="MMR001CMP168"/>
    <s v="GCA"/>
    <s v="Rural"/>
    <n v="66"/>
    <n v="367"/>
    <n v="60"/>
    <n v="374"/>
    <n v="70"/>
    <n v="366"/>
    <x v="2"/>
    <x v="3"/>
    <x v="0"/>
  </r>
  <r>
    <x v="0"/>
    <s v="Hpakant"/>
    <s v="5 Ward RC Church(lon Khin)"/>
    <s v="MMR001CMP168"/>
    <s v="GCA"/>
    <s v="Rural"/>
    <n v="66"/>
    <n v="367"/>
    <n v="60"/>
    <n v="374"/>
    <n v="70"/>
    <n v="366"/>
    <x v="1"/>
    <x v="3"/>
    <x v="1"/>
  </r>
  <r>
    <x v="0"/>
    <s v="Mansi"/>
    <s v="Maing Khaung Catholic Church"/>
    <s v="MMR001CMP223"/>
    <s v="GCA"/>
    <s v="Rural"/>
    <n v="123"/>
    <n v="582"/>
    <n v="130"/>
    <n v="600"/>
    <n v="142"/>
    <n v="0"/>
    <x v="0"/>
    <x v="3"/>
    <x v="2"/>
  </r>
  <r>
    <x v="1"/>
    <s v="Namhkan"/>
    <s v="Nam Hkam Catholic Church ( St. Thomas I)"/>
    <s v="MMR015CMP003"/>
    <s v="GCA"/>
    <s v="Urban"/>
    <n v="48"/>
    <n v="218"/>
    <n v="44"/>
    <n v="215"/>
    <n v="44"/>
    <n v="215"/>
    <x v="0"/>
    <x v="3"/>
    <x v="5"/>
  </r>
  <r>
    <x v="0"/>
    <s v="Shwegu"/>
    <s v="Shwe Gu Baptist Church"/>
    <s v="MMR001CMP067"/>
    <s v="GCA"/>
    <s v="Urban"/>
    <n v="83"/>
    <n v="293"/>
    <n v="86"/>
    <n v="303"/>
    <n v="86"/>
    <n v="303"/>
    <x v="1"/>
    <x v="3"/>
    <x v="5"/>
  </r>
  <r>
    <x v="0"/>
    <s v="Shwegu"/>
    <s v="Shwe Gu Baptist Church"/>
    <s v="MMR001CMP067"/>
    <s v="GCA"/>
    <s v="Urban"/>
    <n v="83"/>
    <n v="293"/>
    <n v="86"/>
    <n v="303"/>
    <n v="86"/>
    <n v="303"/>
    <x v="2"/>
    <x v="3"/>
    <x v="1"/>
  </r>
  <r>
    <x v="0"/>
    <s v="Mogaung"/>
    <s v="Sar Hmaw - KBC"/>
    <s v="MMR001CMP236"/>
    <s v="GCA"/>
    <s v="Rural"/>
    <n v="40"/>
    <n v="158"/>
    <n v="31"/>
    <n v="138"/>
    <n v="31"/>
    <n v="138"/>
    <x v="1"/>
    <x v="3"/>
    <x v="2"/>
  </r>
  <r>
    <x v="0"/>
    <s v="Mogaung"/>
    <s v="Sar Hmaw - KBC"/>
    <s v="MMR001CMP236"/>
    <s v="GCA"/>
    <s v="Rural"/>
    <n v="40"/>
    <n v="158"/>
    <n v="31"/>
    <n v="138"/>
    <n v="31"/>
    <n v="138"/>
    <x v="2"/>
    <x v="3"/>
    <x v="2"/>
  </r>
  <r>
    <x v="0"/>
    <s v="Bhamo"/>
    <s v="Phan Khar Kone"/>
    <s v="MMR001CMP193"/>
    <s v="GCA"/>
    <s v="Rural"/>
    <n v="157"/>
    <n v="761"/>
    <n v="150"/>
    <n v="761"/>
    <n v="150"/>
    <n v="761"/>
    <x v="0"/>
    <x v="3"/>
    <x v="2"/>
  </r>
  <r>
    <x v="1"/>
    <s v="Namhkan"/>
    <s v="Nam Hkam Catholic Church ( St. Thomas I)"/>
    <s v="MMR015CMP003"/>
    <s v="GCA"/>
    <s v="Urban"/>
    <n v="48"/>
    <n v="218"/>
    <n v="44"/>
    <n v="215"/>
    <n v="44"/>
    <n v="215"/>
    <x v="2"/>
    <x v="3"/>
    <x v="3"/>
  </r>
  <r>
    <x v="1"/>
    <s v="Kutkai"/>
    <s v="Mungji Pa Dabang (Catholic Church)"/>
    <s v="MMR015CMP217"/>
    <s v="GCA"/>
    <s v="Mixed"/>
    <n v="23"/>
    <n v="112"/>
    <n v="22"/>
    <n v="111"/>
    <n v="22"/>
    <n v="111"/>
    <x v="0"/>
    <x v="3"/>
    <x v="2"/>
  </r>
  <r>
    <x v="0"/>
    <s v="Bhamo"/>
    <s v="Phan Khar Kone"/>
    <s v="MMR001CMP193"/>
    <s v="GCA"/>
    <s v="Rural"/>
    <n v="157"/>
    <n v="761"/>
    <n v="150"/>
    <n v="761"/>
    <n v="150"/>
    <n v="761"/>
    <x v="1"/>
    <x v="3"/>
    <x v="2"/>
  </r>
  <r>
    <x v="0"/>
    <s v="Bhamo"/>
    <s v="Phan Khar Kone"/>
    <s v="MMR001CMP193"/>
    <s v="GCA"/>
    <s v="Rural"/>
    <n v="157"/>
    <n v="761"/>
    <n v="150"/>
    <n v="761"/>
    <n v="150"/>
    <n v="761"/>
    <x v="2"/>
    <x v="3"/>
    <x v="2"/>
  </r>
  <r>
    <x v="0"/>
    <s v="Shwegu"/>
    <s v="Shwe Gu Baptist Church"/>
    <s v="MMR001CMP067"/>
    <s v="GCA"/>
    <s v="Urban"/>
    <n v="83"/>
    <n v="293"/>
    <n v="86"/>
    <n v="303"/>
    <n v="86"/>
    <n v="303"/>
    <x v="0"/>
    <x v="3"/>
    <x v="13"/>
  </r>
  <r>
    <x v="1"/>
    <s v="Kutkai"/>
    <s v="Kutkai downtown (RC Church)"/>
    <s v="MMR015CMP017"/>
    <s v="GCA"/>
    <s v="Urban"/>
    <n v="31"/>
    <n v="144"/>
    <n v="30"/>
    <n v="139"/>
    <n v="30"/>
    <n v="139"/>
    <x v="0"/>
    <x v="3"/>
    <x v="0"/>
  </r>
  <r>
    <x v="1"/>
    <s v="Manton"/>
    <s v="Mandung - RC"/>
    <s v="MMR015CMP209"/>
    <s v="GCA"/>
    <s v="Urban"/>
    <n v="31"/>
    <n v="183"/>
    <n v="29"/>
    <n v="157"/>
    <n v="29"/>
    <n v="157"/>
    <x v="1"/>
    <x v="3"/>
    <x v="2"/>
  </r>
  <r>
    <x v="1"/>
    <s v="Manton"/>
    <s v="Mandung - RC"/>
    <s v="MMR015CMP209"/>
    <s v="GCA"/>
    <s v="Urban"/>
    <n v="31"/>
    <n v="183"/>
    <n v="29"/>
    <n v="157"/>
    <n v="29"/>
    <n v="157"/>
    <x v="0"/>
    <x v="3"/>
    <x v="2"/>
  </r>
  <r>
    <x v="1"/>
    <s v="Muse"/>
    <s v="Muse Catholic Church"/>
    <s v="MMR015CMP216"/>
    <s v="GCA"/>
    <s v="Urban"/>
    <n v="26"/>
    <n v="111"/>
    <n v="26"/>
    <n v="118"/>
    <n v="26"/>
    <n v="118"/>
    <x v="0"/>
    <x v="3"/>
    <x v="1"/>
  </r>
  <r>
    <x v="1"/>
    <s v="Kutkai"/>
    <s v="Kutkai downtown (RC Church)"/>
    <s v="MMR015CMP017"/>
    <s v="GCA"/>
    <s v="Urban"/>
    <n v="31"/>
    <n v="144"/>
    <n v="30"/>
    <n v="139"/>
    <n v="30"/>
    <n v="139"/>
    <x v="1"/>
    <x v="3"/>
    <x v="1"/>
  </r>
  <r>
    <x v="1"/>
    <s v="Kutkai"/>
    <s v="Mungji Pa Dabang (Catholic Church)"/>
    <s v="MMR015CMP217"/>
    <s v="GCA"/>
    <s v="Mixed"/>
    <n v="23"/>
    <n v="112"/>
    <n v="22"/>
    <n v="111"/>
    <n v="22"/>
    <n v="111"/>
    <x v="1"/>
    <x v="3"/>
    <x v="2"/>
  </r>
  <r>
    <x v="0"/>
    <s v="Mogaung"/>
    <s v="Sar Hmaw - KBC"/>
    <s v="MMR001CMP236"/>
    <s v="GCA"/>
    <s v="Rural"/>
    <n v="40"/>
    <n v="158"/>
    <n v="31"/>
    <n v="138"/>
    <n v="31"/>
    <n v="138"/>
    <x v="0"/>
    <x v="3"/>
    <x v="2"/>
  </r>
  <r>
    <x v="1"/>
    <s v="Manton"/>
    <s v="Mandung - RC"/>
    <s v="MMR015CMP209"/>
    <s v="GCA"/>
    <s v="Urban"/>
    <n v="31"/>
    <n v="183"/>
    <n v="29"/>
    <n v="157"/>
    <n v="29"/>
    <n v="157"/>
    <x v="2"/>
    <x v="3"/>
    <x v="2"/>
  </r>
  <r>
    <x v="1"/>
    <s v="Kutkai"/>
    <s v="Kutkai downtown (RC Church)"/>
    <s v="MMR015CMP017"/>
    <s v="GCA"/>
    <s v="Urban"/>
    <n v="31"/>
    <n v="144"/>
    <n v="30"/>
    <n v="139"/>
    <n v="30"/>
    <n v="139"/>
    <x v="2"/>
    <x v="3"/>
    <x v="1"/>
  </r>
  <r>
    <x v="1"/>
    <s v="Muse"/>
    <s v="Muse Catholic Church"/>
    <s v="MMR015CMP216"/>
    <s v="GCA"/>
    <s v="Urban"/>
    <n v="26"/>
    <n v="111"/>
    <n v="26"/>
    <n v="118"/>
    <n v="26"/>
    <n v="118"/>
    <x v="1"/>
    <x v="3"/>
    <x v="1"/>
  </r>
  <r>
    <x v="1"/>
    <s v="Muse"/>
    <s v="Muse Catholic Church"/>
    <s v="MMR015CMP216"/>
    <s v="GCA"/>
    <s v="Urban"/>
    <n v="26"/>
    <n v="111"/>
    <n v="26"/>
    <n v="118"/>
    <n v="26"/>
    <n v="118"/>
    <x v="2"/>
    <x v="3"/>
    <x v="1"/>
  </r>
  <r>
    <x v="1"/>
    <s v="Namhkan"/>
    <s v="Nam Hkam Catholic Church ( St. Thomas I)"/>
    <s v="MMR015CMP003"/>
    <s v="GCA"/>
    <s v="Urban"/>
    <n v="48"/>
    <n v="218"/>
    <n v="44"/>
    <n v="215"/>
    <n v="44"/>
    <n v="215"/>
    <x v="1"/>
    <x v="3"/>
    <x v="0"/>
  </r>
  <r>
    <x v="1"/>
    <s v="Kutkai"/>
    <s v="Mungji Pa Dabang (Catholic Church)"/>
    <s v="MMR015CMP217"/>
    <s v="GCA"/>
    <s v="Mixed"/>
    <n v="23"/>
    <n v="112"/>
    <n v="22"/>
    <n v="111"/>
    <n v="22"/>
    <n v="111"/>
    <x v="2"/>
    <x v="3"/>
    <x v="2"/>
  </r>
  <r>
    <x v="0"/>
    <s v="Momauk"/>
    <s v="Loi Je Lisu Camp"/>
    <s v="MMR001CMP070"/>
    <s v="GCA"/>
    <s v="Urban"/>
    <n v="188"/>
    <n v="993"/>
    <n v="190"/>
    <n v="1021"/>
    <n v="190"/>
    <n v="1021"/>
    <x v="0"/>
    <x v="3"/>
    <x v="2"/>
  </r>
  <r>
    <x v="0"/>
    <s v="Momauk"/>
    <s v="Loi Je Lisu Camp"/>
    <s v="MMR001CMP070"/>
    <s v="GCA"/>
    <s v="Urban"/>
    <n v="188"/>
    <n v="993"/>
    <n v="190"/>
    <n v="1021"/>
    <n v="190"/>
    <n v="1021"/>
    <x v="1"/>
    <x v="3"/>
    <x v="2"/>
  </r>
  <r>
    <x v="0"/>
    <s v="Momauk"/>
    <s v="Loi Je Lisu Camp"/>
    <s v="MMR001CMP070"/>
    <s v="GCA"/>
    <s v="Urban"/>
    <n v="188"/>
    <n v="993"/>
    <n v="190"/>
    <n v="1021"/>
    <n v="190"/>
    <n v="1021"/>
    <x v="2"/>
    <x v="3"/>
    <x v="2"/>
  </r>
  <r>
    <x v="0"/>
    <s v="Chipwi"/>
    <s v="Lhaovao Baptist Church (LBC)"/>
    <s v="MMR001CMP195"/>
    <s v="GCA"/>
    <s v="Urban"/>
    <n v="143"/>
    <n v="638"/>
    <n v="131"/>
    <n v="593"/>
    <n v="141"/>
    <n v="638"/>
    <x v="2"/>
    <x v="4"/>
    <x v="2"/>
  </r>
  <r>
    <x v="0"/>
    <s v="Mogaung"/>
    <s v="Mang Hawng Baptist Church"/>
    <s v="MMR001CMP077"/>
    <s v="GCA"/>
    <s v="Mixed"/>
    <n v="18"/>
    <n v="79"/>
    <n v="18"/>
    <n v="81"/>
    <n v="18"/>
    <n v="81"/>
    <x v="1"/>
    <x v="4"/>
    <x v="2"/>
  </r>
  <r>
    <x v="0"/>
    <s v="Momauk"/>
    <s v="Nyaung Na Pin "/>
    <s v="MMR001CMP072"/>
    <s v="GCA"/>
    <s v="Mixed"/>
    <n v="50"/>
    <n v="293"/>
    <n v="50"/>
    <n v="309"/>
    <n v="50"/>
    <n v="309"/>
    <x v="0"/>
    <x v="4"/>
    <x v="2"/>
  </r>
  <r>
    <x v="0"/>
    <s v="Momauk"/>
    <s v="Nyaung Na Pin "/>
    <s v="MMR001CMP072"/>
    <s v="GCA"/>
    <s v="Mixed"/>
    <n v="50"/>
    <n v="293"/>
    <n v="50"/>
    <n v="309"/>
    <n v="50"/>
    <n v="309"/>
    <x v="1"/>
    <x v="4"/>
    <x v="4"/>
  </r>
  <r>
    <x v="0"/>
    <s v="Bhamo"/>
    <s v="Aung Thar Church"/>
    <s v="MMR001CMP194"/>
    <s v="GCA"/>
    <s v="Mixed"/>
    <n v="12"/>
    <n v="52"/>
    <n v="12"/>
    <n v="56"/>
    <n v="12"/>
    <n v="56"/>
    <x v="1"/>
    <x v="4"/>
    <x v="2"/>
  </r>
  <r>
    <x v="0"/>
    <s v="Mogaung"/>
    <s v="Mang Hawng Baptist Church"/>
    <s v="MMR001CMP077"/>
    <s v="GCA"/>
    <s v="Mixed"/>
    <n v="18"/>
    <n v="79"/>
    <n v="18"/>
    <n v="81"/>
    <n v="18"/>
    <n v="81"/>
    <x v="0"/>
    <x v="4"/>
    <x v="2"/>
  </r>
  <r>
    <x v="0"/>
    <s v="Momauk"/>
    <s v="Momauk Baptist Church"/>
    <s v="MMR001CMP056"/>
    <s v="GCA"/>
    <s v="Urban"/>
    <n v="207"/>
    <n v="1863"/>
    <n v="391"/>
    <n v="1820"/>
    <n v="391"/>
    <n v="1820"/>
    <x v="1"/>
    <x v="4"/>
    <x v="32"/>
  </r>
  <r>
    <x v="0"/>
    <s v="Hpakant"/>
    <s v="Ward 2 Sai Taung Baptist Church, Seik Mu "/>
    <s v="MMR001CMP184"/>
    <s v="GCA"/>
    <s v="Rural"/>
    <n v="35"/>
    <n v="220"/>
    <n v="35"/>
    <n v="173"/>
    <n v="35"/>
    <n v="173"/>
    <x v="0"/>
    <x v="4"/>
    <x v="2"/>
  </r>
  <r>
    <x v="0"/>
    <s v="Hpakant"/>
    <s v="Ward 2 Sai Taung Baptist Church, Seik Mu "/>
    <s v="MMR001CMP184"/>
    <s v="GCA"/>
    <s v="Rural"/>
    <n v="35"/>
    <n v="220"/>
    <n v="35"/>
    <n v="173"/>
    <n v="35"/>
    <n v="173"/>
    <x v="1"/>
    <x v="4"/>
    <x v="2"/>
  </r>
  <r>
    <x v="0"/>
    <s v="Waingmaw"/>
    <s v="Qtr. 4 Monestry (Thargaya Thayett Taw)"/>
    <s v="MMR001CMP026"/>
    <s v="GCA"/>
    <s v="Urban"/>
    <n v="88"/>
    <n v="482"/>
    <n v="80"/>
    <n v="427"/>
    <n v="87"/>
    <n v="480"/>
    <x v="0"/>
    <x v="4"/>
    <x v="2"/>
  </r>
  <r>
    <x v="0"/>
    <s v="Mohnyin"/>
    <s v="Nawng Ing (Indawgyi) Baptist Church  "/>
    <s v="MMR001CMP152"/>
    <s v="GCA"/>
    <s v="Rural"/>
    <n v="18"/>
    <n v="141"/>
    <n v="13"/>
    <n v="76"/>
    <n v="19"/>
    <n v="100"/>
    <x v="1"/>
    <x v="4"/>
    <x v="2"/>
  </r>
  <r>
    <x v="0"/>
    <s v="Waingmaw"/>
    <s v="Nawng Hee Village"/>
    <s v="MMR001CMP033"/>
    <s v="GCA"/>
    <s v="Rural"/>
    <n v="18"/>
    <n v="82"/>
    <n v="12"/>
    <n v="51"/>
    <n v="18"/>
    <n v="81"/>
    <x v="2"/>
    <x v="4"/>
    <x v="2"/>
  </r>
  <r>
    <x v="0"/>
    <s v="Mohnyin"/>
    <s v="Nawng Ing (Indawgyi) Baptist Church  "/>
    <s v="MMR001CMP152"/>
    <s v="GCA"/>
    <s v="Rural"/>
    <n v="18"/>
    <n v="141"/>
    <n v="13"/>
    <n v="76"/>
    <n v="19"/>
    <n v="100"/>
    <x v="2"/>
    <x v="4"/>
    <x v="2"/>
  </r>
  <r>
    <x v="0"/>
    <s v="Hpakant"/>
    <s v="Ward 2 Sai Taung Baptist Church, Seik Mu "/>
    <s v="MMR001CMP184"/>
    <s v="GCA"/>
    <s v="Rural"/>
    <n v="35"/>
    <n v="220"/>
    <n v="35"/>
    <n v="173"/>
    <n v="35"/>
    <n v="173"/>
    <x v="2"/>
    <x v="4"/>
    <x v="2"/>
  </r>
  <r>
    <x v="0"/>
    <s v="Waingmaw"/>
    <s v="Nawng Hee Village"/>
    <s v="MMR001CMP033"/>
    <s v="GCA"/>
    <s v="Rural"/>
    <n v="18"/>
    <n v="82"/>
    <n v="12"/>
    <n v="51"/>
    <n v="18"/>
    <n v="81"/>
    <x v="1"/>
    <x v="4"/>
    <x v="2"/>
  </r>
  <r>
    <x v="0"/>
    <s v="Waingmaw"/>
    <s v="Nawng Hee Village"/>
    <s v="MMR001CMP033"/>
    <s v="GCA"/>
    <s v="Rural"/>
    <n v="18"/>
    <n v="82"/>
    <n v="12"/>
    <n v="51"/>
    <n v="18"/>
    <n v="81"/>
    <x v="0"/>
    <x v="4"/>
    <x v="2"/>
  </r>
  <r>
    <x v="0"/>
    <s v="Waingmaw"/>
    <s v="Qtr. 4 Monestry (Thargaya Thayett Taw)"/>
    <s v="MMR001CMP026"/>
    <s v="GCA"/>
    <s v="Urban"/>
    <n v="88"/>
    <n v="482"/>
    <n v="80"/>
    <n v="427"/>
    <n v="87"/>
    <n v="480"/>
    <x v="2"/>
    <x v="4"/>
    <x v="2"/>
  </r>
  <r>
    <x v="0"/>
    <s v="Bhamo"/>
    <s v="Aung Thar Church"/>
    <s v="MMR001CMP194"/>
    <s v="GCA"/>
    <s v="Mixed"/>
    <n v="12"/>
    <n v="52"/>
    <n v="12"/>
    <n v="56"/>
    <n v="12"/>
    <n v="56"/>
    <x v="0"/>
    <x v="4"/>
    <x v="2"/>
  </r>
  <r>
    <x v="0"/>
    <s v="Bhamo"/>
    <s v="Robert Church"/>
    <s v="MMR001CMP047"/>
    <s v="GCA"/>
    <s v="Urban"/>
    <n v="652"/>
    <n v="3706"/>
    <n v="629"/>
    <n v="3794"/>
    <n v="629"/>
    <n v="3794"/>
    <x v="2"/>
    <x v="4"/>
    <x v="2"/>
  </r>
  <r>
    <x v="0"/>
    <s v="Momauk"/>
    <s v="Nyaung Na Pin "/>
    <s v="MMR001CMP072"/>
    <s v="GCA"/>
    <s v="Mixed"/>
    <n v="50"/>
    <n v="293"/>
    <n v="50"/>
    <n v="309"/>
    <n v="50"/>
    <n v="309"/>
    <x v="2"/>
    <x v="4"/>
    <x v="2"/>
  </r>
  <r>
    <x v="0"/>
    <s v="Waingmaw"/>
    <s v="Qtr. 4 Monestry (Thargaya Thayett Taw)"/>
    <s v="MMR001CMP026"/>
    <s v="GCA"/>
    <s v="Urban"/>
    <n v="88"/>
    <n v="482"/>
    <n v="80"/>
    <n v="427"/>
    <n v="87"/>
    <n v="480"/>
    <x v="1"/>
    <x v="4"/>
    <x v="19"/>
  </r>
  <r>
    <x v="0"/>
    <s v="Hpakant"/>
    <s v="Hpakant Baptist Church, Nam Ma Hpit"/>
    <s v="MMR001CMP229"/>
    <s v="GCA"/>
    <s v="Rural"/>
    <n v="116"/>
    <n v="530"/>
    <n v="104"/>
    <n v="504"/>
    <n v="104"/>
    <n v="504"/>
    <x v="1"/>
    <x v="4"/>
    <x v="2"/>
  </r>
  <r>
    <x v="0"/>
    <s v="Myitkyina"/>
    <s v="Man Hkring Baptist Church"/>
    <s v="MMR001CMP008"/>
    <s v="GCA"/>
    <s v="Urban"/>
    <n v="101"/>
    <n v="544"/>
    <n v="94"/>
    <n v="503"/>
    <n v="101"/>
    <n v="544"/>
    <x v="0"/>
    <x v="4"/>
    <x v="2"/>
  </r>
  <r>
    <x v="0"/>
    <s v="Myitkyina"/>
    <s v="Man Hkring Baptist Church"/>
    <s v="MMR001CMP008"/>
    <s v="GCA"/>
    <s v="Urban"/>
    <n v="101"/>
    <n v="544"/>
    <n v="94"/>
    <n v="503"/>
    <n v="101"/>
    <n v="544"/>
    <x v="1"/>
    <x v="4"/>
    <x v="1"/>
  </r>
  <r>
    <x v="0"/>
    <s v="Chipwi"/>
    <s v="Chipwi KBC camp"/>
    <s v="MMR001CMP042"/>
    <s v="GCA"/>
    <s v="Urban"/>
    <n v="109"/>
    <n v="511"/>
    <n v="109"/>
    <n v="513"/>
    <n v="109"/>
    <n v="0"/>
    <x v="2"/>
    <x v="4"/>
    <x v="2"/>
  </r>
  <r>
    <x v="0"/>
    <s v="Chipwi"/>
    <s v="Hpare Hkyer - BP6"/>
    <s v="MMR001CMP043"/>
    <s v="NGCA"/>
    <s v="Sub-urban"/>
    <n v="154"/>
    <n v="920"/>
    <n v="512"/>
    <n v="1016"/>
    <n v="512"/>
    <n v="1016"/>
    <x v="2"/>
    <x v="4"/>
    <x v="2"/>
  </r>
  <r>
    <x v="0"/>
    <s v="Mogaung"/>
    <s v="Kyun Taw Baptist Church "/>
    <s v="MMR001CMP078"/>
    <s v="GCA"/>
    <s v="Mixed"/>
    <n v="13"/>
    <n v="64"/>
    <n v="13"/>
    <n v="64"/>
    <n v="13"/>
    <n v="64"/>
    <x v="0"/>
    <x v="4"/>
    <x v="2"/>
  </r>
  <r>
    <x v="0"/>
    <s v="Mogaung"/>
    <s v="Kyun Taw Baptist Church "/>
    <s v="MMR001CMP078"/>
    <s v="GCA"/>
    <s v="Mixed"/>
    <n v="13"/>
    <n v="64"/>
    <n v="13"/>
    <n v="64"/>
    <n v="13"/>
    <n v="64"/>
    <x v="1"/>
    <x v="4"/>
    <x v="0"/>
  </r>
  <r>
    <x v="0"/>
    <s v="Mogaung"/>
    <s v="Mang Hawng Baptist Church"/>
    <s v="MMR001CMP077"/>
    <s v="GCA"/>
    <s v="Mixed"/>
    <n v="18"/>
    <n v="79"/>
    <n v="18"/>
    <n v="81"/>
    <n v="18"/>
    <n v="81"/>
    <x v="2"/>
    <x v="4"/>
    <x v="2"/>
  </r>
  <r>
    <x v="0"/>
    <s v="Myitkyina"/>
    <s v="Man Hkring Baptist Church"/>
    <s v="MMR001CMP008"/>
    <s v="GCA"/>
    <s v="Urban"/>
    <n v="101"/>
    <n v="544"/>
    <n v="94"/>
    <n v="503"/>
    <n v="101"/>
    <n v="544"/>
    <x v="2"/>
    <x v="4"/>
    <x v="2"/>
  </r>
  <r>
    <x v="0"/>
    <s v="Mansi"/>
    <s v="Maing Khaung Catholic Church"/>
    <s v="MMR001CMP223"/>
    <s v="GCA"/>
    <s v="Rural"/>
    <n v="123"/>
    <n v="582"/>
    <n v="130"/>
    <n v="600"/>
    <n v="142"/>
    <n v="0"/>
    <x v="2"/>
    <x v="4"/>
    <x v="2"/>
  </r>
  <r>
    <x v="0"/>
    <s v="Hpakant"/>
    <s v="Hpakant Baptist Church, Nam Ma Hpit"/>
    <s v="MMR001CMP229"/>
    <s v="GCA"/>
    <s v="Rural"/>
    <n v="116"/>
    <n v="530"/>
    <n v="104"/>
    <n v="504"/>
    <n v="104"/>
    <n v="504"/>
    <x v="0"/>
    <x v="4"/>
    <x v="2"/>
  </r>
  <r>
    <x v="0"/>
    <s v="Mansi"/>
    <s v="Maing Khaung"/>
    <s v="MMR001CMP218"/>
    <s v="GCA"/>
    <s v="Rural"/>
    <n v="372"/>
    <n v="1443"/>
    <n v="165"/>
    <n v="1672"/>
    <n v="165"/>
    <n v="1672"/>
    <x v="2"/>
    <x v="4"/>
    <x v="2"/>
  </r>
  <r>
    <x v="0"/>
    <s v="Waingmaw"/>
    <s v="Qtr. 2 Lhaovo Baptist Church"/>
    <s v="MMR001CMP032"/>
    <s v="GCA"/>
    <s v="Urban"/>
    <n v="91"/>
    <n v="328"/>
    <n v="69"/>
    <n v="258"/>
    <n v="91"/>
    <n v="328"/>
    <x v="2"/>
    <x v="4"/>
    <x v="2"/>
  </r>
  <r>
    <x v="0"/>
    <s v="Mogaung"/>
    <s v="Nat Gyi Kone Baptist Church "/>
    <s v="MMR001CMP079"/>
    <s v="GCA"/>
    <s v="Urban"/>
    <n v="14"/>
    <n v="44"/>
    <n v="12"/>
    <n v="42"/>
    <n v="12"/>
    <n v="42"/>
    <x v="1"/>
    <x v="4"/>
    <x v="1"/>
  </r>
  <r>
    <x v="0"/>
    <s v="Mogaung"/>
    <s v="Nat Gyi Kone Baptist Church "/>
    <s v="MMR001CMP079"/>
    <s v="GCA"/>
    <s v="Urban"/>
    <n v="14"/>
    <n v="44"/>
    <n v="12"/>
    <n v="42"/>
    <n v="12"/>
    <n v="42"/>
    <x v="2"/>
    <x v="4"/>
    <x v="2"/>
  </r>
  <r>
    <x v="0"/>
    <s v="Waingmaw"/>
    <s v="Qtr. 2 Lhaovo Baptist Church"/>
    <s v="MMR001CMP032"/>
    <s v="GCA"/>
    <s v="Urban"/>
    <n v="91"/>
    <n v="328"/>
    <n v="69"/>
    <n v="258"/>
    <n v="91"/>
    <n v="328"/>
    <x v="1"/>
    <x v="4"/>
    <x v="2"/>
  </r>
  <r>
    <x v="0"/>
    <s v="Waingmaw"/>
    <s v="Qtr. 2 Lhaovo Baptist Church"/>
    <s v="MMR001CMP032"/>
    <s v="GCA"/>
    <s v="Urban"/>
    <n v="91"/>
    <n v="328"/>
    <n v="69"/>
    <n v="258"/>
    <n v="91"/>
    <n v="328"/>
    <x v="0"/>
    <x v="4"/>
    <x v="2"/>
  </r>
  <r>
    <x v="0"/>
    <s v="Mogaung"/>
    <s v="Nat Gyi Kone Baptist Church "/>
    <s v="MMR001CMP079"/>
    <s v="GCA"/>
    <s v="Urban"/>
    <n v="14"/>
    <n v="44"/>
    <n v="12"/>
    <n v="42"/>
    <n v="12"/>
    <n v="42"/>
    <x v="0"/>
    <x v="4"/>
    <x v="2"/>
  </r>
  <r>
    <x v="0"/>
    <s v="Myitkyina"/>
    <s v="Shatapru Sut Ngai Tawng"/>
    <s v="MMR001CMP006"/>
    <s v="GCA"/>
    <s v="Urban"/>
    <n v="95"/>
    <n v="385"/>
    <m/>
    <m/>
    <m/>
    <n v="395"/>
    <x v="2"/>
    <x v="4"/>
    <x v="2"/>
  </r>
  <r>
    <x v="0"/>
    <s v="Chipwi"/>
    <s v="Lhaovao Baptist Church (LBC)"/>
    <s v="MMR001CMP195"/>
    <s v="GCA"/>
    <s v="Urban"/>
    <n v="143"/>
    <n v="638"/>
    <n v="131"/>
    <n v="593"/>
    <n v="141"/>
    <n v="638"/>
    <x v="1"/>
    <x v="4"/>
    <x v="2"/>
  </r>
  <r>
    <x v="0"/>
    <s v="Chipwi"/>
    <s v="Lhaovao Baptist Church (LBC)"/>
    <s v="MMR001CMP195"/>
    <s v="GCA"/>
    <s v="Urban"/>
    <n v="143"/>
    <n v="638"/>
    <n v="131"/>
    <n v="593"/>
    <n v="141"/>
    <n v="638"/>
    <x v="0"/>
    <x v="4"/>
    <x v="2"/>
  </r>
  <r>
    <x v="0"/>
    <s v="Hpakant"/>
    <s v="Hpakant Baptist Church, Nam Ma Hpit"/>
    <s v="MMR001CMP229"/>
    <s v="GCA"/>
    <s v="Rural"/>
    <n v="116"/>
    <n v="530"/>
    <n v="104"/>
    <n v="504"/>
    <n v="104"/>
    <n v="504"/>
    <x v="2"/>
    <x v="4"/>
    <x v="2"/>
  </r>
  <r>
    <x v="0"/>
    <s v="Myitkyina"/>
    <s v="Du Kahtawng Qtr. 5"/>
    <s v="MMR001CMP011"/>
    <s v="GCA"/>
    <s v="Urban"/>
    <n v="50"/>
    <n v="236"/>
    <n v="8"/>
    <n v="35"/>
    <n v="8"/>
    <n v="35"/>
    <x v="2"/>
    <x v="4"/>
    <x v="2"/>
  </r>
  <r>
    <x v="0"/>
    <s v="Mogaung"/>
    <s v="Kyun Taw Baptist Church "/>
    <s v="MMR001CMP078"/>
    <s v="GCA"/>
    <s v="Mixed"/>
    <n v="13"/>
    <n v="64"/>
    <n v="13"/>
    <n v="64"/>
    <n v="13"/>
    <n v="64"/>
    <x v="2"/>
    <x v="4"/>
    <x v="2"/>
  </r>
  <r>
    <x v="0"/>
    <s v="Myitkyina"/>
    <s v="Maw Hpawng Hka Nan Baptist Church"/>
    <s v="MMR001CMP020"/>
    <s v="GCA"/>
    <s v="Rural"/>
    <n v="21"/>
    <n v="99"/>
    <n v="18"/>
    <n v="89"/>
    <n v="21"/>
    <n v="99"/>
    <x v="0"/>
    <x v="4"/>
    <x v="2"/>
  </r>
  <r>
    <x v="0"/>
    <s v="Myitkyina"/>
    <s v="Maw Hpawng Hka Nan Baptist Church"/>
    <s v="MMR001CMP020"/>
    <s v="GCA"/>
    <s v="Rural"/>
    <n v="21"/>
    <n v="99"/>
    <n v="18"/>
    <n v="89"/>
    <n v="21"/>
    <n v="99"/>
    <x v="1"/>
    <x v="4"/>
    <x v="2"/>
  </r>
  <r>
    <x v="0"/>
    <s v="Chipwi"/>
    <s v="Chipwi KBC camp"/>
    <s v="MMR001CMP042"/>
    <s v="GCA"/>
    <s v="Urban"/>
    <n v="109"/>
    <n v="511"/>
    <n v="109"/>
    <n v="513"/>
    <n v="109"/>
    <n v="0"/>
    <x v="1"/>
    <x v="4"/>
    <x v="2"/>
  </r>
  <r>
    <x v="0"/>
    <s v="Myitkyina"/>
    <s v="Maw Hpawng Hka Nan Baptist Church"/>
    <s v="MMR001CMP020"/>
    <s v="GCA"/>
    <s v="Rural"/>
    <n v="21"/>
    <n v="99"/>
    <n v="18"/>
    <n v="89"/>
    <n v="21"/>
    <n v="99"/>
    <x v="2"/>
    <x v="4"/>
    <x v="2"/>
  </r>
  <r>
    <x v="0"/>
    <s v="Chipwi"/>
    <s v="Chipwi KBC camp"/>
    <s v="MMR001CMP042"/>
    <s v="GCA"/>
    <s v="Urban"/>
    <n v="109"/>
    <n v="511"/>
    <n v="109"/>
    <n v="513"/>
    <n v="109"/>
    <n v="0"/>
    <x v="0"/>
    <x v="4"/>
    <x v="2"/>
  </r>
  <r>
    <x v="0"/>
    <s v="Myitkyina"/>
    <s v="Shatapru Sut Ngai Tawng"/>
    <s v="MMR001CMP006"/>
    <s v="GCA"/>
    <s v="Urban"/>
    <n v="95"/>
    <n v="385"/>
    <m/>
    <m/>
    <m/>
    <n v="395"/>
    <x v="1"/>
    <x v="4"/>
    <x v="1"/>
  </r>
  <r>
    <x v="0"/>
    <s v="Chipwi"/>
    <s v="Hpare Hkyer - BP6"/>
    <s v="MMR001CMP043"/>
    <s v="NGCA"/>
    <s v="Sub-urban"/>
    <n v="154"/>
    <n v="920"/>
    <n v="512"/>
    <n v="1016"/>
    <n v="512"/>
    <n v="1016"/>
    <x v="1"/>
    <x v="4"/>
    <x v="6"/>
  </r>
  <r>
    <x v="0"/>
    <s v="Chipwi"/>
    <s v="Hpare Hkyer - BP6"/>
    <s v="MMR001CMP043"/>
    <s v="NGCA"/>
    <s v="Sub-urban"/>
    <n v="154"/>
    <n v="920"/>
    <n v="512"/>
    <n v="1016"/>
    <n v="512"/>
    <n v="1016"/>
    <x v="0"/>
    <x v="4"/>
    <x v="2"/>
  </r>
  <r>
    <x v="0"/>
    <s v="Mansi"/>
    <s v="Maing Khaung Catholic Church"/>
    <s v="MMR001CMP223"/>
    <s v="GCA"/>
    <s v="Rural"/>
    <n v="123"/>
    <n v="582"/>
    <n v="130"/>
    <n v="600"/>
    <n v="142"/>
    <n v="0"/>
    <x v="0"/>
    <x v="4"/>
    <x v="2"/>
  </r>
  <r>
    <x v="0"/>
    <s v="Mansi"/>
    <s v="Maing Khaung Catholic Church"/>
    <s v="MMR001CMP223"/>
    <s v="GCA"/>
    <s v="Rural"/>
    <n v="123"/>
    <n v="582"/>
    <n v="130"/>
    <n v="600"/>
    <n v="142"/>
    <n v="0"/>
    <x v="1"/>
    <x v="4"/>
    <x v="0"/>
  </r>
  <r>
    <x v="0"/>
    <s v="Myitkyina"/>
    <s v="Shatapru Sut Ngai Tawng"/>
    <s v="MMR001CMP006"/>
    <s v="GCA"/>
    <s v="Urban"/>
    <n v="95"/>
    <n v="385"/>
    <m/>
    <m/>
    <m/>
    <n v="395"/>
    <x v="0"/>
    <x v="4"/>
    <x v="2"/>
  </r>
  <r>
    <x v="0"/>
    <s v="Mohnyin"/>
    <s v="Nawng Ing (Indawgyi) Baptist Church  "/>
    <s v="MMR001CMP152"/>
    <s v="GCA"/>
    <s v="Rural"/>
    <n v="18"/>
    <n v="141"/>
    <n v="13"/>
    <n v="76"/>
    <n v="19"/>
    <n v="100"/>
    <x v="0"/>
    <x v="4"/>
    <x v="2"/>
  </r>
  <r>
    <x v="0"/>
    <s v="Bhamo"/>
    <s v="Aung Thar Church"/>
    <s v="MMR001CMP194"/>
    <s v="GCA"/>
    <s v="Mixed"/>
    <n v="12"/>
    <n v="52"/>
    <n v="12"/>
    <n v="56"/>
    <n v="12"/>
    <n v="56"/>
    <x v="2"/>
    <x v="4"/>
    <x v="2"/>
  </r>
  <r>
    <x v="0"/>
    <s v="Mansi"/>
    <s v="Man Wing Baptist Church Cultural Compound"/>
    <s v="MMR001CMP230"/>
    <s v="GCA"/>
    <s v="Rural"/>
    <n v="113"/>
    <n v="490"/>
    <n v="113"/>
    <n v="476"/>
    <n v="113"/>
    <n v="476"/>
    <x v="1"/>
    <x v="4"/>
    <x v="0"/>
  </r>
  <r>
    <x v="0"/>
    <s v="Waingmaw"/>
    <s v="Pajau / Jan Mai"/>
    <s v="MMR001CMP120"/>
    <s v="NGCA"/>
    <s v="Sub-urban"/>
    <n v="191"/>
    <n v="768"/>
    <n v="178"/>
    <n v="850"/>
    <n v="178"/>
    <n v="850"/>
    <x v="2"/>
    <x v="4"/>
    <x v="2"/>
  </r>
  <r>
    <x v="0"/>
    <s v="Mansi"/>
    <s v="Man Wing Baptist Church"/>
    <s v="MMR001CMP133"/>
    <s v="GCA"/>
    <s v="Rural"/>
    <n v="111"/>
    <n v="541"/>
    <n v="107"/>
    <n v="525"/>
    <n v="111"/>
    <n v="525"/>
    <x v="2"/>
    <x v="4"/>
    <x v="2"/>
  </r>
  <r>
    <x v="0"/>
    <s v="Mansi"/>
    <s v="Mansi Baptist Church"/>
    <s v="MMR001CMP066"/>
    <s v="GCA"/>
    <s v="Urban"/>
    <n v="221"/>
    <n v="1003"/>
    <n v="192"/>
    <n v="873"/>
    <n v="192"/>
    <n v="873"/>
    <x v="2"/>
    <x v="4"/>
    <x v="2"/>
  </r>
  <r>
    <x v="0"/>
    <s v="Mansi"/>
    <s v="Mansi Baptist Church"/>
    <s v="MMR001CMP066"/>
    <s v="GCA"/>
    <s v="Urban"/>
    <n v="221"/>
    <n v="1003"/>
    <n v="192"/>
    <n v="873"/>
    <n v="192"/>
    <n v="873"/>
    <x v="1"/>
    <x v="4"/>
    <x v="19"/>
  </r>
  <r>
    <x v="0"/>
    <s v="Waingmaw"/>
    <s v="Maina Lawang Baptist Church"/>
    <s v="MMR001CMP039"/>
    <s v="GCA"/>
    <s v="Rural"/>
    <n v="48"/>
    <n v="199"/>
    <n v="46"/>
    <n v="192"/>
    <n v="46"/>
    <n v="192"/>
    <x v="0"/>
    <x v="4"/>
    <x v="2"/>
  </r>
  <r>
    <x v="0"/>
    <s v="Mansi"/>
    <s v="Man Wing Baptist Church"/>
    <s v="MMR001CMP133"/>
    <s v="GCA"/>
    <s v="Rural"/>
    <n v="111"/>
    <n v="541"/>
    <n v="107"/>
    <n v="525"/>
    <n v="111"/>
    <n v="525"/>
    <x v="0"/>
    <x v="4"/>
    <x v="2"/>
  </r>
  <r>
    <x v="0"/>
    <s v="Mansi"/>
    <s v="Mansi Baptist Church"/>
    <s v="MMR001CMP066"/>
    <s v="GCA"/>
    <s v="Urban"/>
    <n v="221"/>
    <n v="1003"/>
    <n v="192"/>
    <n v="873"/>
    <n v="192"/>
    <n v="873"/>
    <x v="0"/>
    <x v="4"/>
    <x v="2"/>
  </r>
  <r>
    <x v="0"/>
    <s v="Waingmaw"/>
    <s v="Maina AG Church"/>
    <s v="MMR001CMP031"/>
    <s v="GCA"/>
    <s v="Urban"/>
    <n v="143"/>
    <n v="800"/>
    <n v="113"/>
    <n v="618"/>
    <n v="143"/>
    <n v="800"/>
    <x v="0"/>
    <x v="4"/>
    <x v="2"/>
  </r>
  <r>
    <x v="0"/>
    <s v="Waingmaw"/>
    <s v="Maina Lawang Baptist Church"/>
    <s v="MMR001CMP039"/>
    <s v="GCA"/>
    <s v="Rural"/>
    <n v="48"/>
    <n v="199"/>
    <n v="46"/>
    <n v="192"/>
    <n v="46"/>
    <n v="192"/>
    <x v="1"/>
    <x v="4"/>
    <x v="0"/>
  </r>
  <r>
    <x v="0"/>
    <s v="Waingmaw"/>
    <s v="Maina Lawang Baptist Church"/>
    <s v="MMR001CMP039"/>
    <s v="GCA"/>
    <s v="Rural"/>
    <n v="48"/>
    <n v="199"/>
    <n v="46"/>
    <n v="192"/>
    <n v="46"/>
    <n v="192"/>
    <x v="2"/>
    <x v="4"/>
    <x v="2"/>
  </r>
  <r>
    <x v="0"/>
    <s v="Waingmaw"/>
    <s v="Maina AG Church"/>
    <s v="MMR001CMP031"/>
    <s v="GCA"/>
    <s v="Urban"/>
    <n v="143"/>
    <n v="800"/>
    <n v="113"/>
    <n v="618"/>
    <n v="143"/>
    <n v="800"/>
    <x v="1"/>
    <x v="4"/>
    <x v="2"/>
  </r>
  <r>
    <x v="0"/>
    <s v="Hpakant"/>
    <s v="Ku Day Maw KBC"/>
    <s v="MMR001CMP231"/>
    <s v="GCA"/>
    <s v="Rural"/>
    <n v="46"/>
    <n v="225"/>
    <n v="50"/>
    <n v="242"/>
    <n v="50"/>
    <n v="242"/>
    <x v="0"/>
    <x v="4"/>
    <x v="2"/>
  </r>
  <r>
    <x v="0"/>
    <s v="Puta-O"/>
    <s v="Lung Sut"/>
    <s v="MMR001CMP234"/>
    <s v="GCA"/>
    <s v="Urban"/>
    <n v="59"/>
    <n v="235"/>
    <n v="59"/>
    <n v="235"/>
    <n v="59"/>
    <n v="235"/>
    <x v="2"/>
    <x v="4"/>
    <x v="2"/>
  </r>
  <r>
    <x v="0"/>
    <s v="Myitkyina"/>
    <s v="Maliyang Baptist Church"/>
    <s v="MMR001CMP016"/>
    <s v="GCA"/>
    <s v="Urban"/>
    <n v="60"/>
    <n v="293"/>
    <n v="60"/>
    <n v="293"/>
    <n v="60"/>
    <n v="293"/>
    <x v="0"/>
    <x v="4"/>
    <x v="2"/>
  </r>
  <r>
    <x v="0"/>
    <s v="Puta-O"/>
    <s v="Lung Sut"/>
    <s v="MMR001CMP234"/>
    <s v="GCA"/>
    <s v="Urban"/>
    <n v="59"/>
    <n v="235"/>
    <n v="59"/>
    <n v="235"/>
    <n v="59"/>
    <n v="235"/>
    <x v="1"/>
    <x v="4"/>
    <x v="3"/>
  </r>
  <r>
    <x v="0"/>
    <s v="Puta-O"/>
    <s v="Lung Sut"/>
    <s v="MMR001CMP234"/>
    <s v="GCA"/>
    <s v="Urban"/>
    <n v="59"/>
    <n v="235"/>
    <n v="59"/>
    <n v="235"/>
    <n v="59"/>
    <n v="235"/>
    <x v="0"/>
    <x v="4"/>
    <x v="2"/>
  </r>
  <r>
    <x v="0"/>
    <s v="Mansi"/>
    <s v="Man Wing Baptist Church Cultural Compound"/>
    <s v="MMR001CMP230"/>
    <s v="GCA"/>
    <s v="Rural"/>
    <n v="113"/>
    <n v="490"/>
    <n v="113"/>
    <n v="476"/>
    <n v="113"/>
    <n v="476"/>
    <x v="2"/>
    <x v="4"/>
    <x v="2"/>
  </r>
  <r>
    <x v="0"/>
    <s v="Myitkyina"/>
    <s v="Tat Kone Emanuel Church"/>
    <s v="MMR001CMP004"/>
    <s v="GCA"/>
    <s v="Urban"/>
    <n v="6"/>
    <n v="29"/>
    <n v="4"/>
    <n v="20"/>
    <n v="6"/>
    <n v="29"/>
    <x v="0"/>
    <x v="4"/>
    <x v="2"/>
  </r>
  <r>
    <x v="0"/>
    <s v="Myitkyina"/>
    <s v="Tat Kone Emanuel Church"/>
    <s v="MMR001CMP004"/>
    <s v="GCA"/>
    <s v="Urban"/>
    <n v="6"/>
    <n v="29"/>
    <n v="4"/>
    <n v="20"/>
    <n v="6"/>
    <n v="29"/>
    <x v="1"/>
    <x v="4"/>
    <x v="2"/>
  </r>
  <r>
    <x v="0"/>
    <s v="Myitkyina"/>
    <s v="Tat Kone Emanuel Church"/>
    <s v="MMR001CMP004"/>
    <s v="GCA"/>
    <s v="Urban"/>
    <n v="6"/>
    <n v="29"/>
    <n v="4"/>
    <n v="20"/>
    <n v="6"/>
    <n v="29"/>
    <x v="2"/>
    <x v="4"/>
    <x v="2"/>
  </r>
  <r>
    <x v="0"/>
    <s v="Myitkyina"/>
    <s v="Le Kone Bethlehem Church"/>
    <s v="MMR001CMP015"/>
    <s v="GCA"/>
    <s v="Urban"/>
    <n v="108"/>
    <n v="605"/>
    <n v="17"/>
    <n v="176"/>
    <n v="96"/>
    <n v="544"/>
    <x v="2"/>
    <x v="4"/>
    <x v="2"/>
  </r>
  <r>
    <x v="0"/>
    <s v="Myitkyina"/>
    <s v="Le Kone Bethlehem Church"/>
    <s v="MMR001CMP015"/>
    <s v="GCA"/>
    <s v="Urban"/>
    <n v="108"/>
    <n v="605"/>
    <n v="17"/>
    <n v="176"/>
    <n v="96"/>
    <n v="544"/>
    <x v="1"/>
    <x v="4"/>
    <x v="2"/>
  </r>
  <r>
    <x v="0"/>
    <s v="Myitkyina"/>
    <s v="Le Kone Bethlehem Church"/>
    <s v="MMR001CMP015"/>
    <s v="GCA"/>
    <s v="Urban"/>
    <n v="108"/>
    <n v="605"/>
    <n v="17"/>
    <n v="176"/>
    <n v="96"/>
    <n v="544"/>
    <x v="0"/>
    <x v="4"/>
    <x v="2"/>
  </r>
  <r>
    <x v="0"/>
    <s v="Myitkyina"/>
    <s v="Tat Kone Galile Baptist Church"/>
    <s v="MMR001CMP003"/>
    <s v="GCA"/>
    <s v="Urban"/>
    <n v="32"/>
    <n v="146"/>
    <n v="28"/>
    <n v="138"/>
    <n v="32"/>
    <n v="161"/>
    <x v="0"/>
    <x v="4"/>
    <x v="2"/>
  </r>
  <r>
    <x v="0"/>
    <s v="Hpakant"/>
    <s v="Ku Day Maw KBC"/>
    <s v="MMR001CMP231"/>
    <s v="GCA"/>
    <s v="Rural"/>
    <n v="46"/>
    <n v="225"/>
    <n v="50"/>
    <n v="242"/>
    <n v="50"/>
    <n v="242"/>
    <x v="2"/>
    <x v="4"/>
    <x v="2"/>
  </r>
  <r>
    <x v="0"/>
    <s v="Waingmaw"/>
    <s v="Zai Awng / Mung Ga Zup"/>
    <s v="MMR001CMP111"/>
    <s v="NGCA"/>
    <s v="Sub-urban"/>
    <n v="680"/>
    <n v="2913"/>
    <n v="612"/>
    <n v="2806"/>
    <n v="612"/>
    <n v="2806"/>
    <x v="2"/>
    <x v="4"/>
    <x v="2"/>
  </r>
  <r>
    <x v="0"/>
    <s v="Waingmaw"/>
    <s v="Maina AG Church"/>
    <s v="MMR001CMP031"/>
    <s v="GCA"/>
    <s v="Urban"/>
    <n v="143"/>
    <n v="800"/>
    <n v="113"/>
    <n v="618"/>
    <n v="143"/>
    <n v="800"/>
    <x v="2"/>
    <x v="4"/>
    <x v="2"/>
  </r>
  <r>
    <x v="0"/>
    <s v="Myitkyina"/>
    <s v="Shwe Zet Baptist Church"/>
    <s v="MMR001CMP009"/>
    <s v="GCA"/>
    <s v="Urban"/>
    <n v="90"/>
    <n v="487"/>
    <n v="75"/>
    <n v="423"/>
    <n v="91"/>
    <n v="491"/>
    <x v="0"/>
    <x v="4"/>
    <x v="2"/>
  </r>
  <r>
    <x v="0"/>
    <s v="Myitkyina"/>
    <s v="Le Kone Ziun Baptist Church "/>
    <s v="MMR001CMP014"/>
    <s v="GCA"/>
    <s v="Urban"/>
    <n v="138"/>
    <n v="697"/>
    <n v="82"/>
    <n v="467"/>
    <n v="138"/>
    <n v="697"/>
    <x v="2"/>
    <x v="4"/>
    <x v="2"/>
  </r>
  <r>
    <x v="0"/>
    <s v="Waingmaw"/>
    <s v="Maina KBC (Bawng Ring)"/>
    <s v="MMR001CMP040"/>
    <s v="GCA"/>
    <s v="Rural"/>
    <n v="428"/>
    <n v="2219"/>
    <n v="396"/>
    <n v="2120"/>
    <n v="396"/>
    <n v="2120"/>
    <x v="1"/>
    <x v="4"/>
    <x v="2"/>
  </r>
  <r>
    <x v="0"/>
    <s v="Waingmaw"/>
    <s v="Qtr. 3 Mu-yin  Baptist Church"/>
    <s v="MMR001CMP030"/>
    <s v="GCA"/>
    <s v="Urban"/>
    <n v="31"/>
    <n v="171"/>
    <n v="23"/>
    <n v="124"/>
    <n v="31"/>
    <n v="171"/>
    <x v="2"/>
    <x v="4"/>
    <x v="2"/>
  </r>
  <r>
    <x v="0"/>
    <s v="Waingmaw"/>
    <s v="Qtr. 3 Mu-yin  Baptist Church"/>
    <s v="MMR001CMP030"/>
    <s v="GCA"/>
    <s v="Urban"/>
    <n v="31"/>
    <n v="171"/>
    <n v="23"/>
    <n v="124"/>
    <n v="31"/>
    <n v="171"/>
    <x v="1"/>
    <x v="4"/>
    <x v="0"/>
  </r>
  <r>
    <x v="0"/>
    <s v="Waingmaw"/>
    <s v="Qtr. 3 Mu-yin  Baptist Church"/>
    <s v="MMR001CMP030"/>
    <s v="GCA"/>
    <s v="Urban"/>
    <n v="31"/>
    <n v="171"/>
    <n v="23"/>
    <n v="124"/>
    <n v="31"/>
    <n v="171"/>
    <x v="0"/>
    <x v="4"/>
    <x v="2"/>
  </r>
  <r>
    <x v="0"/>
    <s v="Waingmaw"/>
    <s v="Maina KBC (Bawng Ring)"/>
    <s v="MMR001CMP040"/>
    <s v="GCA"/>
    <s v="Rural"/>
    <n v="428"/>
    <n v="2219"/>
    <n v="396"/>
    <n v="2120"/>
    <n v="396"/>
    <n v="2120"/>
    <x v="2"/>
    <x v="4"/>
    <x v="2"/>
  </r>
  <r>
    <x v="0"/>
    <s v="Myitkyina"/>
    <s v="Le Kone Ziun Baptist Church "/>
    <s v="MMR001CMP014"/>
    <s v="GCA"/>
    <s v="Urban"/>
    <n v="138"/>
    <n v="697"/>
    <n v="82"/>
    <n v="467"/>
    <n v="138"/>
    <n v="697"/>
    <x v="1"/>
    <x v="4"/>
    <x v="0"/>
  </r>
  <r>
    <x v="0"/>
    <s v="Myitkyina"/>
    <s v="Le Kone Ziun Baptist Church "/>
    <s v="MMR001CMP014"/>
    <s v="GCA"/>
    <s v="Urban"/>
    <n v="138"/>
    <n v="697"/>
    <n v="82"/>
    <n v="467"/>
    <n v="138"/>
    <n v="697"/>
    <x v="0"/>
    <x v="4"/>
    <x v="2"/>
  </r>
  <r>
    <x v="0"/>
    <s v="Waingmaw"/>
    <s v="Hkat Cho "/>
    <s v="MMR001CMP028"/>
    <s v="GCA"/>
    <s v="Rural"/>
    <n v="99"/>
    <n v="480"/>
    <n v="65"/>
    <n v="360"/>
    <n v="99"/>
    <n v="480"/>
    <x v="0"/>
    <x v="4"/>
    <x v="2"/>
  </r>
  <r>
    <x v="0"/>
    <s v="Waingmaw"/>
    <s v="Hkat Cho "/>
    <s v="MMR001CMP028"/>
    <s v="GCA"/>
    <s v="Rural"/>
    <n v="99"/>
    <n v="480"/>
    <n v="65"/>
    <n v="360"/>
    <n v="99"/>
    <n v="480"/>
    <x v="1"/>
    <x v="4"/>
    <x v="0"/>
  </r>
  <r>
    <x v="0"/>
    <s v="Waingmaw"/>
    <s v="Hkat Cho "/>
    <s v="MMR001CMP028"/>
    <s v="GCA"/>
    <s v="Rural"/>
    <n v="99"/>
    <n v="480"/>
    <n v="65"/>
    <n v="360"/>
    <n v="99"/>
    <n v="480"/>
    <x v="2"/>
    <x v="4"/>
    <x v="2"/>
  </r>
  <r>
    <x v="0"/>
    <s v="Momauk"/>
    <s v="Loi Je Baptist Church"/>
    <s v="MMR001CMP071"/>
    <s v="GCA"/>
    <s v="Urban"/>
    <n v="29"/>
    <n v="182"/>
    <n v="36"/>
    <n v="215"/>
    <n v="36"/>
    <n v="217"/>
    <x v="2"/>
    <x v="4"/>
    <x v="2"/>
  </r>
  <r>
    <x v="0"/>
    <s v="Waingmaw"/>
    <s v="Pajau / Jan Mai"/>
    <s v="MMR001CMP120"/>
    <s v="NGCA"/>
    <s v="Sub-urban"/>
    <n v="191"/>
    <n v="768"/>
    <n v="178"/>
    <n v="850"/>
    <n v="178"/>
    <n v="850"/>
    <x v="1"/>
    <x v="4"/>
    <x v="26"/>
  </r>
  <r>
    <x v="0"/>
    <s v="Momauk"/>
    <s v="Loi Je Baptist Church"/>
    <s v="MMR001CMP071"/>
    <s v="GCA"/>
    <s v="Urban"/>
    <n v="29"/>
    <n v="182"/>
    <n v="36"/>
    <n v="215"/>
    <n v="36"/>
    <n v="217"/>
    <x v="0"/>
    <x v="4"/>
    <x v="2"/>
  </r>
  <r>
    <x v="0"/>
    <s v="Mansi"/>
    <s v="Man Wing Baptist Church"/>
    <s v="MMR001CMP133"/>
    <s v="GCA"/>
    <s v="Rural"/>
    <n v="111"/>
    <n v="541"/>
    <n v="107"/>
    <n v="525"/>
    <n v="111"/>
    <n v="525"/>
    <x v="1"/>
    <x v="4"/>
    <x v="0"/>
  </r>
  <r>
    <x v="0"/>
    <s v="Waingmaw"/>
    <s v="Waingmaw AG Church"/>
    <s v="MMR001CMP038"/>
    <s v="GCA"/>
    <s v="Urban"/>
    <n v="70"/>
    <n v="278"/>
    <n v="37"/>
    <n v="156"/>
    <n v="71"/>
    <n v="277"/>
    <x v="2"/>
    <x v="4"/>
    <x v="2"/>
  </r>
  <r>
    <x v="0"/>
    <s v="Waingmaw"/>
    <s v="Waingmaw AG Church"/>
    <s v="MMR001CMP038"/>
    <s v="GCA"/>
    <s v="Urban"/>
    <n v="70"/>
    <n v="278"/>
    <n v="37"/>
    <n v="156"/>
    <n v="71"/>
    <n v="277"/>
    <x v="1"/>
    <x v="4"/>
    <x v="0"/>
  </r>
  <r>
    <x v="0"/>
    <s v="Waingmaw"/>
    <s v="Waingmaw AG Church"/>
    <s v="MMR001CMP038"/>
    <s v="GCA"/>
    <s v="Urban"/>
    <n v="70"/>
    <n v="278"/>
    <n v="37"/>
    <n v="156"/>
    <n v="71"/>
    <n v="277"/>
    <x v="0"/>
    <x v="4"/>
    <x v="2"/>
  </r>
  <r>
    <x v="0"/>
    <s v="Myitkyina"/>
    <s v="Shwe Zet Baptist Church"/>
    <s v="MMR001CMP009"/>
    <s v="GCA"/>
    <s v="Urban"/>
    <n v="90"/>
    <n v="487"/>
    <n v="75"/>
    <n v="423"/>
    <n v="91"/>
    <n v="491"/>
    <x v="1"/>
    <x v="4"/>
    <x v="4"/>
  </r>
  <r>
    <x v="0"/>
    <s v="Myitkyina"/>
    <s v="Shwe Zet Baptist Church"/>
    <s v="MMR001CMP009"/>
    <s v="GCA"/>
    <s v="Urban"/>
    <n v="90"/>
    <n v="487"/>
    <n v="75"/>
    <n v="423"/>
    <n v="91"/>
    <n v="491"/>
    <x v="2"/>
    <x v="4"/>
    <x v="2"/>
  </r>
  <r>
    <x v="0"/>
    <s v="Myitkyina"/>
    <s v="Maliyang Baptist Church"/>
    <s v="MMR001CMP016"/>
    <s v="GCA"/>
    <s v="Urban"/>
    <n v="60"/>
    <n v="293"/>
    <n v="60"/>
    <n v="293"/>
    <n v="60"/>
    <n v="293"/>
    <x v="2"/>
    <x v="4"/>
    <x v="2"/>
  </r>
  <r>
    <x v="0"/>
    <s v="Myitkyina"/>
    <s v="Maliyang Baptist Church"/>
    <s v="MMR001CMP016"/>
    <s v="GCA"/>
    <s v="Urban"/>
    <n v="60"/>
    <n v="293"/>
    <n v="60"/>
    <n v="293"/>
    <n v="60"/>
    <n v="293"/>
    <x v="1"/>
    <x v="4"/>
    <x v="2"/>
  </r>
  <r>
    <x v="0"/>
    <s v="Waingmaw"/>
    <s v="Pajau / Jan Mai"/>
    <s v="MMR001CMP120"/>
    <s v="NGCA"/>
    <s v="Sub-urban"/>
    <n v="191"/>
    <n v="768"/>
    <n v="178"/>
    <n v="850"/>
    <n v="178"/>
    <n v="850"/>
    <x v="0"/>
    <x v="4"/>
    <x v="2"/>
  </r>
  <r>
    <x v="0"/>
    <s v="Waingmaw"/>
    <s v="Thargaya Lisu Baptist Church"/>
    <s v="MMR001CMP037"/>
    <s v="GCA"/>
    <s v="Urban"/>
    <n v="44"/>
    <n v="183"/>
    <n v="25"/>
    <n v="115"/>
    <n v="44"/>
    <n v="181"/>
    <x v="0"/>
    <x v="4"/>
    <x v="2"/>
  </r>
  <r>
    <x v="0"/>
    <s v="Waingmaw"/>
    <s v="Thargaya Lisu Baptist Church"/>
    <s v="MMR001CMP037"/>
    <s v="GCA"/>
    <s v="Urban"/>
    <n v="44"/>
    <n v="183"/>
    <n v="25"/>
    <n v="115"/>
    <n v="44"/>
    <n v="181"/>
    <x v="1"/>
    <x v="4"/>
    <x v="2"/>
  </r>
  <r>
    <x v="0"/>
    <s v="Waingmaw"/>
    <s v="Thargaya Lisu Baptist Church"/>
    <s v="MMR001CMP037"/>
    <s v="GCA"/>
    <s v="Urban"/>
    <n v="44"/>
    <n v="183"/>
    <n v="25"/>
    <n v="115"/>
    <n v="44"/>
    <n v="181"/>
    <x v="2"/>
    <x v="4"/>
    <x v="2"/>
  </r>
  <r>
    <x v="0"/>
    <s v="Myitkyina"/>
    <s v="Tat Kone Galile Baptist Church"/>
    <s v="MMR001CMP003"/>
    <s v="GCA"/>
    <s v="Urban"/>
    <n v="32"/>
    <n v="146"/>
    <n v="28"/>
    <n v="138"/>
    <n v="32"/>
    <n v="161"/>
    <x v="1"/>
    <x v="4"/>
    <x v="2"/>
  </r>
  <r>
    <x v="0"/>
    <s v="Momauk"/>
    <s v="Loi Je Baptist Church"/>
    <s v="MMR001CMP071"/>
    <s v="GCA"/>
    <s v="Urban"/>
    <n v="29"/>
    <n v="182"/>
    <n v="36"/>
    <n v="215"/>
    <n v="36"/>
    <n v="217"/>
    <x v="1"/>
    <x v="4"/>
    <x v="19"/>
  </r>
  <r>
    <x v="0"/>
    <s v="Waingmaw"/>
    <s v="Mading Baptist Church"/>
    <s v="MMR001CMP027"/>
    <s v="GCA"/>
    <s v="Rural"/>
    <n v="22"/>
    <n v="128"/>
    <n v="21"/>
    <n v="123"/>
    <n v="22"/>
    <n v="128"/>
    <x v="0"/>
    <x v="4"/>
    <x v="2"/>
  </r>
  <r>
    <x v="0"/>
    <s v="Myitkyina"/>
    <s v="Jan Mai Kawng Baptist Church"/>
    <s v="MMR001CMP018"/>
    <s v="GCA"/>
    <s v="Urban"/>
    <n v="203"/>
    <n v="1072"/>
    <n v="198"/>
    <n v="1084"/>
    <n v="204"/>
    <n v="1104"/>
    <x v="1"/>
    <x v="4"/>
    <x v="5"/>
  </r>
  <r>
    <x v="0"/>
    <s v="Waingmaw"/>
    <s v="Maina KBC (Bawng Ring)"/>
    <s v="MMR001CMP040"/>
    <s v="GCA"/>
    <s v="Rural"/>
    <n v="428"/>
    <n v="2219"/>
    <n v="396"/>
    <n v="2120"/>
    <n v="396"/>
    <n v="2120"/>
    <x v="0"/>
    <x v="4"/>
    <x v="2"/>
  </r>
  <r>
    <x v="0"/>
    <s v="Waingmaw"/>
    <s v="Qtr. 2 Myoma Baptist Church"/>
    <s v="MMR001CMP025"/>
    <s v="GCA"/>
    <s v="Urban"/>
    <n v="65"/>
    <n v="328"/>
    <n v="31"/>
    <n v="170"/>
    <n v="65"/>
    <n v="328"/>
    <x v="0"/>
    <x v="4"/>
    <x v="2"/>
  </r>
  <r>
    <x v="0"/>
    <s v="Waingmaw"/>
    <s v="Qtr. 2 Myoma Baptist Church"/>
    <s v="MMR001CMP025"/>
    <s v="GCA"/>
    <s v="Urban"/>
    <n v="65"/>
    <n v="328"/>
    <n v="31"/>
    <n v="170"/>
    <n v="65"/>
    <n v="328"/>
    <x v="1"/>
    <x v="4"/>
    <x v="2"/>
  </r>
  <r>
    <x v="0"/>
    <s v="Waingmaw"/>
    <s v="Qtr. 2 Myoma Baptist Church"/>
    <s v="MMR001CMP025"/>
    <s v="GCA"/>
    <s v="Urban"/>
    <n v="65"/>
    <n v="328"/>
    <n v="31"/>
    <n v="170"/>
    <n v="65"/>
    <n v="328"/>
    <x v="2"/>
    <x v="4"/>
    <x v="2"/>
  </r>
  <r>
    <x v="0"/>
    <s v="Momauk"/>
    <s v="Momauk Baptist Church"/>
    <s v="MMR001CMP056"/>
    <s v="GCA"/>
    <s v="Urban"/>
    <n v="207"/>
    <n v="1863"/>
    <n v="391"/>
    <n v="1820"/>
    <n v="391"/>
    <n v="1820"/>
    <x v="0"/>
    <x v="4"/>
    <x v="2"/>
  </r>
  <r>
    <x v="0"/>
    <s v="Hpakant"/>
    <s v="Baptist Church, Hmaw Si Sar(Lon Khin)"/>
    <s v="MMR001CMP169"/>
    <s v="GCA"/>
    <s v="Rural"/>
    <n v="36"/>
    <n v="220"/>
    <n v="36"/>
    <n v="220"/>
    <n v="36"/>
    <n v="220"/>
    <x v="2"/>
    <x v="4"/>
    <x v="2"/>
  </r>
  <r>
    <x v="0"/>
    <s v="Hpakant"/>
    <s v="Baptist Church, Hmaw Si Sar(Lon Khin)"/>
    <s v="MMR001CMP169"/>
    <s v="GCA"/>
    <s v="Rural"/>
    <n v="36"/>
    <n v="220"/>
    <n v="36"/>
    <n v="220"/>
    <n v="36"/>
    <n v="220"/>
    <x v="1"/>
    <x v="4"/>
    <x v="2"/>
  </r>
  <r>
    <x v="0"/>
    <s v="Myitkyina"/>
    <s v="Jan Mai Kawng Baptist Church"/>
    <s v="MMR001CMP018"/>
    <s v="GCA"/>
    <s v="Urban"/>
    <n v="203"/>
    <n v="1072"/>
    <n v="198"/>
    <n v="1084"/>
    <n v="204"/>
    <n v="1104"/>
    <x v="0"/>
    <x v="4"/>
    <x v="2"/>
  </r>
  <r>
    <x v="0"/>
    <s v="Myitkyina"/>
    <s v="Tat Kone COC Baptist - Tat Kone Htoi San"/>
    <s v="MMR001CMP023"/>
    <s v="GCA"/>
    <s v="Urban"/>
    <n v="54"/>
    <n v="258"/>
    <n v="53"/>
    <n v="251"/>
    <n v="54"/>
    <n v="257"/>
    <x v="0"/>
    <x v="4"/>
    <x v="2"/>
  </r>
  <r>
    <x v="0"/>
    <s v="Myitkyina"/>
    <s v="Tat Kone COC Baptist - Tat Kone Htoi San"/>
    <s v="MMR001CMP023"/>
    <s v="GCA"/>
    <s v="Urban"/>
    <n v="54"/>
    <n v="258"/>
    <n v="53"/>
    <n v="251"/>
    <n v="54"/>
    <n v="257"/>
    <x v="1"/>
    <x v="4"/>
    <x v="1"/>
  </r>
  <r>
    <x v="0"/>
    <s v="Hpakant"/>
    <s v="Ku Day Maw KBC"/>
    <s v="MMR001CMP231"/>
    <s v="GCA"/>
    <s v="Rural"/>
    <n v="46"/>
    <n v="225"/>
    <n v="50"/>
    <n v="242"/>
    <n v="50"/>
    <n v="242"/>
    <x v="1"/>
    <x v="4"/>
    <x v="0"/>
  </r>
  <r>
    <x v="0"/>
    <s v="Hpakant"/>
    <s v="Baptist Church, Hmaw Si Sar(Lon Khin)"/>
    <s v="MMR001CMP169"/>
    <s v="GCA"/>
    <s v="Rural"/>
    <n v="36"/>
    <n v="220"/>
    <n v="36"/>
    <n v="220"/>
    <n v="36"/>
    <n v="220"/>
    <x v="0"/>
    <x v="4"/>
    <x v="2"/>
  </r>
  <r>
    <x v="0"/>
    <s v="Hpakant"/>
    <s v="Yumar Baptist Church"/>
    <s v="MMR001CMP105"/>
    <s v="GCA"/>
    <s v="Rural"/>
    <n v="19"/>
    <n v="72"/>
    <n v="19"/>
    <n v="72"/>
    <n v="19"/>
    <n v="72"/>
    <x v="0"/>
    <x v="4"/>
    <x v="2"/>
  </r>
  <r>
    <x v="0"/>
    <s v="Waingmaw"/>
    <s v="Mading Baptist Church"/>
    <s v="MMR001CMP027"/>
    <s v="GCA"/>
    <s v="Rural"/>
    <n v="22"/>
    <n v="128"/>
    <n v="21"/>
    <n v="123"/>
    <n v="22"/>
    <n v="128"/>
    <x v="1"/>
    <x v="4"/>
    <x v="2"/>
  </r>
  <r>
    <x v="0"/>
    <s v="Waingmaw"/>
    <s v="Mading Baptist Church"/>
    <s v="MMR001CMP027"/>
    <s v="GCA"/>
    <s v="Rural"/>
    <n v="22"/>
    <n v="128"/>
    <n v="21"/>
    <n v="123"/>
    <n v="22"/>
    <n v="128"/>
    <x v="2"/>
    <x v="4"/>
    <x v="2"/>
  </r>
  <r>
    <x v="0"/>
    <s v="Hpakant"/>
    <s v="Hlaing Naung Baptist"/>
    <s v="MMR001CMP148"/>
    <s v="GCA"/>
    <s v="Mixed"/>
    <n v="14"/>
    <n v="47"/>
    <n v="14"/>
    <n v="47"/>
    <n v="14"/>
    <n v="47"/>
    <x v="2"/>
    <x v="4"/>
    <x v="2"/>
  </r>
  <r>
    <x v="0"/>
    <s v="Hpakant"/>
    <s v="Hlaing Naung Baptist"/>
    <s v="MMR001CMP148"/>
    <s v="GCA"/>
    <s v="Mixed"/>
    <n v="14"/>
    <n v="47"/>
    <n v="14"/>
    <n v="47"/>
    <n v="14"/>
    <n v="47"/>
    <x v="1"/>
    <x v="4"/>
    <x v="2"/>
  </r>
  <r>
    <x v="0"/>
    <s v="Hpakant"/>
    <s v="Hlaing Naung Baptist"/>
    <s v="MMR001CMP148"/>
    <s v="GCA"/>
    <s v="Mixed"/>
    <n v="14"/>
    <n v="47"/>
    <n v="14"/>
    <n v="47"/>
    <n v="14"/>
    <n v="47"/>
    <x v="0"/>
    <x v="4"/>
    <x v="2"/>
  </r>
  <r>
    <x v="0"/>
    <s v="Bhamo"/>
    <s v="Robert Church"/>
    <s v="MMR001CMP047"/>
    <s v="GCA"/>
    <s v="Urban"/>
    <n v="652"/>
    <n v="3706"/>
    <n v="629"/>
    <n v="3794"/>
    <n v="629"/>
    <n v="3794"/>
    <x v="0"/>
    <x v="4"/>
    <x v="2"/>
  </r>
  <r>
    <x v="0"/>
    <s v="Myitkyina"/>
    <s v="Maw Hpawng Lhaovo Baptist Church"/>
    <s v="MMR001CMP021"/>
    <s v="GCA"/>
    <s v="Rural"/>
    <n v="14"/>
    <n v="71"/>
    <n v="11"/>
    <n v="56"/>
    <n v="13"/>
    <n v="71"/>
    <x v="0"/>
    <x v="4"/>
    <x v="2"/>
  </r>
  <r>
    <x v="0"/>
    <s v="Hpakant"/>
    <s v="Sai Nai Baptish Church, Maw Shan Vil., Seki Mu"/>
    <s v="MMR001CMP183"/>
    <s v="GCA"/>
    <s v="Mixed"/>
    <n v="8"/>
    <n v="40"/>
    <n v="8"/>
    <m/>
    <n v="8"/>
    <n v="0"/>
    <x v="2"/>
    <x v="4"/>
    <x v="2"/>
  </r>
  <r>
    <x v="0"/>
    <s v="Hpakant"/>
    <s v="Sai Nai Baptish Church, Maw Shan Vil., Seki Mu"/>
    <s v="MMR001CMP183"/>
    <s v="GCA"/>
    <s v="Mixed"/>
    <n v="8"/>
    <n v="40"/>
    <n v="8"/>
    <m/>
    <n v="8"/>
    <n v="0"/>
    <x v="1"/>
    <x v="4"/>
    <x v="2"/>
  </r>
  <r>
    <x v="0"/>
    <s v="Hpakant"/>
    <s v="Sai Nai Baptish Church, Maw Shan Vil., Seki Mu"/>
    <s v="MMR001CMP183"/>
    <s v="GCA"/>
    <s v="Mixed"/>
    <n v="8"/>
    <n v="40"/>
    <n v="8"/>
    <m/>
    <n v="8"/>
    <n v="0"/>
    <x v="0"/>
    <x v="4"/>
    <x v="2"/>
  </r>
  <r>
    <x v="0"/>
    <s v="Myitkyina"/>
    <s v="Maw Hpawng Lhaovo Baptist Church"/>
    <s v="MMR001CMP021"/>
    <s v="GCA"/>
    <s v="Rural"/>
    <n v="14"/>
    <n v="71"/>
    <n v="11"/>
    <n v="56"/>
    <n v="13"/>
    <n v="71"/>
    <x v="1"/>
    <x v="4"/>
    <x v="2"/>
  </r>
  <r>
    <x v="0"/>
    <s v="Myitkyina"/>
    <s v="Maw Hpawng Lhaovo Baptist Church"/>
    <s v="MMR001CMP021"/>
    <s v="GCA"/>
    <s v="Rural"/>
    <n v="14"/>
    <n v="71"/>
    <n v="11"/>
    <n v="56"/>
    <n v="13"/>
    <n v="71"/>
    <x v="2"/>
    <x v="4"/>
    <x v="2"/>
  </r>
  <r>
    <x v="0"/>
    <s v="Myitkyina"/>
    <s v="Tat Kone COC Baptist - Tat Kone Htoi San"/>
    <s v="MMR001CMP023"/>
    <s v="GCA"/>
    <s v="Urban"/>
    <n v="54"/>
    <n v="258"/>
    <n v="53"/>
    <n v="251"/>
    <n v="54"/>
    <n v="257"/>
    <x v="2"/>
    <x v="4"/>
    <x v="2"/>
  </r>
  <r>
    <x v="0"/>
    <s v="Myitkyina"/>
    <s v="Tat Kone Baptist Church"/>
    <s v="MMR001CMP001"/>
    <s v="GCA"/>
    <s v="Urban"/>
    <n v="54"/>
    <n v="355"/>
    <n v="51"/>
    <n v="273"/>
    <n v="67"/>
    <n v="365"/>
    <x v="1"/>
    <x v="4"/>
    <x v="4"/>
  </r>
  <r>
    <x v="0"/>
    <s v="Myitkyina"/>
    <s v="Tat Kone Galile Baptist Church"/>
    <s v="MMR001CMP003"/>
    <s v="GCA"/>
    <s v="Urban"/>
    <n v="32"/>
    <n v="146"/>
    <n v="28"/>
    <n v="138"/>
    <n v="32"/>
    <n v="161"/>
    <x v="2"/>
    <x v="4"/>
    <x v="2"/>
  </r>
  <r>
    <x v="0"/>
    <s v="Bhamo"/>
    <s v="Htoi San Church"/>
    <s v="MMR001CMP052"/>
    <s v="GCA"/>
    <s v="Urban"/>
    <n v="43"/>
    <n v="237"/>
    <n v="39"/>
    <n v="223"/>
    <n v="39"/>
    <n v="223"/>
    <x v="0"/>
    <x v="4"/>
    <x v="2"/>
  </r>
  <r>
    <x v="0"/>
    <s v="Bhamo"/>
    <s v="Htoi San Church"/>
    <s v="MMR001CMP052"/>
    <s v="GCA"/>
    <s v="Urban"/>
    <n v="43"/>
    <n v="237"/>
    <n v="39"/>
    <n v="223"/>
    <n v="39"/>
    <n v="223"/>
    <x v="1"/>
    <x v="4"/>
    <x v="1"/>
  </r>
  <r>
    <x v="0"/>
    <s v="Bhamo"/>
    <s v="Htoi San Church"/>
    <s v="MMR001CMP052"/>
    <s v="GCA"/>
    <s v="Urban"/>
    <n v="43"/>
    <n v="237"/>
    <n v="39"/>
    <n v="223"/>
    <n v="39"/>
    <n v="223"/>
    <x v="2"/>
    <x v="4"/>
    <x v="2"/>
  </r>
  <r>
    <x v="0"/>
    <s v="Myitkyina"/>
    <s v="Wun Tho Buddhist Monastery"/>
    <s v="MMR001CMP022"/>
    <s v="GCA"/>
    <s v="Urban"/>
    <n v="7"/>
    <n v="37"/>
    <n v="7"/>
    <n v="37"/>
    <n v="7"/>
    <n v="37"/>
    <x v="0"/>
    <x v="4"/>
    <x v="2"/>
  </r>
  <r>
    <x v="0"/>
    <s v="Myitkyina"/>
    <s v="Wun Tho Buddhist Monastery"/>
    <s v="MMR001CMP022"/>
    <s v="GCA"/>
    <s v="Urban"/>
    <n v="7"/>
    <n v="37"/>
    <n v="7"/>
    <n v="37"/>
    <n v="7"/>
    <n v="37"/>
    <x v="1"/>
    <x v="4"/>
    <x v="2"/>
  </r>
  <r>
    <x v="0"/>
    <s v="Myitkyina"/>
    <s v="Wun Tho Buddhist Monastery"/>
    <s v="MMR001CMP022"/>
    <s v="GCA"/>
    <s v="Urban"/>
    <n v="7"/>
    <n v="37"/>
    <n v="7"/>
    <n v="37"/>
    <n v="7"/>
    <n v="37"/>
    <x v="2"/>
    <x v="4"/>
    <x v="2"/>
  </r>
  <r>
    <x v="0"/>
    <s v="Myitkyina"/>
    <s v="Kyun Pin Thar Baptist Church"/>
    <s v="MMR001CMP013"/>
    <s v="GCA"/>
    <s v="Urban"/>
    <n v="44"/>
    <n v="191"/>
    <n v="18"/>
    <n v="65"/>
    <n v="44"/>
    <n v="191"/>
    <x v="0"/>
    <x v="4"/>
    <x v="2"/>
  </r>
  <r>
    <x v="0"/>
    <s v="Myitkyina"/>
    <s v="Tat Kone Baptist Church"/>
    <s v="MMR001CMP001"/>
    <s v="GCA"/>
    <s v="Urban"/>
    <n v="54"/>
    <n v="355"/>
    <n v="51"/>
    <n v="273"/>
    <n v="67"/>
    <n v="365"/>
    <x v="2"/>
    <x v="4"/>
    <x v="2"/>
  </r>
  <r>
    <x v="0"/>
    <s v="Hpakant"/>
    <s v="5 Ward Baptist Church(lon Khin)"/>
    <s v="MMR001CMP179"/>
    <s v="GCA"/>
    <s v="Rural"/>
    <n v="77"/>
    <n v="393"/>
    <n v="77"/>
    <n v="393"/>
    <n v="77"/>
    <n v="393"/>
    <x v="2"/>
    <x v="4"/>
    <x v="2"/>
  </r>
  <r>
    <x v="0"/>
    <s v="Hpakant"/>
    <s v="5 Ward Baptist Church(lon Khin)"/>
    <s v="MMR001CMP179"/>
    <s v="GCA"/>
    <s v="Rural"/>
    <n v="77"/>
    <n v="393"/>
    <n v="77"/>
    <n v="393"/>
    <n v="77"/>
    <n v="393"/>
    <x v="1"/>
    <x v="4"/>
    <x v="5"/>
  </r>
  <r>
    <x v="0"/>
    <s v="Hpakant"/>
    <s v="5 Ward Baptist Church(lon Khin)"/>
    <s v="MMR001CMP179"/>
    <s v="GCA"/>
    <s v="Rural"/>
    <n v="77"/>
    <n v="393"/>
    <n v="77"/>
    <n v="393"/>
    <n v="77"/>
    <n v="393"/>
    <x v="0"/>
    <x v="4"/>
    <x v="2"/>
  </r>
  <r>
    <x v="0"/>
    <s v="Momauk"/>
    <s v="Momauk Baptist Church"/>
    <s v="MMR001CMP056"/>
    <s v="GCA"/>
    <s v="Urban"/>
    <n v="207"/>
    <n v="1863"/>
    <n v="391"/>
    <n v="1820"/>
    <n v="391"/>
    <n v="1820"/>
    <x v="2"/>
    <x v="4"/>
    <x v="2"/>
  </r>
  <r>
    <x v="0"/>
    <s v="Myitkyina"/>
    <s v="Kyun Pin Thar Baptist Church"/>
    <s v="MMR001CMP013"/>
    <s v="GCA"/>
    <s v="Urban"/>
    <n v="44"/>
    <n v="191"/>
    <n v="18"/>
    <n v="65"/>
    <n v="44"/>
    <n v="191"/>
    <x v="2"/>
    <x v="4"/>
    <x v="2"/>
  </r>
  <r>
    <x v="0"/>
    <s v="Waingmaw"/>
    <s v="Zai Awng / Mung Ga Zup"/>
    <s v="MMR001CMP111"/>
    <s v="NGCA"/>
    <s v="Sub-urban"/>
    <n v="680"/>
    <n v="2913"/>
    <n v="612"/>
    <n v="2806"/>
    <n v="612"/>
    <n v="2806"/>
    <x v="1"/>
    <x v="4"/>
    <x v="10"/>
  </r>
  <r>
    <x v="0"/>
    <s v="Myitkyina"/>
    <s v="Tat Kone Baptist Church"/>
    <s v="MMR001CMP001"/>
    <s v="GCA"/>
    <s v="Urban"/>
    <n v="54"/>
    <n v="355"/>
    <n v="51"/>
    <n v="273"/>
    <n v="67"/>
    <n v="365"/>
    <x v="0"/>
    <x v="4"/>
    <x v="2"/>
  </r>
  <r>
    <x v="0"/>
    <s v="Myitkyina"/>
    <s v="Shatapru Thida Aye Baptist Church"/>
    <s v="MMR001CMP007"/>
    <s v="GCA"/>
    <s v="Urban"/>
    <n v="22"/>
    <n v="111"/>
    <n v="21"/>
    <n v="102"/>
    <n v="22"/>
    <n v="111"/>
    <x v="0"/>
    <x v="4"/>
    <x v="2"/>
  </r>
  <r>
    <x v="0"/>
    <s v="Myitkyina"/>
    <s v="Shatapru Thida Aye Baptist Church"/>
    <s v="MMR001CMP007"/>
    <s v="GCA"/>
    <s v="Urban"/>
    <n v="22"/>
    <n v="111"/>
    <n v="21"/>
    <n v="102"/>
    <n v="22"/>
    <n v="111"/>
    <x v="1"/>
    <x v="4"/>
    <x v="2"/>
  </r>
  <r>
    <x v="0"/>
    <s v="Waingmaw"/>
    <s v="Zai Awng / Mung Ga Zup"/>
    <s v="MMR001CMP111"/>
    <s v="NGCA"/>
    <s v="Sub-urban"/>
    <n v="680"/>
    <n v="2913"/>
    <n v="612"/>
    <n v="2806"/>
    <n v="612"/>
    <n v="2806"/>
    <x v="0"/>
    <x v="4"/>
    <x v="2"/>
  </r>
  <r>
    <x v="0"/>
    <s v="Myitkyina"/>
    <s v="Shatapru Thida Aye Baptist Church"/>
    <s v="MMR001CMP007"/>
    <s v="GCA"/>
    <s v="Urban"/>
    <n v="22"/>
    <n v="111"/>
    <n v="21"/>
    <n v="102"/>
    <n v="22"/>
    <n v="111"/>
    <x v="2"/>
    <x v="4"/>
    <x v="2"/>
  </r>
  <r>
    <x v="0"/>
    <s v="Momauk"/>
    <s v="Seng Ja "/>
    <s v="MMR001CMP073"/>
    <s v="GCA"/>
    <s v="Rural"/>
    <n v="45"/>
    <n v="269"/>
    <n v="39"/>
    <n v="237"/>
    <n v="39"/>
    <n v="237"/>
    <x v="2"/>
    <x v="4"/>
    <x v="2"/>
  </r>
  <r>
    <x v="0"/>
    <s v="Momauk"/>
    <s v="Seng Ja "/>
    <s v="MMR001CMP073"/>
    <s v="GCA"/>
    <s v="Rural"/>
    <n v="45"/>
    <n v="269"/>
    <n v="39"/>
    <n v="237"/>
    <n v="39"/>
    <n v="237"/>
    <x v="1"/>
    <x v="4"/>
    <x v="3"/>
  </r>
  <r>
    <x v="0"/>
    <s v="Momauk"/>
    <s v="Seng Ja "/>
    <s v="MMR001CMP073"/>
    <s v="GCA"/>
    <s v="Rural"/>
    <n v="45"/>
    <n v="269"/>
    <n v="39"/>
    <n v="237"/>
    <n v="39"/>
    <n v="237"/>
    <x v="0"/>
    <x v="4"/>
    <x v="2"/>
  </r>
  <r>
    <x v="0"/>
    <s v="Myitkyina"/>
    <s v="Jan Mai Kawng Baptist Church"/>
    <s v="MMR001CMP018"/>
    <s v="GCA"/>
    <s v="Urban"/>
    <n v="203"/>
    <n v="1072"/>
    <n v="198"/>
    <n v="1084"/>
    <n v="204"/>
    <n v="1104"/>
    <x v="2"/>
    <x v="4"/>
    <x v="2"/>
  </r>
  <r>
    <x v="0"/>
    <s v="Hpakant"/>
    <s v="Yumar Baptist Church"/>
    <s v="MMR001CMP105"/>
    <s v="GCA"/>
    <s v="Rural"/>
    <n v="19"/>
    <n v="72"/>
    <n v="19"/>
    <n v="72"/>
    <n v="19"/>
    <n v="72"/>
    <x v="2"/>
    <x v="4"/>
    <x v="2"/>
  </r>
  <r>
    <x v="0"/>
    <s v="Hpakant"/>
    <s v="Yumar Baptist Church"/>
    <s v="MMR001CMP105"/>
    <s v="GCA"/>
    <s v="Rural"/>
    <n v="19"/>
    <n v="72"/>
    <n v="19"/>
    <n v="72"/>
    <n v="19"/>
    <n v="72"/>
    <x v="1"/>
    <x v="4"/>
    <x v="1"/>
  </r>
  <r>
    <x v="0"/>
    <s v="Bhamo"/>
    <s v="Robert Church"/>
    <s v="MMR001CMP047"/>
    <s v="GCA"/>
    <s v="Urban"/>
    <n v="652"/>
    <n v="3706"/>
    <n v="629"/>
    <n v="3794"/>
    <n v="629"/>
    <n v="3794"/>
    <x v="1"/>
    <x v="4"/>
    <x v="22"/>
  </r>
  <r>
    <x v="0"/>
    <s v="Myitkyina"/>
    <s v="Kyun Pin Thar Baptist Church"/>
    <s v="MMR001CMP013"/>
    <s v="GCA"/>
    <s v="Urban"/>
    <n v="44"/>
    <n v="191"/>
    <n v="18"/>
    <n v="65"/>
    <n v="44"/>
    <n v="191"/>
    <x v="1"/>
    <x v="4"/>
    <x v="2"/>
  </r>
  <r>
    <x v="1"/>
    <s v="Kutkai"/>
    <s v="Mine Yu Lay village"/>
    <s v="MMR015CMP018"/>
    <s v="GCA"/>
    <s v="Rural"/>
    <n v="63"/>
    <n v="305"/>
    <n v="69"/>
    <n v="305"/>
    <n v="69"/>
    <n v="305"/>
    <x v="0"/>
    <x v="4"/>
    <x v="2"/>
  </r>
  <r>
    <x v="0"/>
    <s v="Hpakant"/>
    <s v="Chin Church, Seik Mu"/>
    <s v="MMR001CMP109"/>
    <s v="GCA"/>
    <s v="Urban"/>
    <n v="6"/>
    <n v="30"/>
    <n v="6"/>
    <n v="28"/>
    <n v="6"/>
    <n v="0"/>
    <x v="2"/>
    <x v="4"/>
    <x v="2"/>
  </r>
  <r>
    <x v="0"/>
    <s v="Hpakant"/>
    <s v="Nant Ma Hpit Catholic Church"/>
    <s v="MMR001CMP103"/>
    <s v="GCA"/>
    <s v="Rural"/>
    <n v="48"/>
    <n v="420"/>
    <n v="48"/>
    <n v="220"/>
    <n v="48"/>
    <n v="220"/>
    <x v="0"/>
    <x v="4"/>
    <x v="2"/>
  </r>
  <r>
    <x v="1"/>
    <s v="Kutkai"/>
    <s v="Zup Aung Camp"/>
    <s v="MMR015CMP020"/>
    <s v="GCA"/>
    <s v="Rural"/>
    <n v="218"/>
    <n v="1108"/>
    <n v="202"/>
    <n v="906"/>
    <n v="202"/>
    <n v="906"/>
    <x v="1"/>
    <x v="4"/>
    <x v="26"/>
  </r>
  <r>
    <x v="1"/>
    <s v="Manton"/>
    <s v="Mandung - Jinghpaw"/>
    <s v="MMR015CMP009"/>
    <s v="GCA"/>
    <s v="Urban"/>
    <n v="37"/>
    <n v="159"/>
    <n v="37"/>
    <n v="159"/>
    <n v="37"/>
    <n v="172"/>
    <x v="0"/>
    <x v="4"/>
    <x v="2"/>
  </r>
  <r>
    <x v="0"/>
    <s v="Momauk"/>
    <s v="Loi Je Catholic Church"/>
    <s v="MMR001CMP069"/>
    <s v="GCA"/>
    <s v="Urban"/>
    <n v="124"/>
    <n v="544"/>
    <n v="124"/>
    <n v="633"/>
    <n v="124"/>
    <n v="0"/>
    <x v="2"/>
    <x v="4"/>
    <x v="2"/>
  </r>
  <r>
    <x v="0"/>
    <s v="Momauk"/>
    <s v="Loi Je Catholic Church"/>
    <s v="MMR001CMP069"/>
    <s v="GCA"/>
    <s v="Urban"/>
    <n v="124"/>
    <n v="544"/>
    <n v="124"/>
    <n v="633"/>
    <n v="124"/>
    <n v="0"/>
    <x v="1"/>
    <x v="4"/>
    <x v="4"/>
  </r>
  <r>
    <x v="0"/>
    <s v="Bhamo"/>
    <s v="Mu-yin Baptist Church"/>
    <s v="MMR001CMP051"/>
    <s v="GCA"/>
    <s v="Urban"/>
    <n v="23"/>
    <n v="86"/>
    <n v="13"/>
    <n v="55"/>
    <n v="14"/>
    <n v="65"/>
    <x v="0"/>
    <x v="4"/>
    <x v="2"/>
  </r>
  <r>
    <x v="0"/>
    <s v="Bhamo"/>
    <s v="Mu-yin Baptist Church"/>
    <s v="MMR001CMP051"/>
    <s v="GCA"/>
    <s v="Urban"/>
    <n v="23"/>
    <n v="86"/>
    <n v="13"/>
    <n v="55"/>
    <n v="14"/>
    <n v="65"/>
    <x v="1"/>
    <x v="4"/>
    <x v="1"/>
  </r>
  <r>
    <x v="0"/>
    <s v="Momauk"/>
    <s v="Loi Je Catholic Church"/>
    <s v="MMR001CMP069"/>
    <s v="GCA"/>
    <s v="Urban"/>
    <n v="124"/>
    <n v="544"/>
    <n v="124"/>
    <n v="633"/>
    <n v="124"/>
    <n v="0"/>
    <x v="0"/>
    <x v="4"/>
    <x v="2"/>
  </r>
  <r>
    <x v="0"/>
    <s v="Waingmaw"/>
    <s v="Hkau Shau (BP 12)"/>
    <s v="MMR001CMP115"/>
    <s v="NGCA"/>
    <s v="Sub-urban"/>
    <n v="136"/>
    <n v="1116"/>
    <n v="146"/>
    <n v="1072"/>
    <n v="146"/>
    <n v="1072"/>
    <x v="0"/>
    <x v="4"/>
    <x v="2"/>
  </r>
  <r>
    <x v="0"/>
    <s v="Waingmaw"/>
    <s v="Hkau Shau (BP 12)"/>
    <s v="MMR001CMP115"/>
    <s v="NGCA"/>
    <s v="Sub-urban"/>
    <n v="136"/>
    <n v="1116"/>
    <n v="146"/>
    <n v="1072"/>
    <n v="146"/>
    <n v="1072"/>
    <x v="1"/>
    <x v="4"/>
    <x v="2"/>
  </r>
  <r>
    <x v="0"/>
    <s v="Hpakant"/>
    <s v="Nant Ma Hpit Catholic Church"/>
    <s v="MMR001CMP103"/>
    <s v="GCA"/>
    <s v="Rural"/>
    <n v="48"/>
    <n v="420"/>
    <n v="48"/>
    <n v="220"/>
    <n v="48"/>
    <n v="220"/>
    <x v="2"/>
    <x v="4"/>
    <x v="2"/>
  </r>
  <r>
    <x v="0"/>
    <s v="Waingmaw"/>
    <s v="Hkau Shau (BP 12)"/>
    <s v="MMR001CMP115"/>
    <s v="NGCA"/>
    <s v="Sub-urban"/>
    <n v="136"/>
    <n v="1116"/>
    <n v="146"/>
    <n v="1072"/>
    <n v="146"/>
    <n v="1072"/>
    <x v="2"/>
    <x v="4"/>
    <x v="2"/>
  </r>
  <r>
    <x v="0"/>
    <s v="Mansi"/>
    <s v="Man Wing Catholic Church 2"/>
    <s v="MMR001CMP132"/>
    <s v="GCA"/>
    <s v="Rural"/>
    <n v="458"/>
    <n v="2139"/>
    <n v="144"/>
    <n v="520"/>
    <n v="144"/>
    <n v="0"/>
    <x v="2"/>
    <x v="4"/>
    <x v="2"/>
  </r>
  <r>
    <x v="0"/>
    <s v="Myitkyina"/>
    <s v="Du Kahtawng Qtr. 5"/>
    <s v="MMR001CMP011"/>
    <s v="GCA"/>
    <s v="Urban"/>
    <n v="50"/>
    <n v="236"/>
    <n v="8"/>
    <n v="35"/>
    <n v="8"/>
    <n v="35"/>
    <x v="1"/>
    <x v="4"/>
    <x v="2"/>
  </r>
  <r>
    <x v="0"/>
    <s v="Bhamo"/>
    <s v="Ta Gun Taing Monastery (Shwe Kyi Na)"/>
    <s v="MMR001CMP055"/>
    <s v="GCA"/>
    <s v="Urban"/>
    <n v="25"/>
    <n v="104"/>
    <n v="24"/>
    <n v="107"/>
    <n v="24"/>
    <n v="107"/>
    <x v="0"/>
    <x v="4"/>
    <x v="2"/>
  </r>
  <r>
    <x v="0"/>
    <s v="Bhamo"/>
    <s v="Ta Gun Taing Monastery (Shwe Kyi Na)"/>
    <s v="MMR001CMP055"/>
    <s v="GCA"/>
    <s v="Urban"/>
    <n v="25"/>
    <n v="104"/>
    <n v="24"/>
    <n v="107"/>
    <n v="24"/>
    <n v="107"/>
    <x v="1"/>
    <x v="4"/>
    <x v="2"/>
  </r>
  <r>
    <x v="0"/>
    <s v="Bhamo"/>
    <s v="Ta Gun Taing Monastery (Shwe Kyi Na)"/>
    <s v="MMR001CMP055"/>
    <s v="GCA"/>
    <s v="Urban"/>
    <n v="25"/>
    <n v="104"/>
    <n v="24"/>
    <n v="107"/>
    <n v="24"/>
    <n v="107"/>
    <x v="2"/>
    <x v="4"/>
    <x v="2"/>
  </r>
  <r>
    <x v="0"/>
    <s v="Myitkyina"/>
    <s v="Du Kahtawng Qtr. 14"/>
    <s v="MMR001CMP012"/>
    <s v="GCA"/>
    <s v="Urban"/>
    <n v="6"/>
    <n v="28"/>
    <n v="6"/>
    <n v="31"/>
    <n v="6"/>
    <n v="31"/>
    <x v="1"/>
    <x v="4"/>
    <x v="2"/>
  </r>
  <r>
    <x v="0"/>
    <s v="Momauk"/>
    <s v="Je Yang Hka "/>
    <s v="MMR001CMP121"/>
    <s v="NGCA"/>
    <s v="Rural"/>
    <n v="1695"/>
    <n v="7145"/>
    <n v="1501"/>
    <n v="8042"/>
    <n v="1643"/>
    <n v="8780"/>
    <x v="2"/>
    <x v="4"/>
    <x v="2"/>
  </r>
  <r>
    <x v="0"/>
    <s v="Momauk"/>
    <s v="Je Yang Hka "/>
    <s v="MMR001CMP121"/>
    <s v="NGCA"/>
    <s v="Rural"/>
    <n v="1695"/>
    <n v="7145"/>
    <n v="1501"/>
    <n v="8042"/>
    <n v="1643"/>
    <n v="8780"/>
    <x v="1"/>
    <x v="4"/>
    <x v="34"/>
  </r>
  <r>
    <x v="1"/>
    <s v="Namtu"/>
    <s v="Nam Tu Baptist"/>
    <s v="MMR015CMP014"/>
    <s v="GCA"/>
    <s v="Urban"/>
    <n v="9"/>
    <n v="38"/>
    <n v="9"/>
    <n v="37"/>
    <n v="9"/>
    <n v="37"/>
    <x v="1"/>
    <x v="4"/>
    <x v="2"/>
  </r>
  <r>
    <x v="0"/>
    <s v="Bhamo"/>
    <s v="Yoe Kyi Monastery"/>
    <s v="MMR001CMP053"/>
    <s v="GCA"/>
    <s v="Urban"/>
    <n v="15"/>
    <n v="64"/>
    <n v="15"/>
    <n v="73"/>
    <n v="15"/>
    <n v="73"/>
    <x v="0"/>
    <x v="4"/>
    <x v="2"/>
  </r>
  <r>
    <x v="0"/>
    <s v="Bhamo"/>
    <s v="Yoe Kyi Monastery"/>
    <s v="MMR001CMP053"/>
    <s v="GCA"/>
    <s v="Urban"/>
    <n v="15"/>
    <n v="64"/>
    <n v="15"/>
    <n v="73"/>
    <n v="15"/>
    <n v="73"/>
    <x v="1"/>
    <x v="4"/>
    <x v="1"/>
  </r>
  <r>
    <x v="0"/>
    <s v="Bhamo"/>
    <s v="Yoe Kyi Monastery"/>
    <s v="MMR001CMP053"/>
    <s v="GCA"/>
    <s v="Urban"/>
    <n v="15"/>
    <n v="64"/>
    <n v="15"/>
    <n v="73"/>
    <n v="15"/>
    <n v="73"/>
    <x v="2"/>
    <x v="4"/>
    <x v="2"/>
  </r>
  <r>
    <x v="0"/>
    <s v="Bhamo"/>
    <s v="Mu-yin Baptist Church"/>
    <s v="MMR001CMP051"/>
    <s v="GCA"/>
    <s v="Urban"/>
    <n v="23"/>
    <n v="86"/>
    <n v="13"/>
    <n v="55"/>
    <n v="14"/>
    <n v="65"/>
    <x v="2"/>
    <x v="4"/>
    <x v="2"/>
  </r>
  <r>
    <x v="1"/>
    <s v="Manton"/>
    <s v="Mandung - Jinghpaw"/>
    <s v="MMR015CMP009"/>
    <s v="GCA"/>
    <s v="Urban"/>
    <n v="37"/>
    <n v="159"/>
    <n v="37"/>
    <n v="159"/>
    <n v="37"/>
    <n v="172"/>
    <x v="1"/>
    <x v="4"/>
    <x v="1"/>
  </r>
  <r>
    <x v="0"/>
    <s v="Mansi"/>
    <s v="Man Wing Catholic Church 1"/>
    <s v="MMR001CMP228"/>
    <s v="GCA"/>
    <s v="Rural"/>
    <n v="123"/>
    <n v="555"/>
    <n v="443"/>
    <n v="2248"/>
    <n v="443"/>
    <n v="0"/>
    <x v="1"/>
    <x v="4"/>
    <x v="24"/>
  </r>
  <r>
    <x v="0"/>
    <s v="Waingmaw"/>
    <s v="Border Post 8"/>
    <s v="MMR001CMP113"/>
    <s v="NGCA"/>
    <s v="Rural"/>
    <n v="155"/>
    <n v="672"/>
    <n v="155"/>
    <n v="665"/>
    <n v="155"/>
    <n v="665"/>
    <x v="1"/>
    <x v="4"/>
    <x v="5"/>
  </r>
  <r>
    <x v="0"/>
    <s v="Waingmaw"/>
    <s v="Border Post 8"/>
    <s v="MMR001CMP113"/>
    <s v="NGCA"/>
    <s v="Rural"/>
    <n v="155"/>
    <n v="672"/>
    <n v="155"/>
    <n v="665"/>
    <n v="155"/>
    <n v="665"/>
    <x v="0"/>
    <x v="4"/>
    <x v="2"/>
  </r>
  <r>
    <x v="1"/>
    <s v="Kutkai"/>
    <s v="Zup Aung Camp"/>
    <s v="MMR015CMP020"/>
    <s v="GCA"/>
    <s v="Rural"/>
    <n v="218"/>
    <n v="1108"/>
    <n v="202"/>
    <n v="906"/>
    <n v="202"/>
    <n v="906"/>
    <x v="2"/>
    <x v="4"/>
    <x v="2"/>
  </r>
  <r>
    <x v="0"/>
    <s v="Hpakant"/>
    <s v="Lisu Baptist Church, Maw Shan Vil,. Seik Mu"/>
    <s v="MMR001CMP181"/>
    <s v="GCA"/>
    <s v="Urban"/>
    <n v="25"/>
    <n v="133"/>
    <n v="21"/>
    <n v="117"/>
    <n v="21"/>
    <n v="0"/>
    <x v="0"/>
    <x v="4"/>
    <x v="2"/>
  </r>
  <r>
    <x v="0"/>
    <s v="Hpakant"/>
    <s v="Lisu Baptist Church, Maw Shan Vil,. Seik Mu"/>
    <s v="MMR001CMP181"/>
    <s v="GCA"/>
    <s v="Urban"/>
    <n v="25"/>
    <n v="133"/>
    <n v="21"/>
    <n v="117"/>
    <n v="21"/>
    <n v="0"/>
    <x v="1"/>
    <x v="4"/>
    <x v="1"/>
  </r>
  <r>
    <x v="0"/>
    <s v="Hpakant"/>
    <s v="Lisu Baptist Church, Maw Shan Vil,. Seik Mu"/>
    <s v="MMR001CMP181"/>
    <s v="GCA"/>
    <s v="Urban"/>
    <n v="25"/>
    <n v="133"/>
    <n v="21"/>
    <n v="117"/>
    <n v="21"/>
    <n v="0"/>
    <x v="2"/>
    <x v="4"/>
    <x v="2"/>
  </r>
  <r>
    <x v="0"/>
    <s v="Mansi"/>
    <s v="Man Wing Catholic Church 1"/>
    <s v="MMR001CMP228"/>
    <s v="GCA"/>
    <s v="Rural"/>
    <n v="123"/>
    <n v="555"/>
    <n v="443"/>
    <n v="2248"/>
    <n v="443"/>
    <n v="0"/>
    <x v="2"/>
    <x v="4"/>
    <x v="2"/>
  </r>
  <r>
    <x v="0"/>
    <s v="Myitkyina"/>
    <s v="Nan Kway St. John Catholic Church"/>
    <s v="MMR001CMP024"/>
    <s v="GCA"/>
    <s v="Rural"/>
    <n v="67"/>
    <n v="327"/>
    <n v="68"/>
    <n v="327"/>
    <n v="68"/>
    <n v="327"/>
    <x v="2"/>
    <x v="4"/>
    <x v="2"/>
  </r>
  <r>
    <x v="0"/>
    <s v="Myitkyina"/>
    <s v="Nan Kway St. John Catholic Church"/>
    <s v="MMR001CMP024"/>
    <s v="GCA"/>
    <s v="Rural"/>
    <n v="67"/>
    <n v="327"/>
    <n v="68"/>
    <n v="327"/>
    <n v="68"/>
    <n v="327"/>
    <x v="1"/>
    <x v="4"/>
    <x v="2"/>
  </r>
  <r>
    <x v="0"/>
    <s v="Momauk"/>
    <s v="Man Bung Catholic compound"/>
    <s v="MMR001CMP062"/>
    <s v="GCA"/>
    <s v="Urban"/>
    <n v="261"/>
    <n v="1155"/>
    <n v="259"/>
    <n v="1160"/>
    <n v="259"/>
    <n v="0"/>
    <x v="2"/>
    <x v="4"/>
    <x v="2"/>
  </r>
  <r>
    <x v="0"/>
    <s v="Hpakant"/>
    <s v="Nant Ma Hpit Catholic Church"/>
    <s v="MMR001CMP103"/>
    <s v="GCA"/>
    <s v="Rural"/>
    <n v="48"/>
    <n v="420"/>
    <n v="48"/>
    <n v="220"/>
    <n v="48"/>
    <n v="220"/>
    <x v="1"/>
    <x v="4"/>
    <x v="2"/>
  </r>
  <r>
    <x v="0"/>
    <s v="Momauk"/>
    <s v="Man Bung Catholic compound"/>
    <s v="MMR001CMP062"/>
    <s v="GCA"/>
    <s v="Urban"/>
    <n v="261"/>
    <n v="1155"/>
    <n v="259"/>
    <n v="1160"/>
    <n v="259"/>
    <n v="0"/>
    <x v="0"/>
    <x v="4"/>
    <x v="2"/>
  </r>
  <r>
    <x v="0"/>
    <s v="Momauk"/>
    <s v="Nhkawng Pa "/>
    <s v="MMR001CMP131"/>
    <s v="NGCA"/>
    <s v="Rural"/>
    <n v="375"/>
    <n v="1598"/>
    <n v="375"/>
    <m/>
    <n v="375"/>
    <n v="0"/>
    <x v="2"/>
    <x v="4"/>
    <x v="2"/>
  </r>
  <r>
    <x v="0"/>
    <s v="Hpakant"/>
    <s v="Dhama Rakhita, Nyein Chan Tar Yar Ward(Lon Khin)"/>
    <s v="MMR001CMP174"/>
    <s v="GCA"/>
    <s v="Urban"/>
    <n v="65"/>
    <n v="347"/>
    <n v="66"/>
    <n v="354"/>
    <n v="66"/>
    <n v="0"/>
    <x v="0"/>
    <x v="4"/>
    <x v="2"/>
  </r>
  <r>
    <x v="1"/>
    <s v="Namhkan"/>
    <s v="Namhkan - Pang Long KBC"/>
    <s v="MMR015CMP215"/>
    <s v="GCA"/>
    <s v="Urban"/>
    <n v="126"/>
    <n v="572"/>
    <n v="123"/>
    <n v="571"/>
    <n v="124"/>
    <n v="575"/>
    <x v="0"/>
    <x v="4"/>
    <x v="2"/>
  </r>
  <r>
    <x v="0"/>
    <s v="Hpakant"/>
    <s v="Dhama Rakhita, Nyein Chan Tar Yar Ward(Lon Khin)"/>
    <s v="MMR001CMP174"/>
    <s v="GCA"/>
    <s v="Urban"/>
    <n v="65"/>
    <n v="347"/>
    <n v="66"/>
    <n v="354"/>
    <n v="66"/>
    <n v="0"/>
    <x v="2"/>
    <x v="4"/>
    <x v="2"/>
  </r>
  <r>
    <x v="0"/>
    <s v="Myitkyina"/>
    <s v="Nan Kway St. John Catholic Church"/>
    <s v="MMR001CMP024"/>
    <s v="GCA"/>
    <s v="Rural"/>
    <n v="67"/>
    <n v="327"/>
    <n v="68"/>
    <n v="327"/>
    <n v="68"/>
    <n v="327"/>
    <x v="0"/>
    <x v="4"/>
    <x v="2"/>
  </r>
  <r>
    <x v="1"/>
    <s v="Manton"/>
    <s v="Mandung - Jinghpaw"/>
    <s v="MMR015CMP009"/>
    <s v="GCA"/>
    <s v="Urban"/>
    <n v="37"/>
    <n v="159"/>
    <n v="37"/>
    <n v="159"/>
    <n v="37"/>
    <n v="172"/>
    <x v="2"/>
    <x v="4"/>
    <x v="2"/>
  </r>
  <r>
    <x v="0"/>
    <s v="Momauk"/>
    <s v="Pa Kahtawng "/>
    <s v="MMR001CMP126"/>
    <s v="NGCA"/>
    <s v="Mixed"/>
    <n v="677"/>
    <n v="3622"/>
    <n v="678"/>
    <n v="3741"/>
    <n v="678"/>
    <n v="0"/>
    <x v="2"/>
    <x v="4"/>
    <x v="2"/>
  </r>
  <r>
    <x v="0"/>
    <s v="Hpakant"/>
    <s v="AG Church, Hmaw Si Sa"/>
    <s v="MMR001CMP176"/>
    <s v="GCA"/>
    <s v="Urban"/>
    <n v="67"/>
    <n v="350"/>
    <n v="67"/>
    <n v="351"/>
    <n v="67"/>
    <n v="351"/>
    <x v="0"/>
    <x v="4"/>
    <x v="2"/>
  </r>
  <r>
    <x v="0"/>
    <s v="Hpakant"/>
    <s v="AG Church, Hmaw Si Sa"/>
    <s v="MMR001CMP176"/>
    <s v="GCA"/>
    <s v="Urban"/>
    <n v="67"/>
    <n v="350"/>
    <n v="67"/>
    <n v="351"/>
    <n v="67"/>
    <n v="351"/>
    <x v="1"/>
    <x v="4"/>
    <x v="2"/>
  </r>
  <r>
    <x v="0"/>
    <s v="Hpakant"/>
    <s v="AG Church, Hmaw Si Sa"/>
    <s v="MMR001CMP176"/>
    <s v="GCA"/>
    <s v="Urban"/>
    <n v="67"/>
    <n v="350"/>
    <n v="67"/>
    <n v="351"/>
    <n v="67"/>
    <n v="351"/>
    <x v="2"/>
    <x v="4"/>
    <x v="2"/>
  </r>
  <r>
    <x v="0"/>
    <s v="Mansi"/>
    <s v="Man Wing Catholic Church 2"/>
    <s v="MMR001CMP132"/>
    <s v="GCA"/>
    <s v="Rural"/>
    <n v="458"/>
    <n v="2139"/>
    <n v="144"/>
    <n v="520"/>
    <n v="144"/>
    <n v="0"/>
    <x v="0"/>
    <x v="4"/>
    <x v="2"/>
  </r>
  <r>
    <x v="0"/>
    <s v="Mansi"/>
    <s v="Man Wing Catholic Church 2"/>
    <s v="MMR001CMP132"/>
    <s v="GCA"/>
    <s v="Rural"/>
    <n v="458"/>
    <n v="2139"/>
    <n v="144"/>
    <n v="520"/>
    <n v="144"/>
    <n v="0"/>
    <x v="1"/>
    <x v="4"/>
    <x v="13"/>
  </r>
  <r>
    <x v="0"/>
    <s v="Momauk"/>
    <s v="Man Bung Catholic compound"/>
    <s v="MMR001CMP062"/>
    <s v="GCA"/>
    <s v="Urban"/>
    <n v="261"/>
    <n v="1155"/>
    <n v="259"/>
    <n v="1160"/>
    <n v="259"/>
    <n v="0"/>
    <x v="1"/>
    <x v="4"/>
    <x v="35"/>
  </r>
  <r>
    <x v="0"/>
    <s v="Waingmaw"/>
    <s v="Woi Chyai "/>
    <s v="MMR001CMP116"/>
    <s v="NGCA"/>
    <s v="Urban"/>
    <n v="1344"/>
    <n v="6811"/>
    <n v="352"/>
    <n v="1884"/>
    <m/>
    <n v="6602"/>
    <x v="1"/>
    <x v="4"/>
    <x v="36"/>
  </r>
  <r>
    <x v="0"/>
    <s v="Myitkyina"/>
    <s v="Pa Dauk Myaing(Pa La Na)"/>
    <s v="MMR001CMP162"/>
    <s v="GCA"/>
    <s v="Rural"/>
    <n v="43"/>
    <n v="207"/>
    <n v="43"/>
    <n v="269"/>
    <n v="43"/>
    <n v="270"/>
    <x v="0"/>
    <x v="4"/>
    <x v="2"/>
  </r>
  <r>
    <x v="1"/>
    <s v="Namhkan"/>
    <s v="Namhkan - Pang Long KBC"/>
    <s v="MMR015CMP215"/>
    <s v="GCA"/>
    <s v="Urban"/>
    <n v="126"/>
    <n v="572"/>
    <n v="123"/>
    <n v="571"/>
    <n v="124"/>
    <n v="575"/>
    <x v="1"/>
    <x v="4"/>
    <x v="20"/>
  </r>
  <r>
    <x v="0"/>
    <s v="Bhamo"/>
    <s v="Nant Hlaing Church"/>
    <s v="MMR001CMP054"/>
    <s v="GCA"/>
    <s v="Rural"/>
    <n v="20"/>
    <n v="103"/>
    <n v="19"/>
    <n v="108"/>
    <n v="19"/>
    <n v="0"/>
    <x v="0"/>
    <x v="4"/>
    <x v="2"/>
  </r>
  <r>
    <x v="1"/>
    <s v="Kutkai"/>
    <s v="Mine Yu Lay village"/>
    <s v="MMR015CMP018"/>
    <s v="GCA"/>
    <s v="Rural"/>
    <n v="63"/>
    <n v="305"/>
    <n v="69"/>
    <n v="305"/>
    <n v="69"/>
    <n v="305"/>
    <x v="1"/>
    <x v="4"/>
    <x v="2"/>
  </r>
  <r>
    <x v="0"/>
    <s v="Mohnyin"/>
    <s v="St. Patrick Catholic Church "/>
    <s v="MMR001CMP080"/>
    <s v="GCA"/>
    <s v="Urban"/>
    <n v="12"/>
    <n v="55"/>
    <n v="12"/>
    <n v="62"/>
    <n v="12"/>
    <n v="62"/>
    <x v="0"/>
    <x v="4"/>
    <x v="2"/>
  </r>
  <r>
    <x v="0"/>
    <s v="Mohnyin"/>
    <s v="St. Patrick Catholic Church "/>
    <s v="MMR001CMP080"/>
    <s v="GCA"/>
    <s v="Urban"/>
    <n v="12"/>
    <n v="55"/>
    <n v="12"/>
    <n v="62"/>
    <n v="12"/>
    <n v="62"/>
    <x v="1"/>
    <x v="4"/>
    <x v="2"/>
  </r>
  <r>
    <x v="0"/>
    <s v="Mohnyin"/>
    <s v="St. Patrick Catholic Church "/>
    <s v="MMR001CMP080"/>
    <s v="GCA"/>
    <s v="Urban"/>
    <n v="12"/>
    <n v="55"/>
    <n v="12"/>
    <n v="62"/>
    <n v="12"/>
    <n v="62"/>
    <x v="2"/>
    <x v="4"/>
    <x v="2"/>
  </r>
  <r>
    <x v="0"/>
    <s v="Shwegu"/>
    <s v="Shwe Gu Catholic Church"/>
    <s v="MMR001CMP068"/>
    <s v="GCA"/>
    <s v="Urban"/>
    <n v="41"/>
    <n v="152"/>
    <n v="38"/>
    <n v="165"/>
    <n v="38"/>
    <n v="0"/>
    <x v="0"/>
    <x v="4"/>
    <x v="2"/>
  </r>
  <r>
    <x v="0"/>
    <s v="Shwegu"/>
    <s v="Shwe Gu Catholic Church"/>
    <s v="MMR001CMP068"/>
    <s v="GCA"/>
    <s v="Urban"/>
    <n v="41"/>
    <n v="152"/>
    <n v="38"/>
    <n v="165"/>
    <n v="38"/>
    <n v="0"/>
    <x v="1"/>
    <x v="4"/>
    <x v="0"/>
  </r>
  <r>
    <x v="1"/>
    <s v="Kutkai"/>
    <s v="Kutkai downtown (KBC Church)"/>
    <s v="MMR015CMP016"/>
    <s v="GCA"/>
    <s v="Urban"/>
    <n v="65"/>
    <n v="285"/>
    <n v="63"/>
    <n v="286"/>
    <n v="63"/>
    <n v="286"/>
    <x v="2"/>
    <x v="4"/>
    <x v="2"/>
  </r>
  <r>
    <x v="0"/>
    <s v="Shwegu"/>
    <s v="Shwe Gu Catholic Church"/>
    <s v="MMR001CMP068"/>
    <s v="GCA"/>
    <s v="Urban"/>
    <n v="41"/>
    <n v="152"/>
    <n v="38"/>
    <n v="165"/>
    <n v="38"/>
    <n v="0"/>
    <x v="2"/>
    <x v="4"/>
    <x v="2"/>
  </r>
  <r>
    <x v="1"/>
    <s v="Namhkan"/>
    <s v="Nam Hkam (KBC Jaw Wang) II"/>
    <s v="MMR015CMP214"/>
    <s v="GCA"/>
    <s v="Urban"/>
    <n v="38"/>
    <n v="198"/>
    <n v="35"/>
    <n v="188"/>
    <n v="37"/>
    <n v="198"/>
    <x v="0"/>
    <x v="4"/>
    <x v="2"/>
  </r>
  <r>
    <x v="0"/>
    <s v="Momauk"/>
    <s v="Dum Bung "/>
    <s v="MMR001CMP123"/>
    <s v="NGCA"/>
    <s v="Rural"/>
    <n v="116"/>
    <n v="595"/>
    <n v="115"/>
    <n v="605"/>
    <n v="115"/>
    <n v="605"/>
    <x v="2"/>
    <x v="4"/>
    <x v="2"/>
  </r>
  <r>
    <x v="0"/>
    <s v="Bhamo"/>
    <s v="Nant Hlaing Church"/>
    <s v="MMR001CMP054"/>
    <s v="GCA"/>
    <s v="Rural"/>
    <n v="20"/>
    <n v="103"/>
    <n v="19"/>
    <n v="108"/>
    <n v="19"/>
    <n v="0"/>
    <x v="1"/>
    <x v="4"/>
    <x v="1"/>
  </r>
  <r>
    <x v="0"/>
    <s v="Waingmaw"/>
    <s v="Woi Chyai "/>
    <s v="MMR001CMP116"/>
    <s v="NGCA"/>
    <s v="Urban"/>
    <n v="1344"/>
    <n v="6811"/>
    <n v="352"/>
    <n v="1884"/>
    <m/>
    <n v="6602"/>
    <x v="2"/>
    <x v="4"/>
    <x v="2"/>
  </r>
  <r>
    <x v="0"/>
    <s v="Bhamo"/>
    <s v="AD-2000 Tharthana Compound"/>
    <s v="MMR001CMP050"/>
    <s v="GCA"/>
    <s v="Urban"/>
    <n v="274"/>
    <n v="1349"/>
    <n v="255"/>
    <n v="1126"/>
    <n v="255"/>
    <n v="0"/>
    <x v="2"/>
    <x v="4"/>
    <x v="2"/>
  </r>
  <r>
    <x v="0"/>
    <s v="Bhamo"/>
    <s v="AD-2000 Tharthana Compound"/>
    <s v="MMR001CMP050"/>
    <s v="GCA"/>
    <s v="Urban"/>
    <n v="274"/>
    <n v="1349"/>
    <n v="255"/>
    <n v="1126"/>
    <n v="255"/>
    <n v="0"/>
    <x v="1"/>
    <x v="4"/>
    <x v="20"/>
  </r>
  <r>
    <x v="0"/>
    <s v="Bhamo"/>
    <s v="AD-2000 Tharthana Compound"/>
    <s v="MMR001CMP050"/>
    <s v="GCA"/>
    <s v="Urban"/>
    <n v="274"/>
    <n v="1349"/>
    <n v="255"/>
    <n v="1126"/>
    <n v="255"/>
    <n v="0"/>
    <x v="0"/>
    <x v="4"/>
    <x v="2"/>
  </r>
  <r>
    <x v="0"/>
    <s v="Momauk"/>
    <s v="Dum Bung "/>
    <s v="MMR001CMP123"/>
    <s v="NGCA"/>
    <s v="Rural"/>
    <n v="116"/>
    <n v="595"/>
    <n v="115"/>
    <n v="605"/>
    <n v="115"/>
    <n v="605"/>
    <x v="1"/>
    <x v="4"/>
    <x v="5"/>
  </r>
  <r>
    <x v="0"/>
    <s v="Momauk"/>
    <s v="Dum Bung "/>
    <s v="MMR001CMP123"/>
    <s v="NGCA"/>
    <s v="Rural"/>
    <n v="116"/>
    <n v="595"/>
    <n v="115"/>
    <n v="605"/>
    <n v="115"/>
    <n v="605"/>
    <x v="0"/>
    <x v="4"/>
    <x v="2"/>
  </r>
  <r>
    <x v="1"/>
    <s v="Namhkan"/>
    <s v="Namhkan - Pang Long KBC"/>
    <s v="MMR015CMP215"/>
    <s v="GCA"/>
    <s v="Urban"/>
    <n v="126"/>
    <n v="572"/>
    <n v="123"/>
    <n v="571"/>
    <n v="124"/>
    <n v="575"/>
    <x v="2"/>
    <x v="4"/>
    <x v="2"/>
  </r>
  <r>
    <x v="0"/>
    <s v="Waingmaw"/>
    <s v="Maga Yang "/>
    <s v="MMR001CMP119"/>
    <s v="NGCA"/>
    <s v="Rural"/>
    <n v="608"/>
    <n v="2639"/>
    <n v="500"/>
    <n v="2145"/>
    <n v="586"/>
    <n v="2614"/>
    <x v="0"/>
    <x v="4"/>
    <x v="2"/>
  </r>
  <r>
    <x v="0"/>
    <s v="Waingmaw"/>
    <s v="Maga Yang "/>
    <s v="MMR001CMP119"/>
    <s v="NGCA"/>
    <s v="Rural"/>
    <n v="608"/>
    <n v="2639"/>
    <n v="500"/>
    <n v="2145"/>
    <n v="586"/>
    <n v="2614"/>
    <x v="1"/>
    <x v="4"/>
    <x v="17"/>
  </r>
  <r>
    <x v="0"/>
    <s v="Waingmaw"/>
    <s v="Maga Yang "/>
    <s v="MMR001CMP119"/>
    <s v="NGCA"/>
    <s v="Rural"/>
    <n v="608"/>
    <n v="2639"/>
    <n v="500"/>
    <n v="2145"/>
    <n v="586"/>
    <n v="2614"/>
    <x v="2"/>
    <x v="4"/>
    <x v="2"/>
  </r>
  <r>
    <x v="1"/>
    <s v="Kutkai"/>
    <s v="Kutkai downtown (KBC Church)"/>
    <s v="MMR015CMP016"/>
    <s v="GCA"/>
    <s v="Urban"/>
    <n v="65"/>
    <n v="285"/>
    <n v="63"/>
    <n v="286"/>
    <n v="63"/>
    <n v="286"/>
    <x v="0"/>
    <x v="4"/>
    <x v="2"/>
  </r>
  <r>
    <x v="0"/>
    <s v="Waingmaw"/>
    <s v="Woi Chyai "/>
    <s v="MMR001CMP116"/>
    <s v="NGCA"/>
    <s v="Urban"/>
    <n v="1344"/>
    <n v="6811"/>
    <n v="352"/>
    <n v="1884"/>
    <m/>
    <n v="6602"/>
    <x v="0"/>
    <x v="4"/>
    <x v="2"/>
  </r>
  <r>
    <x v="0"/>
    <s v="Momauk"/>
    <s v="Hpun Lum Yang "/>
    <s v="MMR001CMP122"/>
    <s v="NGCA"/>
    <s v="Rural"/>
    <n v="662"/>
    <n v="3293"/>
    <n v="586"/>
    <n v="2829"/>
    <n v="586"/>
    <n v="2829"/>
    <x v="2"/>
    <x v="4"/>
    <x v="2"/>
  </r>
  <r>
    <x v="0"/>
    <s v="Hpakant"/>
    <s v="Dhama Rakhita, Nyein Chan Tar Yar Ward(Lon Khin)"/>
    <s v="MMR001CMP174"/>
    <s v="GCA"/>
    <s v="Urban"/>
    <n v="65"/>
    <n v="347"/>
    <n v="66"/>
    <n v="354"/>
    <n v="66"/>
    <n v="0"/>
    <x v="1"/>
    <x v="4"/>
    <x v="4"/>
  </r>
  <r>
    <x v="0"/>
    <s v="Momauk"/>
    <s v="Nhkawng Pa "/>
    <s v="MMR001CMP131"/>
    <s v="NGCA"/>
    <s v="Rural"/>
    <n v="375"/>
    <n v="1598"/>
    <n v="375"/>
    <m/>
    <n v="375"/>
    <n v="0"/>
    <x v="1"/>
    <x v="4"/>
    <x v="18"/>
  </r>
  <r>
    <x v="0"/>
    <s v="Momauk"/>
    <s v="Nhkawng Pa "/>
    <s v="MMR001CMP131"/>
    <s v="NGCA"/>
    <s v="Rural"/>
    <n v="375"/>
    <n v="1598"/>
    <n v="375"/>
    <m/>
    <n v="375"/>
    <n v="0"/>
    <x v="0"/>
    <x v="4"/>
    <x v="2"/>
  </r>
  <r>
    <x v="1"/>
    <s v="Kutkai"/>
    <s v="Mine Yu Lay village"/>
    <s v="MMR015CMP018"/>
    <s v="GCA"/>
    <s v="Rural"/>
    <n v="63"/>
    <n v="305"/>
    <n v="69"/>
    <n v="305"/>
    <n v="69"/>
    <n v="305"/>
    <x v="2"/>
    <x v="4"/>
    <x v="2"/>
  </r>
  <r>
    <x v="1"/>
    <s v="Namtu"/>
    <s v="Nam Tu Baptist"/>
    <s v="MMR015CMP014"/>
    <s v="GCA"/>
    <s v="Urban"/>
    <n v="9"/>
    <n v="38"/>
    <n v="9"/>
    <n v="37"/>
    <n v="9"/>
    <n v="37"/>
    <x v="2"/>
    <x v="4"/>
    <x v="2"/>
  </r>
  <r>
    <x v="0"/>
    <s v="Momauk"/>
    <s v="Ni Thaw Ka Monestry"/>
    <s v="MMR001CMP059"/>
    <s v="GCA"/>
    <s v="Urban"/>
    <n v="24"/>
    <n v="89"/>
    <n v="27"/>
    <n v="101"/>
    <n v="27"/>
    <n v="0"/>
    <x v="0"/>
    <x v="4"/>
    <x v="2"/>
  </r>
  <r>
    <x v="0"/>
    <s v="Momauk"/>
    <s v="Pa Kahtawng "/>
    <s v="MMR001CMP126"/>
    <s v="NGCA"/>
    <s v="Mixed"/>
    <n v="677"/>
    <n v="3622"/>
    <n v="678"/>
    <n v="3741"/>
    <n v="678"/>
    <n v="0"/>
    <x v="1"/>
    <x v="4"/>
    <x v="32"/>
  </r>
  <r>
    <x v="0"/>
    <s v="Momauk"/>
    <s v="Pa Kahtawng "/>
    <s v="MMR001CMP126"/>
    <s v="NGCA"/>
    <s v="Mixed"/>
    <n v="677"/>
    <n v="3622"/>
    <n v="678"/>
    <n v="3741"/>
    <n v="678"/>
    <n v="0"/>
    <x v="0"/>
    <x v="4"/>
    <x v="2"/>
  </r>
  <r>
    <x v="0"/>
    <s v="Momauk"/>
    <s v="Ni Thaw Ka Monestry"/>
    <s v="MMR001CMP059"/>
    <s v="GCA"/>
    <s v="Urban"/>
    <n v="24"/>
    <n v="89"/>
    <n v="27"/>
    <n v="101"/>
    <n v="27"/>
    <n v="0"/>
    <x v="1"/>
    <x v="4"/>
    <x v="2"/>
  </r>
  <r>
    <x v="0"/>
    <s v="Mansi"/>
    <s v="Bum Tsit Pa "/>
    <s v="MMR001CMP129"/>
    <s v="NGCA"/>
    <s v="Rural"/>
    <n v="245"/>
    <n v="1232"/>
    <n v="425"/>
    <n v="1982"/>
    <n v="425"/>
    <n v="0"/>
    <x v="0"/>
    <x v="4"/>
    <x v="2"/>
  </r>
  <r>
    <x v="0"/>
    <s v="Momauk"/>
    <s v="Ni Thaw Ka Monestry"/>
    <s v="MMR001CMP059"/>
    <s v="GCA"/>
    <s v="Urban"/>
    <n v="24"/>
    <n v="89"/>
    <n v="27"/>
    <n v="101"/>
    <n v="27"/>
    <n v="0"/>
    <x v="2"/>
    <x v="4"/>
    <x v="2"/>
  </r>
  <r>
    <x v="0"/>
    <s v="Waingmaw"/>
    <s v="Post 6 Camp"/>
    <s v="MMR001CMP160"/>
    <s v="NGCA"/>
    <s v="Rural"/>
    <n v="90"/>
    <n v="508"/>
    <n v="98"/>
    <n v="554"/>
    <n v="124"/>
    <n v="319"/>
    <x v="2"/>
    <x v="4"/>
    <x v="2"/>
  </r>
  <r>
    <x v="0"/>
    <s v="Mansi"/>
    <s v="Bum Tsit Pa "/>
    <s v="MMR001CMP129"/>
    <s v="NGCA"/>
    <s v="Rural"/>
    <n v="245"/>
    <n v="1232"/>
    <n v="425"/>
    <n v="1982"/>
    <n v="425"/>
    <n v="0"/>
    <x v="2"/>
    <x v="4"/>
    <x v="2"/>
  </r>
  <r>
    <x v="0"/>
    <s v="Waingmaw"/>
    <s v="Post 6 Camp"/>
    <s v="MMR001CMP160"/>
    <s v="NGCA"/>
    <s v="Rural"/>
    <n v="90"/>
    <n v="508"/>
    <n v="98"/>
    <n v="554"/>
    <n v="124"/>
    <n v="319"/>
    <x v="1"/>
    <x v="4"/>
    <x v="4"/>
  </r>
  <r>
    <x v="1"/>
    <s v="Namtu"/>
    <s v="Nam Tu Baptist"/>
    <s v="MMR015CMP014"/>
    <s v="GCA"/>
    <s v="Urban"/>
    <n v="9"/>
    <n v="38"/>
    <n v="9"/>
    <n v="37"/>
    <n v="9"/>
    <n v="37"/>
    <x v="0"/>
    <x v="4"/>
    <x v="2"/>
  </r>
  <r>
    <x v="0"/>
    <s v="Bhamo"/>
    <s v="Lisu Boarding-House"/>
    <s v="MMR001CMP049"/>
    <s v="GCA"/>
    <s v="Urban"/>
    <n v="116"/>
    <n v="659"/>
    <n v="113"/>
    <n v="641"/>
    <n v="120"/>
    <n v="680"/>
    <x v="0"/>
    <x v="4"/>
    <x v="2"/>
  </r>
  <r>
    <x v="0"/>
    <s v="Bhamo"/>
    <s v="Lisu Boarding-House"/>
    <s v="MMR001CMP049"/>
    <s v="GCA"/>
    <s v="Urban"/>
    <n v="116"/>
    <n v="659"/>
    <n v="113"/>
    <n v="641"/>
    <n v="120"/>
    <n v="680"/>
    <x v="1"/>
    <x v="4"/>
    <x v="0"/>
  </r>
  <r>
    <x v="0"/>
    <s v="Bhamo"/>
    <s v="Lisu Boarding-House"/>
    <s v="MMR001CMP049"/>
    <s v="GCA"/>
    <s v="Urban"/>
    <n v="116"/>
    <n v="659"/>
    <n v="113"/>
    <n v="641"/>
    <n v="120"/>
    <n v="680"/>
    <x v="2"/>
    <x v="4"/>
    <x v="2"/>
  </r>
  <r>
    <x v="0"/>
    <s v="Momauk"/>
    <s v="Hpun Lum Yang "/>
    <s v="MMR001CMP122"/>
    <s v="NGCA"/>
    <s v="Rural"/>
    <n v="662"/>
    <n v="3293"/>
    <n v="586"/>
    <n v="2829"/>
    <n v="586"/>
    <n v="2829"/>
    <x v="1"/>
    <x v="4"/>
    <x v="37"/>
  </r>
  <r>
    <x v="0"/>
    <s v="Momauk"/>
    <s v="Hpun Lum Yang "/>
    <s v="MMR001CMP122"/>
    <s v="NGCA"/>
    <s v="Rural"/>
    <n v="662"/>
    <n v="3293"/>
    <n v="586"/>
    <n v="2829"/>
    <n v="586"/>
    <n v="2829"/>
    <x v="0"/>
    <x v="4"/>
    <x v="2"/>
  </r>
  <r>
    <x v="0"/>
    <s v="Myitkyina"/>
    <s v="Pa Dauk Myaing(Pa La Na)"/>
    <s v="MMR001CMP162"/>
    <s v="GCA"/>
    <s v="Rural"/>
    <n v="43"/>
    <n v="207"/>
    <n v="43"/>
    <n v="269"/>
    <n v="43"/>
    <n v="270"/>
    <x v="2"/>
    <x v="4"/>
    <x v="2"/>
  </r>
  <r>
    <x v="0"/>
    <s v="Myitkyina"/>
    <s v="Pa Dauk Myaing(Pa La Na)"/>
    <s v="MMR001CMP162"/>
    <s v="GCA"/>
    <s v="Rural"/>
    <n v="43"/>
    <n v="207"/>
    <n v="43"/>
    <n v="269"/>
    <n v="43"/>
    <n v="270"/>
    <x v="1"/>
    <x v="4"/>
    <x v="2"/>
  </r>
  <r>
    <x v="1"/>
    <s v="Kutkai"/>
    <s v="Kutkai downtown (KBC Church)"/>
    <s v="MMR015CMP016"/>
    <s v="GCA"/>
    <s v="Urban"/>
    <n v="65"/>
    <n v="285"/>
    <n v="63"/>
    <n v="286"/>
    <n v="63"/>
    <n v="286"/>
    <x v="1"/>
    <x v="4"/>
    <x v="4"/>
  </r>
  <r>
    <x v="0"/>
    <s v="Waingmaw"/>
    <s v="Post 6 Camp"/>
    <s v="MMR001CMP160"/>
    <s v="NGCA"/>
    <s v="Rural"/>
    <n v="90"/>
    <n v="508"/>
    <n v="98"/>
    <n v="554"/>
    <n v="124"/>
    <n v="319"/>
    <x v="0"/>
    <x v="4"/>
    <x v="2"/>
  </r>
  <r>
    <x v="0"/>
    <s v="Bhamo"/>
    <s v="Nant Hlaing Church"/>
    <s v="MMR001CMP054"/>
    <s v="GCA"/>
    <s v="Rural"/>
    <n v="20"/>
    <n v="103"/>
    <n v="19"/>
    <n v="108"/>
    <n v="19"/>
    <n v="0"/>
    <x v="2"/>
    <x v="4"/>
    <x v="2"/>
  </r>
  <r>
    <x v="0"/>
    <s v="Momauk"/>
    <s v="Je Yang Hka "/>
    <s v="MMR001CMP121"/>
    <s v="NGCA"/>
    <s v="Rural"/>
    <n v="1695"/>
    <n v="7145"/>
    <n v="1501"/>
    <n v="8042"/>
    <n v="1643"/>
    <n v="8780"/>
    <x v="0"/>
    <x v="4"/>
    <x v="2"/>
  </r>
  <r>
    <x v="0"/>
    <s v="Mansi"/>
    <s v="Bum Tsit Pa "/>
    <s v="MMR001CMP129"/>
    <s v="NGCA"/>
    <s v="Rural"/>
    <n v="245"/>
    <n v="1232"/>
    <n v="425"/>
    <n v="1982"/>
    <n v="425"/>
    <n v="0"/>
    <x v="1"/>
    <x v="4"/>
    <x v="38"/>
  </r>
  <r>
    <x v="1"/>
    <s v="Muse"/>
    <s v="Muse Baptist Church"/>
    <s v="MMR015CMP213"/>
    <s v="GCA"/>
    <s v="Urban"/>
    <n v="56"/>
    <n v="236"/>
    <n v="52"/>
    <n v="212"/>
    <n v="52"/>
    <n v="212"/>
    <x v="0"/>
    <x v="4"/>
    <x v="2"/>
  </r>
  <r>
    <x v="1"/>
    <s v="Namhkan"/>
    <s v="Nam Hkam (KBC Jaw Wang)"/>
    <s v="MMR015CMP001"/>
    <s v="GCA"/>
    <s v="Urban"/>
    <n v="73"/>
    <n v="388"/>
    <n v="68"/>
    <n v="343"/>
    <n v="73"/>
    <n v="380"/>
    <x v="1"/>
    <x v="4"/>
    <x v="5"/>
  </r>
  <r>
    <x v="0"/>
    <s v="Hpakant"/>
    <s v="Maw Wan, Mu-yin Baptist Church"/>
    <s v="MMR001CMP091"/>
    <s v="GCA"/>
    <s v="Urban"/>
    <n v="5"/>
    <n v="26"/>
    <n v="5"/>
    <n v="27"/>
    <n v="5"/>
    <n v="0"/>
    <x v="2"/>
    <x v="4"/>
    <x v="2"/>
  </r>
  <r>
    <x v="0"/>
    <s v="Waingmaw"/>
    <s v="Maina Catholic Church (St. Joseph)"/>
    <s v="MMR001CMP029"/>
    <s v="GCA"/>
    <s v="Rural"/>
    <n v="222"/>
    <n v="1208"/>
    <n v="222"/>
    <n v="1208"/>
    <n v="222"/>
    <n v="1208"/>
    <x v="0"/>
    <x v="4"/>
    <x v="2"/>
  </r>
  <r>
    <x v="0"/>
    <s v="Hpakant"/>
    <s v="Lisu Baptist Church, Maw Wan Ward"/>
    <s v="MMR001CMP167"/>
    <s v="GCA"/>
    <s v="Rural"/>
    <n v="15"/>
    <n v="74"/>
    <n v="16"/>
    <n v="73"/>
    <n v="16"/>
    <n v="0"/>
    <x v="0"/>
    <x v="4"/>
    <x v="2"/>
  </r>
  <r>
    <x v="1"/>
    <s v="Muse"/>
    <s v="Muse Baptist Church"/>
    <s v="MMR015CMP213"/>
    <s v="GCA"/>
    <s v="Urban"/>
    <n v="56"/>
    <n v="236"/>
    <n v="52"/>
    <n v="212"/>
    <n v="52"/>
    <n v="212"/>
    <x v="1"/>
    <x v="4"/>
    <x v="2"/>
  </r>
  <r>
    <x v="0"/>
    <s v="Waingmaw"/>
    <s v="Maina Catholic Church (St. Joseph)"/>
    <s v="MMR001CMP029"/>
    <s v="GCA"/>
    <s v="Rural"/>
    <n v="222"/>
    <n v="1208"/>
    <n v="222"/>
    <n v="1208"/>
    <n v="222"/>
    <n v="1208"/>
    <x v="2"/>
    <x v="4"/>
    <x v="2"/>
  </r>
  <r>
    <x v="0"/>
    <s v="Mansi"/>
    <s v="Man Wing Baptist Church Cultural Compound"/>
    <s v="MMR001CMP230"/>
    <s v="GCA"/>
    <s v="Rural"/>
    <n v="113"/>
    <n v="490"/>
    <n v="113"/>
    <n v="476"/>
    <n v="113"/>
    <n v="476"/>
    <x v="0"/>
    <x v="4"/>
    <x v="2"/>
  </r>
  <r>
    <x v="0"/>
    <s v="Hpakant"/>
    <s v="Maw Wan, Mu-yin Baptist Church"/>
    <s v="MMR001CMP091"/>
    <s v="GCA"/>
    <s v="Urban"/>
    <n v="5"/>
    <n v="26"/>
    <n v="5"/>
    <n v="27"/>
    <n v="5"/>
    <n v="0"/>
    <x v="0"/>
    <x v="4"/>
    <x v="2"/>
  </r>
  <r>
    <x v="1"/>
    <s v="Kutkai"/>
    <s v="Nam Hpak Ka Mare "/>
    <s v="MMR015CMP007"/>
    <s v="GCA"/>
    <s v="Rural"/>
    <n v="64"/>
    <n v="286"/>
    <n v="62"/>
    <n v="281"/>
    <n v="62"/>
    <n v="281"/>
    <x v="1"/>
    <x v="4"/>
    <x v="0"/>
  </r>
  <r>
    <x v="1"/>
    <s v="Kutkai"/>
    <s v="Mungji Pa Dabang (Baptist Church)         "/>
    <s v="MMR015CMP006"/>
    <s v="GCA"/>
    <s v="Rural"/>
    <n v="49"/>
    <n v="270"/>
    <n v="49"/>
    <n v="261"/>
    <n v="49"/>
    <n v="261"/>
    <x v="0"/>
    <x v="4"/>
    <x v="2"/>
  </r>
  <r>
    <x v="0"/>
    <s v="Myitkyina"/>
    <s v="Jan Mai Kawng Catholic Church"/>
    <s v="MMR001CMP019"/>
    <s v="GCA"/>
    <s v="Urban"/>
    <n v="105"/>
    <n v="462"/>
    <n v="103"/>
    <n v="462"/>
    <n v="123"/>
    <n v="463"/>
    <x v="2"/>
    <x v="4"/>
    <x v="2"/>
  </r>
  <r>
    <x v="0"/>
    <s v="Hpakant"/>
    <s v="Rawan Baptist Church, Maw Shan Vil., Seik Mu"/>
    <s v="MMR001CMP182"/>
    <s v="GCA"/>
    <s v="Urban"/>
    <n v="10"/>
    <n v="39"/>
    <n v="9"/>
    <n v="37"/>
    <n v="9"/>
    <n v="0"/>
    <x v="0"/>
    <x v="4"/>
    <x v="2"/>
  </r>
  <r>
    <x v="0"/>
    <s v="Hpakant"/>
    <s v="Rawan Baptist Church, Maw Shan Vil., Seik Mu"/>
    <s v="MMR001CMP182"/>
    <s v="GCA"/>
    <s v="Urban"/>
    <n v="10"/>
    <n v="39"/>
    <n v="9"/>
    <n v="37"/>
    <n v="9"/>
    <n v="0"/>
    <x v="1"/>
    <x v="4"/>
    <x v="2"/>
  </r>
  <r>
    <x v="0"/>
    <s v="Myitkyina"/>
    <s v="Tat Kone San Pya Baptist Church"/>
    <s v="MMR001CMP005"/>
    <s v="GCA"/>
    <s v="Urban"/>
    <n v="43"/>
    <n v="216"/>
    <n v="32"/>
    <n v="171"/>
    <n v="43"/>
    <n v="216"/>
    <x v="2"/>
    <x v="4"/>
    <x v="2"/>
  </r>
  <r>
    <x v="0"/>
    <s v="Myitkyina"/>
    <s v="Tat Kone San Pya Baptist Church"/>
    <s v="MMR001CMP005"/>
    <s v="GCA"/>
    <s v="Urban"/>
    <n v="43"/>
    <n v="216"/>
    <n v="32"/>
    <n v="171"/>
    <n v="43"/>
    <n v="216"/>
    <x v="1"/>
    <x v="4"/>
    <x v="2"/>
  </r>
  <r>
    <x v="0"/>
    <s v="Chipwi"/>
    <s v="Pan Wa"/>
    <s v="MMR001CMP210"/>
    <s v="GCA"/>
    <s v="Mixed"/>
    <n v="60"/>
    <n v="275"/>
    <n v="34"/>
    <n v="220"/>
    <n v="60"/>
    <n v="275"/>
    <x v="1"/>
    <x v="4"/>
    <x v="21"/>
  </r>
  <r>
    <x v="0"/>
    <s v="Hpakant"/>
    <s v="Rawan Baptist Church, Maw Shan Vil., Seik Mu"/>
    <s v="MMR001CMP182"/>
    <s v="GCA"/>
    <s v="Urban"/>
    <n v="10"/>
    <n v="39"/>
    <n v="9"/>
    <n v="37"/>
    <n v="9"/>
    <n v="0"/>
    <x v="2"/>
    <x v="4"/>
    <x v="2"/>
  </r>
  <r>
    <x v="0"/>
    <s v="Myitkyina"/>
    <s v="Du Kahtawng Qtr. 4"/>
    <s v="MMR001CMP010"/>
    <s v="GCA"/>
    <s v="Urban"/>
    <n v="6"/>
    <n v="39"/>
    <n v="6"/>
    <n v="39"/>
    <n v="28"/>
    <n v="145"/>
    <x v="0"/>
    <x v="4"/>
    <x v="2"/>
  </r>
  <r>
    <x v="0"/>
    <s v="Mansi"/>
    <s v="Lana Zup Ja "/>
    <s v="MMR001CMP128"/>
    <s v="NGCA"/>
    <s v="Rural"/>
    <n v="545"/>
    <n v="2560"/>
    <n v="553"/>
    <n v="2692"/>
    <n v="553"/>
    <n v="0"/>
    <x v="0"/>
    <x v="4"/>
    <x v="2"/>
  </r>
  <r>
    <x v="0"/>
    <s v="Chipwi"/>
    <s v="Pan Wa"/>
    <s v="MMR001CMP210"/>
    <s v="GCA"/>
    <s v="Mixed"/>
    <n v="60"/>
    <n v="275"/>
    <n v="34"/>
    <n v="220"/>
    <n v="60"/>
    <n v="275"/>
    <x v="2"/>
    <x v="4"/>
    <x v="2"/>
  </r>
  <r>
    <x v="0"/>
    <s v="Hpakant"/>
    <s v="Chin Church, Seik Mu"/>
    <s v="MMR001CMP109"/>
    <s v="GCA"/>
    <s v="Urban"/>
    <n v="6"/>
    <n v="30"/>
    <n v="6"/>
    <n v="28"/>
    <n v="6"/>
    <n v="0"/>
    <x v="1"/>
    <x v="4"/>
    <x v="2"/>
  </r>
  <r>
    <x v="0"/>
    <s v="Waingmaw"/>
    <s v="Shing Jai"/>
    <s v="MMR001CMP041"/>
    <s v="GCA"/>
    <s v="Rural"/>
    <n v="172"/>
    <n v="838"/>
    <n v="179"/>
    <n v="940"/>
    <n v="179"/>
    <n v="940"/>
    <x v="0"/>
    <x v="4"/>
    <x v="2"/>
  </r>
  <r>
    <x v="0"/>
    <s v="Waingmaw"/>
    <s v="Shing Jai"/>
    <s v="MMR001CMP041"/>
    <s v="GCA"/>
    <s v="Rural"/>
    <n v="172"/>
    <n v="838"/>
    <n v="179"/>
    <n v="940"/>
    <n v="179"/>
    <n v="940"/>
    <x v="1"/>
    <x v="4"/>
    <x v="20"/>
  </r>
  <r>
    <x v="0"/>
    <s v="Waingmaw"/>
    <s v="Shing Jai"/>
    <s v="MMR001CMP041"/>
    <s v="GCA"/>
    <s v="Rural"/>
    <n v="172"/>
    <n v="838"/>
    <n v="179"/>
    <n v="940"/>
    <n v="179"/>
    <n v="940"/>
    <x v="2"/>
    <x v="4"/>
    <x v="2"/>
  </r>
  <r>
    <x v="0"/>
    <s v="Hpakant"/>
    <s v="Nam Ma Phyit, COC"/>
    <s v="MMR001CMP192"/>
    <s v="GCA"/>
    <s v="Urban"/>
    <n v="17"/>
    <n v="64"/>
    <n v="12"/>
    <n v="47"/>
    <n v="12"/>
    <n v="0"/>
    <x v="1"/>
    <x v="4"/>
    <x v="0"/>
  </r>
  <r>
    <x v="0"/>
    <s v="Hpakant"/>
    <s v="Nam Ma Phyit, COC"/>
    <s v="MMR001CMP192"/>
    <s v="GCA"/>
    <s v="Urban"/>
    <n v="17"/>
    <n v="64"/>
    <n v="12"/>
    <n v="47"/>
    <n v="12"/>
    <n v="0"/>
    <x v="0"/>
    <x v="4"/>
    <x v="2"/>
  </r>
  <r>
    <x v="0"/>
    <s v="Hpakant"/>
    <s v="Maw Wan, Mu-yin Baptist Church"/>
    <s v="MMR001CMP091"/>
    <s v="GCA"/>
    <s v="Urban"/>
    <n v="5"/>
    <n v="26"/>
    <n v="5"/>
    <n v="27"/>
    <n v="5"/>
    <n v="0"/>
    <x v="1"/>
    <x v="4"/>
    <x v="2"/>
  </r>
  <r>
    <x v="0"/>
    <s v="Myitkyina"/>
    <s v="Du Kahtawng Qtr. 14"/>
    <s v="MMR001CMP012"/>
    <s v="GCA"/>
    <s v="Urban"/>
    <n v="6"/>
    <n v="28"/>
    <n v="6"/>
    <n v="31"/>
    <n v="6"/>
    <n v="31"/>
    <x v="0"/>
    <x v="4"/>
    <x v="2"/>
  </r>
  <r>
    <x v="0"/>
    <s v="Myitkyina"/>
    <s v="Jan Mai Kawng Catholic Church"/>
    <s v="MMR001CMP019"/>
    <s v="GCA"/>
    <s v="Urban"/>
    <n v="105"/>
    <n v="462"/>
    <n v="103"/>
    <n v="462"/>
    <n v="123"/>
    <n v="463"/>
    <x v="1"/>
    <x v="4"/>
    <x v="19"/>
  </r>
  <r>
    <x v="0"/>
    <s v="Mansi"/>
    <s v="Lana Zup Ja "/>
    <s v="MMR001CMP128"/>
    <s v="NGCA"/>
    <s v="Rural"/>
    <n v="545"/>
    <n v="2560"/>
    <n v="553"/>
    <n v="2692"/>
    <n v="553"/>
    <n v="0"/>
    <x v="1"/>
    <x v="4"/>
    <x v="30"/>
  </r>
  <r>
    <x v="0"/>
    <s v="Myitkyina"/>
    <s v="Du Kahtawng Qtr. 14"/>
    <s v="MMR001CMP012"/>
    <s v="GCA"/>
    <s v="Urban"/>
    <n v="6"/>
    <n v="28"/>
    <n v="6"/>
    <n v="31"/>
    <n v="6"/>
    <n v="31"/>
    <x v="2"/>
    <x v="4"/>
    <x v="2"/>
  </r>
  <r>
    <x v="0"/>
    <s v="Hpakant"/>
    <s v="Lisu Baptist Church, Maw Wan Ward"/>
    <s v="MMR001CMP167"/>
    <s v="GCA"/>
    <s v="Rural"/>
    <n v="15"/>
    <n v="74"/>
    <n v="16"/>
    <n v="73"/>
    <n v="16"/>
    <n v="0"/>
    <x v="2"/>
    <x v="4"/>
    <x v="2"/>
  </r>
  <r>
    <x v="0"/>
    <s v="Mansi"/>
    <s v="Lana Zup Ja "/>
    <s v="MMR001CMP128"/>
    <s v="NGCA"/>
    <s v="Rural"/>
    <n v="545"/>
    <n v="2560"/>
    <n v="553"/>
    <n v="2692"/>
    <n v="553"/>
    <n v="0"/>
    <x v="2"/>
    <x v="4"/>
    <x v="2"/>
  </r>
  <r>
    <x v="0"/>
    <s v="Hpakant"/>
    <s v="Lisu Baptist Church, Maw Wan Ward"/>
    <s v="MMR001CMP167"/>
    <s v="GCA"/>
    <s v="Rural"/>
    <n v="15"/>
    <n v="74"/>
    <n v="16"/>
    <n v="73"/>
    <n v="16"/>
    <n v="0"/>
    <x v="1"/>
    <x v="4"/>
    <x v="2"/>
  </r>
  <r>
    <x v="0"/>
    <s v="Chipwi"/>
    <s v="Pan Wa"/>
    <s v="MMR001CMP210"/>
    <s v="GCA"/>
    <s v="Mixed"/>
    <n v="60"/>
    <n v="275"/>
    <n v="34"/>
    <n v="220"/>
    <n v="60"/>
    <n v="275"/>
    <x v="0"/>
    <x v="4"/>
    <x v="2"/>
  </r>
  <r>
    <x v="0"/>
    <s v="Waingmaw"/>
    <s v="Maina Catholic Church (St. Joseph)"/>
    <s v="MMR001CMP029"/>
    <s v="GCA"/>
    <s v="Rural"/>
    <n v="222"/>
    <n v="1208"/>
    <n v="222"/>
    <n v="1208"/>
    <n v="222"/>
    <n v="1208"/>
    <x v="1"/>
    <x v="4"/>
    <x v="5"/>
  </r>
  <r>
    <x v="0"/>
    <s v="Hpakant"/>
    <s v="Nam Ma Phyit, COC"/>
    <s v="MMR001CMP192"/>
    <s v="GCA"/>
    <s v="Urban"/>
    <n v="17"/>
    <n v="64"/>
    <n v="12"/>
    <n v="47"/>
    <n v="12"/>
    <n v="0"/>
    <x v="2"/>
    <x v="4"/>
    <x v="2"/>
  </r>
  <r>
    <x v="0"/>
    <s v="Myitkyina"/>
    <s v="Njang Dung Baptist Church "/>
    <s v="MMR001CMP002"/>
    <s v="GCA"/>
    <s v="Urban"/>
    <n v="57"/>
    <n v="233"/>
    <n v="58"/>
    <n v="241"/>
    <n v="58"/>
    <n v="241"/>
    <x v="1"/>
    <x v="4"/>
    <x v="2"/>
  </r>
  <r>
    <x v="0"/>
    <s v="Hpakant"/>
    <s v="Hmaw Wan, Anglican"/>
    <s v="MMR001CMP191"/>
    <s v="GCA"/>
    <s v="Urban"/>
    <n v="13"/>
    <n v="75"/>
    <n v="8"/>
    <n v="46"/>
    <n v="8"/>
    <n v="0"/>
    <x v="1"/>
    <x v="4"/>
    <x v="2"/>
  </r>
  <r>
    <x v="0"/>
    <s v="Myitkyina"/>
    <s v="Tat Kone San Pya Baptist Church"/>
    <s v="MMR001CMP005"/>
    <s v="GCA"/>
    <s v="Urban"/>
    <n v="43"/>
    <n v="216"/>
    <n v="32"/>
    <n v="171"/>
    <n v="43"/>
    <n v="216"/>
    <x v="0"/>
    <x v="4"/>
    <x v="2"/>
  </r>
  <r>
    <x v="0"/>
    <s v="Hpakant"/>
    <s v="AG Church, Maw Wan"/>
    <s v="MMR001CMP190"/>
    <s v="GCA"/>
    <s v="Urban"/>
    <n v="14"/>
    <n v="83"/>
    <n v="13"/>
    <n v="83"/>
    <n v="13"/>
    <n v="0"/>
    <x v="1"/>
    <x v="4"/>
    <x v="2"/>
  </r>
  <r>
    <x v="0"/>
    <s v="Hpakant"/>
    <s v="AG Church, Maw Wan"/>
    <s v="MMR001CMP190"/>
    <s v="GCA"/>
    <s v="Urban"/>
    <n v="14"/>
    <n v="83"/>
    <n v="13"/>
    <n v="83"/>
    <n v="13"/>
    <n v="0"/>
    <x v="2"/>
    <x v="4"/>
    <x v="2"/>
  </r>
  <r>
    <x v="0"/>
    <s v="Hpakant"/>
    <s v="Hmaw Wan, Anglican"/>
    <s v="MMR001CMP191"/>
    <s v="GCA"/>
    <s v="Urban"/>
    <n v="13"/>
    <n v="75"/>
    <n v="8"/>
    <n v="46"/>
    <n v="8"/>
    <n v="0"/>
    <x v="0"/>
    <x v="4"/>
    <x v="2"/>
  </r>
  <r>
    <x v="0"/>
    <s v="Waingmaw"/>
    <s v="Border Post 8"/>
    <s v="MMR001CMP113"/>
    <s v="NGCA"/>
    <s v="Rural"/>
    <n v="155"/>
    <n v="672"/>
    <n v="155"/>
    <n v="665"/>
    <n v="155"/>
    <n v="665"/>
    <x v="2"/>
    <x v="4"/>
    <x v="2"/>
  </r>
  <r>
    <x v="1"/>
    <s v="Namhkan"/>
    <s v="Nam Hkam - Nay Win Ni (Palawng)"/>
    <s v="MMR015CMP004"/>
    <s v="GCA"/>
    <s v="Urban"/>
    <n v="70"/>
    <n v="368"/>
    <n v="70"/>
    <n v="363"/>
    <n v="70"/>
    <n v="0"/>
    <x v="0"/>
    <x v="4"/>
    <x v="2"/>
  </r>
  <r>
    <x v="1"/>
    <s v="Namhkan"/>
    <s v="Nam Hkam (KBC Jaw Wang)"/>
    <s v="MMR015CMP001"/>
    <s v="GCA"/>
    <s v="Urban"/>
    <n v="73"/>
    <n v="388"/>
    <n v="68"/>
    <n v="343"/>
    <n v="73"/>
    <n v="380"/>
    <x v="2"/>
    <x v="4"/>
    <x v="2"/>
  </r>
  <r>
    <x v="0"/>
    <s v="Myitkyina"/>
    <s v="Njang Dung Baptist Church "/>
    <s v="MMR001CMP002"/>
    <s v="GCA"/>
    <s v="Urban"/>
    <n v="57"/>
    <n v="233"/>
    <n v="58"/>
    <n v="241"/>
    <n v="58"/>
    <n v="241"/>
    <x v="2"/>
    <x v="4"/>
    <x v="2"/>
  </r>
  <r>
    <x v="1"/>
    <s v="Namhkan"/>
    <s v="Nam Hkam - Nay Win Ni (Palawng)"/>
    <s v="MMR015CMP004"/>
    <s v="GCA"/>
    <s v="Urban"/>
    <n v="70"/>
    <n v="368"/>
    <n v="70"/>
    <n v="363"/>
    <n v="70"/>
    <n v="0"/>
    <x v="2"/>
    <x v="4"/>
    <x v="2"/>
  </r>
  <r>
    <x v="0"/>
    <s v="Myitkyina"/>
    <s v="Njang Dung Baptist Church "/>
    <s v="MMR001CMP002"/>
    <s v="GCA"/>
    <s v="Urban"/>
    <n v="57"/>
    <n v="233"/>
    <n v="58"/>
    <n v="241"/>
    <n v="58"/>
    <n v="241"/>
    <x v="0"/>
    <x v="4"/>
    <x v="2"/>
  </r>
  <r>
    <x v="0"/>
    <s v="Chipwi"/>
    <s v="Saw Zam"/>
    <s v="MMR001CMP225"/>
    <s v="GCA"/>
    <s v="Rural"/>
    <n v="30"/>
    <n v="174"/>
    <n v="28"/>
    <n v="167"/>
    <n v="30"/>
    <n v="174"/>
    <x v="2"/>
    <x v="4"/>
    <x v="2"/>
  </r>
  <r>
    <x v="1"/>
    <s v="Muse"/>
    <s v="Muse Baptist Church"/>
    <s v="MMR015CMP213"/>
    <s v="GCA"/>
    <s v="Urban"/>
    <n v="56"/>
    <n v="236"/>
    <n v="52"/>
    <n v="212"/>
    <n v="52"/>
    <n v="212"/>
    <x v="2"/>
    <x v="4"/>
    <x v="2"/>
  </r>
  <r>
    <x v="1"/>
    <s v="Kutkai"/>
    <s v="Mungji Pa Dabang (Baptist Church)         "/>
    <s v="MMR015CMP006"/>
    <s v="GCA"/>
    <s v="Rural"/>
    <n v="49"/>
    <n v="270"/>
    <n v="49"/>
    <n v="261"/>
    <n v="49"/>
    <n v="261"/>
    <x v="2"/>
    <x v="4"/>
    <x v="2"/>
  </r>
  <r>
    <x v="1"/>
    <s v="Namhkan"/>
    <s v="Nam Hkam (KBC Jaw Wang) II"/>
    <s v="MMR015CMP214"/>
    <s v="GCA"/>
    <s v="Urban"/>
    <n v="38"/>
    <n v="198"/>
    <n v="35"/>
    <n v="188"/>
    <n v="37"/>
    <n v="198"/>
    <x v="1"/>
    <x v="4"/>
    <x v="3"/>
  </r>
  <r>
    <x v="1"/>
    <s v="Kutkai"/>
    <s v="Nam Hpak Ka Mare "/>
    <s v="MMR015CMP007"/>
    <s v="GCA"/>
    <s v="Rural"/>
    <n v="64"/>
    <n v="286"/>
    <n v="62"/>
    <n v="281"/>
    <n v="62"/>
    <n v="281"/>
    <x v="0"/>
    <x v="4"/>
    <x v="2"/>
  </r>
  <r>
    <x v="0"/>
    <s v="Mansi"/>
    <s v="Man Wing Catholic Church 1"/>
    <s v="MMR001CMP228"/>
    <s v="GCA"/>
    <s v="Rural"/>
    <n v="123"/>
    <n v="555"/>
    <n v="443"/>
    <n v="2248"/>
    <n v="443"/>
    <n v="0"/>
    <x v="0"/>
    <x v="4"/>
    <x v="2"/>
  </r>
  <r>
    <x v="0"/>
    <s v="Hpakant"/>
    <s v="Chin Church, Seik Mu"/>
    <s v="MMR001CMP109"/>
    <s v="GCA"/>
    <s v="Urban"/>
    <n v="6"/>
    <n v="30"/>
    <n v="6"/>
    <n v="28"/>
    <n v="6"/>
    <n v="0"/>
    <x v="0"/>
    <x v="4"/>
    <x v="2"/>
  </r>
  <r>
    <x v="1"/>
    <s v="Namhkan"/>
    <s v="Nam Hkam (KBC Jaw Wang) II"/>
    <s v="MMR015CMP214"/>
    <s v="GCA"/>
    <s v="Urban"/>
    <n v="38"/>
    <n v="198"/>
    <n v="35"/>
    <n v="188"/>
    <n v="37"/>
    <n v="198"/>
    <x v="2"/>
    <x v="4"/>
    <x v="2"/>
  </r>
  <r>
    <x v="0"/>
    <s v="Myitkyina"/>
    <s v="Jan Mai Kawng Catholic Church"/>
    <s v="MMR001CMP019"/>
    <s v="GCA"/>
    <s v="Urban"/>
    <n v="105"/>
    <n v="462"/>
    <n v="103"/>
    <n v="462"/>
    <n v="123"/>
    <n v="463"/>
    <x v="0"/>
    <x v="4"/>
    <x v="2"/>
  </r>
  <r>
    <x v="1"/>
    <s v="Kutkai"/>
    <s v="Mungji Pa Dabang (Baptist Church)         "/>
    <s v="MMR015CMP006"/>
    <s v="GCA"/>
    <s v="Rural"/>
    <n v="49"/>
    <n v="270"/>
    <n v="49"/>
    <n v="261"/>
    <n v="49"/>
    <n v="261"/>
    <x v="1"/>
    <x v="4"/>
    <x v="4"/>
  </r>
  <r>
    <x v="1"/>
    <s v="Namhkan"/>
    <s v="Nam Hkam (KBC Jaw Wang)"/>
    <s v="MMR015CMP001"/>
    <s v="GCA"/>
    <s v="Urban"/>
    <n v="73"/>
    <n v="388"/>
    <n v="68"/>
    <n v="343"/>
    <n v="73"/>
    <n v="380"/>
    <x v="0"/>
    <x v="4"/>
    <x v="2"/>
  </r>
  <r>
    <x v="0"/>
    <s v="Hpakant"/>
    <s v="AG Church, Maw Wan"/>
    <s v="MMR001CMP190"/>
    <s v="GCA"/>
    <s v="Urban"/>
    <n v="14"/>
    <n v="83"/>
    <n v="13"/>
    <n v="83"/>
    <n v="13"/>
    <n v="0"/>
    <x v="0"/>
    <x v="4"/>
    <x v="2"/>
  </r>
  <r>
    <x v="0"/>
    <s v="Hpakant"/>
    <s v="Hmaw Wan, Anglican"/>
    <s v="MMR001CMP191"/>
    <s v="GCA"/>
    <s v="Urban"/>
    <n v="13"/>
    <n v="75"/>
    <n v="8"/>
    <n v="46"/>
    <n v="8"/>
    <n v="0"/>
    <x v="2"/>
    <x v="4"/>
    <x v="2"/>
  </r>
  <r>
    <x v="1"/>
    <s v="Kutkai"/>
    <s v="Nam Hpak Ka Mare "/>
    <s v="MMR015CMP007"/>
    <s v="GCA"/>
    <s v="Rural"/>
    <n v="64"/>
    <n v="286"/>
    <n v="62"/>
    <n v="281"/>
    <n v="62"/>
    <n v="281"/>
    <x v="2"/>
    <x v="4"/>
    <x v="2"/>
  </r>
  <r>
    <x v="0"/>
    <s v="Hpakant"/>
    <s v="5 Ward RC Church(lon Khin)"/>
    <s v="MMR001CMP168"/>
    <s v="GCA"/>
    <s v="Rural"/>
    <n v="66"/>
    <n v="367"/>
    <n v="60"/>
    <n v="374"/>
    <n v="70"/>
    <n v="366"/>
    <x v="2"/>
    <x v="4"/>
    <x v="2"/>
  </r>
  <r>
    <x v="1"/>
    <s v="Namhkan"/>
    <s v="Nam Hkam - Nay Win Ni (Palawng)"/>
    <s v="MMR015CMP004"/>
    <s v="GCA"/>
    <s v="Urban"/>
    <n v="70"/>
    <n v="368"/>
    <n v="70"/>
    <n v="363"/>
    <n v="70"/>
    <n v="0"/>
    <x v="1"/>
    <x v="4"/>
    <x v="26"/>
  </r>
  <r>
    <x v="0"/>
    <s v="Hpakant"/>
    <s v="5 Ward RC Church(lon Khin)"/>
    <s v="MMR001CMP168"/>
    <s v="GCA"/>
    <s v="Rural"/>
    <n v="66"/>
    <n v="367"/>
    <n v="60"/>
    <n v="374"/>
    <n v="70"/>
    <n v="366"/>
    <x v="1"/>
    <x v="4"/>
    <x v="0"/>
  </r>
  <r>
    <x v="0"/>
    <s v="Myitkyina"/>
    <s v="Du Kahtawng Qtr. 4"/>
    <s v="MMR001CMP010"/>
    <s v="GCA"/>
    <s v="Urban"/>
    <n v="6"/>
    <n v="39"/>
    <n v="6"/>
    <n v="39"/>
    <n v="28"/>
    <n v="145"/>
    <x v="1"/>
    <x v="4"/>
    <x v="2"/>
  </r>
  <r>
    <x v="0"/>
    <s v="Chipwi"/>
    <s v="Saw Zam"/>
    <s v="MMR001CMP225"/>
    <s v="GCA"/>
    <s v="Rural"/>
    <n v="30"/>
    <n v="174"/>
    <n v="28"/>
    <n v="167"/>
    <n v="30"/>
    <n v="174"/>
    <x v="1"/>
    <x v="4"/>
    <x v="0"/>
  </r>
  <r>
    <x v="1"/>
    <s v="Kutkai"/>
    <s v="Zup Aung Camp"/>
    <s v="MMR015CMP020"/>
    <s v="GCA"/>
    <s v="Rural"/>
    <n v="218"/>
    <n v="1108"/>
    <n v="202"/>
    <n v="906"/>
    <n v="202"/>
    <n v="906"/>
    <x v="0"/>
    <x v="4"/>
    <x v="2"/>
  </r>
  <r>
    <x v="0"/>
    <s v="Chipwi"/>
    <s v="Saw Zam"/>
    <s v="MMR001CMP225"/>
    <s v="GCA"/>
    <s v="Rural"/>
    <n v="30"/>
    <n v="174"/>
    <n v="28"/>
    <n v="167"/>
    <n v="30"/>
    <n v="174"/>
    <x v="0"/>
    <x v="4"/>
    <x v="2"/>
  </r>
  <r>
    <x v="0"/>
    <s v="Hpakant"/>
    <s v="5 Ward RC Church(lon Khin)"/>
    <s v="MMR001CMP168"/>
    <s v="GCA"/>
    <s v="Rural"/>
    <n v="66"/>
    <n v="367"/>
    <n v="60"/>
    <n v="374"/>
    <n v="70"/>
    <n v="366"/>
    <x v="0"/>
    <x v="4"/>
    <x v="2"/>
  </r>
  <r>
    <x v="0"/>
    <s v="Myitkyina"/>
    <s v="Du Kahtawng Qtr. 5"/>
    <s v="MMR001CMP011"/>
    <s v="GCA"/>
    <s v="Urban"/>
    <n v="50"/>
    <n v="236"/>
    <n v="8"/>
    <n v="35"/>
    <n v="8"/>
    <n v="35"/>
    <x v="0"/>
    <x v="4"/>
    <x v="2"/>
  </r>
  <r>
    <x v="0"/>
    <s v="Myitkyina"/>
    <s v="Du Kahtawng Qtr. 4"/>
    <s v="MMR001CMP010"/>
    <s v="GCA"/>
    <s v="Urban"/>
    <n v="6"/>
    <n v="39"/>
    <n v="6"/>
    <n v="39"/>
    <n v="28"/>
    <n v="145"/>
    <x v="2"/>
    <x v="4"/>
    <x v="2"/>
  </r>
  <r>
    <x v="0"/>
    <s v="Shwegu"/>
    <s v="Shwe Gu Baptist Church"/>
    <s v="MMR001CMP067"/>
    <s v="GCA"/>
    <s v="Urban"/>
    <n v="83"/>
    <n v="293"/>
    <n v="86"/>
    <n v="303"/>
    <n v="86"/>
    <n v="303"/>
    <x v="1"/>
    <x v="4"/>
    <x v="2"/>
  </r>
  <r>
    <x v="1"/>
    <s v="Namhkan"/>
    <s v="Nam Hkam Catholic Church ( St. Thomas I)"/>
    <s v="MMR015CMP003"/>
    <s v="GCA"/>
    <s v="Urban"/>
    <n v="48"/>
    <n v="218"/>
    <n v="44"/>
    <n v="215"/>
    <n v="44"/>
    <n v="215"/>
    <x v="0"/>
    <x v="4"/>
    <x v="2"/>
  </r>
  <r>
    <x v="0"/>
    <s v="Mansi"/>
    <s v="Maing Khaung"/>
    <s v="MMR001CMP218"/>
    <s v="GCA"/>
    <s v="Rural"/>
    <n v="372"/>
    <n v="1443"/>
    <n v="165"/>
    <n v="1672"/>
    <n v="165"/>
    <n v="1672"/>
    <x v="1"/>
    <x v="4"/>
    <x v="31"/>
  </r>
  <r>
    <x v="1"/>
    <s v="Kutkai"/>
    <s v="Kutkai downtown (RC Church)"/>
    <s v="MMR015CMP017"/>
    <s v="GCA"/>
    <s v="Urban"/>
    <n v="31"/>
    <n v="144"/>
    <n v="30"/>
    <n v="139"/>
    <n v="30"/>
    <n v="139"/>
    <x v="0"/>
    <x v="4"/>
    <x v="2"/>
  </r>
  <r>
    <x v="0"/>
    <s v="Shwegu"/>
    <s v="Shwe Gu Baptist Church"/>
    <s v="MMR001CMP067"/>
    <s v="GCA"/>
    <s v="Urban"/>
    <n v="83"/>
    <n v="293"/>
    <n v="86"/>
    <n v="303"/>
    <n v="86"/>
    <n v="303"/>
    <x v="2"/>
    <x v="4"/>
    <x v="2"/>
  </r>
  <r>
    <x v="1"/>
    <s v="Kutkai"/>
    <s v="Mungji Pa Dabang (Catholic Church)"/>
    <s v="MMR015CMP217"/>
    <s v="GCA"/>
    <s v="Mixed"/>
    <n v="23"/>
    <n v="112"/>
    <n v="22"/>
    <n v="111"/>
    <n v="22"/>
    <n v="111"/>
    <x v="0"/>
    <x v="4"/>
    <x v="2"/>
  </r>
  <r>
    <x v="1"/>
    <s v="Kutkai"/>
    <s v="Mungji Pa Dabang (Catholic Church)"/>
    <s v="MMR015CMP217"/>
    <s v="GCA"/>
    <s v="Mixed"/>
    <n v="23"/>
    <n v="112"/>
    <n v="22"/>
    <n v="111"/>
    <n v="22"/>
    <n v="111"/>
    <x v="1"/>
    <x v="4"/>
    <x v="2"/>
  </r>
  <r>
    <x v="0"/>
    <s v="Mansi"/>
    <s v="Maing Khaung"/>
    <s v="MMR001CMP218"/>
    <s v="GCA"/>
    <s v="Rural"/>
    <n v="372"/>
    <n v="1443"/>
    <n v="165"/>
    <n v="1672"/>
    <n v="165"/>
    <n v="1672"/>
    <x v="0"/>
    <x v="4"/>
    <x v="2"/>
  </r>
  <r>
    <x v="1"/>
    <s v="Kutkai"/>
    <s v="Mungji Pa Dabang (Catholic Church)"/>
    <s v="MMR015CMP217"/>
    <s v="GCA"/>
    <s v="Mixed"/>
    <n v="23"/>
    <n v="112"/>
    <n v="22"/>
    <n v="111"/>
    <n v="22"/>
    <n v="111"/>
    <x v="2"/>
    <x v="4"/>
    <x v="2"/>
  </r>
  <r>
    <x v="0"/>
    <s v="Momauk"/>
    <s v="Loi Je Lisu Camp"/>
    <s v="MMR001CMP070"/>
    <s v="GCA"/>
    <s v="Urban"/>
    <n v="188"/>
    <n v="993"/>
    <n v="190"/>
    <n v="1021"/>
    <n v="190"/>
    <n v="1021"/>
    <x v="0"/>
    <x v="4"/>
    <x v="2"/>
  </r>
  <r>
    <x v="0"/>
    <s v="Momauk"/>
    <s v="Loi Je Lisu Camp"/>
    <s v="MMR001CMP070"/>
    <s v="GCA"/>
    <s v="Urban"/>
    <n v="188"/>
    <n v="993"/>
    <n v="190"/>
    <n v="1021"/>
    <n v="190"/>
    <n v="1021"/>
    <x v="1"/>
    <x v="4"/>
    <x v="2"/>
  </r>
  <r>
    <x v="0"/>
    <s v="Momauk"/>
    <s v="Loi Je Lisu Camp"/>
    <s v="MMR001CMP070"/>
    <s v="GCA"/>
    <s v="Urban"/>
    <n v="188"/>
    <n v="993"/>
    <n v="190"/>
    <n v="1021"/>
    <n v="190"/>
    <n v="1021"/>
    <x v="2"/>
    <x v="4"/>
    <x v="2"/>
  </r>
  <r>
    <x v="1"/>
    <s v="Muse"/>
    <s v="Muse Catholic Church"/>
    <s v="MMR015CMP216"/>
    <s v="GCA"/>
    <s v="Urban"/>
    <n v="26"/>
    <n v="111"/>
    <n v="26"/>
    <n v="118"/>
    <n v="26"/>
    <n v="118"/>
    <x v="0"/>
    <x v="4"/>
    <x v="2"/>
  </r>
  <r>
    <x v="1"/>
    <s v="Muse"/>
    <s v="Muse Catholic Church"/>
    <s v="MMR015CMP216"/>
    <s v="GCA"/>
    <s v="Urban"/>
    <n v="26"/>
    <n v="111"/>
    <n v="26"/>
    <n v="118"/>
    <n v="26"/>
    <n v="118"/>
    <x v="1"/>
    <x v="4"/>
    <x v="3"/>
  </r>
  <r>
    <x v="1"/>
    <s v="Muse"/>
    <s v="Muse Catholic Church"/>
    <s v="MMR015CMP216"/>
    <s v="GCA"/>
    <s v="Urban"/>
    <n v="26"/>
    <n v="111"/>
    <n v="26"/>
    <n v="118"/>
    <n v="26"/>
    <n v="118"/>
    <x v="2"/>
    <x v="4"/>
    <x v="2"/>
  </r>
  <r>
    <x v="0"/>
    <s v="Mogaung"/>
    <s v="Sar Hmaw - KBC"/>
    <s v="MMR001CMP236"/>
    <s v="GCA"/>
    <s v="Rural"/>
    <n v="40"/>
    <n v="158"/>
    <n v="31"/>
    <n v="138"/>
    <n v="31"/>
    <n v="138"/>
    <x v="0"/>
    <x v="4"/>
    <x v="2"/>
  </r>
  <r>
    <x v="0"/>
    <s v="Bhamo"/>
    <s v="Phan Khar Kone"/>
    <s v="MMR001CMP193"/>
    <s v="GCA"/>
    <s v="Rural"/>
    <n v="157"/>
    <n v="761"/>
    <n v="150"/>
    <n v="761"/>
    <n v="150"/>
    <n v="761"/>
    <x v="0"/>
    <x v="4"/>
    <x v="2"/>
  </r>
  <r>
    <x v="0"/>
    <s v="Mogaung"/>
    <s v="Sar Hmaw - KBC"/>
    <s v="MMR001CMP236"/>
    <s v="GCA"/>
    <s v="Rural"/>
    <n v="40"/>
    <n v="158"/>
    <n v="31"/>
    <n v="138"/>
    <n v="31"/>
    <n v="138"/>
    <x v="1"/>
    <x v="4"/>
    <x v="4"/>
  </r>
  <r>
    <x v="0"/>
    <s v="Mogaung"/>
    <s v="Sar Hmaw - KBC"/>
    <s v="MMR001CMP236"/>
    <s v="GCA"/>
    <s v="Rural"/>
    <n v="40"/>
    <n v="158"/>
    <n v="31"/>
    <n v="138"/>
    <n v="31"/>
    <n v="138"/>
    <x v="2"/>
    <x v="4"/>
    <x v="2"/>
  </r>
  <r>
    <x v="0"/>
    <s v="Bhamo"/>
    <s v="Phan Khar Kone"/>
    <s v="MMR001CMP193"/>
    <s v="GCA"/>
    <s v="Rural"/>
    <n v="157"/>
    <n v="761"/>
    <n v="150"/>
    <n v="761"/>
    <n v="150"/>
    <n v="761"/>
    <x v="2"/>
    <x v="4"/>
    <x v="2"/>
  </r>
  <r>
    <x v="1"/>
    <s v="Manton"/>
    <s v="Mandung - RC"/>
    <s v="MMR015CMP209"/>
    <s v="GCA"/>
    <s v="Urban"/>
    <n v="31"/>
    <n v="183"/>
    <n v="29"/>
    <n v="157"/>
    <n v="29"/>
    <n v="157"/>
    <x v="0"/>
    <x v="4"/>
    <x v="2"/>
  </r>
  <r>
    <x v="1"/>
    <s v="Manton"/>
    <s v="Mandung - RC"/>
    <s v="MMR015CMP209"/>
    <s v="GCA"/>
    <s v="Urban"/>
    <n v="31"/>
    <n v="183"/>
    <n v="29"/>
    <n v="157"/>
    <n v="29"/>
    <n v="157"/>
    <x v="1"/>
    <x v="4"/>
    <x v="0"/>
  </r>
  <r>
    <x v="0"/>
    <s v="Shwegu"/>
    <s v="Shwe Gu Baptist Church"/>
    <s v="MMR001CMP067"/>
    <s v="GCA"/>
    <s v="Urban"/>
    <n v="83"/>
    <n v="293"/>
    <n v="86"/>
    <n v="303"/>
    <n v="86"/>
    <n v="303"/>
    <x v="0"/>
    <x v="4"/>
    <x v="2"/>
  </r>
  <r>
    <x v="0"/>
    <s v="Bhamo"/>
    <s v="Phan Khar Kone"/>
    <s v="MMR001CMP193"/>
    <s v="GCA"/>
    <s v="Rural"/>
    <n v="157"/>
    <n v="761"/>
    <n v="150"/>
    <n v="761"/>
    <n v="150"/>
    <n v="761"/>
    <x v="1"/>
    <x v="4"/>
    <x v="7"/>
  </r>
  <r>
    <x v="1"/>
    <s v="Namhkan"/>
    <s v="Nam Hkam Catholic Church ( St. Thomas I)"/>
    <s v="MMR015CMP003"/>
    <s v="GCA"/>
    <s v="Urban"/>
    <n v="48"/>
    <n v="218"/>
    <n v="44"/>
    <n v="215"/>
    <n v="44"/>
    <n v="215"/>
    <x v="1"/>
    <x v="4"/>
    <x v="4"/>
  </r>
  <r>
    <x v="1"/>
    <s v="Namhkan"/>
    <s v="Nam Hkam Catholic Church ( St. Thomas I)"/>
    <s v="MMR015CMP003"/>
    <s v="GCA"/>
    <s v="Urban"/>
    <n v="48"/>
    <n v="218"/>
    <n v="44"/>
    <n v="215"/>
    <n v="44"/>
    <n v="215"/>
    <x v="2"/>
    <x v="4"/>
    <x v="2"/>
  </r>
  <r>
    <x v="1"/>
    <s v="Kutkai"/>
    <s v="Kutkai downtown (RC Church)"/>
    <s v="MMR015CMP017"/>
    <s v="GCA"/>
    <s v="Urban"/>
    <n v="31"/>
    <n v="144"/>
    <n v="30"/>
    <n v="139"/>
    <n v="30"/>
    <n v="139"/>
    <x v="2"/>
    <x v="4"/>
    <x v="2"/>
  </r>
  <r>
    <x v="1"/>
    <s v="Kutkai"/>
    <s v="Kutkai downtown (RC Church)"/>
    <s v="MMR015CMP017"/>
    <s v="GCA"/>
    <s v="Urban"/>
    <n v="31"/>
    <n v="144"/>
    <n v="30"/>
    <n v="139"/>
    <n v="30"/>
    <n v="139"/>
    <x v="1"/>
    <x v="4"/>
    <x v="1"/>
  </r>
  <r>
    <x v="1"/>
    <s v="Manton"/>
    <s v="Mandung - RC"/>
    <s v="MMR015CMP209"/>
    <s v="GCA"/>
    <s v="Urban"/>
    <n v="31"/>
    <n v="183"/>
    <n v="29"/>
    <n v="157"/>
    <n v="29"/>
    <n v="157"/>
    <x v="2"/>
    <x v="4"/>
    <x v="2"/>
  </r>
  <r>
    <x v="0"/>
    <s v="Myitkyina"/>
    <s v="Jan Mai Kawng Catholic Church"/>
    <s v="MMR001CMP019"/>
    <s v="GCA"/>
    <s v="Urban"/>
    <n v="105"/>
    <n v="462"/>
    <n v="103"/>
    <n v="462"/>
    <n v="123"/>
    <n v="463"/>
    <x v="0"/>
    <x v="5"/>
    <x v="2"/>
  </r>
  <r>
    <x v="0"/>
    <s v="Waingmaw"/>
    <s v="Border Post 8"/>
    <s v="MMR001CMP113"/>
    <s v="NGCA"/>
    <s v="Rural"/>
    <n v="155"/>
    <n v="672"/>
    <n v="155"/>
    <n v="665"/>
    <n v="155"/>
    <n v="665"/>
    <x v="2"/>
    <x v="5"/>
    <x v="2"/>
  </r>
  <r>
    <x v="0"/>
    <s v="Waingmaw"/>
    <s v="Border Post 8"/>
    <s v="MMR001CMP113"/>
    <s v="NGCA"/>
    <s v="Rural"/>
    <n v="155"/>
    <n v="672"/>
    <n v="155"/>
    <n v="665"/>
    <n v="155"/>
    <n v="665"/>
    <x v="1"/>
    <x v="5"/>
    <x v="6"/>
  </r>
  <r>
    <x v="0"/>
    <s v="Momauk"/>
    <s v="Ni Thaw Ka Monestry"/>
    <s v="MMR001CMP059"/>
    <s v="GCA"/>
    <s v="Urban"/>
    <n v="24"/>
    <n v="89"/>
    <n v="27"/>
    <n v="101"/>
    <n v="27"/>
    <n v="0"/>
    <x v="0"/>
    <x v="5"/>
    <x v="2"/>
  </r>
  <r>
    <x v="0"/>
    <s v="Waingmaw"/>
    <s v="Post 6 Camp"/>
    <s v="MMR001CMP160"/>
    <s v="NGCA"/>
    <s v="Rural"/>
    <n v="90"/>
    <n v="508"/>
    <n v="98"/>
    <n v="554"/>
    <n v="124"/>
    <n v="319"/>
    <x v="0"/>
    <x v="5"/>
    <x v="2"/>
  </r>
  <r>
    <x v="0"/>
    <s v="Myitkyina"/>
    <s v="Jan Mai Kawng Catholic Church"/>
    <s v="MMR001CMP019"/>
    <s v="GCA"/>
    <s v="Urban"/>
    <n v="105"/>
    <n v="462"/>
    <n v="103"/>
    <n v="462"/>
    <n v="123"/>
    <n v="463"/>
    <x v="2"/>
    <x v="5"/>
    <x v="2"/>
  </r>
  <r>
    <x v="0"/>
    <s v="Myitkyina"/>
    <s v="Nan Kway St. John Catholic Church"/>
    <s v="MMR001CMP024"/>
    <s v="GCA"/>
    <s v="Rural"/>
    <n v="67"/>
    <n v="327"/>
    <n v="68"/>
    <n v="327"/>
    <n v="68"/>
    <n v="327"/>
    <x v="0"/>
    <x v="5"/>
    <x v="2"/>
  </r>
  <r>
    <x v="0"/>
    <s v="Hpakant"/>
    <s v="Nant Ma Hpit Catholic Church"/>
    <s v="MMR001CMP103"/>
    <s v="GCA"/>
    <s v="Rural"/>
    <n v="48"/>
    <n v="420"/>
    <n v="48"/>
    <n v="220"/>
    <n v="48"/>
    <n v="220"/>
    <x v="0"/>
    <x v="5"/>
    <x v="2"/>
  </r>
  <r>
    <x v="0"/>
    <s v="Myitkyina"/>
    <s v="Jan Mai Kawng Catholic Church"/>
    <s v="MMR001CMP019"/>
    <s v="GCA"/>
    <s v="Urban"/>
    <n v="105"/>
    <n v="462"/>
    <n v="103"/>
    <n v="462"/>
    <n v="123"/>
    <n v="463"/>
    <x v="1"/>
    <x v="5"/>
    <x v="13"/>
  </r>
  <r>
    <x v="0"/>
    <s v="Hpakant"/>
    <s v="Nant Ma Hpit Catholic Church"/>
    <s v="MMR001CMP103"/>
    <s v="GCA"/>
    <s v="Rural"/>
    <n v="48"/>
    <n v="420"/>
    <n v="48"/>
    <n v="220"/>
    <n v="48"/>
    <n v="220"/>
    <x v="2"/>
    <x v="5"/>
    <x v="2"/>
  </r>
  <r>
    <x v="0"/>
    <s v="Myitkyina"/>
    <s v="Nan Kway St. John Catholic Church"/>
    <s v="MMR001CMP024"/>
    <s v="GCA"/>
    <s v="Rural"/>
    <n v="67"/>
    <n v="327"/>
    <n v="68"/>
    <n v="327"/>
    <n v="68"/>
    <n v="327"/>
    <x v="2"/>
    <x v="5"/>
    <x v="2"/>
  </r>
  <r>
    <x v="0"/>
    <s v="Hpakant"/>
    <s v="Nant Ma Hpit Catholic Church"/>
    <s v="MMR001CMP103"/>
    <s v="GCA"/>
    <s v="Rural"/>
    <n v="48"/>
    <n v="420"/>
    <n v="48"/>
    <n v="220"/>
    <n v="48"/>
    <n v="220"/>
    <x v="1"/>
    <x v="5"/>
    <x v="26"/>
  </r>
  <r>
    <x v="0"/>
    <s v="Myitkyina"/>
    <s v="Nan Kway St. John Catholic Church"/>
    <s v="MMR001CMP024"/>
    <s v="GCA"/>
    <s v="Rural"/>
    <n v="67"/>
    <n v="327"/>
    <n v="68"/>
    <n v="327"/>
    <n v="68"/>
    <n v="327"/>
    <x v="1"/>
    <x v="5"/>
    <x v="2"/>
  </r>
  <r>
    <x v="0"/>
    <s v="Waingmaw"/>
    <s v="Border Post 8"/>
    <s v="MMR001CMP113"/>
    <s v="NGCA"/>
    <s v="Rural"/>
    <n v="155"/>
    <n v="672"/>
    <n v="155"/>
    <n v="665"/>
    <n v="155"/>
    <n v="665"/>
    <x v="0"/>
    <x v="5"/>
    <x v="2"/>
  </r>
  <r>
    <x v="0"/>
    <s v="Hpakant"/>
    <s v="Lisu Baptist Church, Maw Shan Vil,. Seik Mu"/>
    <s v="MMR001CMP181"/>
    <s v="GCA"/>
    <s v="Urban"/>
    <n v="25"/>
    <n v="133"/>
    <n v="21"/>
    <n v="117"/>
    <n v="21"/>
    <n v="0"/>
    <x v="2"/>
    <x v="5"/>
    <x v="2"/>
  </r>
  <r>
    <x v="0"/>
    <s v="Hpakant"/>
    <s v="Lisu Baptist Church, Maw Wan Ward"/>
    <s v="MMR001CMP167"/>
    <s v="GCA"/>
    <s v="Rural"/>
    <n v="15"/>
    <n v="74"/>
    <n v="16"/>
    <n v="73"/>
    <n v="16"/>
    <n v="0"/>
    <x v="1"/>
    <x v="5"/>
    <x v="0"/>
  </r>
  <r>
    <x v="0"/>
    <s v="Hpakant"/>
    <s v="AG Church, Maw Wan"/>
    <s v="MMR001CMP190"/>
    <s v="GCA"/>
    <s v="Urban"/>
    <n v="14"/>
    <n v="83"/>
    <n v="13"/>
    <n v="83"/>
    <n v="13"/>
    <n v="0"/>
    <x v="1"/>
    <x v="5"/>
    <x v="1"/>
  </r>
  <r>
    <x v="0"/>
    <s v="Hpakant"/>
    <s v="AG Church, Maw Wan"/>
    <s v="MMR001CMP190"/>
    <s v="GCA"/>
    <s v="Urban"/>
    <n v="14"/>
    <n v="83"/>
    <n v="13"/>
    <n v="83"/>
    <n v="13"/>
    <n v="0"/>
    <x v="2"/>
    <x v="5"/>
    <x v="2"/>
  </r>
  <r>
    <x v="0"/>
    <s v="Hpakant"/>
    <s v="Chin Church, Seik Mu"/>
    <s v="MMR001CMP109"/>
    <s v="GCA"/>
    <s v="Urban"/>
    <n v="6"/>
    <n v="30"/>
    <n v="6"/>
    <n v="28"/>
    <n v="6"/>
    <n v="0"/>
    <x v="0"/>
    <x v="5"/>
    <x v="2"/>
  </r>
  <r>
    <x v="0"/>
    <s v="Hpakant"/>
    <s v="Chin Church, Seik Mu"/>
    <s v="MMR001CMP109"/>
    <s v="GCA"/>
    <s v="Urban"/>
    <n v="6"/>
    <n v="30"/>
    <n v="6"/>
    <n v="28"/>
    <n v="6"/>
    <n v="0"/>
    <x v="1"/>
    <x v="5"/>
    <x v="2"/>
  </r>
  <r>
    <x v="0"/>
    <s v="Hpakant"/>
    <s v="Chin Church, Seik Mu"/>
    <s v="MMR001CMP109"/>
    <s v="GCA"/>
    <s v="Urban"/>
    <n v="6"/>
    <n v="30"/>
    <n v="6"/>
    <n v="28"/>
    <n v="6"/>
    <n v="0"/>
    <x v="2"/>
    <x v="5"/>
    <x v="2"/>
  </r>
  <r>
    <x v="0"/>
    <s v="Hpakant"/>
    <s v="Rawan Baptist Church, Maw Shan Vil., Seik Mu"/>
    <s v="MMR001CMP182"/>
    <s v="GCA"/>
    <s v="Urban"/>
    <n v="10"/>
    <n v="39"/>
    <n v="9"/>
    <n v="37"/>
    <n v="9"/>
    <n v="0"/>
    <x v="2"/>
    <x v="5"/>
    <x v="2"/>
  </r>
  <r>
    <x v="0"/>
    <s v="Hpakant"/>
    <s v="Lisu Baptist Church, Maw Shan Vil,. Seik Mu"/>
    <s v="MMR001CMP181"/>
    <s v="GCA"/>
    <s v="Urban"/>
    <n v="25"/>
    <n v="133"/>
    <n v="21"/>
    <n v="117"/>
    <n v="21"/>
    <n v="0"/>
    <x v="1"/>
    <x v="5"/>
    <x v="4"/>
  </r>
  <r>
    <x v="0"/>
    <s v="Hpakant"/>
    <s v="Rawan Baptist Church, Maw Shan Vil., Seik Mu"/>
    <s v="MMR001CMP182"/>
    <s v="GCA"/>
    <s v="Urban"/>
    <n v="10"/>
    <n v="39"/>
    <n v="9"/>
    <n v="37"/>
    <n v="9"/>
    <n v="0"/>
    <x v="1"/>
    <x v="5"/>
    <x v="2"/>
  </r>
  <r>
    <x v="0"/>
    <s v="Hpakant"/>
    <s v="Dhama Rakhita, Nyein Chan Tar Yar Ward(Lon Khin)"/>
    <s v="MMR001CMP174"/>
    <s v="GCA"/>
    <s v="Urban"/>
    <n v="65"/>
    <n v="347"/>
    <n v="66"/>
    <n v="354"/>
    <n v="66"/>
    <n v="0"/>
    <x v="0"/>
    <x v="5"/>
    <x v="2"/>
  </r>
  <r>
    <x v="0"/>
    <s v="Hpakant"/>
    <s v="Dhama Rakhita, Nyein Chan Tar Yar Ward(Lon Khin)"/>
    <s v="MMR001CMP174"/>
    <s v="GCA"/>
    <s v="Urban"/>
    <n v="65"/>
    <n v="347"/>
    <n v="66"/>
    <n v="354"/>
    <n v="66"/>
    <n v="0"/>
    <x v="1"/>
    <x v="5"/>
    <x v="10"/>
  </r>
  <r>
    <x v="0"/>
    <s v="Hpakant"/>
    <s v="Dhama Rakhita, Nyein Chan Tar Yar Ward(Lon Khin)"/>
    <s v="MMR001CMP174"/>
    <s v="GCA"/>
    <s v="Urban"/>
    <n v="65"/>
    <n v="347"/>
    <n v="66"/>
    <n v="354"/>
    <n v="66"/>
    <n v="0"/>
    <x v="2"/>
    <x v="5"/>
    <x v="2"/>
  </r>
  <r>
    <x v="0"/>
    <s v="Hpakant"/>
    <s v="AG Church, Hmaw Si Sa"/>
    <s v="MMR001CMP176"/>
    <s v="GCA"/>
    <s v="Urban"/>
    <n v="67"/>
    <n v="350"/>
    <n v="67"/>
    <n v="351"/>
    <n v="67"/>
    <n v="351"/>
    <x v="0"/>
    <x v="5"/>
    <x v="2"/>
  </r>
  <r>
    <x v="0"/>
    <s v="Hpakant"/>
    <s v="AG Church, Hmaw Si Sa"/>
    <s v="MMR001CMP176"/>
    <s v="GCA"/>
    <s v="Urban"/>
    <n v="67"/>
    <n v="350"/>
    <n v="67"/>
    <n v="351"/>
    <n v="67"/>
    <n v="351"/>
    <x v="1"/>
    <x v="5"/>
    <x v="6"/>
  </r>
  <r>
    <x v="0"/>
    <s v="Hpakant"/>
    <s v="AG Church, Hmaw Si Sa"/>
    <s v="MMR001CMP176"/>
    <s v="GCA"/>
    <s v="Urban"/>
    <n v="67"/>
    <n v="350"/>
    <n v="67"/>
    <n v="351"/>
    <n v="67"/>
    <n v="351"/>
    <x v="2"/>
    <x v="5"/>
    <x v="2"/>
  </r>
  <r>
    <x v="0"/>
    <s v="Momauk"/>
    <s v="Ni Thaw Ka Monestry"/>
    <s v="MMR001CMP059"/>
    <s v="GCA"/>
    <s v="Urban"/>
    <n v="24"/>
    <n v="89"/>
    <n v="27"/>
    <n v="101"/>
    <n v="27"/>
    <n v="0"/>
    <x v="2"/>
    <x v="5"/>
    <x v="2"/>
  </r>
  <r>
    <x v="0"/>
    <s v="Hpakant"/>
    <s v="Lisu Baptist Church, Maw Shan Vil,. Seik Mu"/>
    <s v="MMR001CMP181"/>
    <s v="GCA"/>
    <s v="Urban"/>
    <n v="25"/>
    <n v="133"/>
    <n v="21"/>
    <n v="117"/>
    <n v="21"/>
    <n v="0"/>
    <x v="0"/>
    <x v="5"/>
    <x v="2"/>
  </r>
  <r>
    <x v="0"/>
    <s v="Hpakant"/>
    <s v="Hmaw Wan, Anglican"/>
    <s v="MMR001CMP191"/>
    <s v="GCA"/>
    <s v="Urban"/>
    <n v="13"/>
    <n v="75"/>
    <n v="8"/>
    <n v="46"/>
    <n v="8"/>
    <n v="0"/>
    <x v="2"/>
    <x v="5"/>
    <x v="2"/>
  </r>
  <r>
    <x v="1"/>
    <s v="Namhkan"/>
    <s v="Nam Hkam - Nay Win Ni (Palawng)"/>
    <s v="MMR015CMP004"/>
    <s v="GCA"/>
    <s v="Urban"/>
    <n v="70"/>
    <n v="368"/>
    <n v="70"/>
    <n v="363"/>
    <n v="70"/>
    <n v="0"/>
    <x v="2"/>
    <x v="5"/>
    <x v="2"/>
  </r>
  <r>
    <x v="1"/>
    <s v="Namhkan"/>
    <s v="Nam Hkam - Nay Win Ni (Palawng)"/>
    <s v="MMR015CMP004"/>
    <s v="GCA"/>
    <s v="Urban"/>
    <n v="70"/>
    <n v="368"/>
    <n v="70"/>
    <n v="363"/>
    <n v="70"/>
    <n v="0"/>
    <x v="1"/>
    <x v="5"/>
    <x v="39"/>
  </r>
  <r>
    <x v="1"/>
    <s v="Namhkan"/>
    <s v="Nam Hkam (KBC Jaw Wang)"/>
    <s v="MMR015CMP001"/>
    <s v="GCA"/>
    <s v="Urban"/>
    <n v="73"/>
    <n v="388"/>
    <n v="68"/>
    <n v="343"/>
    <n v="73"/>
    <n v="380"/>
    <x v="0"/>
    <x v="5"/>
    <x v="2"/>
  </r>
  <r>
    <x v="1"/>
    <s v="Namhkan"/>
    <s v="Nam Hkam (KBC Jaw Wang)"/>
    <s v="MMR015CMP001"/>
    <s v="GCA"/>
    <s v="Urban"/>
    <n v="73"/>
    <n v="388"/>
    <n v="68"/>
    <n v="343"/>
    <n v="73"/>
    <n v="380"/>
    <x v="2"/>
    <x v="5"/>
    <x v="2"/>
  </r>
  <r>
    <x v="1"/>
    <s v="Namhkan"/>
    <s v="Nam Hkam (KBC Jaw Wang)"/>
    <s v="MMR015CMP001"/>
    <s v="GCA"/>
    <s v="Urban"/>
    <n v="73"/>
    <n v="388"/>
    <n v="68"/>
    <n v="343"/>
    <n v="73"/>
    <n v="380"/>
    <x v="1"/>
    <x v="5"/>
    <x v="26"/>
  </r>
  <r>
    <x v="0"/>
    <s v="Hpakant"/>
    <s v="Lisu Baptist Church, Maw Wan Ward"/>
    <s v="MMR001CMP167"/>
    <s v="GCA"/>
    <s v="Rural"/>
    <n v="15"/>
    <n v="74"/>
    <n v="16"/>
    <n v="73"/>
    <n v="16"/>
    <n v="0"/>
    <x v="2"/>
    <x v="5"/>
    <x v="2"/>
  </r>
  <r>
    <x v="0"/>
    <s v="Hpakant"/>
    <s v="AG Church, Maw Wan"/>
    <s v="MMR001CMP190"/>
    <s v="GCA"/>
    <s v="Urban"/>
    <n v="14"/>
    <n v="83"/>
    <n v="13"/>
    <n v="83"/>
    <n v="13"/>
    <n v="0"/>
    <x v="0"/>
    <x v="5"/>
    <x v="2"/>
  </r>
  <r>
    <x v="0"/>
    <s v="Hpakant"/>
    <s v="Hmaw Wan, Anglican"/>
    <s v="MMR001CMP191"/>
    <s v="GCA"/>
    <s v="Urban"/>
    <n v="13"/>
    <n v="75"/>
    <n v="8"/>
    <n v="46"/>
    <n v="8"/>
    <n v="0"/>
    <x v="1"/>
    <x v="5"/>
    <x v="2"/>
  </r>
  <r>
    <x v="0"/>
    <s v="Bhamo"/>
    <s v="Mu-yin Baptist Church"/>
    <s v="MMR001CMP051"/>
    <s v="GCA"/>
    <s v="Urban"/>
    <n v="23"/>
    <n v="86"/>
    <n v="13"/>
    <n v="55"/>
    <n v="14"/>
    <n v="65"/>
    <x v="0"/>
    <x v="5"/>
    <x v="2"/>
  </r>
  <r>
    <x v="0"/>
    <s v="Hpakant"/>
    <s v="Nam Ma Phyit, COC"/>
    <s v="MMR001CMP192"/>
    <s v="GCA"/>
    <s v="Urban"/>
    <n v="17"/>
    <n v="64"/>
    <n v="12"/>
    <n v="47"/>
    <n v="12"/>
    <n v="0"/>
    <x v="0"/>
    <x v="5"/>
    <x v="2"/>
  </r>
  <r>
    <x v="0"/>
    <s v="Hpakant"/>
    <s v="Nam Ma Phyit, COC"/>
    <s v="MMR001CMP192"/>
    <s v="GCA"/>
    <s v="Urban"/>
    <n v="17"/>
    <n v="64"/>
    <n v="12"/>
    <n v="47"/>
    <n v="12"/>
    <n v="0"/>
    <x v="1"/>
    <x v="5"/>
    <x v="2"/>
  </r>
  <r>
    <x v="0"/>
    <s v="Hpakant"/>
    <s v="Nam Ma Phyit, COC"/>
    <s v="MMR001CMP192"/>
    <s v="GCA"/>
    <s v="Urban"/>
    <n v="17"/>
    <n v="64"/>
    <n v="12"/>
    <n v="47"/>
    <n v="12"/>
    <n v="0"/>
    <x v="2"/>
    <x v="5"/>
    <x v="2"/>
  </r>
  <r>
    <x v="0"/>
    <s v="Hpakant"/>
    <s v="Maw Wan, Mu-yin Baptist Church"/>
    <s v="MMR001CMP091"/>
    <s v="GCA"/>
    <s v="Urban"/>
    <n v="5"/>
    <n v="26"/>
    <n v="5"/>
    <n v="27"/>
    <n v="5"/>
    <n v="0"/>
    <x v="0"/>
    <x v="5"/>
    <x v="2"/>
  </r>
  <r>
    <x v="0"/>
    <s v="Hpakant"/>
    <s v="Maw Wan, Mu-yin Baptist Church"/>
    <s v="MMR001CMP091"/>
    <s v="GCA"/>
    <s v="Urban"/>
    <n v="5"/>
    <n v="26"/>
    <n v="5"/>
    <n v="27"/>
    <n v="5"/>
    <n v="0"/>
    <x v="1"/>
    <x v="5"/>
    <x v="0"/>
  </r>
  <r>
    <x v="0"/>
    <s v="Hpakant"/>
    <s v="Maw Wan, Mu-yin Baptist Church"/>
    <s v="MMR001CMP091"/>
    <s v="GCA"/>
    <s v="Urban"/>
    <n v="5"/>
    <n v="26"/>
    <n v="5"/>
    <n v="27"/>
    <n v="5"/>
    <n v="0"/>
    <x v="2"/>
    <x v="5"/>
    <x v="2"/>
  </r>
  <r>
    <x v="0"/>
    <s v="Hpakant"/>
    <s v="Rawan Baptist Church, Maw Shan Vil., Seik Mu"/>
    <s v="MMR001CMP182"/>
    <s v="GCA"/>
    <s v="Urban"/>
    <n v="10"/>
    <n v="39"/>
    <n v="9"/>
    <n v="37"/>
    <n v="9"/>
    <n v="0"/>
    <x v="0"/>
    <x v="5"/>
    <x v="2"/>
  </r>
  <r>
    <x v="0"/>
    <s v="Hpakant"/>
    <s v="Hmaw Wan, Anglican"/>
    <s v="MMR001CMP191"/>
    <s v="GCA"/>
    <s v="Urban"/>
    <n v="13"/>
    <n v="75"/>
    <n v="8"/>
    <n v="46"/>
    <n v="8"/>
    <n v="0"/>
    <x v="0"/>
    <x v="5"/>
    <x v="2"/>
  </r>
  <r>
    <x v="0"/>
    <s v="Myitkyina"/>
    <s v="Pa Dauk Myaing(Pa La Na)"/>
    <s v="MMR001CMP162"/>
    <s v="GCA"/>
    <s v="Rural"/>
    <n v="43"/>
    <n v="207"/>
    <n v="43"/>
    <n v="269"/>
    <n v="43"/>
    <n v="270"/>
    <x v="2"/>
    <x v="5"/>
    <x v="2"/>
  </r>
  <r>
    <x v="0"/>
    <s v="Hpakant"/>
    <s v="Lisu Baptist Church, Maw Wan Ward"/>
    <s v="MMR001CMP167"/>
    <s v="GCA"/>
    <s v="Rural"/>
    <n v="15"/>
    <n v="74"/>
    <n v="16"/>
    <n v="73"/>
    <n v="16"/>
    <n v="0"/>
    <x v="0"/>
    <x v="5"/>
    <x v="2"/>
  </r>
  <r>
    <x v="0"/>
    <s v="Waingmaw"/>
    <s v="Woi Chyai "/>
    <s v="MMR001CMP116"/>
    <s v="NGCA"/>
    <s v="Urban"/>
    <n v="1344"/>
    <n v="6811"/>
    <n v="352"/>
    <n v="1884"/>
    <m/>
    <n v="6602"/>
    <x v="2"/>
    <x v="5"/>
    <x v="2"/>
  </r>
  <r>
    <x v="0"/>
    <s v="Waingmaw"/>
    <s v="Maga Yang "/>
    <s v="MMR001CMP119"/>
    <s v="NGCA"/>
    <s v="Rural"/>
    <n v="608"/>
    <n v="2639"/>
    <n v="500"/>
    <n v="2145"/>
    <n v="586"/>
    <n v="2614"/>
    <x v="2"/>
    <x v="5"/>
    <x v="2"/>
  </r>
  <r>
    <x v="0"/>
    <s v="Momauk"/>
    <s v="Dum Bung "/>
    <s v="MMR001CMP123"/>
    <s v="NGCA"/>
    <s v="Rural"/>
    <n v="116"/>
    <n v="595"/>
    <n v="115"/>
    <n v="605"/>
    <n v="115"/>
    <n v="605"/>
    <x v="0"/>
    <x v="5"/>
    <x v="2"/>
  </r>
  <r>
    <x v="0"/>
    <s v="Momauk"/>
    <s v="Dum Bung "/>
    <s v="MMR001CMP123"/>
    <s v="NGCA"/>
    <s v="Rural"/>
    <n v="116"/>
    <n v="595"/>
    <n v="115"/>
    <n v="605"/>
    <n v="115"/>
    <n v="605"/>
    <x v="1"/>
    <x v="5"/>
    <x v="6"/>
  </r>
  <r>
    <x v="0"/>
    <s v="Momauk"/>
    <s v="Dum Bung "/>
    <s v="MMR001CMP123"/>
    <s v="NGCA"/>
    <s v="Rural"/>
    <n v="116"/>
    <n v="595"/>
    <n v="115"/>
    <n v="605"/>
    <n v="115"/>
    <n v="605"/>
    <x v="2"/>
    <x v="5"/>
    <x v="2"/>
  </r>
  <r>
    <x v="0"/>
    <s v="Waingmaw"/>
    <s v="Woi Chyai "/>
    <s v="MMR001CMP116"/>
    <s v="NGCA"/>
    <s v="Urban"/>
    <n v="1344"/>
    <n v="6811"/>
    <n v="352"/>
    <n v="1884"/>
    <m/>
    <n v="6602"/>
    <x v="0"/>
    <x v="5"/>
    <x v="2"/>
  </r>
  <r>
    <x v="0"/>
    <s v="Myitkyina"/>
    <s v="Pa Dauk Myaing(Pa La Na)"/>
    <s v="MMR001CMP162"/>
    <s v="GCA"/>
    <s v="Rural"/>
    <n v="43"/>
    <n v="207"/>
    <n v="43"/>
    <n v="269"/>
    <n v="43"/>
    <n v="270"/>
    <x v="1"/>
    <x v="5"/>
    <x v="2"/>
  </r>
  <r>
    <x v="0"/>
    <s v="Mohnyin"/>
    <s v="St. Patrick Catholic Church "/>
    <s v="MMR001CMP080"/>
    <s v="GCA"/>
    <s v="Urban"/>
    <n v="12"/>
    <n v="55"/>
    <n v="12"/>
    <n v="62"/>
    <n v="12"/>
    <n v="62"/>
    <x v="2"/>
    <x v="5"/>
    <x v="2"/>
  </r>
  <r>
    <x v="0"/>
    <s v="Momauk"/>
    <s v="Hpun Lum Yang "/>
    <s v="MMR001CMP122"/>
    <s v="NGCA"/>
    <s v="Rural"/>
    <n v="662"/>
    <n v="3293"/>
    <n v="586"/>
    <n v="2829"/>
    <n v="586"/>
    <n v="2829"/>
    <x v="0"/>
    <x v="5"/>
    <x v="2"/>
  </r>
  <r>
    <x v="0"/>
    <s v="Momauk"/>
    <s v="Hpun Lum Yang "/>
    <s v="MMR001CMP122"/>
    <s v="NGCA"/>
    <s v="Rural"/>
    <n v="662"/>
    <n v="3293"/>
    <n v="586"/>
    <n v="2829"/>
    <n v="586"/>
    <n v="2829"/>
    <x v="1"/>
    <x v="5"/>
    <x v="40"/>
  </r>
  <r>
    <x v="0"/>
    <s v="Momauk"/>
    <s v="Hpun Lum Yang "/>
    <s v="MMR001CMP122"/>
    <s v="NGCA"/>
    <s v="Rural"/>
    <n v="662"/>
    <n v="3293"/>
    <n v="586"/>
    <n v="2829"/>
    <n v="586"/>
    <n v="2829"/>
    <x v="2"/>
    <x v="5"/>
    <x v="2"/>
  </r>
  <r>
    <x v="0"/>
    <s v="Momauk"/>
    <s v="Je Yang Hka "/>
    <s v="MMR001CMP121"/>
    <s v="NGCA"/>
    <s v="Rural"/>
    <n v="1695"/>
    <n v="7145"/>
    <n v="1501"/>
    <n v="8042"/>
    <n v="1643"/>
    <n v="8780"/>
    <x v="0"/>
    <x v="5"/>
    <x v="2"/>
  </r>
  <r>
    <x v="0"/>
    <s v="Momauk"/>
    <s v="Je Yang Hka "/>
    <s v="MMR001CMP121"/>
    <s v="NGCA"/>
    <s v="Rural"/>
    <n v="1695"/>
    <n v="7145"/>
    <n v="1501"/>
    <n v="8042"/>
    <n v="1643"/>
    <n v="8780"/>
    <x v="1"/>
    <x v="5"/>
    <x v="41"/>
  </r>
  <r>
    <x v="0"/>
    <s v="Momauk"/>
    <s v="Je Yang Hka "/>
    <s v="MMR001CMP121"/>
    <s v="NGCA"/>
    <s v="Rural"/>
    <n v="1695"/>
    <n v="7145"/>
    <n v="1501"/>
    <n v="8042"/>
    <n v="1643"/>
    <n v="8780"/>
    <x v="2"/>
    <x v="5"/>
    <x v="2"/>
  </r>
  <r>
    <x v="0"/>
    <s v="Waingmaw"/>
    <s v="Maga Yang "/>
    <s v="MMR001CMP119"/>
    <s v="NGCA"/>
    <s v="Rural"/>
    <n v="608"/>
    <n v="2639"/>
    <n v="500"/>
    <n v="2145"/>
    <n v="586"/>
    <n v="2614"/>
    <x v="0"/>
    <x v="5"/>
    <x v="2"/>
  </r>
  <r>
    <x v="0"/>
    <s v="Myitkyina"/>
    <s v="Pa Dauk Myaing(Pa La Na)"/>
    <s v="MMR001CMP162"/>
    <s v="GCA"/>
    <s v="Rural"/>
    <n v="43"/>
    <n v="207"/>
    <n v="43"/>
    <n v="269"/>
    <n v="43"/>
    <n v="270"/>
    <x v="0"/>
    <x v="5"/>
    <x v="2"/>
  </r>
  <r>
    <x v="0"/>
    <s v="Bhamo"/>
    <s v="Lisu Boarding-House"/>
    <s v="MMR001CMP049"/>
    <s v="GCA"/>
    <s v="Urban"/>
    <n v="116"/>
    <n v="659"/>
    <n v="113"/>
    <n v="641"/>
    <n v="120"/>
    <n v="680"/>
    <x v="2"/>
    <x v="5"/>
    <x v="2"/>
  </r>
  <r>
    <x v="0"/>
    <s v="Bhamo"/>
    <s v="Mu-yin Baptist Church"/>
    <s v="MMR001CMP051"/>
    <s v="GCA"/>
    <s v="Urban"/>
    <n v="23"/>
    <n v="86"/>
    <n v="13"/>
    <n v="55"/>
    <n v="14"/>
    <n v="65"/>
    <x v="1"/>
    <x v="5"/>
    <x v="1"/>
  </r>
  <r>
    <x v="0"/>
    <s v="Bhamo"/>
    <s v="Mu-yin Baptist Church"/>
    <s v="MMR001CMP051"/>
    <s v="GCA"/>
    <s v="Urban"/>
    <n v="23"/>
    <n v="86"/>
    <n v="13"/>
    <n v="55"/>
    <n v="14"/>
    <n v="65"/>
    <x v="2"/>
    <x v="5"/>
    <x v="2"/>
  </r>
  <r>
    <x v="0"/>
    <s v="Bhamo"/>
    <s v="Yoe Kyi Monastery"/>
    <s v="MMR001CMP053"/>
    <s v="GCA"/>
    <s v="Urban"/>
    <n v="15"/>
    <n v="64"/>
    <n v="15"/>
    <n v="73"/>
    <n v="15"/>
    <n v="73"/>
    <x v="0"/>
    <x v="5"/>
    <x v="2"/>
  </r>
  <r>
    <x v="0"/>
    <s v="Bhamo"/>
    <s v="Yoe Kyi Monastery"/>
    <s v="MMR001CMP053"/>
    <s v="GCA"/>
    <s v="Urban"/>
    <n v="15"/>
    <n v="64"/>
    <n v="15"/>
    <n v="73"/>
    <n v="15"/>
    <n v="73"/>
    <x v="1"/>
    <x v="5"/>
    <x v="2"/>
  </r>
  <r>
    <x v="0"/>
    <s v="Bhamo"/>
    <s v="Yoe Kyi Monastery"/>
    <s v="MMR001CMP053"/>
    <s v="GCA"/>
    <s v="Urban"/>
    <n v="15"/>
    <n v="64"/>
    <n v="15"/>
    <n v="73"/>
    <n v="15"/>
    <n v="73"/>
    <x v="2"/>
    <x v="5"/>
    <x v="2"/>
  </r>
  <r>
    <x v="0"/>
    <s v="Momauk"/>
    <s v="Ni Thaw Ka Monestry"/>
    <s v="MMR001CMP059"/>
    <s v="GCA"/>
    <s v="Urban"/>
    <n v="24"/>
    <n v="89"/>
    <n v="27"/>
    <n v="101"/>
    <n v="27"/>
    <n v="0"/>
    <x v="1"/>
    <x v="5"/>
    <x v="1"/>
  </r>
  <r>
    <x v="0"/>
    <s v="Waingmaw"/>
    <s v="Woi Chyai "/>
    <s v="MMR001CMP116"/>
    <s v="NGCA"/>
    <s v="Urban"/>
    <n v="1344"/>
    <n v="6811"/>
    <n v="352"/>
    <n v="1884"/>
    <m/>
    <n v="6602"/>
    <x v="1"/>
    <x v="5"/>
    <x v="42"/>
  </r>
  <r>
    <x v="0"/>
    <s v="Bhamo"/>
    <s v="Lisu Boarding-House"/>
    <s v="MMR001CMP049"/>
    <s v="GCA"/>
    <s v="Urban"/>
    <n v="116"/>
    <n v="659"/>
    <n v="113"/>
    <n v="641"/>
    <n v="120"/>
    <n v="680"/>
    <x v="1"/>
    <x v="5"/>
    <x v="7"/>
  </r>
  <r>
    <x v="0"/>
    <s v="Waingmaw"/>
    <s v="Maga Yang "/>
    <s v="MMR001CMP119"/>
    <s v="NGCA"/>
    <s v="Rural"/>
    <n v="608"/>
    <n v="2639"/>
    <n v="500"/>
    <n v="2145"/>
    <n v="586"/>
    <n v="2614"/>
    <x v="1"/>
    <x v="5"/>
    <x v="43"/>
  </r>
  <r>
    <x v="0"/>
    <s v="Bhamo"/>
    <s v="Ta Gun Taing Monastery (Shwe Kyi Na)"/>
    <s v="MMR001CMP055"/>
    <s v="GCA"/>
    <s v="Urban"/>
    <n v="25"/>
    <n v="104"/>
    <n v="24"/>
    <n v="107"/>
    <n v="24"/>
    <n v="107"/>
    <x v="0"/>
    <x v="5"/>
    <x v="2"/>
  </r>
  <r>
    <x v="0"/>
    <s v="Bhamo"/>
    <s v="Ta Gun Taing Monastery (Shwe Kyi Na)"/>
    <s v="MMR001CMP055"/>
    <s v="GCA"/>
    <s v="Urban"/>
    <n v="25"/>
    <n v="104"/>
    <n v="24"/>
    <n v="107"/>
    <n v="24"/>
    <n v="107"/>
    <x v="1"/>
    <x v="5"/>
    <x v="1"/>
  </r>
  <r>
    <x v="0"/>
    <s v="Bhamo"/>
    <s v="Ta Gun Taing Monastery (Shwe Kyi Na)"/>
    <s v="MMR001CMP055"/>
    <s v="GCA"/>
    <s v="Urban"/>
    <n v="25"/>
    <n v="104"/>
    <n v="24"/>
    <n v="107"/>
    <n v="24"/>
    <n v="107"/>
    <x v="2"/>
    <x v="5"/>
    <x v="2"/>
  </r>
  <r>
    <x v="0"/>
    <s v="Waingmaw"/>
    <s v="Post 6 Camp"/>
    <s v="MMR001CMP160"/>
    <s v="NGCA"/>
    <s v="Rural"/>
    <n v="90"/>
    <n v="508"/>
    <n v="98"/>
    <n v="554"/>
    <n v="124"/>
    <n v="319"/>
    <x v="1"/>
    <x v="5"/>
    <x v="20"/>
  </r>
  <r>
    <x v="0"/>
    <s v="Waingmaw"/>
    <s v="Post 6 Camp"/>
    <s v="MMR001CMP160"/>
    <s v="NGCA"/>
    <s v="Rural"/>
    <n v="90"/>
    <n v="508"/>
    <n v="98"/>
    <n v="554"/>
    <n v="124"/>
    <n v="319"/>
    <x v="2"/>
    <x v="5"/>
    <x v="2"/>
  </r>
  <r>
    <x v="0"/>
    <s v="Mohnyin"/>
    <s v="St. Patrick Catholic Church "/>
    <s v="MMR001CMP080"/>
    <s v="GCA"/>
    <s v="Urban"/>
    <n v="12"/>
    <n v="55"/>
    <n v="12"/>
    <n v="62"/>
    <n v="12"/>
    <n v="62"/>
    <x v="0"/>
    <x v="5"/>
    <x v="2"/>
  </r>
  <r>
    <x v="0"/>
    <s v="Mohnyin"/>
    <s v="St. Patrick Catholic Church "/>
    <s v="MMR001CMP080"/>
    <s v="GCA"/>
    <s v="Urban"/>
    <n v="12"/>
    <n v="55"/>
    <n v="12"/>
    <n v="62"/>
    <n v="12"/>
    <n v="62"/>
    <x v="1"/>
    <x v="5"/>
    <x v="1"/>
  </r>
  <r>
    <x v="0"/>
    <s v="Bhamo"/>
    <s v="Lisu Boarding-House"/>
    <s v="MMR001CMP049"/>
    <s v="GCA"/>
    <s v="Urban"/>
    <n v="116"/>
    <n v="659"/>
    <n v="113"/>
    <n v="641"/>
    <n v="120"/>
    <n v="680"/>
    <x v="0"/>
    <x v="5"/>
    <x v="2"/>
  </r>
  <r>
    <x v="0"/>
    <s v="Waingmaw"/>
    <s v="Nawng Hee Village"/>
    <s v="MMR001CMP033"/>
    <s v="GCA"/>
    <s v="Rural"/>
    <n v="18"/>
    <n v="82"/>
    <n v="12"/>
    <n v="51"/>
    <n v="18"/>
    <n v="81"/>
    <x v="2"/>
    <x v="5"/>
    <x v="2"/>
  </r>
  <r>
    <x v="0"/>
    <s v="Chipwi"/>
    <s v="Lhaovao Baptist Church (LBC)"/>
    <s v="MMR001CMP195"/>
    <s v="GCA"/>
    <s v="Urban"/>
    <n v="143"/>
    <n v="638"/>
    <n v="131"/>
    <n v="593"/>
    <n v="141"/>
    <n v="638"/>
    <x v="1"/>
    <x v="5"/>
    <x v="2"/>
  </r>
  <r>
    <x v="0"/>
    <s v="Chipwi"/>
    <s v="Lhaovao Baptist Church (LBC)"/>
    <s v="MMR001CMP195"/>
    <s v="GCA"/>
    <s v="Urban"/>
    <n v="143"/>
    <n v="638"/>
    <n v="131"/>
    <n v="593"/>
    <n v="141"/>
    <n v="638"/>
    <x v="2"/>
    <x v="5"/>
    <x v="2"/>
  </r>
  <r>
    <x v="0"/>
    <s v="Waingmaw"/>
    <s v="Qtr. 2 Lhaovo Baptist Church"/>
    <s v="MMR001CMP032"/>
    <s v="GCA"/>
    <s v="Urban"/>
    <n v="91"/>
    <n v="328"/>
    <n v="69"/>
    <n v="258"/>
    <n v="91"/>
    <n v="328"/>
    <x v="0"/>
    <x v="5"/>
    <x v="2"/>
  </r>
  <r>
    <x v="0"/>
    <s v="Waingmaw"/>
    <s v="Qtr. 2 Lhaovo Baptist Church"/>
    <s v="MMR001CMP032"/>
    <s v="GCA"/>
    <s v="Urban"/>
    <n v="91"/>
    <n v="328"/>
    <n v="69"/>
    <n v="258"/>
    <n v="91"/>
    <n v="328"/>
    <x v="1"/>
    <x v="5"/>
    <x v="2"/>
  </r>
  <r>
    <x v="0"/>
    <s v="Waingmaw"/>
    <s v="Qtr. 2 Lhaovo Baptist Church"/>
    <s v="MMR001CMP032"/>
    <s v="GCA"/>
    <s v="Urban"/>
    <n v="91"/>
    <n v="328"/>
    <n v="69"/>
    <n v="258"/>
    <n v="91"/>
    <n v="328"/>
    <x v="2"/>
    <x v="5"/>
    <x v="2"/>
  </r>
  <r>
    <x v="0"/>
    <s v="Waingmaw"/>
    <s v="Waingmaw AG Church"/>
    <s v="MMR001CMP038"/>
    <s v="GCA"/>
    <s v="Urban"/>
    <n v="70"/>
    <n v="278"/>
    <n v="37"/>
    <n v="156"/>
    <n v="71"/>
    <n v="277"/>
    <x v="0"/>
    <x v="5"/>
    <x v="2"/>
  </r>
  <r>
    <x v="0"/>
    <s v="Chipwi"/>
    <s v="Chipwi KBC camp"/>
    <s v="MMR001CMP042"/>
    <s v="GCA"/>
    <s v="Urban"/>
    <n v="109"/>
    <n v="511"/>
    <n v="109"/>
    <n v="513"/>
    <n v="109"/>
    <n v="0"/>
    <x v="0"/>
    <x v="5"/>
    <x v="2"/>
  </r>
  <r>
    <x v="0"/>
    <s v="Chipwi"/>
    <s v="Chipwi KBC camp"/>
    <s v="MMR001CMP042"/>
    <s v="GCA"/>
    <s v="Urban"/>
    <n v="109"/>
    <n v="511"/>
    <n v="109"/>
    <n v="513"/>
    <n v="109"/>
    <n v="0"/>
    <x v="1"/>
    <x v="5"/>
    <x v="2"/>
  </r>
  <r>
    <x v="0"/>
    <s v="Chipwi"/>
    <s v="Chipwi KBC camp"/>
    <s v="MMR001CMP042"/>
    <s v="GCA"/>
    <s v="Urban"/>
    <n v="109"/>
    <n v="511"/>
    <n v="109"/>
    <n v="513"/>
    <n v="109"/>
    <n v="0"/>
    <x v="2"/>
    <x v="5"/>
    <x v="2"/>
  </r>
  <r>
    <x v="0"/>
    <s v="Myitkyina"/>
    <s v="Du Kahtawng Qtr. 14"/>
    <s v="MMR001CMP012"/>
    <s v="GCA"/>
    <s v="Urban"/>
    <n v="6"/>
    <n v="28"/>
    <n v="6"/>
    <n v="31"/>
    <n v="6"/>
    <n v="31"/>
    <x v="1"/>
    <x v="5"/>
    <x v="2"/>
  </r>
  <r>
    <x v="0"/>
    <s v="Waingmaw"/>
    <s v="Nawng Hee Village"/>
    <s v="MMR001CMP033"/>
    <s v="GCA"/>
    <s v="Rural"/>
    <n v="18"/>
    <n v="82"/>
    <n v="12"/>
    <n v="51"/>
    <n v="18"/>
    <n v="81"/>
    <x v="1"/>
    <x v="5"/>
    <x v="1"/>
  </r>
  <r>
    <x v="0"/>
    <s v="Waingmaw"/>
    <s v="Qtr. 4 Monestry (Thargaya Thayett Taw)"/>
    <s v="MMR001CMP026"/>
    <s v="GCA"/>
    <s v="Urban"/>
    <n v="88"/>
    <n v="482"/>
    <n v="80"/>
    <n v="427"/>
    <n v="87"/>
    <n v="480"/>
    <x v="1"/>
    <x v="5"/>
    <x v="19"/>
  </r>
  <r>
    <x v="0"/>
    <s v="Hpakant"/>
    <s v="Hpakant Baptist Church, Nam Ma Hpit"/>
    <s v="MMR001CMP229"/>
    <s v="GCA"/>
    <s v="Rural"/>
    <n v="116"/>
    <n v="530"/>
    <n v="104"/>
    <n v="504"/>
    <n v="104"/>
    <n v="504"/>
    <x v="0"/>
    <x v="5"/>
    <x v="2"/>
  </r>
  <r>
    <x v="0"/>
    <s v="Hpakant"/>
    <s v="Hpakant Baptist Church, Nam Ma Hpit"/>
    <s v="MMR001CMP229"/>
    <s v="GCA"/>
    <s v="Rural"/>
    <n v="116"/>
    <n v="530"/>
    <n v="104"/>
    <n v="504"/>
    <n v="104"/>
    <n v="504"/>
    <x v="1"/>
    <x v="5"/>
    <x v="27"/>
  </r>
  <r>
    <x v="0"/>
    <s v="Hpakant"/>
    <s v="Hpakant Baptist Church, Nam Ma Hpit"/>
    <s v="MMR001CMP229"/>
    <s v="GCA"/>
    <s v="Rural"/>
    <n v="116"/>
    <n v="530"/>
    <n v="104"/>
    <n v="504"/>
    <n v="104"/>
    <n v="504"/>
    <x v="2"/>
    <x v="5"/>
    <x v="2"/>
  </r>
  <r>
    <x v="0"/>
    <s v="Myitkyina"/>
    <s v="Shatapru Sut Ngai Tawng"/>
    <s v="MMR001CMP006"/>
    <s v="GCA"/>
    <s v="Urban"/>
    <n v="95"/>
    <n v="385"/>
    <m/>
    <m/>
    <m/>
    <n v="395"/>
    <x v="0"/>
    <x v="5"/>
    <x v="2"/>
  </r>
  <r>
    <x v="0"/>
    <s v="Myitkyina"/>
    <s v="Shatapru Sut Ngai Tawng"/>
    <s v="MMR001CMP006"/>
    <s v="GCA"/>
    <s v="Urban"/>
    <n v="95"/>
    <n v="385"/>
    <m/>
    <m/>
    <m/>
    <n v="395"/>
    <x v="1"/>
    <x v="5"/>
    <x v="26"/>
  </r>
  <r>
    <x v="0"/>
    <s v="Myitkyina"/>
    <s v="Shatapru Sut Ngai Tawng"/>
    <s v="MMR001CMP006"/>
    <s v="GCA"/>
    <s v="Urban"/>
    <n v="95"/>
    <n v="385"/>
    <m/>
    <m/>
    <m/>
    <n v="395"/>
    <x v="2"/>
    <x v="5"/>
    <x v="2"/>
  </r>
  <r>
    <x v="0"/>
    <s v="Hpakant"/>
    <s v="Hlaing Naung Baptist"/>
    <s v="MMR001CMP148"/>
    <s v="GCA"/>
    <s v="Mixed"/>
    <n v="14"/>
    <n v="47"/>
    <n v="14"/>
    <n v="47"/>
    <n v="14"/>
    <n v="47"/>
    <x v="0"/>
    <x v="5"/>
    <x v="2"/>
  </r>
  <r>
    <x v="0"/>
    <s v="Hpakant"/>
    <s v="Hlaing Naung Baptist"/>
    <s v="MMR001CMP148"/>
    <s v="GCA"/>
    <s v="Mixed"/>
    <n v="14"/>
    <n v="47"/>
    <n v="14"/>
    <n v="47"/>
    <n v="14"/>
    <n v="47"/>
    <x v="1"/>
    <x v="5"/>
    <x v="2"/>
  </r>
  <r>
    <x v="0"/>
    <s v="Hpakant"/>
    <s v="Hlaing Naung Baptist"/>
    <s v="MMR001CMP148"/>
    <s v="GCA"/>
    <s v="Mixed"/>
    <n v="14"/>
    <n v="47"/>
    <n v="14"/>
    <n v="47"/>
    <n v="14"/>
    <n v="47"/>
    <x v="2"/>
    <x v="5"/>
    <x v="2"/>
  </r>
  <r>
    <x v="0"/>
    <s v="Waingmaw"/>
    <s v="Maina KBC (Bawng Ring)"/>
    <s v="MMR001CMP040"/>
    <s v="GCA"/>
    <s v="Rural"/>
    <n v="428"/>
    <n v="2219"/>
    <n v="396"/>
    <n v="2120"/>
    <n v="396"/>
    <n v="2120"/>
    <x v="0"/>
    <x v="5"/>
    <x v="2"/>
  </r>
  <r>
    <x v="0"/>
    <s v="Waingmaw"/>
    <s v="Nawng Hee Village"/>
    <s v="MMR001CMP033"/>
    <s v="GCA"/>
    <s v="Rural"/>
    <n v="18"/>
    <n v="82"/>
    <n v="12"/>
    <n v="51"/>
    <n v="18"/>
    <n v="81"/>
    <x v="0"/>
    <x v="5"/>
    <x v="2"/>
  </r>
  <r>
    <x v="0"/>
    <s v="Myitkyina"/>
    <s v="Tat Kone COC Baptist - Tat Kone Htoi San"/>
    <s v="MMR001CMP023"/>
    <s v="GCA"/>
    <s v="Urban"/>
    <n v="54"/>
    <n v="258"/>
    <n v="53"/>
    <n v="251"/>
    <n v="54"/>
    <n v="257"/>
    <x v="0"/>
    <x v="5"/>
    <x v="2"/>
  </r>
  <r>
    <x v="0"/>
    <s v="Waingmaw"/>
    <s v="Maina AG Church"/>
    <s v="MMR001CMP031"/>
    <s v="GCA"/>
    <s v="Urban"/>
    <n v="143"/>
    <n v="800"/>
    <n v="113"/>
    <n v="618"/>
    <n v="143"/>
    <n v="800"/>
    <x v="0"/>
    <x v="5"/>
    <x v="2"/>
  </r>
  <r>
    <x v="0"/>
    <s v="Waingmaw"/>
    <s v="Maina AG Church"/>
    <s v="MMR001CMP031"/>
    <s v="GCA"/>
    <s v="Urban"/>
    <n v="143"/>
    <n v="800"/>
    <n v="113"/>
    <n v="618"/>
    <n v="143"/>
    <n v="800"/>
    <x v="1"/>
    <x v="5"/>
    <x v="2"/>
  </r>
  <r>
    <x v="0"/>
    <s v="Waingmaw"/>
    <s v="Maina AG Church"/>
    <s v="MMR001CMP031"/>
    <s v="GCA"/>
    <s v="Urban"/>
    <n v="143"/>
    <n v="800"/>
    <n v="113"/>
    <n v="618"/>
    <n v="143"/>
    <n v="800"/>
    <x v="2"/>
    <x v="5"/>
    <x v="2"/>
  </r>
  <r>
    <x v="0"/>
    <s v="Myitkyina"/>
    <s v="Tat Kone Emanuel Church"/>
    <s v="MMR001CMP004"/>
    <s v="GCA"/>
    <s v="Urban"/>
    <n v="6"/>
    <n v="29"/>
    <n v="4"/>
    <n v="20"/>
    <n v="6"/>
    <n v="29"/>
    <x v="0"/>
    <x v="5"/>
    <x v="2"/>
  </r>
  <r>
    <x v="0"/>
    <s v="Myitkyina"/>
    <s v="Tat Kone Emanuel Church"/>
    <s v="MMR001CMP004"/>
    <s v="GCA"/>
    <s v="Urban"/>
    <n v="6"/>
    <n v="29"/>
    <n v="4"/>
    <n v="20"/>
    <n v="6"/>
    <n v="29"/>
    <x v="1"/>
    <x v="5"/>
    <x v="0"/>
  </r>
  <r>
    <x v="0"/>
    <s v="Myitkyina"/>
    <s v="Tat Kone Emanuel Church"/>
    <s v="MMR001CMP004"/>
    <s v="GCA"/>
    <s v="Urban"/>
    <n v="6"/>
    <n v="29"/>
    <n v="4"/>
    <n v="20"/>
    <n v="6"/>
    <n v="29"/>
    <x v="2"/>
    <x v="5"/>
    <x v="2"/>
  </r>
  <r>
    <x v="0"/>
    <s v="Myitkyina"/>
    <s v="Wun Tho Buddhist Monastery"/>
    <s v="MMR001CMP022"/>
    <s v="GCA"/>
    <s v="Urban"/>
    <n v="7"/>
    <n v="37"/>
    <n v="7"/>
    <n v="37"/>
    <n v="7"/>
    <n v="37"/>
    <x v="0"/>
    <x v="5"/>
    <x v="2"/>
  </r>
  <r>
    <x v="0"/>
    <s v="Myitkyina"/>
    <s v="Wun Tho Buddhist Monastery"/>
    <s v="MMR001CMP022"/>
    <s v="GCA"/>
    <s v="Urban"/>
    <n v="7"/>
    <n v="37"/>
    <n v="7"/>
    <n v="37"/>
    <n v="7"/>
    <n v="37"/>
    <x v="1"/>
    <x v="5"/>
    <x v="2"/>
  </r>
  <r>
    <x v="0"/>
    <s v="Myitkyina"/>
    <s v="Wun Tho Buddhist Monastery"/>
    <s v="MMR001CMP022"/>
    <s v="GCA"/>
    <s v="Urban"/>
    <n v="7"/>
    <n v="37"/>
    <n v="7"/>
    <n v="37"/>
    <n v="7"/>
    <n v="37"/>
    <x v="2"/>
    <x v="5"/>
    <x v="2"/>
  </r>
  <r>
    <x v="0"/>
    <s v="Myitkyina"/>
    <s v="Shatapru Thida Aye Baptist Church"/>
    <s v="MMR001CMP007"/>
    <s v="GCA"/>
    <s v="Urban"/>
    <n v="22"/>
    <n v="111"/>
    <n v="21"/>
    <n v="102"/>
    <n v="22"/>
    <n v="111"/>
    <x v="0"/>
    <x v="5"/>
    <x v="2"/>
  </r>
  <r>
    <x v="0"/>
    <s v="Chipwi"/>
    <s v="Lhaovao Baptist Church (LBC)"/>
    <s v="MMR001CMP195"/>
    <s v="GCA"/>
    <s v="Urban"/>
    <n v="143"/>
    <n v="638"/>
    <n v="131"/>
    <n v="593"/>
    <n v="141"/>
    <n v="638"/>
    <x v="0"/>
    <x v="5"/>
    <x v="2"/>
  </r>
  <r>
    <x v="0"/>
    <s v="Myitkyina"/>
    <s v="Shatapru Thida Aye Baptist Church"/>
    <s v="MMR001CMP007"/>
    <s v="GCA"/>
    <s v="Urban"/>
    <n v="22"/>
    <n v="111"/>
    <n v="21"/>
    <n v="102"/>
    <n v="22"/>
    <n v="111"/>
    <x v="2"/>
    <x v="5"/>
    <x v="2"/>
  </r>
  <r>
    <x v="0"/>
    <s v="Waingmaw"/>
    <s v="Qtr. 4 Monestry (Thargaya Thayett Taw)"/>
    <s v="MMR001CMP026"/>
    <s v="GCA"/>
    <s v="Urban"/>
    <n v="88"/>
    <n v="482"/>
    <n v="80"/>
    <n v="427"/>
    <n v="87"/>
    <n v="480"/>
    <x v="2"/>
    <x v="5"/>
    <x v="2"/>
  </r>
  <r>
    <x v="0"/>
    <s v="Myitkyina"/>
    <s v="Tat Kone COC Baptist - Tat Kone Htoi San"/>
    <s v="MMR001CMP023"/>
    <s v="GCA"/>
    <s v="Urban"/>
    <n v="54"/>
    <n v="258"/>
    <n v="53"/>
    <n v="251"/>
    <n v="54"/>
    <n v="257"/>
    <x v="1"/>
    <x v="5"/>
    <x v="26"/>
  </r>
  <r>
    <x v="0"/>
    <s v="Myitkyina"/>
    <s v="Tat Kone COC Baptist - Tat Kone Htoi San"/>
    <s v="MMR001CMP023"/>
    <s v="GCA"/>
    <s v="Urban"/>
    <n v="54"/>
    <n v="258"/>
    <n v="53"/>
    <n v="251"/>
    <n v="54"/>
    <n v="257"/>
    <x v="2"/>
    <x v="5"/>
    <x v="2"/>
  </r>
  <r>
    <x v="0"/>
    <s v="Myitkyina"/>
    <s v="Maw Hpawng Lhaovo Baptist Church"/>
    <s v="MMR001CMP021"/>
    <s v="GCA"/>
    <s v="Rural"/>
    <n v="14"/>
    <n v="71"/>
    <n v="11"/>
    <n v="56"/>
    <n v="13"/>
    <n v="71"/>
    <x v="0"/>
    <x v="5"/>
    <x v="2"/>
  </r>
  <r>
    <x v="0"/>
    <s v="Myitkyina"/>
    <s v="Maw Hpawng Lhaovo Baptist Church"/>
    <s v="MMR001CMP021"/>
    <s v="GCA"/>
    <s v="Rural"/>
    <n v="14"/>
    <n v="71"/>
    <n v="11"/>
    <n v="56"/>
    <n v="13"/>
    <n v="71"/>
    <x v="1"/>
    <x v="5"/>
    <x v="2"/>
  </r>
  <r>
    <x v="0"/>
    <s v="Myitkyina"/>
    <s v="Maw Hpawng Lhaovo Baptist Church"/>
    <s v="MMR001CMP021"/>
    <s v="GCA"/>
    <s v="Rural"/>
    <n v="14"/>
    <n v="71"/>
    <n v="11"/>
    <n v="56"/>
    <n v="13"/>
    <n v="71"/>
    <x v="2"/>
    <x v="5"/>
    <x v="2"/>
  </r>
  <r>
    <x v="0"/>
    <s v="Myitkyina"/>
    <s v="Maw Hpawng Hka Nan Baptist Church"/>
    <s v="MMR001CMP020"/>
    <s v="GCA"/>
    <s v="Rural"/>
    <n v="21"/>
    <n v="99"/>
    <n v="18"/>
    <n v="89"/>
    <n v="21"/>
    <n v="99"/>
    <x v="0"/>
    <x v="5"/>
    <x v="2"/>
  </r>
  <r>
    <x v="0"/>
    <s v="Myitkyina"/>
    <s v="Maw Hpawng Hka Nan Baptist Church"/>
    <s v="MMR001CMP020"/>
    <s v="GCA"/>
    <s v="Rural"/>
    <n v="21"/>
    <n v="99"/>
    <n v="18"/>
    <n v="89"/>
    <n v="21"/>
    <n v="99"/>
    <x v="1"/>
    <x v="5"/>
    <x v="2"/>
  </r>
  <r>
    <x v="0"/>
    <s v="Myitkyina"/>
    <s v="Maw Hpawng Hka Nan Baptist Church"/>
    <s v="MMR001CMP020"/>
    <s v="GCA"/>
    <s v="Rural"/>
    <n v="21"/>
    <n v="99"/>
    <n v="18"/>
    <n v="89"/>
    <n v="21"/>
    <n v="99"/>
    <x v="2"/>
    <x v="5"/>
    <x v="2"/>
  </r>
  <r>
    <x v="0"/>
    <s v="Waingmaw"/>
    <s v="Qtr. 4 Monestry (Thargaya Thayett Taw)"/>
    <s v="MMR001CMP026"/>
    <s v="GCA"/>
    <s v="Urban"/>
    <n v="88"/>
    <n v="482"/>
    <n v="80"/>
    <n v="427"/>
    <n v="87"/>
    <n v="480"/>
    <x v="0"/>
    <x v="5"/>
    <x v="2"/>
  </r>
  <r>
    <x v="0"/>
    <s v="Myitkyina"/>
    <s v="Jan Mai Kawng Baptist Church"/>
    <s v="MMR001CMP018"/>
    <s v="GCA"/>
    <s v="Urban"/>
    <n v="203"/>
    <n v="1072"/>
    <n v="198"/>
    <n v="1084"/>
    <n v="204"/>
    <n v="1104"/>
    <x v="1"/>
    <x v="5"/>
    <x v="30"/>
  </r>
  <r>
    <x v="0"/>
    <s v="Myitkyina"/>
    <s v="Shatapru Thida Aye Baptist Church"/>
    <s v="MMR001CMP007"/>
    <s v="GCA"/>
    <s v="Urban"/>
    <n v="22"/>
    <n v="111"/>
    <n v="21"/>
    <n v="102"/>
    <n v="22"/>
    <n v="111"/>
    <x v="1"/>
    <x v="5"/>
    <x v="4"/>
  </r>
  <r>
    <x v="0"/>
    <s v="Mogaung"/>
    <s v="Mang Hawng Baptist Church"/>
    <s v="MMR001CMP077"/>
    <s v="GCA"/>
    <s v="Mixed"/>
    <n v="18"/>
    <n v="79"/>
    <n v="18"/>
    <n v="81"/>
    <n v="18"/>
    <n v="81"/>
    <x v="1"/>
    <x v="5"/>
    <x v="19"/>
  </r>
  <r>
    <x v="0"/>
    <s v="Waingmaw"/>
    <s v="Maina KBC (Bawng Ring)"/>
    <s v="MMR001CMP040"/>
    <s v="GCA"/>
    <s v="Rural"/>
    <n v="428"/>
    <n v="2219"/>
    <n v="396"/>
    <n v="2120"/>
    <n v="396"/>
    <n v="2120"/>
    <x v="1"/>
    <x v="5"/>
    <x v="2"/>
  </r>
  <r>
    <x v="0"/>
    <s v="Myitkyina"/>
    <s v="Tat Kone Galile Baptist Church"/>
    <s v="MMR001CMP003"/>
    <s v="GCA"/>
    <s v="Urban"/>
    <n v="32"/>
    <n v="146"/>
    <n v="28"/>
    <n v="138"/>
    <n v="32"/>
    <n v="161"/>
    <x v="2"/>
    <x v="5"/>
    <x v="2"/>
  </r>
  <r>
    <x v="0"/>
    <s v="Myitkyina"/>
    <s v="Kyun Pin Thar Baptist Church"/>
    <s v="MMR001CMP013"/>
    <s v="GCA"/>
    <s v="Urban"/>
    <n v="44"/>
    <n v="191"/>
    <n v="18"/>
    <n v="65"/>
    <n v="44"/>
    <n v="191"/>
    <x v="0"/>
    <x v="5"/>
    <x v="2"/>
  </r>
  <r>
    <x v="0"/>
    <s v="Myitkyina"/>
    <s v="Kyun Pin Thar Baptist Church"/>
    <s v="MMR001CMP013"/>
    <s v="GCA"/>
    <s v="Urban"/>
    <n v="44"/>
    <n v="191"/>
    <n v="18"/>
    <n v="65"/>
    <n v="44"/>
    <n v="191"/>
    <x v="1"/>
    <x v="5"/>
    <x v="2"/>
  </r>
  <r>
    <x v="0"/>
    <s v="Myitkyina"/>
    <s v="Kyun Pin Thar Baptist Church"/>
    <s v="MMR001CMP013"/>
    <s v="GCA"/>
    <s v="Urban"/>
    <n v="44"/>
    <n v="191"/>
    <n v="18"/>
    <n v="65"/>
    <n v="44"/>
    <n v="191"/>
    <x v="2"/>
    <x v="5"/>
    <x v="2"/>
  </r>
  <r>
    <x v="0"/>
    <s v="Waingmaw"/>
    <s v="Qtr. 2 Myoma Baptist Church"/>
    <s v="MMR001CMP025"/>
    <s v="GCA"/>
    <s v="Urban"/>
    <n v="65"/>
    <n v="328"/>
    <n v="31"/>
    <n v="170"/>
    <n v="65"/>
    <n v="328"/>
    <x v="0"/>
    <x v="5"/>
    <x v="2"/>
  </r>
  <r>
    <x v="0"/>
    <s v="Waingmaw"/>
    <s v="Qtr. 2 Myoma Baptist Church"/>
    <s v="MMR001CMP025"/>
    <s v="GCA"/>
    <s v="Urban"/>
    <n v="65"/>
    <n v="328"/>
    <n v="31"/>
    <n v="170"/>
    <n v="65"/>
    <n v="328"/>
    <x v="1"/>
    <x v="5"/>
    <x v="19"/>
  </r>
  <r>
    <x v="0"/>
    <s v="Waingmaw"/>
    <s v="Qtr. 2 Myoma Baptist Church"/>
    <s v="MMR001CMP025"/>
    <s v="GCA"/>
    <s v="Urban"/>
    <n v="65"/>
    <n v="328"/>
    <n v="31"/>
    <n v="170"/>
    <n v="65"/>
    <n v="328"/>
    <x v="2"/>
    <x v="5"/>
    <x v="2"/>
  </r>
  <r>
    <x v="0"/>
    <s v="Waingmaw"/>
    <s v="Mading Baptist Church"/>
    <s v="MMR001CMP027"/>
    <s v="GCA"/>
    <s v="Rural"/>
    <n v="22"/>
    <n v="128"/>
    <n v="21"/>
    <n v="123"/>
    <n v="22"/>
    <n v="128"/>
    <x v="0"/>
    <x v="5"/>
    <x v="2"/>
  </r>
  <r>
    <x v="0"/>
    <s v="Waingmaw"/>
    <s v="Mading Baptist Church"/>
    <s v="MMR001CMP027"/>
    <s v="GCA"/>
    <s v="Rural"/>
    <n v="22"/>
    <n v="128"/>
    <n v="21"/>
    <n v="123"/>
    <n v="22"/>
    <n v="128"/>
    <x v="1"/>
    <x v="5"/>
    <x v="2"/>
  </r>
  <r>
    <x v="0"/>
    <s v="Myitkyina"/>
    <s v="Tat Kone Galile Baptist Church"/>
    <s v="MMR001CMP003"/>
    <s v="GCA"/>
    <s v="Urban"/>
    <n v="32"/>
    <n v="146"/>
    <n v="28"/>
    <n v="138"/>
    <n v="32"/>
    <n v="161"/>
    <x v="0"/>
    <x v="5"/>
    <x v="2"/>
  </r>
  <r>
    <x v="0"/>
    <s v="Mogaung"/>
    <s v="Mang Hawng Baptist Church"/>
    <s v="MMR001CMP077"/>
    <s v="GCA"/>
    <s v="Mixed"/>
    <n v="18"/>
    <n v="79"/>
    <n v="18"/>
    <n v="81"/>
    <n v="18"/>
    <n v="81"/>
    <x v="0"/>
    <x v="5"/>
    <x v="2"/>
  </r>
  <r>
    <x v="0"/>
    <s v="Waingmaw"/>
    <s v="Maina Lawang Baptist Church"/>
    <s v="MMR001CMP039"/>
    <s v="GCA"/>
    <s v="Rural"/>
    <n v="48"/>
    <n v="199"/>
    <n v="46"/>
    <n v="192"/>
    <n v="46"/>
    <n v="192"/>
    <x v="2"/>
    <x v="5"/>
    <x v="2"/>
  </r>
  <r>
    <x v="0"/>
    <s v="Mogaung"/>
    <s v="Mang Hawng Baptist Church"/>
    <s v="MMR001CMP077"/>
    <s v="GCA"/>
    <s v="Mixed"/>
    <n v="18"/>
    <n v="79"/>
    <n v="18"/>
    <n v="81"/>
    <n v="18"/>
    <n v="81"/>
    <x v="2"/>
    <x v="5"/>
    <x v="2"/>
  </r>
  <r>
    <x v="0"/>
    <s v="Mogaung"/>
    <s v="Nat Gyi Kone Baptist Church "/>
    <s v="MMR001CMP079"/>
    <s v="GCA"/>
    <s v="Urban"/>
    <n v="14"/>
    <n v="44"/>
    <n v="12"/>
    <n v="42"/>
    <n v="12"/>
    <n v="42"/>
    <x v="0"/>
    <x v="5"/>
    <x v="2"/>
  </r>
  <r>
    <x v="0"/>
    <s v="Mogaung"/>
    <s v="Nat Gyi Kone Baptist Church "/>
    <s v="MMR001CMP079"/>
    <s v="GCA"/>
    <s v="Urban"/>
    <n v="14"/>
    <n v="44"/>
    <n v="12"/>
    <n v="42"/>
    <n v="12"/>
    <n v="42"/>
    <x v="1"/>
    <x v="5"/>
    <x v="0"/>
  </r>
  <r>
    <x v="0"/>
    <s v="Mogaung"/>
    <s v="Nat Gyi Kone Baptist Church "/>
    <s v="MMR001CMP079"/>
    <s v="GCA"/>
    <s v="Urban"/>
    <n v="14"/>
    <n v="44"/>
    <n v="12"/>
    <n v="42"/>
    <n v="12"/>
    <n v="42"/>
    <x v="2"/>
    <x v="5"/>
    <x v="2"/>
  </r>
  <r>
    <x v="0"/>
    <s v="Mogaung"/>
    <s v="Kyun Taw Baptist Church "/>
    <s v="MMR001CMP078"/>
    <s v="GCA"/>
    <s v="Mixed"/>
    <n v="13"/>
    <n v="64"/>
    <n v="13"/>
    <n v="64"/>
    <n v="13"/>
    <n v="64"/>
    <x v="0"/>
    <x v="5"/>
    <x v="2"/>
  </r>
  <r>
    <x v="0"/>
    <s v="Mogaung"/>
    <s v="Kyun Taw Baptist Church "/>
    <s v="MMR001CMP078"/>
    <s v="GCA"/>
    <s v="Mixed"/>
    <n v="13"/>
    <n v="64"/>
    <n v="13"/>
    <n v="64"/>
    <n v="13"/>
    <n v="64"/>
    <x v="1"/>
    <x v="5"/>
    <x v="1"/>
  </r>
  <r>
    <x v="0"/>
    <s v="Mogaung"/>
    <s v="Kyun Taw Baptist Church "/>
    <s v="MMR001CMP078"/>
    <s v="GCA"/>
    <s v="Mixed"/>
    <n v="13"/>
    <n v="64"/>
    <n v="13"/>
    <n v="64"/>
    <n v="13"/>
    <n v="64"/>
    <x v="2"/>
    <x v="5"/>
    <x v="2"/>
  </r>
  <r>
    <x v="0"/>
    <s v="Mohnyin"/>
    <s v="Nawng Ing (Indawgyi) Baptist Church  "/>
    <s v="MMR001CMP152"/>
    <s v="GCA"/>
    <s v="Rural"/>
    <n v="18"/>
    <n v="141"/>
    <n v="13"/>
    <n v="76"/>
    <n v="19"/>
    <n v="100"/>
    <x v="0"/>
    <x v="5"/>
    <x v="2"/>
  </r>
  <r>
    <x v="0"/>
    <s v="Mohnyin"/>
    <s v="Nawng Ing (Indawgyi) Baptist Church  "/>
    <s v="MMR001CMP152"/>
    <s v="GCA"/>
    <s v="Rural"/>
    <n v="18"/>
    <n v="141"/>
    <n v="13"/>
    <n v="76"/>
    <n v="19"/>
    <n v="100"/>
    <x v="1"/>
    <x v="5"/>
    <x v="2"/>
  </r>
  <r>
    <x v="0"/>
    <s v="Mohnyin"/>
    <s v="Nawng Ing (Indawgyi) Baptist Church  "/>
    <s v="MMR001CMP152"/>
    <s v="GCA"/>
    <s v="Rural"/>
    <n v="18"/>
    <n v="141"/>
    <n v="13"/>
    <n v="76"/>
    <n v="19"/>
    <n v="100"/>
    <x v="2"/>
    <x v="5"/>
    <x v="2"/>
  </r>
  <r>
    <x v="0"/>
    <s v="Waingmaw"/>
    <s v="Mading Baptist Church"/>
    <s v="MMR001CMP027"/>
    <s v="GCA"/>
    <s v="Rural"/>
    <n v="22"/>
    <n v="128"/>
    <n v="21"/>
    <n v="123"/>
    <n v="22"/>
    <n v="128"/>
    <x v="2"/>
    <x v="5"/>
    <x v="2"/>
  </r>
  <r>
    <x v="0"/>
    <s v="Myitkyina"/>
    <s v="Maliyang Baptist Church"/>
    <s v="MMR001CMP016"/>
    <s v="GCA"/>
    <s v="Urban"/>
    <n v="60"/>
    <n v="293"/>
    <n v="60"/>
    <n v="293"/>
    <n v="60"/>
    <n v="293"/>
    <x v="1"/>
    <x v="5"/>
    <x v="13"/>
  </r>
  <r>
    <x v="0"/>
    <s v="Waingmaw"/>
    <s v="Thargaya Lisu Baptist Church"/>
    <s v="MMR001CMP037"/>
    <s v="GCA"/>
    <s v="Urban"/>
    <n v="44"/>
    <n v="183"/>
    <n v="25"/>
    <n v="115"/>
    <n v="44"/>
    <n v="181"/>
    <x v="0"/>
    <x v="5"/>
    <x v="2"/>
  </r>
  <r>
    <x v="0"/>
    <s v="Myitkyina"/>
    <s v="Jan Mai Kawng Baptist Church"/>
    <s v="MMR001CMP018"/>
    <s v="GCA"/>
    <s v="Urban"/>
    <n v="203"/>
    <n v="1072"/>
    <n v="198"/>
    <n v="1084"/>
    <n v="204"/>
    <n v="1104"/>
    <x v="2"/>
    <x v="5"/>
    <x v="2"/>
  </r>
  <r>
    <x v="0"/>
    <s v="Myitkyina"/>
    <s v="Tat Kone Baptist Church"/>
    <s v="MMR001CMP001"/>
    <s v="GCA"/>
    <s v="Urban"/>
    <n v="54"/>
    <n v="355"/>
    <n v="51"/>
    <n v="273"/>
    <n v="67"/>
    <n v="365"/>
    <x v="0"/>
    <x v="5"/>
    <x v="2"/>
  </r>
  <r>
    <x v="0"/>
    <s v="Myitkyina"/>
    <s v="Tat Kone Baptist Church"/>
    <s v="MMR001CMP001"/>
    <s v="GCA"/>
    <s v="Urban"/>
    <n v="54"/>
    <n v="355"/>
    <n v="51"/>
    <n v="273"/>
    <n v="67"/>
    <n v="365"/>
    <x v="1"/>
    <x v="5"/>
    <x v="20"/>
  </r>
  <r>
    <x v="0"/>
    <s v="Myitkyina"/>
    <s v="Tat Kone Baptist Church"/>
    <s v="MMR001CMP001"/>
    <s v="GCA"/>
    <s v="Urban"/>
    <n v="54"/>
    <n v="355"/>
    <n v="51"/>
    <n v="273"/>
    <n v="67"/>
    <n v="365"/>
    <x v="2"/>
    <x v="5"/>
    <x v="2"/>
  </r>
  <r>
    <x v="0"/>
    <s v="Myitkyina"/>
    <s v="Le Kone Bethlehem Church"/>
    <s v="MMR001CMP015"/>
    <s v="GCA"/>
    <s v="Urban"/>
    <n v="108"/>
    <n v="605"/>
    <n v="17"/>
    <n v="176"/>
    <n v="96"/>
    <n v="544"/>
    <x v="0"/>
    <x v="5"/>
    <x v="2"/>
  </r>
  <r>
    <x v="0"/>
    <s v="Myitkyina"/>
    <s v="Le Kone Bethlehem Church"/>
    <s v="MMR001CMP015"/>
    <s v="GCA"/>
    <s v="Urban"/>
    <n v="108"/>
    <n v="605"/>
    <n v="17"/>
    <n v="176"/>
    <n v="96"/>
    <n v="544"/>
    <x v="1"/>
    <x v="5"/>
    <x v="25"/>
  </r>
  <r>
    <x v="0"/>
    <s v="Myitkyina"/>
    <s v="Le Kone Bethlehem Church"/>
    <s v="MMR001CMP015"/>
    <s v="GCA"/>
    <s v="Urban"/>
    <n v="108"/>
    <n v="605"/>
    <n v="17"/>
    <n v="176"/>
    <n v="96"/>
    <n v="544"/>
    <x v="2"/>
    <x v="5"/>
    <x v="2"/>
  </r>
  <r>
    <x v="0"/>
    <s v="Puta-O"/>
    <s v="Lung Sut"/>
    <s v="MMR001CMP234"/>
    <s v="GCA"/>
    <s v="Urban"/>
    <n v="59"/>
    <n v="235"/>
    <n v="59"/>
    <n v="235"/>
    <n v="59"/>
    <n v="235"/>
    <x v="0"/>
    <x v="5"/>
    <x v="2"/>
  </r>
  <r>
    <x v="0"/>
    <s v="Puta-O"/>
    <s v="Lung Sut"/>
    <s v="MMR001CMP234"/>
    <s v="GCA"/>
    <s v="Urban"/>
    <n v="59"/>
    <n v="235"/>
    <n v="59"/>
    <n v="235"/>
    <n v="59"/>
    <n v="235"/>
    <x v="1"/>
    <x v="5"/>
    <x v="21"/>
  </r>
  <r>
    <x v="0"/>
    <s v="Myitkyina"/>
    <s v="Tat Kone Galile Baptist Church"/>
    <s v="MMR001CMP003"/>
    <s v="GCA"/>
    <s v="Urban"/>
    <n v="32"/>
    <n v="146"/>
    <n v="28"/>
    <n v="138"/>
    <n v="32"/>
    <n v="161"/>
    <x v="1"/>
    <x v="5"/>
    <x v="2"/>
  </r>
  <r>
    <x v="0"/>
    <s v="Myitkyina"/>
    <s v="Maliyang Baptist Church"/>
    <s v="MMR001CMP016"/>
    <s v="GCA"/>
    <s v="Urban"/>
    <n v="60"/>
    <n v="293"/>
    <n v="60"/>
    <n v="293"/>
    <n v="60"/>
    <n v="293"/>
    <x v="0"/>
    <x v="5"/>
    <x v="2"/>
  </r>
  <r>
    <x v="0"/>
    <s v="Myitkyina"/>
    <s v="Jan Mai Kawng Baptist Church"/>
    <s v="MMR001CMP018"/>
    <s v="GCA"/>
    <s v="Urban"/>
    <n v="203"/>
    <n v="1072"/>
    <n v="198"/>
    <n v="1084"/>
    <n v="204"/>
    <n v="1104"/>
    <x v="0"/>
    <x v="5"/>
    <x v="2"/>
  </r>
  <r>
    <x v="0"/>
    <s v="Myitkyina"/>
    <s v="Maliyang Baptist Church"/>
    <s v="MMR001CMP016"/>
    <s v="GCA"/>
    <s v="Urban"/>
    <n v="60"/>
    <n v="293"/>
    <n v="60"/>
    <n v="293"/>
    <n v="60"/>
    <n v="293"/>
    <x v="2"/>
    <x v="5"/>
    <x v="2"/>
  </r>
  <r>
    <x v="0"/>
    <s v="Myitkyina"/>
    <s v="Le Kone Ziun Baptist Church "/>
    <s v="MMR001CMP014"/>
    <s v="GCA"/>
    <s v="Urban"/>
    <n v="138"/>
    <n v="697"/>
    <n v="82"/>
    <n v="467"/>
    <n v="138"/>
    <n v="697"/>
    <x v="0"/>
    <x v="5"/>
    <x v="2"/>
  </r>
  <r>
    <x v="0"/>
    <s v="Myitkyina"/>
    <s v="Le Kone Ziun Baptist Church "/>
    <s v="MMR001CMP014"/>
    <s v="GCA"/>
    <s v="Urban"/>
    <n v="138"/>
    <n v="697"/>
    <n v="82"/>
    <n v="467"/>
    <n v="138"/>
    <n v="697"/>
    <x v="1"/>
    <x v="5"/>
    <x v="25"/>
  </r>
  <r>
    <x v="0"/>
    <s v="Myitkyina"/>
    <s v="Le Kone Ziun Baptist Church "/>
    <s v="MMR001CMP014"/>
    <s v="GCA"/>
    <s v="Urban"/>
    <n v="138"/>
    <n v="697"/>
    <n v="82"/>
    <n v="467"/>
    <n v="138"/>
    <n v="697"/>
    <x v="2"/>
    <x v="5"/>
    <x v="2"/>
  </r>
  <r>
    <x v="0"/>
    <s v="Waingmaw"/>
    <s v="Maina KBC (Bawng Ring)"/>
    <s v="MMR001CMP040"/>
    <s v="GCA"/>
    <s v="Rural"/>
    <n v="428"/>
    <n v="2219"/>
    <n v="396"/>
    <n v="2120"/>
    <n v="396"/>
    <n v="2120"/>
    <x v="2"/>
    <x v="5"/>
    <x v="2"/>
  </r>
  <r>
    <x v="0"/>
    <s v="Myitkyina"/>
    <s v="Shwe Zet Baptist Church"/>
    <s v="MMR001CMP009"/>
    <s v="GCA"/>
    <s v="Urban"/>
    <n v="90"/>
    <n v="487"/>
    <n v="75"/>
    <n v="423"/>
    <n v="91"/>
    <n v="491"/>
    <x v="0"/>
    <x v="5"/>
    <x v="2"/>
  </r>
  <r>
    <x v="0"/>
    <s v="Myitkyina"/>
    <s v="Shwe Zet Baptist Church"/>
    <s v="MMR001CMP009"/>
    <s v="GCA"/>
    <s v="Urban"/>
    <n v="90"/>
    <n v="487"/>
    <n v="75"/>
    <n v="423"/>
    <n v="91"/>
    <n v="491"/>
    <x v="1"/>
    <x v="5"/>
    <x v="21"/>
  </r>
  <r>
    <x v="0"/>
    <s v="Myitkyina"/>
    <s v="Shwe Zet Baptist Church"/>
    <s v="MMR001CMP009"/>
    <s v="GCA"/>
    <s v="Urban"/>
    <n v="90"/>
    <n v="487"/>
    <n v="75"/>
    <n v="423"/>
    <n v="91"/>
    <n v="491"/>
    <x v="2"/>
    <x v="5"/>
    <x v="2"/>
  </r>
  <r>
    <x v="0"/>
    <s v="Waingmaw"/>
    <s v="Maina Lawang Baptist Church"/>
    <s v="MMR001CMP039"/>
    <s v="GCA"/>
    <s v="Rural"/>
    <n v="48"/>
    <n v="199"/>
    <n v="46"/>
    <n v="192"/>
    <n v="46"/>
    <n v="192"/>
    <x v="0"/>
    <x v="5"/>
    <x v="2"/>
  </r>
  <r>
    <x v="0"/>
    <s v="Waingmaw"/>
    <s v="Maina Lawang Baptist Church"/>
    <s v="MMR001CMP039"/>
    <s v="GCA"/>
    <s v="Rural"/>
    <n v="48"/>
    <n v="199"/>
    <n v="46"/>
    <n v="192"/>
    <n v="46"/>
    <n v="192"/>
    <x v="1"/>
    <x v="5"/>
    <x v="19"/>
  </r>
  <r>
    <x v="0"/>
    <s v="Puta-O"/>
    <s v="Lung Sut"/>
    <s v="MMR001CMP234"/>
    <s v="GCA"/>
    <s v="Urban"/>
    <n v="59"/>
    <n v="235"/>
    <n v="59"/>
    <n v="235"/>
    <n v="59"/>
    <n v="235"/>
    <x v="2"/>
    <x v="5"/>
    <x v="2"/>
  </r>
  <r>
    <x v="0"/>
    <s v="Momauk"/>
    <s v="Loi Je Catholic Church"/>
    <s v="MMR001CMP069"/>
    <s v="GCA"/>
    <s v="Urban"/>
    <n v="124"/>
    <n v="544"/>
    <n v="124"/>
    <n v="633"/>
    <n v="124"/>
    <n v="0"/>
    <x v="0"/>
    <x v="5"/>
    <x v="2"/>
  </r>
  <r>
    <x v="0"/>
    <s v="Myitkyina"/>
    <s v="Tat Kone San Pya Baptist Church"/>
    <s v="MMR001CMP005"/>
    <s v="GCA"/>
    <s v="Urban"/>
    <n v="43"/>
    <n v="216"/>
    <n v="32"/>
    <n v="171"/>
    <n v="43"/>
    <n v="216"/>
    <x v="2"/>
    <x v="5"/>
    <x v="2"/>
  </r>
  <r>
    <x v="0"/>
    <s v="Bhamo"/>
    <s v="AD-2000 Tharthana Compound"/>
    <s v="MMR001CMP050"/>
    <s v="GCA"/>
    <s v="Urban"/>
    <n v="274"/>
    <n v="1349"/>
    <n v="255"/>
    <n v="1126"/>
    <n v="255"/>
    <n v="0"/>
    <x v="1"/>
    <x v="5"/>
    <x v="10"/>
  </r>
  <r>
    <x v="0"/>
    <s v="Bhamo"/>
    <s v="AD-2000 Tharthana Compound"/>
    <s v="MMR001CMP050"/>
    <s v="GCA"/>
    <s v="Urban"/>
    <n v="274"/>
    <n v="1349"/>
    <n v="255"/>
    <n v="1126"/>
    <n v="255"/>
    <n v="0"/>
    <x v="2"/>
    <x v="5"/>
    <x v="2"/>
  </r>
  <r>
    <x v="0"/>
    <s v="Bhamo"/>
    <s v="Nant Hlaing Church"/>
    <s v="MMR001CMP054"/>
    <s v="GCA"/>
    <s v="Rural"/>
    <n v="20"/>
    <n v="103"/>
    <n v="19"/>
    <n v="108"/>
    <n v="19"/>
    <n v="0"/>
    <x v="0"/>
    <x v="5"/>
    <x v="2"/>
  </r>
  <r>
    <x v="0"/>
    <s v="Bhamo"/>
    <s v="Nant Hlaing Church"/>
    <s v="MMR001CMP054"/>
    <s v="GCA"/>
    <s v="Rural"/>
    <n v="20"/>
    <n v="103"/>
    <n v="19"/>
    <n v="108"/>
    <n v="19"/>
    <n v="0"/>
    <x v="1"/>
    <x v="5"/>
    <x v="3"/>
  </r>
  <r>
    <x v="0"/>
    <s v="Bhamo"/>
    <s v="Nant Hlaing Church"/>
    <s v="MMR001CMP054"/>
    <s v="GCA"/>
    <s v="Rural"/>
    <n v="20"/>
    <n v="103"/>
    <n v="19"/>
    <n v="108"/>
    <n v="19"/>
    <n v="0"/>
    <x v="2"/>
    <x v="5"/>
    <x v="2"/>
  </r>
  <r>
    <x v="0"/>
    <s v="Momauk"/>
    <s v="Pa Kahtawng "/>
    <s v="MMR001CMP126"/>
    <s v="NGCA"/>
    <s v="Mixed"/>
    <n v="677"/>
    <n v="3622"/>
    <n v="678"/>
    <n v="3741"/>
    <n v="678"/>
    <n v="0"/>
    <x v="0"/>
    <x v="5"/>
    <x v="2"/>
  </r>
  <r>
    <x v="0"/>
    <s v="Momauk"/>
    <s v="Pa Kahtawng "/>
    <s v="MMR001CMP126"/>
    <s v="NGCA"/>
    <s v="Mixed"/>
    <n v="677"/>
    <n v="3622"/>
    <n v="678"/>
    <n v="3741"/>
    <n v="678"/>
    <n v="0"/>
    <x v="1"/>
    <x v="5"/>
    <x v="44"/>
  </r>
  <r>
    <x v="0"/>
    <s v="Momauk"/>
    <s v="Pa Kahtawng "/>
    <s v="MMR001CMP126"/>
    <s v="NGCA"/>
    <s v="Mixed"/>
    <n v="677"/>
    <n v="3622"/>
    <n v="678"/>
    <n v="3741"/>
    <n v="678"/>
    <n v="0"/>
    <x v="2"/>
    <x v="5"/>
    <x v="2"/>
  </r>
  <r>
    <x v="0"/>
    <s v="Momauk"/>
    <s v="Nhkawng Pa "/>
    <s v="MMR001CMP131"/>
    <s v="NGCA"/>
    <s v="Rural"/>
    <n v="375"/>
    <n v="1598"/>
    <n v="375"/>
    <m/>
    <n v="375"/>
    <n v="0"/>
    <x v="0"/>
    <x v="5"/>
    <x v="2"/>
  </r>
  <r>
    <x v="0"/>
    <s v="Shwegu"/>
    <s v="Shwe Gu Catholic Church"/>
    <s v="MMR001CMP068"/>
    <s v="GCA"/>
    <s v="Urban"/>
    <n v="41"/>
    <n v="152"/>
    <n v="38"/>
    <n v="165"/>
    <n v="38"/>
    <n v="0"/>
    <x v="2"/>
    <x v="5"/>
    <x v="2"/>
  </r>
  <r>
    <x v="0"/>
    <s v="Momauk"/>
    <s v="Nhkawng Pa "/>
    <s v="MMR001CMP131"/>
    <s v="NGCA"/>
    <s v="Rural"/>
    <n v="375"/>
    <n v="1598"/>
    <n v="375"/>
    <m/>
    <n v="375"/>
    <n v="0"/>
    <x v="2"/>
    <x v="5"/>
    <x v="2"/>
  </r>
  <r>
    <x v="0"/>
    <s v="Shwegu"/>
    <s v="Shwe Gu Catholic Church"/>
    <s v="MMR001CMP068"/>
    <s v="GCA"/>
    <s v="Urban"/>
    <n v="41"/>
    <n v="152"/>
    <n v="38"/>
    <n v="165"/>
    <n v="38"/>
    <n v="0"/>
    <x v="1"/>
    <x v="5"/>
    <x v="3"/>
  </r>
  <r>
    <x v="0"/>
    <s v="Momauk"/>
    <s v="Loi Je Catholic Church"/>
    <s v="MMR001CMP069"/>
    <s v="GCA"/>
    <s v="Urban"/>
    <n v="124"/>
    <n v="544"/>
    <n v="124"/>
    <n v="633"/>
    <n v="124"/>
    <n v="0"/>
    <x v="1"/>
    <x v="5"/>
    <x v="21"/>
  </r>
  <r>
    <x v="0"/>
    <s v="Momauk"/>
    <s v="Loi Je Catholic Church"/>
    <s v="MMR001CMP069"/>
    <s v="GCA"/>
    <s v="Urban"/>
    <n v="124"/>
    <n v="544"/>
    <n v="124"/>
    <n v="633"/>
    <n v="124"/>
    <n v="0"/>
    <x v="2"/>
    <x v="5"/>
    <x v="2"/>
  </r>
  <r>
    <x v="0"/>
    <s v="Momauk"/>
    <s v="Man Bung Catholic compound"/>
    <s v="MMR001CMP062"/>
    <s v="GCA"/>
    <s v="Urban"/>
    <n v="261"/>
    <n v="1155"/>
    <n v="259"/>
    <n v="1160"/>
    <n v="259"/>
    <n v="0"/>
    <x v="0"/>
    <x v="5"/>
    <x v="2"/>
  </r>
  <r>
    <x v="0"/>
    <s v="Momauk"/>
    <s v="Man Bung Catholic compound"/>
    <s v="MMR001CMP062"/>
    <s v="GCA"/>
    <s v="Urban"/>
    <n v="261"/>
    <n v="1155"/>
    <n v="259"/>
    <n v="1160"/>
    <n v="259"/>
    <n v="0"/>
    <x v="1"/>
    <x v="5"/>
    <x v="7"/>
  </r>
  <r>
    <x v="0"/>
    <s v="Momauk"/>
    <s v="Man Bung Catholic compound"/>
    <s v="MMR001CMP062"/>
    <s v="GCA"/>
    <s v="Urban"/>
    <n v="261"/>
    <n v="1155"/>
    <n v="259"/>
    <n v="1160"/>
    <n v="259"/>
    <n v="0"/>
    <x v="2"/>
    <x v="5"/>
    <x v="2"/>
  </r>
  <r>
    <x v="0"/>
    <s v="Myitkyina"/>
    <s v="Njang Dung Baptist Church "/>
    <s v="MMR001CMP002"/>
    <s v="GCA"/>
    <s v="Urban"/>
    <n v="57"/>
    <n v="233"/>
    <n v="58"/>
    <n v="241"/>
    <n v="58"/>
    <n v="241"/>
    <x v="0"/>
    <x v="5"/>
    <x v="2"/>
  </r>
  <r>
    <x v="0"/>
    <s v="Myitkyina"/>
    <s v="Njang Dung Baptist Church "/>
    <s v="MMR001CMP002"/>
    <s v="GCA"/>
    <s v="Urban"/>
    <n v="57"/>
    <n v="233"/>
    <n v="58"/>
    <n v="241"/>
    <n v="58"/>
    <n v="241"/>
    <x v="1"/>
    <x v="5"/>
    <x v="19"/>
  </r>
  <r>
    <x v="0"/>
    <s v="Myitkyina"/>
    <s v="Njang Dung Baptist Church "/>
    <s v="MMR001CMP002"/>
    <s v="GCA"/>
    <s v="Urban"/>
    <n v="57"/>
    <n v="233"/>
    <n v="58"/>
    <n v="241"/>
    <n v="58"/>
    <n v="241"/>
    <x v="2"/>
    <x v="5"/>
    <x v="2"/>
  </r>
  <r>
    <x v="0"/>
    <s v="Myitkyina"/>
    <s v="Tat Kone San Pya Baptist Church"/>
    <s v="MMR001CMP005"/>
    <s v="GCA"/>
    <s v="Urban"/>
    <n v="43"/>
    <n v="216"/>
    <n v="32"/>
    <n v="171"/>
    <n v="43"/>
    <n v="216"/>
    <x v="0"/>
    <x v="5"/>
    <x v="2"/>
  </r>
  <r>
    <x v="0"/>
    <s v="Waingmaw"/>
    <s v="Thargaya Lisu Baptist Church"/>
    <s v="MMR001CMP037"/>
    <s v="GCA"/>
    <s v="Urban"/>
    <n v="44"/>
    <n v="183"/>
    <n v="25"/>
    <n v="115"/>
    <n v="44"/>
    <n v="181"/>
    <x v="2"/>
    <x v="5"/>
    <x v="2"/>
  </r>
  <r>
    <x v="0"/>
    <s v="Momauk"/>
    <s v="Nhkawng Pa "/>
    <s v="MMR001CMP131"/>
    <s v="NGCA"/>
    <s v="Rural"/>
    <n v="375"/>
    <n v="1598"/>
    <n v="375"/>
    <m/>
    <n v="375"/>
    <n v="0"/>
    <x v="1"/>
    <x v="5"/>
    <x v="45"/>
  </r>
  <r>
    <x v="0"/>
    <s v="Mansi"/>
    <s v="Lana Zup Ja "/>
    <s v="MMR001CMP128"/>
    <s v="NGCA"/>
    <s v="Rural"/>
    <n v="545"/>
    <n v="2560"/>
    <n v="553"/>
    <n v="2692"/>
    <n v="553"/>
    <n v="0"/>
    <x v="1"/>
    <x v="5"/>
    <x v="36"/>
  </r>
  <r>
    <x v="0"/>
    <s v="Waingmaw"/>
    <s v="Maina Catholic Church (St. Joseph)"/>
    <s v="MMR001CMP029"/>
    <s v="GCA"/>
    <s v="Rural"/>
    <n v="222"/>
    <n v="1208"/>
    <n v="222"/>
    <n v="1208"/>
    <n v="222"/>
    <n v="1208"/>
    <x v="1"/>
    <x v="5"/>
    <x v="46"/>
  </r>
  <r>
    <x v="0"/>
    <s v="Waingmaw"/>
    <s v="Maina Catholic Church (St. Joseph)"/>
    <s v="MMR001CMP029"/>
    <s v="GCA"/>
    <s v="Rural"/>
    <n v="222"/>
    <n v="1208"/>
    <n v="222"/>
    <n v="1208"/>
    <n v="222"/>
    <n v="1208"/>
    <x v="2"/>
    <x v="5"/>
    <x v="2"/>
  </r>
  <r>
    <x v="0"/>
    <s v="Chipwi"/>
    <s v="Pan Wa"/>
    <s v="MMR001CMP210"/>
    <s v="GCA"/>
    <s v="Mixed"/>
    <n v="60"/>
    <n v="275"/>
    <n v="34"/>
    <n v="220"/>
    <n v="60"/>
    <n v="275"/>
    <x v="0"/>
    <x v="5"/>
    <x v="2"/>
  </r>
  <r>
    <x v="0"/>
    <s v="Chipwi"/>
    <s v="Pan Wa"/>
    <s v="MMR001CMP210"/>
    <s v="GCA"/>
    <s v="Mixed"/>
    <n v="60"/>
    <n v="275"/>
    <n v="34"/>
    <n v="220"/>
    <n v="60"/>
    <n v="275"/>
    <x v="1"/>
    <x v="5"/>
    <x v="5"/>
  </r>
  <r>
    <x v="0"/>
    <s v="Chipwi"/>
    <s v="Pan Wa"/>
    <s v="MMR001CMP210"/>
    <s v="GCA"/>
    <s v="Mixed"/>
    <n v="60"/>
    <n v="275"/>
    <n v="34"/>
    <n v="220"/>
    <n v="60"/>
    <n v="275"/>
    <x v="2"/>
    <x v="5"/>
    <x v="2"/>
  </r>
  <r>
    <x v="0"/>
    <s v="Chipwi"/>
    <s v="Saw Zam"/>
    <s v="MMR001CMP225"/>
    <s v="GCA"/>
    <s v="Rural"/>
    <n v="30"/>
    <n v="174"/>
    <n v="28"/>
    <n v="167"/>
    <n v="30"/>
    <n v="174"/>
    <x v="0"/>
    <x v="5"/>
    <x v="2"/>
  </r>
  <r>
    <x v="0"/>
    <s v="Chipwi"/>
    <s v="Saw Zam"/>
    <s v="MMR001CMP225"/>
    <s v="GCA"/>
    <s v="Rural"/>
    <n v="30"/>
    <n v="174"/>
    <n v="28"/>
    <n v="167"/>
    <n v="30"/>
    <n v="174"/>
    <x v="1"/>
    <x v="5"/>
    <x v="20"/>
  </r>
  <r>
    <x v="0"/>
    <s v="Chipwi"/>
    <s v="Saw Zam"/>
    <s v="MMR001CMP225"/>
    <s v="GCA"/>
    <s v="Rural"/>
    <n v="30"/>
    <n v="174"/>
    <n v="28"/>
    <n v="167"/>
    <n v="30"/>
    <n v="174"/>
    <x v="2"/>
    <x v="5"/>
    <x v="2"/>
  </r>
  <r>
    <x v="0"/>
    <s v="Hpakant"/>
    <s v="5 Ward RC Church(lon Khin)"/>
    <s v="MMR001CMP168"/>
    <s v="GCA"/>
    <s v="Rural"/>
    <n v="66"/>
    <n v="367"/>
    <n v="60"/>
    <n v="374"/>
    <n v="70"/>
    <n v="366"/>
    <x v="0"/>
    <x v="5"/>
    <x v="2"/>
  </r>
  <r>
    <x v="0"/>
    <s v="Hpakant"/>
    <s v="5 Ward RC Church(lon Khin)"/>
    <s v="MMR001CMP168"/>
    <s v="GCA"/>
    <s v="Rural"/>
    <n v="66"/>
    <n v="367"/>
    <n v="60"/>
    <n v="374"/>
    <n v="70"/>
    <n v="366"/>
    <x v="1"/>
    <x v="5"/>
    <x v="24"/>
  </r>
  <r>
    <x v="0"/>
    <s v="Bhamo"/>
    <s v="AD-2000 Tharthana Compound"/>
    <s v="MMR001CMP050"/>
    <s v="GCA"/>
    <s v="Urban"/>
    <n v="274"/>
    <n v="1349"/>
    <n v="255"/>
    <n v="1126"/>
    <n v="255"/>
    <n v="0"/>
    <x v="0"/>
    <x v="5"/>
    <x v="2"/>
  </r>
  <r>
    <x v="0"/>
    <s v="Mansi"/>
    <s v="Lana Zup Ja "/>
    <s v="MMR001CMP128"/>
    <s v="NGCA"/>
    <s v="Rural"/>
    <n v="545"/>
    <n v="2560"/>
    <n v="553"/>
    <n v="2692"/>
    <n v="553"/>
    <n v="0"/>
    <x v="0"/>
    <x v="5"/>
    <x v="2"/>
  </r>
  <r>
    <x v="0"/>
    <s v="Myitkyina"/>
    <s v="Du Kahtawng Qtr. 4"/>
    <s v="MMR001CMP010"/>
    <s v="GCA"/>
    <s v="Urban"/>
    <n v="6"/>
    <n v="39"/>
    <n v="6"/>
    <n v="39"/>
    <n v="28"/>
    <n v="145"/>
    <x v="0"/>
    <x v="5"/>
    <x v="2"/>
  </r>
  <r>
    <x v="0"/>
    <s v="Mansi"/>
    <s v="Lana Zup Ja "/>
    <s v="MMR001CMP128"/>
    <s v="NGCA"/>
    <s v="Rural"/>
    <n v="545"/>
    <n v="2560"/>
    <n v="553"/>
    <n v="2692"/>
    <n v="553"/>
    <n v="0"/>
    <x v="2"/>
    <x v="5"/>
    <x v="2"/>
  </r>
  <r>
    <x v="0"/>
    <s v="Mansi"/>
    <s v="Man Wing Catholic Church 1"/>
    <s v="MMR001CMP228"/>
    <s v="GCA"/>
    <s v="Rural"/>
    <n v="123"/>
    <n v="555"/>
    <n v="443"/>
    <n v="2248"/>
    <n v="443"/>
    <n v="0"/>
    <x v="0"/>
    <x v="5"/>
    <x v="2"/>
  </r>
  <r>
    <x v="0"/>
    <s v="Mansi"/>
    <s v="Man Wing Catholic Church 1"/>
    <s v="MMR001CMP228"/>
    <s v="GCA"/>
    <s v="Rural"/>
    <n v="123"/>
    <n v="555"/>
    <n v="443"/>
    <n v="2248"/>
    <n v="443"/>
    <n v="0"/>
    <x v="1"/>
    <x v="5"/>
    <x v="36"/>
  </r>
  <r>
    <x v="0"/>
    <s v="Mansi"/>
    <s v="Man Wing Catholic Church 1"/>
    <s v="MMR001CMP228"/>
    <s v="GCA"/>
    <s v="Rural"/>
    <n v="123"/>
    <n v="555"/>
    <n v="443"/>
    <n v="2248"/>
    <n v="443"/>
    <n v="0"/>
    <x v="2"/>
    <x v="5"/>
    <x v="2"/>
  </r>
  <r>
    <x v="0"/>
    <s v="Mansi"/>
    <s v="Man Wing Catholic Church 2"/>
    <s v="MMR001CMP132"/>
    <s v="GCA"/>
    <s v="Rural"/>
    <n v="458"/>
    <n v="2139"/>
    <n v="144"/>
    <n v="520"/>
    <n v="144"/>
    <n v="0"/>
    <x v="1"/>
    <x v="5"/>
    <x v="23"/>
  </r>
  <r>
    <x v="0"/>
    <s v="Mansi"/>
    <s v="Man Wing Catholic Church 2"/>
    <s v="MMR001CMP132"/>
    <s v="GCA"/>
    <s v="Rural"/>
    <n v="458"/>
    <n v="2139"/>
    <n v="144"/>
    <n v="520"/>
    <n v="144"/>
    <n v="0"/>
    <x v="2"/>
    <x v="5"/>
    <x v="2"/>
  </r>
  <r>
    <x v="0"/>
    <s v="Mansi"/>
    <s v="Bum Tsit Pa "/>
    <s v="MMR001CMP129"/>
    <s v="NGCA"/>
    <s v="Rural"/>
    <n v="245"/>
    <n v="1232"/>
    <n v="425"/>
    <n v="1982"/>
    <n v="425"/>
    <n v="0"/>
    <x v="0"/>
    <x v="5"/>
    <x v="2"/>
  </r>
  <r>
    <x v="0"/>
    <s v="Mansi"/>
    <s v="Bum Tsit Pa "/>
    <s v="MMR001CMP129"/>
    <s v="NGCA"/>
    <s v="Rural"/>
    <n v="245"/>
    <n v="1232"/>
    <n v="425"/>
    <n v="1982"/>
    <n v="425"/>
    <n v="0"/>
    <x v="1"/>
    <x v="5"/>
    <x v="47"/>
  </r>
  <r>
    <x v="0"/>
    <s v="Mansi"/>
    <s v="Bum Tsit Pa "/>
    <s v="MMR001CMP129"/>
    <s v="NGCA"/>
    <s v="Rural"/>
    <n v="245"/>
    <n v="1232"/>
    <n v="425"/>
    <n v="1982"/>
    <n v="425"/>
    <n v="0"/>
    <x v="2"/>
    <x v="5"/>
    <x v="2"/>
  </r>
  <r>
    <x v="0"/>
    <s v="Shwegu"/>
    <s v="Shwe Gu Catholic Church"/>
    <s v="MMR001CMP068"/>
    <s v="GCA"/>
    <s v="Urban"/>
    <n v="41"/>
    <n v="152"/>
    <n v="38"/>
    <n v="165"/>
    <n v="38"/>
    <n v="0"/>
    <x v="0"/>
    <x v="5"/>
    <x v="2"/>
  </r>
  <r>
    <x v="0"/>
    <s v="Hpakant"/>
    <s v="5 Ward RC Church(lon Khin)"/>
    <s v="MMR001CMP168"/>
    <s v="GCA"/>
    <s v="Rural"/>
    <n v="66"/>
    <n v="367"/>
    <n v="60"/>
    <n v="374"/>
    <n v="70"/>
    <n v="366"/>
    <x v="2"/>
    <x v="5"/>
    <x v="2"/>
  </r>
  <r>
    <x v="0"/>
    <s v="Mansi"/>
    <s v="Man Wing Baptist Church"/>
    <s v="MMR001CMP133"/>
    <s v="GCA"/>
    <s v="Rural"/>
    <n v="111"/>
    <n v="541"/>
    <n v="107"/>
    <n v="525"/>
    <n v="111"/>
    <n v="525"/>
    <x v="2"/>
    <x v="5"/>
    <x v="2"/>
  </r>
  <r>
    <x v="0"/>
    <s v="Myitkyina"/>
    <s v="Tat Kone San Pya Baptist Church"/>
    <s v="MMR001CMP005"/>
    <s v="GCA"/>
    <s v="Urban"/>
    <n v="43"/>
    <n v="216"/>
    <n v="32"/>
    <n v="171"/>
    <n v="43"/>
    <n v="216"/>
    <x v="1"/>
    <x v="5"/>
    <x v="2"/>
  </r>
  <r>
    <x v="0"/>
    <s v="Hpakant"/>
    <s v="Yumar Baptist Church"/>
    <s v="MMR001CMP105"/>
    <s v="GCA"/>
    <s v="Rural"/>
    <n v="19"/>
    <n v="72"/>
    <n v="19"/>
    <n v="72"/>
    <n v="19"/>
    <n v="72"/>
    <x v="2"/>
    <x v="5"/>
    <x v="2"/>
  </r>
  <r>
    <x v="0"/>
    <s v="Hpakant"/>
    <s v="5 Ward Baptist Church(lon Khin)"/>
    <s v="MMR001CMP179"/>
    <s v="GCA"/>
    <s v="Rural"/>
    <n v="77"/>
    <n v="393"/>
    <n v="77"/>
    <n v="393"/>
    <n v="77"/>
    <n v="393"/>
    <x v="0"/>
    <x v="5"/>
    <x v="2"/>
  </r>
  <r>
    <x v="0"/>
    <s v="Hpakant"/>
    <s v="5 Ward Baptist Church(lon Khin)"/>
    <s v="MMR001CMP179"/>
    <s v="GCA"/>
    <s v="Rural"/>
    <n v="77"/>
    <n v="393"/>
    <n v="77"/>
    <n v="393"/>
    <n v="77"/>
    <n v="393"/>
    <x v="1"/>
    <x v="5"/>
    <x v="13"/>
  </r>
  <r>
    <x v="0"/>
    <s v="Hpakant"/>
    <s v="5 Ward Baptist Church(lon Khin)"/>
    <s v="MMR001CMP179"/>
    <s v="GCA"/>
    <s v="Rural"/>
    <n v="77"/>
    <n v="393"/>
    <n v="77"/>
    <n v="393"/>
    <n v="77"/>
    <n v="393"/>
    <x v="2"/>
    <x v="5"/>
    <x v="2"/>
  </r>
  <r>
    <x v="0"/>
    <s v="Hpakant"/>
    <s v="Ku Day Maw KBC"/>
    <s v="MMR001CMP231"/>
    <s v="GCA"/>
    <s v="Rural"/>
    <n v="46"/>
    <n v="225"/>
    <n v="50"/>
    <n v="242"/>
    <n v="50"/>
    <n v="242"/>
    <x v="0"/>
    <x v="5"/>
    <x v="2"/>
  </r>
  <r>
    <x v="0"/>
    <s v="Hpakant"/>
    <s v="Ku Day Maw KBC"/>
    <s v="MMR001CMP231"/>
    <s v="GCA"/>
    <s v="Rural"/>
    <n v="46"/>
    <n v="225"/>
    <n v="50"/>
    <n v="242"/>
    <n v="50"/>
    <n v="242"/>
    <x v="1"/>
    <x v="5"/>
    <x v="7"/>
  </r>
  <r>
    <x v="0"/>
    <s v="Hpakant"/>
    <s v="Ku Day Maw KBC"/>
    <s v="MMR001CMP231"/>
    <s v="GCA"/>
    <s v="Rural"/>
    <n v="46"/>
    <n v="225"/>
    <n v="50"/>
    <n v="242"/>
    <n v="50"/>
    <n v="242"/>
    <x v="2"/>
    <x v="5"/>
    <x v="2"/>
  </r>
  <r>
    <x v="0"/>
    <s v="Mansi"/>
    <s v="Man Wing Baptist Church Cultural Compound"/>
    <s v="MMR001CMP230"/>
    <s v="GCA"/>
    <s v="Rural"/>
    <n v="113"/>
    <n v="490"/>
    <n v="113"/>
    <n v="476"/>
    <n v="113"/>
    <n v="476"/>
    <x v="0"/>
    <x v="5"/>
    <x v="2"/>
  </r>
  <r>
    <x v="0"/>
    <s v="Mansi"/>
    <s v="Man Wing Baptist Church Cultural Compound"/>
    <s v="MMR001CMP230"/>
    <s v="GCA"/>
    <s v="Rural"/>
    <n v="113"/>
    <n v="490"/>
    <n v="113"/>
    <n v="476"/>
    <n v="113"/>
    <n v="476"/>
    <x v="2"/>
    <x v="5"/>
    <x v="2"/>
  </r>
  <r>
    <x v="0"/>
    <s v="Hpakant"/>
    <s v="Yumar Baptist Church"/>
    <s v="MMR001CMP105"/>
    <s v="GCA"/>
    <s v="Rural"/>
    <n v="19"/>
    <n v="72"/>
    <n v="19"/>
    <n v="72"/>
    <n v="19"/>
    <n v="72"/>
    <x v="0"/>
    <x v="5"/>
    <x v="2"/>
  </r>
  <r>
    <x v="0"/>
    <s v="Mansi"/>
    <s v="Man Wing Baptist Church"/>
    <s v="MMR001CMP133"/>
    <s v="GCA"/>
    <s v="Rural"/>
    <n v="111"/>
    <n v="541"/>
    <n v="107"/>
    <n v="525"/>
    <n v="111"/>
    <n v="525"/>
    <x v="0"/>
    <x v="5"/>
    <x v="2"/>
  </r>
  <r>
    <x v="0"/>
    <s v="Hpakant"/>
    <s v="Baptist Church, Hmaw Si Sar(Lon Khin)"/>
    <s v="MMR001CMP169"/>
    <s v="GCA"/>
    <s v="Rural"/>
    <n v="36"/>
    <n v="220"/>
    <n v="36"/>
    <n v="220"/>
    <n v="36"/>
    <n v="220"/>
    <x v="2"/>
    <x v="5"/>
    <x v="2"/>
  </r>
  <r>
    <x v="0"/>
    <s v="Mansi"/>
    <s v="Man Wing Baptist Church"/>
    <s v="MMR001CMP133"/>
    <s v="GCA"/>
    <s v="Rural"/>
    <n v="111"/>
    <n v="541"/>
    <n v="107"/>
    <n v="525"/>
    <n v="111"/>
    <n v="525"/>
    <x v="1"/>
    <x v="5"/>
    <x v="6"/>
  </r>
  <r>
    <x v="0"/>
    <s v="Waingmaw"/>
    <s v="Waingmaw AG Church"/>
    <s v="MMR001CMP038"/>
    <s v="GCA"/>
    <s v="Urban"/>
    <n v="70"/>
    <n v="278"/>
    <n v="37"/>
    <n v="156"/>
    <n v="71"/>
    <n v="277"/>
    <x v="1"/>
    <x v="5"/>
    <x v="0"/>
  </r>
  <r>
    <x v="0"/>
    <s v="Waingmaw"/>
    <s v="Waingmaw AG Church"/>
    <s v="MMR001CMP038"/>
    <s v="GCA"/>
    <s v="Urban"/>
    <n v="70"/>
    <n v="278"/>
    <n v="37"/>
    <n v="156"/>
    <n v="71"/>
    <n v="277"/>
    <x v="2"/>
    <x v="5"/>
    <x v="2"/>
  </r>
  <r>
    <x v="0"/>
    <s v="Waingmaw"/>
    <s v="Qtr. 3 Mu-yin  Baptist Church"/>
    <s v="MMR001CMP030"/>
    <s v="GCA"/>
    <s v="Urban"/>
    <n v="31"/>
    <n v="171"/>
    <n v="23"/>
    <n v="124"/>
    <n v="31"/>
    <n v="171"/>
    <x v="0"/>
    <x v="5"/>
    <x v="2"/>
  </r>
  <r>
    <x v="0"/>
    <s v="Waingmaw"/>
    <s v="Qtr. 3 Mu-yin  Baptist Church"/>
    <s v="MMR001CMP030"/>
    <s v="GCA"/>
    <s v="Urban"/>
    <n v="31"/>
    <n v="171"/>
    <n v="23"/>
    <n v="124"/>
    <n v="31"/>
    <n v="171"/>
    <x v="1"/>
    <x v="5"/>
    <x v="3"/>
  </r>
  <r>
    <x v="0"/>
    <s v="Waingmaw"/>
    <s v="Qtr. 3 Mu-yin  Baptist Church"/>
    <s v="MMR001CMP030"/>
    <s v="GCA"/>
    <s v="Urban"/>
    <n v="31"/>
    <n v="171"/>
    <n v="23"/>
    <n v="124"/>
    <n v="31"/>
    <n v="171"/>
    <x v="2"/>
    <x v="5"/>
    <x v="2"/>
  </r>
  <r>
    <x v="0"/>
    <s v="Waingmaw"/>
    <s v="Hkat Cho "/>
    <s v="MMR001CMP028"/>
    <s v="GCA"/>
    <s v="Rural"/>
    <n v="99"/>
    <n v="480"/>
    <n v="65"/>
    <n v="360"/>
    <n v="99"/>
    <n v="480"/>
    <x v="0"/>
    <x v="5"/>
    <x v="2"/>
  </r>
  <r>
    <x v="0"/>
    <s v="Waingmaw"/>
    <s v="Hkat Cho "/>
    <s v="MMR001CMP028"/>
    <s v="GCA"/>
    <s v="Rural"/>
    <n v="99"/>
    <n v="480"/>
    <n v="65"/>
    <n v="360"/>
    <n v="99"/>
    <n v="480"/>
    <x v="1"/>
    <x v="5"/>
    <x v="5"/>
  </r>
  <r>
    <x v="0"/>
    <s v="Waingmaw"/>
    <s v="Hkat Cho "/>
    <s v="MMR001CMP028"/>
    <s v="GCA"/>
    <s v="Rural"/>
    <n v="99"/>
    <n v="480"/>
    <n v="65"/>
    <n v="360"/>
    <n v="99"/>
    <n v="480"/>
    <x v="2"/>
    <x v="5"/>
    <x v="2"/>
  </r>
  <r>
    <x v="0"/>
    <s v="Waingmaw"/>
    <s v="Maina Catholic Church (St. Joseph)"/>
    <s v="MMR001CMP029"/>
    <s v="GCA"/>
    <s v="Rural"/>
    <n v="222"/>
    <n v="1208"/>
    <n v="222"/>
    <n v="1208"/>
    <n v="222"/>
    <n v="1208"/>
    <x v="0"/>
    <x v="5"/>
    <x v="2"/>
  </r>
  <r>
    <x v="0"/>
    <s v="Mansi"/>
    <s v="Man Wing Baptist Church Cultural Compound"/>
    <s v="MMR001CMP230"/>
    <s v="GCA"/>
    <s v="Rural"/>
    <n v="113"/>
    <n v="490"/>
    <n v="113"/>
    <n v="476"/>
    <n v="113"/>
    <n v="476"/>
    <x v="1"/>
    <x v="5"/>
    <x v="9"/>
  </r>
  <r>
    <x v="0"/>
    <s v="Mansi"/>
    <s v="Maing Khaung Catholic Church"/>
    <s v="MMR001CMP223"/>
    <s v="GCA"/>
    <s v="Rural"/>
    <n v="123"/>
    <n v="582"/>
    <n v="130"/>
    <n v="600"/>
    <n v="142"/>
    <n v="0"/>
    <x v="0"/>
    <x v="5"/>
    <x v="2"/>
  </r>
  <r>
    <x v="0"/>
    <s v="Myitkyina"/>
    <s v="Du Kahtawng Qtr. 4"/>
    <s v="MMR001CMP010"/>
    <s v="GCA"/>
    <s v="Urban"/>
    <n v="6"/>
    <n v="39"/>
    <n v="6"/>
    <n v="39"/>
    <n v="28"/>
    <n v="145"/>
    <x v="1"/>
    <x v="5"/>
    <x v="2"/>
  </r>
  <r>
    <x v="0"/>
    <s v="Myitkyina"/>
    <s v="Du Kahtawng Qtr. 4"/>
    <s v="MMR001CMP010"/>
    <s v="GCA"/>
    <s v="Urban"/>
    <n v="6"/>
    <n v="39"/>
    <n v="6"/>
    <n v="39"/>
    <n v="28"/>
    <n v="145"/>
    <x v="2"/>
    <x v="5"/>
    <x v="2"/>
  </r>
  <r>
    <x v="0"/>
    <s v="Myitkyina"/>
    <s v="Du Kahtawng Qtr. 14"/>
    <s v="MMR001CMP012"/>
    <s v="GCA"/>
    <s v="Urban"/>
    <n v="6"/>
    <n v="28"/>
    <n v="6"/>
    <n v="31"/>
    <n v="6"/>
    <n v="31"/>
    <x v="0"/>
    <x v="5"/>
    <x v="2"/>
  </r>
  <r>
    <x v="1"/>
    <s v="Namhkan"/>
    <s v="Nam Hkam - Nay Win Ni (Palawng)"/>
    <s v="MMR015CMP004"/>
    <s v="GCA"/>
    <s v="Urban"/>
    <n v="70"/>
    <n v="368"/>
    <n v="70"/>
    <n v="363"/>
    <n v="70"/>
    <n v="0"/>
    <x v="0"/>
    <x v="5"/>
    <x v="2"/>
  </r>
  <r>
    <x v="0"/>
    <s v="Myitkyina"/>
    <s v="Du Kahtawng Qtr. 14"/>
    <s v="MMR001CMP012"/>
    <s v="GCA"/>
    <s v="Urban"/>
    <n v="6"/>
    <n v="28"/>
    <n v="6"/>
    <n v="31"/>
    <n v="6"/>
    <n v="31"/>
    <x v="2"/>
    <x v="5"/>
    <x v="2"/>
  </r>
  <r>
    <x v="0"/>
    <s v="Mansi"/>
    <s v="Man Wing Catholic Church 2"/>
    <s v="MMR001CMP132"/>
    <s v="GCA"/>
    <s v="Rural"/>
    <n v="458"/>
    <n v="2139"/>
    <n v="144"/>
    <n v="520"/>
    <n v="144"/>
    <n v="0"/>
    <x v="0"/>
    <x v="5"/>
    <x v="2"/>
  </r>
  <r>
    <x v="0"/>
    <s v="Myitkyina"/>
    <s v="Du Kahtawng Qtr. 5"/>
    <s v="MMR001CMP011"/>
    <s v="GCA"/>
    <s v="Urban"/>
    <n v="50"/>
    <n v="236"/>
    <n v="8"/>
    <n v="35"/>
    <n v="8"/>
    <n v="35"/>
    <x v="0"/>
    <x v="5"/>
    <x v="2"/>
  </r>
  <r>
    <x v="0"/>
    <s v="Myitkyina"/>
    <s v="Du Kahtawng Qtr. 5"/>
    <s v="MMR001CMP011"/>
    <s v="GCA"/>
    <s v="Urban"/>
    <n v="50"/>
    <n v="236"/>
    <n v="8"/>
    <n v="35"/>
    <n v="8"/>
    <n v="35"/>
    <x v="1"/>
    <x v="5"/>
    <x v="2"/>
  </r>
  <r>
    <x v="0"/>
    <s v="Myitkyina"/>
    <s v="Du Kahtawng Qtr. 5"/>
    <s v="MMR001CMP011"/>
    <s v="GCA"/>
    <s v="Urban"/>
    <n v="50"/>
    <n v="236"/>
    <n v="8"/>
    <n v="35"/>
    <n v="8"/>
    <n v="35"/>
    <x v="2"/>
    <x v="5"/>
    <x v="2"/>
  </r>
  <r>
    <x v="0"/>
    <s v="Myitkyina"/>
    <s v="Man Hkring Baptist Church"/>
    <s v="MMR001CMP008"/>
    <s v="GCA"/>
    <s v="Urban"/>
    <n v="101"/>
    <n v="544"/>
    <n v="94"/>
    <n v="503"/>
    <n v="101"/>
    <n v="544"/>
    <x v="0"/>
    <x v="5"/>
    <x v="2"/>
  </r>
  <r>
    <x v="0"/>
    <s v="Hpakant"/>
    <s v="Yumar Baptist Church"/>
    <s v="MMR001CMP105"/>
    <s v="GCA"/>
    <s v="Rural"/>
    <n v="19"/>
    <n v="72"/>
    <n v="19"/>
    <n v="72"/>
    <n v="19"/>
    <n v="72"/>
    <x v="1"/>
    <x v="5"/>
    <x v="4"/>
  </r>
  <r>
    <x v="0"/>
    <s v="Myitkyina"/>
    <s v="Man Hkring Baptist Church"/>
    <s v="MMR001CMP008"/>
    <s v="GCA"/>
    <s v="Urban"/>
    <n v="101"/>
    <n v="544"/>
    <n v="94"/>
    <n v="503"/>
    <n v="101"/>
    <n v="544"/>
    <x v="2"/>
    <x v="5"/>
    <x v="2"/>
  </r>
  <r>
    <x v="0"/>
    <s v="Waingmaw"/>
    <s v="Thargaya Lisu Baptist Church"/>
    <s v="MMR001CMP037"/>
    <s v="GCA"/>
    <s v="Urban"/>
    <n v="44"/>
    <n v="183"/>
    <n v="25"/>
    <n v="115"/>
    <n v="44"/>
    <n v="181"/>
    <x v="1"/>
    <x v="5"/>
    <x v="3"/>
  </r>
  <r>
    <x v="0"/>
    <s v="Mansi"/>
    <s v="Maing Khaung Catholic Church"/>
    <s v="MMR001CMP223"/>
    <s v="GCA"/>
    <s v="Rural"/>
    <n v="123"/>
    <n v="582"/>
    <n v="130"/>
    <n v="600"/>
    <n v="142"/>
    <n v="0"/>
    <x v="1"/>
    <x v="5"/>
    <x v="24"/>
  </r>
  <r>
    <x v="0"/>
    <s v="Mansi"/>
    <s v="Maing Khaung Catholic Church"/>
    <s v="MMR001CMP223"/>
    <s v="GCA"/>
    <s v="Rural"/>
    <n v="123"/>
    <n v="582"/>
    <n v="130"/>
    <n v="600"/>
    <n v="142"/>
    <n v="0"/>
    <x v="2"/>
    <x v="5"/>
    <x v="2"/>
  </r>
  <r>
    <x v="0"/>
    <s v="Hpakant"/>
    <s v="Ward 2 Sai Taung Baptist Church, Seik Mu "/>
    <s v="MMR001CMP184"/>
    <s v="GCA"/>
    <s v="Rural"/>
    <n v="35"/>
    <n v="220"/>
    <n v="35"/>
    <n v="173"/>
    <n v="35"/>
    <n v="173"/>
    <x v="0"/>
    <x v="5"/>
    <x v="2"/>
  </r>
  <r>
    <x v="0"/>
    <s v="Hpakant"/>
    <s v="Ward 2 Sai Taung Baptist Church, Seik Mu "/>
    <s v="MMR001CMP184"/>
    <s v="GCA"/>
    <s v="Rural"/>
    <n v="35"/>
    <n v="220"/>
    <n v="35"/>
    <n v="173"/>
    <n v="35"/>
    <n v="173"/>
    <x v="1"/>
    <x v="5"/>
    <x v="13"/>
  </r>
  <r>
    <x v="0"/>
    <s v="Hpakant"/>
    <s v="Ward 2 Sai Taung Baptist Church, Seik Mu "/>
    <s v="MMR001CMP184"/>
    <s v="GCA"/>
    <s v="Rural"/>
    <n v="35"/>
    <n v="220"/>
    <n v="35"/>
    <n v="173"/>
    <n v="35"/>
    <n v="173"/>
    <x v="2"/>
    <x v="5"/>
    <x v="2"/>
  </r>
  <r>
    <x v="0"/>
    <s v="Hpakant"/>
    <s v="Sai Nai Baptish Church, Maw Shan Vil., Seki Mu"/>
    <s v="MMR001CMP183"/>
    <s v="GCA"/>
    <s v="Mixed"/>
    <n v="8"/>
    <n v="40"/>
    <n v="8"/>
    <m/>
    <n v="8"/>
    <n v="0"/>
    <x v="0"/>
    <x v="5"/>
    <x v="2"/>
  </r>
  <r>
    <x v="0"/>
    <s v="Hpakant"/>
    <s v="Sai Nai Baptish Church, Maw Shan Vil., Seki Mu"/>
    <s v="MMR001CMP183"/>
    <s v="GCA"/>
    <s v="Mixed"/>
    <n v="8"/>
    <n v="40"/>
    <n v="8"/>
    <m/>
    <n v="8"/>
    <n v="0"/>
    <x v="1"/>
    <x v="5"/>
    <x v="1"/>
  </r>
  <r>
    <x v="0"/>
    <s v="Hpakant"/>
    <s v="Sai Nai Baptish Church, Maw Shan Vil., Seki Mu"/>
    <s v="MMR001CMP183"/>
    <s v="GCA"/>
    <s v="Mixed"/>
    <n v="8"/>
    <n v="40"/>
    <n v="8"/>
    <m/>
    <n v="8"/>
    <n v="0"/>
    <x v="2"/>
    <x v="5"/>
    <x v="2"/>
  </r>
  <r>
    <x v="0"/>
    <s v="Hpakant"/>
    <s v="Baptist Church, Hmaw Si Sar(Lon Khin)"/>
    <s v="MMR001CMP169"/>
    <s v="GCA"/>
    <s v="Rural"/>
    <n v="36"/>
    <n v="220"/>
    <n v="36"/>
    <n v="220"/>
    <n v="36"/>
    <n v="220"/>
    <x v="0"/>
    <x v="5"/>
    <x v="2"/>
  </r>
  <r>
    <x v="0"/>
    <s v="Hpakant"/>
    <s v="Baptist Church, Hmaw Si Sar(Lon Khin)"/>
    <s v="MMR001CMP169"/>
    <s v="GCA"/>
    <s v="Rural"/>
    <n v="36"/>
    <n v="220"/>
    <n v="36"/>
    <n v="220"/>
    <n v="36"/>
    <n v="220"/>
    <x v="1"/>
    <x v="5"/>
    <x v="21"/>
  </r>
  <r>
    <x v="0"/>
    <s v="Myitkyina"/>
    <s v="Man Hkring Baptist Church"/>
    <s v="MMR001CMP008"/>
    <s v="GCA"/>
    <s v="Urban"/>
    <n v="101"/>
    <n v="544"/>
    <n v="94"/>
    <n v="503"/>
    <n v="101"/>
    <n v="544"/>
    <x v="1"/>
    <x v="5"/>
    <x v="6"/>
  </r>
  <r>
    <x v="1"/>
    <s v="Kutkai"/>
    <s v="Mungji Pa Dabang (Baptist Church)         "/>
    <s v="MMR015CMP006"/>
    <s v="GCA"/>
    <s v="Rural"/>
    <n v="49"/>
    <n v="270"/>
    <n v="49"/>
    <n v="261"/>
    <n v="49"/>
    <n v="261"/>
    <x v="2"/>
    <x v="5"/>
    <x v="2"/>
  </r>
  <r>
    <x v="0"/>
    <s v="Momauk"/>
    <s v="Nyaung Na Pin "/>
    <s v="MMR001CMP072"/>
    <s v="GCA"/>
    <s v="Mixed"/>
    <n v="50"/>
    <n v="293"/>
    <n v="50"/>
    <n v="309"/>
    <n v="50"/>
    <n v="309"/>
    <x v="0"/>
    <x v="5"/>
    <x v="2"/>
  </r>
  <r>
    <x v="1"/>
    <s v="Namtu"/>
    <s v="Nam Tu Baptist"/>
    <s v="MMR015CMP014"/>
    <s v="GCA"/>
    <s v="Urban"/>
    <n v="9"/>
    <n v="38"/>
    <n v="9"/>
    <n v="37"/>
    <n v="9"/>
    <n v="37"/>
    <x v="2"/>
    <x v="5"/>
    <x v="2"/>
  </r>
  <r>
    <x v="0"/>
    <s v="Waingmaw"/>
    <s v="Hkau Shau (BP 12)"/>
    <s v="MMR001CMP115"/>
    <s v="NGCA"/>
    <s v="Sub-urban"/>
    <n v="136"/>
    <n v="1116"/>
    <n v="146"/>
    <n v="1072"/>
    <n v="146"/>
    <n v="1072"/>
    <x v="0"/>
    <x v="5"/>
    <x v="2"/>
  </r>
  <r>
    <x v="0"/>
    <s v="Waingmaw"/>
    <s v="Hkau Shau (BP 12)"/>
    <s v="MMR001CMP115"/>
    <s v="NGCA"/>
    <s v="Sub-urban"/>
    <n v="136"/>
    <n v="1116"/>
    <n v="146"/>
    <n v="1072"/>
    <n v="146"/>
    <n v="1072"/>
    <x v="1"/>
    <x v="5"/>
    <x v="2"/>
  </r>
  <r>
    <x v="0"/>
    <s v="Waingmaw"/>
    <s v="Hkau Shau (BP 12)"/>
    <s v="MMR001CMP115"/>
    <s v="NGCA"/>
    <s v="Sub-urban"/>
    <n v="136"/>
    <n v="1116"/>
    <n v="146"/>
    <n v="1072"/>
    <n v="146"/>
    <n v="1072"/>
    <x v="2"/>
    <x v="5"/>
    <x v="2"/>
  </r>
  <r>
    <x v="1"/>
    <s v="Muse"/>
    <s v="Muse Baptist Church"/>
    <s v="MMR015CMP213"/>
    <s v="GCA"/>
    <s v="Urban"/>
    <n v="56"/>
    <n v="236"/>
    <n v="52"/>
    <n v="212"/>
    <n v="52"/>
    <n v="212"/>
    <x v="1"/>
    <x v="5"/>
    <x v="2"/>
  </r>
  <r>
    <x v="1"/>
    <s v="Kutkai"/>
    <s v="Kutkai downtown (KBC Church)"/>
    <s v="MMR015CMP016"/>
    <s v="GCA"/>
    <s v="Urban"/>
    <n v="65"/>
    <n v="285"/>
    <n v="63"/>
    <n v="286"/>
    <n v="63"/>
    <n v="286"/>
    <x v="1"/>
    <x v="5"/>
    <x v="4"/>
  </r>
  <r>
    <x v="0"/>
    <s v="Bhamo"/>
    <s v="Htoi San Church"/>
    <s v="MMR001CMP052"/>
    <s v="GCA"/>
    <s v="Urban"/>
    <n v="43"/>
    <n v="237"/>
    <n v="39"/>
    <n v="223"/>
    <n v="39"/>
    <n v="223"/>
    <x v="0"/>
    <x v="5"/>
    <x v="2"/>
  </r>
  <r>
    <x v="1"/>
    <s v="Namhkan"/>
    <s v="Namhkan - Pang Long KBC"/>
    <s v="MMR015CMP215"/>
    <s v="GCA"/>
    <s v="Urban"/>
    <n v="126"/>
    <n v="572"/>
    <n v="123"/>
    <n v="571"/>
    <n v="124"/>
    <n v="575"/>
    <x v="2"/>
    <x v="5"/>
    <x v="2"/>
  </r>
  <r>
    <x v="0"/>
    <s v="Chipwi"/>
    <s v="Hpare Hkyer - BP6"/>
    <s v="MMR001CMP043"/>
    <s v="NGCA"/>
    <s v="Sub-urban"/>
    <n v="154"/>
    <n v="920"/>
    <n v="512"/>
    <n v="1016"/>
    <n v="512"/>
    <n v="1016"/>
    <x v="2"/>
    <x v="5"/>
    <x v="2"/>
  </r>
  <r>
    <x v="1"/>
    <s v="Namhkan"/>
    <s v="Nam Hkam (KBC Jaw Wang) II"/>
    <s v="MMR015CMP214"/>
    <s v="GCA"/>
    <s v="Urban"/>
    <n v="38"/>
    <n v="198"/>
    <n v="35"/>
    <n v="188"/>
    <n v="37"/>
    <n v="198"/>
    <x v="2"/>
    <x v="5"/>
    <x v="2"/>
  </r>
  <r>
    <x v="1"/>
    <s v="Kutkai"/>
    <s v="Zup Aung Camp"/>
    <s v="MMR015CMP020"/>
    <s v="GCA"/>
    <s v="Rural"/>
    <n v="218"/>
    <n v="1108"/>
    <n v="202"/>
    <n v="906"/>
    <n v="202"/>
    <n v="906"/>
    <x v="1"/>
    <x v="5"/>
    <x v="48"/>
  </r>
  <r>
    <x v="0"/>
    <s v="Momauk"/>
    <s v="Momauk Baptist Church"/>
    <s v="MMR001CMP056"/>
    <s v="GCA"/>
    <s v="Urban"/>
    <n v="207"/>
    <n v="1863"/>
    <n v="391"/>
    <n v="1820"/>
    <n v="391"/>
    <n v="1820"/>
    <x v="1"/>
    <x v="5"/>
    <x v="49"/>
  </r>
  <r>
    <x v="0"/>
    <s v="Momauk"/>
    <s v="Momauk Baptist Church"/>
    <s v="MMR001CMP056"/>
    <s v="GCA"/>
    <s v="Urban"/>
    <n v="207"/>
    <n v="1863"/>
    <n v="391"/>
    <n v="1820"/>
    <n v="391"/>
    <n v="1820"/>
    <x v="2"/>
    <x v="5"/>
    <x v="2"/>
  </r>
  <r>
    <x v="1"/>
    <s v="Muse"/>
    <s v="Muse Baptist Church"/>
    <s v="MMR015CMP213"/>
    <s v="GCA"/>
    <s v="Urban"/>
    <n v="56"/>
    <n v="236"/>
    <n v="52"/>
    <n v="212"/>
    <n v="52"/>
    <n v="212"/>
    <x v="0"/>
    <x v="5"/>
    <x v="2"/>
  </r>
  <r>
    <x v="0"/>
    <s v="Bhamo"/>
    <s v="Htoi San Church"/>
    <s v="MMR001CMP052"/>
    <s v="GCA"/>
    <s v="Urban"/>
    <n v="43"/>
    <n v="237"/>
    <n v="39"/>
    <n v="223"/>
    <n v="39"/>
    <n v="223"/>
    <x v="1"/>
    <x v="5"/>
    <x v="3"/>
  </r>
  <r>
    <x v="0"/>
    <s v="Momauk"/>
    <s v="Nyaung Na Pin "/>
    <s v="MMR001CMP072"/>
    <s v="GCA"/>
    <s v="Mixed"/>
    <n v="50"/>
    <n v="293"/>
    <n v="50"/>
    <n v="309"/>
    <n v="50"/>
    <n v="309"/>
    <x v="2"/>
    <x v="5"/>
    <x v="2"/>
  </r>
  <r>
    <x v="0"/>
    <s v="Momauk"/>
    <s v="Nyaung Na Pin "/>
    <s v="MMR001CMP072"/>
    <s v="GCA"/>
    <s v="Mixed"/>
    <n v="50"/>
    <n v="293"/>
    <n v="50"/>
    <n v="309"/>
    <n v="50"/>
    <n v="309"/>
    <x v="1"/>
    <x v="5"/>
    <x v="21"/>
  </r>
  <r>
    <x v="1"/>
    <s v="Manton"/>
    <s v="Mandung - Jinghpaw"/>
    <s v="MMR015CMP009"/>
    <s v="GCA"/>
    <s v="Urban"/>
    <n v="37"/>
    <n v="159"/>
    <n v="37"/>
    <n v="159"/>
    <n v="37"/>
    <n v="172"/>
    <x v="0"/>
    <x v="5"/>
    <x v="2"/>
  </r>
  <r>
    <x v="1"/>
    <s v="Kutkai"/>
    <s v="Zup Aung Camp"/>
    <s v="MMR015CMP020"/>
    <s v="GCA"/>
    <s v="Rural"/>
    <n v="218"/>
    <n v="1108"/>
    <n v="202"/>
    <n v="906"/>
    <n v="202"/>
    <n v="906"/>
    <x v="0"/>
    <x v="5"/>
    <x v="2"/>
  </r>
  <r>
    <x v="0"/>
    <s v="Mansi"/>
    <s v="Mansi Baptist Church"/>
    <s v="MMR001CMP066"/>
    <s v="GCA"/>
    <s v="Urban"/>
    <n v="221"/>
    <n v="1003"/>
    <n v="192"/>
    <n v="873"/>
    <n v="192"/>
    <n v="873"/>
    <x v="0"/>
    <x v="5"/>
    <x v="2"/>
  </r>
  <r>
    <x v="1"/>
    <s v="Kutkai"/>
    <s v="Kutkai downtown (KBC Church)"/>
    <s v="MMR015CMP016"/>
    <s v="GCA"/>
    <s v="Urban"/>
    <n v="65"/>
    <n v="285"/>
    <n v="63"/>
    <n v="286"/>
    <n v="63"/>
    <n v="286"/>
    <x v="2"/>
    <x v="5"/>
    <x v="2"/>
  </r>
  <r>
    <x v="1"/>
    <s v="Namhkan"/>
    <s v="Nam Hkam (KBC Jaw Wang) II"/>
    <s v="MMR015CMP214"/>
    <s v="GCA"/>
    <s v="Urban"/>
    <n v="38"/>
    <n v="198"/>
    <n v="35"/>
    <n v="188"/>
    <n v="37"/>
    <n v="198"/>
    <x v="1"/>
    <x v="5"/>
    <x v="19"/>
  </r>
  <r>
    <x v="0"/>
    <s v="Mansi"/>
    <s v="Mansi Baptist Church"/>
    <s v="MMR001CMP066"/>
    <s v="GCA"/>
    <s v="Urban"/>
    <n v="221"/>
    <n v="1003"/>
    <n v="192"/>
    <n v="873"/>
    <n v="192"/>
    <n v="873"/>
    <x v="1"/>
    <x v="5"/>
    <x v="6"/>
  </r>
  <r>
    <x v="0"/>
    <s v="Mansi"/>
    <s v="Mansi Baptist Church"/>
    <s v="MMR001CMP066"/>
    <s v="GCA"/>
    <s v="Urban"/>
    <n v="221"/>
    <n v="1003"/>
    <n v="192"/>
    <n v="873"/>
    <n v="192"/>
    <n v="873"/>
    <x v="2"/>
    <x v="5"/>
    <x v="2"/>
  </r>
  <r>
    <x v="0"/>
    <s v="Bhamo"/>
    <s v="Robert Church"/>
    <s v="MMR001CMP047"/>
    <s v="GCA"/>
    <s v="Urban"/>
    <n v="652"/>
    <n v="3706"/>
    <n v="629"/>
    <n v="3794"/>
    <n v="629"/>
    <n v="3794"/>
    <x v="0"/>
    <x v="5"/>
    <x v="2"/>
  </r>
  <r>
    <x v="0"/>
    <s v="Bhamo"/>
    <s v="Robert Church"/>
    <s v="MMR001CMP047"/>
    <s v="GCA"/>
    <s v="Urban"/>
    <n v="652"/>
    <n v="3706"/>
    <n v="629"/>
    <n v="3794"/>
    <n v="629"/>
    <n v="3794"/>
    <x v="1"/>
    <x v="5"/>
    <x v="16"/>
  </r>
  <r>
    <x v="1"/>
    <s v="Kutkai"/>
    <s v="Zup Aung Camp"/>
    <s v="MMR015CMP020"/>
    <s v="GCA"/>
    <s v="Rural"/>
    <n v="218"/>
    <n v="1108"/>
    <n v="202"/>
    <n v="906"/>
    <n v="202"/>
    <n v="906"/>
    <x v="2"/>
    <x v="5"/>
    <x v="2"/>
  </r>
  <r>
    <x v="0"/>
    <s v="Momauk"/>
    <s v="Momauk Baptist Church"/>
    <s v="MMR001CMP056"/>
    <s v="GCA"/>
    <s v="Urban"/>
    <n v="207"/>
    <n v="1863"/>
    <n v="391"/>
    <n v="1820"/>
    <n v="391"/>
    <n v="1820"/>
    <x v="0"/>
    <x v="5"/>
    <x v="2"/>
  </r>
  <r>
    <x v="0"/>
    <s v="Waingmaw"/>
    <s v="Zai Awng / Mung Ga Zup"/>
    <s v="MMR001CMP111"/>
    <s v="NGCA"/>
    <s v="Sub-urban"/>
    <n v="680"/>
    <n v="2913"/>
    <n v="612"/>
    <n v="2806"/>
    <n v="612"/>
    <n v="2806"/>
    <x v="0"/>
    <x v="5"/>
    <x v="2"/>
  </r>
  <r>
    <x v="0"/>
    <s v="Chipwi"/>
    <s v="Hpare Hkyer - BP6"/>
    <s v="MMR001CMP043"/>
    <s v="NGCA"/>
    <s v="Sub-urban"/>
    <n v="154"/>
    <n v="920"/>
    <n v="512"/>
    <n v="1016"/>
    <n v="512"/>
    <n v="1016"/>
    <x v="0"/>
    <x v="5"/>
    <x v="2"/>
  </r>
  <r>
    <x v="1"/>
    <s v="Namhkan"/>
    <s v="Namhkan - Pang Long KBC"/>
    <s v="MMR015CMP215"/>
    <s v="GCA"/>
    <s v="Urban"/>
    <n v="126"/>
    <n v="572"/>
    <n v="123"/>
    <n v="571"/>
    <n v="124"/>
    <n v="575"/>
    <x v="0"/>
    <x v="5"/>
    <x v="2"/>
  </r>
  <r>
    <x v="1"/>
    <s v="Kutkai"/>
    <s v="Mungji Pa Dabang (Baptist Church)         "/>
    <s v="MMR015CMP006"/>
    <s v="GCA"/>
    <s v="Rural"/>
    <n v="49"/>
    <n v="270"/>
    <n v="49"/>
    <n v="261"/>
    <n v="49"/>
    <n v="261"/>
    <x v="0"/>
    <x v="5"/>
    <x v="2"/>
  </r>
  <r>
    <x v="1"/>
    <s v="Kutkai"/>
    <s v="Nam Hpak Ka Mare "/>
    <s v="MMR015CMP007"/>
    <s v="GCA"/>
    <s v="Rural"/>
    <n v="64"/>
    <n v="286"/>
    <n v="62"/>
    <n v="281"/>
    <n v="62"/>
    <n v="281"/>
    <x v="1"/>
    <x v="5"/>
    <x v="32"/>
  </r>
  <r>
    <x v="1"/>
    <s v="Kutkai"/>
    <s v="Nam Hpak Ka Mare "/>
    <s v="MMR015CMP007"/>
    <s v="GCA"/>
    <s v="Rural"/>
    <n v="64"/>
    <n v="286"/>
    <n v="62"/>
    <n v="281"/>
    <n v="62"/>
    <n v="281"/>
    <x v="0"/>
    <x v="5"/>
    <x v="2"/>
  </r>
  <r>
    <x v="1"/>
    <s v="Kutkai"/>
    <s v="Kutkai downtown (KBC Church)"/>
    <s v="MMR015CMP016"/>
    <s v="GCA"/>
    <s v="Urban"/>
    <n v="65"/>
    <n v="285"/>
    <n v="63"/>
    <n v="286"/>
    <n v="63"/>
    <n v="286"/>
    <x v="0"/>
    <x v="5"/>
    <x v="2"/>
  </r>
  <r>
    <x v="1"/>
    <s v="Namtu"/>
    <s v="Nam Tu Baptist"/>
    <s v="MMR015CMP014"/>
    <s v="GCA"/>
    <s v="Urban"/>
    <n v="9"/>
    <n v="38"/>
    <n v="9"/>
    <n v="37"/>
    <n v="9"/>
    <n v="37"/>
    <x v="1"/>
    <x v="5"/>
    <x v="2"/>
  </r>
  <r>
    <x v="0"/>
    <s v="Chipwi"/>
    <s v="Hpare Hkyer - BP6"/>
    <s v="MMR001CMP043"/>
    <s v="NGCA"/>
    <s v="Sub-urban"/>
    <n v="154"/>
    <n v="920"/>
    <n v="512"/>
    <n v="1016"/>
    <n v="512"/>
    <n v="1016"/>
    <x v="1"/>
    <x v="5"/>
    <x v="39"/>
  </r>
  <r>
    <x v="0"/>
    <s v="Bhamo"/>
    <s v="Robert Church"/>
    <s v="MMR001CMP047"/>
    <s v="GCA"/>
    <s v="Urban"/>
    <n v="652"/>
    <n v="3706"/>
    <n v="629"/>
    <n v="3794"/>
    <n v="629"/>
    <n v="3794"/>
    <x v="2"/>
    <x v="5"/>
    <x v="2"/>
  </r>
  <r>
    <x v="0"/>
    <s v="Waingmaw"/>
    <s v="Pajau / Jan Mai"/>
    <s v="MMR001CMP120"/>
    <s v="NGCA"/>
    <s v="Sub-urban"/>
    <n v="191"/>
    <n v="768"/>
    <n v="178"/>
    <n v="850"/>
    <n v="178"/>
    <n v="850"/>
    <x v="0"/>
    <x v="5"/>
    <x v="2"/>
  </r>
  <r>
    <x v="1"/>
    <s v="Namtu"/>
    <s v="Nam Tu Baptist"/>
    <s v="MMR015CMP014"/>
    <s v="GCA"/>
    <s v="Urban"/>
    <n v="9"/>
    <n v="38"/>
    <n v="9"/>
    <n v="37"/>
    <n v="9"/>
    <n v="37"/>
    <x v="0"/>
    <x v="5"/>
    <x v="2"/>
  </r>
  <r>
    <x v="0"/>
    <s v="Bhamo"/>
    <s v="Aung Thar Church"/>
    <s v="MMR001CMP194"/>
    <s v="GCA"/>
    <s v="Mixed"/>
    <n v="12"/>
    <n v="52"/>
    <n v="12"/>
    <n v="56"/>
    <n v="12"/>
    <n v="56"/>
    <x v="0"/>
    <x v="5"/>
    <x v="2"/>
  </r>
  <r>
    <x v="0"/>
    <s v="Waingmaw"/>
    <s v="Pajau / Jan Mai"/>
    <s v="MMR001CMP120"/>
    <s v="NGCA"/>
    <s v="Sub-urban"/>
    <n v="191"/>
    <n v="768"/>
    <n v="178"/>
    <n v="850"/>
    <n v="178"/>
    <n v="850"/>
    <x v="2"/>
    <x v="5"/>
    <x v="2"/>
  </r>
  <r>
    <x v="0"/>
    <s v="Waingmaw"/>
    <s v="Pajau / Jan Mai"/>
    <s v="MMR001CMP120"/>
    <s v="NGCA"/>
    <s v="Sub-urban"/>
    <n v="191"/>
    <n v="768"/>
    <n v="178"/>
    <n v="850"/>
    <n v="178"/>
    <n v="850"/>
    <x v="1"/>
    <x v="5"/>
    <x v="2"/>
  </r>
  <r>
    <x v="0"/>
    <s v="Momauk"/>
    <s v="Seng Ja "/>
    <s v="MMR001CMP073"/>
    <s v="GCA"/>
    <s v="Rural"/>
    <n v="45"/>
    <n v="269"/>
    <n v="39"/>
    <n v="237"/>
    <n v="39"/>
    <n v="237"/>
    <x v="0"/>
    <x v="5"/>
    <x v="2"/>
  </r>
  <r>
    <x v="1"/>
    <s v="Manton"/>
    <s v="Mandung - Jinghpaw"/>
    <s v="MMR015CMP009"/>
    <s v="GCA"/>
    <s v="Urban"/>
    <n v="37"/>
    <n v="159"/>
    <n v="37"/>
    <n v="159"/>
    <n v="37"/>
    <n v="172"/>
    <x v="2"/>
    <x v="5"/>
    <x v="2"/>
  </r>
  <r>
    <x v="0"/>
    <s v="Bhamo"/>
    <s v="Aung Thar Church"/>
    <s v="MMR001CMP194"/>
    <s v="GCA"/>
    <s v="Mixed"/>
    <n v="12"/>
    <n v="52"/>
    <n v="12"/>
    <n v="56"/>
    <n v="12"/>
    <n v="56"/>
    <x v="1"/>
    <x v="5"/>
    <x v="4"/>
  </r>
  <r>
    <x v="1"/>
    <s v="Kutkai"/>
    <s v="Mine Yu Lay village"/>
    <s v="MMR015CMP018"/>
    <s v="GCA"/>
    <s v="Rural"/>
    <n v="63"/>
    <n v="305"/>
    <n v="69"/>
    <n v="305"/>
    <n v="69"/>
    <n v="305"/>
    <x v="0"/>
    <x v="5"/>
    <x v="2"/>
  </r>
  <r>
    <x v="0"/>
    <s v="Momauk"/>
    <s v="Loi Je Baptist Church"/>
    <s v="MMR001CMP071"/>
    <s v="GCA"/>
    <s v="Urban"/>
    <n v="29"/>
    <n v="182"/>
    <n v="36"/>
    <n v="215"/>
    <n v="36"/>
    <n v="217"/>
    <x v="0"/>
    <x v="5"/>
    <x v="2"/>
  </r>
  <r>
    <x v="1"/>
    <s v="Kutkai"/>
    <s v="Mine Yu Lay village"/>
    <s v="MMR015CMP018"/>
    <s v="GCA"/>
    <s v="Rural"/>
    <n v="63"/>
    <n v="305"/>
    <n v="69"/>
    <n v="305"/>
    <n v="69"/>
    <n v="305"/>
    <x v="1"/>
    <x v="5"/>
    <x v="2"/>
  </r>
  <r>
    <x v="1"/>
    <s v="Kutkai"/>
    <s v="Mungji Pa Dabang (Baptist Church)         "/>
    <s v="MMR015CMP006"/>
    <s v="GCA"/>
    <s v="Rural"/>
    <n v="49"/>
    <n v="270"/>
    <n v="49"/>
    <n v="261"/>
    <n v="49"/>
    <n v="261"/>
    <x v="1"/>
    <x v="5"/>
    <x v="20"/>
  </r>
  <r>
    <x v="0"/>
    <s v="Momauk"/>
    <s v="Seng Ja "/>
    <s v="MMR001CMP073"/>
    <s v="GCA"/>
    <s v="Rural"/>
    <n v="45"/>
    <n v="269"/>
    <n v="39"/>
    <n v="237"/>
    <n v="39"/>
    <n v="237"/>
    <x v="2"/>
    <x v="5"/>
    <x v="2"/>
  </r>
  <r>
    <x v="1"/>
    <s v="Namhkan"/>
    <s v="Namhkan - Pang Long KBC"/>
    <s v="MMR015CMP215"/>
    <s v="GCA"/>
    <s v="Urban"/>
    <n v="126"/>
    <n v="572"/>
    <n v="123"/>
    <n v="571"/>
    <n v="124"/>
    <n v="575"/>
    <x v="1"/>
    <x v="5"/>
    <x v="6"/>
  </r>
  <r>
    <x v="0"/>
    <s v="Bhamo"/>
    <s v="Aung Thar Church"/>
    <s v="MMR001CMP194"/>
    <s v="GCA"/>
    <s v="Mixed"/>
    <n v="12"/>
    <n v="52"/>
    <n v="12"/>
    <n v="56"/>
    <n v="12"/>
    <n v="56"/>
    <x v="2"/>
    <x v="5"/>
    <x v="2"/>
  </r>
  <r>
    <x v="0"/>
    <s v="Bhamo"/>
    <s v="Htoi San Church"/>
    <s v="MMR001CMP052"/>
    <s v="GCA"/>
    <s v="Urban"/>
    <n v="43"/>
    <n v="237"/>
    <n v="39"/>
    <n v="223"/>
    <n v="39"/>
    <n v="223"/>
    <x v="2"/>
    <x v="5"/>
    <x v="2"/>
  </r>
  <r>
    <x v="0"/>
    <s v="Waingmaw"/>
    <s v="Shing Jai"/>
    <s v="MMR001CMP041"/>
    <s v="GCA"/>
    <s v="Rural"/>
    <n v="172"/>
    <n v="838"/>
    <n v="179"/>
    <n v="940"/>
    <n v="179"/>
    <n v="940"/>
    <x v="1"/>
    <x v="5"/>
    <x v="2"/>
  </r>
  <r>
    <x v="1"/>
    <s v="Manton"/>
    <s v="Mandung - Jinghpaw"/>
    <s v="MMR015CMP009"/>
    <s v="GCA"/>
    <s v="Urban"/>
    <n v="37"/>
    <n v="159"/>
    <n v="37"/>
    <n v="159"/>
    <n v="37"/>
    <n v="172"/>
    <x v="1"/>
    <x v="5"/>
    <x v="21"/>
  </r>
  <r>
    <x v="0"/>
    <s v="Momauk"/>
    <s v="Seng Ja "/>
    <s v="MMR001CMP073"/>
    <s v="GCA"/>
    <s v="Rural"/>
    <n v="45"/>
    <n v="269"/>
    <n v="39"/>
    <n v="237"/>
    <n v="39"/>
    <n v="237"/>
    <x v="1"/>
    <x v="5"/>
    <x v="19"/>
  </r>
  <r>
    <x v="0"/>
    <s v="Waingmaw"/>
    <s v="Shing Jai"/>
    <s v="MMR001CMP041"/>
    <s v="GCA"/>
    <s v="Rural"/>
    <n v="172"/>
    <n v="838"/>
    <n v="179"/>
    <n v="940"/>
    <n v="179"/>
    <n v="940"/>
    <x v="2"/>
    <x v="5"/>
    <x v="2"/>
  </r>
  <r>
    <x v="1"/>
    <s v="Namhkan"/>
    <s v="Nam Hkam (KBC Jaw Wang) II"/>
    <s v="MMR015CMP214"/>
    <s v="GCA"/>
    <s v="Urban"/>
    <n v="38"/>
    <n v="198"/>
    <n v="35"/>
    <n v="188"/>
    <n v="37"/>
    <n v="198"/>
    <x v="0"/>
    <x v="5"/>
    <x v="2"/>
  </r>
  <r>
    <x v="0"/>
    <s v="Waingmaw"/>
    <s v="Shing Jai"/>
    <s v="MMR001CMP041"/>
    <s v="GCA"/>
    <s v="Rural"/>
    <n v="172"/>
    <n v="838"/>
    <n v="179"/>
    <n v="940"/>
    <n v="179"/>
    <n v="940"/>
    <x v="0"/>
    <x v="5"/>
    <x v="2"/>
  </r>
  <r>
    <x v="0"/>
    <s v="Waingmaw"/>
    <s v="Zai Awng / Mung Ga Zup"/>
    <s v="MMR001CMP111"/>
    <s v="NGCA"/>
    <s v="Sub-urban"/>
    <n v="680"/>
    <n v="2913"/>
    <n v="612"/>
    <n v="2806"/>
    <n v="612"/>
    <n v="2806"/>
    <x v="2"/>
    <x v="5"/>
    <x v="2"/>
  </r>
  <r>
    <x v="0"/>
    <s v="Waingmaw"/>
    <s v="Zai Awng / Mung Ga Zup"/>
    <s v="MMR001CMP111"/>
    <s v="NGCA"/>
    <s v="Sub-urban"/>
    <n v="680"/>
    <n v="2913"/>
    <n v="612"/>
    <n v="2806"/>
    <n v="612"/>
    <n v="2806"/>
    <x v="1"/>
    <x v="5"/>
    <x v="50"/>
  </r>
  <r>
    <x v="1"/>
    <s v="Kutkai"/>
    <s v="Nam Hpak Ka Mare "/>
    <s v="MMR015CMP007"/>
    <s v="GCA"/>
    <s v="Rural"/>
    <n v="64"/>
    <n v="286"/>
    <n v="62"/>
    <n v="281"/>
    <n v="62"/>
    <n v="281"/>
    <x v="2"/>
    <x v="5"/>
    <x v="2"/>
  </r>
  <r>
    <x v="0"/>
    <s v="Momauk"/>
    <s v="Loi Je Baptist Church"/>
    <s v="MMR001CMP071"/>
    <s v="GCA"/>
    <s v="Urban"/>
    <n v="29"/>
    <n v="182"/>
    <n v="36"/>
    <n v="215"/>
    <n v="36"/>
    <n v="217"/>
    <x v="2"/>
    <x v="5"/>
    <x v="2"/>
  </r>
  <r>
    <x v="0"/>
    <s v="Momauk"/>
    <s v="Loi Je Baptist Church"/>
    <s v="MMR001CMP071"/>
    <s v="GCA"/>
    <s v="Urban"/>
    <n v="29"/>
    <n v="182"/>
    <n v="36"/>
    <n v="215"/>
    <n v="36"/>
    <n v="217"/>
    <x v="1"/>
    <x v="5"/>
    <x v="5"/>
  </r>
  <r>
    <x v="1"/>
    <s v="Muse"/>
    <s v="Muse Baptist Church"/>
    <s v="MMR015CMP213"/>
    <s v="GCA"/>
    <s v="Urban"/>
    <n v="56"/>
    <n v="236"/>
    <n v="52"/>
    <n v="212"/>
    <n v="52"/>
    <n v="212"/>
    <x v="2"/>
    <x v="5"/>
    <x v="2"/>
  </r>
  <r>
    <x v="1"/>
    <s v="Kutkai"/>
    <s v="Mine Yu Lay village"/>
    <s v="MMR015CMP018"/>
    <s v="GCA"/>
    <s v="Rural"/>
    <n v="63"/>
    <n v="305"/>
    <n v="69"/>
    <n v="305"/>
    <n v="69"/>
    <n v="305"/>
    <x v="2"/>
    <x v="5"/>
    <x v="2"/>
  </r>
  <r>
    <x v="1"/>
    <s v="Manton"/>
    <s v="Mandung - RC"/>
    <s v="MMR015CMP209"/>
    <s v="GCA"/>
    <s v="Urban"/>
    <n v="31"/>
    <n v="183"/>
    <n v="29"/>
    <n v="157"/>
    <n v="29"/>
    <n v="157"/>
    <x v="1"/>
    <x v="5"/>
    <x v="21"/>
  </r>
  <r>
    <x v="1"/>
    <s v="Kutkai"/>
    <s v="Mungji Pa Dabang (Catholic Church)"/>
    <s v="MMR015CMP217"/>
    <s v="GCA"/>
    <s v="Mixed"/>
    <n v="23"/>
    <n v="112"/>
    <n v="22"/>
    <n v="111"/>
    <n v="22"/>
    <n v="111"/>
    <x v="2"/>
    <x v="5"/>
    <x v="2"/>
  </r>
  <r>
    <x v="1"/>
    <s v="Manton"/>
    <s v="Mandung - RC"/>
    <s v="MMR015CMP209"/>
    <s v="GCA"/>
    <s v="Urban"/>
    <n v="31"/>
    <n v="183"/>
    <n v="29"/>
    <n v="157"/>
    <n v="29"/>
    <n v="157"/>
    <x v="2"/>
    <x v="5"/>
    <x v="2"/>
  </r>
  <r>
    <x v="0"/>
    <s v="Shwegu"/>
    <s v="Shwe Gu Baptist Church"/>
    <s v="MMR001CMP067"/>
    <s v="GCA"/>
    <s v="Urban"/>
    <n v="83"/>
    <n v="293"/>
    <n v="86"/>
    <n v="303"/>
    <n v="86"/>
    <n v="303"/>
    <x v="1"/>
    <x v="5"/>
    <x v="20"/>
  </r>
  <r>
    <x v="1"/>
    <s v="Manton"/>
    <s v="Mandung - RC"/>
    <s v="MMR015CMP209"/>
    <s v="GCA"/>
    <s v="Urban"/>
    <n v="31"/>
    <n v="183"/>
    <n v="29"/>
    <n v="157"/>
    <n v="29"/>
    <n v="157"/>
    <x v="0"/>
    <x v="5"/>
    <x v="2"/>
  </r>
  <r>
    <x v="0"/>
    <s v="Bhamo"/>
    <s v="Phan Khar Kone"/>
    <s v="MMR001CMP193"/>
    <s v="GCA"/>
    <s v="Rural"/>
    <n v="157"/>
    <n v="761"/>
    <n v="150"/>
    <n v="761"/>
    <n v="150"/>
    <n v="761"/>
    <x v="1"/>
    <x v="5"/>
    <x v="51"/>
  </r>
  <r>
    <x v="0"/>
    <s v="Mansi"/>
    <s v="Maing Khaung"/>
    <s v="MMR001CMP218"/>
    <s v="GCA"/>
    <s v="Rural"/>
    <n v="372"/>
    <n v="1443"/>
    <n v="165"/>
    <n v="1672"/>
    <n v="165"/>
    <n v="1672"/>
    <x v="0"/>
    <x v="5"/>
    <x v="2"/>
  </r>
  <r>
    <x v="1"/>
    <s v="Kutkai"/>
    <s v="Mungji Pa Dabang (Catholic Church)"/>
    <s v="MMR015CMP217"/>
    <s v="GCA"/>
    <s v="Mixed"/>
    <n v="23"/>
    <n v="112"/>
    <n v="22"/>
    <n v="111"/>
    <n v="22"/>
    <n v="111"/>
    <x v="1"/>
    <x v="5"/>
    <x v="2"/>
  </r>
  <r>
    <x v="1"/>
    <s v="Namhkan"/>
    <s v="Nam Hkam Catholic Church ( St. Thomas I)"/>
    <s v="MMR015CMP003"/>
    <s v="GCA"/>
    <s v="Urban"/>
    <n v="48"/>
    <n v="218"/>
    <n v="44"/>
    <n v="215"/>
    <n v="44"/>
    <n v="215"/>
    <x v="0"/>
    <x v="5"/>
    <x v="2"/>
  </r>
  <r>
    <x v="0"/>
    <s v="Mogaung"/>
    <s v="Sar Hmaw - KBC"/>
    <s v="MMR001CMP236"/>
    <s v="GCA"/>
    <s v="Rural"/>
    <n v="40"/>
    <n v="158"/>
    <n v="31"/>
    <n v="138"/>
    <n v="31"/>
    <n v="138"/>
    <x v="0"/>
    <x v="5"/>
    <x v="2"/>
  </r>
  <r>
    <x v="1"/>
    <s v="Namhkan"/>
    <s v="Nam Hkam Catholic Church ( St. Thomas I)"/>
    <s v="MMR015CMP003"/>
    <s v="GCA"/>
    <s v="Urban"/>
    <n v="48"/>
    <n v="218"/>
    <n v="44"/>
    <n v="215"/>
    <n v="44"/>
    <n v="215"/>
    <x v="2"/>
    <x v="5"/>
    <x v="2"/>
  </r>
  <r>
    <x v="0"/>
    <s v="Shwegu"/>
    <s v="Shwe Gu Baptist Church"/>
    <s v="MMR001CMP067"/>
    <s v="GCA"/>
    <s v="Urban"/>
    <n v="83"/>
    <n v="293"/>
    <n v="86"/>
    <n v="303"/>
    <n v="86"/>
    <n v="303"/>
    <x v="0"/>
    <x v="5"/>
    <x v="2"/>
  </r>
  <r>
    <x v="1"/>
    <s v="Muse"/>
    <s v="Muse Catholic Church"/>
    <s v="MMR015CMP216"/>
    <s v="GCA"/>
    <s v="Urban"/>
    <n v="26"/>
    <n v="111"/>
    <n v="26"/>
    <n v="118"/>
    <n v="26"/>
    <n v="118"/>
    <x v="2"/>
    <x v="5"/>
    <x v="2"/>
  </r>
  <r>
    <x v="1"/>
    <s v="Muse"/>
    <s v="Muse Catholic Church"/>
    <s v="MMR015CMP216"/>
    <s v="GCA"/>
    <s v="Urban"/>
    <n v="26"/>
    <n v="111"/>
    <n v="26"/>
    <n v="118"/>
    <n v="26"/>
    <n v="118"/>
    <x v="1"/>
    <x v="5"/>
    <x v="3"/>
  </r>
  <r>
    <x v="1"/>
    <s v="Muse"/>
    <s v="Muse Catholic Church"/>
    <s v="MMR015CMP216"/>
    <s v="GCA"/>
    <s v="Urban"/>
    <n v="26"/>
    <n v="111"/>
    <n v="26"/>
    <n v="118"/>
    <n v="26"/>
    <n v="118"/>
    <x v="0"/>
    <x v="5"/>
    <x v="2"/>
  </r>
  <r>
    <x v="0"/>
    <s v="Mansi"/>
    <s v="Maing Khaung"/>
    <s v="MMR001CMP218"/>
    <s v="GCA"/>
    <s v="Rural"/>
    <n v="372"/>
    <n v="1443"/>
    <n v="165"/>
    <n v="1672"/>
    <n v="165"/>
    <n v="1672"/>
    <x v="1"/>
    <x v="5"/>
    <x v="9"/>
  </r>
  <r>
    <x v="0"/>
    <s v="Mansi"/>
    <s v="Maing Khaung"/>
    <s v="MMR001CMP218"/>
    <s v="GCA"/>
    <s v="Rural"/>
    <n v="372"/>
    <n v="1443"/>
    <n v="165"/>
    <n v="1672"/>
    <n v="165"/>
    <n v="1672"/>
    <x v="2"/>
    <x v="5"/>
    <x v="2"/>
  </r>
  <r>
    <x v="1"/>
    <s v="Namhkan"/>
    <s v="Nam Hkam Catholic Church ( St. Thomas I)"/>
    <s v="MMR015CMP003"/>
    <s v="GCA"/>
    <s v="Urban"/>
    <n v="48"/>
    <n v="218"/>
    <n v="44"/>
    <n v="215"/>
    <n v="44"/>
    <n v="215"/>
    <x v="1"/>
    <x v="5"/>
    <x v="19"/>
  </r>
  <r>
    <x v="0"/>
    <s v="Momauk"/>
    <s v="Loi Je Lisu Camp"/>
    <s v="MMR001CMP070"/>
    <s v="GCA"/>
    <s v="Urban"/>
    <n v="188"/>
    <n v="993"/>
    <n v="190"/>
    <n v="1021"/>
    <n v="190"/>
    <n v="1021"/>
    <x v="0"/>
    <x v="5"/>
    <x v="2"/>
  </r>
  <r>
    <x v="0"/>
    <s v="Bhamo"/>
    <s v="Phan Khar Kone"/>
    <s v="MMR001CMP193"/>
    <s v="GCA"/>
    <s v="Rural"/>
    <n v="157"/>
    <n v="761"/>
    <n v="150"/>
    <n v="761"/>
    <n v="150"/>
    <n v="761"/>
    <x v="0"/>
    <x v="5"/>
    <x v="2"/>
  </r>
  <r>
    <x v="0"/>
    <s v="Bhamo"/>
    <s v="Phan Khar Kone"/>
    <s v="MMR001CMP193"/>
    <s v="GCA"/>
    <s v="Rural"/>
    <n v="157"/>
    <n v="761"/>
    <n v="150"/>
    <n v="761"/>
    <n v="150"/>
    <n v="761"/>
    <x v="2"/>
    <x v="5"/>
    <x v="2"/>
  </r>
  <r>
    <x v="0"/>
    <s v="Shwegu"/>
    <s v="Shwe Gu Baptist Church"/>
    <s v="MMR001CMP067"/>
    <s v="GCA"/>
    <s v="Urban"/>
    <n v="83"/>
    <n v="293"/>
    <n v="86"/>
    <n v="303"/>
    <n v="86"/>
    <n v="303"/>
    <x v="2"/>
    <x v="5"/>
    <x v="2"/>
  </r>
  <r>
    <x v="0"/>
    <s v="Momauk"/>
    <s v="Loi Je Lisu Camp"/>
    <s v="MMR001CMP070"/>
    <s v="GCA"/>
    <s v="Urban"/>
    <n v="188"/>
    <n v="993"/>
    <n v="190"/>
    <n v="1021"/>
    <n v="190"/>
    <n v="1021"/>
    <x v="1"/>
    <x v="5"/>
    <x v="2"/>
  </r>
  <r>
    <x v="1"/>
    <s v="Kutkai"/>
    <s v="Kutkai downtown (RC Church)"/>
    <s v="MMR015CMP017"/>
    <s v="GCA"/>
    <s v="Urban"/>
    <n v="31"/>
    <n v="144"/>
    <n v="30"/>
    <n v="139"/>
    <n v="30"/>
    <n v="139"/>
    <x v="2"/>
    <x v="5"/>
    <x v="2"/>
  </r>
  <r>
    <x v="1"/>
    <s v="Kutkai"/>
    <s v="Mungji Pa Dabang (Catholic Church)"/>
    <s v="MMR015CMP217"/>
    <s v="GCA"/>
    <s v="Mixed"/>
    <n v="23"/>
    <n v="112"/>
    <n v="22"/>
    <n v="111"/>
    <n v="22"/>
    <n v="111"/>
    <x v="0"/>
    <x v="5"/>
    <x v="2"/>
  </r>
  <r>
    <x v="1"/>
    <s v="Kutkai"/>
    <s v="Kutkai downtown (RC Church)"/>
    <s v="MMR015CMP017"/>
    <s v="GCA"/>
    <s v="Urban"/>
    <n v="31"/>
    <n v="144"/>
    <n v="30"/>
    <n v="139"/>
    <n v="30"/>
    <n v="139"/>
    <x v="1"/>
    <x v="5"/>
    <x v="19"/>
  </r>
  <r>
    <x v="1"/>
    <s v="Kutkai"/>
    <s v="Kutkai downtown (RC Church)"/>
    <s v="MMR015CMP017"/>
    <s v="GCA"/>
    <s v="Urban"/>
    <n v="31"/>
    <n v="144"/>
    <n v="30"/>
    <n v="139"/>
    <n v="30"/>
    <n v="139"/>
    <x v="0"/>
    <x v="5"/>
    <x v="2"/>
  </r>
  <r>
    <x v="0"/>
    <s v="Mogaung"/>
    <s v="Sar Hmaw - KBC"/>
    <s v="MMR001CMP236"/>
    <s v="GCA"/>
    <s v="Rural"/>
    <n v="40"/>
    <n v="158"/>
    <n v="31"/>
    <n v="138"/>
    <n v="31"/>
    <n v="138"/>
    <x v="2"/>
    <x v="5"/>
    <x v="2"/>
  </r>
  <r>
    <x v="0"/>
    <s v="Mogaung"/>
    <s v="Sar Hmaw - KBC"/>
    <s v="MMR001CMP236"/>
    <s v="GCA"/>
    <s v="Rural"/>
    <n v="40"/>
    <n v="158"/>
    <n v="31"/>
    <n v="138"/>
    <n v="31"/>
    <n v="138"/>
    <x v="1"/>
    <x v="5"/>
    <x v="5"/>
  </r>
  <r>
    <x v="0"/>
    <s v="Momauk"/>
    <s v="Loi Je Lisu Camp"/>
    <s v="MMR001CMP070"/>
    <s v="GCA"/>
    <s v="Urban"/>
    <n v="188"/>
    <n v="993"/>
    <n v="190"/>
    <n v="1021"/>
    <n v="190"/>
    <n v="1021"/>
    <x v="2"/>
    <x v="5"/>
    <x v="2"/>
  </r>
  <r>
    <x v="0"/>
    <s v="Bhamo"/>
    <s v="Htoi San Church"/>
    <s v="MMR001CMP052"/>
    <s v="GCA"/>
    <s v="Urban"/>
    <n v="43"/>
    <n v="237"/>
    <n v="39"/>
    <n v="223"/>
    <n v="39"/>
    <n v="223"/>
    <x v="1"/>
    <x v="6"/>
    <x v="2"/>
  </r>
  <r>
    <x v="0"/>
    <s v="Puta-O"/>
    <s v="Lung Sut"/>
    <s v="MMR001CMP234"/>
    <s v="GCA"/>
    <s v="Urban"/>
    <n v="59"/>
    <n v="235"/>
    <n v="59"/>
    <n v="235"/>
    <n v="59"/>
    <n v="235"/>
    <x v="0"/>
    <x v="6"/>
    <x v="2"/>
  </r>
  <r>
    <x v="0"/>
    <s v="Puta-O"/>
    <s v="Lung Sut"/>
    <s v="MMR001CMP234"/>
    <s v="GCA"/>
    <s v="Urban"/>
    <n v="59"/>
    <n v="235"/>
    <n v="59"/>
    <n v="235"/>
    <n v="59"/>
    <n v="235"/>
    <x v="1"/>
    <x v="6"/>
    <x v="2"/>
  </r>
  <r>
    <x v="0"/>
    <s v="Bhamo"/>
    <s v="Htoi San Church"/>
    <s v="MMR001CMP052"/>
    <s v="GCA"/>
    <s v="Urban"/>
    <n v="43"/>
    <n v="237"/>
    <n v="39"/>
    <n v="223"/>
    <n v="39"/>
    <n v="223"/>
    <x v="0"/>
    <x v="6"/>
    <x v="1"/>
  </r>
  <r>
    <x v="0"/>
    <s v="Myitkyina"/>
    <s v="Wun Tho Buddhist Monastery"/>
    <s v="MMR001CMP022"/>
    <s v="GCA"/>
    <s v="Urban"/>
    <n v="7"/>
    <n v="37"/>
    <n v="7"/>
    <n v="37"/>
    <n v="7"/>
    <n v="37"/>
    <x v="2"/>
    <x v="6"/>
    <x v="2"/>
  </r>
  <r>
    <x v="0"/>
    <s v="Mansi"/>
    <s v="Mansi Baptist Church"/>
    <s v="MMR001CMP066"/>
    <s v="GCA"/>
    <s v="Urban"/>
    <n v="221"/>
    <n v="1003"/>
    <n v="192"/>
    <n v="873"/>
    <n v="192"/>
    <n v="873"/>
    <x v="1"/>
    <x v="6"/>
    <x v="3"/>
  </r>
  <r>
    <x v="0"/>
    <s v="Mansi"/>
    <s v="Mansi Baptist Church"/>
    <s v="MMR001CMP066"/>
    <s v="GCA"/>
    <s v="Urban"/>
    <n v="221"/>
    <n v="1003"/>
    <n v="192"/>
    <n v="873"/>
    <n v="192"/>
    <n v="873"/>
    <x v="2"/>
    <x v="6"/>
    <x v="1"/>
  </r>
  <r>
    <x v="0"/>
    <s v="Puta-O"/>
    <s v="Lung Sut"/>
    <s v="MMR001CMP234"/>
    <s v="GCA"/>
    <s v="Urban"/>
    <n v="59"/>
    <n v="235"/>
    <n v="59"/>
    <n v="235"/>
    <n v="59"/>
    <n v="235"/>
    <x v="2"/>
    <x v="6"/>
    <x v="2"/>
  </r>
  <r>
    <x v="0"/>
    <s v="Myitkyina"/>
    <s v="Tat Kone Emanuel Church"/>
    <s v="MMR001CMP004"/>
    <s v="GCA"/>
    <s v="Urban"/>
    <n v="6"/>
    <n v="29"/>
    <n v="4"/>
    <n v="20"/>
    <n v="6"/>
    <n v="29"/>
    <x v="0"/>
    <x v="6"/>
    <x v="2"/>
  </r>
  <r>
    <x v="0"/>
    <s v="Hpakant"/>
    <s v="5 Ward RC Church(lon Khin)"/>
    <s v="MMR001CMP168"/>
    <s v="GCA"/>
    <s v="Rural"/>
    <n v="66"/>
    <n v="367"/>
    <n v="60"/>
    <n v="374"/>
    <n v="70"/>
    <n v="366"/>
    <x v="0"/>
    <x v="6"/>
    <x v="2"/>
  </r>
  <r>
    <x v="0"/>
    <s v="Chipwi"/>
    <s v="Saw Zam"/>
    <s v="MMR001CMP225"/>
    <s v="GCA"/>
    <s v="Rural"/>
    <n v="30"/>
    <n v="174"/>
    <n v="28"/>
    <n v="167"/>
    <n v="30"/>
    <n v="174"/>
    <x v="0"/>
    <x v="6"/>
    <x v="2"/>
  </r>
  <r>
    <x v="0"/>
    <s v="Chipwi"/>
    <s v="Saw Zam"/>
    <s v="MMR001CMP225"/>
    <s v="GCA"/>
    <s v="Rural"/>
    <n v="30"/>
    <n v="174"/>
    <n v="28"/>
    <n v="167"/>
    <n v="30"/>
    <n v="174"/>
    <x v="1"/>
    <x v="6"/>
    <x v="2"/>
  </r>
  <r>
    <x v="0"/>
    <s v="Chipwi"/>
    <s v="Saw Zam"/>
    <s v="MMR001CMP225"/>
    <s v="GCA"/>
    <s v="Rural"/>
    <n v="30"/>
    <n v="174"/>
    <n v="28"/>
    <n v="167"/>
    <n v="30"/>
    <n v="174"/>
    <x v="2"/>
    <x v="6"/>
    <x v="2"/>
  </r>
  <r>
    <x v="0"/>
    <s v="Mansi"/>
    <s v="Mansi Baptist Church"/>
    <s v="MMR001CMP066"/>
    <s v="GCA"/>
    <s v="Urban"/>
    <n v="221"/>
    <n v="1003"/>
    <n v="192"/>
    <n v="873"/>
    <n v="192"/>
    <n v="873"/>
    <x v="0"/>
    <x v="6"/>
    <x v="19"/>
  </r>
  <r>
    <x v="1"/>
    <s v="Namtu"/>
    <s v="Nam Tu Baptist"/>
    <s v="MMR015CMP014"/>
    <s v="GCA"/>
    <s v="Urban"/>
    <n v="9"/>
    <n v="38"/>
    <n v="9"/>
    <n v="37"/>
    <n v="9"/>
    <n v="37"/>
    <x v="2"/>
    <x v="6"/>
    <x v="2"/>
  </r>
  <r>
    <x v="0"/>
    <s v="Myitkyina"/>
    <s v="Wun Tho Buddhist Monastery"/>
    <s v="MMR001CMP022"/>
    <s v="GCA"/>
    <s v="Urban"/>
    <n v="7"/>
    <n v="37"/>
    <n v="7"/>
    <n v="37"/>
    <n v="7"/>
    <n v="37"/>
    <x v="0"/>
    <x v="6"/>
    <x v="2"/>
  </r>
  <r>
    <x v="0"/>
    <s v="Myitkyina"/>
    <s v="Tat Kone Emanuel Church"/>
    <s v="MMR001CMP004"/>
    <s v="GCA"/>
    <s v="Urban"/>
    <n v="6"/>
    <n v="29"/>
    <n v="4"/>
    <n v="20"/>
    <n v="6"/>
    <n v="29"/>
    <x v="2"/>
    <x v="6"/>
    <x v="2"/>
  </r>
  <r>
    <x v="0"/>
    <s v="Bhamo"/>
    <s v="Yoe Kyi Monastery"/>
    <s v="MMR001CMP053"/>
    <s v="GCA"/>
    <s v="Urban"/>
    <n v="15"/>
    <n v="64"/>
    <n v="15"/>
    <n v="73"/>
    <n v="15"/>
    <n v="73"/>
    <x v="2"/>
    <x v="6"/>
    <x v="2"/>
  </r>
  <r>
    <x v="0"/>
    <s v="Myitkyina"/>
    <s v="Tat Kone Emanuel Church"/>
    <s v="MMR001CMP004"/>
    <s v="GCA"/>
    <s v="Urban"/>
    <n v="6"/>
    <n v="29"/>
    <n v="4"/>
    <n v="20"/>
    <n v="6"/>
    <n v="29"/>
    <x v="1"/>
    <x v="6"/>
    <x v="2"/>
  </r>
  <r>
    <x v="0"/>
    <s v="Bhamo"/>
    <s v="Yoe Kyi Monastery"/>
    <s v="MMR001CMP053"/>
    <s v="GCA"/>
    <s v="Urban"/>
    <n v="15"/>
    <n v="64"/>
    <n v="15"/>
    <n v="73"/>
    <n v="15"/>
    <n v="73"/>
    <x v="0"/>
    <x v="6"/>
    <x v="2"/>
  </r>
  <r>
    <x v="0"/>
    <s v="Momauk"/>
    <s v="Ni Thaw Ka Monestry"/>
    <s v="MMR001CMP059"/>
    <s v="GCA"/>
    <s v="Urban"/>
    <n v="24"/>
    <n v="89"/>
    <n v="27"/>
    <n v="101"/>
    <n v="27"/>
    <n v="0"/>
    <x v="1"/>
    <x v="6"/>
    <x v="1"/>
  </r>
  <r>
    <x v="0"/>
    <s v="Momauk"/>
    <s v="Ni Thaw Ka Monestry"/>
    <s v="MMR001CMP059"/>
    <s v="GCA"/>
    <s v="Urban"/>
    <n v="24"/>
    <n v="89"/>
    <n v="27"/>
    <n v="101"/>
    <n v="27"/>
    <n v="0"/>
    <x v="2"/>
    <x v="6"/>
    <x v="2"/>
  </r>
  <r>
    <x v="0"/>
    <s v="Myitkyina"/>
    <s v="Le Kone Bethlehem Church"/>
    <s v="MMR001CMP015"/>
    <s v="GCA"/>
    <s v="Urban"/>
    <n v="108"/>
    <n v="605"/>
    <n v="17"/>
    <n v="176"/>
    <n v="96"/>
    <n v="544"/>
    <x v="2"/>
    <x v="6"/>
    <x v="2"/>
  </r>
  <r>
    <x v="0"/>
    <s v="Bhamo"/>
    <s v="Htoi San Church"/>
    <s v="MMR001CMP052"/>
    <s v="GCA"/>
    <s v="Urban"/>
    <n v="43"/>
    <n v="237"/>
    <n v="39"/>
    <n v="223"/>
    <n v="39"/>
    <n v="223"/>
    <x v="2"/>
    <x v="6"/>
    <x v="1"/>
  </r>
  <r>
    <x v="1"/>
    <s v="Muse"/>
    <s v="Muse Baptist Church"/>
    <s v="MMR015CMP213"/>
    <s v="GCA"/>
    <s v="Urban"/>
    <n v="56"/>
    <n v="236"/>
    <n v="52"/>
    <n v="212"/>
    <n v="52"/>
    <n v="212"/>
    <x v="0"/>
    <x v="6"/>
    <x v="2"/>
  </r>
  <r>
    <x v="0"/>
    <s v="Myitkyina"/>
    <s v="Le Kone Bethlehem Church"/>
    <s v="MMR001CMP015"/>
    <s v="GCA"/>
    <s v="Urban"/>
    <n v="108"/>
    <n v="605"/>
    <n v="17"/>
    <n v="176"/>
    <n v="96"/>
    <n v="544"/>
    <x v="1"/>
    <x v="6"/>
    <x v="2"/>
  </r>
  <r>
    <x v="0"/>
    <s v="Myitkyina"/>
    <s v="Le Kone Bethlehem Church"/>
    <s v="MMR001CMP015"/>
    <s v="GCA"/>
    <s v="Urban"/>
    <n v="108"/>
    <n v="605"/>
    <n v="17"/>
    <n v="176"/>
    <n v="96"/>
    <n v="544"/>
    <x v="0"/>
    <x v="6"/>
    <x v="2"/>
  </r>
  <r>
    <x v="0"/>
    <s v="Bhamo"/>
    <s v="Yoe Kyi Monastery"/>
    <s v="MMR001CMP053"/>
    <s v="GCA"/>
    <s v="Urban"/>
    <n v="15"/>
    <n v="64"/>
    <n v="15"/>
    <n v="73"/>
    <n v="15"/>
    <n v="73"/>
    <x v="1"/>
    <x v="6"/>
    <x v="2"/>
  </r>
  <r>
    <x v="0"/>
    <s v="Myitkyina"/>
    <s v="Wun Tho Buddhist Monastery"/>
    <s v="MMR001CMP022"/>
    <s v="GCA"/>
    <s v="Urban"/>
    <n v="7"/>
    <n v="37"/>
    <n v="7"/>
    <n v="37"/>
    <n v="7"/>
    <n v="37"/>
    <x v="1"/>
    <x v="6"/>
    <x v="2"/>
  </r>
  <r>
    <x v="0"/>
    <s v="Momauk"/>
    <s v="Ni Thaw Ka Monestry"/>
    <s v="MMR001CMP059"/>
    <s v="GCA"/>
    <s v="Urban"/>
    <n v="24"/>
    <n v="89"/>
    <n v="27"/>
    <n v="101"/>
    <n v="27"/>
    <n v="0"/>
    <x v="0"/>
    <x v="6"/>
    <x v="1"/>
  </r>
  <r>
    <x v="0"/>
    <s v="Waingmaw"/>
    <s v="Pajau / Jan Mai"/>
    <s v="MMR001CMP120"/>
    <s v="NGCA"/>
    <s v="Sub-urban"/>
    <n v="191"/>
    <n v="768"/>
    <n v="178"/>
    <n v="850"/>
    <n v="178"/>
    <n v="850"/>
    <x v="0"/>
    <x v="6"/>
    <x v="13"/>
  </r>
  <r>
    <x v="0"/>
    <s v="Myitkyina"/>
    <s v="Maliyang Baptist Church"/>
    <s v="MMR001CMP016"/>
    <s v="GCA"/>
    <s v="Urban"/>
    <n v="60"/>
    <n v="293"/>
    <n v="60"/>
    <n v="293"/>
    <n v="60"/>
    <n v="293"/>
    <x v="2"/>
    <x v="6"/>
    <x v="2"/>
  </r>
  <r>
    <x v="0"/>
    <s v="Myitkyina"/>
    <s v="Le Kone Ziun Baptist Church "/>
    <s v="MMR001CMP014"/>
    <s v="GCA"/>
    <s v="Urban"/>
    <n v="138"/>
    <n v="697"/>
    <n v="82"/>
    <n v="467"/>
    <n v="138"/>
    <n v="697"/>
    <x v="2"/>
    <x v="6"/>
    <x v="1"/>
  </r>
  <r>
    <x v="0"/>
    <s v="Momauk"/>
    <s v="Hpun Lum Yang "/>
    <s v="MMR001CMP122"/>
    <s v="NGCA"/>
    <s v="Rural"/>
    <n v="662"/>
    <n v="3293"/>
    <n v="586"/>
    <n v="2829"/>
    <n v="586"/>
    <n v="2829"/>
    <x v="2"/>
    <x v="6"/>
    <x v="3"/>
  </r>
  <r>
    <x v="0"/>
    <s v="Waingmaw"/>
    <s v="Hkat Cho "/>
    <s v="MMR001CMP028"/>
    <s v="GCA"/>
    <s v="Rural"/>
    <n v="99"/>
    <n v="480"/>
    <n v="65"/>
    <n v="360"/>
    <n v="99"/>
    <n v="480"/>
    <x v="0"/>
    <x v="6"/>
    <x v="2"/>
  </r>
  <r>
    <x v="1"/>
    <s v="Namhkan"/>
    <s v="Nam Hkam (KBC Jaw Wang) II"/>
    <s v="MMR015CMP214"/>
    <s v="GCA"/>
    <s v="Urban"/>
    <n v="38"/>
    <n v="198"/>
    <n v="35"/>
    <n v="188"/>
    <n v="37"/>
    <n v="198"/>
    <x v="0"/>
    <x v="6"/>
    <x v="1"/>
  </r>
  <r>
    <x v="0"/>
    <s v="Mansi"/>
    <s v="Man Wing Catholic Church 2"/>
    <s v="MMR001CMP132"/>
    <s v="GCA"/>
    <s v="Rural"/>
    <n v="458"/>
    <n v="2139"/>
    <n v="144"/>
    <n v="520"/>
    <n v="144"/>
    <n v="0"/>
    <x v="0"/>
    <x v="6"/>
    <x v="1"/>
  </r>
  <r>
    <x v="0"/>
    <s v="Mansi"/>
    <s v="Man Wing Catholic Church 2"/>
    <s v="MMR001CMP132"/>
    <s v="GCA"/>
    <s v="Rural"/>
    <n v="458"/>
    <n v="2139"/>
    <n v="144"/>
    <n v="520"/>
    <n v="144"/>
    <n v="0"/>
    <x v="1"/>
    <x v="6"/>
    <x v="2"/>
  </r>
  <r>
    <x v="0"/>
    <s v="Hpakant"/>
    <s v="AG Church, Hmaw Si Sa"/>
    <s v="MMR001CMP176"/>
    <s v="GCA"/>
    <s v="Urban"/>
    <n v="67"/>
    <n v="350"/>
    <n v="67"/>
    <n v="351"/>
    <n v="67"/>
    <n v="351"/>
    <x v="2"/>
    <x v="6"/>
    <x v="2"/>
  </r>
  <r>
    <x v="0"/>
    <s v="Hpakant"/>
    <s v="AG Church, Hmaw Si Sa"/>
    <s v="MMR001CMP176"/>
    <s v="GCA"/>
    <s v="Urban"/>
    <n v="67"/>
    <n v="350"/>
    <n v="67"/>
    <n v="351"/>
    <n v="67"/>
    <n v="351"/>
    <x v="1"/>
    <x v="6"/>
    <x v="2"/>
  </r>
  <r>
    <x v="0"/>
    <s v="Hpakant"/>
    <s v="AG Church, Hmaw Si Sa"/>
    <s v="MMR001CMP176"/>
    <s v="GCA"/>
    <s v="Urban"/>
    <n v="67"/>
    <n v="350"/>
    <n v="67"/>
    <n v="351"/>
    <n v="67"/>
    <n v="351"/>
    <x v="0"/>
    <x v="6"/>
    <x v="2"/>
  </r>
  <r>
    <x v="0"/>
    <s v="Waingmaw"/>
    <s v="Qtr. 3 Mu-yin  Baptist Church"/>
    <s v="MMR001CMP030"/>
    <s v="GCA"/>
    <s v="Urban"/>
    <n v="31"/>
    <n v="171"/>
    <n v="23"/>
    <n v="124"/>
    <n v="31"/>
    <n v="171"/>
    <x v="2"/>
    <x v="6"/>
    <x v="1"/>
  </r>
  <r>
    <x v="0"/>
    <s v="Myitkyina"/>
    <s v="Le Kone Ziun Baptist Church "/>
    <s v="MMR001CMP014"/>
    <s v="GCA"/>
    <s v="Urban"/>
    <n v="138"/>
    <n v="697"/>
    <n v="82"/>
    <n v="467"/>
    <n v="138"/>
    <n v="697"/>
    <x v="0"/>
    <x v="6"/>
    <x v="0"/>
  </r>
  <r>
    <x v="0"/>
    <s v="Waingmaw"/>
    <s v="Qtr. 3 Mu-yin  Baptist Church"/>
    <s v="MMR001CMP030"/>
    <s v="GCA"/>
    <s v="Urban"/>
    <n v="31"/>
    <n v="171"/>
    <n v="23"/>
    <n v="124"/>
    <n v="31"/>
    <n v="171"/>
    <x v="0"/>
    <x v="6"/>
    <x v="1"/>
  </r>
  <r>
    <x v="0"/>
    <s v="Waingmaw"/>
    <s v="Hkat Cho "/>
    <s v="MMR001CMP028"/>
    <s v="GCA"/>
    <s v="Rural"/>
    <n v="99"/>
    <n v="480"/>
    <n v="65"/>
    <n v="360"/>
    <n v="99"/>
    <n v="480"/>
    <x v="2"/>
    <x v="6"/>
    <x v="2"/>
  </r>
  <r>
    <x v="0"/>
    <s v="Waingmaw"/>
    <s v="Pajau / Jan Mai"/>
    <s v="MMR001CMP120"/>
    <s v="NGCA"/>
    <s v="Sub-urban"/>
    <n v="191"/>
    <n v="768"/>
    <n v="178"/>
    <n v="850"/>
    <n v="178"/>
    <n v="850"/>
    <x v="1"/>
    <x v="6"/>
    <x v="2"/>
  </r>
  <r>
    <x v="0"/>
    <s v="Waingmaw"/>
    <s v="Pajau / Jan Mai"/>
    <s v="MMR001CMP120"/>
    <s v="NGCA"/>
    <s v="Sub-urban"/>
    <n v="191"/>
    <n v="768"/>
    <n v="178"/>
    <n v="850"/>
    <n v="178"/>
    <n v="850"/>
    <x v="2"/>
    <x v="6"/>
    <x v="19"/>
  </r>
  <r>
    <x v="0"/>
    <s v="Mansi"/>
    <s v="Bum Tsit Pa "/>
    <s v="MMR001CMP129"/>
    <s v="NGCA"/>
    <s v="Rural"/>
    <n v="245"/>
    <n v="1232"/>
    <n v="425"/>
    <n v="1982"/>
    <n v="425"/>
    <n v="0"/>
    <x v="0"/>
    <x v="6"/>
    <x v="2"/>
  </r>
  <r>
    <x v="0"/>
    <s v="Mansi"/>
    <s v="Bum Tsit Pa "/>
    <s v="MMR001CMP129"/>
    <s v="NGCA"/>
    <s v="Rural"/>
    <n v="245"/>
    <n v="1232"/>
    <n v="425"/>
    <n v="1982"/>
    <n v="425"/>
    <n v="0"/>
    <x v="1"/>
    <x v="6"/>
    <x v="2"/>
  </r>
  <r>
    <x v="0"/>
    <s v="Mansi"/>
    <s v="Bum Tsit Pa "/>
    <s v="MMR001CMP129"/>
    <s v="NGCA"/>
    <s v="Rural"/>
    <n v="245"/>
    <n v="1232"/>
    <n v="425"/>
    <n v="1982"/>
    <n v="425"/>
    <n v="0"/>
    <x v="2"/>
    <x v="6"/>
    <x v="2"/>
  </r>
  <r>
    <x v="1"/>
    <s v="Namhkan"/>
    <s v="Namhkan - Pang Long KBC"/>
    <s v="MMR015CMP215"/>
    <s v="GCA"/>
    <s v="Urban"/>
    <n v="126"/>
    <n v="572"/>
    <n v="123"/>
    <n v="571"/>
    <n v="124"/>
    <n v="575"/>
    <x v="1"/>
    <x v="6"/>
    <x v="2"/>
  </r>
  <r>
    <x v="0"/>
    <s v="Myitkyina"/>
    <s v="Shwe Zet Baptist Church"/>
    <s v="MMR001CMP009"/>
    <s v="GCA"/>
    <s v="Urban"/>
    <n v="90"/>
    <n v="487"/>
    <n v="75"/>
    <n v="423"/>
    <n v="91"/>
    <n v="491"/>
    <x v="0"/>
    <x v="6"/>
    <x v="2"/>
  </r>
  <r>
    <x v="0"/>
    <s v="Myitkyina"/>
    <s v="Shwe Zet Baptist Church"/>
    <s v="MMR001CMP009"/>
    <s v="GCA"/>
    <s v="Urban"/>
    <n v="90"/>
    <n v="487"/>
    <n v="75"/>
    <n v="423"/>
    <n v="91"/>
    <n v="491"/>
    <x v="1"/>
    <x v="6"/>
    <x v="2"/>
  </r>
  <r>
    <x v="1"/>
    <s v="Manton"/>
    <s v="Mandung - Jinghpaw"/>
    <s v="MMR015CMP009"/>
    <s v="GCA"/>
    <s v="Urban"/>
    <n v="37"/>
    <n v="159"/>
    <n v="37"/>
    <n v="159"/>
    <n v="37"/>
    <n v="172"/>
    <x v="2"/>
    <x v="6"/>
    <x v="2"/>
  </r>
  <r>
    <x v="0"/>
    <s v="Myitkyina"/>
    <s v="Shwe Zet Baptist Church"/>
    <s v="MMR001CMP009"/>
    <s v="GCA"/>
    <s v="Urban"/>
    <n v="90"/>
    <n v="487"/>
    <n v="75"/>
    <n v="423"/>
    <n v="91"/>
    <n v="491"/>
    <x v="2"/>
    <x v="6"/>
    <x v="2"/>
  </r>
  <r>
    <x v="0"/>
    <s v="Hpakant"/>
    <s v="Dhama Rakhita, Nyein Chan Tar Yar Ward(Lon Khin)"/>
    <s v="MMR001CMP174"/>
    <s v="GCA"/>
    <s v="Urban"/>
    <n v="65"/>
    <n v="347"/>
    <n v="66"/>
    <n v="354"/>
    <n v="66"/>
    <n v="0"/>
    <x v="2"/>
    <x v="6"/>
    <x v="1"/>
  </r>
  <r>
    <x v="0"/>
    <s v="Hpakant"/>
    <s v="Dhama Rakhita, Nyein Chan Tar Yar Ward(Lon Khin)"/>
    <s v="MMR001CMP174"/>
    <s v="GCA"/>
    <s v="Urban"/>
    <n v="65"/>
    <n v="347"/>
    <n v="66"/>
    <n v="354"/>
    <n v="66"/>
    <n v="0"/>
    <x v="1"/>
    <x v="6"/>
    <x v="2"/>
  </r>
  <r>
    <x v="0"/>
    <s v="Waingmaw"/>
    <s v="Qtr. 3 Mu-yin  Baptist Church"/>
    <s v="MMR001CMP030"/>
    <s v="GCA"/>
    <s v="Urban"/>
    <n v="31"/>
    <n v="171"/>
    <n v="23"/>
    <n v="124"/>
    <n v="31"/>
    <n v="171"/>
    <x v="1"/>
    <x v="6"/>
    <x v="2"/>
  </r>
  <r>
    <x v="0"/>
    <s v="Bhamo"/>
    <s v="Mu-yin Baptist Church"/>
    <s v="MMR001CMP051"/>
    <s v="GCA"/>
    <s v="Urban"/>
    <n v="23"/>
    <n v="86"/>
    <n v="13"/>
    <n v="55"/>
    <n v="14"/>
    <n v="65"/>
    <x v="1"/>
    <x v="6"/>
    <x v="1"/>
  </r>
  <r>
    <x v="0"/>
    <s v="Hpakant"/>
    <s v="5 Ward RC Church(lon Khin)"/>
    <s v="MMR001CMP168"/>
    <s v="GCA"/>
    <s v="Rural"/>
    <n v="66"/>
    <n v="367"/>
    <n v="60"/>
    <n v="374"/>
    <n v="70"/>
    <n v="366"/>
    <x v="2"/>
    <x v="6"/>
    <x v="2"/>
  </r>
  <r>
    <x v="1"/>
    <s v="Namhkan"/>
    <s v="Nam Hkam (KBC Jaw Wang) II"/>
    <s v="MMR015CMP214"/>
    <s v="GCA"/>
    <s v="Urban"/>
    <n v="38"/>
    <n v="198"/>
    <n v="35"/>
    <n v="188"/>
    <n v="37"/>
    <n v="198"/>
    <x v="1"/>
    <x v="6"/>
    <x v="1"/>
  </r>
  <r>
    <x v="0"/>
    <s v="Waingmaw"/>
    <s v="Maina AG Church"/>
    <s v="MMR001CMP031"/>
    <s v="GCA"/>
    <s v="Urban"/>
    <n v="143"/>
    <n v="800"/>
    <n v="113"/>
    <n v="618"/>
    <n v="143"/>
    <n v="800"/>
    <x v="2"/>
    <x v="6"/>
    <x v="19"/>
  </r>
  <r>
    <x v="0"/>
    <s v="Waingmaw"/>
    <s v="Maina AG Church"/>
    <s v="MMR001CMP031"/>
    <s v="GCA"/>
    <s v="Urban"/>
    <n v="143"/>
    <n v="800"/>
    <n v="113"/>
    <n v="618"/>
    <n v="143"/>
    <n v="800"/>
    <x v="1"/>
    <x v="6"/>
    <x v="3"/>
  </r>
  <r>
    <x v="0"/>
    <s v="Waingmaw"/>
    <s v="Maina AG Church"/>
    <s v="MMR001CMP031"/>
    <s v="GCA"/>
    <s v="Urban"/>
    <n v="143"/>
    <n v="800"/>
    <n v="113"/>
    <n v="618"/>
    <n v="143"/>
    <n v="800"/>
    <x v="0"/>
    <x v="6"/>
    <x v="26"/>
  </r>
  <r>
    <x v="0"/>
    <s v="Mansi"/>
    <s v="Lana Zup Ja "/>
    <s v="MMR001CMP128"/>
    <s v="NGCA"/>
    <s v="Rural"/>
    <n v="545"/>
    <n v="2560"/>
    <n v="553"/>
    <n v="2692"/>
    <n v="553"/>
    <n v="0"/>
    <x v="0"/>
    <x v="6"/>
    <x v="2"/>
  </r>
  <r>
    <x v="0"/>
    <s v="Mansi"/>
    <s v="Lana Zup Ja "/>
    <s v="MMR001CMP128"/>
    <s v="NGCA"/>
    <s v="Rural"/>
    <n v="545"/>
    <n v="2560"/>
    <n v="553"/>
    <n v="2692"/>
    <n v="553"/>
    <n v="0"/>
    <x v="1"/>
    <x v="6"/>
    <x v="2"/>
  </r>
  <r>
    <x v="0"/>
    <s v="Myitkyina"/>
    <s v="Maliyang Baptist Church"/>
    <s v="MMR001CMP016"/>
    <s v="GCA"/>
    <s v="Urban"/>
    <n v="60"/>
    <n v="293"/>
    <n v="60"/>
    <n v="293"/>
    <n v="60"/>
    <n v="293"/>
    <x v="0"/>
    <x v="6"/>
    <x v="1"/>
  </r>
  <r>
    <x v="0"/>
    <s v="Myitkyina"/>
    <s v="Maliyang Baptist Church"/>
    <s v="MMR001CMP016"/>
    <s v="GCA"/>
    <s v="Urban"/>
    <n v="60"/>
    <n v="293"/>
    <n v="60"/>
    <n v="293"/>
    <n v="60"/>
    <n v="293"/>
    <x v="1"/>
    <x v="6"/>
    <x v="2"/>
  </r>
  <r>
    <x v="0"/>
    <s v="Chipwi"/>
    <s v="Pan Wa"/>
    <s v="MMR001CMP210"/>
    <s v="GCA"/>
    <s v="Mixed"/>
    <n v="60"/>
    <n v="275"/>
    <n v="34"/>
    <n v="220"/>
    <n v="60"/>
    <n v="275"/>
    <x v="2"/>
    <x v="6"/>
    <x v="0"/>
  </r>
  <r>
    <x v="0"/>
    <s v="Mansi"/>
    <s v="Lana Zup Ja "/>
    <s v="MMR001CMP128"/>
    <s v="NGCA"/>
    <s v="Rural"/>
    <n v="545"/>
    <n v="2560"/>
    <n v="553"/>
    <n v="2692"/>
    <n v="553"/>
    <n v="0"/>
    <x v="2"/>
    <x v="6"/>
    <x v="2"/>
  </r>
  <r>
    <x v="0"/>
    <s v="Myitkyina"/>
    <s v="Le Kone Ziun Baptist Church "/>
    <s v="MMR001CMP014"/>
    <s v="GCA"/>
    <s v="Urban"/>
    <n v="138"/>
    <n v="697"/>
    <n v="82"/>
    <n v="467"/>
    <n v="138"/>
    <n v="697"/>
    <x v="1"/>
    <x v="6"/>
    <x v="1"/>
  </r>
  <r>
    <x v="0"/>
    <s v="Bhamo"/>
    <s v="Mu-yin Baptist Church"/>
    <s v="MMR001CMP051"/>
    <s v="GCA"/>
    <s v="Urban"/>
    <n v="23"/>
    <n v="86"/>
    <n v="13"/>
    <n v="55"/>
    <n v="14"/>
    <n v="65"/>
    <x v="2"/>
    <x v="6"/>
    <x v="2"/>
  </r>
  <r>
    <x v="0"/>
    <s v="Hpakant"/>
    <s v="5 Ward RC Church(lon Khin)"/>
    <s v="MMR001CMP168"/>
    <s v="GCA"/>
    <s v="Rural"/>
    <n v="66"/>
    <n v="367"/>
    <n v="60"/>
    <n v="374"/>
    <n v="70"/>
    <n v="366"/>
    <x v="1"/>
    <x v="6"/>
    <x v="2"/>
  </r>
  <r>
    <x v="0"/>
    <s v="Bhamo"/>
    <s v="Mu-yin Baptist Church"/>
    <s v="MMR001CMP051"/>
    <s v="GCA"/>
    <s v="Urban"/>
    <n v="23"/>
    <n v="86"/>
    <n v="13"/>
    <n v="55"/>
    <n v="14"/>
    <n v="65"/>
    <x v="0"/>
    <x v="6"/>
    <x v="1"/>
  </r>
  <r>
    <x v="0"/>
    <s v="Waingmaw"/>
    <s v="Thargaya Lisu Baptist Church"/>
    <s v="MMR001CMP037"/>
    <s v="GCA"/>
    <s v="Urban"/>
    <n v="44"/>
    <n v="183"/>
    <n v="25"/>
    <n v="115"/>
    <n v="44"/>
    <n v="181"/>
    <x v="2"/>
    <x v="6"/>
    <x v="2"/>
  </r>
  <r>
    <x v="0"/>
    <s v="Waingmaw"/>
    <s v="Thargaya Lisu Baptist Church"/>
    <s v="MMR001CMP037"/>
    <s v="GCA"/>
    <s v="Urban"/>
    <n v="44"/>
    <n v="183"/>
    <n v="25"/>
    <n v="115"/>
    <n v="44"/>
    <n v="181"/>
    <x v="1"/>
    <x v="6"/>
    <x v="2"/>
  </r>
  <r>
    <x v="0"/>
    <s v="Waingmaw"/>
    <s v="Thargaya Lisu Baptist Church"/>
    <s v="MMR001CMP037"/>
    <s v="GCA"/>
    <s v="Urban"/>
    <n v="44"/>
    <n v="183"/>
    <n v="25"/>
    <n v="115"/>
    <n v="44"/>
    <n v="181"/>
    <x v="0"/>
    <x v="6"/>
    <x v="2"/>
  </r>
  <r>
    <x v="1"/>
    <s v="Namhkan"/>
    <s v="Nam Hkam (KBC Jaw Wang) II"/>
    <s v="MMR015CMP214"/>
    <s v="GCA"/>
    <s v="Urban"/>
    <n v="38"/>
    <n v="198"/>
    <n v="35"/>
    <n v="188"/>
    <n v="37"/>
    <n v="198"/>
    <x v="2"/>
    <x v="6"/>
    <x v="2"/>
  </r>
  <r>
    <x v="0"/>
    <s v="Hpakant"/>
    <s v="Lisu Baptist Church, Maw Wan Ward"/>
    <s v="MMR001CMP167"/>
    <s v="GCA"/>
    <s v="Rural"/>
    <n v="15"/>
    <n v="74"/>
    <n v="16"/>
    <n v="73"/>
    <n v="16"/>
    <n v="0"/>
    <x v="2"/>
    <x v="6"/>
    <x v="2"/>
  </r>
  <r>
    <x v="0"/>
    <s v="Hpakant"/>
    <s v="Lisu Baptist Church, Maw Wan Ward"/>
    <s v="MMR001CMP167"/>
    <s v="GCA"/>
    <s v="Rural"/>
    <n v="15"/>
    <n v="74"/>
    <n v="16"/>
    <n v="73"/>
    <n v="16"/>
    <n v="0"/>
    <x v="1"/>
    <x v="6"/>
    <x v="2"/>
  </r>
  <r>
    <x v="0"/>
    <s v="Hpakant"/>
    <s v="Lisu Baptist Church, Maw Wan Ward"/>
    <s v="MMR001CMP167"/>
    <s v="GCA"/>
    <s v="Rural"/>
    <n v="15"/>
    <n v="74"/>
    <n v="16"/>
    <n v="73"/>
    <n v="16"/>
    <n v="0"/>
    <x v="0"/>
    <x v="6"/>
    <x v="2"/>
  </r>
  <r>
    <x v="0"/>
    <s v="Mansi"/>
    <s v="Man Wing Catholic Church 1"/>
    <s v="MMR001CMP228"/>
    <s v="GCA"/>
    <s v="Rural"/>
    <n v="123"/>
    <n v="555"/>
    <n v="443"/>
    <n v="2248"/>
    <n v="443"/>
    <n v="0"/>
    <x v="0"/>
    <x v="6"/>
    <x v="0"/>
  </r>
  <r>
    <x v="1"/>
    <s v="Manton"/>
    <s v="Mandung - Jinghpaw"/>
    <s v="MMR015CMP009"/>
    <s v="GCA"/>
    <s v="Urban"/>
    <n v="37"/>
    <n v="159"/>
    <n v="37"/>
    <n v="159"/>
    <n v="37"/>
    <n v="172"/>
    <x v="0"/>
    <x v="6"/>
    <x v="2"/>
  </r>
  <r>
    <x v="0"/>
    <s v="Mansi"/>
    <s v="Man Wing Catholic Church 1"/>
    <s v="MMR001CMP228"/>
    <s v="GCA"/>
    <s v="Rural"/>
    <n v="123"/>
    <n v="555"/>
    <n v="443"/>
    <n v="2248"/>
    <n v="443"/>
    <n v="0"/>
    <x v="1"/>
    <x v="6"/>
    <x v="1"/>
  </r>
  <r>
    <x v="0"/>
    <s v="Mansi"/>
    <s v="Man Wing Catholic Church 1"/>
    <s v="MMR001CMP228"/>
    <s v="GCA"/>
    <s v="Rural"/>
    <n v="123"/>
    <n v="555"/>
    <n v="443"/>
    <n v="2248"/>
    <n v="443"/>
    <n v="0"/>
    <x v="2"/>
    <x v="6"/>
    <x v="1"/>
  </r>
  <r>
    <x v="1"/>
    <s v="Namtu"/>
    <s v="Nam Tu Baptist"/>
    <s v="MMR015CMP014"/>
    <s v="GCA"/>
    <s v="Urban"/>
    <n v="9"/>
    <n v="38"/>
    <n v="9"/>
    <n v="37"/>
    <n v="9"/>
    <n v="37"/>
    <x v="1"/>
    <x v="6"/>
    <x v="2"/>
  </r>
  <r>
    <x v="0"/>
    <s v="Waingmaw"/>
    <s v="Qtr. 4 Monestry (Thargaya Thayett Taw)"/>
    <s v="MMR001CMP026"/>
    <s v="GCA"/>
    <s v="Urban"/>
    <n v="88"/>
    <n v="482"/>
    <n v="80"/>
    <n v="427"/>
    <n v="87"/>
    <n v="480"/>
    <x v="2"/>
    <x v="6"/>
    <x v="2"/>
  </r>
  <r>
    <x v="0"/>
    <s v="Waingmaw"/>
    <s v="Maina Catholic Church (St. Joseph)"/>
    <s v="MMR001CMP029"/>
    <s v="GCA"/>
    <s v="Rural"/>
    <n v="222"/>
    <n v="1208"/>
    <n v="222"/>
    <n v="1208"/>
    <n v="222"/>
    <n v="1208"/>
    <x v="0"/>
    <x v="6"/>
    <x v="2"/>
  </r>
  <r>
    <x v="0"/>
    <s v="Momauk"/>
    <s v="Dum Bung "/>
    <s v="MMR001CMP123"/>
    <s v="NGCA"/>
    <s v="Rural"/>
    <n v="116"/>
    <n v="595"/>
    <n v="115"/>
    <n v="605"/>
    <n v="115"/>
    <n v="605"/>
    <x v="2"/>
    <x v="6"/>
    <x v="2"/>
  </r>
  <r>
    <x v="0"/>
    <s v="Momauk"/>
    <s v="Dum Bung "/>
    <s v="MMR001CMP123"/>
    <s v="NGCA"/>
    <s v="Rural"/>
    <n v="116"/>
    <n v="595"/>
    <n v="115"/>
    <n v="605"/>
    <n v="115"/>
    <n v="605"/>
    <x v="1"/>
    <x v="6"/>
    <x v="2"/>
  </r>
  <r>
    <x v="0"/>
    <s v="Momauk"/>
    <s v="Dum Bung "/>
    <s v="MMR001CMP123"/>
    <s v="NGCA"/>
    <s v="Rural"/>
    <n v="116"/>
    <n v="595"/>
    <n v="115"/>
    <n v="605"/>
    <n v="115"/>
    <n v="605"/>
    <x v="0"/>
    <x v="6"/>
    <x v="2"/>
  </r>
  <r>
    <x v="1"/>
    <s v="Kutkai"/>
    <s v="Zup Aung Camp"/>
    <s v="MMR015CMP020"/>
    <s v="GCA"/>
    <s v="Rural"/>
    <n v="218"/>
    <n v="1108"/>
    <n v="202"/>
    <n v="906"/>
    <n v="202"/>
    <n v="906"/>
    <x v="1"/>
    <x v="6"/>
    <x v="2"/>
  </r>
  <r>
    <x v="0"/>
    <s v="Hpakant"/>
    <s v="Hpakant Baptist Church, Nam Ma Hpit"/>
    <s v="MMR001CMP229"/>
    <s v="GCA"/>
    <s v="Rural"/>
    <n v="116"/>
    <n v="530"/>
    <n v="104"/>
    <n v="504"/>
    <n v="104"/>
    <n v="504"/>
    <x v="0"/>
    <x v="6"/>
    <x v="2"/>
  </r>
  <r>
    <x v="0"/>
    <s v="Hpakant"/>
    <s v="Hpakant Baptist Church, Nam Ma Hpit"/>
    <s v="MMR001CMP229"/>
    <s v="GCA"/>
    <s v="Rural"/>
    <n v="116"/>
    <n v="530"/>
    <n v="104"/>
    <n v="504"/>
    <n v="104"/>
    <n v="504"/>
    <x v="1"/>
    <x v="6"/>
    <x v="1"/>
  </r>
  <r>
    <x v="0"/>
    <s v="Hpakant"/>
    <s v="Hpakant Baptist Church, Nam Ma Hpit"/>
    <s v="MMR001CMP229"/>
    <s v="GCA"/>
    <s v="Rural"/>
    <n v="116"/>
    <n v="530"/>
    <n v="104"/>
    <n v="504"/>
    <n v="104"/>
    <n v="504"/>
    <x v="2"/>
    <x v="6"/>
    <x v="2"/>
  </r>
  <r>
    <x v="0"/>
    <s v="Hpakant"/>
    <s v="Nant Ma Hpit Catholic Church"/>
    <s v="MMR001CMP103"/>
    <s v="GCA"/>
    <s v="Rural"/>
    <n v="48"/>
    <n v="420"/>
    <n v="48"/>
    <n v="220"/>
    <n v="48"/>
    <n v="220"/>
    <x v="0"/>
    <x v="6"/>
    <x v="2"/>
  </r>
  <r>
    <x v="0"/>
    <s v="Hpakant"/>
    <s v="Nant Ma Hpit Catholic Church"/>
    <s v="MMR001CMP103"/>
    <s v="GCA"/>
    <s v="Rural"/>
    <n v="48"/>
    <n v="420"/>
    <n v="48"/>
    <n v="220"/>
    <n v="48"/>
    <n v="220"/>
    <x v="1"/>
    <x v="6"/>
    <x v="2"/>
  </r>
  <r>
    <x v="0"/>
    <s v="Hpakant"/>
    <s v="Nant Ma Hpit Catholic Church"/>
    <s v="MMR001CMP103"/>
    <s v="GCA"/>
    <s v="Rural"/>
    <n v="48"/>
    <n v="420"/>
    <n v="48"/>
    <n v="220"/>
    <n v="48"/>
    <n v="220"/>
    <x v="2"/>
    <x v="6"/>
    <x v="2"/>
  </r>
  <r>
    <x v="0"/>
    <s v="Chipwi"/>
    <s v="Lhaovao Baptist Church (LBC)"/>
    <s v="MMR001CMP195"/>
    <s v="GCA"/>
    <s v="Urban"/>
    <n v="143"/>
    <n v="638"/>
    <n v="131"/>
    <n v="593"/>
    <n v="141"/>
    <n v="638"/>
    <x v="2"/>
    <x v="6"/>
    <x v="2"/>
  </r>
  <r>
    <x v="0"/>
    <s v="Waingmaw"/>
    <s v="Maga Yang "/>
    <s v="MMR001CMP119"/>
    <s v="NGCA"/>
    <s v="Rural"/>
    <n v="608"/>
    <n v="2639"/>
    <n v="500"/>
    <n v="2145"/>
    <n v="586"/>
    <n v="2614"/>
    <x v="1"/>
    <x v="6"/>
    <x v="6"/>
  </r>
  <r>
    <x v="0"/>
    <s v="Chipwi"/>
    <s v="Lhaovao Baptist Church (LBC)"/>
    <s v="MMR001CMP195"/>
    <s v="GCA"/>
    <s v="Urban"/>
    <n v="143"/>
    <n v="638"/>
    <n v="131"/>
    <n v="593"/>
    <n v="141"/>
    <n v="638"/>
    <x v="0"/>
    <x v="6"/>
    <x v="2"/>
  </r>
  <r>
    <x v="0"/>
    <s v="Waingmaw"/>
    <s v="Maga Yang "/>
    <s v="MMR001CMP119"/>
    <s v="NGCA"/>
    <s v="Rural"/>
    <n v="608"/>
    <n v="2639"/>
    <n v="500"/>
    <n v="2145"/>
    <n v="586"/>
    <n v="2614"/>
    <x v="0"/>
    <x v="6"/>
    <x v="23"/>
  </r>
  <r>
    <x v="0"/>
    <s v="Waingmaw"/>
    <s v="Qtr. 4 Monestry (Thargaya Thayett Taw)"/>
    <s v="MMR001CMP026"/>
    <s v="GCA"/>
    <s v="Urban"/>
    <n v="88"/>
    <n v="482"/>
    <n v="80"/>
    <n v="427"/>
    <n v="87"/>
    <n v="480"/>
    <x v="1"/>
    <x v="6"/>
    <x v="1"/>
  </r>
  <r>
    <x v="0"/>
    <s v="Waingmaw"/>
    <s v="Qtr. 4 Monestry (Thargaya Thayett Taw)"/>
    <s v="MMR001CMP026"/>
    <s v="GCA"/>
    <s v="Urban"/>
    <n v="88"/>
    <n v="482"/>
    <n v="80"/>
    <n v="427"/>
    <n v="87"/>
    <n v="480"/>
    <x v="0"/>
    <x v="6"/>
    <x v="1"/>
  </r>
  <r>
    <x v="1"/>
    <s v="Kutkai"/>
    <s v="Kutkai downtown (KBC Church)"/>
    <s v="MMR015CMP016"/>
    <s v="GCA"/>
    <s v="Urban"/>
    <n v="65"/>
    <n v="285"/>
    <n v="63"/>
    <n v="286"/>
    <n v="63"/>
    <n v="286"/>
    <x v="0"/>
    <x v="6"/>
    <x v="2"/>
  </r>
  <r>
    <x v="0"/>
    <s v="Myitkyina"/>
    <s v="Nan Kway St. John Catholic Church"/>
    <s v="MMR001CMP024"/>
    <s v="GCA"/>
    <s v="Rural"/>
    <n v="67"/>
    <n v="327"/>
    <n v="68"/>
    <n v="327"/>
    <n v="68"/>
    <n v="327"/>
    <x v="0"/>
    <x v="6"/>
    <x v="1"/>
  </r>
  <r>
    <x v="0"/>
    <s v="Myitkyina"/>
    <s v="Nan Kway St. John Catholic Church"/>
    <s v="MMR001CMP024"/>
    <s v="GCA"/>
    <s v="Rural"/>
    <n v="67"/>
    <n v="327"/>
    <n v="68"/>
    <n v="327"/>
    <n v="68"/>
    <n v="327"/>
    <x v="1"/>
    <x v="6"/>
    <x v="2"/>
  </r>
  <r>
    <x v="0"/>
    <s v="Myitkyina"/>
    <s v="Nan Kway St. John Catholic Church"/>
    <s v="MMR001CMP024"/>
    <s v="GCA"/>
    <s v="Rural"/>
    <n v="67"/>
    <n v="327"/>
    <n v="68"/>
    <n v="327"/>
    <n v="68"/>
    <n v="327"/>
    <x v="2"/>
    <x v="6"/>
    <x v="1"/>
  </r>
  <r>
    <x v="0"/>
    <s v="Myitkyina"/>
    <s v="Shatapru Sut Ngai Tawng"/>
    <s v="MMR001CMP006"/>
    <s v="GCA"/>
    <s v="Urban"/>
    <n v="95"/>
    <n v="385"/>
    <m/>
    <m/>
    <m/>
    <n v="395"/>
    <x v="0"/>
    <x v="6"/>
    <x v="2"/>
  </r>
  <r>
    <x v="0"/>
    <s v="Myitkyina"/>
    <s v="Shatapru Sut Ngai Tawng"/>
    <s v="MMR001CMP006"/>
    <s v="GCA"/>
    <s v="Urban"/>
    <n v="95"/>
    <n v="385"/>
    <m/>
    <m/>
    <m/>
    <n v="395"/>
    <x v="1"/>
    <x v="6"/>
    <x v="2"/>
  </r>
  <r>
    <x v="0"/>
    <s v="Myitkyina"/>
    <s v="Shatapru Sut Ngai Tawng"/>
    <s v="MMR001CMP006"/>
    <s v="GCA"/>
    <s v="Urban"/>
    <n v="95"/>
    <n v="385"/>
    <m/>
    <m/>
    <m/>
    <n v="395"/>
    <x v="2"/>
    <x v="6"/>
    <x v="2"/>
  </r>
  <r>
    <x v="1"/>
    <s v="Kutkai"/>
    <s v="Zup Aung Camp"/>
    <s v="MMR015CMP020"/>
    <s v="GCA"/>
    <s v="Rural"/>
    <n v="218"/>
    <n v="1108"/>
    <n v="202"/>
    <n v="906"/>
    <n v="202"/>
    <n v="906"/>
    <x v="2"/>
    <x v="6"/>
    <x v="1"/>
  </r>
  <r>
    <x v="0"/>
    <s v="Myitkyina"/>
    <s v="Maw Hpawng Hka Nan Baptist Church"/>
    <s v="MMR001CMP020"/>
    <s v="GCA"/>
    <s v="Rural"/>
    <n v="21"/>
    <n v="99"/>
    <n v="18"/>
    <n v="89"/>
    <n v="21"/>
    <n v="99"/>
    <x v="2"/>
    <x v="6"/>
    <x v="2"/>
  </r>
  <r>
    <x v="0"/>
    <s v="Waingmaw"/>
    <s v="Woi Chyai "/>
    <s v="MMR001CMP116"/>
    <s v="NGCA"/>
    <s v="Urban"/>
    <n v="1344"/>
    <n v="6811"/>
    <n v="352"/>
    <n v="1884"/>
    <m/>
    <n v="6602"/>
    <x v="2"/>
    <x v="6"/>
    <x v="18"/>
  </r>
  <r>
    <x v="0"/>
    <s v="Chipwi"/>
    <s v="Lhaovao Baptist Church (LBC)"/>
    <s v="MMR001CMP195"/>
    <s v="GCA"/>
    <s v="Urban"/>
    <n v="143"/>
    <n v="638"/>
    <n v="131"/>
    <n v="593"/>
    <n v="141"/>
    <n v="638"/>
    <x v="1"/>
    <x v="6"/>
    <x v="2"/>
  </r>
  <r>
    <x v="0"/>
    <s v="Myitkyina"/>
    <s v="Pa Dauk Myaing(Pa La Na)"/>
    <s v="MMR001CMP162"/>
    <s v="GCA"/>
    <s v="Rural"/>
    <n v="43"/>
    <n v="207"/>
    <n v="43"/>
    <n v="269"/>
    <n v="43"/>
    <n v="270"/>
    <x v="2"/>
    <x v="6"/>
    <x v="0"/>
  </r>
  <r>
    <x v="0"/>
    <s v="Momauk"/>
    <s v="Hpun Lum Yang "/>
    <s v="MMR001CMP122"/>
    <s v="NGCA"/>
    <s v="Rural"/>
    <n v="662"/>
    <n v="3293"/>
    <n v="586"/>
    <n v="2829"/>
    <n v="586"/>
    <n v="2829"/>
    <x v="1"/>
    <x v="6"/>
    <x v="13"/>
  </r>
  <r>
    <x v="0"/>
    <s v="Momauk"/>
    <s v="Hpun Lum Yang "/>
    <s v="MMR001CMP122"/>
    <s v="NGCA"/>
    <s v="Rural"/>
    <n v="662"/>
    <n v="3293"/>
    <n v="586"/>
    <n v="2829"/>
    <n v="586"/>
    <n v="2829"/>
    <x v="0"/>
    <x v="6"/>
    <x v="12"/>
  </r>
  <r>
    <x v="1"/>
    <s v="Kutkai"/>
    <s v="Mine Yu Lay village"/>
    <s v="MMR015CMP018"/>
    <s v="GCA"/>
    <s v="Rural"/>
    <n v="63"/>
    <n v="305"/>
    <n v="69"/>
    <n v="305"/>
    <n v="69"/>
    <n v="305"/>
    <x v="2"/>
    <x v="6"/>
    <x v="2"/>
  </r>
  <r>
    <x v="0"/>
    <s v="Waingmaw"/>
    <s v="Waingmaw AG Church"/>
    <s v="MMR001CMP038"/>
    <s v="GCA"/>
    <s v="Urban"/>
    <n v="70"/>
    <n v="278"/>
    <n v="37"/>
    <n v="156"/>
    <n v="71"/>
    <n v="277"/>
    <x v="2"/>
    <x v="6"/>
    <x v="2"/>
  </r>
  <r>
    <x v="0"/>
    <s v="Waingmaw"/>
    <s v="Waingmaw AG Church"/>
    <s v="MMR001CMP038"/>
    <s v="GCA"/>
    <s v="Urban"/>
    <n v="70"/>
    <n v="278"/>
    <n v="37"/>
    <n v="156"/>
    <n v="71"/>
    <n v="277"/>
    <x v="1"/>
    <x v="6"/>
    <x v="2"/>
  </r>
  <r>
    <x v="0"/>
    <s v="Waingmaw"/>
    <s v="Waingmaw AG Church"/>
    <s v="MMR001CMP038"/>
    <s v="GCA"/>
    <s v="Urban"/>
    <n v="70"/>
    <n v="278"/>
    <n v="37"/>
    <n v="156"/>
    <n v="71"/>
    <n v="277"/>
    <x v="0"/>
    <x v="6"/>
    <x v="2"/>
  </r>
  <r>
    <x v="0"/>
    <s v="Chipwi"/>
    <s v="Chipwi KBC camp"/>
    <s v="MMR001CMP042"/>
    <s v="GCA"/>
    <s v="Urban"/>
    <n v="109"/>
    <n v="511"/>
    <n v="109"/>
    <n v="513"/>
    <n v="109"/>
    <n v="0"/>
    <x v="0"/>
    <x v="6"/>
    <x v="0"/>
  </r>
  <r>
    <x v="0"/>
    <s v="Chipwi"/>
    <s v="Chipwi KBC camp"/>
    <s v="MMR001CMP042"/>
    <s v="GCA"/>
    <s v="Urban"/>
    <n v="109"/>
    <n v="511"/>
    <n v="109"/>
    <n v="513"/>
    <n v="109"/>
    <n v="0"/>
    <x v="1"/>
    <x v="6"/>
    <x v="2"/>
  </r>
  <r>
    <x v="0"/>
    <s v="Chipwi"/>
    <s v="Chipwi KBC camp"/>
    <s v="MMR001CMP042"/>
    <s v="GCA"/>
    <s v="Urban"/>
    <n v="109"/>
    <n v="511"/>
    <n v="109"/>
    <n v="513"/>
    <n v="109"/>
    <n v="0"/>
    <x v="2"/>
    <x v="6"/>
    <x v="0"/>
  </r>
  <r>
    <x v="0"/>
    <s v="Bhamo"/>
    <s v="Aung Thar Church"/>
    <s v="MMR001CMP194"/>
    <s v="GCA"/>
    <s v="Mixed"/>
    <n v="12"/>
    <n v="52"/>
    <n v="12"/>
    <n v="56"/>
    <n v="12"/>
    <n v="56"/>
    <x v="2"/>
    <x v="6"/>
    <x v="2"/>
  </r>
  <r>
    <x v="0"/>
    <s v="Bhamo"/>
    <s v="Aung Thar Church"/>
    <s v="MMR001CMP194"/>
    <s v="GCA"/>
    <s v="Mixed"/>
    <n v="12"/>
    <n v="52"/>
    <n v="12"/>
    <n v="56"/>
    <n v="12"/>
    <n v="56"/>
    <x v="1"/>
    <x v="6"/>
    <x v="2"/>
  </r>
  <r>
    <x v="0"/>
    <s v="Momauk"/>
    <s v="Je Yang Hka "/>
    <s v="MMR001CMP121"/>
    <s v="NGCA"/>
    <s v="Rural"/>
    <n v="1695"/>
    <n v="7145"/>
    <n v="1501"/>
    <n v="8042"/>
    <n v="1643"/>
    <n v="8780"/>
    <x v="0"/>
    <x v="6"/>
    <x v="44"/>
  </r>
  <r>
    <x v="0"/>
    <s v="Waingmaw"/>
    <s v="Maga Yang "/>
    <s v="MMR001CMP119"/>
    <s v="NGCA"/>
    <s v="Rural"/>
    <n v="608"/>
    <n v="2639"/>
    <n v="500"/>
    <n v="2145"/>
    <n v="586"/>
    <n v="2614"/>
    <x v="2"/>
    <x v="6"/>
    <x v="22"/>
  </r>
  <r>
    <x v="0"/>
    <s v="Momauk"/>
    <s v="Je Yang Hka "/>
    <s v="MMR001CMP121"/>
    <s v="NGCA"/>
    <s v="Rural"/>
    <n v="1695"/>
    <n v="7145"/>
    <n v="1501"/>
    <n v="8042"/>
    <n v="1643"/>
    <n v="8780"/>
    <x v="2"/>
    <x v="6"/>
    <x v="52"/>
  </r>
  <r>
    <x v="0"/>
    <s v="Myitkyina"/>
    <s v="Maw Hpawng Hka Nan Baptist Church"/>
    <s v="MMR001CMP020"/>
    <s v="GCA"/>
    <s v="Rural"/>
    <n v="21"/>
    <n v="99"/>
    <n v="18"/>
    <n v="89"/>
    <n v="21"/>
    <n v="99"/>
    <x v="1"/>
    <x v="6"/>
    <x v="2"/>
  </r>
  <r>
    <x v="0"/>
    <s v="Myitkyina"/>
    <s v="Pa Dauk Myaing(Pa La Na)"/>
    <s v="MMR001CMP162"/>
    <s v="GCA"/>
    <s v="Rural"/>
    <n v="43"/>
    <n v="207"/>
    <n v="43"/>
    <n v="269"/>
    <n v="43"/>
    <n v="270"/>
    <x v="1"/>
    <x v="6"/>
    <x v="2"/>
  </r>
  <r>
    <x v="0"/>
    <s v="Myitkyina"/>
    <s v="Pa Dauk Myaing(Pa La Na)"/>
    <s v="MMR001CMP162"/>
    <s v="GCA"/>
    <s v="Rural"/>
    <n v="43"/>
    <n v="207"/>
    <n v="43"/>
    <n v="269"/>
    <n v="43"/>
    <n v="270"/>
    <x v="0"/>
    <x v="6"/>
    <x v="0"/>
  </r>
  <r>
    <x v="1"/>
    <s v="Kutkai"/>
    <s v="Mine Yu Lay village"/>
    <s v="MMR015CMP018"/>
    <s v="GCA"/>
    <s v="Rural"/>
    <n v="63"/>
    <n v="305"/>
    <n v="69"/>
    <n v="305"/>
    <n v="69"/>
    <n v="305"/>
    <x v="1"/>
    <x v="6"/>
    <x v="2"/>
  </r>
  <r>
    <x v="1"/>
    <s v="Kutkai"/>
    <s v="Mine Yu Lay village"/>
    <s v="MMR015CMP018"/>
    <s v="GCA"/>
    <s v="Rural"/>
    <n v="63"/>
    <n v="305"/>
    <n v="69"/>
    <n v="305"/>
    <n v="69"/>
    <n v="305"/>
    <x v="0"/>
    <x v="6"/>
    <x v="2"/>
  </r>
  <r>
    <x v="0"/>
    <s v="Waingmaw"/>
    <s v="Qtr. 2 Lhaovo Baptist Church"/>
    <s v="MMR001CMP032"/>
    <s v="GCA"/>
    <s v="Urban"/>
    <n v="91"/>
    <n v="328"/>
    <n v="69"/>
    <n v="258"/>
    <n v="91"/>
    <n v="328"/>
    <x v="2"/>
    <x v="6"/>
    <x v="0"/>
  </r>
  <r>
    <x v="0"/>
    <s v="Waingmaw"/>
    <s v="Qtr. 2 Lhaovo Baptist Church"/>
    <s v="MMR001CMP032"/>
    <s v="GCA"/>
    <s v="Urban"/>
    <n v="91"/>
    <n v="328"/>
    <n v="69"/>
    <n v="258"/>
    <n v="91"/>
    <n v="328"/>
    <x v="1"/>
    <x v="6"/>
    <x v="1"/>
  </r>
  <r>
    <x v="0"/>
    <s v="Waingmaw"/>
    <s v="Qtr. 2 Lhaovo Baptist Church"/>
    <s v="MMR001CMP032"/>
    <s v="GCA"/>
    <s v="Urban"/>
    <n v="91"/>
    <n v="328"/>
    <n v="69"/>
    <n v="258"/>
    <n v="91"/>
    <n v="328"/>
    <x v="0"/>
    <x v="6"/>
    <x v="4"/>
  </r>
  <r>
    <x v="0"/>
    <s v="Waingmaw"/>
    <s v="Shing Jai"/>
    <s v="MMR001CMP041"/>
    <s v="GCA"/>
    <s v="Rural"/>
    <n v="172"/>
    <n v="838"/>
    <n v="179"/>
    <n v="940"/>
    <n v="179"/>
    <n v="940"/>
    <x v="0"/>
    <x v="6"/>
    <x v="1"/>
  </r>
  <r>
    <x v="0"/>
    <s v="Bhamo"/>
    <s v="Aung Thar Church"/>
    <s v="MMR001CMP194"/>
    <s v="GCA"/>
    <s v="Mixed"/>
    <n v="12"/>
    <n v="52"/>
    <n v="12"/>
    <n v="56"/>
    <n v="12"/>
    <n v="56"/>
    <x v="0"/>
    <x v="6"/>
    <x v="2"/>
  </r>
  <r>
    <x v="0"/>
    <s v="Waingmaw"/>
    <s v="Nawng Hee Village"/>
    <s v="MMR001CMP033"/>
    <s v="GCA"/>
    <s v="Rural"/>
    <n v="18"/>
    <n v="82"/>
    <n v="12"/>
    <n v="51"/>
    <n v="18"/>
    <n v="81"/>
    <x v="0"/>
    <x v="6"/>
    <x v="2"/>
  </r>
  <r>
    <x v="0"/>
    <s v="Waingmaw"/>
    <s v="Nawng Hee Village"/>
    <s v="MMR001CMP033"/>
    <s v="GCA"/>
    <s v="Rural"/>
    <n v="18"/>
    <n v="82"/>
    <n v="12"/>
    <n v="51"/>
    <n v="18"/>
    <n v="81"/>
    <x v="1"/>
    <x v="6"/>
    <x v="2"/>
  </r>
  <r>
    <x v="0"/>
    <s v="Waingmaw"/>
    <s v="Nawng Hee Village"/>
    <s v="MMR001CMP033"/>
    <s v="GCA"/>
    <s v="Rural"/>
    <n v="18"/>
    <n v="82"/>
    <n v="12"/>
    <n v="51"/>
    <n v="18"/>
    <n v="81"/>
    <x v="2"/>
    <x v="6"/>
    <x v="2"/>
  </r>
  <r>
    <x v="0"/>
    <s v="Momauk"/>
    <s v="Je Yang Hka "/>
    <s v="MMR001CMP121"/>
    <s v="NGCA"/>
    <s v="Rural"/>
    <n v="1695"/>
    <n v="7145"/>
    <n v="1501"/>
    <n v="8042"/>
    <n v="1643"/>
    <n v="8780"/>
    <x v="1"/>
    <x v="6"/>
    <x v="15"/>
  </r>
  <r>
    <x v="0"/>
    <s v="Waingmaw"/>
    <s v="Maina Catholic Church (St. Joseph)"/>
    <s v="MMR001CMP029"/>
    <s v="GCA"/>
    <s v="Rural"/>
    <n v="222"/>
    <n v="1208"/>
    <n v="222"/>
    <n v="1208"/>
    <n v="222"/>
    <n v="1208"/>
    <x v="2"/>
    <x v="6"/>
    <x v="2"/>
  </r>
  <r>
    <x v="0"/>
    <s v="Myitkyina"/>
    <s v="Jan Mai Kawng Baptist Church"/>
    <s v="MMR001CMP018"/>
    <s v="GCA"/>
    <s v="Urban"/>
    <n v="203"/>
    <n v="1072"/>
    <n v="198"/>
    <n v="1084"/>
    <n v="204"/>
    <n v="1104"/>
    <x v="0"/>
    <x v="6"/>
    <x v="0"/>
  </r>
  <r>
    <x v="0"/>
    <s v="Myitkyina"/>
    <s v="Jan Mai Kawng Catholic Church"/>
    <s v="MMR001CMP019"/>
    <s v="GCA"/>
    <s v="Urban"/>
    <n v="105"/>
    <n v="462"/>
    <n v="103"/>
    <n v="462"/>
    <n v="123"/>
    <n v="463"/>
    <x v="2"/>
    <x v="6"/>
    <x v="2"/>
  </r>
  <r>
    <x v="1"/>
    <s v="Kutkai"/>
    <s v="Kutkai downtown (KBC Church)"/>
    <s v="MMR015CMP016"/>
    <s v="GCA"/>
    <s v="Urban"/>
    <n v="65"/>
    <n v="285"/>
    <n v="63"/>
    <n v="286"/>
    <n v="63"/>
    <n v="286"/>
    <x v="1"/>
    <x v="6"/>
    <x v="2"/>
  </r>
  <r>
    <x v="0"/>
    <s v="Bhamo"/>
    <s v="Ta Gun Taing Monastery (Shwe Kyi Na)"/>
    <s v="MMR001CMP055"/>
    <s v="GCA"/>
    <s v="Urban"/>
    <n v="25"/>
    <n v="104"/>
    <n v="24"/>
    <n v="107"/>
    <n v="24"/>
    <n v="107"/>
    <x v="2"/>
    <x v="6"/>
    <x v="2"/>
  </r>
  <r>
    <x v="0"/>
    <s v="Bhamo"/>
    <s v="Ta Gun Taing Monastery (Shwe Kyi Na)"/>
    <s v="MMR001CMP055"/>
    <s v="GCA"/>
    <s v="Urban"/>
    <n v="25"/>
    <n v="104"/>
    <n v="24"/>
    <n v="107"/>
    <n v="24"/>
    <n v="107"/>
    <x v="1"/>
    <x v="6"/>
    <x v="0"/>
  </r>
  <r>
    <x v="0"/>
    <s v="Bhamo"/>
    <s v="Ta Gun Taing Monastery (Shwe Kyi Na)"/>
    <s v="MMR001CMP055"/>
    <s v="GCA"/>
    <s v="Urban"/>
    <n v="25"/>
    <n v="104"/>
    <n v="24"/>
    <n v="107"/>
    <n v="24"/>
    <n v="107"/>
    <x v="0"/>
    <x v="6"/>
    <x v="0"/>
  </r>
  <r>
    <x v="0"/>
    <s v="Myitkyina"/>
    <s v="Jan Mai Kawng Baptist Church"/>
    <s v="MMR001CMP018"/>
    <s v="GCA"/>
    <s v="Urban"/>
    <n v="203"/>
    <n v="1072"/>
    <n v="198"/>
    <n v="1084"/>
    <n v="204"/>
    <n v="1104"/>
    <x v="1"/>
    <x v="6"/>
    <x v="1"/>
  </r>
  <r>
    <x v="0"/>
    <s v="Myitkyina"/>
    <s v="Jan Mai Kawng Baptist Church"/>
    <s v="MMR001CMP018"/>
    <s v="GCA"/>
    <s v="Urban"/>
    <n v="203"/>
    <n v="1072"/>
    <n v="198"/>
    <n v="1084"/>
    <n v="204"/>
    <n v="1104"/>
    <x v="2"/>
    <x v="6"/>
    <x v="1"/>
  </r>
  <r>
    <x v="1"/>
    <s v="Muse"/>
    <s v="Muse Baptist Church"/>
    <s v="MMR015CMP213"/>
    <s v="GCA"/>
    <s v="Urban"/>
    <n v="56"/>
    <n v="236"/>
    <n v="52"/>
    <n v="212"/>
    <n v="52"/>
    <n v="212"/>
    <x v="1"/>
    <x v="6"/>
    <x v="2"/>
  </r>
  <r>
    <x v="0"/>
    <s v="Myitkyina"/>
    <s v="Tat Kone COC Baptist - Tat Kone Htoi San"/>
    <s v="MMR001CMP023"/>
    <s v="GCA"/>
    <s v="Urban"/>
    <n v="54"/>
    <n v="258"/>
    <n v="53"/>
    <n v="251"/>
    <n v="54"/>
    <n v="257"/>
    <x v="2"/>
    <x v="6"/>
    <x v="2"/>
  </r>
  <r>
    <x v="0"/>
    <s v="Myitkyina"/>
    <s v="Tat Kone COC Baptist - Tat Kone Htoi San"/>
    <s v="MMR001CMP023"/>
    <s v="GCA"/>
    <s v="Urban"/>
    <n v="54"/>
    <n v="258"/>
    <n v="53"/>
    <n v="251"/>
    <n v="54"/>
    <n v="257"/>
    <x v="1"/>
    <x v="6"/>
    <x v="2"/>
  </r>
  <r>
    <x v="0"/>
    <s v="Myitkyina"/>
    <s v="Tat Kone COC Baptist - Tat Kone Htoi San"/>
    <s v="MMR001CMP023"/>
    <s v="GCA"/>
    <s v="Urban"/>
    <n v="54"/>
    <n v="258"/>
    <n v="53"/>
    <n v="251"/>
    <n v="54"/>
    <n v="257"/>
    <x v="0"/>
    <x v="6"/>
    <x v="2"/>
  </r>
  <r>
    <x v="0"/>
    <s v="Waingmaw"/>
    <s v="Woi Chyai "/>
    <s v="MMR001CMP116"/>
    <s v="NGCA"/>
    <s v="Urban"/>
    <n v="1344"/>
    <n v="6811"/>
    <n v="352"/>
    <n v="1884"/>
    <m/>
    <n v="6602"/>
    <x v="1"/>
    <x v="6"/>
    <x v="7"/>
  </r>
  <r>
    <x v="0"/>
    <s v="Waingmaw"/>
    <s v="Maina Catholic Church (St. Joseph)"/>
    <s v="MMR001CMP029"/>
    <s v="GCA"/>
    <s v="Rural"/>
    <n v="222"/>
    <n v="1208"/>
    <n v="222"/>
    <n v="1208"/>
    <n v="222"/>
    <n v="1208"/>
    <x v="1"/>
    <x v="6"/>
    <x v="2"/>
  </r>
  <r>
    <x v="0"/>
    <s v="Waingmaw"/>
    <s v="Maina KBC (Bawng Ring)"/>
    <s v="MMR001CMP040"/>
    <s v="GCA"/>
    <s v="Rural"/>
    <n v="428"/>
    <n v="2219"/>
    <n v="396"/>
    <n v="2120"/>
    <n v="396"/>
    <n v="2120"/>
    <x v="2"/>
    <x v="6"/>
    <x v="2"/>
  </r>
  <r>
    <x v="0"/>
    <s v="Myitkyina"/>
    <s v="Shatapru Thida Aye Baptist Church"/>
    <s v="MMR001CMP007"/>
    <s v="GCA"/>
    <s v="Urban"/>
    <n v="22"/>
    <n v="111"/>
    <n v="21"/>
    <n v="102"/>
    <n v="22"/>
    <n v="111"/>
    <x v="2"/>
    <x v="6"/>
    <x v="1"/>
  </r>
  <r>
    <x v="0"/>
    <s v="Myitkyina"/>
    <s v="Tat Kone Baptist Church"/>
    <s v="MMR001CMP001"/>
    <s v="GCA"/>
    <s v="Urban"/>
    <n v="54"/>
    <n v="355"/>
    <n v="51"/>
    <n v="273"/>
    <n v="67"/>
    <n v="365"/>
    <x v="0"/>
    <x v="6"/>
    <x v="2"/>
  </r>
  <r>
    <x v="0"/>
    <s v="Myitkyina"/>
    <s v="Shatapru Thida Aye Baptist Church"/>
    <s v="MMR001CMP007"/>
    <s v="GCA"/>
    <s v="Urban"/>
    <n v="22"/>
    <n v="111"/>
    <n v="21"/>
    <n v="102"/>
    <n v="22"/>
    <n v="111"/>
    <x v="1"/>
    <x v="6"/>
    <x v="2"/>
  </r>
  <r>
    <x v="0"/>
    <s v="Myitkyina"/>
    <s v="Shatapru Thida Aye Baptist Church"/>
    <s v="MMR001CMP007"/>
    <s v="GCA"/>
    <s v="Urban"/>
    <n v="22"/>
    <n v="111"/>
    <n v="21"/>
    <n v="102"/>
    <n v="22"/>
    <n v="111"/>
    <x v="0"/>
    <x v="6"/>
    <x v="1"/>
  </r>
  <r>
    <x v="0"/>
    <s v="Bhamo"/>
    <s v="Lisu Boarding-House"/>
    <s v="MMR001CMP049"/>
    <s v="GCA"/>
    <s v="Urban"/>
    <n v="116"/>
    <n v="659"/>
    <n v="113"/>
    <n v="641"/>
    <n v="120"/>
    <n v="680"/>
    <x v="2"/>
    <x v="6"/>
    <x v="2"/>
  </r>
  <r>
    <x v="0"/>
    <s v="Bhamo"/>
    <s v="Lisu Boarding-House"/>
    <s v="MMR001CMP049"/>
    <s v="GCA"/>
    <s v="Urban"/>
    <n v="116"/>
    <n v="659"/>
    <n v="113"/>
    <n v="641"/>
    <n v="120"/>
    <n v="680"/>
    <x v="1"/>
    <x v="6"/>
    <x v="1"/>
  </r>
  <r>
    <x v="0"/>
    <s v="Bhamo"/>
    <s v="Lisu Boarding-House"/>
    <s v="MMR001CMP049"/>
    <s v="GCA"/>
    <s v="Urban"/>
    <n v="116"/>
    <n v="659"/>
    <n v="113"/>
    <n v="641"/>
    <n v="120"/>
    <n v="680"/>
    <x v="0"/>
    <x v="6"/>
    <x v="1"/>
  </r>
  <r>
    <x v="1"/>
    <s v="Namtu"/>
    <s v="Nam Tu Baptist"/>
    <s v="MMR015CMP014"/>
    <s v="GCA"/>
    <s v="Urban"/>
    <n v="9"/>
    <n v="38"/>
    <n v="9"/>
    <n v="37"/>
    <n v="9"/>
    <n v="37"/>
    <x v="0"/>
    <x v="6"/>
    <x v="2"/>
  </r>
  <r>
    <x v="0"/>
    <s v="Myitkyina"/>
    <s v="Tat Kone Baptist Church"/>
    <s v="MMR001CMP001"/>
    <s v="GCA"/>
    <s v="Urban"/>
    <n v="54"/>
    <n v="355"/>
    <n v="51"/>
    <n v="273"/>
    <n v="67"/>
    <n v="365"/>
    <x v="1"/>
    <x v="6"/>
    <x v="2"/>
  </r>
  <r>
    <x v="0"/>
    <s v="Myitkyina"/>
    <s v="Tat Kone Baptist Church"/>
    <s v="MMR001CMP001"/>
    <s v="GCA"/>
    <s v="Urban"/>
    <n v="54"/>
    <n v="355"/>
    <n v="51"/>
    <n v="273"/>
    <n v="67"/>
    <n v="365"/>
    <x v="2"/>
    <x v="6"/>
    <x v="2"/>
  </r>
  <r>
    <x v="1"/>
    <s v="Muse"/>
    <s v="Muse Baptist Church"/>
    <s v="MMR015CMP213"/>
    <s v="GCA"/>
    <s v="Urban"/>
    <n v="56"/>
    <n v="236"/>
    <n v="52"/>
    <n v="212"/>
    <n v="52"/>
    <n v="212"/>
    <x v="2"/>
    <x v="6"/>
    <x v="2"/>
  </r>
  <r>
    <x v="0"/>
    <s v="Chipwi"/>
    <s v="Pan Wa"/>
    <s v="MMR001CMP210"/>
    <s v="GCA"/>
    <s v="Mixed"/>
    <n v="60"/>
    <n v="275"/>
    <n v="34"/>
    <n v="220"/>
    <n v="60"/>
    <n v="275"/>
    <x v="0"/>
    <x v="6"/>
    <x v="0"/>
  </r>
  <r>
    <x v="0"/>
    <s v="Hpakant"/>
    <s v="Dhama Rakhita, Nyein Chan Tar Yar Ward(Lon Khin)"/>
    <s v="MMR001CMP174"/>
    <s v="GCA"/>
    <s v="Urban"/>
    <n v="65"/>
    <n v="347"/>
    <n v="66"/>
    <n v="354"/>
    <n v="66"/>
    <n v="0"/>
    <x v="0"/>
    <x v="6"/>
    <x v="1"/>
  </r>
  <r>
    <x v="0"/>
    <s v="Mohnyin"/>
    <s v="St. Patrick Catholic Church "/>
    <s v="MMR001CMP080"/>
    <s v="GCA"/>
    <s v="Urban"/>
    <n v="12"/>
    <n v="55"/>
    <n v="12"/>
    <n v="62"/>
    <n v="12"/>
    <n v="62"/>
    <x v="1"/>
    <x v="6"/>
    <x v="0"/>
  </r>
  <r>
    <x v="0"/>
    <s v="Chipwi"/>
    <s v="Pan Wa"/>
    <s v="MMR001CMP210"/>
    <s v="GCA"/>
    <s v="Mixed"/>
    <n v="60"/>
    <n v="275"/>
    <n v="34"/>
    <n v="220"/>
    <n v="60"/>
    <n v="275"/>
    <x v="1"/>
    <x v="6"/>
    <x v="2"/>
  </r>
  <r>
    <x v="0"/>
    <s v="Myitkyina"/>
    <s v="Maw Hpawng Hka Nan Baptist Church"/>
    <s v="MMR001CMP020"/>
    <s v="GCA"/>
    <s v="Rural"/>
    <n v="21"/>
    <n v="99"/>
    <n v="18"/>
    <n v="89"/>
    <n v="21"/>
    <n v="99"/>
    <x v="0"/>
    <x v="6"/>
    <x v="2"/>
  </r>
  <r>
    <x v="0"/>
    <s v="Waingmaw"/>
    <s v="Border Post 8"/>
    <s v="MMR001CMP113"/>
    <s v="NGCA"/>
    <s v="Rural"/>
    <n v="155"/>
    <n v="672"/>
    <n v="155"/>
    <n v="665"/>
    <n v="155"/>
    <n v="665"/>
    <x v="0"/>
    <x v="6"/>
    <x v="3"/>
  </r>
  <r>
    <x v="0"/>
    <s v="Waingmaw"/>
    <s v="Border Post 8"/>
    <s v="MMR001CMP113"/>
    <s v="NGCA"/>
    <s v="Rural"/>
    <n v="155"/>
    <n v="672"/>
    <n v="155"/>
    <n v="665"/>
    <n v="155"/>
    <n v="665"/>
    <x v="1"/>
    <x v="6"/>
    <x v="0"/>
  </r>
  <r>
    <x v="0"/>
    <s v="Waingmaw"/>
    <s v="Border Post 8"/>
    <s v="MMR001CMP113"/>
    <s v="NGCA"/>
    <s v="Rural"/>
    <n v="155"/>
    <n v="672"/>
    <n v="155"/>
    <n v="665"/>
    <n v="155"/>
    <n v="665"/>
    <x v="2"/>
    <x v="6"/>
    <x v="0"/>
  </r>
  <r>
    <x v="0"/>
    <s v="Momauk"/>
    <s v="Momauk Baptist Church"/>
    <s v="MMR001CMP056"/>
    <s v="GCA"/>
    <s v="Urban"/>
    <n v="207"/>
    <n v="1863"/>
    <n v="391"/>
    <n v="1820"/>
    <n v="391"/>
    <n v="1820"/>
    <x v="0"/>
    <x v="6"/>
    <x v="2"/>
  </r>
  <r>
    <x v="0"/>
    <s v="Hpakant"/>
    <s v="Hlaing Naung Baptist"/>
    <s v="MMR001CMP148"/>
    <s v="GCA"/>
    <s v="Mixed"/>
    <n v="14"/>
    <n v="47"/>
    <n v="14"/>
    <n v="47"/>
    <n v="14"/>
    <n v="47"/>
    <x v="0"/>
    <x v="6"/>
    <x v="2"/>
  </r>
  <r>
    <x v="0"/>
    <s v="Hpakant"/>
    <s v="Hlaing Naung Baptist"/>
    <s v="MMR001CMP148"/>
    <s v="GCA"/>
    <s v="Mixed"/>
    <n v="14"/>
    <n v="47"/>
    <n v="14"/>
    <n v="47"/>
    <n v="14"/>
    <n v="47"/>
    <x v="1"/>
    <x v="6"/>
    <x v="2"/>
  </r>
  <r>
    <x v="0"/>
    <s v="Hpakant"/>
    <s v="Hlaing Naung Baptist"/>
    <s v="MMR001CMP148"/>
    <s v="GCA"/>
    <s v="Mixed"/>
    <n v="14"/>
    <n v="47"/>
    <n v="14"/>
    <n v="47"/>
    <n v="14"/>
    <n v="47"/>
    <x v="2"/>
    <x v="6"/>
    <x v="2"/>
  </r>
  <r>
    <x v="0"/>
    <s v="Myitkyina"/>
    <s v="Maw Hpawng Lhaovo Baptist Church"/>
    <s v="MMR001CMP021"/>
    <s v="GCA"/>
    <s v="Rural"/>
    <n v="14"/>
    <n v="71"/>
    <n v="11"/>
    <n v="56"/>
    <n v="13"/>
    <n v="71"/>
    <x v="2"/>
    <x v="6"/>
    <x v="2"/>
  </r>
  <r>
    <x v="0"/>
    <s v="Myitkyina"/>
    <s v="Maw Hpawng Lhaovo Baptist Church"/>
    <s v="MMR001CMP021"/>
    <s v="GCA"/>
    <s v="Rural"/>
    <n v="14"/>
    <n v="71"/>
    <n v="11"/>
    <n v="56"/>
    <n v="13"/>
    <n v="71"/>
    <x v="1"/>
    <x v="6"/>
    <x v="2"/>
  </r>
  <r>
    <x v="0"/>
    <s v="Myitkyina"/>
    <s v="Maw Hpawng Lhaovo Baptist Church"/>
    <s v="MMR001CMP021"/>
    <s v="GCA"/>
    <s v="Rural"/>
    <n v="14"/>
    <n v="71"/>
    <n v="11"/>
    <n v="56"/>
    <n v="13"/>
    <n v="71"/>
    <x v="0"/>
    <x v="6"/>
    <x v="2"/>
  </r>
  <r>
    <x v="0"/>
    <s v="Myitkyina"/>
    <s v="Jan Mai Kawng Catholic Church"/>
    <s v="MMR001CMP019"/>
    <s v="GCA"/>
    <s v="Urban"/>
    <n v="105"/>
    <n v="462"/>
    <n v="103"/>
    <n v="462"/>
    <n v="123"/>
    <n v="463"/>
    <x v="1"/>
    <x v="6"/>
    <x v="0"/>
  </r>
  <r>
    <x v="0"/>
    <s v="Mohnyin"/>
    <s v="St. Patrick Catholic Church "/>
    <s v="MMR001CMP080"/>
    <s v="GCA"/>
    <s v="Urban"/>
    <n v="12"/>
    <n v="55"/>
    <n v="12"/>
    <n v="62"/>
    <n v="12"/>
    <n v="62"/>
    <x v="2"/>
    <x v="6"/>
    <x v="2"/>
  </r>
  <r>
    <x v="0"/>
    <s v="Myitkyina"/>
    <s v="Jan Mai Kawng Catholic Church"/>
    <s v="MMR001CMP019"/>
    <s v="GCA"/>
    <s v="Urban"/>
    <n v="105"/>
    <n v="462"/>
    <n v="103"/>
    <n v="462"/>
    <n v="123"/>
    <n v="463"/>
    <x v="0"/>
    <x v="6"/>
    <x v="0"/>
  </r>
  <r>
    <x v="0"/>
    <s v="Mohnyin"/>
    <s v="St. Patrick Catholic Church "/>
    <s v="MMR001CMP080"/>
    <s v="GCA"/>
    <s v="Urban"/>
    <n v="12"/>
    <n v="55"/>
    <n v="12"/>
    <n v="62"/>
    <n v="12"/>
    <n v="62"/>
    <x v="0"/>
    <x v="6"/>
    <x v="0"/>
  </r>
  <r>
    <x v="0"/>
    <s v="Momauk"/>
    <s v="Momauk Baptist Church"/>
    <s v="MMR001CMP056"/>
    <s v="GCA"/>
    <s v="Urban"/>
    <n v="207"/>
    <n v="1863"/>
    <n v="391"/>
    <n v="1820"/>
    <n v="391"/>
    <n v="1820"/>
    <x v="1"/>
    <x v="6"/>
    <x v="2"/>
  </r>
  <r>
    <x v="0"/>
    <s v="Momauk"/>
    <s v="Momauk Baptist Church"/>
    <s v="MMR001CMP056"/>
    <s v="GCA"/>
    <s v="Urban"/>
    <n v="207"/>
    <n v="1863"/>
    <n v="391"/>
    <n v="1820"/>
    <n v="391"/>
    <n v="1820"/>
    <x v="2"/>
    <x v="6"/>
    <x v="2"/>
  </r>
  <r>
    <x v="1"/>
    <s v="Kutkai"/>
    <s v="Zup Aung Camp"/>
    <s v="MMR015CMP020"/>
    <s v="GCA"/>
    <s v="Rural"/>
    <n v="218"/>
    <n v="1108"/>
    <n v="202"/>
    <n v="906"/>
    <n v="202"/>
    <n v="906"/>
    <x v="0"/>
    <x v="6"/>
    <x v="1"/>
  </r>
  <r>
    <x v="0"/>
    <s v="Waingmaw"/>
    <s v="Post 6 Camp"/>
    <s v="MMR001CMP160"/>
    <s v="NGCA"/>
    <s v="Rural"/>
    <n v="90"/>
    <n v="508"/>
    <n v="98"/>
    <n v="554"/>
    <n v="124"/>
    <n v="319"/>
    <x v="0"/>
    <x v="6"/>
    <x v="5"/>
  </r>
  <r>
    <x v="0"/>
    <s v="Waingmaw"/>
    <s v="Post 6 Camp"/>
    <s v="MMR001CMP160"/>
    <s v="NGCA"/>
    <s v="Rural"/>
    <n v="90"/>
    <n v="508"/>
    <n v="98"/>
    <n v="554"/>
    <n v="124"/>
    <n v="319"/>
    <x v="1"/>
    <x v="6"/>
    <x v="0"/>
  </r>
  <r>
    <x v="0"/>
    <s v="Waingmaw"/>
    <s v="Post 6 Camp"/>
    <s v="MMR001CMP160"/>
    <s v="NGCA"/>
    <s v="Rural"/>
    <n v="90"/>
    <n v="508"/>
    <n v="98"/>
    <n v="554"/>
    <n v="124"/>
    <n v="319"/>
    <x v="2"/>
    <x v="6"/>
    <x v="3"/>
  </r>
  <r>
    <x v="0"/>
    <s v="Bhamo"/>
    <s v="Robert Church"/>
    <s v="MMR001CMP047"/>
    <s v="GCA"/>
    <s v="Urban"/>
    <n v="652"/>
    <n v="3706"/>
    <n v="629"/>
    <n v="3794"/>
    <n v="629"/>
    <n v="3794"/>
    <x v="2"/>
    <x v="6"/>
    <x v="2"/>
  </r>
  <r>
    <x v="0"/>
    <s v="Bhamo"/>
    <s v="Robert Church"/>
    <s v="MMR001CMP047"/>
    <s v="GCA"/>
    <s v="Urban"/>
    <n v="652"/>
    <n v="3706"/>
    <n v="629"/>
    <n v="3794"/>
    <n v="629"/>
    <n v="3794"/>
    <x v="1"/>
    <x v="6"/>
    <x v="2"/>
  </r>
  <r>
    <x v="0"/>
    <s v="Bhamo"/>
    <s v="Robert Church"/>
    <s v="MMR001CMP047"/>
    <s v="GCA"/>
    <s v="Urban"/>
    <n v="652"/>
    <n v="3706"/>
    <n v="629"/>
    <n v="3794"/>
    <n v="629"/>
    <n v="3794"/>
    <x v="0"/>
    <x v="6"/>
    <x v="2"/>
  </r>
  <r>
    <x v="0"/>
    <s v="Waingmaw"/>
    <s v="Maina KBC (Bawng Ring)"/>
    <s v="MMR001CMP040"/>
    <s v="GCA"/>
    <s v="Rural"/>
    <n v="428"/>
    <n v="2219"/>
    <n v="396"/>
    <n v="2120"/>
    <n v="396"/>
    <n v="2120"/>
    <x v="0"/>
    <x v="6"/>
    <x v="2"/>
  </r>
  <r>
    <x v="0"/>
    <s v="Waingmaw"/>
    <s v="Maina KBC (Bawng Ring)"/>
    <s v="MMR001CMP040"/>
    <s v="GCA"/>
    <s v="Rural"/>
    <n v="428"/>
    <n v="2219"/>
    <n v="396"/>
    <n v="2120"/>
    <n v="396"/>
    <n v="2120"/>
    <x v="1"/>
    <x v="6"/>
    <x v="2"/>
  </r>
  <r>
    <x v="0"/>
    <s v="Waingmaw"/>
    <s v="Woi Chyai "/>
    <s v="MMR001CMP116"/>
    <s v="NGCA"/>
    <s v="Urban"/>
    <n v="1344"/>
    <n v="6811"/>
    <n v="352"/>
    <n v="1884"/>
    <m/>
    <n v="6602"/>
    <x v="0"/>
    <x v="6"/>
    <x v="53"/>
  </r>
  <r>
    <x v="1"/>
    <s v="Kutkai"/>
    <s v="Kutkai downtown (KBC Church)"/>
    <s v="MMR015CMP016"/>
    <s v="GCA"/>
    <s v="Urban"/>
    <n v="65"/>
    <n v="285"/>
    <n v="63"/>
    <n v="286"/>
    <n v="63"/>
    <n v="286"/>
    <x v="2"/>
    <x v="6"/>
    <x v="2"/>
  </r>
  <r>
    <x v="0"/>
    <s v="Waingmaw"/>
    <s v="Hkau Shau (BP 12)"/>
    <s v="MMR001CMP115"/>
    <s v="NGCA"/>
    <s v="Sub-urban"/>
    <n v="136"/>
    <n v="1116"/>
    <n v="146"/>
    <n v="1072"/>
    <n v="146"/>
    <n v="1072"/>
    <x v="2"/>
    <x v="6"/>
    <x v="1"/>
  </r>
  <r>
    <x v="0"/>
    <s v="Myitkyina"/>
    <s v="Njang Dung Baptist Church "/>
    <s v="MMR001CMP002"/>
    <s v="GCA"/>
    <s v="Urban"/>
    <n v="57"/>
    <n v="233"/>
    <n v="58"/>
    <n v="241"/>
    <n v="58"/>
    <n v="241"/>
    <x v="1"/>
    <x v="6"/>
    <x v="2"/>
  </r>
  <r>
    <x v="0"/>
    <s v="Hpakant"/>
    <s v="Baptist Church, Hmaw Si Sar(Lon Khin)"/>
    <s v="MMR001CMP169"/>
    <s v="GCA"/>
    <s v="Rural"/>
    <n v="36"/>
    <n v="220"/>
    <n v="36"/>
    <n v="220"/>
    <n v="36"/>
    <n v="220"/>
    <x v="2"/>
    <x v="6"/>
    <x v="2"/>
  </r>
  <r>
    <x v="0"/>
    <s v="Momauk"/>
    <s v="Seng Ja "/>
    <s v="MMR001CMP073"/>
    <s v="GCA"/>
    <s v="Rural"/>
    <n v="45"/>
    <n v="269"/>
    <n v="39"/>
    <n v="237"/>
    <n v="39"/>
    <n v="237"/>
    <x v="2"/>
    <x v="6"/>
    <x v="2"/>
  </r>
  <r>
    <x v="0"/>
    <s v="Momauk"/>
    <s v="Seng Ja "/>
    <s v="MMR001CMP073"/>
    <s v="GCA"/>
    <s v="Rural"/>
    <n v="45"/>
    <n v="269"/>
    <n v="39"/>
    <n v="237"/>
    <n v="39"/>
    <n v="237"/>
    <x v="1"/>
    <x v="6"/>
    <x v="2"/>
  </r>
  <r>
    <x v="0"/>
    <s v="Waingmaw"/>
    <s v="Mading Baptist Church"/>
    <s v="MMR001CMP027"/>
    <s v="GCA"/>
    <s v="Rural"/>
    <n v="22"/>
    <n v="128"/>
    <n v="21"/>
    <n v="123"/>
    <n v="22"/>
    <n v="128"/>
    <x v="0"/>
    <x v="6"/>
    <x v="2"/>
  </r>
  <r>
    <x v="0"/>
    <s v="Hpakant"/>
    <s v="Baptist Church, Hmaw Si Sar(Lon Khin)"/>
    <s v="MMR001CMP169"/>
    <s v="GCA"/>
    <s v="Rural"/>
    <n v="36"/>
    <n v="220"/>
    <n v="36"/>
    <n v="220"/>
    <n v="36"/>
    <n v="220"/>
    <x v="1"/>
    <x v="6"/>
    <x v="2"/>
  </r>
  <r>
    <x v="0"/>
    <s v="Hpakant"/>
    <s v="Baptist Church, Hmaw Si Sar(Lon Khin)"/>
    <s v="MMR001CMP169"/>
    <s v="GCA"/>
    <s v="Rural"/>
    <n v="36"/>
    <n v="220"/>
    <n v="36"/>
    <n v="220"/>
    <n v="36"/>
    <n v="220"/>
    <x v="0"/>
    <x v="6"/>
    <x v="2"/>
  </r>
  <r>
    <x v="0"/>
    <s v="Waingmaw"/>
    <s v="Mading Baptist Church"/>
    <s v="MMR001CMP027"/>
    <s v="GCA"/>
    <s v="Rural"/>
    <n v="22"/>
    <n v="128"/>
    <n v="21"/>
    <n v="123"/>
    <n v="22"/>
    <n v="128"/>
    <x v="1"/>
    <x v="6"/>
    <x v="2"/>
  </r>
  <r>
    <x v="0"/>
    <s v="Waingmaw"/>
    <s v="Mading Baptist Church"/>
    <s v="MMR001CMP027"/>
    <s v="GCA"/>
    <s v="Rural"/>
    <n v="22"/>
    <n v="128"/>
    <n v="21"/>
    <n v="123"/>
    <n v="22"/>
    <n v="128"/>
    <x v="2"/>
    <x v="6"/>
    <x v="2"/>
  </r>
  <r>
    <x v="0"/>
    <s v="Momauk"/>
    <s v="Seng Ja "/>
    <s v="MMR001CMP073"/>
    <s v="GCA"/>
    <s v="Rural"/>
    <n v="45"/>
    <n v="269"/>
    <n v="39"/>
    <n v="237"/>
    <n v="39"/>
    <n v="237"/>
    <x v="0"/>
    <x v="6"/>
    <x v="2"/>
  </r>
  <r>
    <x v="0"/>
    <s v="Momauk"/>
    <s v="Man Bung Catholic compound"/>
    <s v="MMR001CMP062"/>
    <s v="GCA"/>
    <s v="Urban"/>
    <n v="261"/>
    <n v="1155"/>
    <n v="259"/>
    <n v="1160"/>
    <n v="259"/>
    <n v="0"/>
    <x v="0"/>
    <x v="6"/>
    <x v="2"/>
  </r>
  <r>
    <x v="0"/>
    <s v="Hpakant"/>
    <s v="Maw Wan, Mu-yin Baptist Church"/>
    <s v="MMR001CMP091"/>
    <s v="GCA"/>
    <s v="Urban"/>
    <n v="5"/>
    <n v="26"/>
    <n v="5"/>
    <n v="27"/>
    <n v="5"/>
    <n v="0"/>
    <x v="1"/>
    <x v="6"/>
    <x v="2"/>
  </r>
  <r>
    <x v="0"/>
    <s v="Momauk"/>
    <s v="Man Bung Catholic compound"/>
    <s v="MMR001CMP062"/>
    <s v="GCA"/>
    <s v="Urban"/>
    <n v="261"/>
    <n v="1155"/>
    <n v="259"/>
    <n v="1160"/>
    <n v="259"/>
    <n v="0"/>
    <x v="2"/>
    <x v="6"/>
    <x v="2"/>
  </r>
  <r>
    <x v="0"/>
    <s v="Waingmaw"/>
    <s v="Hkat Cho "/>
    <s v="MMR001CMP028"/>
    <s v="GCA"/>
    <s v="Rural"/>
    <n v="99"/>
    <n v="480"/>
    <n v="65"/>
    <n v="360"/>
    <n v="99"/>
    <n v="480"/>
    <x v="1"/>
    <x v="6"/>
    <x v="2"/>
  </r>
  <r>
    <x v="0"/>
    <s v="Waingmaw"/>
    <s v="Hkau Shau (BP 12)"/>
    <s v="MMR001CMP115"/>
    <s v="NGCA"/>
    <s v="Sub-urban"/>
    <n v="136"/>
    <n v="1116"/>
    <n v="146"/>
    <n v="1072"/>
    <n v="146"/>
    <n v="1072"/>
    <x v="1"/>
    <x v="6"/>
    <x v="0"/>
  </r>
  <r>
    <x v="0"/>
    <s v="Hpakant"/>
    <s v="Nam Ma Phyit, COC"/>
    <s v="MMR001CMP192"/>
    <s v="GCA"/>
    <s v="Urban"/>
    <n v="17"/>
    <n v="64"/>
    <n v="12"/>
    <n v="47"/>
    <n v="12"/>
    <n v="0"/>
    <x v="2"/>
    <x v="6"/>
    <x v="1"/>
  </r>
  <r>
    <x v="0"/>
    <s v="Hpakant"/>
    <s v="Nam Ma Phyit, COC"/>
    <s v="MMR001CMP192"/>
    <s v="GCA"/>
    <s v="Urban"/>
    <n v="17"/>
    <n v="64"/>
    <n v="12"/>
    <n v="47"/>
    <n v="12"/>
    <n v="0"/>
    <x v="1"/>
    <x v="6"/>
    <x v="1"/>
  </r>
  <r>
    <x v="0"/>
    <s v="Hpakant"/>
    <s v="Nam Ma Phyit, COC"/>
    <s v="MMR001CMP192"/>
    <s v="GCA"/>
    <s v="Urban"/>
    <n v="17"/>
    <n v="64"/>
    <n v="12"/>
    <n v="47"/>
    <n v="12"/>
    <n v="0"/>
    <x v="0"/>
    <x v="6"/>
    <x v="0"/>
  </r>
  <r>
    <x v="0"/>
    <s v="Waingmaw"/>
    <s v="Hkau Shau (BP 12)"/>
    <s v="MMR001CMP115"/>
    <s v="NGCA"/>
    <s v="Sub-urban"/>
    <n v="136"/>
    <n v="1116"/>
    <n v="146"/>
    <n v="1072"/>
    <n v="146"/>
    <n v="1072"/>
    <x v="0"/>
    <x v="6"/>
    <x v="4"/>
  </r>
  <r>
    <x v="1"/>
    <s v="Kutkai"/>
    <s v="Mungji Pa Dabang (Baptist Church)         "/>
    <s v="MMR015CMP006"/>
    <s v="GCA"/>
    <s v="Rural"/>
    <n v="49"/>
    <n v="270"/>
    <n v="49"/>
    <n v="261"/>
    <n v="49"/>
    <n v="261"/>
    <x v="0"/>
    <x v="6"/>
    <x v="3"/>
  </r>
  <r>
    <x v="0"/>
    <s v="Hpakant"/>
    <s v="Sai Nai Baptish Church, Maw Shan Vil., Seki Mu"/>
    <s v="MMR001CMP183"/>
    <s v="GCA"/>
    <s v="Mixed"/>
    <n v="8"/>
    <n v="40"/>
    <n v="8"/>
    <m/>
    <n v="8"/>
    <n v="0"/>
    <x v="2"/>
    <x v="6"/>
    <x v="2"/>
  </r>
  <r>
    <x v="0"/>
    <s v="Hpakant"/>
    <s v="Sai Nai Baptish Church, Maw Shan Vil., Seki Mu"/>
    <s v="MMR001CMP183"/>
    <s v="GCA"/>
    <s v="Mixed"/>
    <n v="8"/>
    <n v="40"/>
    <n v="8"/>
    <m/>
    <n v="8"/>
    <n v="0"/>
    <x v="1"/>
    <x v="6"/>
    <x v="1"/>
  </r>
  <r>
    <x v="0"/>
    <s v="Hpakant"/>
    <s v="Sai Nai Baptish Church, Maw Shan Vil., Seki Mu"/>
    <s v="MMR001CMP183"/>
    <s v="GCA"/>
    <s v="Mixed"/>
    <n v="8"/>
    <n v="40"/>
    <n v="8"/>
    <m/>
    <n v="8"/>
    <n v="0"/>
    <x v="0"/>
    <x v="6"/>
    <x v="2"/>
  </r>
  <r>
    <x v="0"/>
    <s v="Chipwi"/>
    <s v="Hpare Hkyer - BP6"/>
    <s v="MMR001CMP043"/>
    <s v="NGCA"/>
    <s v="Sub-urban"/>
    <n v="154"/>
    <n v="920"/>
    <n v="512"/>
    <n v="1016"/>
    <n v="512"/>
    <n v="1016"/>
    <x v="0"/>
    <x v="6"/>
    <x v="4"/>
  </r>
  <r>
    <x v="0"/>
    <s v="Momauk"/>
    <s v="Pa Kahtawng "/>
    <s v="MMR001CMP126"/>
    <s v="NGCA"/>
    <s v="Mixed"/>
    <n v="677"/>
    <n v="3622"/>
    <n v="678"/>
    <n v="3741"/>
    <n v="678"/>
    <n v="0"/>
    <x v="1"/>
    <x v="6"/>
    <x v="2"/>
  </r>
  <r>
    <x v="0"/>
    <s v="Momauk"/>
    <s v="Man Bung Catholic compound"/>
    <s v="MMR001CMP062"/>
    <s v="GCA"/>
    <s v="Urban"/>
    <n v="261"/>
    <n v="1155"/>
    <n v="259"/>
    <n v="1160"/>
    <n v="259"/>
    <n v="0"/>
    <x v="1"/>
    <x v="6"/>
    <x v="2"/>
  </r>
  <r>
    <x v="0"/>
    <s v="Hpakant"/>
    <s v="Rawan Baptist Church, Maw Shan Vil., Seik Mu"/>
    <s v="MMR001CMP182"/>
    <s v="GCA"/>
    <s v="Urban"/>
    <n v="10"/>
    <n v="39"/>
    <n v="9"/>
    <n v="37"/>
    <n v="9"/>
    <n v="0"/>
    <x v="1"/>
    <x v="6"/>
    <x v="2"/>
  </r>
  <r>
    <x v="0"/>
    <s v="Myitkyina"/>
    <s v="Kyun Pin Thar Baptist Church"/>
    <s v="MMR001CMP013"/>
    <s v="GCA"/>
    <s v="Urban"/>
    <n v="44"/>
    <n v="191"/>
    <n v="18"/>
    <n v="65"/>
    <n v="44"/>
    <n v="191"/>
    <x v="1"/>
    <x v="6"/>
    <x v="2"/>
  </r>
  <r>
    <x v="0"/>
    <s v="Myitkyina"/>
    <s v="Kyun Pin Thar Baptist Church"/>
    <s v="MMR001CMP013"/>
    <s v="GCA"/>
    <s v="Urban"/>
    <n v="44"/>
    <n v="191"/>
    <n v="18"/>
    <n v="65"/>
    <n v="44"/>
    <n v="191"/>
    <x v="2"/>
    <x v="6"/>
    <x v="2"/>
  </r>
  <r>
    <x v="0"/>
    <s v="Momauk"/>
    <s v="Pa Kahtawng "/>
    <s v="MMR001CMP126"/>
    <s v="NGCA"/>
    <s v="Mixed"/>
    <n v="677"/>
    <n v="3622"/>
    <n v="678"/>
    <n v="3741"/>
    <n v="678"/>
    <n v="0"/>
    <x v="2"/>
    <x v="6"/>
    <x v="2"/>
  </r>
  <r>
    <x v="0"/>
    <s v="Waingmaw"/>
    <s v="Zai Awng / Mung Ga Zup"/>
    <s v="MMR001CMP111"/>
    <s v="NGCA"/>
    <s v="Sub-urban"/>
    <n v="680"/>
    <n v="2913"/>
    <n v="612"/>
    <n v="2806"/>
    <n v="612"/>
    <n v="2806"/>
    <x v="1"/>
    <x v="6"/>
    <x v="26"/>
  </r>
  <r>
    <x v="0"/>
    <s v="Momauk"/>
    <s v="Nhkawng Pa "/>
    <s v="MMR001CMP131"/>
    <s v="NGCA"/>
    <s v="Rural"/>
    <n v="375"/>
    <n v="1598"/>
    <n v="375"/>
    <m/>
    <n v="375"/>
    <n v="0"/>
    <x v="0"/>
    <x v="6"/>
    <x v="2"/>
  </r>
  <r>
    <x v="0"/>
    <s v="Momauk"/>
    <s v="Nhkawng Pa "/>
    <s v="MMR001CMP131"/>
    <s v="NGCA"/>
    <s v="Rural"/>
    <n v="375"/>
    <n v="1598"/>
    <n v="375"/>
    <m/>
    <n v="375"/>
    <n v="0"/>
    <x v="1"/>
    <x v="6"/>
    <x v="2"/>
  </r>
  <r>
    <x v="0"/>
    <s v="Momauk"/>
    <s v="Nhkawng Pa "/>
    <s v="MMR001CMP131"/>
    <s v="NGCA"/>
    <s v="Rural"/>
    <n v="375"/>
    <n v="1598"/>
    <n v="375"/>
    <m/>
    <n v="375"/>
    <n v="0"/>
    <x v="2"/>
    <x v="6"/>
    <x v="2"/>
  </r>
  <r>
    <x v="0"/>
    <s v="Waingmaw"/>
    <s v="Zai Awng / Mung Ga Zup"/>
    <s v="MMR001CMP111"/>
    <s v="NGCA"/>
    <s v="Sub-urban"/>
    <n v="680"/>
    <n v="2913"/>
    <n v="612"/>
    <n v="2806"/>
    <n v="612"/>
    <n v="2806"/>
    <x v="2"/>
    <x v="6"/>
    <x v="19"/>
  </r>
  <r>
    <x v="0"/>
    <s v="Hpakant"/>
    <s v="5 Ward Baptist Church(lon Khin)"/>
    <s v="MMR001CMP179"/>
    <s v="GCA"/>
    <s v="Rural"/>
    <n v="77"/>
    <n v="393"/>
    <n v="77"/>
    <n v="393"/>
    <n v="77"/>
    <n v="393"/>
    <x v="2"/>
    <x v="6"/>
    <x v="1"/>
  </r>
  <r>
    <x v="0"/>
    <s v="Hpakant"/>
    <s v="5 Ward Baptist Church(lon Khin)"/>
    <s v="MMR001CMP179"/>
    <s v="GCA"/>
    <s v="Rural"/>
    <n v="77"/>
    <n v="393"/>
    <n v="77"/>
    <n v="393"/>
    <n v="77"/>
    <n v="393"/>
    <x v="1"/>
    <x v="6"/>
    <x v="1"/>
  </r>
  <r>
    <x v="0"/>
    <s v="Hpakant"/>
    <s v="5 Ward Baptist Church(lon Khin)"/>
    <s v="MMR001CMP179"/>
    <s v="GCA"/>
    <s v="Rural"/>
    <n v="77"/>
    <n v="393"/>
    <n v="77"/>
    <n v="393"/>
    <n v="77"/>
    <n v="393"/>
    <x v="0"/>
    <x v="6"/>
    <x v="0"/>
  </r>
  <r>
    <x v="0"/>
    <s v="Hpakant"/>
    <s v="Maw Wan, Mu-yin Baptist Church"/>
    <s v="MMR001CMP091"/>
    <s v="GCA"/>
    <s v="Urban"/>
    <n v="5"/>
    <n v="26"/>
    <n v="5"/>
    <n v="27"/>
    <n v="5"/>
    <n v="0"/>
    <x v="0"/>
    <x v="6"/>
    <x v="2"/>
  </r>
  <r>
    <x v="0"/>
    <s v="Hpakant"/>
    <s v="Rawan Baptist Church, Maw Shan Vil., Seik Mu"/>
    <s v="MMR001CMP182"/>
    <s v="GCA"/>
    <s v="Urban"/>
    <n v="10"/>
    <n v="39"/>
    <n v="9"/>
    <n v="37"/>
    <n v="9"/>
    <n v="0"/>
    <x v="2"/>
    <x v="6"/>
    <x v="2"/>
  </r>
  <r>
    <x v="0"/>
    <s v="Mogaung"/>
    <s v="Mang Hawng Baptist Church"/>
    <s v="MMR001CMP077"/>
    <s v="GCA"/>
    <s v="Mixed"/>
    <n v="18"/>
    <n v="79"/>
    <n v="18"/>
    <n v="81"/>
    <n v="18"/>
    <n v="81"/>
    <x v="0"/>
    <x v="6"/>
    <x v="2"/>
  </r>
  <r>
    <x v="0"/>
    <s v="Hpakant"/>
    <s v="Rawan Baptist Church, Maw Shan Vil., Seik Mu"/>
    <s v="MMR001CMP182"/>
    <s v="GCA"/>
    <s v="Urban"/>
    <n v="10"/>
    <n v="39"/>
    <n v="9"/>
    <n v="37"/>
    <n v="9"/>
    <n v="0"/>
    <x v="0"/>
    <x v="6"/>
    <x v="2"/>
  </r>
  <r>
    <x v="0"/>
    <s v="Waingmaw"/>
    <s v="Qtr. 2 Myoma Baptist Church"/>
    <s v="MMR001CMP025"/>
    <s v="GCA"/>
    <s v="Urban"/>
    <n v="65"/>
    <n v="328"/>
    <n v="31"/>
    <n v="170"/>
    <n v="65"/>
    <n v="328"/>
    <x v="0"/>
    <x v="6"/>
    <x v="2"/>
  </r>
  <r>
    <x v="0"/>
    <s v="Waingmaw"/>
    <s v="Qtr. 2 Myoma Baptist Church"/>
    <s v="MMR001CMP025"/>
    <s v="GCA"/>
    <s v="Urban"/>
    <n v="65"/>
    <n v="328"/>
    <n v="31"/>
    <n v="170"/>
    <n v="65"/>
    <n v="328"/>
    <x v="1"/>
    <x v="6"/>
    <x v="2"/>
  </r>
  <r>
    <x v="0"/>
    <s v="Waingmaw"/>
    <s v="Qtr. 2 Myoma Baptist Church"/>
    <s v="MMR001CMP025"/>
    <s v="GCA"/>
    <s v="Urban"/>
    <n v="65"/>
    <n v="328"/>
    <n v="31"/>
    <n v="170"/>
    <n v="65"/>
    <n v="328"/>
    <x v="2"/>
    <x v="6"/>
    <x v="1"/>
  </r>
  <r>
    <x v="0"/>
    <s v="Momauk"/>
    <s v="Loi Je Catholic Church"/>
    <s v="MMR001CMP069"/>
    <s v="GCA"/>
    <s v="Urban"/>
    <n v="124"/>
    <n v="544"/>
    <n v="124"/>
    <n v="633"/>
    <n v="124"/>
    <n v="0"/>
    <x v="0"/>
    <x v="6"/>
    <x v="2"/>
  </r>
  <r>
    <x v="0"/>
    <s v="Momauk"/>
    <s v="Loi Je Catholic Church"/>
    <s v="MMR001CMP069"/>
    <s v="GCA"/>
    <s v="Urban"/>
    <n v="124"/>
    <n v="544"/>
    <n v="124"/>
    <n v="633"/>
    <n v="124"/>
    <n v="0"/>
    <x v="1"/>
    <x v="6"/>
    <x v="2"/>
  </r>
  <r>
    <x v="0"/>
    <s v="Momauk"/>
    <s v="Loi Je Catholic Church"/>
    <s v="MMR001CMP069"/>
    <s v="GCA"/>
    <s v="Urban"/>
    <n v="124"/>
    <n v="544"/>
    <n v="124"/>
    <n v="633"/>
    <n v="124"/>
    <n v="0"/>
    <x v="2"/>
    <x v="6"/>
    <x v="2"/>
  </r>
  <r>
    <x v="0"/>
    <s v="Hpakant"/>
    <s v="Yumar Baptist Church"/>
    <s v="MMR001CMP105"/>
    <s v="GCA"/>
    <s v="Rural"/>
    <n v="19"/>
    <n v="72"/>
    <n v="19"/>
    <n v="72"/>
    <n v="19"/>
    <n v="72"/>
    <x v="2"/>
    <x v="6"/>
    <x v="2"/>
  </r>
  <r>
    <x v="0"/>
    <s v="Hpakant"/>
    <s v="Yumar Baptist Church"/>
    <s v="MMR001CMP105"/>
    <s v="GCA"/>
    <s v="Rural"/>
    <n v="19"/>
    <n v="72"/>
    <n v="19"/>
    <n v="72"/>
    <n v="19"/>
    <n v="72"/>
    <x v="1"/>
    <x v="6"/>
    <x v="2"/>
  </r>
  <r>
    <x v="0"/>
    <s v="Hpakant"/>
    <s v="Yumar Baptist Church"/>
    <s v="MMR001CMP105"/>
    <s v="GCA"/>
    <s v="Rural"/>
    <n v="19"/>
    <n v="72"/>
    <n v="19"/>
    <n v="72"/>
    <n v="19"/>
    <n v="72"/>
    <x v="0"/>
    <x v="6"/>
    <x v="2"/>
  </r>
  <r>
    <x v="0"/>
    <s v="Hpakant"/>
    <s v="Maw Wan, Mu-yin Baptist Church"/>
    <s v="MMR001CMP091"/>
    <s v="GCA"/>
    <s v="Urban"/>
    <n v="5"/>
    <n v="26"/>
    <n v="5"/>
    <n v="27"/>
    <n v="5"/>
    <n v="0"/>
    <x v="2"/>
    <x v="6"/>
    <x v="2"/>
  </r>
  <r>
    <x v="1"/>
    <s v="Kutkai"/>
    <s v="Nam Hpak Ka Mare "/>
    <s v="MMR015CMP007"/>
    <s v="GCA"/>
    <s v="Rural"/>
    <n v="64"/>
    <n v="286"/>
    <n v="62"/>
    <n v="281"/>
    <n v="62"/>
    <n v="281"/>
    <x v="2"/>
    <x v="6"/>
    <x v="2"/>
  </r>
  <r>
    <x v="1"/>
    <s v="Namhkan"/>
    <s v="Nam Hkam - Nay Win Ni (Palawng)"/>
    <s v="MMR015CMP004"/>
    <s v="GCA"/>
    <s v="Urban"/>
    <n v="70"/>
    <n v="368"/>
    <n v="70"/>
    <n v="363"/>
    <n v="70"/>
    <n v="0"/>
    <x v="1"/>
    <x v="6"/>
    <x v="2"/>
  </r>
  <r>
    <x v="0"/>
    <s v="Myitkyina"/>
    <s v="Njang Dung Baptist Church "/>
    <s v="MMR001CMP002"/>
    <s v="GCA"/>
    <s v="Urban"/>
    <n v="57"/>
    <n v="233"/>
    <n v="58"/>
    <n v="241"/>
    <n v="58"/>
    <n v="241"/>
    <x v="0"/>
    <x v="6"/>
    <x v="2"/>
  </r>
  <r>
    <x v="1"/>
    <s v="Namhkan"/>
    <s v="Nam Hkam (KBC Jaw Wang)"/>
    <s v="MMR015CMP001"/>
    <s v="GCA"/>
    <s v="Urban"/>
    <n v="73"/>
    <n v="388"/>
    <n v="68"/>
    <n v="343"/>
    <n v="73"/>
    <n v="380"/>
    <x v="2"/>
    <x v="6"/>
    <x v="2"/>
  </r>
  <r>
    <x v="0"/>
    <s v="Myitkyina"/>
    <s v="Du Kahtawng Qtr. 14"/>
    <s v="MMR001CMP012"/>
    <s v="GCA"/>
    <s v="Urban"/>
    <n v="6"/>
    <n v="28"/>
    <n v="6"/>
    <n v="31"/>
    <n v="6"/>
    <n v="31"/>
    <x v="0"/>
    <x v="6"/>
    <x v="2"/>
  </r>
  <r>
    <x v="0"/>
    <s v="Myitkyina"/>
    <s v="Du Kahtawng Qtr. 14"/>
    <s v="MMR001CMP012"/>
    <s v="GCA"/>
    <s v="Urban"/>
    <n v="6"/>
    <n v="28"/>
    <n v="6"/>
    <n v="31"/>
    <n v="6"/>
    <n v="31"/>
    <x v="1"/>
    <x v="6"/>
    <x v="2"/>
  </r>
  <r>
    <x v="0"/>
    <s v="Myitkyina"/>
    <s v="Du Kahtawng Qtr. 14"/>
    <s v="MMR001CMP012"/>
    <s v="GCA"/>
    <s v="Urban"/>
    <n v="6"/>
    <n v="28"/>
    <n v="6"/>
    <n v="31"/>
    <n v="6"/>
    <n v="31"/>
    <x v="2"/>
    <x v="6"/>
    <x v="2"/>
  </r>
  <r>
    <x v="0"/>
    <s v="Waingmaw"/>
    <s v="Shing Jai"/>
    <s v="MMR001CMP041"/>
    <s v="GCA"/>
    <s v="Rural"/>
    <n v="172"/>
    <n v="838"/>
    <n v="179"/>
    <n v="940"/>
    <n v="179"/>
    <n v="940"/>
    <x v="2"/>
    <x v="6"/>
    <x v="1"/>
  </r>
  <r>
    <x v="1"/>
    <s v="Namhkan"/>
    <s v="Nam Hkam (KBC Jaw Wang)"/>
    <s v="MMR015CMP001"/>
    <s v="GCA"/>
    <s v="Urban"/>
    <n v="73"/>
    <n v="388"/>
    <n v="68"/>
    <n v="343"/>
    <n v="73"/>
    <n v="380"/>
    <x v="0"/>
    <x v="6"/>
    <x v="1"/>
  </r>
  <r>
    <x v="0"/>
    <s v="Waingmaw"/>
    <s v="Shing Jai"/>
    <s v="MMR001CMP041"/>
    <s v="GCA"/>
    <s v="Rural"/>
    <n v="172"/>
    <n v="838"/>
    <n v="179"/>
    <n v="940"/>
    <n v="179"/>
    <n v="940"/>
    <x v="1"/>
    <x v="6"/>
    <x v="2"/>
  </r>
  <r>
    <x v="0"/>
    <s v="Mansi"/>
    <s v="Man Wing Catholic Church 2"/>
    <s v="MMR001CMP132"/>
    <s v="GCA"/>
    <s v="Rural"/>
    <n v="458"/>
    <n v="2139"/>
    <n v="144"/>
    <n v="520"/>
    <n v="144"/>
    <n v="0"/>
    <x v="2"/>
    <x v="6"/>
    <x v="1"/>
  </r>
  <r>
    <x v="0"/>
    <s v="Myitkyina"/>
    <s v="Man Hkring Baptist Church"/>
    <s v="MMR001CMP008"/>
    <s v="GCA"/>
    <s v="Urban"/>
    <n v="101"/>
    <n v="544"/>
    <n v="94"/>
    <n v="503"/>
    <n v="101"/>
    <n v="544"/>
    <x v="2"/>
    <x v="6"/>
    <x v="2"/>
  </r>
  <r>
    <x v="0"/>
    <s v="Myitkyina"/>
    <s v="Man Hkring Baptist Church"/>
    <s v="MMR001CMP008"/>
    <s v="GCA"/>
    <s v="Urban"/>
    <n v="101"/>
    <n v="544"/>
    <n v="94"/>
    <n v="503"/>
    <n v="101"/>
    <n v="544"/>
    <x v="1"/>
    <x v="6"/>
    <x v="2"/>
  </r>
  <r>
    <x v="0"/>
    <s v="Mogaung"/>
    <s v="Kyun Taw Baptist Church "/>
    <s v="MMR001CMP078"/>
    <s v="GCA"/>
    <s v="Mixed"/>
    <n v="13"/>
    <n v="64"/>
    <n v="13"/>
    <n v="64"/>
    <n v="13"/>
    <n v="64"/>
    <x v="1"/>
    <x v="6"/>
    <x v="2"/>
  </r>
  <r>
    <x v="1"/>
    <s v="Kutkai"/>
    <s v="Mungji Pa Dabang (Baptist Church)         "/>
    <s v="MMR015CMP006"/>
    <s v="GCA"/>
    <s v="Rural"/>
    <n v="49"/>
    <n v="270"/>
    <n v="49"/>
    <n v="261"/>
    <n v="49"/>
    <n v="261"/>
    <x v="1"/>
    <x v="6"/>
    <x v="1"/>
  </r>
  <r>
    <x v="0"/>
    <s v="Mogaung"/>
    <s v="Kyun Taw Baptist Church "/>
    <s v="MMR001CMP078"/>
    <s v="GCA"/>
    <s v="Mixed"/>
    <n v="13"/>
    <n v="64"/>
    <n v="13"/>
    <n v="64"/>
    <n v="13"/>
    <n v="64"/>
    <x v="0"/>
    <x v="6"/>
    <x v="2"/>
  </r>
  <r>
    <x v="0"/>
    <s v="Momauk"/>
    <s v="Nyaung Na Pin "/>
    <s v="MMR001CMP072"/>
    <s v="GCA"/>
    <s v="Mixed"/>
    <n v="50"/>
    <n v="293"/>
    <n v="50"/>
    <n v="309"/>
    <n v="50"/>
    <n v="309"/>
    <x v="2"/>
    <x v="6"/>
    <x v="2"/>
  </r>
  <r>
    <x v="0"/>
    <s v="Momauk"/>
    <s v="Nyaung Na Pin "/>
    <s v="MMR001CMP072"/>
    <s v="GCA"/>
    <s v="Mixed"/>
    <n v="50"/>
    <n v="293"/>
    <n v="50"/>
    <n v="309"/>
    <n v="50"/>
    <n v="309"/>
    <x v="1"/>
    <x v="6"/>
    <x v="2"/>
  </r>
  <r>
    <x v="0"/>
    <s v="Momauk"/>
    <s v="Nyaung Na Pin "/>
    <s v="MMR001CMP072"/>
    <s v="GCA"/>
    <s v="Mixed"/>
    <n v="50"/>
    <n v="293"/>
    <n v="50"/>
    <n v="309"/>
    <n v="50"/>
    <n v="309"/>
    <x v="0"/>
    <x v="6"/>
    <x v="2"/>
  </r>
  <r>
    <x v="0"/>
    <s v="Mohnyin"/>
    <s v="Nawng Ing (Indawgyi) Baptist Church  "/>
    <s v="MMR001CMP152"/>
    <s v="GCA"/>
    <s v="Rural"/>
    <n v="18"/>
    <n v="141"/>
    <n v="13"/>
    <n v="76"/>
    <n v="19"/>
    <n v="100"/>
    <x v="0"/>
    <x v="6"/>
    <x v="2"/>
  </r>
  <r>
    <x v="0"/>
    <s v="Mohnyin"/>
    <s v="Nawng Ing (Indawgyi) Baptist Church  "/>
    <s v="MMR001CMP152"/>
    <s v="GCA"/>
    <s v="Rural"/>
    <n v="18"/>
    <n v="141"/>
    <n v="13"/>
    <n v="76"/>
    <n v="19"/>
    <n v="100"/>
    <x v="1"/>
    <x v="6"/>
    <x v="2"/>
  </r>
  <r>
    <x v="1"/>
    <s v="Namhkan"/>
    <s v="Nam Hkam - Nay Win Ni (Palawng)"/>
    <s v="MMR015CMP004"/>
    <s v="GCA"/>
    <s v="Urban"/>
    <n v="70"/>
    <n v="368"/>
    <n v="70"/>
    <n v="363"/>
    <n v="70"/>
    <n v="0"/>
    <x v="2"/>
    <x v="6"/>
    <x v="2"/>
  </r>
  <r>
    <x v="0"/>
    <s v="Mohnyin"/>
    <s v="Nawng Ing (Indawgyi) Baptist Church  "/>
    <s v="MMR001CMP152"/>
    <s v="GCA"/>
    <s v="Rural"/>
    <n v="18"/>
    <n v="141"/>
    <n v="13"/>
    <n v="76"/>
    <n v="19"/>
    <n v="100"/>
    <x v="2"/>
    <x v="6"/>
    <x v="2"/>
  </r>
  <r>
    <x v="0"/>
    <s v="Myitkyina"/>
    <s v="Du Kahtawng Qtr. 5"/>
    <s v="MMR001CMP011"/>
    <s v="GCA"/>
    <s v="Urban"/>
    <n v="50"/>
    <n v="236"/>
    <n v="8"/>
    <n v="35"/>
    <n v="8"/>
    <n v="35"/>
    <x v="0"/>
    <x v="6"/>
    <x v="2"/>
  </r>
  <r>
    <x v="0"/>
    <s v="Myitkyina"/>
    <s v="Du Kahtawng Qtr. 5"/>
    <s v="MMR001CMP011"/>
    <s v="GCA"/>
    <s v="Urban"/>
    <n v="50"/>
    <n v="236"/>
    <n v="8"/>
    <n v="35"/>
    <n v="8"/>
    <n v="35"/>
    <x v="1"/>
    <x v="6"/>
    <x v="2"/>
  </r>
  <r>
    <x v="1"/>
    <s v="Namhkan"/>
    <s v="Nam Hkam - Nay Win Ni (Palawng)"/>
    <s v="MMR015CMP004"/>
    <s v="GCA"/>
    <s v="Urban"/>
    <n v="70"/>
    <n v="368"/>
    <n v="70"/>
    <n v="363"/>
    <n v="70"/>
    <n v="0"/>
    <x v="0"/>
    <x v="6"/>
    <x v="2"/>
  </r>
  <r>
    <x v="0"/>
    <s v="Myitkyina"/>
    <s v="Du Kahtawng Qtr. 5"/>
    <s v="MMR001CMP011"/>
    <s v="GCA"/>
    <s v="Urban"/>
    <n v="50"/>
    <n v="236"/>
    <n v="8"/>
    <n v="35"/>
    <n v="8"/>
    <n v="35"/>
    <x v="2"/>
    <x v="6"/>
    <x v="2"/>
  </r>
  <r>
    <x v="0"/>
    <s v="Myitkyina"/>
    <s v="Man Hkring Baptist Church"/>
    <s v="MMR001CMP008"/>
    <s v="GCA"/>
    <s v="Urban"/>
    <n v="101"/>
    <n v="544"/>
    <n v="94"/>
    <n v="503"/>
    <n v="101"/>
    <n v="544"/>
    <x v="0"/>
    <x v="6"/>
    <x v="2"/>
  </r>
  <r>
    <x v="0"/>
    <s v="Hpakant"/>
    <s v="Ward 2 Sai Taung Baptist Church, Seik Mu "/>
    <s v="MMR001CMP184"/>
    <s v="GCA"/>
    <s v="Rural"/>
    <n v="35"/>
    <n v="220"/>
    <n v="35"/>
    <n v="173"/>
    <n v="35"/>
    <n v="173"/>
    <x v="1"/>
    <x v="6"/>
    <x v="2"/>
  </r>
  <r>
    <x v="0"/>
    <s v="Mogaung"/>
    <s v="Mang Hawng Baptist Church"/>
    <s v="MMR001CMP077"/>
    <s v="GCA"/>
    <s v="Mixed"/>
    <n v="18"/>
    <n v="79"/>
    <n v="18"/>
    <n v="81"/>
    <n v="18"/>
    <n v="81"/>
    <x v="1"/>
    <x v="6"/>
    <x v="2"/>
  </r>
  <r>
    <x v="0"/>
    <s v="Mogaung"/>
    <s v="Mang Hawng Baptist Church"/>
    <s v="MMR001CMP077"/>
    <s v="GCA"/>
    <s v="Mixed"/>
    <n v="18"/>
    <n v="79"/>
    <n v="18"/>
    <n v="81"/>
    <n v="18"/>
    <n v="81"/>
    <x v="2"/>
    <x v="6"/>
    <x v="2"/>
  </r>
  <r>
    <x v="0"/>
    <s v="Myitkyina"/>
    <s v="Njang Dung Baptist Church "/>
    <s v="MMR001CMP002"/>
    <s v="GCA"/>
    <s v="Urban"/>
    <n v="57"/>
    <n v="233"/>
    <n v="58"/>
    <n v="241"/>
    <n v="58"/>
    <n v="241"/>
    <x v="2"/>
    <x v="6"/>
    <x v="2"/>
  </r>
  <r>
    <x v="0"/>
    <s v="Chipwi"/>
    <s v="Hpare Hkyer - BP6"/>
    <s v="MMR001CMP043"/>
    <s v="NGCA"/>
    <s v="Sub-urban"/>
    <n v="154"/>
    <n v="920"/>
    <n v="512"/>
    <n v="1016"/>
    <n v="512"/>
    <n v="1016"/>
    <x v="1"/>
    <x v="6"/>
    <x v="2"/>
  </r>
  <r>
    <x v="0"/>
    <s v="Chipwi"/>
    <s v="Hpare Hkyer - BP6"/>
    <s v="MMR001CMP043"/>
    <s v="NGCA"/>
    <s v="Sub-urban"/>
    <n v="154"/>
    <n v="920"/>
    <n v="512"/>
    <n v="1016"/>
    <n v="512"/>
    <n v="1016"/>
    <x v="2"/>
    <x v="6"/>
    <x v="4"/>
  </r>
  <r>
    <x v="0"/>
    <s v="Hpakant"/>
    <s v="Hmaw Wan, Anglican"/>
    <s v="MMR001CMP191"/>
    <s v="GCA"/>
    <s v="Urban"/>
    <n v="13"/>
    <n v="75"/>
    <n v="8"/>
    <n v="46"/>
    <n v="8"/>
    <n v="0"/>
    <x v="2"/>
    <x v="6"/>
    <x v="2"/>
  </r>
  <r>
    <x v="0"/>
    <s v="Hpakant"/>
    <s v="Hmaw Wan, Anglican"/>
    <s v="MMR001CMP191"/>
    <s v="GCA"/>
    <s v="Urban"/>
    <n v="13"/>
    <n v="75"/>
    <n v="8"/>
    <n v="46"/>
    <n v="8"/>
    <n v="0"/>
    <x v="1"/>
    <x v="6"/>
    <x v="2"/>
  </r>
  <r>
    <x v="0"/>
    <s v="Hpakant"/>
    <s v="Hmaw Wan, Anglican"/>
    <s v="MMR001CMP191"/>
    <s v="GCA"/>
    <s v="Urban"/>
    <n v="13"/>
    <n v="75"/>
    <n v="8"/>
    <n v="46"/>
    <n v="8"/>
    <n v="0"/>
    <x v="0"/>
    <x v="6"/>
    <x v="2"/>
  </r>
  <r>
    <x v="0"/>
    <s v="Myitkyina"/>
    <s v="Tat Kone San Pya Baptist Church"/>
    <s v="MMR001CMP005"/>
    <s v="GCA"/>
    <s v="Urban"/>
    <n v="43"/>
    <n v="216"/>
    <n v="32"/>
    <n v="171"/>
    <n v="43"/>
    <n v="216"/>
    <x v="0"/>
    <x v="6"/>
    <x v="4"/>
  </r>
  <r>
    <x v="0"/>
    <s v="Mogaung"/>
    <s v="Nat Gyi Kone Baptist Church "/>
    <s v="MMR001CMP079"/>
    <s v="GCA"/>
    <s v="Urban"/>
    <n v="14"/>
    <n v="44"/>
    <n v="12"/>
    <n v="42"/>
    <n v="12"/>
    <n v="42"/>
    <x v="0"/>
    <x v="6"/>
    <x v="2"/>
  </r>
  <r>
    <x v="0"/>
    <s v="Myitkyina"/>
    <s v="Tat Kone San Pya Baptist Church"/>
    <s v="MMR001CMP005"/>
    <s v="GCA"/>
    <s v="Urban"/>
    <n v="43"/>
    <n v="216"/>
    <n v="32"/>
    <n v="171"/>
    <n v="43"/>
    <n v="216"/>
    <x v="1"/>
    <x v="6"/>
    <x v="1"/>
  </r>
  <r>
    <x v="0"/>
    <s v="Mogaung"/>
    <s v="Kyun Taw Baptist Church "/>
    <s v="MMR001CMP078"/>
    <s v="GCA"/>
    <s v="Mixed"/>
    <n v="13"/>
    <n v="64"/>
    <n v="13"/>
    <n v="64"/>
    <n v="13"/>
    <n v="64"/>
    <x v="2"/>
    <x v="6"/>
    <x v="2"/>
  </r>
  <r>
    <x v="0"/>
    <s v="Hpakant"/>
    <s v="Ward 2 Sai Taung Baptist Church, Seik Mu "/>
    <s v="MMR001CMP184"/>
    <s v="GCA"/>
    <s v="Rural"/>
    <n v="35"/>
    <n v="220"/>
    <n v="35"/>
    <n v="173"/>
    <n v="35"/>
    <n v="173"/>
    <x v="2"/>
    <x v="6"/>
    <x v="1"/>
  </r>
  <r>
    <x v="1"/>
    <s v="Kutkai"/>
    <s v="Nam Hpak Ka Mare "/>
    <s v="MMR015CMP007"/>
    <s v="GCA"/>
    <s v="Rural"/>
    <n v="64"/>
    <n v="286"/>
    <n v="62"/>
    <n v="281"/>
    <n v="62"/>
    <n v="281"/>
    <x v="1"/>
    <x v="6"/>
    <x v="2"/>
  </r>
  <r>
    <x v="0"/>
    <s v="Hpakant"/>
    <s v="Ward 2 Sai Taung Baptist Church, Seik Mu "/>
    <s v="MMR001CMP184"/>
    <s v="GCA"/>
    <s v="Rural"/>
    <n v="35"/>
    <n v="220"/>
    <n v="35"/>
    <n v="173"/>
    <n v="35"/>
    <n v="173"/>
    <x v="0"/>
    <x v="6"/>
    <x v="1"/>
  </r>
  <r>
    <x v="0"/>
    <s v="Mogaung"/>
    <s v="Nat Gyi Kone Baptist Church "/>
    <s v="MMR001CMP079"/>
    <s v="GCA"/>
    <s v="Urban"/>
    <n v="14"/>
    <n v="44"/>
    <n v="12"/>
    <n v="42"/>
    <n v="12"/>
    <n v="42"/>
    <x v="1"/>
    <x v="6"/>
    <x v="2"/>
  </r>
  <r>
    <x v="0"/>
    <s v="Mogaung"/>
    <s v="Nat Gyi Kone Baptist Church "/>
    <s v="MMR001CMP079"/>
    <s v="GCA"/>
    <s v="Urban"/>
    <n v="14"/>
    <n v="44"/>
    <n v="12"/>
    <n v="42"/>
    <n v="12"/>
    <n v="42"/>
    <x v="2"/>
    <x v="6"/>
    <x v="2"/>
  </r>
  <r>
    <x v="1"/>
    <s v="Kutkai"/>
    <s v="Mungji Pa Dabang (Baptist Church)         "/>
    <s v="MMR015CMP006"/>
    <s v="GCA"/>
    <s v="Rural"/>
    <n v="49"/>
    <n v="270"/>
    <n v="49"/>
    <n v="261"/>
    <n v="49"/>
    <n v="261"/>
    <x v="2"/>
    <x v="6"/>
    <x v="4"/>
  </r>
  <r>
    <x v="0"/>
    <s v="Myitkyina"/>
    <s v="Du Kahtawng Qtr. 4"/>
    <s v="MMR001CMP010"/>
    <s v="GCA"/>
    <s v="Urban"/>
    <n v="6"/>
    <n v="39"/>
    <n v="6"/>
    <n v="39"/>
    <n v="28"/>
    <n v="145"/>
    <x v="0"/>
    <x v="6"/>
    <x v="2"/>
  </r>
  <r>
    <x v="0"/>
    <s v="Myitkyina"/>
    <s v="Du Kahtawng Qtr. 4"/>
    <s v="MMR001CMP010"/>
    <s v="GCA"/>
    <s v="Urban"/>
    <n v="6"/>
    <n v="39"/>
    <n v="6"/>
    <n v="39"/>
    <n v="28"/>
    <n v="145"/>
    <x v="1"/>
    <x v="6"/>
    <x v="2"/>
  </r>
  <r>
    <x v="0"/>
    <s v="Myitkyina"/>
    <s v="Du Kahtawng Qtr. 4"/>
    <s v="MMR001CMP010"/>
    <s v="GCA"/>
    <s v="Urban"/>
    <n v="6"/>
    <n v="39"/>
    <n v="6"/>
    <n v="39"/>
    <n v="28"/>
    <n v="145"/>
    <x v="2"/>
    <x v="6"/>
    <x v="2"/>
  </r>
  <r>
    <x v="0"/>
    <s v="Mansi"/>
    <s v="Maing Khaung Catholic Church"/>
    <s v="MMR001CMP223"/>
    <s v="GCA"/>
    <s v="Rural"/>
    <n v="123"/>
    <n v="582"/>
    <n v="130"/>
    <n v="600"/>
    <n v="142"/>
    <n v="0"/>
    <x v="2"/>
    <x v="6"/>
    <x v="2"/>
  </r>
  <r>
    <x v="0"/>
    <s v="Mansi"/>
    <s v="Maing Khaung Catholic Church"/>
    <s v="MMR001CMP223"/>
    <s v="GCA"/>
    <s v="Rural"/>
    <n v="123"/>
    <n v="582"/>
    <n v="130"/>
    <n v="600"/>
    <n v="142"/>
    <n v="0"/>
    <x v="1"/>
    <x v="6"/>
    <x v="2"/>
  </r>
  <r>
    <x v="0"/>
    <s v="Mansi"/>
    <s v="Maing Khaung Catholic Church"/>
    <s v="MMR001CMP223"/>
    <s v="GCA"/>
    <s v="Rural"/>
    <n v="123"/>
    <n v="582"/>
    <n v="130"/>
    <n v="600"/>
    <n v="142"/>
    <n v="0"/>
    <x v="0"/>
    <x v="6"/>
    <x v="2"/>
  </r>
  <r>
    <x v="1"/>
    <s v="Namhkan"/>
    <s v="Nam Hkam (KBC Jaw Wang)"/>
    <s v="MMR015CMP001"/>
    <s v="GCA"/>
    <s v="Urban"/>
    <n v="73"/>
    <n v="388"/>
    <n v="68"/>
    <n v="343"/>
    <n v="73"/>
    <n v="380"/>
    <x v="1"/>
    <x v="6"/>
    <x v="1"/>
  </r>
  <r>
    <x v="0"/>
    <s v="Myitkyina"/>
    <s v="Tat Kone San Pya Baptist Church"/>
    <s v="MMR001CMP005"/>
    <s v="GCA"/>
    <s v="Urban"/>
    <n v="43"/>
    <n v="216"/>
    <n v="32"/>
    <n v="171"/>
    <n v="43"/>
    <n v="216"/>
    <x v="2"/>
    <x v="6"/>
    <x v="0"/>
  </r>
  <r>
    <x v="0"/>
    <s v="Waingmaw"/>
    <s v="Maina Lawang Baptist Church"/>
    <s v="MMR001CMP039"/>
    <s v="GCA"/>
    <s v="Rural"/>
    <n v="48"/>
    <n v="199"/>
    <n v="46"/>
    <n v="192"/>
    <n v="46"/>
    <n v="192"/>
    <x v="2"/>
    <x v="6"/>
    <x v="2"/>
  </r>
  <r>
    <x v="0"/>
    <s v="Momauk"/>
    <s v="Loi Je Baptist Church"/>
    <s v="MMR001CMP071"/>
    <s v="GCA"/>
    <s v="Urban"/>
    <n v="29"/>
    <n v="182"/>
    <n v="36"/>
    <n v="215"/>
    <n v="36"/>
    <n v="217"/>
    <x v="2"/>
    <x v="6"/>
    <x v="2"/>
  </r>
  <r>
    <x v="0"/>
    <s v="Momauk"/>
    <s v="Loi Je Baptist Church"/>
    <s v="MMR001CMP071"/>
    <s v="GCA"/>
    <s v="Urban"/>
    <n v="29"/>
    <n v="182"/>
    <n v="36"/>
    <n v="215"/>
    <n v="36"/>
    <n v="217"/>
    <x v="1"/>
    <x v="6"/>
    <x v="2"/>
  </r>
  <r>
    <x v="0"/>
    <s v="Hpakant"/>
    <s v="Ku Day Maw KBC"/>
    <s v="MMR001CMP231"/>
    <s v="GCA"/>
    <s v="Rural"/>
    <n v="46"/>
    <n v="225"/>
    <n v="50"/>
    <n v="242"/>
    <n v="50"/>
    <n v="242"/>
    <x v="2"/>
    <x v="6"/>
    <x v="2"/>
  </r>
  <r>
    <x v="0"/>
    <s v="Mansi"/>
    <s v="Man Wing Baptist Church"/>
    <s v="MMR001CMP133"/>
    <s v="GCA"/>
    <s v="Rural"/>
    <n v="111"/>
    <n v="541"/>
    <n v="107"/>
    <n v="525"/>
    <n v="111"/>
    <n v="525"/>
    <x v="0"/>
    <x v="6"/>
    <x v="2"/>
  </r>
  <r>
    <x v="1"/>
    <s v="Manton"/>
    <s v="Mandung - Jinghpaw"/>
    <s v="MMR015CMP009"/>
    <s v="GCA"/>
    <s v="Urban"/>
    <n v="37"/>
    <n v="159"/>
    <n v="37"/>
    <n v="159"/>
    <n v="37"/>
    <n v="172"/>
    <x v="1"/>
    <x v="6"/>
    <x v="2"/>
  </r>
  <r>
    <x v="0"/>
    <s v="Hpakant"/>
    <s v="Lisu Baptist Church, Maw Shan Vil,. Seik Mu"/>
    <s v="MMR001CMP181"/>
    <s v="GCA"/>
    <s v="Urban"/>
    <n v="25"/>
    <n v="133"/>
    <n v="21"/>
    <n v="117"/>
    <n v="21"/>
    <n v="0"/>
    <x v="2"/>
    <x v="6"/>
    <x v="2"/>
  </r>
  <r>
    <x v="0"/>
    <s v="Bhamo"/>
    <s v="Nant Hlaing Church"/>
    <s v="MMR001CMP054"/>
    <s v="GCA"/>
    <s v="Rural"/>
    <n v="20"/>
    <n v="103"/>
    <n v="19"/>
    <n v="108"/>
    <n v="19"/>
    <n v="0"/>
    <x v="2"/>
    <x v="6"/>
    <x v="2"/>
  </r>
  <r>
    <x v="0"/>
    <s v="Bhamo"/>
    <s v="Nant Hlaing Church"/>
    <s v="MMR001CMP054"/>
    <s v="GCA"/>
    <s v="Rural"/>
    <n v="20"/>
    <n v="103"/>
    <n v="19"/>
    <n v="108"/>
    <n v="19"/>
    <n v="0"/>
    <x v="0"/>
    <x v="6"/>
    <x v="2"/>
  </r>
  <r>
    <x v="0"/>
    <s v="Hpakant"/>
    <s v="Lisu Baptist Church, Maw Shan Vil,. Seik Mu"/>
    <s v="MMR001CMP181"/>
    <s v="GCA"/>
    <s v="Urban"/>
    <n v="25"/>
    <n v="133"/>
    <n v="21"/>
    <n v="117"/>
    <n v="21"/>
    <n v="0"/>
    <x v="1"/>
    <x v="6"/>
    <x v="2"/>
  </r>
  <r>
    <x v="0"/>
    <s v="Hpakant"/>
    <s v="Lisu Baptist Church, Maw Shan Vil,. Seik Mu"/>
    <s v="MMR001CMP181"/>
    <s v="GCA"/>
    <s v="Urban"/>
    <n v="25"/>
    <n v="133"/>
    <n v="21"/>
    <n v="117"/>
    <n v="21"/>
    <n v="0"/>
    <x v="0"/>
    <x v="6"/>
    <x v="2"/>
  </r>
  <r>
    <x v="0"/>
    <s v="Myitkyina"/>
    <s v="Tat Kone Galile Baptist Church"/>
    <s v="MMR001CMP003"/>
    <s v="GCA"/>
    <s v="Urban"/>
    <n v="32"/>
    <n v="146"/>
    <n v="28"/>
    <n v="138"/>
    <n v="32"/>
    <n v="161"/>
    <x v="2"/>
    <x v="6"/>
    <x v="2"/>
  </r>
  <r>
    <x v="0"/>
    <s v="Myitkyina"/>
    <s v="Tat Kone Galile Baptist Church"/>
    <s v="MMR001CMP003"/>
    <s v="GCA"/>
    <s v="Urban"/>
    <n v="32"/>
    <n v="146"/>
    <n v="28"/>
    <n v="138"/>
    <n v="32"/>
    <n v="161"/>
    <x v="1"/>
    <x v="6"/>
    <x v="2"/>
  </r>
  <r>
    <x v="0"/>
    <s v="Waingmaw"/>
    <s v="Maina Lawang Baptist Church"/>
    <s v="MMR001CMP039"/>
    <s v="GCA"/>
    <s v="Rural"/>
    <n v="48"/>
    <n v="199"/>
    <n v="46"/>
    <n v="192"/>
    <n v="46"/>
    <n v="192"/>
    <x v="0"/>
    <x v="6"/>
    <x v="1"/>
  </r>
  <r>
    <x v="0"/>
    <s v="Mansi"/>
    <s v="Man Wing Baptist Church"/>
    <s v="MMR001CMP133"/>
    <s v="GCA"/>
    <s v="Rural"/>
    <n v="111"/>
    <n v="541"/>
    <n v="107"/>
    <n v="525"/>
    <n v="111"/>
    <n v="525"/>
    <x v="2"/>
    <x v="6"/>
    <x v="2"/>
  </r>
  <r>
    <x v="0"/>
    <s v="Mansi"/>
    <s v="Man Wing Baptist Church Cultural Compound"/>
    <s v="MMR001CMP230"/>
    <s v="GCA"/>
    <s v="Rural"/>
    <n v="113"/>
    <n v="490"/>
    <n v="113"/>
    <n v="476"/>
    <n v="113"/>
    <n v="476"/>
    <x v="0"/>
    <x v="6"/>
    <x v="2"/>
  </r>
  <r>
    <x v="1"/>
    <s v="Namhkan"/>
    <s v="Namhkan - Pang Long KBC"/>
    <s v="MMR015CMP215"/>
    <s v="GCA"/>
    <s v="Urban"/>
    <n v="126"/>
    <n v="572"/>
    <n v="123"/>
    <n v="571"/>
    <n v="124"/>
    <n v="575"/>
    <x v="2"/>
    <x v="6"/>
    <x v="1"/>
  </r>
  <r>
    <x v="0"/>
    <s v="Mansi"/>
    <s v="Man Wing Baptist Church Cultural Compound"/>
    <s v="MMR001CMP230"/>
    <s v="GCA"/>
    <s v="Rural"/>
    <n v="113"/>
    <n v="490"/>
    <n v="113"/>
    <n v="476"/>
    <n v="113"/>
    <n v="476"/>
    <x v="1"/>
    <x v="6"/>
    <x v="2"/>
  </r>
  <r>
    <x v="0"/>
    <s v="Momauk"/>
    <s v="Pa Kahtawng "/>
    <s v="MMR001CMP126"/>
    <s v="NGCA"/>
    <s v="Mixed"/>
    <n v="677"/>
    <n v="3622"/>
    <n v="678"/>
    <n v="3741"/>
    <n v="678"/>
    <n v="0"/>
    <x v="0"/>
    <x v="6"/>
    <x v="2"/>
  </r>
  <r>
    <x v="0"/>
    <s v="Bhamo"/>
    <s v="AD-2000 Tharthana Compound"/>
    <s v="MMR001CMP050"/>
    <s v="GCA"/>
    <s v="Urban"/>
    <n v="274"/>
    <n v="1349"/>
    <n v="255"/>
    <n v="1126"/>
    <n v="255"/>
    <n v="0"/>
    <x v="0"/>
    <x v="6"/>
    <x v="2"/>
  </r>
  <r>
    <x v="0"/>
    <s v="Bhamo"/>
    <s v="AD-2000 Tharthana Compound"/>
    <s v="MMR001CMP050"/>
    <s v="GCA"/>
    <s v="Urban"/>
    <n v="274"/>
    <n v="1349"/>
    <n v="255"/>
    <n v="1126"/>
    <n v="255"/>
    <n v="0"/>
    <x v="1"/>
    <x v="6"/>
    <x v="2"/>
  </r>
  <r>
    <x v="0"/>
    <s v="Waingmaw"/>
    <s v="Maina Lawang Baptist Church"/>
    <s v="MMR001CMP039"/>
    <s v="GCA"/>
    <s v="Rural"/>
    <n v="48"/>
    <n v="199"/>
    <n v="46"/>
    <n v="192"/>
    <n v="46"/>
    <n v="192"/>
    <x v="1"/>
    <x v="6"/>
    <x v="1"/>
  </r>
  <r>
    <x v="0"/>
    <s v="Mansi"/>
    <s v="Man Wing Baptist Church Cultural Compound"/>
    <s v="MMR001CMP230"/>
    <s v="GCA"/>
    <s v="Rural"/>
    <n v="113"/>
    <n v="490"/>
    <n v="113"/>
    <n v="476"/>
    <n v="113"/>
    <n v="476"/>
    <x v="2"/>
    <x v="6"/>
    <x v="2"/>
  </r>
  <r>
    <x v="1"/>
    <s v="Kutkai"/>
    <s v="Nam Hpak Ka Mare "/>
    <s v="MMR015CMP007"/>
    <s v="GCA"/>
    <s v="Rural"/>
    <n v="64"/>
    <n v="286"/>
    <n v="62"/>
    <n v="281"/>
    <n v="62"/>
    <n v="281"/>
    <x v="0"/>
    <x v="6"/>
    <x v="2"/>
  </r>
  <r>
    <x v="0"/>
    <s v="Myitkyina"/>
    <s v="Tat Kone Galile Baptist Church"/>
    <s v="MMR001CMP003"/>
    <s v="GCA"/>
    <s v="Urban"/>
    <n v="32"/>
    <n v="146"/>
    <n v="28"/>
    <n v="138"/>
    <n v="32"/>
    <n v="161"/>
    <x v="0"/>
    <x v="6"/>
    <x v="2"/>
  </r>
  <r>
    <x v="0"/>
    <s v="Hpakant"/>
    <s v="Chin Church, Seik Mu"/>
    <s v="MMR001CMP109"/>
    <s v="GCA"/>
    <s v="Urban"/>
    <n v="6"/>
    <n v="30"/>
    <n v="6"/>
    <n v="28"/>
    <n v="6"/>
    <n v="0"/>
    <x v="2"/>
    <x v="6"/>
    <x v="2"/>
  </r>
  <r>
    <x v="0"/>
    <s v="Hpakant"/>
    <s v="Chin Church, Seik Mu"/>
    <s v="MMR001CMP109"/>
    <s v="GCA"/>
    <s v="Urban"/>
    <n v="6"/>
    <n v="30"/>
    <n v="6"/>
    <n v="28"/>
    <n v="6"/>
    <n v="0"/>
    <x v="1"/>
    <x v="6"/>
    <x v="2"/>
  </r>
  <r>
    <x v="0"/>
    <s v="Hpakant"/>
    <s v="Chin Church, Seik Mu"/>
    <s v="MMR001CMP109"/>
    <s v="GCA"/>
    <s v="Urban"/>
    <n v="6"/>
    <n v="30"/>
    <n v="6"/>
    <n v="28"/>
    <n v="6"/>
    <n v="0"/>
    <x v="0"/>
    <x v="6"/>
    <x v="2"/>
  </r>
  <r>
    <x v="0"/>
    <s v="Momauk"/>
    <s v="Loi Je Baptist Church"/>
    <s v="MMR001CMP071"/>
    <s v="GCA"/>
    <s v="Urban"/>
    <n v="29"/>
    <n v="182"/>
    <n v="36"/>
    <n v="215"/>
    <n v="36"/>
    <n v="217"/>
    <x v="0"/>
    <x v="6"/>
    <x v="2"/>
  </r>
  <r>
    <x v="1"/>
    <s v="Namhkan"/>
    <s v="Namhkan - Pang Long KBC"/>
    <s v="MMR015CMP215"/>
    <s v="GCA"/>
    <s v="Urban"/>
    <n v="126"/>
    <n v="572"/>
    <n v="123"/>
    <n v="571"/>
    <n v="124"/>
    <n v="575"/>
    <x v="0"/>
    <x v="6"/>
    <x v="1"/>
  </r>
  <r>
    <x v="0"/>
    <s v="Bhamo"/>
    <s v="AD-2000 Tharthana Compound"/>
    <s v="MMR001CMP050"/>
    <s v="GCA"/>
    <s v="Urban"/>
    <n v="274"/>
    <n v="1349"/>
    <n v="255"/>
    <n v="1126"/>
    <n v="255"/>
    <n v="0"/>
    <x v="2"/>
    <x v="6"/>
    <x v="2"/>
  </r>
  <r>
    <x v="0"/>
    <s v="Shwegu"/>
    <s v="Shwe Gu Catholic Church"/>
    <s v="MMR001CMP068"/>
    <s v="GCA"/>
    <s v="Urban"/>
    <n v="41"/>
    <n v="152"/>
    <n v="38"/>
    <n v="165"/>
    <n v="38"/>
    <n v="0"/>
    <x v="0"/>
    <x v="6"/>
    <x v="2"/>
  </r>
  <r>
    <x v="0"/>
    <s v="Hpakant"/>
    <s v="AG Church, Maw Wan"/>
    <s v="MMR001CMP190"/>
    <s v="GCA"/>
    <s v="Urban"/>
    <n v="14"/>
    <n v="83"/>
    <n v="13"/>
    <n v="83"/>
    <n v="13"/>
    <n v="0"/>
    <x v="1"/>
    <x v="6"/>
    <x v="1"/>
  </r>
  <r>
    <x v="0"/>
    <s v="Mansi"/>
    <s v="Man Wing Baptist Church"/>
    <s v="MMR001CMP133"/>
    <s v="GCA"/>
    <s v="Rural"/>
    <n v="111"/>
    <n v="541"/>
    <n v="107"/>
    <n v="525"/>
    <n v="111"/>
    <n v="525"/>
    <x v="1"/>
    <x v="6"/>
    <x v="2"/>
  </r>
  <r>
    <x v="0"/>
    <s v="Hpakant"/>
    <s v="AG Church, Maw Wan"/>
    <s v="MMR001CMP190"/>
    <s v="GCA"/>
    <s v="Urban"/>
    <n v="14"/>
    <n v="83"/>
    <n v="13"/>
    <n v="83"/>
    <n v="13"/>
    <n v="0"/>
    <x v="0"/>
    <x v="6"/>
    <x v="1"/>
  </r>
  <r>
    <x v="0"/>
    <s v="Waingmaw"/>
    <s v="Zai Awng / Mung Ga Zup"/>
    <s v="MMR001CMP111"/>
    <s v="NGCA"/>
    <s v="Sub-urban"/>
    <n v="680"/>
    <n v="2913"/>
    <n v="612"/>
    <n v="2806"/>
    <n v="612"/>
    <n v="2806"/>
    <x v="0"/>
    <x v="6"/>
    <x v="7"/>
  </r>
  <r>
    <x v="0"/>
    <s v="Hpakant"/>
    <s v="Ku Day Maw KBC"/>
    <s v="MMR001CMP231"/>
    <s v="GCA"/>
    <s v="Rural"/>
    <n v="46"/>
    <n v="225"/>
    <n v="50"/>
    <n v="242"/>
    <n v="50"/>
    <n v="242"/>
    <x v="0"/>
    <x v="6"/>
    <x v="2"/>
  </r>
  <r>
    <x v="0"/>
    <s v="Hpakant"/>
    <s v="Ku Day Maw KBC"/>
    <s v="MMR001CMP231"/>
    <s v="GCA"/>
    <s v="Rural"/>
    <n v="46"/>
    <n v="225"/>
    <n v="50"/>
    <n v="242"/>
    <n v="50"/>
    <n v="242"/>
    <x v="1"/>
    <x v="6"/>
    <x v="2"/>
  </r>
  <r>
    <x v="0"/>
    <s v="Hpakant"/>
    <s v="AG Church, Maw Wan"/>
    <s v="MMR001CMP190"/>
    <s v="GCA"/>
    <s v="Urban"/>
    <n v="14"/>
    <n v="83"/>
    <n v="13"/>
    <n v="83"/>
    <n v="13"/>
    <n v="0"/>
    <x v="2"/>
    <x v="6"/>
    <x v="2"/>
  </r>
  <r>
    <x v="0"/>
    <s v="Bhamo"/>
    <s v="Nant Hlaing Church"/>
    <s v="MMR001CMP054"/>
    <s v="GCA"/>
    <s v="Rural"/>
    <n v="20"/>
    <n v="103"/>
    <n v="19"/>
    <n v="108"/>
    <n v="19"/>
    <n v="0"/>
    <x v="1"/>
    <x v="6"/>
    <x v="2"/>
  </r>
  <r>
    <x v="0"/>
    <s v="Myitkyina"/>
    <s v="Kyun Pin Thar Baptist Church"/>
    <s v="MMR001CMP013"/>
    <s v="GCA"/>
    <s v="Urban"/>
    <n v="44"/>
    <n v="191"/>
    <n v="18"/>
    <n v="65"/>
    <n v="44"/>
    <n v="191"/>
    <x v="0"/>
    <x v="6"/>
    <x v="2"/>
  </r>
  <r>
    <x v="0"/>
    <s v="Shwegu"/>
    <s v="Shwe Gu Catholic Church"/>
    <s v="MMR001CMP068"/>
    <s v="GCA"/>
    <s v="Urban"/>
    <n v="41"/>
    <n v="152"/>
    <n v="38"/>
    <n v="165"/>
    <n v="38"/>
    <n v="0"/>
    <x v="2"/>
    <x v="6"/>
    <x v="2"/>
  </r>
  <r>
    <x v="0"/>
    <s v="Shwegu"/>
    <s v="Shwe Gu Catholic Church"/>
    <s v="MMR001CMP068"/>
    <s v="GCA"/>
    <s v="Urban"/>
    <n v="41"/>
    <n v="152"/>
    <n v="38"/>
    <n v="165"/>
    <n v="38"/>
    <n v="0"/>
    <x v="1"/>
    <x v="6"/>
    <x v="2"/>
  </r>
  <r>
    <x v="1"/>
    <s v="Kutkai"/>
    <s v="Mungji Pa Dabang (Catholic Church)"/>
    <s v="MMR015CMP217"/>
    <s v="GCA"/>
    <s v="Mixed"/>
    <n v="23"/>
    <n v="112"/>
    <n v="22"/>
    <n v="111"/>
    <n v="22"/>
    <n v="111"/>
    <x v="1"/>
    <x v="6"/>
    <x v="2"/>
  </r>
  <r>
    <x v="0"/>
    <s v="Bhamo"/>
    <s v="Phan Khar Kone"/>
    <s v="MMR001CMP193"/>
    <s v="GCA"/>
    <s v="Rural"/>
    <n v="157"/>
    <n v="761"/>
    <n v="150"/>
    <n v="761"/>
    <n v="150"/>
    <n v="761"/>
    <x v="2"/>
    <x v="6"/>
    <x v="0"/>
  </r>
  <r>
    <x v="1"/>
    <s v="Muse"/>
    <s v="Muse Catholic Church"/>
    <s v="MMR015CMP216"/>
    <s v="GCA"/>
    <s v="Urban"/>
    <n v="26"/>
    <n v="111"/>
    <n v="26"/>
    <n v="118"/>
    <n v="26"/>
    <n v="118"/>
    <x v="0"/>
    <x v="6"/>
    <x v="1"/>
  </r>
  <r>
    <x v="1"/>
    <s v="Muse"/>
    <s v="Muse Catholic Church"/>
    <s v="MMR015CMP216"/>
    <s v="GCA"/>
    <s v="Urban"/>
    <n v="26"/>
    <n v="111"/>
    <n v="26"/>
    <n v="118"/>
    <n v="26"/>
    <n v="118"/>
    <x v="1"/>
    <x v="6"/>
    <x v="1"/>
  </r>
  <r>
    <x v="1"/>
    <s v="Muse"/>
    <s v="Muse Catholic Church"/>
    <s v="MMR015CMP216"/>
    <s v="GCA"/>
    <s v="Urban"/>
    <n v="26"/>
    <n v="111"/>
    <n v="26"/>
    <n v="118"/>
    <n v="26"/>
    <n v="118"/>
    <x v="2"/>
    <x v="6"/>
    <x v="2"/>
  </r>
  <r>
    <x v="0"/>
    <s v="Bhamo"/>
    <s v="Phan Khar Kone"/>
    <s v="MMR001CMP193"/>
    <s v="GCA"/>
    <s v="Rural"/>
    <n v="157"/>
    <n v="761"/>
    <n v="150"/>
    <n v="761"/>
    <n v="150"/>
    <n v="761"/>
    <x v="1"/>
    <x v="6"/>
    <x v="2"/>
  </r>
  <r>
    <x v="0"/>
    <s v="Bhamo"/>
    <s v="Phan Khar Kone"/>
    <s v="MMR001CMP193"/>
    <s v="GCA"/>
    <s v="Rural"/>
    <n v="157"/>
    <n v="761"/>
    <n v="150"/>
    <n v="761"/>
    <n v="150"/>
    <n v="761"/>
    <x v="0"/>
    <x v="6"/>
    <x v="0"/>
  </r>
  <r>
    <x v="0"/>
    <s v="Shwegu"/>
    <s v="Shwe Gu Baptist Church"/>
    <s v="MMR001CMP067"/>
    <s v="GCA"/>
    <s v="Urban"/>
    <n v="83"/>
    <n v="293"/>
    <n v="86"/>
    <n v="303"/>
    <n v="86"/>
    <n v="303"/>
    <x v="0"/>
    <x v="6"/>
    <x v="2"/>
  </r>
  <r>
    <x v="0"/>
    <s v="Shwegu"/>
    <s v="Shwe Gu Baptist Church"/>
    <s v="MMR001CMP067"/>
    <s v="GCA"/>
    <s v="Urban"/>
    <n v="83"/>
    <n v="293"/>
    <n v="86"/>
    <n v="303"/>
    <n v="86"/>
    <n v="303"/>
    <x v="1"/>
    <x v="6"/>
    <x v="2"/>
  </r>
  <r>
    <x v="1"/>
    <s v="Kutkai"/>
    <s v="Mungji Pa Dabang (Catholic Church)"/>
    <s v="MMR015CMP217"/>
    <s v="GCA"/>
    <s v="Mixed"/>
    <n v="23"/>
    <n v="112"/>
    <n v="22"/>
    <n v="111"/>
    <n v="22"/>
    <n v="111"/>
    <x v="0"/>
    <x v="6"/>
    <x v="2"/>
  </r>
  <r>
    <x v="1"/>
    <s v="Manton"/>
    <s v="Mandung - RC"/>
    <s v="MMR015CMP209"/>
    <s v="GCA"/>
    <s v="Urban"/>
    <n v="31"/>
    <n v="183"/>
    <n v="29"/>
    <n v="157"/>
    <n v="29"/>
    <n v="157"/>
    <x v="2"/>
    <x v="6"/>
    <x v="2"/>
  </r>
  <r>
    <x v="0"/>
    <s v="Momauk"/>
    <s v="Loi Je Lisu Camp"/>
    <s v="MMR001CMP070"/>
    <s v="GCA"/>
    <s v="Urban"/>
    <n v="188"/>
    <n v="993"/>
    <n v="190"/>
    <n v="1021"/>
    <n v="190"/>
    <n v="1021"/>
    <x v="0"/>
    <x v="6"/>
    <x v="2"/>
  </r>
  <r>
    <x v="0"/>
    <s v="Momauk"/>
    <s v="Loi Je Lisu Camp"/>
    <s v="MMR001CMP070"/>
    <s v="GCA"/>
    <s v="Urban"/>
    <n v="188"/>
    <n v="993"/>
    <n v="190"/>
    <n v="1021"/>
    <n v="190"/>
    <n v="1021"/>
    <x v="2"/>
    <x v="6"/>
    <x v="2"/>
  </r>
  <r>
    <x v="0"/>
    <s v="Momauk"/>
    <s v="Loi Je Lisu Camp"/>
    <s v="MMR001CMP070"/>
    <s v="GCA"/>
    <s v="Urban"/>
    <n v="188"/>
    <n v="993"/>
    <n v="190"/>
    <n v="1021"/>
    <n v="190"/>
    <n v="1021"/>
    <x v="1"/>
    <x v="6"/>
    <x v="2"/>
  </r>
  <r>
    <x v="0"/>
    <s v="Mansi"/>
    <s v="Maing Khaung"/>
    <s v="MMR001CMP218"/>
    <s v="GCA"/>
    <s v="Rural"/>
    <n v="372"/>
    <n v="1443"/>
    <n v="165"/>
    <n v="1672"/>
    <n v="165"/>
    <n v="1672"/>
    <x v="0"/>
    <x v="6"/>
    <x v="2"/>
  </r>
  <r>
    <x v="0"/>
    <s v="Mansi"/>
    <s v="Maing Khaung"/>
    <s v="MMR001CMP218"/>
    <s v="GCA"/>
    <s v="Rural"/>
    <n v="372"/>
    <n v="1443"/>
    <n v="165"/>
    <n v="1672"/>
    <n v="165"/>
    <n v="1672"/>
    <x v="2"/>
    <x v="6"/>
    <x v="2"/>
  </r>
  <r>
    <x v="0"/>
    <s v="Mansi"/>
    <s v="Maing Khaung"/>
    <s v="MMR001CMP218"/>
    <s v="GCA"/>
    <s v="Rural"/>
    <n v="372"/>
    <n v="1443"/>
    <n v="165"/>
    <n v="1672"/>
    <n v="165"/>
    <n v="1672"/>
    <x v="1"/>
    <x v="6"/>
    <x v="2"/>
  </r>
  <r>
    <x v="1"/>
    <s v="Manton"/>
    <s v="Mandung - RC"/>
    <s v="MMR015CMP209"/>
    <s v="GCA"/>
    <s v="Urban"/>
    <n v="31"/>
    <n v="183"/>
    <n v="29"/>
    <n v="157"/>
    <n v="29"/>
    <n v="157"/>
    <x v="0"/>
    <x v="6"/>
    <x v="2"/>
  </r>
  <r>
    <x v="1"/>
    <s v="Manton"/>
    <s v="Mandung - RC"/>
    <s v="MMR015CMP209"/>
    <s v="GCA"/>
    <s v="Urban"/>
    <n v="31"/>
    <n v="183"/>
    <n v="29"/>
    <n v="157"/>
    <n v="29"/>
    <n v="157"/>
    <x v="1"/>
    <x v="6"/>
    <x v="2"/>
  </r>
  <r>
    <x v="0"/>
    <s v="Shwegu"/>
    <s v="Shwe Gu Baptist Church"/>
    <s v="MMR001CMP067"/>
    <s v="GCA"/>
    <s v="Urban"/>
    <n v="83"/>
    <n v="293"/>
    <n v="86"/>
    <n v="303"/>
    <n v="86"/>
    <n v="303"/>
    <x v="2"/>
    <x v="6"/>
    <x v="2"/>
  </r>
  <r>
    <x v="1"/>
    <s v="Namhkan"/>
    <s v="Nam Hkam Catholic Church ( St. Thomas I)"/>
    <s v="MMR015CMP003"/>
    <s v="GCA"/>
    <s v="Urban"/>
    <n v="48"/>
    <n v="218"/>
    <n v="44"/>
    <n v="215"/>
    <n v="44"/>
    <n v="215"/>
    <x v="0"/>
    <x v="6"/>
    <x v="1"/>
  </r>
  <r>
    <x v="1"/>
    <s v="Kutkai"/>
    <s v="Mungji Pa Dabang (Catholic Church)"/>
    <s v="MMR015CMP217"/>
    <s v="GCA"/>
    <s v="Mixed"/>
    <n v="23"/>
    <n v="112"/>
    <n v="22"/>
    <n v="111"/>
    <n v="22"/>
    <n v="111"/>
    <x v="2"/>
    <x v="6"/>
    <x v="2"/>
  </r>
  <r>
    <x v="1"/>
    <s v="Kutkai"/>
    <s v="Kutkai downtown (RC Church)"/>
    <s v="MMR015CMP017"/>
    <s v="GCA"/>
    <s v="Urban"/>
    <n v="31"/>
    <n v="144"/>
    <n v="30"/>
    <n v="139"/>
    <n v="30"/>
    <n v="139"/>
    <x v="2"/>
    <x v="6"/>
    <x v="2"/>
  </r>
  <r>
    <x v="1"/>
    <s v="Kutkai"/>
    <s v="Kutkai downtown (RC Church)"/>
    <s v="MMR015CMP017"/>
    <s v="GCA"/>
    <s v="Urban"/>
    <n v="31"/>
    <n v="144"/>
    <n v="30"/>
    <n v="139"/>
    <n v="30"/>
    <n v="139"/>
    <x v="1"/>
    <x v="6"/>
    <x v="2"/>
  </r>
  <r>
    <x v="1"/>
    <s v="Kutkai"/>
    <s v="Kutkai downtown (RC Church)"/>
    <s v="MMR015CMP017"/>
    <s v="GCA"/>
    <s v="Urban"/>
    <n v="31"/>
    <n v="144"/>
    <n v="30"/>
    <n v="139"/>
    <n v="30"/>
    <n v="139"/>
    <x v="0"/>
    <x v="6"/>
    <x v="2"/>
  </r>
  <r>
    <x v="1"/>
    <s v="Namhkan"/>
    <s v="Nam Hkam Catholic Church ( St. Thomas I)"/>
    <s v="MMR015CMP003"/>
    <s v="GCA"/>
    <s v="Urban"/>
    <n v="48"/>
    <n v="218"/>
    <n v="44"/>
    <n v="215"/>
    <n v="44"/>
    <n v="215"/>
    <x v="2"/>
    <x v="6"/>
    <x v="2"/>
  </r>
  <r>
    <x v="1"/>
    <s v="Namhkan"/>
    <s v="Nam Hkam Catholic Church ( St. Thomas I)"/>
    <s v="MMR015CMP003"/>
    <s v="GCA"/>
    <s v="Urban"/>
    <n v="48"/>
    <n v="218"/>
    <n v="44"/>
    <n v="215"/>
    <n v="44"/>
    <n v="215"/>
    <x v="1"/>
    <x v="6"/>
    <x v="1"/>
  </r>
  <r>
    <x v="0"/>
    <s v="Mogaung"/>
    <s v="Sar Hmaw - KBC"/>
    <s v="MMR001CMP236"/>
    <s v="GCA"/>
    <s v="Rural"/>
    <n v="40"/>
    <n v="158"/>
    <n v="31"/>
    <n v="138"/>
    <n v="31"/>
    <n v="138"/>
    <x v="2"/>
    <x v="6"/>
    <x v="1"/>
  </r>
  <r>
    <x v="0"/>
    <s v="Mogaung"/>
    <s v="Sar Hmaw - KBC"/>
    <s v="MMR001CMP236"/>
    <s v="GCA"/>
    <s v="Rural"/>
    <n v="40"/>
    <n v="158"/>
    <n v="31"/>
    <n v="138"/>
    <n v="31"/>
    <n v="138"/>
    <x v="0"/>
    <x v="6"/>
    <x v="0"/>
  </r>
  <r>
    <x v="0"/>
    <s v="Mogaung"/>
    <s v="Sar Hmaw - KBC"/>
    <s v="MMR001CMP236"/>
    <s v="GCA"/>
    <s v="Rural"/>
    <n v="40"/>
    <n v="158"/>
    <n v="31"/>
    <n v="138"/>
    <n v="31"/>
    <n v="138"/>
    <x v="1"/>
    <x v="6"/>
    <x v="1"/>
  </r>
  <r>
    <x v="0"/>
    <s v="Waingmaw"/>
    <s v="Qtr. 3 Mu-yin  Baptist Church"/>
    <s v="MMR001CMP030"/>
    <s v="GCA"/>
    <s v="Urban"/>
    <n v="31"/>
    <n v="171"/>
    <n v="23"/>
    <n v="124"/>
    <n v="31"/>
    <n v="171"/>
    <x v="2"/>
    <x v="7"/>
    <x v="0"/>
  </r>
  <r>
    <x v="1"/>
    <s v="Kutkai"/>
    <s v="Kutkai downtown (KBC Church)"/>
    <s v="MMR015CMP016"/>
    <s v="GCA"/>
    <s v="Urban"/>
    <n v="65"/>
    <n v="285"/>
    <n v="63"/>
    <n v="286"/>
    <n v="63"/>
    <n v="286"/>
    <x v="1"/>
    <x v="7"/>
    <x v="1"/>
  </r>
  <r>
    <x v="0"/>
    <s v="Mansi"/>
    <s v="Man Wing Baptist Church"/>
    <s v="MMR001CMP133"/>
    <s v="GCA"/>
    <s v="Rural"/>
    <n v="111"/>
    <n v="541"/>
    <n v="107"/>
    <n v="525"/>
    <n v="111"/>
    <n v="525"/>
    <x v="0"/>
    <x v="7"/>
    <x v="2"/>
  </r>
  <r>
    <x v="0"/>
    <s v="Bhamo"/>
    <s v="Ta Gun Taing Monastery (Shwe Kyi Na)"/>
    <s v="MMR001CMP055"/>
    <s v="GCA"/>
    <s v="Urban"/>
    <n v="25"/>
    <n v="104"/>
    <n v="24"/>
    <n v="107"/>
    <n v="24"/>
    <n v="107"/>
    <x v="2"/>
    <x v="7"/>
    <x v="2"/>
  </r>
  <r>
    <x v="0"/>
    <s v="Mansi"/>
    <s v="Man Wing Baptist Church"/>
    <s v="MMR001CMP133"/>
    <s v="GCA"/>
    <s v="Rural"/>
    <n v="111"/>
    <n v="541"/>
    <n v="107"/>
    <n v="525"/>
    <n v="111"/>
    <n v="525"/>
    <x v="2"/>
    <x v="7"/>
    <x v="2"/>
  </r>
  <r>
    <x v="0"/>
    <s v="Bhamo"/>
    <s v="Ta Gun Taing Monastery (Shwe Kyi Na)"/>
    <s v="MMR001CMP055"/>
    <s v="GCA"/>
    <s v="Urban"/>
    <n v="25"/>
    <n v="104"/>
    <n v="24"/>
    <n v="107"/>
    <n v="24"/>
    <n v="107"/>
    <x v="1"/>
    <x v="7"/>
    <x v="4"/>
  </r>
  <r>
    <x v="0"/>
    <s v="Mansi"/>
    <s v="Man Wing Baptist Church"/>
    <s v="MMR001CMP133"/>
    <s v="GCA"/>
    <s v="Rural"/>
    <n v="111"/>
    <n v="541"/>
    <n v="107"/>
    <n v="525"/>
    <n v="111"/>
    <n v="525"/>
    <x v="1"/>
    <x v="7"/>
    <x v="2"/>
  </r>
  <r>
    <x v="0"/>
    <s v="Bhamo"/>
    <s v="Ta Gun Taing Monastery (Shwe Kyi Na)"/>
    <s v="MMR001CMP055"/>
    <s v="GCA"/>
    <s v="Urban"/>
    <n v="25"/>
    <n v="104"/>
    <n v="24"/>
    <n v="107"/>
    <n v="24"/>
    <n v="107"/>
    <x v="0"/>
    <x v="7"/>
    <x v="4"/>
  </r>
  <r>
    <x v="0"/>
    <s v="Mansi"/>
    <s v="Bum Tsit Pa "/>
    <s v="MMR001CMP129"/>
    <s v="NGCA"/>
    <s v="Rural"/>
    <n v="245"/>
    <n v="1232"/>
    <n v="425"/>
    <n v="1982"/>
    <n v="425"/>
    <n v="0"/>
    <x v="2"/>
    <x v="7"/>
    <x v="2"/>
  </r>
  <r>
    <x v="0"/>
    <s v="Bhamo"/>
    <s v="Lisu Boarding-House"/>
    <s v="MMR001CMP049"/>
    <s v="GCA"/>
    <s v="Urban"/>
    <n v="116"/>
    <n v="659"/>
    <n v="113"/>
    <n v="641"/>
    <n v="120"/>
    <n v="680"/>
    <x v="1"/>
    <x v="7"/>
    <x v="1"/>
  </r>
  <r>
    <x v="0"/>
    <s v="Waingmaw"/>
    <s v="Qtr. 3 Mu-yin  Baptist Church"/>
    <s v="MMR001CMP030"/>
    <s v="GCA"/>
    <s v="Urban"/>
    <n v="31"/>
    <n v="171"/>
    <n v="23"/>
    <n v="124"/>
    <n v="31"/>
    <n v="171"/>
    <x v="1"/>
    <x v="7"/>
    <x v="13"/>
  </r>
  <r>
    <x v="0"/>
    <s v="Mansi"/>
    <s v="Man Wing Baptist Church Cultural Compound"/>
    <s v="MMR001CMP230"/>
    <s v="GCA"/>
    <s v="Rural"/>
    <n v="113"/>
    <n v="490"/>
    <n v="113"/>
    <n v="476"/>
    <n v="113"/>
    <n v="476"/>
    <x v="2"/>
    <x v="7"/>
    <x v="2"/>
  </r>
  <r>
    <x v="0"/>
    <s v="Waingmaw"/>
    <s v="Pajau / Jan Mai"/>
    <s v="MMR001CMP120"/>
    <s v="NGCA"/>
    <s v="Sub-urban"/>
    <n v="191"/>
    <n v="768"/>
    <n v="178"/>
    <n v="850"/>
    <n v="178"/>
    <n v="850"/>
    <x v="2"/>
    <x v="7"/>
    <x v="1"/>
  </r>
  <r>
    <x v="0"/>
    <s v="Waingmaw"/>
    <s v="Pajau / Jan Mai"/>
    <s v="MMR001CMP120"/>
    <s v="NGCA"/>
    <s v="Sub-urban"/>
    <n v="191"/>
    <n v="768"/>
    <n v="178"/>
    <n v="850"/>
    <n v="178"/>
    <n v="850"/>
    <x v="1"/>
    <x v="7"/>
    <x v="1"/>
  </r>
  <r>
    <x v="0"/>
    <s v="Waingmaw"/>
    <s v="Pajau / Jan Mai"/>
    <s v="MMR001CMP120"/>
    <s v="NGCA"/>
    <s v="Sub-urban"/>
    <n v="191"/>
    <n v="768"/>
    <n v="178"/>
    <n v="850"/>
    <n v="178"/>
    <n v="850"/>
    <x v="0"/>
    <x v="7"/>
    <x v="0"/>
  </r>
  <r>
    <x v="0"/>
    <s v="Mansi"/>
    <s v="Bum Tsit Pa "/>
    <s v="MMR001CMP129"/>
    <s v="NGCA"/>
    <s v="Rural"/>
    <n v="245"/>
    <n v="1232"/>
    <n v="425"/>
    <n v="1982"/>
    <n v="425"/>
    <n v="0"/>
    <x v="1"/>
    <x v="7"/>
    <x v="2"/>
  </r>
  <r>
    <x v="0"/>
    <s v="Mansi"/>
    <s v="Bum Tsit Pa "/>
    <s v="MMR001CMP129"/>
    <s v="NGCA"/>
    <s v="Rural"/>
    <n v="245"/>
    <n v="1232"/>
    <n v="425"/>
    <n v="1982"/>
    <n v="425"/>
    <n v="0"/>
    <x v="0"/>
    <x v="7"/>
    <x v="2"/>
  </r>
  <r>
    <x v="0"/>
    <s v="Bhamo"/>
    <s v="Lisu Boarding-House"/>
    <s v="MMR001CMP049"/>
    <s v="GCA"/>
    <s v="Urban"/>
    <n v="116"/>
    <n v="659"/>
    <n v="113"/>
    <n v="641"/>
    <n v="120"/>
    <n v="680"/>
    <x v="2"/>
    <x v="7"/>
    <x v="2"/>
  </r>
  <r>
    <x v="0"/>
    <s v="Waingmaw"/>
    <s v="Hkat Cho "/>
    <s v="MMR001CMP028"/>
    <s v="GCA"/>
    <s v="Rural"/>
    <n v="99"/>
    <n v="480"/>
    <n v="65"/>
    <n v="360"/>
    <n v="99"/>
    <n v="480"/>
    <x v="0"/>
    <x v="7"/>
    <x v="2"/>
  </r>
  <r>
    <x v="0"/>
    <s v="Waingmaw"/>
    <s v="Hkat Cho "/>
    <s v="MMR001CMP028"/>
    <s v="GCA"/>
    <s v="Rural"/>
    <n v="99"/>
    <n v="480"/>
    <n v="65"/>
    <n v="360"/>
    <n v="99"/>
    <n v="480"/>
    <x v="1"/>
    <x v="7"/>
    <x v="2"/>
  </r>
  <r>
    <x v="0"/>
    <s v="Hpakant"/>
    <s v="Yumar Baptist Church"/>
    <s v="MMR001CMP105"/>
    <s v="GCA"/>
    <s v="Rural"/>
    <n v="19"/>
    <n v="72"/>
    <n v="19"/>
    <n v="72"/>
    <n v="19"/>
    <n v="72"/>
    <x v="2"/>
    <x v="7"/>
    <x v="2"/>
  </r>
  <r>
    <x v="0"/>
    <s v="Waingmaw"/>
    <s v="Qtr. 3 Mu-yin  Baptist Church"/>
    <s v="MMR001CMP030"/>
    <s v="GCA"/>
    <s v="Urban"/>
    <n v="31"/>
    <n v="171"/>
    <n v="23"/>
    <n v="124"/>
    <n v="31"/>
    <n v="171"/>
    <x v="0"/>
    <x v="7"/>
    <x v="26"/>
  </r>
  <r>
    <x v="0"/>
    <s v="Waingmaw"/>
    <s v="Zai Awng / Mung Ga Zup"/>
    <s v="MMR001CMP111"/>
    <s v="NGCA"/>
    <s v="Sub-urban"/>
    <n v="680"/>
    <n v="2913"/>
    <n v="612"/>
    <n v="2806"/>
    <n v="612"/>
    <n v="2806"/>
    <x v="0"/>
    <x v="7"/>
    <x v="22"/>
  </r>
  <r>
    <x v="0"/>
    <s v="Momauk"/>
    <s v="Momauk Baptist Church"/>
    <s v="MMR001CMP056"/>
    <s v="GCA"/>
    <s v="Urban"/>
    <n v="207"/>
    <n v="1863"/>
    <n v="391"/>
    <n v="1820"/>
    <n v="391"/>
    <n v="1820"/>
    <x v="1"/>
    <x v="7"/>
    <x v="2"/>
  </r>
  <r>
    <x v="0"/>
    <s v="Shwegu"/>
    <s v="Shwe Gu Catholic Church"/>
    <s v="MMR001CMP068"/>
    <s v="GCA"/>
    <s v="Urban"/>
    <n v="41"/>
    <n v="152"/>
    <n v="38"/>
    <n v="165"/>
    <n v="38"/>
    <n v="0"/>
    <x v="1"/>
    <x v="7"/>
    <x v="2"/>
  </r>
  <r>
    <x v="0"/>
    <s v="Hpakant"/>
    <s v="5 Ward Baptist Church(lon Khin)"/>
    <s v="MMR001CMP179"/>
    <s v="GCA"/>
    <s v="Rural"/>
    <n v="77"/>
    <n v="393"/>
    <n v="77"/>
    <n v="393"/>
    <n v="77"/>
    <n v="393"/>
    <x v="0"/>
    <x v="7"/>
    <x v="2"/>
  </r>
  <r>
    <x v="0"/>
    <s v="Hpakant"/>
    <s v="5 Ward Baptist Church(lon Khin)"/>
    <s v="MMR001CMP179"/>
    <s v="GCA"/>
    <s v="Rural"/>
    <n v="77"/>
    <n v="393"/>
    <n v="77"/>
    <n v="393"/>
    <n v="77"/>
    <n v="393"/>
    <x v="1"/>
    <x v="7"/>
    <x v="2"/>
  </r>
  <r>
    <x v="0"/>
    <s v="Hpakant"/>
    <s v="5 Ward Baptist Church(lon Khin)"/>
    <s v="MMR001CMP179"/>
    <s v="GCA"/>
    <s v="Rural"/>
    <n v="77"/>
    <n v="393"/>
    <n v="77"/>
    <n v="393"/>
    <n v="77"/>
    <n v="393"/>
    <x v="2"/>
    <x v="7"/>
    <x v="2"/>
  </r>
  <r>
    <x v="1"/>
    <s v="Kutkai"/>
    <s v="Kutkai downtown (KBC Church)"/>
    <s v="MMR015CMP016"/>
    <s v="GCA"/>
    <s v="Urban"/>
    <n v="65"/>
    <n v="285"/>
    <n v="63"/>
    <n v="286"/>
    <n v="63"/>
    <n v="286"/>
    <x v="2"/>
    <x v="7"/>
    <x v="2"/>
  </r>
  <r>
    <x v="0"/>
    <s v="Mohnyin"/>
    <s v="St. Patrick Catholic Church "/>
    <s v="MMR001CMP080"/>
    <s v="GCA"/>
    <s v="Urban"/>
    <n v="12"/>
    <n v="55"/>
    <n v="12"/>
    <n v="62"/>
    <n v="12"/>
    <n v="62"/>
    <x v="2"/>
    <x v="7"/>
    <x v="2"/>
  </r>
  <r>
    <x v="0"/>
    <s v="Mohnyin"/>
    <s v="St. Patrick Catholic Church "/>
    <s v="MMR001CMP080"/>
    <s v="GCA"/>
    <s v="Urban"/>
    <n v="12"/>
    <n v="55"/>
    <n v="12"/>
    <n v="62"/>
    <n v="12"/>
    <n v="62"/>
    <x v="1"/>
    <x v="7"/>
    <x v="0"/>
  </r>
  <r>
    <x v="0"/>
    <s v="Hpakant"/>
    <s v="Ku Day Maw KBC"/>
    <s v="MMR001CMP231"/>
    <s v="GCA"/>
    <s v="Rural"/>
    <n v="46"/>
    <n v="225"/>
    <n v="50"/>
    <n v="242"/>
    <n v="50"/>
    <n v="242"/>
    <x v="0"/>
    <x v="7"/>
    <x v="2"/>
  </r>
  <r>
    <x v="0"/>
    <s v="Mansi"/>
    <s v="Man Wing Baptist Church Cultural Compound"/>
    <s v="MMR001CMP230"/>
    <s v="GCA"/>
    <s v="Rural"/>
    <n v="113"/>
    <n v="490"/>
    <n v="113"/>
    <n v="476"/>
    <n v="113"/>
    <n v="476"/>
    <x v="1"/>
    <x v="7"/>
    <x v="2"/>
  </r>
  <r>
    <x v="0"/>
    <s v="Waingmaw"/>
    <s v="Zai Awng / Mung Ga Zup"/>
    <s v="MMR001CMP111"/>
    <s v="NGCA"/>
    <s v="Sub-urban"/>
    <n v="680"/>
    <n v="2913"/>
    <n v="612"/>
    <n v="2806"/>
    <n v="612"/>
    <n v="2806"/>
    <x v="1"/>
    <x v="7"/>
    <x v="20"/>
  </r>
  <r>
    <x v="0"/>
    <s v="Waingmaw"/>
    <s v="Border Post 8"/>
    <s v="MMR001CMP113"/>
    <s v="NGCA"/>
    <s v="Rural"/>
    <n v="155"/>
    <n v="672"/>
    <n v="155"/>
    <n v="665"/>
    <n v="155"/>
    <n v="665"/>
    <x v="0"/>
    <x v="7"/>
    <x v="3"/>
  </r>
  <r>
    <x v="0"/>
    <s v="Hpakant"/>
    <s v="Ku Day Maw KBC"/>
    <s v="MMR001CMP231"/>
    <s v="GCA"/>
    <s v="Rural"/>
    <n v="46"/>
    <n v="225"/>
    <n v="50"/>
    <n v="242"/>
    <n v="50"/>
    <n v="242"/>
    <x v="1"/>
    <x v="7"/>
    <x v="2"/>
  </r>
  <r>
    <x v="0"/>
    <s v="Hpakant"/>
    <s v="Ku Day Maw KBC"/>
    <s v="MMR001CMP231"/>
    <s v="GCA"/>
    <s v="Rural"/>
    <n v="46"/>
    <n v="225"/>
    <n v="50"/>
    <n v="242"/>
    <n v="50"/>
    <n v="242"/>
    <x v="2"/>
    <x v="7"/>
    <x v="2"/>
  </r>
  <r>
    <x v="0"/>
    <s v="Mohnyin"/>
    <s v="St. Patrick Catholic Church "/>
    <s v="MMR001CMP080"/>
    <s v="GCA"/>
    <s v="Urban"/>
    <n v="12"/>
    <n v="55"/>
    <n v="12"/>
    <n v="62"/>
    <n v="12"/>
    <n v="62"/>
    <x v="0"/>
    <x v="7"/>
    <x v="0"/>
  </r>
  <r>
    <x v="0"/>
    <s v="Shwegu"/>
    <s v="Shwe Gu Catholic Church"/>
    <s v="MMR001CMP068"/>
    <s v="GCA"/>
    <s v="Urban"/>
    <n v="41"/>
    <n v="152"/>
    <n v="38"/>
    <n v="165"/>
    <n v="38"/>
    <n v="0"/>
    <x v="0"/>
    <x v="7"/>
    <x v="2"/>
  </r>
  <r>
    <x v="0"/>
    <s v="Hpakant"/>
    <s v="Hpakant Baptist Church, Nam Ma Hpit"/>
    <s v="MMR001CMP229"/>
    <s v="GCA"/>
    <s v="Rural"/>
    <n v="116"/>
    <n v="530"/>
    <n v="104"/>
    <n v="504"/>
    <n v="104"/>
    <n v="504"/>
    <x v="0"/>
    <x v="7"/>
    <x v="2"/>
  </r>
  <r>
    <x v="0"/>
    <s v="Hpakant"/>
    <s v="Hpakant Baptist Church, Nam Ma Hpit"/>
    <s v="MMR001CMP229"/>
    <s v="GCA"/>
    <s v="Rural"/>
    <n v="116"/>
    <n v="530"/>
    <n v="104"/>
    <n v="504"/>
    <n v="104"/>
    <n v="504"/>
    <x v="1"/>
    <x v="7"/>
    <x v="2"/>
  </r>
  <r>
    <x v="0"/>
    <s v="Mansi"/>
    <s v="Man Wing Baptist Church Cultural Compound"/>
    <s v="MMR001CMP230"/>
    <s v="GCA"/>
    <s v="Rural"/>
    <n v="113"/>
    <n v="490"/>
    <n v="113"/>
    <n v="476"/>
    <n v="113"/>
    <n v="476"/>
    <x v="0"/>
    <x v="7"/>
    <x v="2"/>
  </r>
  <r>
    <x v="1"/>
    <s v="Namhkan"/>
    <s v="Namhkan - Pang Long KBC"/>
    <s v="MMR015CMP215"/>
    <s v="GCA"/>
    <s v="Urban"/>
    <n v="126"/>
    <n v="572"/>
    <n v="123"/>
    <n v="571"/>
    <n v="124"/>
    <n v="575"/>
    <x v="1"/>
    <x v="7"/>
    <x v="2"/>
  </r>
  <r>
    <x v="1"/>
    <s v="Namtu"/>
    <s v="Nam Tu Baptist"/>
    <s v="MMR015CMP014"/>
    <s v="GCA"/>
    <s v="Urban"/>
    <n v="9"/>
    <n v="38"/>
    <n v="9"/>
    <n v="37"/>
    <n v="9"/>
    <n v="37"/>
    <x v="0"/>
    <x v="7"/>
    <x v="2"/>
  </r>
  <r>
    <x v="0"/>
    <s v="Waingmaw"/>
    <s v="Zai Awng / Mung Ga Zup"/>
    <s v="MMR001CMP111"/>
    <s v="NGCA"/>
    <s v="Sub-urban"/>
    <n v="680"/>
    <n v="2913"/>
    <n v="612"/>
    <n v="2806"/>
    <n v="612"/>
    <n v="2806"/>
    <x v="2"/>
    <x v="7"/>
    <x v="26"/>
  </r>
  <r>
    <x v="0"/>
    <s v="Mansi"/>
    <s v="Man Wing Catholic Church 2"/>
    <s v="MMR001CMP132"/>
    <s v="GCA"/>
    <s v="Rural"/>
    <n v="458"/>
    <n v="2139"/>
    <n v="144"/>
    <n v="520"/>
    <n v="144"/>
    <n v="0"/>
    <x v="0"/>
    <x v="7"/>
    <x v="2"/>
  </r>
  <r>
    <x v="0"/>
    <s v="Myitkyina"/>
    <s v="Wun Tho Buddhist Monastery"/>
    <s v="MMR001CMP022"/>
    <s v="GCA"/>
    <s v="Urban"/>
    <n v="7"/>
    <n v="37"/>
    <n v="7"/>
    <n v="37"/>
    <n v="7"/>
    <n v="37"/>
    <x v="1"/>
    <x v="7"/>
    <x v="2"/>
  </r>
  <r>
    <x v="0"/>
    <s v="Myitkyina"/>
    <s v="Wun Tho Buddhist Monastery"/>
    <s v="MMR001CMP022"/>
    <s v="GCA"/>
    <s v="Urban"/>
    <n v="7"/>
    <n v="37"/>
    <n v="7"/>
    <n v="37"/>
    <n v="7"/>
    <n v="37"/>
    <x v="2"/>
    <x v="7"/>
    <x v="2"/>
  </r>
  <r>
    <x v="0"/>
    <s v="Mansi"/>
    <s v="Man Wing Catholic Church 2"/>
    <s v="MMR001CMP132"/>
    <s v="GCA"/>
    <s v="Rural"/>
    <n v="458"/>
    <n v="2139"/>
    <n v="144"/>
    <n v="520"/>
    <n v="144"/>
    <n v="0"/>
    <x v="1"/>
    <x v="7"/>
    <x v="2"/>
  </r>
  <r>
    <x v="0"/>
    <s v="Bhamo"/>
    <s v="Yoe Kyi Monastery"/>
    <s v="MMR001CMP053"/>
    <s v="GCA"/>
    <s v="Urban"/>
    <n v="15"/>
    <n v="64"/>
    <n v="15"/>
    <n v="73"/>
    <n v="15"/>
    <n v="73"/>
    <x v="2"/>
    <x v="7"/>
    <x v="2"/>
  </r>
  <r>
    <x v="0"/>
    <s v="Bhamo"/>
    <s v="Yoe Kyi Monastery"/>
    <s v="MMR001CMP053"/>
    <s v="GCA"/>
    <s v="Urban"/>
    <n v="15"/>
    <n v="64"/>
    <n v="15"/>
    <n v="73"/>
    <n v="15"/>
    <n v="73"/>
    <x v="1"/>
    <x v="7"/>
    <x v="2"/>
  </r>
  <r>
    <x v="0"/>
    <s v="Myitkyina"/>
    <s v="Shatapru Thida Aye Baptist Church"/>
    <s v="MMR001CMP007"/>
    <s v="GCA"/>
    <s v="Urban"/>
    <n v="22"/>
    <n v="111"/>
    <n v="21"/>
    <n v="102"/>
    <n v="22"/>
    <n v="111"/>
    <x v="0"/>
    <x v="7"/>
    <x v="2"/>
  </r>
  <r>
    <x v="0"/>
    <s v="Myitkyina"/>
    <s v="Shatapru Thida Aye Baptist Church"/>
    <s v="MMR001CMP007"/>
    <s v="GCA"/>
    <s v="Urban"/>
    <n v="22"/>
    <n v="111"/>
    <n v="21"/>
    <n v="102"/>
    <n v="22"/>
    <n v="111"/>
    <x v="1"/>
    <x v="7"/>
    <x v="2"/>
  </r>
  <r>
    <x v="0"/>
    <s v="Myitkyina"/>
    <s v="Shatapru Thida Aye Baptist Church"/>
    <s v="MMR001CMP007"/>
    <s v="GCA"/>
    <s v="Urban"/>
    <n v="22"/>
    <n v="111"/>
    <n v="21"/>
    <n v="102"/>
    <n v="22"/>
    <n v="111"/>
    <x v="2"/>
    <x v="7"/>
    <x v="2"/>
  </r>
  <r>
    <x v="0"/>
    <s v="Waingmaw"/>
    <s v="Hkat Cho "/>
    <s v="MMR001CMP028"/>
    <s v="GCA"/>
    <s v="Rural"/>
    <n v="99"/>
    <n v="480"/>
    <n v="65"/>
    <n v="360"/>
    <n v="99"/>
    <n v="480"/>
    <x v="2"/>
    <x v="7"/>
    <x v="2"/>
  </r>
  <r>
    <x v="1"/>
    <s v="Namhkan"/>
    <s v="Nam Hkam (KBC Jaw Wang) II"/>
    <s v="MMR015CMP214"/>
    <s v="GCA"/>
    <s v="Urban"/>
    <n v="38"/>
    <n v="198"/>
    <n v="35"/>
    <n v="188"/>
    <n v="37"/>
    <n v="198"/>
    <x v="0"/>
    <x v="7"/>
    <x v="4"/>
  </r>
  <r>
    <x v="1"/>
    <s v="Namtu"/>
    <s v="Nam Tu Baptist"/>
    <s v="MMR015CMP014"/>
    <s v="GCA"/>
    <s v="Urban"/>
    <n v="9"/>
    <n v="38"/>
    <n v="9"/>
    <n v="37"/>
    <n v="9"/>
    <n v="37"/>
    <x v="2"/>
    <x v="7"/>
    <x v="2"/>
  </r>
  <r>
    <x v="0"/>
    <s v="Myitkyina"/>
    <s v="Tat Kone COC Baptist - Tat Kone Htoi San"/>
    <s v="MMR001CMP023"/>
    <s v="GCA"/>
    <s v="Urban"/>
    <n v="54"/>
    <n v="258"/>
    <n v="53"/>
    <n v="251"/>
    <n v="54"/>
    <n v="257"/>
    <x v="0"/>
    <x v="7"/>
    <x v="2"/>
  </r>
  <r>
    <x v="0"/>
    <s v="Myitkyina"/>
    <s v="Tat Kone COC Baptist - Tat Kone Htoi San"/>
    <s v="MMR001CMP023"/>
    <s v="GCA"/>
    <s v="Urban"/>
    <n v="54"/>
    <n v="258"/>
    <n v="53"/>
    <n v="251"/>
    <n v="54"/>
    <n v="257"/>
    <x v="1"/>
    <x v="7"/>
    <x v="2"/>
  </r>
  <r>
    <x v="0"/>
    <s v="Myitkyina"/>
    <s v="Tat Kone COC Baptist - Tat Kone Htoi San"/>
    <s v="MMR001CMP023"/>
    <s v="GCA"/>
    <s v="Urban"/>
    <n v="54"/>
    <n v="258"/>
    <n v="53"/>
    <n v="251"/>
    <n v="54"/>
    <n v="257"/>
    <x v="2"/>
    <x v="7"/>
    <x v="2"/>
  </r>
  <r>
    <x v="1"/>
    <s v="Namtu"/>
    <s v="Nam Tu Baptist"/>
    <s v="MMR015CMP014"/>
    <s v="GCA"/>
    <s v="Urban"/>
    <n v="9"/>
    <n v="38"/>
    <n v="9"/>
    <n v="37"/>
    <n v="9"/>
    <n v="37"/>
    <x v="1"/>
    <x v="7"/>
    <x v="2"/>
  </r>
  <r>
    <x v="0"/>
    <s v="Bhamo"/>
    <s v="Mu-yin Baptist Church"/>
    <s v="MMR001CMP051"/>
    <s v="GCA"/>
    <s v="Urban"/>
    <n v="23"/>
    <n v="86"/>
    <n v="13"/>
    <n v="55"/>
    <n v="14"/>
    <n v="65"/>
    <x v="2"/>
    <x v="7"/>
    <x v="1"/>
  </r>
  <r>
    <x v="0"/>
    <s v="Momauk"/>
    <s v="Pa Kahtawng "/>
    <s v="MMR001CMP126"/>
    <s v="NGCA"/>
    <s v="Mixed"/>
    <n v="677"/>
    <n v="3622"/>
    <n v="678"/>
    <n v="3741"/>
    <n v="678"/>
    <n v="0"/>
    <x v="2"/>
    <x v="7"/>
    <x v="19"/>
  </r>
  <r>
    <x v="0"/>
    <s v="Myitkyina"/>
    <s v="Maw Hpawng Lhaovo Baptist Church"/>
    <s v="MMR001CMP021"/>
    <s v="GCA"/>
    <s v="Rural"/>
    <n v="14"/>
    <n v="71"/>
    <n v="11"/>
    <n v="56"/>
    <n v="13"/>
    <n v="71"/>
    <x v="1"/>
    <x v="7"/>
    <x v="1"/>
  </r>
  <r>
    <x v="0"/>
    <s v="Bhamo"/>
    <s v="Mu-yin Baptist Church"/>
    <s v="MMR001CMP051"/>
    <s v="GCA"/>
    <s v="Urban"/>
    <n v="23"/>
    <n v="86"/>
    <n v="13"/>
    <n v="55"/>
    <n v="14"/>
    <n v="65"/>
    <x v="1"/>
    <x v="7"/>
    <x v="2"/>
  </r>
  <r>
    <x v="0"/>
    <s v="Momauk"/>
    <s v="Momauk Baptist Church"/>
    <s v="MMR001CMP056"/>
    <s v="GCA"/>
    <s v="Urban"/>
    <n v="207"/>
    <n v="1863"/>
    <n v="391"/>
    <n v="1820"/>
    <n v="391"/>
    <n v="1820"/>
    <x v="2"/>
    <x v="7"/>
    <x v="2"/>
  </r>
  <r>
    <x v="0"/>
    <s v="Bhamo"/>
    <s v="Yoe Kyi Monastery"/>
    <s v="MMR001CMP053"/>
    <s v="GCA"/>
    <s v="Urban"/>
    <n v="15"/>
    <n v="64"/>
    <n v="15"/>
    <n v="73"/>
    <n v="15"/>
    <n v="73"/>
    <x v="0"/>
    <x v="7"/>
    <x v="2"/>
  </r>
  <r>
    <x v="0"/>
    <s v="Momauk"/>
    <s v="Ni Thaw Ka Monestry"/>
    <s v="MMR001CMP059"/>
    <s v="GCA"/>
    <s v="Urban"/>
    <n v="24"/>
    <n v="89"/>
    <n v="27"/>
    <n v="101"/>
    <n v="27"/>
    <n v="0"/>
    <x v="1"/>
    <x v="7"/>
    <x v="0"/>
  </r>
  <r>
    <x v="0"/>
    <s v="Bhamo"/>
    <s v="Lisu Boarding-House"/>
    <s v="MMR001CMP049"/>
    <s v="GCA"/>
    <s v="Urban"/>
    <n v="116"/>
    <n v="659"/>
    <n v="113"/>
    <n v="641"/>
    <n v="120"/>
    <n v="680"/>
    <x v="0"/>
    <x v="7"/>
    <x v="1"/>
  </r>
  <r>
    <x v="0"/>
    <s v="Waingmaw"/>
    <s v="Thargaya Lisu Baptist Church"/>
    <s v="MMR001CMP037"/>
    <s v="GCA"/>
    <s v="Urban"/>
    <n v="44"/>
    <n v="183"/>
    <n v="25"/>
    <n v="115"/>
    <n v="44"/>
    <n v="181"/>
    <x v="0"/>
    <x v="7"/>
    <x v="2"/>
  </r>
  <r>
    <x v="0"/>
    <s v="Waingmaw"/>
    <s v="Thargaya Lisu Baptist Church"/>
    <s v="MMR001CMP037"/>
    <s v="GCA"/>
    <s v="Urban"/>
    <n v="44"/>
    <n v="183"/>
    <n v="25"/>
    <n v="115"/>
    <n v="44"/>
    <n v="181"/>
    <x v="1"/>
    <x v="7"/>
    <x v="2"/>
  </r>
  <r>
    <x v="0"/>
    <s v="Waingmaw"/>
    <s v="Thargaya Lisu Baptist Church"/>
    <s v="MMR001CMP037"/>
    <s v="GCA"/>
    <s v="Urban"/>
    <n v="44"/>
    <n v="183"/>
    <n v="25"/>
    <n v="115"/>
    <n v="44"/>
    <n v="181"/>
    <x v="2"/>
    <x v="7"/>
    <x v="2"/>
  </r>
  <r>
    <x v="0"/>
    <s v="Waingmaw"/>
    <s v="Maina Catholic Church (St. Joseph)"/>
    <s v="MMR001CMP029"/>
    <s v="GCA"/>
    <s v="Rural"/>
    <n v="222"/>
    <n v="1208"/>
    <n v="222"/>
    <n v="1208"/>
    <n v="222"/>
    <n v="1208"/>
    <x v="2"/>
    <x v="7"/>
    <x v="2"/>
  </r>
  <r>
    <x v="0"/>
    <s v="Waingmaw"/>
    <s v="Border Post 8"/>
    <s v="MMR001CMP113"/>
    <s v="NGCA"/>
    <s v="Rural"/>
    <n v="155"/>
    <n v="672"/>
    <n v="155"/>
    <n v="665"/>
    <n v="155"/>
    <n v="665"/>
    <x v="1"/>
    <x v="7"/>
    <x v="2"/>
  </r>
  <r>
    <x v="0"/>
    <s v="Waingmaw"/>
    <s v="Shing Jai"/>
    <s v="MMR001CMP041"/>
    <s v="GCA"/>
    <s v="Rural"/>
    <n v="172"/>
    <n v="838"/>
    <n v="179"/>
    <n v="940"/>
    <n v="179"/>
    <n v="940"/>
    <x v="2"/>
    <x v="7"/>
    <x v="0"/>
  </r>
  <r>
    <x v="0"/>
    <s v="Waingmaw"/>
    <s v="Maina AG Church"/>
    <s v="MMR001CMP031"/>
    <s v="GCA"/>
    <s v="Urban"/>
    <n v="143"/>
    <n v="800"/>
    <n v="113"/>
    <n v="618"/>
    <n v="143"/>
    <n v="800"/>
    <x v="0"/>
    <x v="7"/>
    <x v="2"/>
  </r>
  <r>
    <x v="0"/>
    <s v="Waingmaw"/>
    <s v="Maina AG Church"/>
    <s v="MMR001CMP031"/>
    <s v="GCA"/>
    <s v="Urban"/>
    <n v="143"/>
    <n v="800"/>
    <n v="113"/>
    <n v="618"/>
    <n v="143"/>
    <n v="800"/>
    <x v="1"/>
    <x v="7"/>
    <x v="2"/>
  </r>
  <r>
    <x v="0"/>
    <s v="Myitkyina"/>
    <s v="Wun Tho Buddhist Monastery"/>
    <s v="MMR001CMP022"/>
    <s v="GCA"/>
    <s v="Urban"/>
    <n v="7"/>
    <n v="37"/>
    <n v="7"/>
    <n v="37"/>
    <n v="7"/>
    <n v="37"/>
    <x v="0"/>
    <x v="7"/>
    <x v="2"/>
  </r>
  <r>
    <x v="0"/>
    <s v="Momauk"/>
    <s v="Ni Thaw Ka Monestry"/>
    <s v="MMR001CMP059"/>
    <s v="GCA"/>
    <s v="Urban"/>
    <n v="24"/>
    <n v="89"/>
    <n v="27"/>
    <n v="101"/>
    <n v="27"/>
    <n v="0"/>
    <x v="2"/>
    <x v="7"/>
    <x v="2"/>
  </r>
  <r>
    <x v="0"/>
    <s v="Mansi"/>
    <s v="Man Wing Catholic Church 2"/>
    <s v="MMR001CMP132"/>
    <s v="GCA"/>
    <s v="Rural"/>
    <n v="458"/>
    <n v="2139"/>
    <n v="144"/>
    <n v="520"/>
    <n v="144"/>
    <n v="0"/>
    <x v="2"/>
    <x v="7"/>
    <x v="2"/>
  </r>
  <r>
    <x v="0"/>
    <s v="Momauk"/>
    <s v="Ni Thaw Ka Monestry"/>
    <s v="MMR001CMP059"/>
    <s v="GCA"/>
    <s v="Urban"/>
    <n v="24"/>
    <n v="89"/>
    <n v="27"/>
    <n v="101"/>
    <n v="27"/>
    <n v="0"/>
    <x v="0"/>
    <x v="7"/>
    <x v="0"/>
  </r>
  <r>
    <x v="0"/>
    <s v="Myitkyina"/>
    <s v="Tat Kone Emanuel Church"/>
    <s v="MMR001CMP004"/>
    <s v="GCA"/>
    <s v="Urban"/>
    <n v="6"/>
    <n v="29"/>
    <n v="4"/>
    <n v="20"/>
    <n v="6"/>
    <n v="29"/>
    <x v="0"/>
    <x v="7"/>
    <x v="2"/>
  </r>
  <r>
    <x v="0"/>
    <s v="Myitkyina"/>
    <s v="Tat Kone Emanuel Church"/>
    <s v="MMR001CMP004"/>
    <s v="GCA"/>
    <s v="Urban"/>
    <n v="6"/>
    <n v="29"/>
    <n v="4"/>
    <n v="20"/>
    <n v="6"/>
    <n v="29"/>
    <x v="1"/>
    <x v="7"/>
    <x v="2"/>
  </r>
  <r>
    <x v="0"/>
    <s v="Myitkyina"/>
    <s v="Tat Kone Emanuel Church"/>
    <s v="MMR001CMP004"/>
    <s v="GCA"/>
    <s v="Urban"/>
    <n v="6"/>
    <n v="29"/>
    <n v="4"/>
    <n v="20"/>
    <n v="6"/>
    <n v="29"/>
    <x v="2"/>
    <x v="7"/>
    <x v="2"/>
  </r>
  <r>
    <x v="0"/>
    <s v="Waingmaw"/>
    <s v="Border Post 8"/>
    <s v="MMR001CMP113"/>
    <s v="NGCA"/>
    <s v="Rural"/>
    <n v="155"/>
    <n v="672"/>
    <n v="155"/>
    <n v="665"/>
    <n v="155"/>
    <n v="665"/>
    <x v="2"/>
    <x v="7"/>
    <x v="2"/>
  </r>
  <r>
    <x v="0"/>
    <s v="Mansi"/>
    <s v="Mansi Baptist Church"/>
    <s v="MMR001CMP066"/>
    <s v="GCA"/>
    <s v="Urban"/>
    <n v="221"/>
    <n v="1003"/>
    <n v="192"/>
    <n v="873"/>
    <n v="192"/>
    <n v="873"/>
    <x v="2"/>
    <x v="7"/>
    <x v="5"/>
  </r>
  <r>
    <x v="0"/>
    <s v="Mansi"/>
    <s v="Mansi Baptist Church"/>
    <s v="MMR001CMP066"/>
    <s v="GCA"/>
    <s v="Urban"/>
    <n v="221"/>
    <n v="1003"/>
    <n v="192"/>
    <n v="873"/>
    <n v="192"/>
    <n v="873"/>
    <x v="1"/>
    <x v="7"/>
    <x v="20"/>
  </r>
  <r>
    <x v="0"/>
    <s v="Mansi"/>
    <s v="Mansi Baptist Church"/>
    <s v="MMR001CMP066"/>
    <s v="GCA"/>
    <s v="Urban"/>
    <n v="221"/>
    <n v="1003"/>
    <n v="192"/>
    <n v="873"/>
    <n v="192"/>
    <n v="873"/>
    <x v="0"/>
    <x v="7"/>
    <x v="32"/>
  </r>
  <r>
    <x v="0"/>
    <s v="Hpakant"/>
    <s v="Yumar Baptist Church"/>
    <s v="MMR001CMP105"/>
    <s v="GCA"/>
    <s v="Rural"/>
    <n v="19"/>
    <n v="72"/>
    <n v="19"/>
    <n v="72"/>
    <n v="19"/>
    <n v="72"/>
    <x v="1"/>
    <x v="7"/>
    <x v="2"/>
  </r>
  <r>
    <x v="0"/>
    <s v="Waingmaw"/>
    <s v="Maina AG Church"/>
    <s v="MMR001CMP031"/>
    <s v="GCA"/>
    <s v="Urban"/>
    <n v="143"/>
    <n v="800"/>
    <n v="113"/>
    <n v="618"/>
    <n v="143"/>
    <n v="800"/>
    <x v="2"/>
    <x v="7"/>
    <x v="2"/>
  </r>
  <r>
    <x v="0"/>
    <s v="Bhamo"/>
    <s v="Nant Hlaing Church"/>
    <s v="MMR001CMP054"/>
    <s v="GCA"/>
    <s v="Rural"/>
    <n v="20"/>
    <n v="103"/>
    <n v="19"/>
    <n v="108"/>
    <n v="19"/>
    <n v="0"/>
    <x v="1"/>
    <x v="7"/>
    <x v="2"/>
  </r>
  <r>
    <x v="0"/>
    <s v="Myitkyina"/>
    <s v="Njang Dung Baptist Church "/>
    <s v="MMR001CMP002"/>
    <s v="GCA"/>
    <s v="Urban"/>
    <n v="57"/>
    <n v="233"/>
    <n v="58"/>
    <n v="241"/>
    <n v="58"/>
    <n v="241"/>
    <x v="1"/>
    <x v="7"/>
    <x v="2"/>
  </r>
  <r>
    <x v="0"/>
    <s v="Myitkyina"/>
    <s v="Njang Dung Baptist Church "/>
    <s v="MMR001CMP002"/>
    <s v="GCA"/>
    <s v="Urban"/>
    <n v="57"/>
    <n v="233"/>
    <n v="58"/>
    <n v="241"/>
    <n v="58"/>
    <n v="241"/>
    <x v="2"/>
    <x v="7"/>
    <x v="2"/>
  </r>
  <r>
    <x v="0"/>
    <s v="Momauk"/>
    <s v="Je Yang Hka "/>
    <s v="MMR001CMP121"/>
    <s v="NGCA"/>
    <s v="Rural"/>
    <n v="1695"/>
    <n v="7145"/>
    <n v="1501"/>
    <n v="8042"/>
    <n v="1643"/>
    <n v="8780"/>
    <x v="2"/>
    <x v="7"/>
    <x v="20"/>
  </r>
  <r>
    <x v="0"/>
    <s v="Momauk"/>
    <s v="Je Yang Hka "/>
    <s v="MMR001CMP121"/>
    <s v="NGCA"/>
    <s v="Rural"/>
    <n v="1695"/>
    <n v="7145"/>
    <n v="1501"/>
    <n v="8042"/>
    <n v="1643"/>
    <n v="8780"/>
    <x v="1"/>
    <x v="7"/>
    <x v="22"/>
  </r>
  <r>
    <x v="0"/>
    <s v="Momauk"/>
    <s v="Je Yang Hka "/>
    <s v="MMR001CMP121"/>
    <s v="NGCA"/>
    <s v="Rural"/>
    <n v="1695"/>
    <n v="7145"/>
    <n v="1501"/>
    <n v="8042"/>
    <n v="1643"/>
    <n v="8780"/>
    <x v="0"/>
    <x v="7"/>
    <x v="15"/>
  </r>
  <r>
    <x v="0"/>
    <s v="Myitkyina"/>
    <s v="Tat Kone San Pya Baptist Church"/>
    <s v="MMR001CMP005"/>
    <s v="GCA"/>
    <s v="Urban"/>
    <n v="43"/>
    <n v="216"/>
    <n v="32"/>
    <n v="171"/>
    <n v="43"/>
    <n v="216"/>
    <x v="0"/>
    <x v="7"/>
    <x v="2"/>
  </r>
  <r>
    <x v="0"/>
    <s v="Myitkyina"/>
    <s v="Tat Kone San Pya Baptist Church"/>
    <s v="MMR001CMP005"/>
    <s v="GCA"/>
    <s v="Urban"/>
    <n v="43"/>
    <n v="216"/>
    <n v="32"/>
    <n v="171"/>
    <n v="43"/>
    <n v="216"/>
    <x v="1"/>
    <x v="7"/>
    <x v="2"/>
  </r>
  <r>
    <x v="0"/>
    <s v="Myitkyina"/>
    <s v="Tat Kone San Pya Baptist Church"/>
    <s v="MMR001CMP005"/>
    <s v="GCA"/>
    <s v="Urban"/>
    <n v="43"/>
    <n v="216"/>
    <n v="32"/>
    <n v="171"/>
    <n v="43"/>
    <n v="216"/>
    <x v="2"/>
    <x v="7"/>
    <x v="2"/>
  </r>
  <r>
    <x v="0"/>
    <s v="Momauk"/>
    <s v="Hpun Lum Yang "/>
    <s v="MMR001CMP122"/>
    <s v="NGCA"/>
    <s v="Rural"/>
    <n v="662"/>
    <n v="3293"/>
    <n v="586"/>
    <n v="2829"/>
    <n v="586"/>
    <n v="2829"/>
    <x v="0"/>
    <x v="7"/>
    <x v="10"/>
  </r>
  <r>
    <x v="1"/>
    <s v="Namhkan"/>
    <s v="Namhkan - Pang Long KBC"/>
    <s v="MMR015CMP215"/>
    <s v="GCA"/>
    <s v="Urban"/>
    <n v="126"/>
    <n v="572"/>
    <n v="123"/>
    <n v="571"/>
    <n v="124"/>
    <n v="575"/>
    <x v="0"/>
    <x v="7"/>
    <x v="2"/>
  </r>
  <r>
    <x v="0"/>
    <s v="Waingmaw"/>
    <s v="Hkau Shau (BP 12)"/>
    <s v="MMR001CMP115"/>
    <s v="NGCA"/>
    <s v="Sub-urban"/>
    <n v="136"/>
    <n v="1116"/>
    <n v="146"/>
    <n v="1072"/>
    <n v="146"/>
    <n v="1072"/>
    <x v="1"/>
    <x v="7"/>
    <x v="2"/>
  </r>
  <r>
    <x v="0"/>
    <s v="Myitkyina"/>
    <s v="Du Kahtawng Qtr. 4"/>
    <s v="MMR001CMP010"/>
    <s v="GCA"/>
    <s v="Urban"/>
    <n v="6"/>
    <n v="39"/>
    <n v="6"/>
    <n v="39"/>
    <n v="28"/>
    <n v="145"/>
    <x v="0"/>
    <x v="7"/>
    <x v="2"/>
  </r>
  <r>
    <x v="0"/>
    <s v="Myitkyina"/>
    <s v="Du Kahtawng Qtr. 4"/>
    <s v="MMR001CMP010"/>
    <s v="GCA"/>
    <s v="Urban"/>
    <n v="6"/>
    <n v="39"/>
    <n v="6"/>
    <n v="39"/>
    <n v="28"/>
    <n v="145"/>
    <x v="1"/>
    <x v="7"/>
    <x v="2"/>
  </r>
  <r>
    <x v="0"/>
    <s v="Myitkyina"/>
    <s v="Du Kahtawng Qtr. 4"/>
    <s v="MMR001CMP010"/>
    <s v="GCA"/>
    <s v="Urban"/>
    <n v="6"/>
    <n v="39"/>
    <n v="6"/>
    <n v="39"/>
    <n v="28"/>
    <n v="145"/>
    <x v="2"/>
    <x v="7"/>
    <x v="2"/>
  </r>
  <r>
    <x v="0"/>
    <s v="Momauk"/>
    <s v="Hpun Lum Yang "/>
    <s v="MMR001CMP122"/>
    <s v="NGCA"/>
    <s v="Rural"/>
    <n v="662"/>
    <n v="3293"/>
    <n v="586"/>
    <n v="2829"/>
    <n v="586"/>
    <n v="2829"/>
    <x v="2"/>
    <x v="7"/>
    <x v="26"/>
  </r>
  <r>
    <x v="1"/>
    <s v="Kutkai"/>
    <s v="Mine Yu Lay village"/>
    <s v="MMR015CMP018"/>
    <s v="GCA"/>
    <s v="Rural"/>
    <n v="63"/>
    <n v="305"/>
    <n v="69"/>
    <n v="305"/>
    <n v="69"/>
    <n v="305"/>
    <x v="2"/>
    <x v="7"/>
    <x v="2"/>
  </r>
  <r>
    <x v="0"/>
    <s v="Momauk"/>
    <s v="Hpun Lum Yang "/>
    <s v="MMR001CMP122"/>
    <s v="NGCA"/>
    <s v="Rural"/>
    <n v="662"/>
    <n v="3293"/>
    <n v="586"/>
    <n v="2829"/>
    <n v="586"/>
    <n v="2829"/>
    <x v="1"/>
    <x v="7"/>
    <x v="12"/>
  </r>
  <r>
    <x v="0"/>
    <s v="Myitkyina"/>
    <s v="Du Kahtawng Qtr. 14"/>
    <s v="MMR001CMP012"/>
    <s v="GCA"/>
    <s v="Urban"/>
    <n v="6"/>
    <n v="28"/>
    <n v="6"/>
    <n v="31"/>
    <n v="6"/>
    <n v="31"/>
    <x v="0"/>
    <x v="7"/>
    <x v="2"/>
  </r>
  <r>
    <x v="0"/>
    <s v="Myitkyina"/>
    <s v="Du Kahtawng Qtr. 14"/>
    <s v="MMR001CMP012"/>
    <s v="GCA"/>
    <s v="Urban"/>
    <n v="6"/>
    <n v="28"/>
    <n v="6"/>
    <n v="31"/>
    <n v="6"/>
    <n v="31"/>
    <x v="1"/>
    <x v="7"/>
    <x v="2"/>
  </r>
  <r>
    <x v="0"/>
    <s v="Shwegu"/>
    <s v="Shwe Gu Catholic Church"/>
    <s v="MMR001CMP068"/>
    <s v="GCA"/>
    <s v="Urban"/>
    <n v="41"/>
    <n v="152"/>
    <n v="38"/>
    <n v="165"/>
    <n v="38"/>
    <n v="0"/>
    <x v="2"/>
    <x v="7"/>
    <x v="2"/>
  </r>
  <r>
    <x v="0"/>
    <s v="Bhamo"/>
    <s v="Nant Hlaing Church"/>
    <s v="MMR001CMP054"/>
    <s v="GCA"/>
    <s v="Rural"/>
    <n v="20"/>
    <n v="103"/>
    <n v="19"/>
    <n v="108"/>
    <n v="19"/>
    <n v="0"/>
    <x v="2"/>
    <x v="7"/>
    <x v="2"/>
  </r>
  <r>
    <x v="0"/>
    <s v="Momauk"/>
    <s v="Loi Je Catholic Church"/>
    <s v="MMR001CMP069"/>
    <s v="GCA"/>
    <s v="Urban"/>
    <n v="124"/>
    <n v="544"/>
    <n v="124"/>
    <n v="633"/>
    <n v="124"/>
    <n v="0"/>
    <x v="2"/>
    <x v="7"/>
    <x v="2"/>
  </r>
  <r>
    <x v="0"/>
    <s v="Hpakant"/>
    <s v="Nant Ma Hpit Catholic Church"/>
    <s v="MMR001CMP103"/>
    <s v="GCA"/>
    <s v="Rural"/>
    <n v="48"/>
    <n v="420"/>
    <n v="48"/>
    <n v="220"/>
    <n v="48"/>
    <n v="220"/>
    <x v="1"/>
    <x v="7"/>
    <x v="2"/>
  </r>
  <r>
    <x v="1"/>
    <s v="Kutkai"/>
    <s v="Zup Aung Camp"/>
    <s v="MMR015CMP020"/>
    <s v="GCA"/>
    <s v="Rural"/>
    <n v="218"/>
    <n v="1108"/>
    <n v="202"/>
    <n v="906"/>
    <n v="202"/>
    <n v="906"/>
    <x v="1"/>
    <x v="7"/>
    <x v="1"/>
  </r>
  <r>
    <x v="0"/>
    <s v="Hpakant"/>
    <s v="Nant Ma Hpit Catholic Church"/>
    <s v="MMR001CMP103"/>
    <s v="GCA"/>
    <s v="Rural"/>
    <n v="48"/>
    <n v="420"/>
    <n v="48"/>
    <n v="220"/>
    <n v="48"/>
    <n v="220"/>
    <x v="0"/>
    <x v="7"/>
    <x v="2"/>
  </r>
  <r>
    <x v="0"/>
    <s v="Momauk"/>
    <s v="Nhkawng Pa "/>
    <s v="MMR001CMP131"/>
    <s v="NGCA"/>
    <s v="Rural"/>
    <n v="375"/>
    <n v="1598"/>
    <n v="375"/>
    <m/>
    <n v="375"/>
    <n v="0"/>
    <x v="0"/>
    <x v="7"/>
    <x v="2"/>
  </r>
  <r>
    <x v="0"/>
    <s v="Momauk"/>
    <s v="Nhkawng Pa "/>
    <s v="MMR001CMP131"/>
    <s v="NGCA"/>
    <s v="Rural"/>
    <n v="375"/>
    <n v="1598"/>
    <n v="375"/>
    <m/>
    <n v="375"/>
    <n v="0"/>
    <x v="1"/>
    <x v="7"/>
    <x v="2"/>
  </r>
  <r>
    <x v="0"/>
    <s v="Momauk"/>
    <s v="Nhkawng Pa "/>
    <s v="MMR001CMP131"/>
    <s v="NGCA"/>
    <s v="Rural"/>
    <n v="375"/>
    <n v="1598"/>
    <n v="375"/>
    <m/>
    <n v="375"/>
    <n v="0"/>
    <x v="2"/>
    <x v="7"/>
    <x v="2"/>
  </r>
  <r>
    <x v="0"/>
    <s v="Momauk"/>
    <s v="Pa Kahtawng "/>
    <s v="MMR001CMP126"/>
    <s v="NGCA"/>
    <s v="Mixed"/>
    <n v="677"/>
    <n v="3622"/>
    <n v="678"/>
    <n v="3741"/>
    <n v="678"/>
    <n v="0"/>
    <x v="1"/>
    <x v="7"/>
    <x v="13"/>
  </r>
  <r>
    <x v="0"/>
    <s v="Momauk"/>
    <s v="Pa Kahtawng "/>
    <s v="MMR001CMP126"/>
    <s v="NGCA"/>
    <s v="Mixed"/>
    <n v="677"/>
    <n v="3622"/>
    <n v="678"/>
    <n v="3741"/>
    <n v="678"/>
    <n v="0"/>
    <x v="0"/>
    <x v="7"/>
    <x v="25"/>
  </r>
  <r>
    <x v="0"/>
    <s v="Waingmaw"/>
    <s v="Maga Yang "/>
    <s v="MMR001CMP119"/>
    <s v="NGCA"/>
    <s v="Rural"/>
    <n v="608"/>
    <n v="2639"/>
    <n v="500"/>
    <n v="2145"/>
    <n v="586"/>
    <n v="2614"/>
    <x v="2"/>
    <x v="7"/>
    <x v="5"/>
  </r>
  <r>
    <x v="0"/>
    <s v="Myitkyina"/>
    <s v="Njang Dung Baptist Church "/>
    <s v="MMR001CMP002"/>
    <s v="GCA"/>
    <s v="Urban"/>
    <n v="57"/>
    <n v="233"/>
    <n v="58"/>
    <n v="241"/>
    <n v="58"/>
    <n v="241"/>
    <x v="0"/>
    <x v="7"/>
    <x v="2"/>
  </r>
  <r>
    <x v="0"/>
    <s v="Momauk"/>
    <s v="Loi Je Catholic Church"/>
    <s v="MMR001CMP069"/>
    <s v="GCA"/>
    <s v="Urban"/>
    <n v="124"/>
    <n v="544"/>
    <n v="124"/>
    <n v="633"/>
    <n v="124"/>
    <n v="0"/>
    <x v="1"/>
    <x v="7"/>
    <x v="1"/>
  </r>
  <r>
    <x v="0"/>
    <s v="Waingmaw"/>
    <s v="Hkau Shau (BP 12)"/>
    <s v="MMR001CMP115"/>
    <s v="NGCA"/>
    <s v="Sub-urban"/>
    <n v="136"/>
    <n v="1116"/>
    <n v="146"/>
    <n v="1072"/>
    <n v="146"/>
    <n v="1072"/>
    <x v="0"/>
    <x v="7"/>
    <x v="2"/>
  </r>
  <r>
    <x v="0"/>
    <s v="Waingmaw"/>
    <s v="Maga Yang "/>
    <s v="MMR001CMP119"/>
    <s v="NGCA"/>
    <s v="Rural"/>
    <n v="608"/>
    <n v="2639"/>
    <n v="500"/>
    <n v="2145"/>
    <n v="586"/>
    <n v="2614"/>
    <x v="1"/>
    <x v="7"/>
    <x v="20"/>
  </r>
  <r>
    <x v="0"/>
    <s v="Waingmaw"/>
    <s v="Maga Yang "/>
    <s v="MMR001CMP119"/>
    <s v="NGCA"/>
    <s v="Rural"/>
    <n v="608"/>
    <n v="2639"/>
    <n v="500"/>
    <n v="2145"/>
    <n v="586"/>
    <n v="2614"/>
    <x v="0"/>
    <x v="7"/>
    <x v="32"/>
  </r>
  <r>
    <x v="0"/>
    <s v="Hpakant"/>
    <s v="Nant Ma Hpit Catholic Church"/>
    <s v="MMR001CMP103"/>
    <s v="GCA"/>
    <s v="Rural"/>
    <n v="48"/>
    <n v="420"/>
    <n v="48"/>
    <n v="220"/>
    <n v="48"/>
    <n v="220"/>
    <x v="2"/>
    <x v="7"/>
    <x v="2"/>
  </r>
  <r>
    <x v="0"/>
    <s v="Momauk"/>
    <s v="Man Bung Catholic compound"/>
    <s v="MMR001CMP062"/>
    <s v="GCA"/>
    <s v="Urban"/>
    <n v="261"/>
    <n v="1155"/>
    <n v="259"/>
    <n v="1160"/>
    <n v="259"/>
    <n v="0"/>
    <x v="0"/>
    <x v="7"/>
    <x v="2"/>
  </r>
  <r>
    <x v="0"/>
    <s v="Momauk"/>
    <s v="Man Bung Catholic compound"/>
    <s v="MMR001CMP062"/>
    <s v="GCA"/>
    <s v="Urban"/>
    <n v="261"/>
    <n v="1155"/>
    <n v="259"/>
    <n v="1160"/>
    <n v="259"/>
    <n v="0"/>
    <x v="1"/>
    <x v="7"/>
    <x v="2"/>
  </r>
  <r>
    <x v="0"/>
    <s v="Momauk"/>
    <s v="Man Bung Catholic compound"/>
    <s v="MMR001CMP062"/>
    <s v="GCA"/>
    <s v="Urban"/>
    <n v="261"/>
    <n v="1155"/>
    <n v="259"/>
    <n v="1160"/>
    <n v="259"/>
    <n v="0"/>
    <x v="2"/>
    <x v="7"/>
    <x v="2"/>
  </r>
  <r>
    <x v="1"/>
    <s v="Kutkai"/>
    <s v="Mine Yu Lay village"/>
    <s v="MMR015CMP018"/>
    <s v="GCA"/>
    <s v="Rural"/>
    <n v="63"/>
    <n v="305"/>
    <n v="69"/>
    <n v="305"/>
    <n v="69"/>
    <n v="305"/>
    <x v="0"/>
    <x v="7"/>
    <x v="2"/>
  </r>
  <r>
    <x v="0"/>
    <s v="Waingmaw"/>
    <s v="Hkau Shau (BP 12)"/>
    <s v="MMR001CMP115"/>
    <s v="NGCA"/>
    <s v="Sub-urban"/>
    <n v="136"/>
    <n v="1116"/>
    <n v="146"/>
    <n v="1072"/>
    <n v="146"/>
    <n v="1072"/>
    <x v="2"/>
    <x v="7"/>
    <x v="2"/>
  </r>
  <r>
    <x v="0"/>
    <s v="Bhamo"/>
    <s v="Nant Hlaing Church"/>
    <s v="MMR001CMP054"/>
    <s v="GCA"/>
    <s v="Rural"/>
    <n v="20"/>
    <n v="103"/>
    <n v="19"/>
    <n v="108"/>
    <n v="19"/>
    <n v="0"/>
    <x v="0"/>
    <x v="7"/>
    <x v="2"/>
  </r>
  <r>
    <x v="0"/>
    <s v="Momauk"/>
    <s v="Loi Je Catholic Church"/>
    <s v="MMR001CMP069"/>
    <s v="GCA"/>
    <s v="Urban"/>
    <n v="124"/>
    <n v="544"/>
    <n v="124"/>
    <n v="633"/>
    <n v="124"/>
    <n v="0"/>
    <x v="0"/>
    <x v="7"/>
    <x v="1"/>
  </r>
  <r>
    <x v="1"/>
    <s v="Kutkai"/>
    <s v="Kutkai downtown (KBC Church)"/>
    <s v="MMR015CMP016"/>
    <s v="GCA"/>
    <s v="Urban"/>
    <n v="65"/>
    <n v="285"/>
    <n v="63"/>
    <n v="286"/>
    <n v="63"/>
    <n v="286"/>
    <x v="0"/>
    <x v="7"/>
    <x v="1"/>
  </r>
  <r>
    <x v="0"/>
    <s v="Hpakant"/>
    <s v="Ward 2 Sai Taung Baptist Church, Seik Mu "/>
    <s v="MMR001CMP184"/>
    <s v="GCA"/>
    <s v="Rural"/>
    <n v="35"/>
    <n v="220"/>
    <n v="35"/>
    <n v="173"/>
    <n v="35"/>
    <n v="173"/>
    <x v="2"/>
    <x v="7"/>
    <x v="2"/>
  </r>
  <r>
    <x v="0"/>
    <s v="Momauk"/>
    <s v="Dum Bung "/>
    <s v="MMR001CMP123"/>
    <s v="NGCA"/>
    <s v="Rural"/>
    <n v="116"/>
    <n v="595"/>
    <n v="115"/>
    <n v="605"/>
    <n v="115"/>
    <n v="605"/>
    <x v="0"/>
    <x v="7"/>
    <x v="21"/>
  </r>
  <r>
    <x v="0"/>
    <s v="Bhamo"/>
    <s v="AD-2000 Tharthana Compound"/>
    <s v="MMR001CMP050"/>
    <s v="GCA"/>
    <s v="Urban"/>
    <n v="274"/>
    <n v="1349"/>
    <n v="255"/>
    <n v="1126"/>
    <n v="255"/>
    <n v="0"/>
    <x v="0"/>
    <x v="7"/>
    <x v="2"/>
  </r>
  <r>
    <x v="1"/>
    <s v="Namhkan"/>
    <s v="Namhkan - Pang Long KBC"/>
    <s v="MMR015CMP215"/>
    <s v="GCA"/>
    <s v="Urban"/>
    <n v="126"/>
    <n v="572"/>
    <n v="123"/>
    <n v="571"/>
    <n v="124"/>
    <n v="575"/>
    <x v="2"/>
    <x v="7"/>
    <x v="2"/>
  </r>
  <r>
    <x v="0"/>
    <s v="Hpakant"/>
    <s v="Sai Nai Baptish Church, Maw Shan Vil., Seki Mu"/>
    <s v="MMR001CMP183"/>
    <s v="GCA"/>
    <s v="Mixed"/>
    <n v="8"/>
    <n v="40"/>
    <n v="8"/>
    <m/>
    <n v="8"/>
    <n v="0"/>
    <x v="0"/>
    <x v="7"/>
    <x v="2"/>
  </r>
  <r>
    <x v="0"/>
    <s v="Chipwi"/>
    <s v="Hpare Hkyer - BP6"/>
    <s v="MMR001CMP043"/>
    <s v="NGCA"/>
    <s v="Sub-urban"/>
    <n v="154"/>
    <n v="920"/>
    <n v="512"/>
    <n v="1016"/>
    <n v="512"/>
    <n v="1016"/>
    <x v="2"/>
    <x v="7"/>
    <x v="19"/>
  </r>
  <r>
    <x v="0"/>
    <s v="Chipwi"/>
    <s v="Hpare Hkyer - BP6"/>
    <s v="MMR001CMP043"/>
    <s v="NGCA"/>
    <s v="Sub-urban"/>
    <n v="154"/>
    <n v="920"/>
    <n v="512"/>
    <n v="1016"/>
    <n v="512"/>
    <n v="1016"/>
    <x v="1"/>
    <x v="7"/>
    <x v="4"/>
  </r>
  <r>
    <x v="0"/>
    <s v="Chipwi"/>
    <s v="Hpare Hkyer - BP6"/>
    <s v="MMR001CMP043"/>
    <s v="NGCA"/>
    <s v="Sub-urban"/>
    <n v="154"/>
    <n v="920"/>
    <n v="512"/>
    <n v="1016"/>
    <n v="512"/>
    <n v="1016"/>
    <x v="0"/>
    <x v="7"/>
    <x v="21"/>
  </r>
  <r>
    <x v="0"/>
    <s v="Myitkyina"/>
    <s v="Du Kahtawng Qtr. 14"/>
    <s v="MMR001CMP012"/>
    <s v="GCA"/>
    <s v="Urban"/>
    <n v="6"/>
    <n v="28"/>
    <n v="6"/>
    <n v="31"/>
    <n v="6"/>
    <n v="31"/>
    <x v="2"/>
    <x v="7"/>
    <x v="2"/>
  </r>
  <r>
    <x v="0"/>
    <s v="Hpakant"/>
    <s v="Sai Nai Baptish Church, Maw Shan Vil., Seki Mu"/>
    <s v="MMR001CMP183"/>
    <s v="GCA"/>
    <s v="Mixed"/>
    <n v="8"/>
    <n v="40"/>
    <n v="8"/>
    <m/>
    <n v="8"/>
    <n v="0"/>
    <x v="2"/>
    <x v="7"/>
    <x v="2"/>
  </r>
  <r>
    <x v="0"/>
    <s v="Momauk"/>
    <s v="Dum Bung "/>
    <s v="MMR001CMP123"/>
    <s v="NGCA"/>
    <s v="Rural"/>
    <n v="116"/>
    <n v="595"/>
    <n v="115"/>
    <n v="605"/>
    <n v="115"/>
    <n v="605"/>
    <x v="1"/>
    <x v="7"/>
    <x v="19"/>
  </r>
  <r>
    <x v="0"/>
    <s v="Myitkyina"/>
    <s v="Nan Kway St. John Catholic Church"/>
    <s v="MMR001CMP024"/>
    <s v="GCA"/>
    <s v="Rural"/>
    <n v="67"/>
    <n v="327"/>
    <n v="68"/>
    <n v="327"/>
    <n v="68"/>
    <n v="327"/>
    <x v="2"/>
    <x v="7"/>
    <x v="4"/>
  </r>
  <r>
    <x v="1"/>
    <s v="Kutkai"/>
    <s v="Zup Aung Camp"/>
    <s v="MMR015CMP020"/>
    <s v="GCA"/>
    <s v="Rural"/>
    <n v="218"/>
    <n v="1108"/>
    <n v="202"/>
    <n v="906"/>
    <n v="202"/>
    <n v="906"/>
    <x v="2"/>
    <x v="7"/>
    <x v="1"/>
  </r>
  <r>
    <x v="0"/>
    <s v="Hpakant"/>
    <s v="Baptist Church, Hmaw Si Sar(Lon Khin)"/>
    <s v="MMR001CMP169"/>
    <s v="GCA"/>
    <s v="Rural"/>
    <n v="36"/>
    <n v="220"/>
    <n v="36"/>
    <n v="220"/>
    <n v="36"/>
    <n v="220"/>
    <x v="0"/>
    <x v="7"/>
    <x v="2"/>
  </r>
  <r>
    <x v="0"/>
    <s v="Hpakant"/>
    <s v="Baptist Church, Hmaw Si Sar(Lon Khin)"/>
    <s v="MMR001CMP169"/>
    <s v="GCA"/>
    <s v="Rural"/>
    <n v="36"/>
    <n v="220"/>
    <n v="36"/>
    <n v="220"/>
    <n v="36"/>
    <n v="220"/>
    <x v="1"/>
    <x v="7"/>
    <x v="2"/>
  </r>
  <r>
    <x v="0"/>
    <s v="Hpakant"/>
    <s v="Baptist Church, Hmaw Si Sar(Lon Khin)"/>
    <s v="MMR001CMP169"/>
    <s v="GCA"/>
    <s v="Rural"/>
    <n v="36"/>
    <n v="220"/>
    <n v="36"/>
    <n v="220"/>
    <n v="36"/>
    <n v="220"/>
    <x v="2"/>
    <x v="7"/>
    <x v="2"/>
  </r>
  <r>
    <x v="0"/>
    <s v="Waingmaw"/>
    <s v="Woi Chyai "/>
    <s v="MMR001CMP116"/>
    <s v="NGCA"/>
    <s v="Urban"/>
    <n v="1344"/>
    <n v="6811"/>
    <n v="352"/>
    <n v="1884"/>
    <m/>
    <n v="6602"/>
    <x v="2"/>
    <x v="7"/>
    <x v="54"/>
  </r>
  <r>
    <x v="0"/>
    <s v="Waingmaw"/>
    <s v="Woi Chyai "/>
    <s v="MMR001CMP116"/>
    <s v="NGCA"/>
    <s v="Urban"/>
    <n v="1344"/>
    <n v="6811"/>
    <n v="352"/>
    <n v="1884"/>
    <m/>
    <n v="6602"/>
    <x v="1"/>
    <x v="7"/>
    <x v="55"/>
  </r>
  <r>
    <x v="0"/>
    <s v="Waingmaw"/>
    <s v="Woi Chyai "/>
    <s v="MMR001CMP116"/>
    <s v="NGCA"/>
    <s v="Urban"/>
    <n v="1344"/>
    <n v="6811"/>
    <n v="352"/>
    <n v="1884"/>
    <m/>
    <n v="6602"/>
    <x v="0"/>
    <x v="7"/>
    <x v="56"/>
  </r>
  <r>
    <x v="0"/>
    <s v="Hpakant"/>
    <s v="Yumar Baptist Church"/>
    <s v="MMR001CMP105"/>
    <s v="GCA"/>
    <s v="Rural"/>
    <n v="19"/>
    <n v="72"/>
    <n v="19"/>
    <n v="72"/>
    <n v="19"/>
    <n v="72"/>
    <x v="0"/>
    <x v="7"/>
    <x v="2"/>
  </r>
  <r>
    <x v="0"/>
    <s v="Hpakant"/>
    <s v="Sai Nai Baptish Church, Maw Shan Vil., Seki Mu"/>
    <s v="MMR001CMP183"/>
    <s v="GCA"/>
    <s v="Mixed"/>
    <n v="8"/>
    <n v="40"/>
    <n v="8"/>
    <m/>
    <n v="8"/>
    <n v="0"/>
    <x v="1"/>
    <x v="7"/>
    <x v="2"/>
  </r>
  <r>
    <x v="0"/>
    <s v="Myitkyina"/>
    <s v="Man Hkring Baptist Church"/>
    <s v="MMR001CMP008"/>
    <s v="GCA"/>
    <s v="Urban"/>
    <n v="101"/>
    <n v="544"/>
    <n v="94"/>
    <n v="503"/>
    <n v="101"/>
    <n v="544"/>
    <x v="2"/>
    <x v="7"/>
    <x v="2"/>
  </r>
  <r>
    <x v="0"/>
    <s v="Myitkyina"/>
    <s v="Nan Kway St. John Catholic Church"/>
    <s v="MMR001CMP024"/>
    <s v="GCA"/>
    <s v="Rural"/>
    <n v="67"/>
    <n v="327"/>
    <n v="68"/>
    <n v="327"/>
    <n v="68"/>
    <n v="327"/>
    <x v="0"/>
    <x v="7"/>
    <x v="25"/>
  </r>
  <r>
    <x v="0"/>
    <s v="Waingmaw"/>
    <s v="Shing Jai"/>
    <s v="MMR001CMP041"/>
    <s v="GCA"/>
    <s v="Rural"/>
    <n v="172"/>
    <n v="838"/>
    <n v="179"/>
    <n v="940"/>
    <n v="179"/>
    <n v="940"/>
    <x v="1"/>
    <x v="7"/>
    <x v="0"/>
  </r>
  <r>
    <x v="0"/>
    <s v="Waingmaw"/>
    <s v="Shing Jai"/>
    <s v="MMR001CMP041"/>
    <s v="GCA"/>
    <s v="Rural"/>
    <n v="172"/>
    <n v="838"/>
    <n v="179"/>
    <n v="940"/>
    <n v="179"/>
    <n v="940"/>
    <x v="0"/>
    <x v="7"/>
    <x v="3"/>
  </r>
  <r>
    <x v="0"/>
    <s v="Myitkyina"/>
    <s v="Du Kahtawng Qtr. 5"/>
    <s v="MMR001CMP011"/>
    <s v="GCA"/>
    <s v="Urban"/>
    <n v="50"/>
    <n v="236"/>
    <n v="8"/>
    <n v="35"/>
    <n v="8"/>
    <n v="35"/>
    <x v="0"/>
    <x v="7"/>
    <x v="2"/>
  </r>
  <r>
    <x v="0"/>
    <s v="Myitkyina"/>
    <s v="Du Kahtawng Qtr. 5"/>
    <s v="MMR001CMP011"/>
    <s v="GCA"/>
    <s v="Urban"/>
    <n v="50"/>
    <n v="236"/>
    <n v="8"/>
    <n v="35"/>
    <n v="8"/>
    <n v="35"/>
    <x v="1"/>
    <x v="7"/>
    <x v="2"/>
  </r>
  <r>
    <x v="0"/>
    <s v="Myitkyina"/>
    <s v="Du Kahtawng Qtr. 5"/>
    <s v="MMR001CMP011"/>
    <s v="GCA"/>
    <s v="Urban"/>
    <n v="50"/>
    <n v="236"/>
    <n v="8"/>
    <n v="35"/>
    <n v="8"/>
    <n v="35"/>
    <x v="2"/>
    <x v="7"/>
    <x v="2"/>
  </r>
  <r>
    <x v="0"/>
    <s v="Myitkyina"/>
    <s v="Pa Dauk Myaing(Pa La Na)"/>
    <s v="MMR001CMP162"/>
    <s v="GCA"/>
    <s v="Rural"/>
    <n v="43"/>
    <n v="207"/>
    <n v="43"/>
    <n v="269"/>
    <n v="43"/>
    <n v="270"/>
    <x v="2"/>
    <x v="7"/>
    <x v="0"/>
  </r>
  <r>
    <x v="0"/>
    <s v="Myitkyina"/>
    <s v="Pa Dauk Myaing(Pa La Na)"/>
    <s v="MMR001CMP162"/>
    <s v="GCA"/>
    <s v="Rural"/>
    <n v="43"/>
    <n v="207"/>
    <n v="43"/>
    <n v="269"/>
    <n v="43"/>
    <n v="270"/>
    <x v="1"/>
    <x v="7"/>
    <x v="0"/>
  </r>
  <r>
    <x v="0"/>
    <s v="Myitkyina"/>
    <s v="Pa Dauk Myaing(Pa La Na)"/>
    <s v="MMR001CMP162"/>
    <s v="GCA"/>
    <s v="Rural"/>
    <n v="43"/>
    <n v="207"/>
    <n v="43"/>
    <n v="269"/>
    <n v="43"/>
    <n v="270"/>
    <x v="0"/>
    <x v="7"/>
    <x v="3"/>
  </r>
  <r>
    <x v="0"/>
    <s v="Hpakant"/>
    <s v="Ward 2 Sai Taung Baptist Church, Seik Mu "/>
    <s v="MMR001CMP184"/>
    <s v="GCA"/>
    <s v="Rural"/>
    <n v="35"/>
    <n v="220"/>
    <n v="35"/>
    <n v="173"/>
    <n v="35"/>
    <n v="173"/>
    <x v="1"/>
    <x v="7"/>
    <x v="2"/>
  </r>
  <r>
    <x v="0"/>
    <s v="Myitkyina"/>
    <s v="Man Hkring Baptist Church"/>
    <s v="MMR001CMP008"/>
    <s v="GCA"/>
    <s v="Urban"/>
    <n v="101"/>
    <n v="544"/>
    <n v="94"/>
    <n v="503"/>
    <n v="101"/>
    <n v="544"/>
    <x v="1"/>
    <x v="7"/>
    <x v="2"/>
  </r>
  <r>
    <x v="0"/>
    <s v="Hpakant"/>
    <s v="Ward 2 Sai Taung Baptist Church, Seik Mu "/>
    <s v="MMR001CMP184"/>
    <s v="GCA"/>
    <s v="Rural"/>
    <n v="35"/>
    <n v="220"/>
    <n v="35"/>
    <n v="173"/>
    <n v="35"/>
    <n v="173"/>
    <x v="0"/>
    <x v="7"/>
    <x v="2"/>
  </r>
  <r>
    <x v="1"/>
    <s v="Kutkai"/>
    <s v="Mine Yu Lay village"/>
    <s v="MMR015CMP018"/>
    <s v="GCA"/>
    <s v="Rural"/>
    <n v="63"/>
    <n v="305"/>
    <n v="69"/>
    <n v="305"/>
    <n v="69"/>
    <n v="305"/>
    <x v="1"/>
    <x v="7"/>
    <x v="2"/>
  </r>
  <r>
    <x v="0"/>
    <s v="Myitkyina"/>
    <s v="Nan Kway St. John Catholic Church"/>
    <s v="MMR001CMP024"/>
    <s v="GCA"/>
    <s v="Rural"/>
    <n v="67"/>
    <n v="327"/>
    <n v="68"/>
    <n v="327"/>
    <n v="68"/>
    <n v="327"/>
    <x v="1"/>
    <x v="7"/>
    <x v="26"/>
  </r>
  <r>
    <x v="0"/>
    <s v="Bhamo"/>
    <s v="AD-2000 Tharthana Compound"/>
    <s v="MMR001CMP050"/>
    <s v="GCA"/>
    <s v="Urban"/>
    <n v="274"/>
    <n v="1349"/>
    <n v="255"/>
    <n v="1126"/>
    <n v="255"/>
    <n v="0"/>
    <x v="2"/>
    <x v="7"/>
    <x v="2"/>
  </r>
  <r>
    <x v="0"/>
    <s v="Mansi"/>
    <s v="Maing Khaung Catholic Church"/>
    <s v="MMR001CMP223"/>
    <s v="GCA"/>
    <s v="Rural"/>
    <n v="123"/>
    <n v="582"/>
    <n v="130"/>
    <n v="600"/>
    <n v="142"/>
    <n v="0"/>
    <x v="0"/>
    <x v="7"/>
    <x v="2"/>
  </r>
  <r>
    <x v="0"/>
    <s v="Mansi"/>
    <s v="Maing Khaung Catholic Church"/>
    <s v="MMR001CMP223"/>
    <s v="GCA"/>
    <s v="Rural"/>
    <n v="123"/>
    <n v="582"/>
    <n v="130"/>
    <n v="600"/>
    <n v="142"/>
    <n v="0"/>
    <x v="1"/>
    <x v="7"/>
    <x v="2"/>
  </r>
  <r>
    <x v="0"/>
    <s v="Mansi"/>
    <s v="Maing Khaung Catholic Church"/>
    <s v="MMR001CMP223"/>
    <s v="GCA"/>
    <s v="Rural"/>
    <n v="123"/>
    <n v="582"/>
    <n v="130"/>
    <n v="600"/>
    <n v="142"/>
    <n v="0"/>
    <x v="2"/>
    <x v="7"/>
    <x v="2"/>
  </r>
  <r>
    <x v="0"/>
    <s v="Bhamo"/>
    <s v="AD-2000 Tharthana Compound"/>
    <s v="MMR001CMP050"/>
    <s v="GCA"/>
    <s v="Urban"/>
    <n v="274"/>
    <n v="1349"/>
    <n v="255"/>
    <n v="1126"/>
    <n v="255"/>
    <n v="0"/>
    <x v="1"/>
    <x v="7"/>
    <x v="2"/>
  </r>
  <r>
    <x v="0"/>
    <s v="Momauk"/>
    <s v="Dum Bung "/>
    <s v="MMR001CMP123"/>
    <s v="NGCA"/>
    <s v="Rural"/>
    <n v="116"/>
    <n v="595"/>
    <n v="115"/>
    <n v="605"/>
    <n v="115"/>
    <n v="605"/>
    <x v="2"/>
    <x v="7"/>
    <x v="2"/>
  </r>
  <r>
    <x v="0"/>
    <s v="Myitkyina"/>
    <s v="Maw Hpawng Lhaovo Baptist Church"/>
    <s v="MMR001CMP021"/>
    <s v="GCA"/>
    <s v="Rural"/>
    <n v="14"/>
    <n v="71"/>
    <n v="11"/>
    <n v="56"/>
    <n v="13"/>
    <n v="71"/>
    <x v="2"/>
    <x v="7"/>
    <x v="2"/>
  </r>
  <r>
    <x v="0"/>
    <s v="Myitkyina"/>
    <s v="Man Hkring Baptist Church"/>
    <s v="MMR001CMP008"/>
    <s v="GCA"/>
    <s v="Urban"/>
    <n v="101"/>
    <n v="544"/>
    <n v="94"/>
    <n v="503"/>
    <n v="101"/>
    <n v="544"/>
    <x v="0"/>
    <x v="7"/>
    <x v="2"/>
  </r>
  <r>
    <x v="0"/>
    <s v="Momauk"/>
    <s v="Loi Je Baptist Church"/>
    <s v="MMR001CMP071"/>
    <s v="GCA"/>
    <s v="Urban"/>
    <n v="29"/>
    <n v="182"/>
    <n v="36"/>
    <n v="215"/>
    <n v="36"/>
    <n v="217"/>
    <x v="2"/>
    <x v="7"/>
    <x v="2"/>
  </r>
  <r>
    <x v="0"/>
    <s v="Myitkyina"/>
    <s v="Shwe Zet Baptist Church"/>
    <s v="MMR001CMP009"/>
    <s v="GCA"/>
    <s v="Urban"/>
    <n v="90"/>
    <n v="487"/>
    <n v="75"/>
    <n v="423"/>
    <n v="91"/>
    <n v="491"/>
    <x v="0"/>
    <x v="7"/>
    <x v="1"/>
  </r>
  <r>
    <x v="0"/>
    <s v="Myitkyina"/>
    <s v="Shwe Zet Baptist Church"/>
    <s v="MMR001CMP009"/>
    <s v="GCA"/>
    <s v="Urban"/>
    <n v="90"/>
    <n v="487"/>
    <n v="75"/>
    <n v="423"/>
    <n v="91"/>
    <n v="491"/>
    <x v="1"/>
    <x v="7"/>
    <x v="1"/>
  </r>
  <r>
    <x v="0"/>
    <s v="Myitkyina"/>
    <s v="Shwe Zet Baptist Church"/>
    <s v="MMR001CMP009"/>
    <s v="GCA"/>
    <s v="Urban"/>
    <n v="90"/>
    <n v="487"/>
    <n v="75"/>
    <n v="423"/>
    <n v="91"/>
    <n v="491"/>
    <x v="2"/>
    <x v="7"/>
    <x v="2"/>
  </r>
  <r>
    <x v="1"/>
    <s v="Kutkai"/>
    <s v="Nam Hpak Ka Mare "/>
    <s v="MMR015CMP007"/>
    <s v="GCA"/>
    <s v="Rural"/>
    <n v="64"/>
    <n v="286"/>
    <n v="62"/>
    <n v="281"/>
    <n v="62"/>
    <n v="281"/>
    <x v="1"/>
    <x v="7"/>
    <x v="1"/>
  </r>
  <r>
    <x v="0"/>
    <s v="Hpakant"/>
    <s v="Maw Wan, Mu-yin Baptist Church"/>
    <s v="MMR001CMP091"/>
    <s v="GCA"/>
    <s v="Urban"/>
    <n v="5"/>
    <n v="26"/>
    <n v="5"/>
    <n v="27"/>
    <n v="5"/>
    <n v="0"/>
    <x v="1"/>
    <x v="7"/>
    <x v="2"/>
  </r>
  <r>
    <x v="0"/>
    <s v="Hpakant"/>
    <s v="Maw Wan, Mu-yin Baptist Church"/>
    <s v="MMR001CMP091"/>
    <s v="GCA"/>
    <s v="Urban"/>
    <n v="5"/>
    <n v="26"/>
    <n v="5"/>
    <n v="27"/>
    <n v="5"/>
    <n v="0"/>
    <x v="0"/>
    <x v="7"/>
    <x v="2"/>
  </r>
  <r>
    <x v="0"/>
    <s v="Waingmaw"/>
    <s v="Maina Lawang Baptist Church"/>
    <s v="MMR001CMP039"/>
    <s v="GCA"/>
    <s v="Rural"/>
    <n v="48"/>
    <n v="199"/>
    <n v="46"/>
    <n v="192"/>
    <n v="46"/>
    <n v="192"/>
    <x v="0"/>
    <x v="7"/>
    <x v="0"/>
  </r>
  <r>
    <x v="0"/>
    <s v="Waingmaw"/>
    <s v="Maina Lawang Baptist Church"/>
    <s v="MMR001CMP039"/>
    <s v="GCA"/>
    <s v="Rural"/>
    <n v="48"/>
    <n v="199"/>
    <n v="46"/>
    <n v="192"/>
    <n v="46"/>
    <n v="192"/>
    <x v="1"/>
    <x v="7"/>
    <x v="0"/>
  </r>
  <r>
    <x v="0"/>
    <s v="Hpakant"/>
    <s v="5 Ward RC Church(lon Khin)"/>
    <s v="MMR001CMP168"/>
    <s v="GCA"/>
    <s v="Rural"/>
    <n v="66"/>
    <n v="367"/>
    <n v="60"/>
    <n v="374"/>
    <n v="70"/>
    <n v="366"/>
    <x v="1"/>
    <x v="7"/>
    <x v="2"/>
  </r>
  <r>
    <x v="0"/>
    <s v="Chipwi"/>
    <s v="Saw Zam"/>
    <s v="MMR001CMP225"/>
    <s v="GCA"/>
    <s v="Rural"/>
    <n v="30"/>
    <n v="174"/>
    <n v="28"/>
    <n v="167"/>
    <n v="30"/>
    <n v="174"/>
    <x v="1"/>
    <x v="7"/>
    <x v="2"/>
  </r>
  <r>
    <x v="1"/>
    <s v="Muse"/>
    <s v="Muse Baptist Church"/>
    <s v="MMR015CMP213"/>
    <s v="GCA"/>
    <s v="Urban"/>
    <n v="56"/>
    <n v="236"/>
    <n v="52"/>
    <n v="212"/>
    <n v="52"/>
    <n v="212"/>
    <x v="1"/>
    <x v="7"/>
    <x v="2"/>
  </r>
  <r>
    <x v="0"/>
    <s v="Momauk"/>
    <s v="Loi Je Baptist Church"/>
    <s v="MMR001CMP071"/>
    <s v="GCA"/>
    <s v="Urban"/>
    <n v="29"/>
    <n v="182"/>
    <n v="36"/>
    <n v="215"/>
    <n v="36"/>
    <n v="217"/>
    <x v="1"/>
    <x v="7"/>
    <x v="2"/>
  </r>
  <r>
    <x v="0"/>
    <s v="Momauk"/>
    <s v="Loi Je Baptist Church"/>
    <s v="MMR001CMP071"/>
    <s v="GCA"/>
    <s v="Urban"/>
    <n v="29"/>
    <n v="182"/>
    <n v="36"/>
    <n v="215"/>
    <n v="36"/>
    <n v="217"/>
    <x v="0"/>
    <x v="7"/>
    <x v="2"/>
  </r>
  <r>
    <x v="1"/>
    <s v="Muse"/>
    <s v="Muse Baptist Church"/>
    <s v="MMR015CMP213"/>
    <s v="GCA"/>
    <s v="Urban"/>
    <n v="56"/>
    <n v="236"/>
    <n v="52"/>
    <n v="212"/>
    <n v="52"/>
    <n v="212"/>
    <x v="0"/>
    <x v="7"/>
    <x v="2"/>
  </r>
  <r>
    <x v="0"/>
    <s v="Chipwi"/>
    <s v="Saw Zam"/>
    <s v="MMR001CMP225"/>
    <s v="GCA"/>
    <s v="Rural"/>
    <n v="30"/>
    <n v="174"/>
    <n v="28"/>
    <n v="167"/>
    <n v="30"/>
    <n v="174"/>
    <x v="0"/>
    <x v="7"/>
    <x v="2"/>
  </r>
  <r>
    <x v="0"/>
    <s v="Myitkyina"/>
    <s v="Tat Kone Galile Baptist Church"/>
    <s v="MMR001CMP003"/>
    <s v="GCA"/>
    <s v="Urban"/>
    <n v="32"/>
    <n v="146"/>
    <n v="28"/>
    <n v="138"/>
    <n v="32"/>
    <n v="161"/>
    <x v="0"/>
    <x v="7"/>
    <x v="2"/>
  </r>
  <r>
    <x v="0"/>
    <s v="Myitkyina"/>
    <s v="Tat Kone Galile Baptist Church"/>
    <s v="MMR001CMP003"/>
    <s v="GCA"/>
    <s v="Urban"/>
    <n v="32"/>
    <n v="146"/>
    <n v="28"/>
    <n v="138"/>
    <n v="32"/>
    <n v="161"/>
    <x v="1"/>
    <x v="7"/>
    <x v="2"/>
  </r>
  <r>
    <x v="0"/>
    <s v="Myitkyina"/>
    <s v="Tat Kone Galile Baptist Church"/>
    <s v="MMR001CMP003"/>
    <s v="GCA"/>
    <s v="Urban"/>
    <n v="32"/>
    <n v="146"/>
    <n v="28"/>
    <n v="138"/>
    <n v="32"/>
    <n v="161"/>
    <x v="2"/>
    <x v="7"/>
    <x v="2"/>
  </r>
  <r>
    <x v="0"/>
    <s v="Hpakant"/>
    <s v="Nam Ma Phyit, COC"/>
    <s v="MMR001CMP192"/>
    <s v="GCA"/>
    <s v="Urban"/>
    <n v="17"/>
    <n v="64"/>
    <n v="12"/>
    <n v="47"/>
    <n v="12"/>
    <n v="0"/>
    <x v="2"/>
    <x v="7"/>
    <x v="2"/>
  </r>
  <r>
    <x v="0"/>
    <s v="Hpakant"/>
    <s v="Nam Ma Phyit, COC"/>
    <s v="MMR001CMP192"/>
    <s v="GCA"/>
    <s v="Urban"/>
    <n v="17"/>
    <n v="64"/>
    <n v="12"/>
    <n v="47"/>
    <n v="12"/>
    <n v="0"/>
    <x v="1"/>
    <x v="7"/>
    <x v="2"/>
  </r>
  <r>
    <x v="0"/>
    <s v="Waingmaw"/>
    <s v="Maina Lawang Baptist Church"/>
    <s v="MMR001CMP039"/>
    <s v="GCA"/>
    <s v="Rural"/>
    <n v="48"/>
    <n v="199"/>
    <n v="46"/>
    <n v="192"/>
    <n v="46"/>
    <n v="192"/>
    <x v="2"/>
    <x v="7"/>
    <x v="2"/>
  </r>
  <r>
    <x v="0"/>
    <s v="Myitkyina"/>
    <s v="Maliyang Baptist Church"/>
    <s v="MMR001CMP016"/>
    <s v="GCA"/>
    <s v="Urban"/>
    <n v="60"/>
    <n v="293"/>
    <n v="60"/>
    <n v="293"/>
    <n v="60"/>
    <n v="293"/>
    <x v="1"/>
    <x v="7"/>
    <x v="2"/>
  </r>
  <r>
    <x v="0"/>
    <s v="Puta-O"/>
    <s v="Lung Sut"/>
    <s v="MMR001CMP234"/>
    <s v="GCA"/>
    <s v="Urban"/>
    <n v="59"/>
    <n v="235"/>
    <n v="59"/>
    <n v="235"/>
    <n v="59"/>
    <n v="235"/>
    <x v="0"/>
    <x v="7"/>
    <x v="2"/>
  </r>
  <r>
    <x v="0"/>
    <s v="Momauk"/>
    <s v="Momauk Baptist Church"/>
    <s v="MMR001CMP056"/>
    <s v="GCA"/>
    <s v="Urban"/>
    <n v="207"/>
    <n v="1863"/>
    <n v="391"/>
    <n v="1820"/>
    <n v="391"/>
    <n v="1820"/>
    <x v="0"/>
    <x v="7"/>
    <x v="2"/>
  </r>
  <r>
    <x v="0"/>
    <s v="Puta-O"/>
    <s v="Lung Sut"/>
    <s v="MMR001CMP234"/>
    <s v="GCA"/>
    <s v="Urban"/>
    <n v="59"/>
    <n v="235"/>
    <n v="59"/>
    <n v="235"/>
    <n v="59"/>
    <n v="235"/>
    <x v="2"/>
    <x v="7"/>
    <x v="2"/>
  </r>
  <r>
    <x v="0"/>
    <s v="Myitkyina"/>
    <s v="Maw Hpawng Lhaovo Baptist Church"/>
    <s v="MMR001CMP021"/>
    <s v="GCA"/>
    <s v="Rural"/>
    <n v="14"/>
    <n v="71"/>
    <n v="11"/>
    <n v="56"/>
    <n v="13"/>
    <n v="71"/>
    <x v="0"/>
    <x v="7"/>
    <x v="1"/>
  </r>
  <r>
    <x v="0"/>
    <s v="Hpakant"/>
    <s v="5 Ward RC Church(lon Khin)"/>
    <s v="MMR001CMP168"/>
    <s v="GCA"/>
    <s v="Rural"/>
    <n v="66"/>
    <n v="367"/>
    <n v="60"/>
    <n v="374"/>
    <n v="70"/>
    <n v="366"/>
    <x v="0"/>
    <x v="7"/>
    <x v="2"/>
  </r>
  <r>
    <x v="0"/>
    <s v="Bhamo"/>
    <s v="Htoi San Church"/>
    <s v="MMR001CMP052"/>
    <s v="GCA"/>
    <s v="Urban"/>
    <n v="43"/>
    <n v="237"/>
    <n v="39"/>
    <n v="223"/>
    <n v="39"/>
    <n v="223"/>
    <x v="2"/>
    <x v="7"/>
    <x v="2"/>
  </r>
  <r>
    <x v="0"/>
    <s v="Bhamo"/>
    <s v="Htoi San Church"/>
    <s v="MMR001CMP052"/>
    <s v="GCA"/>
    <s v="Urban"/>
    <n v="43"/>
    <n v="237"/>
    <n v="39"/>
    <n v="223"/>
    <n v="39"/>
    <n v="223"/>
    <x v="1"/>
    <x v="7"/>
    <x v="2"/>
  </r>
  <r>
    <x v="0"/>
    <s v="Bhamo"/>
    <s v="Htoi San Church"/>
    <s v="MMR001CMP052"/>
    <s v="GCA"/>
    <s v="Urban"/>
    <n v="43"/>
    <n v="237"/>
    <n v="39"/>
    <n v="223"/>
    <n v="39"/>
    <n v="223"/>
    <x v="0"/>
    <x v="7"/>
    <x v="2"/>
  </r>
  <r>
    <x v="1"/>
    <s v="Kutkai"/>
    <s v="Nam Hpak Ka Mare "/>
    <s v="MMR015CMP007"/>
    <s v="GCA"/>
    <s v="Rural"/>
    <n v="64"/>
    <n v="286"/>
    <n v="62"/>
    <n v="281"/>
    <n v="62"/>
    <n v="281"/>
    <x v="2"/>
    <x v="7"/>
    <x v="2"/>
  </r>
  <r>
    <x v="0"/>
    <s v="Hpakant"/>
    <s v="Maw Wan, Mu-yin Baptist Church"/>
    <s v="MMR001CMP091"/>
    <s v="GCA"/>
    <s v="Urban"/>
    <n v="5"/>
    <n v="26"/>
    <n v="5"/>
    <n v="27"/>
    <n v="5"/>
    <n v="0"/>
    <x v="2"/>
    <x v="7"/>
    <x v="2"/>
  </r>
  <r>
    <x v="0"/>
    <s v="Myitkyina"/>
    <s v="Maliyang Baptist Church"/>
    <s v="MMR001CMP016"/>
    <s v="GCA"/>
    <s v="Urban"/>
    <n v="60"/>
    <n v="293"/>
    <n v="60"/>
    <n v="293"/>
    <n v="60"/>
    <n v="293"/>
    <x v="0"/>
    <x v="7"/>
    <x v="2"/>
  </r>
  <r>
    <x v="0"/>
    <s v="Chipwi"/>
    <s v="Saw Zam"/>
    <s v="MMR001CMP225"/>
    <s v="GCA"/>
    <s v="Rural"/>
    <n v="30"/>
    <n v="174"/>
    <n v="28"/>
    <n v="167"/>
    <n v="30"/>
    <n v="174"/>
    <x v="2"/>
    <x v="7"/>
    <x v="2"/>
  </r>
  <r>
    <x v="0"/>
    <s v="Myitkyina"/>
    <s v="Maliyang Baptist Church"/>
    <s v="MMR001CMP016"/>
    <s v="GCA"/>
    <s v="Urban"/>
    <n v="60"/>
    <n v="293"/>
    <n v="60"/>
    <n v="293"/>
    <n v="60"/>
    <n v="293"/>
    <x v="2"/>
    <x v="7"/>
    <x v="2"/>
  </r>
  <r>
    <x v="0"/>
    <s v="Hpakant"/>
    <s v="Rawan Baptist Church, Maw Shan Vil., Seik Mu"/>
    <s v="MMR001CMP182"/>
    <s v="GCA"/>
    <s v="Urban"/>
    <n v="10"/>
    <n v="39"/>
    <n v="9"/>
    <n v="37"/>
    <n v="9"/>
    <n v="0"/>
    <x v="2"/>
    <x v="7"/>
    <x v="2"/>
  </r>
  <r>
    <x v="0"/>
    <s v="Hpakant"/>
    <s v="Rawan Baptist Church, Maw Shan Vil., Seik Mu"/>
    <s v="MMR001CMP182"/>
    <s v="GCA"/>
    <s v="Urban"/>
    <n v="10"/>
    <n v="39"/>
    <n v="9"/>
    <n v="37"/>
    <n v="9"/>
    <n v="0"/>
    <x v="1"/>
    <x v="7"/>
    <x v="2"/>
  </r>
  <r>
    <x v="0"/>
    <s v="Hpakant"/>
    <s v="Rawan Baptist Church, Maw Shan Vil., Seik Mu"/>
    <s v="MMR001CMP182"/>
    <s v="GCA"/>
    <s v="Urban"/>
    <n v="10"/>
    <n v="39"/>
    <n v="9"/>
    <n v="37"/>
    <n v="9"/>
    <n v="0"/>
    <x v="0"/>
    <x v="7"/>
    <x v="2"/>
  </r>
  <r>
    <x v="0"/>
    <s v="Myitkyina"/>
    <s v="Le Kone Ziun Baptist Church "/>
    <s v="MMR001CMP014"/>
    <s v="GCA"/>
    <s v="Urban"/>
    <n v="138"/>
    <n v="697"/>
    <n v="82"/>
    <n v="467"/>
    <n v="138"/>
    <n v="697"/>
    <x v="0"/>
    <x v="7"/>
    <x v="9"/>
  </r>
  <r>
    <x v="0"/>
    <s v="Myitkyina"/>
    <s v="Le Kone Ziun Baptist Church "/>
    <s v="MMR001CMP014"/>
    <s v="GCA"/>
    <s v="Urban"/>
    <n v="138"/>
    <n v="697"/>
    <n v="82"/>
    <n v="467"/>
    <n v="138"/>
    <n v="697"/>
    <x v="1"/>
    <x v="7"/>
    <x v="20"/>
  </r>
  <r>
    <x v="0"/>
    <s v="Myitkyina"/>
    <s v="Le Kone Ziun Baptist Church "/>
    <s v="MMR001CMP014"/>
    <s v="GCA"/>
    <s v="Urban"/>
    <n v="138"/>
    <n v="697"/>
    <n v="82"/>
    <n v="467"/>
    <n v="138"/>
    <n v="697"/>
    <x v="2"/>
    <x v="7"/>
    <x v="21"/>
  </r>
  <r>
    <x v="0"/>
    <s v="Myitkyina"/>
    <s v="Jan Mai Kawng Catholic Church"/>
    <s v="MMR001CMP019"/>
    <s v="GCA"/>
    <s v="Urban"/>
    <n v="105"/>
    <n v="462"/>
    <n v="103"/>
    <n v="462"/>
    <n v="123"/>
    <n v="463"/>
    <x v="2"/>
    <x v="7"/>
    <x v="1"/>
  </r>
  <r>
    <x v="0"/>
    <s v="Myitkyina"/>
    <s v="Kyun Pin Thar Baptist Church"/>
    <s v="MMR001CMP013"/>
    <s v="GCA"/>
    <s v="Urban"/>
    <n v="44"/>
    <n v="191"/>
    <n v="18"/>
    <n v="65"/>
    <n v="44"/>
    <n v="191"/>
    <x v="1"/>
    <x v="7"/>
    <x v="2"/>
  </r>
  <r>
    <x v="0"/>
    <s v="Myitkyina"/>
    <s v="Jan Mai Kawng Catholic Church"/>
    <s v="MMR001CMP019"/>
    <s v="GCA"/>
    <s v="Urban"/>
    <n v="105"/>
    <n v="462"/>
    <n v="103"/>
    <n v="462"/>
    <n v="123"/>
    <n v="463"/>
    <x v="1"/>
    <x v="7"/>
    <x v="3"/>
  </r>
  <r>
    <x v="1"/>
    <s v="Namhkan"/>
    <s v="Nam Hkam - Nay Win Ni (Palawng)"/>
    <s v="MMR015CMP004"/>
    <s v="GCA"/>
    <s v="Urban"/>
    <n v="70"/>
    <n v="368"/>
    <n v="70"/>
    <n v="363"/>
    <n v="70"/>
    <n v="0"/>
    <x v="2"/>
    <x v="7"/>
    <x v="2"/>
  </r>
  <r>
    <x v="0"/>
    <s v="Hpakant"/>
    <s v="Nam Ma Phyit, COC"/>
    <s v="MMR001CMP192"/>
    <s v="GCA"/>
    <s v="Urban"/>
    <n v="17"/>
    <n v="64"/>
    <n v="12"/>
    <n v="47"/>
    <n v="12"/>
    <n v="0"/>
    <x v="0"/>
    <x v="7"/>
    <x v="2"/>
  </r>
  <r>
    <x v="0"/>
    <s v="Mogaung"/>
    <s v="Nat Gyi Kone Baptist Church "/>
    <s v="MMR001CMP079"/>
    <s v="GCA"/>
    <s v="Urban"/>
    <n v="14"/>
    <n v="44"/>
    <n v="12"/>
    <n v="42"/>
    <n v="12"/>
    <n v="42"/>
    <x v="1"/>
    <x v="7"/>
    <x v="2"/>
  </r>
  <r>
    <x v="0"/>
    <s v="Mogaung"/>
    <s v="Nat Gyi Kone Baptist Church "/>
    <s v="MMR001CMP079"/>
    <s v="GCA"/>
    <s v="Urban"/>
    <n v="14"/>
    <n v="44"/>
    <n v="12"/>
    <n v="42"/>
    <n v="12"/>
    <n v="42"/>
    <x v="2"/>
    <x v="7"/>
    <x v="2"/>
  </r>
  <r>
    <x v="0"/>
    <s v="Chipwi"/>
    <s v="Pan Wa"/>
    <s v="MMR001CMP210"/>
    <s v="GCA"/>
    <s v="Mixed"/>
    <n v="60"/>
    <n v="275"/>
    <n v="34"/>
    <n v="220"/>
    <n v="60"/>
    <n v="275"/>
    <x v="0"/>
    <x v="7"/>
    <x v="19"/>
  </r>
  <r>
    <x v="1"/>
    <s v="Namhkan"/>
    <s v="Nam Hkam (KBC Jaw Wang)"/>
    <s v="MMR015CMP001"/>
    <s v="GCA"/>
    <s v="Urban"/>
    <n v="73"/>
    <n v="388"/>
    <n v="68"/>
    <n v="343"/>
    <n v="73"/>
    <n v="380"/>
    <x v="0"/>
    <x v="7"/>
    <x v="4"/>
  </r>
  <r>
    <x v="0"/>
    <s v="Waingmaw"/>
    <s v="Maina Catholic Church (St. Joseph)"/>
    <s v="MMR001CMP029"/>
    <s v="GCA"/>
    <s v="Rural"/>
    <n v="222"/>
    <n v="1208"/>
    <n v="222"/>
    <n v="1208"/>
    <n v="222"/>
    <n v="1208"/>
    <x v="0"/>
    <x v="7"/>
    <x v="2"/>
  </r>
  <r>
    <x v="0"/>
    <s v="Mogaung"/>
    <s v="Kyun Taw Baptist Church "/>
    <s v="MMR001CMP078"/>
    <s v="GCA"/>
    <s v="Mixed"/>
    <n v="13"/>
    <n v="64"/>
    <n v="13"/>
    <n v="64"/>
    <n v="13"/>
    <n v="64"/>
    <x v="0"/>
    <x v="7"/>
    <x v="2"/>
  </r>
  <r>
    <x v="0"/>
    <s v="Mogaung"/>
    <s v="Kyun Taw Baptist Church "/>
    <s v="MMR001CMP078"/>
    <s v="GCA"/>
    <s v="Mixed"/>
    <n v="13"/>
    <n v="64"/>
    <n v="13"/>
    <n v="64"/>
    <n v="13"/>
    <n v="64"/>
    <x v="1"/>
    <x v="7"/>
    <x v="2"/>
  </r>
  <r>
    <x v="0"/>
    <s v="Mogaung"/>
    <s v="Kyun Taw Baptist Church "/>
    <s v="MMR001CMP078"/>
    <s v="GCA"/>
    <s v="Mixed"/>
    <n v="13"/>
    <n v="64"/>
    <n v="13"/>
    <n v="64"/>
    <n v="13"/>
    <n v="64"/>
    <x v="2"/>
    <x v="7"/>
    <x v="2"/>
  </r>
  <r>
    <x v="1"/>
    <s v="Namhkan"/>
    <s v="Nam Hkam (KBC Jaw Wang)"/>
    <s v="MMR015CMP001"/>
    <s v="GCA"/>
    <s v="Urban"/>
    <n v="73"/>
    <n v="388"/>
    <n v="68"/>
    <n v="343"/>
    <n v="73"/>
    <n v="380"/>
    <x v="2"/>
    <x v="7"/>
    <x v="1"/>
  </r>
  <r>
    <x v="1"/>
    <s v="Muse"/>
    <s v="Muse Baptist Church"/>
    <s v="MMR015CMP213"/>
    <s v="GCA"/>
    <s v="Urban"/>
    <n v="56"/>
    <n v="236"/>
    <n v="52"/>
    <n v="212"/>
    <n v="52"/>
    <n v="212"/>
    <x v="2"/>
    <x v="7"/>
    <x v="2"/>
  </r>
  <r>
    <x v="0"/>
    <s v="Chipwi"/>
    <s v="Pan Wa"/>
    <s v="MMR001CMP210"/>
    <s v="GCA"/>
    <s v="Mixed"/>
    <n v="60"/>
    <n v="275"/>
    <n v="34"/>
    <n v="220"/>
    <n v="60"/>
    <n v="275"/>
    <x v="1"/>
    <x v="7"/>
    <x v="0"/>
  </r>
  <r>
    <x v="0"/>
    <s v="Mohnyin"/>
    <s v="Nawng Ing (Indawgyi) Baptist Church  "/>
    <s v="MMR001CMP152"/>
    <s v="GCA"/>
    <s v="Rural"/>
    <n v="18"/>
    <n v="141"/>
    <n v="13"/>
    <n v="76"/>
    <n v="19"/>
    <n v="100"/>
    <x v="0"/>
    <x v="7"/>
    <x v="0"/>
  </r>
  <r>
    <x v="0"/>
    <s v="Mohnyin"/>
    <s v="Nawng Ing (Indawgyi) Baptist Church  "/>
    <s v="MMR001CMP152"/>
    <s v="GCA"/>
    <s v="Rural"/>
    <n v="18"/>
    <n v="141"/>
    <n v="13"/>
    <n v="76"/>
    <n v="19"/>
    <n v="100"/>
    <x v="1"/>
    <x v="7"/>
    <x v="1"/>
  </r>
  <r>
    <x v="0"/>
    <s v="Mohnyin"/>
    <s v="Nawng Ing (Indawgyi) Baptist Church  "/>
    <s v="MMR001CMP152"/>
    <s v="GCA"/>
    <s v="Rural"/>
    <n v="18"/>
    <n v="141"/>
    <n v="13"/>
    <n v="76"/>
    <n v="19"/>
    <n v="100"/>
    <x v="2"/>
    <x v="7"/>
    <x v="1"/>
  </r>
  <r>
    <x v="0"/>
    <s v="Momauk"/>
    <s v="Nyaung Na Pin "/>
    <s v="MMR001CMP072"/>
    <s v="GCA"/>
    <s v="Mixed"/>
    <n v="50"/>
    <n v="293"/>
    <n v="50"/>
    <n v="309"/>
    <n v="50"/>
    <n v="309"/>
    <x v="2"/>
    <x v="7"/>
    <x v="2"/>
  </r>
  <r>
    <x v="0"/>
    <s v="Momauk"/>
    <s v="Nyaung Na Pin "/>
    <s v="MMR001CMP072"/>
    <s v="GCA"/>
    <s v="Mixed"/>
    <n v="50"/>
    <n v="293"/>
    <n v="50"/>
    <n v="309"/>
    <n v="50"/>
    <n v="309"/>
    <x v="1"/>
    <x v="7"/>
    <x v="2"/>
  </r>
  <r>
    <x v="0"/>
    <s v="Momauk"/>
    <s v="Nyaung Na Pin "/>
    <s v="MMR001CMP072"/>
    <s v="GCA"/>
    <s v="Mixed"/>
    <n v="50"/>
    <n v="293"/>
    <n v="50"/>
    <n v="309"/>
    <n v="50"/>
    <n v="309"/>
    <x v="0"/>
    <x v="7"/>
    <x v="2"/>
  </r>
  <r>
    <x v="1"/>
    <s v="Kutkai"/>
    <s v="Mungji Pa Dabang (Baptist Church)         "/>
    <s v="MMR015CMP006"/>
    <s v="GCA"/>
    <s v="Rural"/>
    <n v="49"/>
    <n v="270"/>
    <n v="49"/>
    <n v="261"/>
    <n v="49"/>
    <n v="261"/>
    <x v="1"/>
    <x v="7"/>
    <x v="2"/>
  </r>
  <r>
    <x v="0"/>
    <s v="Waingmaw"/>
    <s v="Maina Catholic Church (St. Joseph)"/>
    <s v="MMR001CMP029"/>
    <s v="GCA"/>
    <s v="Rural"/>
    <n v="222"/>
    <n v="1208"/>
    <n v="222"/>
    <n v="1208"/>
    <n v="222"/>
    <n v="1208"/>
    <x v="1"/>
    <x v="7"/>
    <x v="2"/>
  </r>
  <r>
    <x v="1"/>
    <s v="Namhkan"/>
    <s v="Nam Hkam - Nay Win Ni (Palawng)"/>
    <s v="MMR015CMP004"/>
    <s v="GCA"/>
    <s v="Urban"/>
    <n v="70"/>
    <n v="368"/>
    <n v="70"/>
    <n v="363"/>
    <n v="70"/>
    <n v="0"/>
    <x v="0"/>
    <x v="7"/>
    <x v="0"/>
  </r>
  <r>
    <x v="1"/>
    <s v="Namhkan"/>
    <s v="Nam Hkam - Nay Win Ni (Palawng)"/>
    <s v="MMR015CMP004"/>
    <s v="GCA"/>
    <s v="Urban"/>
    <n v="70"/>
    <n v="368"/>
    <n v="70"/>
    <n v="363"/>
    <n v="70"/>
    <n v="0"/>
    <x v="1"/>
    <x v="7"/>
    <x v="0"/>
  </r>
  <r>
    <x v="0"/>
    <s v="Hpakant"/>
    <s v="Hmaw Wan, Anglican"/>
    <s v="MMR001CMP191"/>
    <s v="GCA"/>
    <s v="Urban"/>
    <n v="13"/>
    <n v="75"/>
    <n v="8"/>
    <n v="46"/>
    <n v="8"/>
    <n v="0"/>
    <x v="0"/>
    <x v="7"/>
    <x v="2"/>
  </r>
  <r>
    <x v="0"/>
    <s v="Puta-O"/>
    <s v="Lung Sut"/>
    <s v="MMR001CMP234"/>
    <s v="GCA"/>
    <s v="Urban"/>
    <n v="59"/>
    <n v="235"/>
    <n v="59"/>
    <n v="235"/>
    <n v="59"/>
    <n v="235"/>
    <x v="1"/>
    <x v="7"/>
    <x v="2"/>
  </r>
  <r>
    <x v="0"/>
    <s v="Myitkyina"/>
    <s v="Kyun Pin Thar Baptist Church"/>
    <s v="MMR001CMP013"/>
    <s v="GCA"/>
    <s v="Urban"/>
    <n v="44"/>
    <n v="191"/>
    <n v="18"/>
    <n v="65"/>
    <n v="44"/>
    <n v="191"/>
    <x v="2"/>
    <x v="7"/>
    <x v="2"/>
  </r>
  <r>
    <x v="1"/>
    <s v="Kutkai"/>
    <s v="Mungji Pa Dabang (Baptist Church)         "/>
    <s v="MMR015CMP006"/>
    <s v="GCA"/>
    <s v="Rural"/>
    <n v="49"/>
    <n v="270"/>
    <n v="49"/>
    <n v="261"/>
    <n v="49"/>
    <n v="261"/>
    <x v="0"/>
    <x v="7"/>
    <x v="2"/>
  </r>
  <r>
    <x v="0"/>
    <s v="Waingmaw"/>
    <s v="Qtr. 2 Myoma Baptist Church"/>
    <s v="MMR001CMP025"/>
    <s v="GCA"/>
    <s v="Urban"/>
    <n v="65"/>
    <n v="328"/>
    <n v="31"/>
    <n v="170"/>
    <n v="65"/>
    <n v="328"/>
    <x v="0"/>
    <x v="7"/>
    <x v="2"/>
  </r>
  <r>
    <x v="0"/>
    <s v="Waingmaw"/>
    <s v="Qtr. 2 Myoma Baptist Church"/>
    <s v="MMR001CMP025"/>
    <s v="GCA"/>
    <s v="Urban"/>
    <n v="65"/>
    <n v="328"/>
    <n v="31"/>
    <n v="170"/>
    <n v="65"/>
    <n v="328"/>
    <x v="1"/>
    <x v="7"/>
    <x v="2"/>
  </r>
  <r>
    <x v="0"/>
    <s v="Waingmaw"/>
    <s v="Qtr. 2 Myoma Baptist Church"/>
    <s v="MMR001CMP025"/>
    <s v="GCA"/>
    <s v="Urban"/>
    <n v="65"/>
    <n v="328"/>
    <n v="31"/>
    <n v="170"/>
    <n v="65"/>
    <n v="328"/>
    <x v="2"/>
    <x v="7"/>
    <x v="2"/>
  </r>
  <r>
    <x v="0"/>
    <s v="Hpakant"/>
    <s v="Hmaw Wan, Anglican"/>
    <s v="MMR001CMP191"/>
    <s v="GCA"/>
    <s v="Urban"/>
    <n v="13"/>
    <n v="75"/>
    <n v="8"/>
    <n v="46"/>
    <n v="8"/>
    <n v="0"/>
    <x v="2"/>
    <x v="7"/>
    <x v="2"/>
  </r>
  <r>
    <x v="0"/>
    <s v="Hpakant"/>
    <s v="Hmaw Wan, Anglican"/>
    <s v="MMR001CMP191"/>
    <s v="GCA"/>
    <s v="Urban"/>
    <n v="13"/>
    <n v="75"/>
    <n v="8"/>
    <n v="46"/>
    <n v="8"/>
    <n v="0"/>
    <x v="1"/>
    <x v="7"/>
    <x v="2"/>
  </r>
  <r>
    <x v="0"/>
    <s v="Waingmaw"/>
    <s v="Mading Baptist Church"/>
    <s v="MMR001CMP027"/>
    <s v="GCA"/>
    <s v="Rural"/>
    <n v="22"/>
    <n v="128"/>
    <n v="21"/>
    <n v="123"/>
    <n v="22"/>
    <n v="128"/>
    <x v="0"/>
    <x v="7"/>
    <x v="2"/>
  </r>
  <r>
    <x v="0"/>
    <s v="Mogaung"/>
    <s v="Nat Gyi Kone Baptist Church "/>
    <s v="MMR001CMP079"/>
    <s v="GCA"/>
    <s v="Urban"/>
    <n v="14"/>
    <n v="44"/>
    <n v="12"/>
    <n v="42"/>
    <n v="12"/>
    <n v="42"/>
    <x v="0"/>
    <x v="7"/>
    <x v="2"/>
  </r>
  <r>
    <x v="0"/>
    <s v="Waingmaw"/>
    <s v="Mading Baptist Church"/>
    <s v="MMR001CMP027"/>
    <s v="GCA"/>
    <s v="Rural"/>
    <n v="22"/>
    <n v="128"/>
    <n v="21"/>
    <n v="123"/>
    <n v="22"/>
    <n v="128"/>
    <x v="2"/>
    <x v="7"/>
    <x v="2"/>
  </r>
  <r>
    <x v="0"/>
    <s v="Myitkyina"/>
    <s v="Kyun Pin Thar Baptist Church"/>
    <s v="MMR001CMP013"/>
    <s v="GCA"/>
    <s v="Urban"/>
    <n v="44"/>
    <n v="191"/>
    <n v="18"/>
    <n v="65"/>
    <n v="44"/>
    <n v="191"/>
    <x v="0"/>
    <x v="7"/>
    <x v="2"/>
  </r>
  <r>
    <x v="0"/>
    <s v="Momauk"/>
    <s v="Seng Ja "/>
    <s v="MMR001CMP073"/>
    <s v="GCA"/>
    <s v="Rural"/>
    <n v="45"/>
    <n v="269"/>
    <n v="39"/>
    <n v="237"/>
    <n v="39"/>
    <n v="237"/>
    <x v="2"/>
    <x v="7"/>
    <x v="2"/>
  </r>
  <r>
    <x v="0"/>
    <s v="Momauk"/>
    <s v="Seng Ja "/>
    <s v="MMR001CMP073"/>
    <s v="GCA"/>
    <s v="Rural"/>
    <n v="45"/>
    <n v="269"/>
    <n v="39"/>
    <n v="237"/>
    <n v="39"/>
    <n v="237"/>
    <x v="1"/>
    <x v="7"/>
    <x v="2"/>
  </r>
  <r>
    <x v="0"/>
    <s v="Momauk"/>
    <s v="Seng Ja "/>
    <s v="MMR001CMP073"/>
    <s v="GCA"/>
    <s v="Rural"/>
    <n v="45"/>
    <n v="269"/>
    <n v="39"/>
    <n v="237"/>
    <n v="39"/>
    <n v="237"/>
    <x v="0"/>
    <x v="7"/>
    <x v="2"/>
  </r>
  <r>
    <x v="0"/>
    <s v="Chipwi"/>
    <s v="Pan Wa"/>
    <s v="MMR001CMP210"/>
    <s v="GCA"/>
    <s v="Mixed"/>
    <n v="60"/>
    <n v="275"/>
    <n v="34"/>
    <n v="220"/>
    <n v="60"/>
    <n v="275"/>
    <x v="2"/>
    <x v="7"/>
    <x v="4"/>
  </r>
  <r>
    <x v="1"/>
    <s v="Namhkan"/>
    <s v="Nam Hkam (KBC Jaw Wang)"/>
    <s v="MMR015CMP001"/>
    <s v="GCA"/>
    <s v="Urban"/>
    <n v="73"/>
    <n v="388"/>
    <n v="68"/>
    <n v="343"/>
    <n v="73"/>
    <n v="380"/>
    <x v="1"/>
    <x v="7"/>
    <x v="0"/>
  </r>
  <r>
    <x v="0"/>
    <s v="Mogaung"/>
    <s v="Mang Hawng Baptist Church"/>
    <s v="MMR001CMP077"/>
    <s v="GCA"/>
    <s v="Mixed"/>
    <n v="18"/>
    <n v="79"/>
    <n v="18"/>
    <n v="81"/>
    <n v="18"/>
    <n v="81"/>
    <x v="0"/>
    <x v="7"/>
    <x v="2"/>
  </r>
  <r>
    <x v="0"/>
    <s v="Mogaung"/>
    <s v="Mang Hawng Baptist Church"/>
    <s v="MMR001CMP077"/>
    <s v="GCA"/>
    <s v="Mixed"/>
    <n v="18"/>
    <n v="79"/>
    <n v="18"/>
    <n v="81"/>
    <n v="18"/>
    <n v="81"/>
    <x v="1"/>
    <x v="7"/>
    <x v="2"/>
  </r>
  <r>
    <x v="0"/>
    <s v="Mogaung"/>
    <s v="Mang Hawng Baptist Church"/>
    <s v="MMR001CMP077"/>
    <s v="GCA"/>
    <s v="Mixed"/>
    <n v="18"/>
    <n v="79"/>
    <n v="18"/>
    <n v="81"/>
    <n v="18"/>
    <n v="81"/>
    <x v="2"/>
    <x v="7"/>
    <x v="2"/>
  </r>
  <r>
    <x v="1"/>
    <s v="Kutkai"/>
    <s v="Mungji Pa Dabang (Baptist Church)         "/>
    <s v="MMR015CMP006"/>
    <s v="GCA"/>
    <s v="Rural"/>
    <n v="49"/>
    <n v="270"/>
    <n v="49"/>
    <n v="261"/>
    <n v="49"/>
    <n v="261"/>
    <x v="2"/>
    <x v="7"/>
    <x v="2"/>
  </r>
  <r>
    <x v="0"/>
    <s v="Waingmaw"/>
    <s v="Mading Baptist Church"/>
    <s v="MMR001CMP027"/>
    <s v="GCA"/>
    <s v="Rural"/>
    <n v="22"/>
    <n v="128"/>
    <n v="21"/>
    <n v="123"/>
    <n v="22"/>
    <n v="128"/>
    <x v="1"/>
    <x v="7"/>
    <x v="2"/>
  </r>
  <r>
    <x v="0"/>
    <s v="Waingmaw"/>
    <s v="Post 6 Camp"/>
    <s v="MMR001CMP160"/>
    <s v="NGCA"/>
    <s v="Rural"/>
    <n v="90"/>
    <n v="508"/>
    <n v="98"/>
    <n v="554"/>
    <n v="124"/>
    <n v="319"/>
    <x v="0"/>
    <x v="7"/>
    <x v="5"/>
  </r>
  <r>
    <x v="0"/>
    <s v="Hpakant"/>
    <s v="AG Church, Hmaw Si Sa"/>
    <s v="MMR001CMP176"/>
    <s v="GCA"/>
    <s v="Urban"/>
    <n v="67"/>
    <n v="350"/>
    <n v="67"/>
    <n v="351"/>
    <n v="67"/>
    <n v="351"/>
    <x v="1"/>
    <x v="7"/>
    <x v="2"/>
  </r>
  <r>
    <x v="0"/>
    <s v="Hpakant"/>
    <s v="AG Church, Hmaw Si Sa"/>
    <s v="MMR001CMP176"/>
    <s v="GCA"/>
    <s v="Urban"/>
    <n v="67"/>
    <n v="350"/>
    <n v="67"/>
    <n v="351"/>
    <n v="67"/>
    <n v="351"/>
    <x v="0"/>
    <x v="7"/>
    <x v="2"/>
  </r>
  <r>
    <x v="0"/>
    <s v="Waingmaw"/>
    <s v="Waingmaw AG Church"/>
    <s v="MMR001CMP038"/>
    <s v="GCA"/>
    <s v="Urban"/>
    <n v="70"/>
    <n v="278"/>
    <n v="37"/>
    <n v="156"/>
    <n v="71"/>
    <n v="277"/>
    <x v="0"/>
    <x v="7"/>
    <x v="2"/>
  </r>
  <r>
    <x v="0"/>
    <s v="Waingmaw"/>
    <s v="Waingmaw AG Church"/>
    <s v="MMR001CMP038"/>
    <s v="GCA"/>
    <s v="Urban"/>
    <n v="70"/>
    <n v="278"/>
    <n v="37"/>
    <n v="156"/>
    <n v="71"/>
    <n v="277"/>
    <x v="1"/>
    <x v="7"/>
    <x v="2"/>
  </r>
  <r>
    <x v="0"/>
    <s v="Waingmaw"/>
    <s v="Waingmaw AG Church"/>
    <s v="MMR001CMP038"/>
    <s v="GCA"/>
    <s v="Urban"/>
    <n v="70"/>
    <n v="278"/>
    <n v="37"/>
    <n v="156"/>
    <n v="71"/>
    <n v="277"/>
    <x v="2"/>
    <x v="7"/>
    <x v="2"/>
  </r>
  <r>
    <x v="1"/>
    <s v="Namhkan"/>
    <s v="Nam Hkam (KBC Jaw Wang) II"/>
    <s v="MMR015CMP214"/>
    <s v="GCA"/>
    <s v="Urban"/>
    <n v="38"/>
    <n v="198"/>
    <n v="35"/>
    <n v="188"/>
    <n v="37"/>
    <n v="198"/>
    <x v="2"/>
    <x v="7"/>
    <x v="1"/>
  </r>
  <r>
    <x v="0"/>
    <s v="Chipwi"/>
    <s v="Chipwi KBC camp"/>
    <s v="MMR001CMP042"/>
    <s v="GCA"/>
    <s v="Urban"/>
    <n v="109"/>
    <n v="511"/>
    <n v="109"/>
    <n v="513"/>
    <n v="109"/>
    <n v="0"/>
    <x v="0"/>
    <x v="7"/>
    <x v="2"/>
  </r>
  <r>
    <x v="0"/>
    <s v="Chipwi"/>
    <s v="Chipwi KBC camp"/>
    <s v="MMR001CMP042"/>
    <s v="GCA"/>
    <s v="Urban"/>
    <n v="109"/>
    <n v="511"/>
    <n v="109"/>
    <n v="513"/>
    <n v="109"/>
    <n v="0"/>
    <x v="1"/>
    <x v="7"/>
    <x v="2"/>
  </r>
  <r>
    <x v="0"/>
    <s v="Hpakant"/>
    <s v="Dhama Rakhita, Nyein Chan Tar Yar Ward(Lon Khin)"/>
    <s v="MMR001CMP174"/>
    <s v="GCA"/>
    <s v="Urban"/>
    <n v="65"/>
    <n v="347"/>
    <n v="66"/>
    <n v="354"/>
    <n v="66"/>
    <n v="0"/>
    <x v="0"/>
    <x v="7"/>
    <x v="2"/>
  </r>
  <r>
    <x v="1"/>
    <s v="Manton"/>
    <s v="Mandung - Jinghpaw"/>
    <s v="MMR015CMP009"/>
    <s v="GCA"/>
    <s v="Urban"/>
    <n v="37"/>
    <n v="159"/>
    <n v="37"/>
    <n v="159"/>
    <n v="37"/>
    <n v="172"/>
    <x v="2"/>
    <x v="7"/>
    <x v="2"/>
  </r>
  <r>
    <x v="0"/>
    <s v="Waingmaw"/>
    <s v="Qtr. 2 Lhaovo Baptist Church"/>
    <s v="MMR001CMP032"/>
    <s v="GCA"/>
    <s v="Urban"/>
    <n v="91"/>
    <n v="328"/>
    <n v="69"/>
    <n v="258"/>
    <n v="91"/>
    <n v="328"/>
    <x v="0"/>
    <x v="7"/>
    <x v="1"/>
  </r>
  <r>
    <x v="0"/>
    <s v="Hpakant"/>
    <s v="Dhama Rakhita, Nyein Chan Tar Yar Ward(Lon Khin)"/>
    <s v="MMR001CMP174"/>
    <s v="GCA"/>
    <s v="Urban"/>
    <n v="65"/>
    <n v="347"/>
    <n v="66"/>
    <n v="354"/>
    <n v="66"/>
    <n v="0"/>
    <x v="2"/>
    <x v="7"/>
    <x v="2"/>
  </r>
  <r>
    <x v="0"/>
    <s v="Waingmaw"/>
    <s v="Nawng Hee Village"/>
    <s v="MMR001CMP033"/>
    <s v="GCA"/>
    <s v="Rural"/>
    <n v="18"/>
    <n v="82"/>
    <n v="12"/>
    <n v="51"/>
    <n v="18"/>
    <n v="81"/>
    <x v="0"/>
    <x v="7"/>
    <x v="2"/>
  </r>
  <r>
    <x v="0"/>
    <s v="Bhamo"/>
    <s v="Aung Thar Church"/>
    <s v="MMR001CMP194"/>
    <s v="GCA"/>
    <s v="Mixed"/>
    <n v="12"/>
    <n v="52"/>
    <n v="12"/>
    <n v="56"/>
    <n v="12"/>
    <n v="56"/>
    <x v="2"/>
    <x v="7"/>
    <x v="2"/>
  </r>
  <r>
    <x v="0"/>
    <s v="Bhamo"/>
    <s v="Aung Thar Church"/>
    <s v="MMR001CMP194"/>
    <s v="GCA"/>
    <s v="Mixed"/>
    <n v="12"/>
    <n v="52"/>
    <n v="12"/>
    <n v="56"/>
    <n v="12"/>
    <n v="56"/>
    <x v="1"/>
    <x v="7"/>
    <x v="2"/>
  </r>
  <r>
    <x v="0"/>
    <s v="Bhamo"/>
    <s v="Aung Thar Church"/>
    <s v="MMR001CMP194"/>
    <s v="GCA"/>
    <s v="Mixed"/>
    <n v="12"/>
    <n v="52"/>
    <n v="12"/>
    <n v="56"/>
    <n v="12"/>
    <n v="56"/>
    <x v="0"/>
    <x v="7"/>
    <x v="2"/>
  </r>
  <r>
    <x v="0"/>
    <s v="Hpakant"/>
    <s v="AG Church, Maw Wan"/>
    <s v="MMR001CMP190"/>
    <s v="GCA"/>
    <s v="Urban"/>
    <n v="14"/>
    <n v="83"/>
    <n v="13"/>
    <n v="83"/>
    <n v="13"/>
    <n v="0"/>
    <x v="0"/>
    <x v="7"/>
    <x v="2"/>
  </r>
  <r>
    <x v="0"/>
    <s v="Waingmaw"/>
    <s v="Nawng Hee Village"/>
    <s v="MMR001CMP033"/>
    <s v="GCA"/>
    <s v="Rural"/>
    <n v="18"/>
    <n v="82"/>
    <n v="12"/>
    <n v="51"/>
    <n v="18"/>
    <n v="81"/>
    <x v="2"/>
    <x v="7"/>
    <x v="2"/>
  </r>
  <r>
    <x v="0"/>
    <s v="Hpakant"/>
    <s v="Dhama Rakhita, Nyein Chan Tar Yar Ward(Lon Khin)"/>
    <s v="MMR001CMP174"/>
    <s v="GCA"/>
    <s v="Urban"/>
    <n v="65"/>
    <n v="347"/>
    <n v="66"/>
    <n v="354"/>
    <n v="66"/>
    <n v="0"/>
    <x v="1"/>
    <x v="7"/>
    <x v="2"/>
  </r>
  <r>
    <x v="0"/>
    <s v="Chipwi"/>
    <s v="Chipwi KBC camp"/>
    <s v="MMR001CMP042"/>
    <s v="GCA"/>
    <s v="Urban"/>
    <n v="109"/>
    <n v="511"/>
    <n v="109"/>
    <n v="513"/>
    <n v="109"/>
    <n v="0"/>
    <x v="2"/>
    <x v="7"/>
    <x v="2"/>
  </r>
  <r>
    <x v="0"/>
    <s v="Hpakant"/>
    <s v="Lisu Baptist Church, Maw Wan Ward"/>
    <s v="MMR001CMP167"/>
    <s v="GCA"/>
    <s v="Rural"/>
    <n v="15"/>
    <n v="74"/>
    <n v="16"/>
    <n v="73"/>
    <n v="16"/>
    <n v="0"/>
    <x v="0"/>
    <x v="7"/>
    <x v="2"/>
  </r>
  <r>
    <x v="0"/>
    <s v="Bhamo"/>
    <s v="Mu-yin Baptist Church"/>
    <s v="MMR001CMP051"/>
    <s v="GCA"/>
    <s v="Urban"/>
    <n v="23"/>
    <n v="86"/>
    <n v="13"/>
    <n v="55"/>
    <n v="14"/>
    <n v="65"/>
    <x v="0"/>
    <x v="7"/>
    <x v="1"/>
  </r>
  <r>
    <x v="0"/>
    <s v="Myitkyina"/>
    <s v="Maw Hpawng Hka Nan Baptist Church"/>
    <s v="MMR001CMP020"/>
    <s v="GCA"/>
    <s v="Rural"/>
    <n v="21"/>
    <n v="99"/>
    <n v="18"/>
    <n v="89"/>
    <n v="21"/>
    <n v="99"/>
    <x v="0"/>
    <x v="7"/>
    <x v="2"/>
  </r>
  <r>
    <x v="0"/>
    <s v="Myitkyina"/>
    <s v="Maw Hpawng Hka Nan Baptist Church"/>
    <s v="MMR001CMP020"/>
    <s v="GCA"/>
    <s v="Rural"/>
    <n v="21"/>
    <n v="99"/>
    <n v="18"/>
    <n v="89"/>
    <n v="21"/>
    <n v="99"/>
    <x v="1"/>
    <x v="7"/>
    <x v="2"/>
  </r>
  <r>
    <x v="0"/>
    <s v="Myitkyina"/>
    <s v="Maw Hpawng Hka Nan Baptist Church"/>
    <s v="MMR001CMP020"/>
    <s v="GCA"/>
    <s v="Rural"/>
    <n v="21"/>
    <n v="99"/>
    <n v="18"/>
    <n v="89"/>
    <n v="21"/>
    <n v="99"/>
    <x v="2"/>
    <x v="7"/>
    <x v="2"/>
  </r>
  <r>
    <x v="1"/>
    <s v="Kutkai"/>
    <s v="Zup Aung Camp"/>
    <s v="MMR015CMP020"/>
    <s v="GCA"/>
    <s v="Rural"/>
    <n v="218"/>
    <n v="1108"/>
    <n v="202"/>
    <n v="906"/>
    <n v="202"/>
    <n v="906"/>
    <x v="0"/>
    <x v="7"/>
    <x v="0"/>
  </r>
  <r>
    <x v="0"/>
    <s v="Hpakant"/>
    <s v="Lisu Baptist Church, Maw Wan Ward"/>
    <s v="MMR001CMP167"/>
    <s v="GCA"/>
    <s v="Rural"/>
    <n v="15"/>
    <n v="74"/>
    <n v="16"/>
    <n v="73"/>
    <n v="16"/>
    <n v="0"/>
    <x v="2"/>
    <x v="7"/>
    <x v="2"/>
  </r>
  <r>
    <x v="0"/>
    <s v="Hpakant"/>
    <s v="Lisu Baptist Church, Maw Wan Ward"/>
    <s v="MMR001CMP167"/>
    <s v="GCA"/>
    <s v="Rural"/>
    <n v="15"/>
    <n v="74"/>
    <n v="16"/>
    <n v="73"/>
    <n v="16"/>
    <n v="0"/>
    <x v="1"/>
    <x v="7"/>
    <x v="1"/>
  </r>
  <r>
    <x v="0"/>
    <s v="Waingmaw"/>
    <s v="Qtr. 4 Monestry (Thargaya Thayett Taw)"/>
    <s v="MMR001CMP026"/>
    <s v="GCA"/>
    <s v="Urban"/>
    <n v="88"/>
    <n v="482"/>
    <n v="80"/>
    <n v="427"/>
    <n v="87"/>
    <n v="480"/>
    <x v="0"/>
    <x v="7"/>
    <x v="2"/>
  </r>
  <r>
    <x v="0"/>
    <s v="Waingmaw"/>
    <s v="Qtr. 2 Lhaovo Baptist Church"/>
    <s v="MMR001CMP032"/>
    <s v="GCA"/>
    <s v="Urban"/>
    <n v="91"/>
    <n v="328"/>
    <n v="69"/>
    <n v="258"/>
    <n v="91"/>
    <n v="328"/>
    <x v="2"/>
    <x v="7"/>
    <x v="2"/>
  </r>
  <r>
    <x v="0"/>
    <s v="Waingmaw"/>
    <s v="Qtr. 4 Monestry (Thargaya Thayett Taw)"/>
    <s v="MMR001CMP026"/>
    <s v="GCA"/>
    <s v="Urban"/>
    <n v="88"/>
    <n v="482"/>
    <n v="80"/>
    <n v="427"/>
    <n v="87"/>
    <n v="480"/>
    <x v="2"/>
    <x v="7"/>
    <x v="2"/>
  </r>
  <r>
    <x v="0"/>
    <s v="Waingmaw"/>
    <s v="Qtr. 2 Lhaovo Baptist Church"/>
    <s v="MMR001CMP032"/>
    <s v="GCA"/>
    <s v="Urban"/>
    <n v="91"/>
    <n v="328"/>
    <n v="69"/>
    <n v="258"/>
    <n v="91"/>
    <n v="328"/>
    <x v="1"/>
    <x v="7"/>
    <x v="1"/>
  </r>
  <r>
    <x v="1"/>
    <s v="Manton"/>
    <s v="Mandung - Jinghpaw"/>
    <s v="MMR015CMP009"/>
    <s v="GCA"/>
    <s v="Urban"/>
    <n v="37"/>
    <n v="159"/>
    <n v="37"/>
    <n v="159"/>
    <n v="37"/>
    <n v="172"/>
    <x v="0"/>
    <x v="7"/>
    <x v="2"/>
  </r>
  <r>
    <x v="0"/>
    <s v="Mansi"/>
    <s v="Man Wing Catholic Church 1"/>
    <s v="MMR001CMP228"/>
    <s v="GCA"/>
    <s v="Rural"/>
    <n v="123"/>
    <n v="555"/>
    <n v="443"/>
    <n v="2248"/>
    <n v="443"/>
    <n v="0"/>
    <x v="2"/>
    <x v="7"/>
    <x v="2"/>
  </r>
  <r>
    <x v="0"/>
    <s v="Chipwi"/>
    <s v="Lhaovao Baptist Church (LBC)"/>
    <s v="MMR001CMP195"/>
    <s v="GCA"/>
    <s v="Urban"/>
    <n v="143"/>
    <n v="638"/>
    <n v="131"/>
    <n v="593"/>
    <n v="141"/>
    <n v="638"/>
    <x v="0"/>
    <x v="7"/>
    <x v="2"/>
  </r>
  <r>
    <x v="0"/>
    <s v="Chipwi"/>
    <s v="Lhaovao Baptist Church (LBC)"/>
    <s v="MMR001CMP195"/>
    <s v="GCA"/>
    <s v="Urban"/>
    <n v="143"/>
    <n v="638"/>
    <n v="131"/>
    <n v="593"/>
    <n v="141"/>
    <n v="638"/>
    <x v="1"/>
    <x v="7"/>
    <x v="2"/>
  </r>
  <r>
    <x v="0"/>
    <s v="Chipwi"/>
    <s v="Lhaovao Baptist Church (LBC)"/>
    <s v="MMR001CMP195"/>
    <s v="GCA"/>
    <s v="Urban"/>
    <n v="143"/>
    <n v="638"/>
    <n v="131"/>
    <n v="593"/>
    <n v="141"/>
    <n v="638"/>
    <x v="2"/>
    <x v="7"/>
    <x v="2"/>
  </r>
  <r>
    <x v="0"/>
    <s v="Mansi"/>
    <s v="Man Wing Catholic Church 1"/>
    <s v="MMR001CMP228"/>
    <s v="GCA"/>
    <s v="Rural"/>
    <n v="123"/>
    <n v="555"/>
    <n v="443"/>
    <n v="2248"/>
    <n v="443"/>
    <n v="0"/>
    <x v="1"/>
    <x v="7"/>
    <x v="1"/>
  </r>
  <r>
    <x v="0"/>
    <s v="Mansi"/>
    <s v="Man Wing Catholic Church 1"/>
    <s v="MMR001CMP228"/>
    <s v="GCA"/>
    <s v="Rural"/>
    <n v="123"/>
    <n v="555"/>
    <n v="443"/>
    <n v="2248"/>
    <n v="443"/>
    <n v="0"/>
    <x v="0"/>
    <x v="7"/>
    <x v="1"/>
  </r>
  <r>
    <x v="0"/>
    <s v="Hpakant"/>
    <s v="AG Church, Hmaw Si Sa"/>
    <s v="MMR001CMP176"/>
    <s v="GCA"/>
    <s v="Urban"/>
    <n v="67"/>
    <n v="350"/>
    <n v="67"/>
    <n v="351"/>
    <n v="67"/>
    <n v="351"/>
    <x v="2"/>
    <x v="7"/>
    <x v="2"/>
  </r>
  <r>
    <x v="0"/>
    <s v="Waingmaw"/>
    <s v="Nawng Hee Village"/>
    <s v="MMR001CMP033"/>
    <s v="GCA"/>
    <s v="Rural"/>
    <n v="18"/>
    <n v="82"/>
    <n v="12"/>
    <n v="51"/>
    <n v="18"/>
    <n v="81"/>
    <x v="1"/>
    <x v="7"/>
    <x v="2"/>
  </r>
  <r>
    <x v="0"/>
    <s v="Waingmaw"/>
    <s v="Qtr. 4 Monestry (Thargaya Thayett Taw)"/>
    <s v="MMR001CMP026"/>
    <s v="GCA"/>
    <s v="Urban"/>
    <n v="88"/>
    <n v="482"/>
    <n v="80"/>
    <n v="427"/>
    <n v="87"/>
    <n v="480"/>
    <x v="1"/>
    <x v="7"/>
    <x v="2"/>
  </r>
  <r>
    <x v="0"/>
    <s v="Myitkyina"/>
    <s v="Tat Kone Baptist Church"/>
    <s v="MMR001CMP001"/>
    <s v="GCA"/>
    <s v="Urban"/>
    <n v="54"/>
    <n v="355"/>
    <n v="51"/>
    <n v="273"/>
    <n v="67"/>
    <n v="365"/>
    <x v="0"/>
    <x v="7"/>
    <x v="2"/>
  </r>
  <r>
    <x v="0"/>
    <s v="Bhamo"/>
    <s v="Robert Church"/>
    <s v="MMR001CMP047"/>
    <s v="GCA"/>
    <s v="Urban"/>
    <n v="652"/>
    <n v="3706"/>
    <n v="629"/>
    <n v="3794"/>
    <n v="629"/>
    <n v="3794"/>
    <x v="2"/>
    <x v="7"/>
    <x v="0"/>
  </r>
  <r>
    <x v="0"/>
    <s v="Waingmaw"/>
    <s v="Post 6 Camp"/>
    <s v="MMR001CMP160"/>
    <s v="NGCA"/>
    <s v="Rural"/>
    <n v="90"/>
    <n v="508"/>
    <n v="98"/>
    <n v="554"/>
    <n v="124"/>
    <n v="319"/>
    <x v="1"/>
    <x v="7"/>
    <x v="0"/>
  </r>
  <r>
    <x v="0"/>
    <s v="Bhamo"/>
    <s v="Robert Church"/>
    <s v="MMR001CMP047"/>
    <s v="GCA"/>
    <s v="Urban"/>
    <n v="652"/>
    <n v="3706"/>
    <n v="629"/>
    <n v="3794"/>
    <n v="629"/>
    <n v="3794"/>
    <x v="0"/>
    <x v="7"/>
    <x v="5"/>
  </r>
  <r>
    <x v="0"/>
    <s v="Hpakant"/>
    <s v="Chin Church, Seik Mu"/>
    <s v="MMR001CMP109"/>
    <s v="GCA"/>
    <s v="Urban"/>
    <n v="6"/>
    <n v="30"/>
    <n v="6"/>
    <n v="28"/>
    <n v="6"/>
    <n v="0"/>
    <x v="1"/>
    <x v="7"/>
    <x v="2"/>
  </r>
  <r>
    <x v="0"/>
    <s v="Myitkyina"/>
    <s v="Jan Mai Kawng Baptist Church"/>
    <s v="MMR001CMP018"/>
    <s v="GCA"/>
    <s v="Urban"/>
    <n v="203"/>
    <n v="1072"/>
    <n v="198"/>
    <n v="1084"/>
    <n v="204"/>
    <n v="1104"/>
    <x v="0"/>
    <x v="7"/>
    <x v="2"/>
  </r>
  <r>
    <x v="0"/>
    <s v="Myitkyina"/>
    <s v="Jan Mai Kawng Baptist Church"/>
    <s v="MMR001CMP018"/>
    <s v="GCA"/>
    <s v="Urban"/>
    <n v="203"/>
    <n v="1072"/>
    <n v="198"/>
    <n v="1084"/>
    <n v="204"/>
    <n v="1104"/>
    <x v="1"/>
    <x v="7"/>
    <x v="2"/>
  </r>
  <r>
    <x v="0"/>
    <s v="Myitkyina"/>
    <s v="Jan Mai Kawng Baptist Church"/>
    <s v="MMR001CMP018"/>
    <s v="GCA"/>
    <s v="Urban"/>
    <n v="203"/>
    <n v="1072"/>
    <n v="198"/>
    <n v="1084"/>
    <n v="204"/>
    <n v="1104"/>
    <x v="2"/>
    <x v="7"/>
    <x v="2"/>
  </r>
  <r>
    <x v="0"/>
    <s v="Hpakant"/>
    <s v="Chin Church, Seik Mu"/>
    <s v="MMR001CMP109"/>
    <s v="GCA"/>
    <s v="Urban"/>
    <n v="6"/>
    <n v="30"/>
    <n v="6"/>
    <n v="28"/>
    <n v="6"/>
    <n v="0"/>
    <x v="0"/>
    <x v="7"/>
    <x v="2"/>
  </r>
  <r>
    <x v="0"/>
    <s v="Waingmaw"/>
    <s v="Maina KBC (Bawng Ring)"/>
    <s v="MMR001CMP040"/>
    <s v="GCA"/>
    <s v="Rural"/>
    <n v="428"/>
    <n v="2219"/>
    <n v="396"/>
    <n v="2120"/>
    <n v="396"/>
    <n v="2120"/>
    <x v="2"/>
    <x v="7"/>
    <x v="2"/>
  </r>
  <r>
    <x v="0"/>
    <s v="Myitkyina"/>
    <s v="Jan Mai Kawng Catholic Church"/>
    <s v="MMR001CMP019"/>
    <s v="GCA"/>
    <s v="Urban"/>
    <n v="105"/>
    <n v="462"/>
    <n v="103"/>
    <n v="462"/>
    <n v="123"/>
    <n v="463"/>
    <x v="0"/>
    <x v="7"/>
    <x v="19"/>
  </r>
  <r>
    <x v="0"/>
    <s v="Bhamo"/>
    <s v="Robert Church"/>
    <s v="MMR001CMP047"/>
    <s v="GCA"/>
    <s v="Urban"/>
    <n v="652"/>
    <n v="3706"/>
    <n v="629"/>
    <n v="3794"/>
    <n v="629"/>
    <n v="3794"/>
    <x v="1"/>
    <x v="7"/>
    <x v="3"/>
  </r>
  <r>
    <x v="0"/>
    <s v="Myitkyina"/>
    <s v="Tat Kone Baptist Church"/>
    <s v="MMR001CMP001"/>
    <s v="GCA"/>
    <s v="Urban"/>
    <n v="54"/>
    <n v="355"/>
    <n v="51"/>
    <n v="273"/>
    <n v="67"/>
    <n v="365"/>
    <x v="1"/>
    <x v="7"/>
    <x v="2"/>
  </r>
  <r>
    <x v="0"/>
    <s v="Myitkyina"/>
    <s v="Tat Kone Baptist Church"/>
    <s v="MMR001CMP001"/>
    <s v="GCA"/>
    <s v="Urban"/>
    <n v="54"/>
    <n v="355"/>
    <n v="51"/>
    <n v="273"/>
    <n v="67"/>
    <n v="365"/>
    <x v="2"/>
    <x v="7"/>
    <x v="2"/>
  </r>
  <r>
    <x v="1"/>
    <s v="Namhkan"/>
    <s v="Nam Hkam (KBC Jaw Wang) II"/>
    <s v="MMR015CMP214"/>
    <s v="GCA"/>
    <s v="Urban"/>
    <n v="38"/>
    <n v="198"/>
    <n v="35"/>
    <n v="188"/>
    <n v="37"/>
    <n v="198"/>
    <x v="1"/>
    <x v="7"/>
    <x v="0"/>
  </r>
  <r>
    <x v="0"/>
    <s v="Hpakant"/>
    <s v="5 Ward RC Church(lon Khin)"/>
    <s v="MMR001CMP168"/>
    <s v="GCA"/>
    <s v="Rural"/>
    <n v="66"/>
    <n v="367"/>
    <n v="60"/>
    <n v="374"/>
    <n v="70"/>
    <n v="366"/>
    <x v="2"/>
    <x v="7"/>
    <x v="2"/>
  </r>
  <r>
    <x v="0"/>
    <s v="Hpakant"/>
    <s v="AG Church, Maw Wan"/>
    <s v="MMR001CMP190"/>
    <s v="GCA"/>
    <s v="Urban"/>
    <n v="14"/>
    <n v="83"/>
    <n v="13"/>
    <n v="83"/>
    <n v="13"/>
    <n v="0"/>
    <x v="2"/>
    <x v="7"/>
    <x v="2"/>
  </r>
  <r>
    <x v="0"/>
    <s v="Myitkyina"/>
    <s v="Le Kone Bethlehem Church"/>
    <s v="MMR001CMP015"/>
    <s v="GCA"/>
    <s v="Urban"/>
    <n v="108"/>
    <n v="605"/>
    <n v="17"/>
    <n v="176"/>
    <n v="96"/>
    <n v="544"/>
    <x v="0"/>
    <x v="7"/>
    <x v="2"/>
  </r>
  <r>
    <x v="0"/>
    <s v="Myitkyina"/>
    <s v="Le Kone Bethlehem Church"/>
    <s v="MMR001CMP015"/>
    <s v="GCA"/>
    <s v="Urban"/>
    <n v="108"/>
    <n v="605"/>
    <n v="17"/>
    <n v="176"/>
    <n v="96"/>
    <n v="544"/>
    <x v="1"/>
    <x v="7"/>
    <x v="2"/>
  </r>
  <r>
    <x v="0"/>
    <s v="Myitkyina"/>
    <s v="Le Kone Bethlehem Church"/>
    <s v="MMR001CMP015"/>
    <s v="GCA"/>
    <s v="Urban"/>
    <n v="108"/>
    <n v="605"/>
    <n v="17"/>
    <n v="176"/>
    <n v="96"/>
    <n v="544"/>
    <x v="2"/>
    <x v="7"/>
    <x v="2"/>
  </r>
  <r>
    <x v="0"/>
    <s v="Hpakant"/>
    <s v="AG Church, Maw Wan"/>
    <s v="MMR001CMP190"/>
    <s v="GCA"/>
    <s v="Urban"/>
    <n v="14"/>
    <n v="83"/>
    <n v="13"/>
    <n v="83"/>
    <n v="13"/>
    <n v="0"/>
    <x v="1"/>
    <x v="7"/>
    <x v="2"/>
  </r>
  <r>
    <x v="1"/>
    <s v="Kutkai"/>
    <s v="Nam Hpak Ka Mare "/>
    <s v="MMR015CMP007"/>
    <s v="GCA"/>
    <s v="Rural"/>
    <n v="64"/>
    <n v="286"/>
    <n v="62"/>
    <n v="281"/>
    <n v="62"/>
    <n v="281"/>
    <x v="0"/>
    <x v="7"/>
    <x v="1"/>
  </r>
  <r>
    <x v="0"/>
    <s v="Hpakant"/>
    <s v="Lisu Baptist Church, Maw Shan Vil,. Seik Mu"/>
    <s v="MMR001CMP181"/>
    <s v="GCA"/>
    <s v="Urban"/>
    <n v="25"/>
    <n v="133"/>
    <n v="21"/>
    <n v="117"/>
    <n v="21"/>
    <n v="0"/>
    <x v="1"/>
    <x v="7"/>
    <x v="1"/>
  </r>
  <r>
    <x v="0"/>
    <s v="Hpakant"/>
    <s v="Hpakant Baptist Church, Nam Ma Hpit"/>
    <s v="MMR001CMP229"/>
    <s v="GCA"/>
    <s v="Rural"/>
    <n v="116"/>
    <n v="530"/>
    <n v="104"/>
    <n v="504"/>
    <n v="104"/>
    <n v="504"/>
    <x v="2"/>
    <x v="7"/>
    <x v="2"/>
  </r>
  <r>
    <x v="0"/>
    <s v="Mansi"/>
    <s v="Lana Zup Ja "/>
    <s v="MMR001CMP128"/>
    <s v="NGCA"/>
    <s v="Rural"/>
    <n v="545"/>
    <n v="2560"/>
    <n v="553"/>
    <n v="2692"/>
    <n v="553"/>
    <n v="0"/>
    <x v="2"/>
    <x v="7"/>
    <x v="2"/>
  </r>
  <r>
    <x v="0"/>
    <s v="Mansi"/>
    <s v="Lana Zup Ja "/>
    <s v="MMR001CMP128"/>
    <s v="NGCA"/>
    <s v="Rural"/>
    <n v="545"/>
    <n v="2560"/>
    <n v="553"/>
    <n v="2692"/>
    <n v="553"/>
    <n v="0"/>
    <x v="1"/>
    <x v="7"/>
    <x v="2"/>
  </r>
  <r>
    <x v="0"/>
    <s v="Hpakant"/>
    <s v="Lisu Baptist Church, Maw Shan Vil,. Seik Mu"/>
    <s v="MMR001CMP181"/>
    <s v="GCA"/>
    <s v="Urban"/>
    <n v="25"/>
    <n v="133"/>
    <n v="21"/>
    <n v="117"/>
    <n v="21"/>
    <n v="0"/>
    <x v="2"/>
    <x v="7"/>
    <x v="1"/>
  </r>
  <r>
    <x v="0"/>
    <s v="Myitkyina"/>
    <s v="Shatapru Sut Ngai Tawng"/>
    <s v="MMR001CMP006"/>
    <s v="GCA"/>
    <s v="Urban"/>
    <n v="95"/>
    <n v="385"/>
    <m/>
    <m/>
    <m/>
    <n v="395"/>
    <x v="0"/>
    <x v="7"/>
    <x v="2"/>
  </r>
  <r>
    <x v="0"/>
    <s v="Myitkyina"/>
    <s v="Shatapru Sut Ngai Tawng"/>
    <s v="MMR001CMP006"/>
    <s v="GCA"/>
    <s v="Urban"/>
    <n v="95"/>
    <n v="385"/>
    <m/>
    <m/>
    <m/>
    <n v="395"/>
    <x v="1"/>
    <x v="7"/>
    <x v="2"/>
  </r>
  <r>
    <x v="0"/>
    <s v="Myitkyina"/>
    <s v="Shatapru Sut Ngai Tawng"/>
    <s v="MMR001CMP006"/>
    <s v="GCA"/>
    <s v="Urban"/>
    <n v="95"/>
    <n v="385"/>
    <m/>
    <m/>
    <m/>
    <n v="395"/>
    <x v="2"/>
    <x v="7"/>
    <x v="2"/>
  </r>
  <r>
    <x v="0"/>
    <s v="Hpakant"/>
    <s v="Chin Church, Seik Mu"/>
    <s v="MMR001CMP109"/>
    <s v="GCA"/>
    <s v="Urban"/>
    <n v="6"/>
    <n v="30"/>
    <n v="6"/>
    <n v="28"/>
    <n v="6"/>
    <n v="0"/>
    <x v="2"/>
    <x v="7"/>
    <x v="2"/>
  </r>
  <r>
    <x v="1"/>
    <s v="Manton"/>
    <s v="Mandung - Jinghpaw"/>
    <s v="MMR015CMP009"/>
    <s v="GCA"/>
    <s v="Urban"/>
    <n v="37"/>
    <n v="159"/>
    <n v="37"/>
    <n v="159"/>
    <n v="37"/>
    <n v="172"/>
    <x v="1"/>
    <x v="7"/>
    <x v="2"/>
  </r>
  <r>
    <x v="0"/>
    <s v="Waingmaw"/>
    <s v="Maina KBC (Bawng Ring)"/>
    <s v="MMR001CMP040"/>
    <s v="GCA"/>
    <s v="Rural"/>
    <n v="428"/>
    <n v="2219"/>
    <n v="396"/>
    <n v="2120"/>
    <n v="396"/>
    <n v="2120"/>
    <x v="1"/>
    <x v="7"/>
    <x v="2"/>
  </r>
  <r>
    <x v="0"/>
    <s v="Hpakant"/>
    <s v="Lisu Baptist Church, Maw Shan Vil,. Seik Mu"/>
    <s v="MMR001CMP181"/>
    <s v="GCA"/>
    <s v="Urban"/>
    <n v="25"/>
    <n v="133"/>
    <n v="21"/>
    <n v="117"/>
    <n v="21"/>
    <n v="0"/>
    <x v="0"/>
    <x v="7"/>
    <x v="0"/>
  </r>
  <r>
    <x v="0"/>
    <s v="Hpakant"/>
    <s v="Hlaing Naung Baptist"/>
    <s v="MMR001CMP148"/>
    <s v="GCA"/>
    <s v="Mixed"/>
    <n v="14"/>
    <n v="47"/>
    <n v="14"/>
    <n v="47"/>
    <n v="14"/>
    <n v="47"/>
    <x v="0"/>
    <x v="7"/>
    <x v="2"/>
  </r>
  <r>
    <x v="0"/>
    <s v="Hpakant"/>
    <s v="Hlaing Naung Baptist"/>
    <s v="MMR001CMP148"/>
    <s v="GCA"/>
    <s v="Mixed"/>
    <n v="14"/>
    <n v="47"/>
    <n v="14"/>
    <n v="47"/>
    <n v="14"/>
    <n v="47"/>
    <x v="1"/>
    <x v="7"/>
    <x v="2"/>
  </r>
  <r>
    <x v="0"/>
    <s v="Hpakant"/>
    <s v="Hlaing Naung Baptist"/>
    <s v="MMR001CMP148"/>
    <s v="GCA"/>
    <s v="Mixed"/>
    <n v="14"/>
    <n v="47"/>
    <n v="14"/>
    <n v="47"/>
    <n v="14"/>
    <n v="47"/>
    <x v="2"/>
    <x v="7"/>
    <x v="2"/>
  </r>
  <r>
    <x v="0"/>
    <s v="Waingmaw"/>
    <s v="Maina KBC (Bawng Ring)"/>
    <s v="MMR001CMP040"/>
    <s v="GCA"/>
    <s v="Rural"/>
    <n v="428"/>
    <n v="2219"/>
    <n v="396"/>
    <n v="2120"/>
    <n v="396"/>
    <n v="2120"/>
    <x v="0"/>
    <x v="7"/>
    <x v="2"/>
  </r>
  <r>
    <x v="0"/>
    <s v="Waingmaw"/>
    <s v="Post 6 Camp"/>
    <s v="MMR001CMP160"/>
    <s v="NGCA"/>
    <s v="Rural"/>
    <n v="90"/>
    <n v="508"/>
    <n v="98"/>
    <n v="554"/>
    <n v="124"/>
    <n v="319"/>
    <x v="2"/>
    <x v="7"/>
    <x v="3"/>
  </r>
  <r>
    <x v="0"/>
    <s v="Mansi"/>
    <s v="Lana Zup Ja "/>
    <s v="MMR001CMP128"/>
    <s v="NGCA"/>
    <s v="Rural"/>
    <n v="545"/>
    <n v="2560"/>
    <n v="553"/>
    <n v="2692"/>
    <n v="553"/>
    <n v="0"/>
    <x v="0"/>
    <x v="7"/>
    <x v="2"/>
  </r>
  <r>
    <x v="0"/>
    <s v="Momauk"/>
    <s v="Loi Je Lisu Camp"/>
    <s v="MMR001CMP070"/>
    <s v="GCA"/>
    <s v="Urban"/>
    <n v="188"/>
    <n v="993"/>
    <n v="190"/>
    <n v="1021"/>
    <n v="190"/>
    <n v="1021"/>
    <x v="0"/>
    <x v="7"/>
    <x v="2"/>
  </r>
  <r>
    <x v="0"/>
    <s v="Bhamo"/>
    <s v="Phan Khar Kone"/>
    <s v="MMR001CMP193"/>
    <s v="GCA"/>
    <s v="Rural"/>
    <n v="157"/>
    <n v="761"/>
    <n v="150"/>
    <n v="761"/>
    <n v="150"/>
    <n v="761"/>
    <x v="1"/>
    <x v="7"/>
    <x v="2"/>
  </r>
  <r>
    <x v="0"/>
    <s v="Bhamo"/>
    <s v="Phan Khar Kone"/>
    <s v="MMR001CMP193"/>
    <s v="GCA"/>
    <s v="Rural"/>
    <n v="157"/>
    <n v="761"/>
    <n v="150"/>
    <n v="761"/>
    <n v="150"/>
    <n v="761"/>
    <x v="0"/>
    <x v="7"/>
    <x v="1"/>
  </r>
  <r>
    <x v="1"/>
    <s v="Namhkan"/>
    <s v="Nam Hkam Catholic Church ( St. Thomas I)"/>
    <s v="MMR015CMP003"/>
    <s v="GCA"/>
    <s v="Urban"/>
    <n v="48"/>
    <n v="218"/>
    <n v="44"/>
    <n v="215"/>
    <n v="44"/>
    <n v="215"/>
    <x v="0"/>
    <x v="7"/>
    <x v="4"/>
  </r>
  <r>
    <x v="1"/>
    <s v="Namhkan"/>
    <s v="Nam Hkam Catholic Church ( St. Thomas I)"/>
    <s v="MMR015CMP003"/>
    <s v="GCA"/>
    <s v="Urban"/>
    <n v="48"/>
    <n v="218"/>
    <n v="44"/>
    <n v="215"/>
    <n v="44"/>
    <n v="215"/>
    <x v="1"/>
    <x v="7"/>
    <x v="4"/>
  </r>
  <r>
    <x v="1"/>
    <s v="Namhkan"/>
    <s v="Nam Hkam Catholic Church ( St. Thomas I)"/>
    <s v="MMR015CMP003"/>
    <s v="GCA"/>
    <s v="Urban"/>
    <n v="48"/>
    <n v="218"/>
    <n v="44"/>
    <n v="215"/>
    <n v="44"/>
    <n v="215"/>
    <x v="2"/>
    <x v="7"/>
    <x v="2"/>
  </r>
  <r>
    <x v="1"/>
    <s v="Kutkai"/>
    <s v="Kutkai downtown (RC Church)"/>
    <s v="MMR015CMP017"/>
    <s v="GCA"/>
    <s v="Urban"/>
    <n v="31"/>
    <n v="144"/>
    <n v="30"/>
    <n v="139"/>
    <n v="30"/>
    <n v="139"/>
    <x v="1"/>
    <x v="7"/>
    <x v="2"/>
  </r>
  <r>
    <x v="1"/>
    <s v="Muse"/>
    <s v="Muse Catholic Church"/>
    <s v="MMR015CMP216"/>
    <s v="GCA"/>
    <s v="Urban"/>
    <n v="26"/>
    <n v="111"/>
    <n v="26"/>
    <n v="118"/>
    <n v="26"/>
    <n v="118"/>
    <x v="0"/>
    <x v="7"/>
    <x v="2"/>
  </r>
  <r>
    <x v="0"/>
    <s v="Bhamo"/>
    <s v="Phan Khar Kone"/>
    <s v="MMR001CMP193"/>
    <s v="GCA"/>
    <s v="Rural"/>
    <n v="157"/>
    <n v="761"/>
    <n v="150"/>
    <n v="761"/>
    <n v="150"/>
    <n v="761"/>
    <x v="2"/>
    <x v="7"/>
    <x v="1"/>
  </r>
  <r>
    <x v="0"/>
    <s v="Momauk"/>
    <s v="Loi Je Lisu Camp"/>
    <s v="MMR001CMP070"/>
    <s v="GCA"/>
    <s v="Urban"/>
    <n v="188"/>
    <n v="993"/>
    <n v="190"/>
    <n v="1021"/>
    <n v="190"/>
    <n v="1021"/>
    <x v="1"/>
    <x v="7"/>
    <x v="2"/>
  </r>
  <r>
    <x v="1"/>
    <s v="Kutkai"/>
    <s v="Kutkai downtown (RC Church)"/>
    <s v="MMR015CMP017"/>
    <s v="GCA"/>
    <s v="Urban"/>
    <n v="31"/>
    <n v="144"/>
    <n v="30"/>
    <n v="139"/>
    <n v="30"/>
    <n v="139"/>
    <x v="0"/>
    <x v="7"/>
    <x v="2"/>
  </r>
  <r>
    <x v="1"/>
    <s v="Manton"/>
    <s v="Mandung - RC"/>
    <s v="MMR015CMP209"/>
    <s v="GCA"/>
    <s v="Urban"/>
    <n v="31"/>
    <n v="183"/>
    <n v="29"/>
    <n v="157"/>
    <n v="29"/>
    <n v="157"/>
    <x v="2"/>
    <x v="7"/>
    <x v="2"/>
  </r>
  <r>
    <x v="1"/>
    <s v="Manton"/>
    <s v="Mandung - RC"/>
    <s v="MMR015CMP209"/>
    <s v="GCA"/>
    <s v="Urban"/>
    <n v="31"/>
    <n v="183"/>
    <n v="29"/>
    <n v="157"/>
    <n v="29"/>
    <n v="157"/>
    <x v="1"/>
    <x v="7"/>
    <x v="2"/>
  </r>
  <r>
    <x v="1"/>
    <s v="Manton"/>
    <s v="Mandung - RC"/>
    <s v="MMR015CMP209"/>
    <s v="GCA"/>
    <s v="Urban"/>
    <n v="31"/>
    <n v="183"/>
    <n v="29"/>
    <n v="157"/>
    <n v="29"/>
    <n v="157"/>
    <x v="0"/>
    <x v="7"/>
    <x v="2"/>
  </r>
  <r>
    <x v="1"/>
    <s v="Kutkai"/>
    <s v="Mungji Pa Dabang (Catholic Church)"/>
    <s v="MMR015CMP217"/>
    <s v="GCA"/>
    <s v="Mixed"/>
    <n v="23"/>
    <n v="112"/>
    <n v="22"/>
    <n v="111"/>
    <n v="22"/>
    <n v="111"/>
    <x v="2"/>
    <x v="7"/>
    <x v="1"/>
  </r>
  <r>
    <x v="1"/>
    <s v="Kutkai"/>
    <s v="Mungji Pa Dabang (Catholic Church)"/>
    <s v="MMR015CMP217"/>
    <s v="GCA"/>
    <s v="Mixed"/>
    <n v="23"/>
    <n v="112"/>
    <n v="22"/>
    <n v="111"/>
    <n v="22"/>
    <n v="111"/>
    <x v="1"/>
    <x v="7"/>
    <x v="3"/>
  </r>
  <r>
    <x v="1"/>
    <s v="Kutkai"/>
    <s v="Mungji Pa Dabang (Catholic Church)"/>
    <s v="MMR015CMP217"/>
    <s v="GCA"/>
    <s v="Mixed"/>
    <n v="23"/>
    <n v="112"/>
    <n v="22"/>
    <n v="111"/>
    <n v="22"/>
    <n v="111"/>
    <x v="0"/>
    <x v="7"/>
    <x v="19"/>
  </r>
  <r>
    <x v="1"/>
    <s v="Muse"/>
    <s v="Muse Catholic Church"/>
    <s v="MMR015CMP216"/>
    <s v="GCA"/>
    <s v="Urban"/>
    <n v="26"/>
    <n v="111"/>
    <n v="26"/>
    <n v="118"/>
    <n v="26"/>
    <n v="118"/>
    <x v="2"/>
    <x v="7"/>
    <x v="2"/>
  </r>
  <r>
    <x v="1"/>
    <s v="Muse"/>
    <s v="Muse Catholic Church"/>
    <s v="MMR015CMP216"/>
    <s v="GCA"/>
    <s v="Urban"/>
    <n v="26"/>
    <n v="111"/>
    <n v="26"/>
    <n v="118"/>
    <n v="26"/>
    <n v="118"/>
    <x v="1"/>
    <x v="7"/>
    <x v="2"/>
  </r>
  <r>
    <x v="0"/>
    <s v="Momauk"/>
    <s v="Loi Je Lisu Camp"/>
    <s v="MMR001CMP070"/>
    <s v="GCA"/>
    <s v="Urban"/>
    <n v="188"/>
    <n v="993"/>
    <n v="190"/>
    <n v="1021"/>
    <n v="190"/>
    <n v="1021"/>
    <x v="2"/>
    <x v="7"/>
    <x v="2"/>
  </r>
  <r>
    <x v="0"/>
    <s v="Shwegu"/>
    <s v="Shwe Gu Baptist Church"/>
    <s v="MMR001CMP067"/>
    <s v="GCA"/>
    <s v="Urban"/>
    <n v="83"/>
    <n v="293"/>
    <n v="86"/>
    <n v="303"/>
    <n v="86"/>
    <n v="303"/>
    <x v="1"/>
    <x v="7"/>
    <x v="2"/>
  </r>
  <r>
    <x v="0"/>
    <s v="Mansi"/>
    <s v="Maing Khaung"/>
    <s v="MMR001CMP218"/>
    <s v="GCA"/>
    <s v="Rural"/>
    <n v="372"/>
    <n v="1443"/>
    <n v="165"/>
    <n v="1672"/>
    <n v="165"/>
    <n v="1672"/>
    <x v="2"/>
    <x v="7"/>
    <x v="2"/>
  </r>
  <r>
    <x v="0"/>
    <s v="Mansi"/>
    <s v="Maing Khaung"/>
    <s v="MMR001CMP218"/>
    <s v="GCA"/>
    <s v="Rural"/>
    <n v="372"/>
    <n v="1443"/>
    <n v="165"/>
    <n v="1672"/>
    <n v="165"/>
    <n v="1672"/>
    <x v="1"/>
    <x v="7"/>
    <x v="2"/>
  </r>
  <r>
    <x v="0"/>
    <s v="Mansi"/>
    <s v="Maing Khaung"/>
    <s v="MMR001CMP218"/>
    <s v="GCA"/>
    <s v="Rural"/>
    <n v="372"/>
    <n v="1443"/>
    <n v="165"/>
    <n v="1672"/>
    <n v="165"/>
    <n v="1672"/>
    <x v="0"/>
    <x v="7"/>
    <x v="2"/>
  </r>
  <r>
    <x v="0"/>
    <s v="Shwegu"/>
    <s v="Shwe Gu Baptist Church"/>
    <s v="MMR001CMP067"/>
    <s v="GCA"/>
    <s v="Urban"/>
    <n v="83"/>
    <n v="293"/>
    <n v="86"/>
    <n v="303"/>
    <n v="86"/>
    <n v="303"/>
    <x v="0"/>
    <x v="7"/>
    <x v="1"/>
  </r>
  <r>
    <x v="0"/>
    <s v="Mogaung"/>
    <s v="Sar Hmaw - KBC"/>
    <s v="MMR001CMP236"/>
    <s v="GCA"/>
    <s v="Rural"/>
    <n v="40"/>
    <n v="158"/>
    <n v="31"/>
    <n v="138"/>
    <n v="31"/>
    <n v="138"/>
    <x v="0"/>
    <x v="7"/>
    <x v="2"/>
  </r>
  <r>
    <x v="0"/>
    <s v="Mogaung"/>
    <s v="Sar Hmaw - KBC"/>
    <s v="MMR001CMP236"/>
    <s v="GCA"/>
    <s v="Rural"/>
    <n v="40"/>
    <n v="158"/>
    <n v="31"/>
    <n v="138"/>
    <n v="31"/>
    <n v="138"/>
    <x v="2"/>
    <x v="7"/>
    <x v="2"/>
  </r>
  <r>
    <x v="0"/>
    <s v="Shwegu"/>
    <s v="Shwe Gu Baptist Church"/>
    <s v="MMR001CMP067"/>
    <s v="GCA"/>
    <s v="Urban"/>
    <n v="83"/>
    <n v="293"/>
    <n v="86"/>
    <n v="303"/>
    <n v="86"/>
    <n v="303"/>
    <x v="2"/>
    <x v="7"/>
    <x v="1"/>
  </r>
  <r>
    <x v="1"/>
    <s v="Kutkai"/>
    <s v="Kutkai downtown (RC Church)"/>
    <s v="MMR015CMP017"/>
    <s v="GCA"/>
    <s v="Urban"/>
    <n v="31"/>
    <n v="144"/>
    <n v="30"/>
    <n v="139"/>
    <n v="30"/>
    <n v="139"/>
    <x v="2"/>
    <x v="7"/>
    <x v="2"/>
  </r>
  <r>
    <x v="0"/>
    <s v="Mogaung"/>
    <s v="Sar Hmaw - KBC"/>
    <s v="MMR001CMP236"/>
    <s v="GCA"/>
    <s v="Rural"/>
    <n v="40"/>
    <n v="158"/>
    <n v="31"/>
    <n v="138"/>
    <n v="31"/>
    <n v="138"/>
    <x v="1"/>
    <x v="7"/>
    <x v="2"/>
  </r>
  <r>
    <x v="0"/>
    <s v="Myitkyina"/>
    <s v="Man Hkring Baptist Church"/>
    <s v="MMR001CMP008"/>
    <s v="GCA"/>
    <s v="Urban"/>
    <n v="101"/>
    <n v="544"/>
    <n v="94"/>
    <n v="503"/>
    <n v="101"/>
    <n v="544"/>
    <x v="2"/>
    <x v="8"/>
    <x v="2"/>
  </r>
  <r>
    <x v="1"/>
    <s v="Namtu"/>
    <s v="Nam Tu Baptist"/>
    <s v="MMR015CMP014"/>
    <s v="GCA"/>
    <s v="Urban"/>
    <n v="9"/>
    <n v="38"/>
    <n v="9"/>
    <n v="37"/>
    <n v="9"/>
    <n v="37"/>
    <x v="2"/>
    <x v="8"/>
    <x v="2"/>
  </r>
  <r>
    <x v="1"/>
    <s v="Namtu"/>
    <s v="Nam Tu Baptist"/>
    <s v="MMR015CMP014"/>
    <s v="GCA"/>
    <s v="Urban"/>
    <n v="9"/>
    <n v="38"/>
    <n v="9"/>
    <n v="37"/>
    <n v="9"/>
    <n v="37"/>
    <x v="1"/>
    <x v="8"/>
    <x v="1"/>
  </r>
  <r>
    <x v="0"/>
    <s v="Bhamo"/>
    <s v="Yoe Kyi Monastery"/>
    <s v="MMR001CMP053"/>
    <s v="GCA"/>
    <s v="Urban"/>
    <n v="15"/>
    <n v="64"/>
    <n v="15"/>
    <n v="73"/>
    <n v="15"/>
    <n v="73"/>
    <x v="2"/>
    <x v="8"/>
    <x v="2"/>
  </r>
  <r>
    <x v="0"/>
    <s v="Momauk"/>
    <s v="Nhkawng Pa "/>
    <s v="MMR001CMP131"/>
    <s v="NGCA"/>
    <s v="Rural"/>
    <n v="375"/>
    <n v="1598"/>
    <n v="375"/>
    <m/>
    <n v="375"/>
    <n v="0"/>
    <x v="1"/>
    <x v="8"/>
    <x v="19"/>
  </r>
  <r>
    <x v="0"/>
    <s v="Myitkyina"/>
    <s v="Du Kahtawng Qtr. 5"/>
    <s v="MMR001CMP011"/>
    <s v="GCA"/>
    <s v="Urban"/>
    <n v="50"/>
    <n v="236"/>
    <n v="8"/>
    <n v="35"/>
    <n v="8"/>
    <n v="35"/>
    <x v="0"/>
    <x v="8"/>
    <x v="2"/>
  </r>
  <r>
    <x v="0"/>
    <s v="Bhamo"/>
    <s v="Yoe Kyi Monastery"/>
    <s v="MMR001CMP053"/>
    <s v="GCA"/>
    <s v="Urban"/>
    <n v="15"/>
    <n v="64"/>
    <n v="15"/>
    <n v="73"/>
    <n v="15"/>
    <n v="73"/>
    <x v="1"/>
    <x v="8"/>
    <x v="2"/>
  </r>
  <r>
    <x v="1"/>
    <s v="Namhkan"/>
    <s v="Nam Hkam (KBC Jaw Wang)"/>
    <s v="MMR015CMP001"/>
    <s v="GCA"/>
    <s v="Urban"/>
    <n v="73"/>
    <n v="388"/>
    <n v="68"/>
    <n v="343"/>
    <n v="73"/>
    <n v="380"/>
    <x v="2"/>
    <x v="8"/>
    <x v="2"/>
  </r>
  <r>
    <x v="0"/>
    <s v="Myitkyina"/>
    <s v="Le Kone Bethlehem Church"/>
    <s v="MMR001CMP015"/>
    <s v="GCA"/>
    <s v="Urban"/>
    <n v="108"/>
    <n v="605"/>
    <n v="17"/>
    <n v="176"/>
    <n v="96"/>
    <n v="544"/>
    <x v="2"/>
    <x v="8"/>
    <x v="2"/>
  </r>
  <r>
    <x v="1"/>
    <s v="Namhkan"/>
    <s v="Nam Hkam (KBC Jaw Wang)"/>
    <s v="MMR015CMP001"/>
    <s v="GCA"/>
    <s v="Urban"/>
    <n v="73"/>
    <n v="388"/>
    <n v="68"/>
    <n v="343"/>
    <n v="73"/>
    <n v="380"/>
    <x v="1"/>
    <x v="8"/>
    <x v="0"/>
  </r>
  <r>
    <x v="0"/>
    <s v="Myitkyina"/>
    <s v="Le Kone Bethlehem Church"/>
    <s v="MMR001CMP015"/>
    <s v="GCA"/>
    <s v="Urban"/>
    <n v="108"/>
    <n v="605"/>
    <n v="17"/>
    <n v="176"/>
    <n v="96"/>
    <n v="544"/>
    <x v="0"/>
    <x v="8"/>
    <x v="2"/>
  </r>
  <r>
    <x v="0"/>
    <s v="Momauk"/>
    <s v="Ni Thaw Ka Monestry"/>
    <s v="MMR001CMP059"/>
    <s v="GCA"/>
    <s v="Urban"/>
    <n v="24"/>
    <n v="89"/>
    <n v="27"/>
    <n v="101"/>
    <n v="27"/>
    <n v="0"/>
    <x v="2"/>
    <x v="8"/>
    <x v="2"/>
  </r>
  <r>
    <x v="1"/>
    <s v="Namhkan"/>
    <s v="Namhkan - Pang Long KBC"/>
    <s v="MMR015CMP215"/>
    <s v="GCA"/>
    <s v="Urban"/>
    <n v="126"/>
    <n v="572"/>
    <n v="123"/>
    <n v="571"/>
    <n v="124"/>
    <n v="575"/>
    <x v="0"/>
    <x v="8"/>
    <x v="2"/>
  </r>
  <r>
    <x v="0"/>
    <s v="Myitkyina"/>
    <s v="Man Hkring Baptist Church"/>
    <s v="MMR001CMP008"/>
    <s v="GCA"/>
    <s v="Urban"/>
    <n v="101"/>
    <n v="544"/>
    <n v="94"/>
    <n v="503"/>
    <n v="101"/>
    <n v="544"/>
    <x v="1"/>
    <x v="8"/>
    <x v="0"/>
  </r>
  <r>
    <x v="0"/>
    <s v="Bhamo"/>
    <s v="Yoe Kyi Monastery"/>
    <s v="MMR001CMP053"/>
    <s v="GCA"/>
    <s v="Urban"/>
    <n v="15"/>
    <n v="64"/>
    <n v="15"/>
    <n v="73"/>
    <n v="15"/>
    <n v="73"/>
    <x v="0"/>
    <x v="8"/>
    <x v="2"/>
  </r>
  <r>
    <x v="0"/>
    <s v="Myitkyina"/>
    <s v="Man Hkring Baptist Church"/>
    <s v="MMR001CMP008"/>
    <s v="GCA"/>
    <s v="Urban"/>
    <n v="101"/>
    <n v="544"/>
    <n v="94"/>
    <n v="503"/>
    <n v="101"/>
    <n v="544"/>
    <x v="0"/>
    <x v="8"/>
    <x v="0"/>
  </r>
  <r>
    <x v="0"/>
    <s v="Bhamo"/>
    <s v="Lisu Boarding-House"/>
    <s v="MMR001CMP049"/>
    <s v="GCA"/>
    <s v="Urban"/>
    <n v="116"/>
    <n v="659"/>
    <n v="113"/>
    <n v="641"/>
    <n v="120"/>
    <n v="680"/>
    <x v="0"/>
    <x v="8"/>
    <x v="2"/>
  </r>
  <r>
    <x v="0"/>
    <s v="Bhamo"/>
    <s v="Lisu Boarding-House"/>
    <s v="MMR001CMP049"/>
    <s v="GCA"/>
    <s v="Urban"/>
    <n v="116"/>
    <n v="659"/>
    <n v="113"/>
    <n v="641"/>
    <n v="120"/>
    <n v="680"/>
    <x v="1"/>
    <x v="8"/>
    <x v="2"/>
  </r>
  <r>
    <x v="0"/>
    <s v="Bhamo"/>
    <s v="Htoi San Church"/>
    <s v="MMR001CMP052"/>
    <s v="GCA"/>
    <s v="Urban"/>
    <n v="43"/>
    <n v="237"/>
    <n v="39"/>
    <n v="223"/>
    <n v="39"/>
    <n v="223"/>
    <x v="2"/>
    <x v="8"/>
    <x v="2"/>
  </r>
  <r>
    <x v="0"/>
    <s v="Momauk"/>
    <s v="Pa Kahtawng "/>
    <s v="MMR001CMP126"/>
    <s v="NGCA"/>
    <s v="Mixed"/>
    <n v="677"/>
    <n v="3622"/>
    <n v="678"/>
    <n v="3741"/>
    <n v="678"/>
    <n v="0"/>
    <x v="2"/>
    <x v="8"/>
    <x v="57"/>
  </r>
  <r>
    <x v="0"/>
    <s v="Myitkyina"/>
    <s v="Le Kone Bethlehem Church"/>
    <s v="MMR001CMP015"/>
    <s v="GCA"/>
    <s v="Urban"/>
    <n v="108"/>
    <n v="605"/>
    <n v="17"/>
    <n v="176"/>
    <n v="96"/>
    <n v="544"/>
    <x v="1"/>
    <x v="8"/>
    <x v="2"/>
  </r>
  <r>
    <x v="0"/>
    <s v="Myitkyina"/>
    <s v="Maliyang Baptist Church"/>
    <s v="MMR001CMP016"/>
    <s v="GCA"/>
    <s v="Urban"/>
    <n v="60"/>
    <n v="293"/>
    <n v="60"/>
    <n v="293"/>
    <n v="60"/>
    <n v="293"/>
    <x v="0"/>
    <x v="8"/>
    <x v="2"/>
  </r>
  <r>
    <x v="0"/>
    <s v="Hpakant"/>
    <s v="5 Ward Baptist Church(lon Khin)"/>
    <s v="MMR001CMP179"/>
    <s v="GCA"/>
    <s v="Rural"/>
    <n v="77"/>
    <n v="393"/>
    <n v="77"/>
    <n v="393"/>
    <n v="77"/>
    <n v="393"/>
    <x v="1"/>
    <x v="8"/>
    <x v="2"/>
  </r>
  <r>
    <x v="0"/>
    <s v="Mogaung"/>
    <s v="Kyun Taw Baptist Church "/>
    <s v="MMR001CMP078"/>
    <s v="GCA"/>
    <s v="Mixed"/>
    <n v="13"/>
    <n v="64"/>
    <n v="13"/>
    <n v="64"/>
    <n v="13"/>
    <n v="64"/>
    <x v="2"/>
    <x v="8"/>
    <x v="2"/>
  </r>
  <r>
    <x v="0"/>
    <s v="Mogaung"/>
    <s v="Kyun Taw Baptist Church "/>
    <s v="MMR001CMP078"/>
    <s v="GCA"/>
    <s v="Mixed"/>
    <n v="13"/>
    <n v="64"/>
    <n v="13"/>
    <n v="64"/>
    <n v="13"/>
    <n v="64"/>
    <x v="1"/>
    <x v="8"/>
    <x v="2"/>
  </r>
  <r>
    <x v="0"/>
    <s v="Waingmaw"/>
    <s v="Zai Awng / Mung Ga Zup"/>
    <s v="MMR001CMP111"/>
    <s v="NGCA"/>
    <s v="Sub-urban"/>
    <n v="680"/>
    <n v="2913"/>
    <n v="612"/>
    <n v="2806"/>
    <n v="612"/>
    <n v="2806"/>
    <x v="1"/>
    <x v="8"/>
    <x v="21"/>
  </r>
  <r>
    <x v="0"/>
    <s v="Momauk"/>
    <s v="Pa Kahtawng "/>
    <s v="MMR001CMP126"/>
    <s v="NGCA"/>
    <s v="Mixed"/>
    <n v="677"/>
    <n v="3622"/>
    <n v="678"/>
    <n v="3741"/>
    <n v="678"/>
    <n v="0"/>
    <x v="1"/>
    <x v="8"/>
    <x v="58"/>
  </r>
  <r>
    <x v="0"/>
    <s v="Mogaung"/>
    <s v="Kyun Taw Baptist Church "/>
    <s v="MMR001CMP078"/>
    <s v="GCA"/>
    <s v="Mixed"/>
    <n v="13"/>
    <n v="64"/>
    <n v="13"/>
    <n v="64"/>
    <n v="13"/>
    <n v="64"/>
    <x v="0"/>
    <x v="8"/>
    <x v="2"/>
  </r>
  <r>
    <x v="0"/>
    <s v="Momauk"/>
    <s v="Loi Je Catholic Church"/>
    <s v="MMR001CMP069"/>
    <s v="GCA"/>
    <s v="Urban"/>
    <n v="124"/>
    <n v="544"/>
    <n v="124"/>
    <n v="633"/>
    <n v="124"/>
    <n v="0"/>
    <x v="2"/>
    <x v="8"/>
    <x v="2"/>
  </r>
  <r>
    <x v="0"/>
    <s v="Puta-O"/>
    <s v="Lung Sut"/>
    <s v="MMR001CMP234"/>
    <s v="GCA"/>
    <s v="Urban"/>
    <n v="59"/>
    <n v="235"/>
    <n v="59"/>
    <n v="235"/>
    <n v="59"/>
    <n v="235"/>
    <x v="0"/>
    <x v="8"/>
    <x v="4"/>
  </r>
  <r>
    <x v="0"/>
    <s v="Momauk"/>
    <s v="Nhkawng Pa "/>
    <s v="MMR001CMP131"/>
    <s v="NGCA"/>
    <s v="Rural"/>
    <n v="375"/>
    <n v="1598"/>
    <n v="375"/>
    <m/>
    <n v="375"/>
    <n v="0"/>
    <x v="2"/>
    <x v="8"/>
    <x v="0"/>
  </r>
  <r>
    <x v="0"/>
    <s v="Hpakant"/>
    <s v="5 Ward Baptist Church(lon Khin)"/>
    <s v="MMR001CMP179"/>
    <s v="GCA"/>
    <s v="Rural"/>
    <n v="77"/>
    <n v="393"/>
    <n v="77"/>
    <n v="393"/>
    <n v="77"/>
    <n v="393"/>
    <x v="2"/>
    <x v="8"/>
    <x v="2"/>
  </r>
  <r>
    <x v="0"/>
    <s v="Momauk"/>
    <s v="Loi Je Catholic Church"/>
    <s v="MMR001CMP069"/>
    <s v="GCA"/>
    <s v="Urban"/>
    <n v="124"/>
    <n v="544"/>
    <n v="124"/>
    <n v="633"/>
    <n v="124"/>
    <n v="0"/>
    <x v="0"/>
    <x v="8"/>
    <x v="1"/>
  </r>
  <r>
    <x v="0"/>
    <s v="Puta-O"/>
    <s v="Lung Sut"/>
    <s v="MMR001CMP234"/>
    <s v="GCA"/>
    <s v="Urban"/>
    <n v="59"/>
    <n v="235"/>
    <n v="59"/>
    <n v="235"/>
    <n v="59"/>
    <n v="235"/>
    <x v="2"/>
    <x v="8"/>
    <x v="2"/>
  </r>
  <r>
    <x v="0"/>
    <s v="Bhamo"/>
    <s v="Htoi San Church"/>
    <s v="MMR001CMP052"/>
    <s v="GCA"/>
    <s v="Urban"/>
    <n v="43"/>
    <n v="237"/>
    <n v="39"/>
    <n v="223"/>
    <n v="39"/>
    <n v="223"/>
    <x v="1"/>
    <x v="8"/>
    <x v="1"/>
  </r>
  <r>
    <x v="0"/>
    <s v="Momauk"/>
    <s v="Loi Je Catholic Church"/>
    <s v="MMR001CMP069"/>
    <s v="GCA"/>
    <s v="Urban"/>
    <n v="124"/>
    <n v="544"/>
    <n v="124"/>
    <n v="633"/>
    <n v="124"/>
    <n v="0"/>
    <x v="1"/>
    <x v="8"/>
    <x v="1"/>
  </r>
  <r>
    <x v="0"/>
    <s v="Mansi"/>
    <s v="Man Wing Baptist Church Cultural Compound"/>
    <s v="MMR001CMP230"/>
    <s v="GCA"/>
    <s v="Rural"/>
    <n v="113"/>
    <n v="490"/>
    <n v="113"/>
    <n v="476"/>
    <n v="113"/>
    <n v="476"/>
    <x v="0"/>
    <x v="8"/>
    <x v="2"/>
  </r>
  <r>
    <x v="1"/>
    <s v="Kutkai"/>
    <s v="Mungji Pa Dabang (Baptist Church)         "/>
    <s v="MMR015CMP006"/>
    <s v="GCA"/>
    <s v="Rural"/>
    <n v="49"/>
    <n v="270"/>
    <n v="49"/>
    <n v="261"/>
    <n v="49"/>
    <n v="261"/>
    <x v="1"/>
    <x v="8"/>
    <x v="2"/>
  </r>
  <r>
    <x v="0"/>
    <s v="Momauk"/>
    <s v="Ni Thaw Ka Monestry"/>
    <s v="MMR001CMP059"/>
    <s v="GCA"/>
    <s v="Urban"/>
    <n v="24"/>
    <n v="89"/>
    <n v="27"/>
    <n v="101"/>
    <n v="27"/>
    <n v="0"/>
    <x v="0"/>
    <x v="8"/>
    <x v="2"/>
  </r>
  <r>
    <x v="0"/>
    <s v="Momauk"/>
    <s v="Ni Thaw Ka Monestry"/>
    <s v="MMR001CMP059"/>
    <s v="GCA"/>
    <s v="Urban"/>
    <n v="24"/>
    <n v="89"/>
    <n v="27"/>
    <n v="101"/>
    <n v="27"/>
    <n v="0"/>
    <x v="1"/>
    <x v="8"/>
    <x v="2"/>
  </r>
  <r>
    <x v="0"/>
    <s v="Hpakant"/>
    <s v="5 Ward Baptist Church(lon Khin)"/>
    <s v="MMR001CMP179"/>
    <s v="GCA"/>
    <s v="Rural"/>
    <n v="77"/>
    <n v="393"/>
    <n v="77"/>
    <n v="393"/>
    <n v="77"/>
    <n v="393"/>
    <x v="0"/>
    <x v="8"/>
    <x v="2"/>
  </r>
  <r>
    <x v="0"/>
    <s v="Puta-O"/>
    <s v="Lung Sut"/>
    <s v="MMR001CMP234"/>
    <s v="GCA"/>
    <s v="Urban"/>
    <n v="59"/>
    <n v="235"/>
    <n v="59"/>
    <n v="235"/>
    <n v="59"/>
    <n v="235"/>
    <x v="1"/>
    <x v="8"/>
    <x v="1"/>
  </r>
  <r>
    <x v="0"/>
    <s v="Hpakant"/>
    <s v="Hpakant Baptist Church, Nam Ma Hpit"/>
    <s v="MMR001CMP229"/>
    <s v="GCA"/>
    <s v="Rural"/>
    <n v="116"/>
    <n v="530"/>
    <n v="104"/>
    <n v="504"/>
    <n v="104"/>
    <n v="504"/>
    <x v="0"/>
    <x v="8"/>
    <x v="2"/>
  </r>
  <r>
    <x v="0"/>
    <s v="Momauk"/>
    <s v="Nyaung Na Pin "/>
    <s v="MMR001CMP072"/>
    <s v="GCA"/>
    <s v="Mixed"/>
    <n v="50"/>
    <n v="293"/>
    <n v="50"/>
    <n v="309"/>
    <n v="50"/>
    <n v="309"/>
    <x v="2"/>
    <x v="8"/>
    <x v="2"/>
  </r>
  <r>
    <x v="0"/>
    <s v="Waingmaw"/>
    <s v="Maina KBC (Bawng Ring)"/>
    <s v="MMR001CMP040"/>
    <s v="GCA"/>
    <s v="Rural"/>
    <n v="428"/>
    <n v="2219"/>
    <n v="396"/>
    <n v="2120"/>
    <n v="396"/>
    <n v="2120"/>
    <x v="2"/>
    <x v="8"/>
    <x v="1"/>
  </r>
  <r>
    <x v="0"/>
    <s v="Waingmaw"/>
    <s v="Maina KBC (Bawng Ring)"/>
    <s v="MMR001CMP040"/>
    <s v="GCA"/>
    <s v="Rural"/>
    <n v="428"/>
    <n v="2219"/>
    <n v="396"/>
    <n v="2120"/>
    <n v="396"/>
    <n v="2120"/>
    <x v="1"/>
    <x v="8"/>
    <x v="4"/>
  </r>
  <r>
    <x v="0"/>
    <s v="Waingmaw"/>
    <s v="Maina KBC (Bawng Ring)"/>
    <s v="MMR001CMP040"/>
    <s v="GCA"/>
    <s v="Rural"/>
    <n v="428"/>
    <n v="2219"/>
    <n v="396"/>
    <n v="2120"/>
    <n v="396"/>
    <n v="2120"/>
    <x v="0"/>
    <x v="8"/>
    <x v="3"/>
  </r>
  <r>
    <x v="0"/>
    <s v="Mohnyin"/>
    <s v="St. Patrick Catholic Church "/>
    <s v="MMR001CMP080"/>
    <s v="GCA"/>
    <s v="Urban"/>
    <n v="12"/>
    <n v="55"/>
    <n v="12"/>
    <n v="62"/>
    <n v="12"/>
    <n v="62"/>
    <x v="0"/>
    <x v="8"/>
    <x v="2"/>
  </r>
  <r>
    <x v="0"/>
    <s v="Mohnyin"/>
    <s v="St. Patrick Catholic Church "/>
    <s v="MMR001CMP080"/>
    <s v="GCA"/>
    <s v="Urban"/>
    <n v="12"/>
    <n v="55"/>
    <n v="12"/>
    <n v="62"/>
    <n v="12"/>
    <n v="62"/>
    <x v="1"/>
    <x v="8"/>
    <x v="2"/>
  </r>
  <r>
    <x v="0"/>
    <s v="Momauk"/>
    <s v="Nyaung Na Pin "/>
    <s v="MMR001CMP072"/>
    <s v="GCA"/>
    <s v="Mixed"/>
    <n v="50"/>
    <n v="293"/>
    <n v="50"/>
    <n v="309"/>
    <n v="50"/>
    <n v="309"/>
    <x v="1"/>
    <x v="8"/>
    <x v="2"/>
  </r>
  <r>
    <x v="0"/>
    <s v="Mohnyin"/>
    <s v="St. Patrick Catholic Church "/>
    <s v="MMR001CMP080"/>
    <s v="GCA"/>
    <s v="Urban"/>
    <n v="12"/>
    <n v="55"/>
    <n v="12"/>
    <n v="62"/>
    <n v="12"/>
    <n v="62"/>
    <x v="2"/>
    <x v="8"/>
    <x v="2"/>
  </r>
  <r>
    <x v="1"/>
    <s v="Kutkai"/>
    <s v="Kutkai downtown (KBC Church)"/>
    <s v="MMR015CMP016"/>
    <s v="GCA"/>
    <s v="Urban"/>
    <n v="65"/>
    <n v="285"/>
    <n v="63"/>
    <n v="286"/>
    <n v="63"/>
    <n v="286"/>
    <x v="1"/>
    <x v="8"/>
    <x v="2"/>
  </r>
  <r>
    <x v="0"/>
    <s v="Momauk"/>
    <s v="Nyaung Na Pin "/>
    <s v="MMR001CMP072"/>
    <s v="GCA"/>
    <s v="Mixed"/>
    <n v="50"/>
    <n v="293"/>
    <n v="50"/>
    <n v="309"/>
    <n v="50"/>
    <n v="309"/>
    <x v="0"/>
    <x v="8"/>
    <x v="2"/>
  </r>
  <r>
    <x v="1"/>
    <s v="Namhkan"/>
    <s v="Namhkan - Pang Long KBC"/>
    <s v="MMR015CMP215"/>
    <s v="GCA"/>
    <s v="Urban"/>
    <n v="126"/>
    <n v="572"/>
    <n v="123"/>
    <n v="571"/>
    <n v="124"/>
    <n v="575"/>
    <x v="2"/>
    <x v="8"/>
    <x v="2"/>
  </r>
  <r>
    <x v="0"/>
    <s v="Bhamo"/>
    <s v="Nant Hlaing Church"/>
    <s v="MMR001CMP054"/>
    <s v="GCA"/>
    <s v="Rural"/>
    <n v="20"/>
    <n v="103"/>
    <n v="19"/>
    <n v="108"/>
    <n v="19"/>
    <n v="0"/>
    <x v="2"/>
    <x v="8"/>
    <x v="2"/>
  </r>
  <r>
    <x v="0"/>
    <s v="Momauk"/>
    <s v="Pa Kahtawng "/>
    <s v="MMR001CMP126"/>
    <s v="NGCA"/>
    <s v="Mixed"/>
    <n v="677"/>
    <n v="3622"/>
    <n v="678"/>
    <n v="3741"/>
    <n v="678"/>
    <n v="0"/>
    <x v="0"/>
    <x v="8"/>
    <x v="59"/>
  </r>
  <r>
    <x v="0"/>
    <s v="Bhamo"/>
    <s v="Nant Hlaing Church"/>
    <s v="MMR001CMP054"/>
    <s v="GCA"/>
    <s v="Rural"/>
    <n v="20"/>
    <n v="103"/>
    <n v="19"/>
    <n v="108"/>
    <n v="19"/>
    <n v="0"/>
    <x v="0"/>
    <x v="8"/>
    <x v="2"/>
  </r>
  <r>
    <x v="0"/>
    <s v="Bhamo"/>
    <s v="Robert Church"/>
    <s v="MMR001CMP047"/>
    <s v="GCA"/>
    <s v="Urban"/>
    <n v="652"/>
    <n v="3706"/>
    <n v="629"/>
    <n v="3794"/>
    <n v="629"/>
    <n v="3794"/>
    <x v="1"/>
    <x v="8"/>
    <x v="1"/>
  </r>
  <r>
    <x v="0"/>
    <s v="Hpakant"/>
    <s v="Hpakant Baptist Church, Nam Ma Hpit"/>
    <s v="MMR001CMP229"/>
    <s v="GCA"/>
    <s v="Rural"/>
    <n v="116"/>
    <n v="530"/>
    <n v="104"/>
    <n v="504"/>
    <n v="104"/>
    <n v="504"/>
    <x v="1"/>
    <x v="8"/>
    <x v="2"/>
  </r>
  <r>
    <x v="0"/>
    <s v="Hpakant"/>
    <s v="Hpakant Baptist Church, Nam Ma Hpit"/>
    <s v="MMR001CMP229"/>
    <s v="GCA"/>
    <s v="Rural"/>
    <n v="116"/>
    <n v="530"/>
    <n v="104"/>
    <n v="504"/>
    <n v="104"/>
    <n v="504"/>
    <x v="2"/>
    <x v="8"/>
    <x v="2"/>
  </r>
  <r>
    <x v="0"/>
    <s v="Waingmaw"/>
    <s v="Woi Chyai "/>
    <s v="MMR001CMP116"/>
    <s v="NGCA"/>
    <s v="Urban"/>
    <n v="1344"/>
    <n v="6811"/>
    <n v="352"/>
    <n v="1884"/>
    <m/>
    <n v="6602"/>
    <x v="0"/>
    <x v="8"/>
    <x v="60"/>
  </r>
  <r>
    <x v="0"/>
    <s v="Waingmaw"/>
    <s v="Woi Chyai "/>
    <s v="MMR001CMP116"/>
    <s v="NGCA"/>
    <s v="Urban"/>
    <n v="1344"/>
    <n v="6811"/>
    <n v="352"/>
    <n v="1884"/>
    <m/>
    <n v="6602"/>
    <x v="1"/>
    <x v="8"/>
    <x v="12"/>
  </r>
  <r>
    <x v="0"/>
    <s v="Hpakant"/>
    <s v="Hlaing Naung Baptist"/>
    <s v="MMR001CMP148"/>
    <s v="GCA"/>
    <s v="Mixed"/>
    <n v="14"/>
    <n v="47"/>
    <n v="14"/>
    <n v="47"/>
    <n v="14"/>
    <n v="47"/>
    <x v="2"/>
    <x v="8"/>
    <x v="2"/>
  </r>
  <r>
    <x v="0"/>
    <s v="Hpakant"/>
    <s v="Hlaing Naung Baptist"/>
    <s v="MMR001CMP148"/>
    <s v="GCA"/>
    <s v="Mixed"/>
    <n v="14"/>
    <n v="47"/>
    <n v="14"/>
    <n v="47"/>
    <n v="14"/>
    <n v="47"/>
    <x v="1"/>
    <x v="8"/>
    <x v="1"/>
  </r>
  <r>
    <x v="0"/>
    <s v="Hpakant"/>
    <s v="Hlaing Naung Baptist"/>
    <s v="MMR001CMP148"/>
    <s v="GCA"/>
    <s v="Mixed"/>
    <n v="14"/>
    <n v="47"/>
    <n v="14"/>
    <n v="47"/>
    <n v="14"/>
    <n v="47"/>
    <x v="0"/>
    <x v="8"/>
    <x v="1"/>
  </r>
  <r>
    <x v="0"/>
    <s v="Waingmaw"/>
    <s v="Woi Chyai "/>
    <s v="MMR001CMP116"/>
    <s v="NGCA"/>
    <s v="Urban"/>
    <n v="1344"/>
    <n v="6811"/>
    <n v="352"/>
    <n v="1884"/>
    <m/>
    <n v="6602"/>
    <x v="2"/>
    <x v="8"/>
    <x v="6"/>
  </r>
  <r>
    <x v="1"/>
    <s v="Kutkai"/>
    <s v="Kutkai downtown (KBC Church)"/>
    <s v="MMR015CMP016"/>
    <s v="GCA"/>
    <s v="Urban"/>
    <n v="65"/>
    <n v="285"/>
    <n v="63"/>
    <n v="286"/>
    <n v="63"/>
    <n v="286"/>
    <x v="2"/>
    <x v="8"/>
    <x v="2"/>
  </r>
  <r>
    <x v="1"/>
    <s v="Namhkan"/>
    <s v="Nam Hkam - Nay Win Ni (Palawng)"/>
    <s v="MMR015CMP004"/>
    <s v="GCA"/>
    <s v="Urban"/>
    <n v="70"/>
    <n v="368"/>
    <n v="70"/>
    <n v="363"/>
    <n v="70"/>
    <n v="0"/>
    <x v="2"/>
    <x v="8"/>
    <x v="0"/>
  </r>
  <r>
    <x v="1"/>
    <s v="Namhkan"/>
    <s v="Nam Hkam - Nay Win Ni (Palawng)"/>
    <s v="MMR015CMP004"/>
    <s v="GCA"/>
    <s v="Urban"/>
    <n v="70"/>
    <n v="368"/>
    <n v="70"/>
    <n v="363"/>
    <n v="70"/>
    <n v="0"/>
    <x v="0"/>
    <x v="8"/>
    <x v="7"/>
  </r>
  <r>
    <x v="0"/>
    <s v="Mansi"/>
    <s v="Man Wing Baptist Church Cultural Compound"/>
    <s v="MMR001CMP230"/>
    <s v="GCA"/>
    <s v="Rural"/>
    <n v="113"/>
    <n v="490"/>
    <n v="113"/>
    <n v="476"/>
    <n v="113"/>
    <n v="476"/>
    <x v="2"/>
    <x v="8"/>
    <x v="2"/>
  </r>
  <r>
    <x v="0"/>
    <s v="Bhamo"/>
    <s v="Nant Hlaing Church"/>
    <s v="MMR001CMP054"/>
    <s v="GCA"/>
    <s v="Rural"/>
    <n v="20"/>
    <n v="103"/>
    <n v="19"/>
    <n v="108"/>
    <n v="19"/>
    <n v="0"/>
    <x v="1"/>
    <x v="8"/>
    <x v="2"/>
  </r>
  <r>
    <x v="0"/>
    <s v="Myitkyina"/>
    <s v="Du Kahtawng Qtr. 5"/>
    <s v="MMR001CMP011"/>
    <s v="GCA"/>
    <s v="Urban"/>
    <n v="50"/>
    <n v="236"/>
    <n v="8"/>
    <n v="35"/>
    <n v="8"/>
    <n v="35"/>
    <x v="2"/>
    <x v="8"/>
    <x v="2"/>
  </r>
  <r>
    <x v="0"/>
    <s v="Hpakant"/>
    <s v="Ku Day Maw KBC"/>
    <s v="MMR001CMP231"/>
    <s v="GCA"/>
    <s v="Rural"/>
    <n v="46"/>
    <n v="225"/>
    <n v="50"/>
    <n v="242"/>
    <n v="50"/>
    <n v="242"/>
    <x v="0"/>
    <x v="8"/>
    <x v="2"/>
  </r>
  <r>
    <x v="0"/>
    <s v="Hpakant"/>
    <s v="Ku Day Maw KBC"/>
    <s v="MMR001CMP231"/>
    <s v="GCA"/>
    <s v="Rural"/>
    <n v="46"/>
    <n v="225"/>
    <n v="50"/>
    <n v="242"/>
    <n v="50"/>
    <n v="242"/>
    <x v="1"/>
    <x v="8"/>
    <x v="2"/>
  </r>
  <r>
    <x v="0"/>
    <s v="Hpakant"/>
    <s v="5 Ward RC Church(lon Khin)"/>
    <s v="MMR001CMP168"/>
    <s v="GCA"/>
    <s v="Rural"/>
    <n v="66"/>
    <n v="367"/>
    <n v="60"/>
    <n v="374"/>
    <n v="70"/>
    <n v="366"/>
    <x v="2"/>
    <x v="8"/>
    <x v="2"/>
  </r>
  <r>
    <x v="0"/>
    <s v="Myitkyina"/>
    <s v="Tat Kone Baptist Church"/>
    <s v="MMR001CMP001"/>
    <s v="GCA"/>
    <s v="Urban"/>
    <n v="54"/>
    <n v="355"/>
    <n v="51"/>
    <n v="273"/>
    <n v="67"/>
    <n v="365"/>
    <x v="1"/>
    <x v="8"/>
    <x v="1"/>
  </r>
  <r>
    <x v="0"/>
    <s v="Myitkyina"/>
    <s v="Tat Kone Baptist Church"/>
    <s v="MMR001CMP001"/>
    <s v="GCA"/>
    <s v="Urban"/>
    <n v="54"/>
    <n v="355"/>
    <n v="51"/>
    <n v="273"/>
    <n v="67"/>
    <n v="365"/>
    <x v="0"/>
    <x v="8"/>
    <x v="1"/>
  </r>
  <r>
    <x v="0"/>
    <s v="Hpakant"/>
    <s v="Ku Day Maw KBC"/>
    <s v="MMR001CMP231"/>
    <s v="GCA"/>
    <s v="Rural"/>
    <n v="46"/>
    <n v="225"/>
    <n v="50"/>
    <n v="242"/>
    <n v="50"/>
    <n v="242"/>
    <x v="2"/>
    <x v="8"/>
    <x v="2"/>
  </r>
  <r>
    <x v="0"/>
    <s v="Myitkyina"/>
    <s v="Maliyang Baptist Church"/>
    <s v="MMR001CMP016"/>
    <s v="GCA"/>
    <s v="Urban"/>
    <n v="60"/>
    <n v="293"/>
    <n v="60"/>
    <n v="293"/>
    <n v="60"/>
    <n v="293"/>
    <x v="1"/>
    <x v="8"/>
    <x v="2"/>
  </r>
  <r>
    <x v="0"/>
    <s v="Waingmaw"/>
    <s v="Zai Awng / Mung Ga Zup"/>
    <s v="MMR001CMP111"/>
    <s v="NGCA"/>
    <s v="Sub-urban"/>
    <n v="680"/>
    <n v="2913"/>
    <n v="612"/>
    <n v="2806"/>
    <n v="612"/>
    <n v="2806"/>
    <x v="2"/>
    <x v="8"/>
    <x v="21"/>
  </r>
  <r>
    <x v="0"/>
    <s v="Hpakant"/>
    <s v="Yumar Baptist Church"/>
    <s v="MMR001CMP105"/>
    <s v="GCA"/>
    <s v="Rural"/>
    <n v="19"/>
    <n v="72"/>
    <n v="19"/>
    <n v="72"/>
    <n v="19"/>
    <n v="72"/>
    <x v="0"/>
    <x v="8"/>
    <x v="1"/>
  </r>
  <r>
    <x v="0"/>
    <s v="Waingmaw"/>
    <s v="Zai Awng / Mung Ga Zup"/>
    <s v="MMR001CMP111"/>
    <s v="NGCA"/>
    <s v="Sub-urban"/>
    <n v="680"/>
    <n v="2913"/>
    <n v="612"/>
    <n v="2806"/>
    <n v="612"/>
    <n v="2806"/>
    <x v="0"/>
    <x v="8"/>
    <x v="32"/>
  </r>
  <r>
    <x v="0"/>
    <s v="Bhamo"/>
    <s v="Ta Gun Taing Monastery (Shwe Kyi Na)"/>
    <s v="MMR001CMP055"/>
    <s v="GCA"/>
    <s v="Urban"/>
    <n v="25"/>
    <n v="104"/>
    <n v="24"/>
    <n v="107"/>
    <n v="24"/>
    <n v="107"/>
    <x v="0"/>
    <x v="8"/>
    <x v="4"/>
  </r>
  <r>
    <x v="0"/>
    <s v="Bhamo"/>
    <s v="Ta Gun Taing Monastery (Shwe Kyi Na)"/>
    <s v="MMR001CMP055"/>
    <s v="GCA"/>
    <s v="Urban"/>
    <n v="25"/>
    <n v="104"/>
    <n v="24"/>
    <n v="107"/>
    <n v="24"/>
    <n v="107"/>
    <x v="1"/>
    <x v="8"/>
    <x v="4"/>
  </r>
  <r>
    <x v="1"/>
    <s v="Namhkan"/>
    <s v="Nam Hkam - Nay Win Ni (Palawng)"/>
    <s v="MMR015CMP004"/>
    <s v="GCA"/>
    <s v="Urban"/>
    <n v="70"/>
    <n v="368"/>
    <n v="70"/>
    <n v="363"/>
    <n v="70"/>
    <n v="0"/>
    <x v="1"/>
    <x v="8"/>
    <x v="25"/>
  </r>
  <r>
    <x v="0"/>
    <s v="Myitkyina"/>
    <s v="Du Kahtawng Qtr. 5"/>
    <s v="MMR001CMP011"/>
    <s v="GCA"/>
    <s v="Urban"/>
    <n v="50"/>
    <n v="236"/>
    <n v="8"/>
    <n v="35"/>
    <n v="8"/>
    <n v="35"/>
    <x v="1"/>
    <x v="8"/>
    <x v="2"/>
  </r>
  <r>
    <x v="0"/>
    <s v="Bhamo"/>
    <s v="Robert Church"/>
    <s v="MMR001CMP047"/>
    <s v="GCA"/>
    <s v="Urban"/>
    <n v="652"/>
    <n v="3706"/>
    <n v="629"/>
    <n v="3794"/>
    <n v="629"/>
    <n v="3794"/>
    <x v="2"/>
    <x v="8"/>
    <x v="1"/>
  </r>
  <r>
    <x v="0"/>
    <s v="Waingmaw"/>
    <s v="Shing Jai"/>
    <s v="MMR001CMP041"/>
    <s v="GCA"/>
    <s v="Rural"/>
    <n v="172"/>
    <n v="838"/>
    <n v="179"/>
    <n v="940"/>
    <n v="179"/>
    <n v="940"/>
    <x v="2"/>
    <x v="8"/>
    <x v="1"/>
  </r>
  <r>
    <x v="1"/>
    <s v="Namhkan"/>
    <s v="Nam Hkam (KBC Jaw Wang)"/>
    <s v="MMR015CMP001"/>
    <s v="GCA"/>
    <s v="Urban"/>
    <n v="73"/>
    <n v="388"/>
    <n v="68"/>
    <n v="343"/>
    <n v="73"/>
    <n v="380"/>
    <x v="0"/>
    <x v="8"/>
    <x v="0"/>
  </r>
  <r>
    <x v="0"/>
    <s v="Mohnyin"/>
    <s v="Nawng Ing (Indawgyi) Baptist Church  "/>
    <s v="MMR001CMP152"/>
    <s v="GCA"/>
    <s v="Rural"/>
    <n v="18"/>
    <n v="141"/>
    <n v="13"/>
    <n v="76"/>
    <n v="19"/>
    <n v="100"/>
    <x v="0"/>
    <x v="8"/>
    <x v="2"/>
  </r>
  <r>
    <x v="1"/>
    <s v="Namtu"/>
    <s v="Nam Tu Baptist"/>
    <s v="MMR015CMP014"/>
    <s v="GCA"/>
    <s v="Urban"/>
    <n v="9"/>
    <n v="38"/>
    <n v="9"/>
    <n v="37"/>
    <n v="9"/>
    <n v="37"/>
    <x v="0"/>
    <x v="8"/>
    <x v="1"/>
  </r>
  <r>
    <x v="0"/>
    <s v="Mohnyin"/>
    <s v="Nawng Ing (Indawgyi) Baptist Church  "/>
    <s v="MMR001CMP152"/>
    <s v="GCA"/>
    <s v="Rural"/>
    <n v="18"/>
    <n v="141"/>
    <n v="13"/>
    <n v="76"/>
    <n v="19"/>
    <n v="100"/>
    <x v="1"/>
    <x v="8"/>
    <x v="2"/>
  </r>
  <r>
    <x v="0"/>
    <s v="Mohnyin"/>
    <s v="Nawng Ing (Indawgyi) Baptist Church  "/>
    <s v="MMR001CMP152"/>
    <s v="GCA"/>
    <s v="Rural"/>
    <n v="18"/>
    <n v="141"/>
    <n v="13"/>
    <n v="76"/>
    <n v="19"/>
    <n v="100"/>
    <x v="2"/>
    <x v="8"/>
    <x v="2"/>
  </r>
  <r>
    <x v="0"/>
    <s v="Waingmaw"/>
    <s v="Shing Jai"/>
    <s v="MMR001CMP041"/>
    <s v="GCA"/>
    <s v="Rural"/>
    <n v="172"/>
    <n v="838"/>
    <n v="179"/>
    <n v="940"/>
    <n v="179"/>
    <n v="940"/>
    <x v="1"/>
    <x v="8"/>
    <x v="0"/>
  </r>
  <r>
    <x v="0"/>
    <s v="Waingmaw"/>
    <s v="Shing Jai"/>
    <s v="MMR001CMP041"/>
    <s v="GCA"/>
    <s v="Rural"/>
    <n v="172"/>
    <n v="838"/>
    <n v="179"/>
    <n v="940"/>
    <n v="179"/>
    <n v="940"/>
    <x v="0"/>
    <x v="8"/>
    <x v="4"/>
  </r>
  <r>
    <x v="0"/>
    <s v="Bhamo"/>
    <s v="Robert Church"/>
    <s v="MMR001CMP047"/>
    <s v="GCA"/>
    <s v="Urban"/>
    <n v="652"/>
    <n v="3706"/>
    <n v="629"/>
    <n v="3794"/>
    <n v="629"/>
    <n v="3794"/>
    <x v="0"/>
    <x v="8"/>
    <x v="0"/>
  </r>
  <r>
    <x v="0"/>
    <s v="Myitkyina"/>
    <s v="Jan Mai Kawng Baptist Church"/>
    <s v="MMR001CMP018"/>
    <s v="GCA"/>
    <s v="Urban"/>
    <n v="203"/>
    <n v="1072"/>
    <n v="198"/>
    <n v="1084"/>
    <n v="204"/>
    <n v="1104"/>
    <x v="2"/>
    <x v="8"/>
    <x v="4"/>
  </r>
  <r>
    <x v="0"/>
    <s v="Myitkyina"/>
    <s v="Jan Mai Kawng Baptist Church"/>
    <s v="MMR001CMP018"/>
    <s v="GCA"/>
    <s v="Urban"/>
    <n v="203"/>
    <n v="1072"/>
    <n v="198"/>
    <n v="1084"/>
    <n v="204"/>
    <n v="1104"/>
    <x v="1"/>
    <x v="8"/>
    <x v="4"/>
  </r>
  <r>
    <x v="0"/>
    <s v="Myitkyina"/>
    <s v="Jan Mai Kawng Baptist Church"/>
    <s v="MMR001CMP018"/>
    <s v="GCA"/>
    <s v="Urban"/>
    <n v="203"/>
    <n v="1072"/>
    <n v="198"/>
    <n v="1084"/>
    <n v="204"/>
    <n v="1104"/>
    <x v="0"/>
    <x v="8"/>
    <x v="5"/>
  </r>
  <r>
    <x v="0"/>
    <s v="Bhamo"/>
    <s v="Lisu Boarding-House"/>
    <s v="MMR001CMP049"/>
    <s v="GCA"/>
    <s v="Urban"/>
    <n v="116"/>
    <n v="659"/>
    <n v="113"/>
    <n v="641"/>
    <n v="120"/>
    <n v="680"/>
    <x v="2"/>
    <x v="8"/>
    <x v="2"/>
  </r>
  <r>
    <x v="0"/>
    <s v="Bhamo"/>
    <s v="Ta Gun Taing Monastery (Shwe Kyi Na)"/>
    <s v="MMR001CMP055"/>
    <s v="GCA"/>
    <s v="Urban"/>
    <n v="25"/>
    <n v="104"/>
    <n v="24"/>
    <n v="107"/>
    <n v="24"/>
    <n v="107"/>
    <x v="2"/>
    <x v="8"/>
    <x v="2"/>
  </r>
  <r>
    <x v="0"/>
    <s v="Myitkyina"/>
    <s v="Tat Kone Galile Baptist Church"/>
    <s v="MMR001CMP003"/>
    <s v="GCA"/>
    <s v="Urban"/>
    <n v="32"/>
    <n v="146"/>
    <n v="28"/>
    <n v="138"/>
    <n v="32"/>
    <n v="161"/>
    <x v="2"/>
    <x v="8"/>
    <x v="1"/>
  </r>
  <r>
    <x v="0"/>
    <s v="Hpakant"/>
    <s v="Yumar Baptist Church"/>
    <s v="MMR001CMP105"/>
    <s v="GCA"/>
    <s v="Rural"/>
    <n v="19"/>
    <n v="72"/>
    <n v="19"/>
    <n v="72"/>
    <n v="19"/>
    <n v="72"/>
    <x v="2"/>
    <x v="8"/>
    <x v="1"/>
  </r>
  <r>
    <x v="0"/>
    <s v="Myitkyina"/>
    <s v="Kyun Pin Thar Baptist Church"/>
    <s v="MMR001CMP013"/>
    <s v="GCA"/>
    <s v="Urban"/>
    <n v="44"/>
    <n v="191"/>
    <n v="18"/>
    <n v="65"/>
    <n v="44"/>
    <n v="191"/>
    <x v="1"/>
    <x v="8"/>
    <x v="1"/>
  </r>
  <r>
    <x v="0"/>
    <s v="Myitkyina"/>
    <s v="Kyun Pin Thar Baptist Church"/>
    <s v="MMR001CMP013"/>
    <s v="GCA"/>
    <s v="Urban"/>
    <n v="44"/>
    <n v="191"/>
    <n v="18"/>
    <n v="65"/>
    <n v="44"/>
    <n v="191"/>
    <x v="0"/>
    <x v="8"/>
    <x v="0"/>
  </r>
  <r>
    <x v="1"/>
    <s v="Kutkai"/>
    <s v="Nam Hpak Ka Mare "/>
    <s v="MMR015CMP007"/>
    <s v="GCA"/>
    <s v="Rural"/>
    <n v="64"/>
    <n v="286"/>
    <n v="62"/>
    <n v="281"/>
    <n v="62"/>
    <n v="281"/>
    <x v="2"/>
    <x v="8"/>
    <x v="2"/>
  </r>
  <r>
    <x v="0"/>
    <s v="Hpakant"/>
    <s v="Sai Nai Baptish Church, Maw Shan Vil., Seki Mu"/>
    <s v="MMR001CMP183"/>
    <s v="GCA"/>
    <s v="Mixed"/>
    <n v="8"/>
    <n v="40"/>
    <n v="8"/>
    <m/>
    <n v="8"/>
    <n v="0"/>
    <x v="0"/>
    <x v="8"/>
    <x v="2"/>
  </r>
  <r>
    <x v="0"/>
    <s v="Hpakant"/>
    <s v="Sai Nai Baptish Church, Maw Shan Vil., Seki Mu"/>
    <s v="MMR001CMP183"/>
    <s v="GCA"/>
    <s v="Mixed"/>
    <n v="8"/>
    <n v="40"/>
    <n v="8"/>
    <m/>
    <n v="8"/>
    <n v="0"/>
    <x v="1"/>
    <x v="8"/>
    <x v="2"/>
  </r>
  <r>
    <x v="0"/>
    <s v="Hpakant"/>
    <s v="Chin Church, Seik Mu"/>
    <s v="MMR001CMP109"/>
    <s v="GCA"/>
    <s v="Urban"/>
    <n v="6"/>
    <n v="30"/>
    <n v="6"/>
    <n v="28"/>
    <n v="6"/>
    <n v="0"/>
    <x v="0"/>
    <x v="8"/>
    <x v="2"/>
  </r>
  <r>
    <x v="0"/>
    <s v="Hpakant"/>
    <s v="Chin Church, Seik Mu"/>
    <s v="MMR001CMP109"/>
    <s v="GCA"/>
    <s v="Urban"/>
    <n v="6"/>
    <n v="30"/>
    <n v="6"/>
    <n v="28"/>
    <n v="6"/>
    <n v="0"/>
    <x v="1"/>
    <x v="8"/>
    <x v="2"/>
  </r>
  <r>
    <x v="0"/>
    <s v="Hpakant"/>
    <s v="Chin Church, Seik Mu"/>
    <s v="MMR001CMP109"/>
    <s v="GCA"/>
    <s v="Urban"/>
    <n v="6"/>
    <n v="30"/>
    <n v="6"/>
    <n v="28"/>
    <n v="6"/>
    <n v="0"/>
    <x v="2"/>
    <x v="8"/>
    <x v="2"/>
  </r>
  <r>
    <x v="0"/>
    <s v="Hpakant"/>
    <s v="Sai Nai Baptish Church, Maw Shan Vil., Seki Mu"/>
    <s v="MMR001CMP183"/>
    <s v="GCA"/>
    <s v="Mixed"/>
    <n v="8"/>
    <n v="40"/>
    <n v="8"/>
    <m/>
    <n v="8"/>
    <n v="0"/>
    <x v="2"/>
    <x v="8"/>
    <x v="1"/>
  </r>
  <r>
    <x v="0"/>
    <s v="Waingmaw"/>
    <s v="Hkau Shau (BP 12)"/>
    <s v="MMR001CMP115"/>
    <s v="NGCA"/>
    <s v="Sub-urban"/>
    <n v="136"/>
    <n v="1116"/>
    <n v="146"/>
    <n v="1072"/>
    <n v="146"/>
    <n v="1072"/>
    <x v="0"/>
    <x v="8"/>
    <x v="2"/>
  </r>
  <r>
    <x v="0"/>
    <s v="Myitkyina"/>
    <s v="Du Kahtawng Qtr. 4"/>
    <s v="MMR001CMP010"/>
    <s v="GCA"/>
    <s v="Urban"/>
    <n v="6"/>
    <n v="39"/>
    <n v="6"/>
    <n v="39"/>
    <n v="28"/>
    <n v="145"/>
    <x v="2"/>
    <x v="8"/>
    <x v="2"/>
  </r>
  <r>
    <x v="0"/>
    <s v="Momauk"/>
    <s v="Loi Je Baptist Church"/>
    <s v="MMR001CMP071"/>
    <s v="GCA"/>
    <s v="Urban"/>
    <n v="29"/>
    <n v="182"/>
    <n v="36"/>
    <n v="215"/>
    <n v="36"/>
    <n v="217"/>
    <x v="0"/>
    <x v="8"/>
    <x v="2"/>
  </r>
  <r>
    <x v="0"/>
    <s v="Myitkyina"/>
    <s v="Du Kahtawng Qtr. 4"/>
    <s v="MMR001CMP010"/>
    <s v="GCA"/>
    <s v="Urban"/>
    <n v="6"/>
    <n v="39"/>
    <n v="6"/>
    <n v="39"/>
    <n v="28"/>
    <n v="145"/>
    <x v="1"/>
    <x v="8"/>
    <x v="2"/>
  </r>
  <r>
    <x v="0"/>
    <s v="Myitkyina"/>
    <s v="Tat Kone Galile Baptist Church"/>
    <s v="MMR001CMP003"/>
    <s v="GCA"/>
    <s v="Urban"/>
    <n v="32"/>
    <n v="146"/>
    <n v="28"/>
    <n v="138"/>
    <n v="32"/>
    <n v="161"/>
    <x v="1"/>
    <x v="8"/>
    <x v="2"/>
  </r>
  <r>
    <x v="0"/>
    <s v="Myitkyina"/>
    <s v="Tat Kone Galile Baptist Church"/>
    <s v="MMR001CMP003"/>
    <s v="GCA"/>
    <s v="Urban"/>
    <n v="32"/>
    <n v="146"/>
    <n v="28"/>
    <n v="138"/>
    <n v="32"/>
    <n v="161"/>
    <x v="0"/>
    <x v="8"/>
    <x v="1"/>
  </r>
  <r>
    <x v="0"/>
    <s v="Chipwi"/>
    <s v="Hpare Hkyer - BP6"/>
    <s v="MMR001CMP043"/>
    <s v="NGCA"/>
    <s v="Sub-urban"/>
    <n v="154"/>
    <n v="920"/>
    <n v="512"/>
    <n v="1016"/>
    <n v="512"/>
    <n v="1016"/>
    <x v="1"/>
    <x v="8"/>
    <x v="4"/>
  </r>
  <r>
    <x v="0"/>
    <s v="Waingmaw"/>
    <s v="Hkau Shau (BP 12)"/>
    <s v="MMR001CMP115"/>
    <s v="NGCA"/>
    <s v="Sub-urban"/>
    <n v="136"/>
    <n v="1116"/>
    <n v="146"/>
    <n v="1072"/>
    <n v="146"/>
    <n v="1072"/>
    <x v="1"/>
    <x v="8"/>
    <x v="2"/>
  </r>
  <r>
    <x v="0"/>
    <s v="Hpakant"/>
    <s v="Nam Ma Phyit, COC"/>
    <s v="MMR001CMP192"/>
    <s v="GCA"/>
    <s v="Urban"/>
    <n v="17"/>
    <n v="64"/>
    <n v="12"/>
    <n v="47"/>
    <n v="12"/>
    <n v="0"/>
    <x v="2"/>
    <x v="8"/>
    <x v="2"/>
  </r>
  <r>
    <x v="0"/>
    <s v="Mogaung"/>
    <s v="Mang Hawng Baptist Church"/>
    <s v="MMR001CMP077"/>
    <s v="GCA"/>
    <s v="Mixed"/>
    <n v="18"/>
    <n v="79"/>
    <n v="18"/>
    <n v="81"/>
    <n v="18"/>
    <n v="81"/>
    <x v="0"/>
    <x v="8"/>
    <x v="2"/>
  </r>
  <r>
    <x v="0"/>
    <s v="Waingmaw"/>
    <s v="Hkau Shau (BP 12)"/>
    <s v="MMR001CMP115"/>
    <s v="NGCA"/>
    <s v="Sub-urban"/>
    <n v="136"/>
    <n v="1116"/>
    <n v="146"/>
    <n v="1072"/>
    <n v="146"/>
    <n v="1072"/>
    <x v="2"/>
    <x v="8"/>
    <x v="2"/>
  </r>
  <r>
    <x v="0"/>
    <s v="Myitkyina"/>
    <s v="Njang Dung Baptist Church "/>
    <s v="MMR001CMP002"/>
    <s v="GCA"/>
    <s v="Urban"/>
    <n v="57"/>
    <n v="233"/>
    <n v="58"/>
    <n v="241"/>
    <n v="58"/>
    <n v="241"/>
    <x v="2"/>
    <x v="8"/>
    <x v="2"/>
  </r>
  <r>
    <x v="0"/>
    <s v="Chipwi"/>
    <s v="Hpare Hkyer - BP6"/>
    <s v="MMR001CMP043"/>
    <s v="NGCA"/>
    <s v="Sub-urban"/>
    <n v="154"/>
    <n v="920"/>
    <n v="512"/>
    <n v="1016"/>
    <n v="512"/>
    <n v="1016"/>
    <x v="0"/>
    <x v="8"/>
    <x v="19"/>
  </r>
  <r>
    <x v="0"/>
    <s v="Myitkyina"/>
    <s v="Njang Dung Baptist Church "/>
    <s v="MMR001CMP002"/>
    <s v="GCA"/>
    <s v="Urban"/>
    <n v="57"/>
    <n v="233"/>
    <n v="58"/>
    <n v="241"/>
    <n v="58"/>
    <n v="241"/>
    <x v="1"/>
    <x v="8"/>
    <x v="3"/>
  </r>
  <r>
    <x v="0"/>
    <s v="Myitkyina"/>
    <s v="Njang Dung Baptist Church "/>
    <s v="MMR001CMP002"/>
    <s v="GCA"/>
    <s v="Urban"/>
    <n v="57"/>
    <n v="233"/>
    <n v="58"/>
    <n v="241"/>
    <n v="58"/>
    <n v="241"/>
    <x v="0"/>
    <x v="8"/>
    <x v="3"/>
  </r>
  <r>
    <x v="0"/>
    <s v="Hpakant"/>
    <s v="Lisu Baptist Church, Maw Shan Vil,. Seik Mu"/>
    <s v="MMR001CMP181"/>
    <s v="GCA"/>
    <s v="Urban"/>
    <n v="25"/>
    <n v="133"/>
    <n v="21"/>
    <n v="117"/>
    <n v="21"/>
    <n v="0"/>
    <x v="0"/>
    <x v="8"/>
    <x v="1"/>
  </r>
  <r>
    <x v="0"/>
    <s v="Chipwi"/>
    <s v="Hpare Hkyer - BP6"/>
    <s v="MMR001CMP043"/>
    <s v="NGCA"/>
    <s v="Sub-urban"/>
    <n v="154"/>
    <n v="920"/>
    <n v="512"/>
    <n v="1016"/>
    <n v="512"/>
    <n v="1016"/>
    <x v="2"/>
    <x v="8"/>
    <x v="0"/>
  </r>
  <r>
    <x v="1"/>
    <s v="Kutkai"/>
    <s v="Nam Hpak Ka Mare "/>
    <s v="MMR015CMP007"/>
    <s v="GCA"/>
    <s v="Rural"/>
    <n v="64"/>
    <n v="286"/>
    <n v="62"/>
    <n v="281"/>
    <n v="62"/>
    <n v="281"/>
    <x v="1"/>
    <x v="8"/>
    <x v="1"/>
  </r>
  <r>
    <x v="0"/>
    <s v="Hpakant"/>
    <s v="Maw Wan, Mu-yin Baptist Church"/>
    <s v="MMR001CMP091"/>
    <s v="GCA"/>
    <s v="Urban"/>
    <n v="5"/>
    <n v="26"/>
    <n v="5"/>
    <n v="27"/>
    <n v="5"/>
    <n v="0"/>
    <x v="0"/>
    <x v="8"/>
    <x v="2"/>
  </r>
  <r>
    <x v="0"/>
    <s v="Momauk"/>
    <s v="Seng Ja "/>
    <s v="MMR001CMP073"/>
    <s v="GCA"/>
    <s v="Rural"/>
    <n v="45"/>
    <n v="269"/>
    <n v="39"/>
    <n v="237"/>
    <n v="39"/>
    <n v="237"/>
    <x v="2"/>
    <x v="8"/>
    <x v="2"/>
  </r>
  <r>
    <x v="0"/>
    <s v="Hpakant"/>
    <s v="Maw Wan, Mu-yin Baptist Church"/>
    <s v="MMR001CMP091"/>
    <s v="GCA"/>
    <s v="Urban"/>
    <n v="5"/>
    <n v="26"/>
    <n v="5"/>
    <n v="27"/>
    <n v="5"/>
    <n v="0"/>
    <x v="2"/>
    <x v="8"/>
    <x v="2"/>
  </r>
  <r>
    <x v="0"/>
    <s v="Momauk"/>
    <s v="Seng Ja "/>
    <s v="MMR001CMP073"/>
    <s v="GCA"/>
    <s v="Rural"/>
    <n v="45"/>
    <n v="269"/>
    <n v="39"/>
    <n v="237"/>
    <n v="39"/>
    <n v="237"/>
    <x v="1"/>
    <x v="8"/>
    <x v="2"/>
  </r>
  <r>
    <x v="1"/>
    <s v="Kutkai"/>
    <s v="Mungji Pa Dabang (Baptist Church)         "/>
    <s v="MMR015CMP006"/>
    <s v="GCA"/>
    <s v="Rural"/>
    <n v="49"/>
    <n v="270"/>
    <n v="49"/>
    <n v="261"/>
    <n v="49"/>
    <n v="261"/>
    <x v="0"/>
    <x v="8"/>
    <x v="2"/>
  </r>
  <r>
    <x v="0"/>
    <s v="Waingmaw"/>
    <s v="Mading Baptist Church"/>
    <s v="MMR001CMP027"/>
    <s v="GCA"/>
    <s v="Rural"/>
    <n v="22"/>
    <n v="128"/>
    <n v="21"/>
    <n v="123"/>
    <n v="22"/>
    <n v="128"/>
    <x v="2"/>
    <x v="8"/>
    <x v="2"/>
  </r>
  <r>
    <x v="0"/>
    <s v="Waingmaw"/>
    <s v="Mading Baptist Church"/>
    <s v="MMR001CMP027"/>
    <s v="GCA"/>
    <s v="Rural"/>
    <n v="22"/>
    <n v="128"/>
    <n v="21"/>
    <n v="123"/>
    <n v="22"/>
    <n v="128"/>
    <x v="1"/>
    <x v="8"/>
    <x v="2"/>
  </r>
  <r>
    <x v="0"/>
    <s v="Waingmaw"/>
    <s v="Mading Baptist Church"/>
    <s v="MMR001CMP027"/>
    <s v="GCA"/>
    <s v="Rural"/>
    <n v="22"/>
    <n v="128"/>
    <n v="21"/>
    <n v="123"/>
    <n v="22"/>
    <n v="128"/>
    <x v="0"/>
    <x v="8"/>
    <x v="2"/>
  </r>
  <r>
    <x v="0"/>
    <s v="Myitkyina"/>
    <s v="Du Kahtawng Qtr. 4"/>
    <s v="MMR001CMP010"/>
    <s v="GCA"/>
    <s v="Urban"/>
    <n v="6"/>
    <n v="39"/>
    <n v="6"/>
    <n v="39"/>
    <n v="28"/>
    <n v="145"/>
    <x v="0"/>
    <x v="8"/>
    <x v="2"/>
  </r>
  <r>
    <x v="0"/>
    <s v="Hpakant"/>
    <s v="Rawan Baptist Church, Maw Shan Vil., Seik Mu"/>
    <s v="MMR001CMP182"/>
    <s v="GCA"/>
    <s v="Urban"/>
    <n v="10"/>
    <n v="39"/>
    <n v="9"/>
    <n v="37"/>
    <n v="9"/>
    <n v="0"/>
    <x v="0"/>
    <x v="8"/>
    <x v="1"/>
  </r>
  <r>
    <x v="0"/>
    <s v="Hpakant"/>
    <s v="Rawan Baptist Church, Maw Shan Vil., Seik Mu"/>
    <s v="MMR001CMP182"/>
    <s v="GCA"/>
    <s v="Urban"/>
    <n v="10"/>
    <n v="39"/>
    <n v="9"/>
    <n v="37"/>
    <n v="9"/>
    <n v="0"/>
    <x v="1"/>
    <x v="8"/>
    <x v="2"/>
  </r>
  <r>
    <x v="0"/>
    <s v="Myitkyina"/>
    <s v="Kyun Pin Thar Baptist Church"/>
    <s v="MMR001CMP013"/>
    <s v="GCA"/>
    <s v="Urban"/>
    <n v="44"/>
    <n v="191"/>
    <n v="18"/>
    <n v="65"/>
    <n v="44"/>
    <n v="191"/>
    <x v="2"/>
    <x v="8"/>
    <x v="1"/>
  </r>
  <r>
    <x v="0"/>
    <s v="Momauk"/>
    <s v="Nhkawng Pa "/>
    <s v="MMR001CMP131"/>
    <s v="NGCA"/>
    <s v="Rural"/>
    <n v="375"/>
    <n v="1598"/>
    <n v="375"/>
    <m/>
    <n v="375"/>
    <n v="0"/>
    <x v="0"/>
    <x v="8"/>
    <x v="13"/>
  </r>
  <r>
    <x v="0"/>
    <s v="Hpakant"/>
    <s v="Lisu Baptist Church, Maw Shan Vil,. Seik Mu"/>
    <s v="MMR001CMP181"/>
    <s v="GCA"/>
    <s v="Urban"/>
    <n v="25"/>
    <n v="133"/>
    <n v="21"/>
    <n v="117"/>
    <n v="21"/>
    <n v="0"/>
    <x v="1"/>
    <x v="8"/>
    <x v="1"/>
  </r>
  <r>
    <x v="0"/>
    <s v="Hpakant"/>
    <s v="Ward 2 Sai Taung Baptist Church, Seik Mu "/>
    <s v="MMR001CMP184"/>
    <s v="GCA"/>
    <s v="Rural"/>
    <n v="35"/>
    <n v="220"/>
    <n v="35"/>
    <n v="173"/>
    <n v="35"/>
    <n v="173"/>
    <x v="0"/>
    <x v="8"/>
    <x v="2"/>
  </r>
  <r>
    <x v="0"/>
    <s v="Waingmaw"/>
    <s v="Qtr. 2 Myoma Baptist Church"/>
    <s v="MMR001CMP025"/>
    <s v="GCA"/>
    <s v="Urban"/>
    <n v="65"/>
    <n v="328"/>
    <n v="31"/>
    <n v="170"/>
    <n v="65"/>
    <n v="328"/>
    <x v="2"/>
    <x v="8"/>
    <x v="2"/>
  </r>
  <r>
    <x v="0"/>
    <s v="Waingmaw"/>
    <s v="Qtr. 2 Myoma Baptist Church"/>
    <s v="MMR001CMP025"/>
    <s v="GCA"/>
    <s v="Urban"/>
    <n v="65"/>
    <n v="328"/>
    <n v="31"/>
    <n v="170"/>
    <n v="65"/>
    <n v="328"/>
    <x v="1"/>
    <x v="8"/>
    <x v="1"/>
  </r>
  <r>
    <x v="0"/>
    <s v="Waingmaw"/>
    <s v="Qtr. 2 Myoma Baptist Church"/>
    <s v="MMR001CMP025"/>
    <s v="GCA"/>
    <s v="Urban"/>
    <n v="65"/>
    <n v="328"/>
    <n v="31"/>
    <n v="170"/>
    <n v="65"/>
    <n v="328"/>
    <x v="0"/>
    <x v="8"/>
    <x v="1"/>
  </r>
  <r>
    <x v="0"/>
    <s v="Hpakant"/>
    <s v="Ward 2 Sai Taung Baptist Church, Seik Mu "/>
    <s v="MMR001CMP184"/>
    <s v="GCA"/>
    <s v="Rural"/>
    <n v="35"/>
    <n v="220"/>
    <n v="35"/>
    <n v="173"/>
    <n v="35"/>
    <n v="173"/>
    <x v="1"/>
    <x v="8"/>
    <x v="2"/>
  </r>
  <r>
    <x v="0"/>
    <s v="Hpakant"/>
    <s v="Ward 2 Sai Taung Baptist Church, Seik Mu "/>
    <s v="MMR001CMP184"/>
    <s v="GCA"/>
    <s v="Rural"/>
    <n v="35"/>
    <n v="220"/>
    <n v="35"/>
    <n v="173"/>
    <n v="35"/>
    <n v="173"/>
    <x v="2"/>
    <x v="8"/>
    <x v="1"/>
  </r>
  <r>
    <x v="0"/>
    <s v="Myitkyina"/>
    <s v="Tat Kone San Pya Baptist Church"/>
    <s v="MMR001CMP005"/>
    <s v="GCA"/>
    <s v="Urban"/>
    <n v="43"/>
    <n v="216"/>
    <n v="32"/>
    <n v="171"/>
    <n v="43"/>
    <n v="216"/>
    <x v="2"/>
    <x v="8"/>
    <x v="2"/>
  </r>
  <r>
    <x v="0"/>
    <s v="Myitkyina"/>
    <s v="Tat Kone San Pya Baptist Church"/>
    <s v="MMR001CMP005"/>
    <s v="GCA"/>
    <s v="Urban"/>
    <n v="43"/>
    <n v="216"/>
    <n v="32"/>
    <n v="171"/>
    <n v="43"/>
    <n v="216"/>
    <x v="1"/>
    <x v="8"/>
    <x v="2"/>
  </r>
  <r>
    <x v="0"/>
    <s v="Myitkyina"/>
    <s v="Tat Kone San Pya Baptist Church"/>
    <s v="MMR001CMP005"/>
    <s v="GCA"/>
    <s v="Urban"/>
    <n v="43"/>
    <n v="216"/>
    <n v="32"/>
    <n v="171"/>
    <n v="43"/>
    <n v="216"/>
    <x v="0"/>
    <x v="8"/>
    <x v="2"/>
  </r>
  <r>
    <x v="0"/>
    <s v="Hpakant"/>
    <s v="AG Church, Maw Wan"/>
    <s v="MMR001CMP190"/>
    <s v="GCA"/>
    <s v="Urban"/>
    <n v="14"/>
    <n v="83"/>
    <n v="13"/>
    <n v="83"/>
    <n v="13"/>
    <n v="0"/>
    <x v="0"/>
    <x v="8"/>
    <x v="2"/>
  </r>
  <r>
    <x v="0"/>
    <s v="Hpakant"/>
    <s v="AG Church, Maw Wan"/>
    <s v="MMR001CMP190"/>
    <s v="GCA"/>
    <s v="Urban"/>
    <n v="14"/>
    <n v="83"/>
    <n v="13"/>
    <n v="83"/>
    <n v="13"/>
    <n v="0"/>
    <x v="1"/>
    <x v="8"/>
    <x v="2"/>
  </r>
  <r>
    <x v="0"/>
    <s v="Hpakant"/>
    <s v="AG Church, Maw Wan"/>
    <s v="MMR001CMP190"/>
    <s v="GCA"/>
    <s v="Urban"/>
    <n v="14"/>
    <n v="83"/>
    <n v="13"/>
    <n v="83"/>
    <n v="13"/>
    <n v="0"/>
    <x v="2"/>
    <x v="8"/>
    <x v="2"/>
  </r>
  <r>
    <x v="0"/>
    <s v="Hpakant"/>
    <s v="Rawan Baptist Church, Maw Shan Vil., Seik Mu"/>
    <s v="MMR001CMP182"/>
    <s v="GCA"/>
    <s v="Urban"/>
    <n v="10"/>
    <n v="39"/>
    <n v="9"/>
    <n v="37"/>
    <n v="9"/>
    <n v="0"/>
    <x v="2"/>
    <x v="8"/>
    <x v="1"/>
  </r>
  <r>
    <x v="0"/>
    <s v="Myitkyina"/>
    <s v="Le Kone Ziun Baptist Church "/>
    <s v="MMR001CMP014"/>
    <s v="GCA"/>
    <s v="Urban"/>
    <n v="138"/>
    <n v="697"/>
    <n v="82"/>
    <n v="467"/>
    <n v="138"/>
    <n v="697"/>
    <x v="0"/>
    <x v="8"/>
    <x v="0"/>
  </r>
  <r>
    <x v="0"/>
    <s v="Hpakant"/>
    <s v="AG Church, Hmaw Si Sa"/>
    <s v="MMR001CMP176"/>
    <s v="GCA"/>
    <s v="Urban"/>
    <n v="67"/>
    <n v="350"/>
    <n v="67"/>
    <n v="351"/>
    <n v="67"/>
    <n v="351"/>
    <x v="2"/>
    <x v="8"/>
    <x v="2"/>
  </r>
  <r>
    <x v="1"/>
    <s v="Manton"/>
    <s v="Mandung - Jinghpaw"/>
    <s v="MMR015CMP009"/>
    <s v="GCA"/>
    <s v="Urban"/>
    <n v="37"/>
    <n v="159"/>
    <n v="37"/>
    <n v="159"/>
    <n v="37"/>
    <n v="172"/>
    <x v="2"/>
    <x v="8"/>
    <x v="2"/>
  </r>
  <r>
    <x v="1"/>
    <s v="Kutkai"/>
    <s v="Mungji Pa Dabang (Baptist Church)         "/>
    <s v="MMR015CMP006"/>
    <s v="GCA"/>
    <s v="Rural"/>
    <n v="49"/>
    <n v="270"/>
    <n v="49"/>
    <n v="261"/>
    <n v="49"/>
    <n v="261"/>
    <x v="2"/>
    <x v="8"/>
    <x v="2"/>
  </r>
  <r>
    <x v="0"/>
    <s v="Hpakant"/>
    <s v="Hmaw Wan, Anglican"/>
    <s v="MMR001CMP191"/>
    <s v="GCA"/>
    <s v="Urban"/>
    <n v="13"/>
    <n v="75"/>
    <n v="8"/>
    <n v="46"/>
    <n v="8"/>
    <n v="0"/>
    <x v="2"/>
    <x v="8"/>
    <x v="2"/>
  </r>
  <r>
    <x v="0"/>
    <s v="Hpakant"/>
    <s v="Hmaw Wan, Anglican"/>
    <s v="MMR001CMP191"/>
    <s v="GCA"/>
    <s v="Urban"/>
    <n v="13"/>
    <n v="75"/>
    <n v="8"/>
    <n v="46"/>
    <n v="8"/>
    <n v="0"/>
    <x v="1"/>
    <x v="8"/>
    <x v="2"/>
  </r>
  <r>
    <x v="0"/>
    <s v="Mogaung"/>
    <s v="Nat Gyi Kone Baptist Church "/>
    <s v="MMR001CMP079"/>
    <s v="GCA"/>
    <s v="Urban"/>
    <n v="14"/>
    <n v="44"/>
    <n v="12"/>
    <n v="42"/>
    <n v="12"/>
    <n v="42"/>
    <x v="0"/>
    <x v="8"/>
    <x v="1"/>
  </r>
  <r>
    <x v="0"/>
    <s v="Mogaung"/>
    <s v="Nat Gyi Kone Baptist Church "/>
    <s v="MMR001CMP079"/>
    <s v="GCA"/>
    <s v="Urban"/>
    <n v="14"/>
    <n v="44"/>
    <n v="12"/>
    <n v="42"/>
    <n v="12"/>
    <n v="42"/>
    <x v="1"/>
    <x v="8"/>
    <x v="1"/>
  </r>
  <r>
    <x v="0"/>
    <s v="Mogaung"/>
    <s v="Nat Gyi Kone Baptist Church "/>
    <s v="MMR001CMP079"/>
    <s v="GCA"/>
    <s v="Urban"/>
    <n v="14"/>
    <n v="44"/>
    <n v="12"/>
    <n v="42"/>
    <n v="12"/>
    <n v="42"/>
    <x v="2"/>
    <x v="8"/>
    <x v="2"/>
  </r>
  <r>
    <x v="0"/>
    <s v="Hpakant"/>
    <s v="Hmaw Wan, Anglican"/>
    <s v="MMR001CMP191"/>
    <s v="GCA"/>
    <s v="Urban"/>
    <n v="13"/>
    <n v="75"/>
    <n v="8"/>
    <n v="46"/>
    <n v="8"/>
    <n v="0"/>
    <x v="0"/>
    <x v="8"/>
    <x v="2"/>
  </r>
  <r>
    <x v="0"/>
    <s v="Hpakant"/>
    <s v="Lisu Baptist Church, Maw Wan Ward"/>
    <s v="MMR001CMP167"/>
    <s v="GCA"/>
    <s v="Rural"/>
    <n v="15"/>
    <n v="74"/>
    <n v="16"/>
    <n v="73"/>
    <n v="16"/>
    <n v="0"/>
    <x v="0"/>
    <x v="8"/>
    <x v="2"/>
  </r>
  <r>
    <x v="0"/>
    <s v="Hpakant"/>
    <s v="Lisu Baptist Church, Maw Wan Ward"/>
    <s v="MMR001CMP167"/>
    <s v="GCA"/>
    <s v="Rural"/>
    <n v="15"/>
    <n v="74"/>
    <n v="16"/>
    <n v="73"/>
    <n v="16"/>
    <n v="0"/>
    <x v="1"/>
    <x v="8"/>
    <x v="0"/>
  </r>
  <r>
    <x v="0"/>
    <s v="Momauk"/>
    <s v="Loi Je Baptist Church"/>
    <s v="MMR001CMP071"/>
    <s v="GCA"/>
    <s v="Urban"/>
    <n v="29"/>
    <n v="182"/>
    <n v="36"/>
    <n v="215"/>
    <n v="36"/>
    <n v="217"/>
    <x v="1"/>
    <x v="8"/>
    <x v="2"/>
  </r>
  <r>
    <x v="0"/>
    <s v="Myitkyina"/>
    <s v="Le Kone Ziun Baptist Church "/>
    <s v="MMR001CMP014"/>
    <s v="GCA"/>
    <s v="Urban"/>
    <n v="138"/>
    <n v="697"/>
    <n v="82"/>
    <n v="467"/>
    <n v="138"/>
    <n v="697"/>
    <x v="1"/>
    <x v="8"/>
    <x v="1"/>
  </r>
  <r>
    <x v="0"/>
    <s v="Hpakant"/>
    <s v="AG Church, Hmaw Si Sa"/>
    <s v="MMR001CMP176"/>
    <s v="GCA"/>
    <s v="Urban"/>
    <n v="67"/>
    <n v="350"/>
    <n v="67"/>
    <n v="351"/>
    <n v="67"/>
    <n v="351"/>
    <x v="0"/>
    <x v="8"/>
    <x v="2"/>
  </r>
  <r>
    <x v="0"/>
    <s v="Hpakant"/>
    <s v="Lisu Baptist Church, Maw Wan Ward"/>
    <s v="MMR001CMP167"/>
    <s v="GCA"/>
    <s v="Rural"/>
    <n v="15"/>
    <n v="74"/>
    <n v="16"/>
    <n v="73"/>
    <n v="16"/>
    <n v="0"/>
    <x v="2"/>
    <x v="8"/>
    <x v="2"/>
  </r>
  <r>
    <x v="0"/>
    <s v="Myitkyina"/>
    <s v="Du Kahtawng Qtr. 14"/>
    <s v="MMR001CMP012"/>
    <s v="GCA"/>
    <s v="Urban"/>
    <n v="6"/>
    <n v="28"/>
    <n v="6"/>
    <n v="31"/>
    <n v="6"/>
    <n v="31"/>
    <x v="0"/>
    <x v="8"/>
    <x v="2"/>
  </r>
  <r>
    <x v="0"/>
    <s v="Bhamo"/>
    <s v="Mu-yin Baptist Church"/>
    <s v="MMR001CMP051"/>
    <s v="GCA"/>
    <s v="Urban"/>
    <n v="23"/>
    <n v="86"/>
    <n v="13"/>
    <n v="55"/>
    <n v="14"/>
    <n v="65"/>
    <x v="0"/>
    <x v="8"/>
    <x v="1"/>
  </r>
  <r>
    <x v="0"/>
    <s v="Bhamo"/>
    <s v="Mu-yin Baptist Church"/>
    <s v="MMR001CMP051"/>
    <s v="GCA"/>
    <s v="Urban"/>
    <n v="23"/>
    <n v="86"/>
    <n v="13"/>
    <n v="55"/>
    <n v="14"/>
    <n v="65"/>
    <x v="1"/>
    <x v="8"/>
    <x v="1"/>
  </r>
  <r>
    <x v="0"/>
    <s v="Bhamo"/>
    <s v="Mu-yin Baptist Church"/>
    <s v="MMR001CMP051"/>
    <s v="GCA"/>
    <s v="Urban"/>
    <n v="23"/>
    <n v="86"/>
    <n v="13"/>
    <n v="55"/>
    <n v="14"/>
    <n v="65"/>
    <x v="2"/>
    <x v="8"/>
    <x v="2"/>
  </r>
  <r>
    <x v="0"/>
    <s v="Hpakant"/>
    <s v="Maw Wan, Mu-yin Baptist Church"/>
    <s v="MMR001CMP091"/>
    <s v="GCA"/>
    <s v="Urban"/>
    <n v="5"/>
    <n v="26"/>
    <n v="5"/>
    <n v="27"/>
    <n v="5"/>
    <n v="0"/>
    <x v="1"/>
    <x v="8"/>
    <x v="2"/>
  </r>
  <r>
    <x v="0"/>
    <s v="Hpakant"/>
    <s v="Yumar Baptist Church"/>
    <s v="MMR001CMP105"/>
    <s v="GCA"/>
    <s v="Rural"/>
    <n v="19"/>
    <n v="72"/>
    <n v="19"/>
    <n v="72"/>
    <n v="19"/>
    <n v="72"/>
    <x v="1"/>
    <x v="8"/>
    <x v="2"/>
  </r>
  <r>
    <x v="0"/>
    <s v="Hpakant"/>
    <s v="Dhama Rakhita, Nyein Chan Tar Yar Ward(Lon Khin)"/>
    <s v="MMR001CMP174"/>
    <s v="GCA"/>
    <s v="Urban"/>
    <n v="65"/>
    <n v="347"/>
    <n v="66"/>
    <n v="354"/>
    <n v="66"/>
    <n v="0"/>
    <x v="0"/>
    <x v="8"/>
    <x v="26"/>
  </r>
  <r>
    <x v="1"/>
    <s v="Manton"/>
    <s v="Mandung - Jinghpaw"/>
    <s v="MMR015CMP009"/>
    <s v="GCA"/>
    <s v="Urban"/>
    <n v="37"/>
    <n v="159"/>
    <n v="37"/>
    <n v="159"/>
    <n v="37"/>
    <n v="172"/>
    <x v="0"/>
    <x v="8"/>
    <x v="1"/>
  </r>
  <r>
    <x v="0"/>
    <s v="Myitkyina"/>
    <s v="Du Kahtawng Qtr. 14"/>
    <s v="MMR001CMP012"/>
    <s v="GCA"/>
    <s v="Urban"/>
    <n v="6"/>
    <n v="28"/>
    <n v="6"/>
    <n v="31"/>
    <n v="6"/>
    <n v="31"/>
    <x v="1"/>
    <x v="8"/>
    <x v="2"/>
  </r>
  <r>
    <x v="0"/>
    <s v="Myitkyina"/>
    <s v="Du Kahtawng Qtr. 14"/>
    <s v="MMR001CMP012"/>
    <s v="GCA"/>
    <s v="Urban"/>
    <n v="6"/>
    <n v="28"/>
    <n v="6"/>
    <n v="31"/>
    <n v="6"/>
    <n v="31"/>
    <x v="2"/>
    <x v="8"/>
    <x v="2"/>
  </r>
  <r>
    <x v="0"/>
    <s v="Bhamo"/>
    <s v="Htoi San Church"/>
    <s v="MMR001CMP052"/>
    <s v="GCA"/>
    <s v="Urban"/>
    <n v="43"/>
    <n v="237"/>
    <n v="39"/>
    <n v="223"/>
    <n v="39"/>
    <n v="223"/>
    <x v="0"/>
    <x v="8"/>
    <x v="1"/>
  </r>
  <r>
    <x v="0"/>
    <s v="Myitkyina"/>
    <s v="Le Kone Ziun Baptist Church "/>
    <s v="MMR001CMP014"/>
    <s v="GCA"/>
    <s v="Urban"/>
    <n v="138"/>
    <n v="697"/>
    <n v="82"/>
    <n v="467"/>
    <n v="138"/>
    <n v="697"/>
    <x v="2"/>
    <x v="8"/>
    <x v="1"/>
  </r>
  <r>
    <x v="0"/>
    <s v="Momauk"/>
    <s v="Man Bung Catholic compound"/>
    <s v="MMR001CMP062"/>
    <s v="GCA"/>
    <s v="Urban"/>
    <n v="261"/>
    <n v="1155"/>
    <n v="259"/>
    <n v="1160"/>
    <n v="259"/>
    <n v="0"/>
    <x v="2"/>
    <x v="8"/>
    <x v="1"/>
  </r>
  <r>
    <x v="0"/>
    <s v="Myitkyina"/>
    <s v="Maliyang Baptist Church"/>
    <s v="MMR001CMP016"/>
    <s v="GCA"/>
    <s v="Urban"/>
    <n v="60"/>
    <n v="293"/>
    <n v="60"/>
    <n v="293"/>
    <n v="60"/>
    <n v="293"/>
    <x v="2"/>
    <x v="8"/>
    <x v="0"/>
  </r>
  <r>
    <x v="0"/>
    <s v="Hpakant"/>
    <s v="Lisu Baptist Church, Maw Shan Vil,. Seik Mu"/>
    <s v="MMR001CMP181"/>
    <s v="GCA"/>
    <s v="Urban"/>
    <n v="25"/>
    <n v="133"/>
    <n v="21"/>
    <n v="117"/>
    <n v="21"/>
    <n v="0"/>
    <x v="2"/>
    <x v="8"/>
    <x v="2"/>
  </r>
  <r>
    <x v="1"/>
    <s v="Kutkai"/>
    <s v="Nam Hpak Ka Mare "/>
    <s v="MMR015CMP007"/>
    <s v="GCA"/>
    <s v="Rural"/>
    <n v="64"/>
    <n v="286"/>
    <n v="62"/>
    <n v="281"/>
    <n v="62"/>
    <n v="281"/>
    <x v="0"/>
    <x v="8"/>
    <x v="1"/>
  </r>
  <r>
    <x v="0"/>
    <s v="Mogaung"/>
    <s v="Mang Hawng Baptist Church"/>
    <s v="MMR001CMP077"/>
    <s v="GCA"/>
    <s v="Mixed"/>
    <n v="18"/>
    <n v="79"/>
    <n v="18"/>
    <n v="81"/>
    <n v="18"/>
    <n v="81"/>
    <x v="1"/>
    <x v="8"/>
    <x v="2"/>
  </r>
  <r>
    <x v="0"/>
    <s v="Mogaung"/>
    <s v="Mang Hawng Baptist Church"/>
    <s v="MMR001CMP077"/>
    <s v="GCA"/>
    <s v="Mixed"/>
    <n v="18"/>
    <n v="79"/>
    <n v="18"/>
    <n v="81"/>
    <n v="18"/>
    <n v="81"/>
    <x v="2"/>
    <x v="8"/>
    <x v="1"/>
  </r>
  <r>
    <x v="0"/>
    <s v="Momauk"/>
    <s v="Seng Ja "/>
    <s v="MMR001CMP073"/>
    <s v="GCA"/>
    <s v="Rural"/>
    <n v="45"/>
    <n v="269"/>
    <n v="39"/>
    <n v="237"/>
    <n v="39"/>
    <n v="237"/>
    <x v="0"/>
    <x v="8"/>
    <x v="2"/>
  </r>
  <r>
    <x v="0"/>
    <s v="Waingmaw"/>
    <s v="Maina Lawang Baptist Church"/>
    <s v="MMR001CMP039"/>
    <s v="GCA"/>
    <s v="Rural"/>
    <n v="48"/>
    <n v="199"/>
    <n v="46"/>
    <n v="192"/>
    <n v="46"/>
    <n v="192"/>
    <x v="2"/>
    <x v="8"/>
    <x v="2"/>
  </r>
  <r>
    <x v="0"/>
    <s v="Waingmaw"/>
    <s v="Maina Lawang Baptist Church"/>
    <s v="MMR001CMP039"/>
    <s v="GCA"/>
    <s v="Rural"/>
    <n v="48"/>
    <n v="199"/>
    <n v="46"/>
    <n v="192"/>
    <n v="46"/>
    <n v="192"/>
    <x v="1"/>
    <x v="8"/>
    <x v="2"/>
  </r>
  <r>
    <x v="0"/>
    <s v="Waingmaw"/>
    <s v="Maina Lawang Baptist Church"/>
    <s v="MMR001CMP039"/>
    <s v="GCA"/>
    <s v="Rural"/>
    <n v="48"/>
    <n v="199"/>
    <n v="46"/>
    <n v="192"/>
    <n v="46"/>
    <n v="192"/>
    <x v="0"/>
    <x v="8"/>
    <x v="2"/>
  </r>
  <r>
    <x v="0"/>
    <s v="Hpakant"/>
    <s v="Nam Ma Phyit, COC"/>
    <s v="MMR001CMP192"/>
    <s v="GCA"/>
    <s v="Urban"/>
    <n v="17"/>
    <n v="64"/>
    <n v="12"/>
    <n v="47"/>
    <n v="12"/>
    <n v="0"/>
    <x v="1"/>
    <x v="8"/>
    <x v="2"/>
  </r>
  <r>
    <x v="0"/>
    <s v="Myitkyina"/>
    <s v="Tat Kone Baptist Church"/>
    <s v="MMR001CMP001"/>
    <s v="GCA"/>
    <s v="Urban"/>
    <n v="54"/>
    <n v="355"/>
    <n v="51"/>
    <n v="273"/>
    <n v="67"/>
    <n v="365"/>
    <x v="2"/>
    <x v="8"/>
    <x v="2"/>
  </r>
  <r>
    <x v="0"/>
    <s v="Hpakant"/>
    <s v="Nam Ma Phyit, COC"/>
    <s v="MMR001CMP192"/>
    <s v="GCA"/>
    <s v="Urban"/>
    <n v="17"/>
    <n v="64"/>
    <n v="12"/>
    <n v="47"/>
    <n v="12"/>
    <n v="0"/>
    <x v="0"/>
    <x v="8"/>
    <x v="2"/>
  </r>
  <r>
    <x v="0"/>
    <s v="Hpakant"/>
    <s v="AG Church, Hmaw Si Sa"/>
    <s v="MMR001CMP176"/>
    <s v="GCA"/>
    <s v="Urban"/>
    <n v="67"/>
    <n v="350"/>
    <n v="67"/>
    <n v="351"/>
    <n v="67"/>
    <n v="351"/>
    <x v="1"/>
    <x v="8"/>
    <x v="2"/>
  </r>
  <r>
    <x v="0"/>
    <s v="Hpakant"/>
    <s v="Dhama Rakhita, Nyein Chan Tar Yar Ward(Lon Khin)"/>
    <s v="MMR001CMP174"/>
    <s v="GCA"/>
    <s v="Urban"/>
    <n v="65"/>
    <n v="347"/>
    <n v="66"/>
    <n v="354"/>
    <n v="66"/>
    <n v="0"/>
    <x v="2"/>
    <x v="8"/>
    <x v="3"/>
  </r>
  <r>
    <x v="0"/>
    <s v="Mansi"/>
    <s v="Maing Khaung Catholic Church"/>
    <s v="MMR001CMP223"/>
    <s v="GCA"/>
    <s v="Rural"/>
    <n v="123"/>
    <n v="582"/>
    <n v="130"/>
    <n v="600"/>
    <n v="142"/>
    <n v="0"/>
    <x v="0"/>
    <x v="8"/>
    <x v="2"/>
  </r>
  <r>
    <x v="0"/>
    <s v="Momauk"/>
    <s v="Man Bung Catholic compound"/>
    <s v="MMR001CMP062"/>
    <s v="GCA"/>
    <s v="Urban"/>
    <n v="261"/>
    <n v="1155"/>
    <n v="259"/>
    <n v="1160"/>
    <n v="259"/>
    <n v="0"/>
    <x v="1"/>
    <x v="8"/>
    <x v="3"/>
  </r>
  <r>
    <x v="1"/>
    <s v="Manton"/>
    <s v="Mandung - Jinghpaw"/>
    <s v="MMR015CMP009"/>
    <s v="GCA"/>
    <s v="Urban"/>
    <n v="37"/>
    <n v="159"/>
    <n v="37"/>
    <n v="159"/>
    <n v="37"/>
    <n v="172"/>
    <x v="1"/>
    <x v="8"/>
    <x v="1"/>
  </r>
  <r>
    <x v="0"/>
    <s v="Hpakant"/>
    <s v="Baptist Church, Hmaw Si Sar(Lon Khin)"/>
    <s v="MMR001CMP169"/>
    <s v="GCA"/>
    <s v="Rural"/>
    <n v="36"/>
    <n v="220"/>
    <n v="36"/>
    <n v="220"/>
    <n v="36"/>
    <n v="220"/>
    <x v="0"/>
    <x v="8"/>
    <x v="2"/>
  </r>
  <r>
    <x v="0"/>
    <s v="Hpakant"/>
    <s v="Baptist Church, Hmaw Si Sar(Lon Khin)"/>
    <s v="MMR001CMP169"/>
    <s v="GCA"/>
    <s v="Rural"/>
    <n v="36"/>
    <n v="220"/>
    <n v="36"/>
    <n v="220"/>
    <n v="36"/>
    <n v="220"/>
    <x v="1"/>
    <x v="8"/>
    <x v="2"/>
  </r>
  <r>
    <x v="0"/>
    <s v="Hpakant"/>
    <s v="Baptist Church, Hmaw Si Sar(Lon Khin)"/>
    <s v="MMR001CMP169"/>
    <s v="GCA"/>
    <s v="Rural"/>
    <n v="36"/>
    <n v="220"/>
    <n v="36"/>
    <n v="220"/>
    <n v="36"/>
    <n v="220"/>
    <x v="2"/>
    <x v="8"/>
    <x v="2"/>
  </r>
  <r>
    <x v="0"/>
    <s v="Momauk"/>
    <s v="Man Bung Catholic compound"/>
    <s v="MMR001CMP062"/>
    <s v="GCA"/>
    <s v="Urban"/>
    <n v="261"/>
    <n v="1155"/>
    <n v="259"/>
    <n v="1160"/>
    <n v="259"/>
    <n v="0"/>
    <x v="0"/>
    <x v="8"/>
    <x v="19"/>
  </r>
  <r>
    <x v="0"/>
    <s v="Myitkyina"/>
    <s v="Shwe Zet Baptist Church"/>
    <s v="MMR001CMP009"/>
    <s v="GCA"/>
    <s v="Urban"/>
    <n v="90"/>
    <n v="487"/>
    <n v="75"/>
    <n v="423"/>
    <n v="91"/>
    <n v="491"/>
    <x v="2"/>
    <x v="8"/>
    <x v="2"/>
  </r>
  <r>
    <x v="0"/>
    <s v="Mansi"/>
    <s v="Maing Khaung Catholic Church"/>
    <s v="MMR001CMP223"/>
    <s v="GCA"/>
    <s v="Rural"/>
    <n v="123"/>
    <n v="582"/>
    <n v="130"/>
    <n v="600"/>
    <n v="142"/>
    <n v="0"/>
    <x v="2"/>
    <x v="8"/>
    <x v="2"/>
  </r>
  <r>
    <x v="0"/>
    <s v="Mansi"/>
    <s v="Maing Khaung Catholic Church"/>
    <s v="MMR001CMP223"/>
    <s v="GCA"/>
    <s v="Rural"/>
    <n v="123"/>
    <n v="582"/>
    <n v="130"/>
    <n v="600"/>
    <n v="142"/>
    <n v="0"/>
    <x v="1"/>
    <x v="8"/>
    <x v="2"/>
  </r>
  <r>
    <x v="0"/>
    <s v="Myitkyina"/>
    <s v="Shwe Zet Baptist Church"/>
    <s v="MMR001CMP009"/>
    <s v="GCA"/>
    <s v="Urban"/>
    <n v="90"/>
    <n v="487"/>
    <n v="75"/>
    <n v="423"/>
    <n v="91"/>
    <n v="491"/>
    <x v="1"/>
    <x v="8"/>
    <x v="0"/>
  </r>
  <r>
    <x v="0"/>
    <s v="Myitkyina"/>
    <s v="Shwe Zet Baptist Church"/>
    <s v="MMR001CMP009"/>
    <s v="GCA"/>
    <s v="Urban"/>
    <n v="90"/>
    <n v="487"/>
    <n v="75"/>
    <n v="423"/>
    <n v="91"/>
    <n v="491"/>
    <x v="0"/>
    <x v="8"/>
    <x v="0"/>
  </r>
  <r>
    <x v="0"/>
    <s v="Momauk"/>
    <s v="Loi Je Baptist Church"/>
    <s v="MMR001CMP071"/>
    <s v="GCA"/>
    <s v="Urban"/>
    <n v="29"/>
    <n v="182"/>
    <n v="36"/>
    <n v="215"/>
    <n v="36"/>
    <n v="217"/>
    <x v="2"/>
    <x v="8"/>
    <x v="2"/>
  </r>
  <r>
    <x v="0"/>
    <s v="Hpakant"/>
    <s v="Dhama Rakhita, Nyein Chan Tar Yar Ward(Lon Khin)"/>
    <s v="MMR001CMP174"/>
    <s v="GCA"/>
    <s v="Urban"/>
    <n v="65"/>
    <n v="347"/>
    <n v="66"/>
    <n v="354"/>
    <n v="66"/>
    <n v="0"/>
    <x v="1"/>
    <x v="8"/>
    <x v="19"/>
  </r>
  <r>
    <x v="0"/>
    <s v="Hpakant"/>
    <s v="Nant Ma Hpit Catholic Church"/>
    <s v="MMR001CMP103"/>
    <s v="GCA"/>
    <s v="Rural"/>
    <n v="48"/>
    <n v="420"/>
    <n v="48"/>
    <n v="220"/>
    <n v="48"/>
    <n v="220"/>
    <x v="2"/>
    <x v="8"/>
    <x v="2"/>
  </r>
  <r>
    <x v="1"/>
    <s v="Namhkan"/>
    <s v="Nam Hkam (KBC Jaw Wang) II"/>
    <s v="MMR015CMP214"/>
    <s v="GCA"/>
    <s v="Urban"/>
    <n v="38"/>
    <n v="198"/>
    <n v="35"/>
    <n v="188"/>
    <n v="37"/>
    <n v="198"/>
    <x v="1"/>
    <x v="8"/>
    <x v="2"/>
  </r>
  <r>
    <x v="0"/>
    <s v="Waingmaw"/>
    <s v="Hkat Cho "/>
    <s v="MMR001CMP028"/>
    <s v="GCA"/>
    <s v="Rural"/>
    <n v="99"/>
    <n v="480"/>
    <n v="65"/>
    <n v="360"/>
    <n v="99"/>
    <n v="480"/>
    <x v="0"/>
    <x v="8"/>
    <x v="20"/>
  </r>
  <r>
    <x v="0"/>
    <s v="Momauk"/>
    <s v="Hpun Lum Yang "/>
    <s v="MMR001CMP122"/>
    <s v="NGCA"/>
    <s v="Rural"/>
    <n v="662"/>
    <n v="3293"/>
    <n v="586"/>
    <n v="2829"/>
    <n v="586"/>
    <n v="2829"/>
    <x v="0"/>
    <x v="8"/>
    <x v="21"/>
  </r>
  <r>
    <x v="0"/>
    <s v="Momauk"/>
    <s v="Hpun Lum Yang "/>
    <s v="MMR001CMP122"/>
    <s v="NGCA"/>
    <s v="Rural"/>
    <n v="662"/>
    <n v="3293"/>
    <n v="586"/>
    <n v="2829"/>
    <n v="586"/>
    <n v="2829"/>
    <x v="1"/>
    <x v="8"/>
    <x v="4"/>
  </r>
  <r>
    <x v="0"/>
    <s v="Chipwi"/>
    <s v="Chipwi KBC camp"/>
    <s v="MMR001CMP042"/>
    <s v="GCA"/>
    <s v="Urban"/>
    <n v="109"/>
    <n v="511"/>
    <n v="109"/>
    <n v="513"/>
    <n v="109"/>
    <n v="0"/>
    <x v="2"/>
    <x v="8"/>
    <x v="1"/>
  </r>
  <r>
    <x v="0"/>
    <s v="Chipwi"/>
    <s v="Chipwi KBC camp"/>
    <s v="MMR001CMP042"/>
    <s v="GCA"/>
    <s v="Urban"/>
    <n v="109"/>
    <n v="511"/>
    <n v="109"/>
    <n v="513"/>
    <n v="109"/>
    <n v="0"/>
    <x v="1"/>
    <x v="8"/>
    <x v="0"/>
  </r>
  <r>
    <x v="0"/>
    <s v="Chipwi"/>
    <s v="Chipwi KBC camp"/>
    <s v="MMR001CMP042"/>
    <s v="GCA"/>
    <s v="Urban"/>
    <n v="109"/>
    <n v="511"/>
    <n v="109"/>
    <n v="513"/>
    <n v="109"/>
    <n v="0"/>
    <x v="0"/>
    <x v="8"/>
    <x v="4"/>
  </r>
  <r>
    <x v="0"/>
    <s v="Waingmaw"/>
    <s v="Hkat Cho "/>
    <s v="MMR001CMP028"/>
    <s v="GCA"/>
    <s v="Rural"/>
    <n v="99"/>
    <n v="480"/>
    <n v="65"/>
    <n v="360"/>
    <n v="99"/>
    <n v="480"/>
    <x v="1"/>
    <x v="8"/>
    <x v="13"/>
  </r>
  <r>
    <x v="0"/>
    <s v="Momauk"/>
    <s v="Hpun Lum Yang "/>
    <s v="MMR001CMP122"/>
    <s v="NGCA"/>
    <s v="Rural"/>
    <n v="662"/>
    <n v="3293"/>
    <n v="586"/>
    <n v="2829"/>
    <n v="586"/>
    <n v="2829"/>
    <x v="2"/>
    <x v="8"/>
    <x v="19"/>
  </r>
  <r>
    <x v="0"/>
    <s v="Myitkyina"/>
    <s v="Shatapru Thida Aye Baptist Church"/>
    <s v="MMR001CMP007"/>
    <s v="GCA"/>
    <s v="Urban"/>
    <n v="22"/>
    <n v="111"/>
    <n v="21"/>
    <n v="102"/>
    <n v="22"/>
    <n v="111"/>
    <x v="1"/>
    <x v="8"/>
    <x v="1"/>
  </r>
  <r>
    <x v="1"/>
    <s v="Kutkai"/>
    <s v="Mine Yu Lay village"/>
    <s v="MMR015CMP018"/>
    <s v="GCA"/>
    <s v="Rural"/>
    <n v="63"/>
    <n v="305"/>
    <n v="69"/>
    <n v="305"/>
    <n v="69"/>
    <n v="305"/>
    <x v="1"/>
    <x v="8"/>
    <x v="2"/>
  </r>
  <r>
    <x v="0"/>
    <s v="Hpakant"/>
    <s v="Nant Ma Hpit Catholic Church"/>
    <s v="MMR001CMP103"/>
    <s v="GCA"/>
    <s v="Rural"/>
    <n v="48"/>
    <n v="420"/>
    <n v="48"/>
    <n v="220"/>
    <n v="48"/>
    <n v="220"/>
    <x v="1"/>
    <x v="8"/>
    <x v="2"/>
  </r>
  <r>
    <x v="0"/>
    <s v="Hpakant"/>
    <s v="Nant Ma Hpit Catholic Church"/>
    <s v="MMR001CMP103"/>
    <s v="GCA"/>
    <s v="Rural"/>
    <n v="48"/>
    <n v="420"/>
    <n v="48"/>
    <n v="220"/>
    <n v="48"/>
    <n v="220"/>
    <x v="0"/>
    <x v="8"/>
    <x v="2"/>
  </r>
  <r>
    <x v="0"/>
    <s v="Waingmaw"/>
    <s v="Post 6 Camp"/>
    <s v="MMR001CMP160"/>
    <s v="NGCA"/>
    <s v="Rural"/>
    <n v="90"/>
    <n v="508"/>
    <n v="98"/>
    <n v="554"/>
    <n v="124"/>
    <n v="319"/>
    <x v="1"/>
    <x v="8"/>
    <x v="2"/>
  </r>
  <r>
    <x v="0"/>
    <s v="Waingmaw"/>
    <s v="Post 6 Camp"/>
    <s v="MMR001CMP160"/>
    <s v="NGCA"/>
    <s v="Rural"/>
    <n v="90"/>
    <n v="508"/>
    <n v="98"/>
    <n v="554"/>
    <n v="124"/>
    <n v="319"/>
    <x v="2"/>
    <x v="8"/>
    <x v="1"/>
  </r>
  <r>
    <x v="0"/>
    <s v="Waingmaw"/>
    <s v="Maina AG Church"/>
    <s v="MMR001CMP031"/>
    <s v="GCA"/>
    <s v="Urban"/>
    <n v="143"/>
    <n v="800"/>
    <n v="113"/>
    <n v="618"/>
    <n v="143"/>
    <n v="800"/>
    <x v="2"/>
    <x v="8"/>
    <x v="2"/>
  </r>
  <r>
    <x v="0"/>
    <s v="Waingmaw"/>
    <s v="Maina AG Church"/>
    <s v="MMR001CMP031"/>
    <s v="GCA"/>
    <s v="Urban"/>
    <n v="143"/>
    <n v="800"/>
    <n v="113"/>
    <n v="618"/>
    <n v="143"/>
    <n v="800"/>
    <x v="1"/>
    <x v="8"/>
    <x v="1"/>
  </r>
  <r>
    <x v="0"/>
    <s v="Myitkyina"/>
    <s v="Pa Dauk Myaing(Pa La Na)"/>
    <s v="MMR001CMP162"/>
    <s v="GCA"/>
    <s v="Rural"/>
    <n v="43"/>
    <n v="207"/>
    <n v="43"/>
    <n v="269"/>
    <n v="43"/>
    <n v="270"/>
    <x v="1"/>
    <x v="8"/>
    <x v="1"/>
  </r>
  <r>
    <x v="0"/>
    <s v="Waingmaw"/>
    <s v="Post 6 Camp"/>
    <s v="MMR001CMP160"/>
    <s v="NGCA"/>
    <s v="Rural"/>
    <n v="90"/>
    <n v="508"/>
    <n v="98"/>
    <n v="554"/>
    <n v="124"/>
    <n v="319"/>
    <x v="0"/>
    <x v="8"/>
    <x v="1"/>
  </r>
  <r>
    <x v="0"/>
    <s v="Mansi"/>
    <s v="Lana Zup Ja "/>
    <s v="MMR001CMP128"/>
    <s v="NGCA"/>
    <s v="Rural"/>
    <n v="545"/>
    <n v="2560"/>
    <n v="553"/>
    <n v="2692"/>
    <n v="553"/>
    <n v="0"/>
    <x v="2"/>
    <x v="8"/>
    <x v="0"/>
  </r>
  <r>
    <x v="0"/>
    <s v="Myitkyina"/>
    <s v="Pa Dauk Myaing(Pa La Na)"/>
    <s v="MMR001CMP162"/>
    <s v="GCA"/>
    <s v="Rural"/>
    <n v="43"/>
    <n v="207"/>
    <n v="43"/>
    <n v="269"/>
    <n v="43"/>
    <n v="270"/>
    <x v="2"/>
    <x v="8"/>
    <x v="1"/>
  </r>
  <r>
    <x v="0"/>
    <s v="Mansi"/>
    <s v="Man Wing Baptist Church"/>
    <s v="MMR001CMP133"/>
    <s v="GCA"/>
    <s v="Rural"/>
    <n v="111"/>
    <n v="541"/>
    <n v="107"/>
    <n v="525"/>
    <n v="111"/>
    <n v="525"/>
    <x v="1"/>
    <x v="8"/>
    <x v="2"/>
  </r>
  <r>
    <x v="0"/>
    <s v="Mansi"/>
    <s v="Man Wing Catholic Church 2"/>
    <s v="MMR001CMP132"/>
    <s v="GCA"/>
    <s v="Rural"/>
    <n v="458"/>
    <n v="2139"/>
    <n v="144"/>
    <n v="520"/>
    <n v="144"/>
    <n v="0"/>
    <x v="2"/>
    <x v="8"/>
    <x v="2"/>
  </r>
  <r>
    <x v="0"/>
    <s v="Chipwi"/>
    <s v="Lhaovao Baptist Church (LBC)"/>
    <s v="MMR001CMP195"/>
    <s v="GCA"/>
    <s v="Urban"/>
    <n v="143"/>
    <n v="638"/>
    <n v="131"/>
    <n v="593"/>
    <n v="141"/>
    <n v="638"/>
    <x v="0"/>
    <x v="8"/>
    <x v="2"/>
  </r>
  <r>
    <x v="0"/>
    <s v="Mansi"/>
    <s v="Lana Zup Ja "/>
    <s v="MMR001CMP128"/>
    <s v="NGCA"/>
    <s v="Rural"/>
    <n v="545"/>
    <n v="2560"/>
    <n v="553"/>
    <n v="2692"/>
    <n v="553"/>
    <n v="0"/>
    <x v="1"/>
    <x v="8"/>
    <x v="5"/>
  </r>
  <r>
    <x v="1"/>
    <s v="Namhkan"/>
    <s v="Namhkan - Pang Long KBC"/>
    <s v="MMR015CMP215"/>
    <s v="GCA"/>
    <s v="Urban"/>
    <n v="126"/>
    <n v="572"/>
    <n v="123"/>
    <n v="571"/>
    <n v="124"/>
    <n v="575"/>
    <x v="1"/>
    <x v="8"/>
    <x v="2"/>
  </r>
  <r>
    <x v="0"/>
    <s v="Chipwi"/>
    <s v="Lhaovao Baptist Church (LBC)"/>
    <s v="MMR001CMP195"/>
    <s v="GCA"/>
    <s v="Urban"/>
    <n v="143"/>
    <n v="638"/>
    <n v="131"/>
    <n v="593"/>
    <n v="141"/>
    <n v="638"/>
    <x v="1"/>
    <x v="8"/>
    <x v="2"/>
  </r>
  <r>
    <x v="0"/>
    <s v="Myitkyina"/>
    <s v="Shatapru Thida Aye Baptist Church"/>
    <s v="MMR001CMP007"/>
    <s v="GCA"/>
    <s v="Urban"/>
    <n v="22"/>
    <n v="111"/>
    <n v="21"/>
    <n v="102"/>
    <n v="22"/>
    <n v="111"/>
    <x v="2"/>
    <x v="8"/>
    <x v="2"/>
  </r>
  <r>
    <x v="0"/>
    <s v="Waingmaw"/>
    <s v="Qtr. 2 Lhaovo Baptist Church"/>
    <s v="MMR001CMP032"/>
    <s v="GCA"/>
    <s v="Urban"/>
    <n v="91"/>
    <n v="328"/>
    <n v="69"/>
    <n v="258"/>
    <n v="91"/>
    <n v="328"/>
    <x v="2"/>
    <x v="8"/>
    <x v="2"/>
  </r>
  <r>
    <x v="0"/>
    <s v="Myitkyina"/>
    <s v="Maw Hpawng Lhaovo Baptist Church"/>
    <s v="MMR001CMP021"/>
    <s v="GCA"/>
    <s v="Rural"/>
    <n v="14"/>
    <n v="71"/>
    <n v="11"/>
    <n v="56"/>
    <n v="13"/>
    <n v="71"/>
    <x v="2"/>
    <x v="8"/>
    <x v="2"/>
  </r>
  <r>
    <x v="0"/>
    <s v="Chipwi"/>
    <s v="Lhaovao Baptist Church (LBC)"/>
    <s v="MMR001CMP195"/>
    <s v="GCA"/>
    <s v="Urban"/>
    <n v="143"/>
    <n v="638"/>
    <n v="131"/>
    <n v="593"/>
    <n v="141"/>
    <n v="638"/>
    <x v="2"/>
    <x v="8"/>
    <x v="2"/>
  </r>
  <r>
    <x v="0"/>
    <s v="Shwegu"/>
    <s v="Shwe Gu Baptist Church"/>
    <s v="MMR001CMP067"/>
    <s v="GCA"/>
    <s v="Urban"/>
    <n v="83"/>
    <n v="293"/>
    <n v="86"/>
    <n v="303"/>
    <n v="86"/>
    <n v="303"/>
    <x v="0"/>
    <x v="8"/>
    <x v="1"/>
  </r>
  <r>
    <x v="0"/>
    <s v="Waingmaw"/>
    <s v="Hkat Cho "/>
    <s v="MMR001CMP028"/>
    <s v="GCA"/>
    <s v="Rural"/>
    <n v="99"/>
    <n v="480"/>
    <n v="65"/>
    <n v="360"/>
    <n v="99"/>
    <n v="480"/>
    <x v="2"/>
    <x v="8"/>
    <x v="4"/>
  </r>
  <r>
    <x v="0"/>
    <s v="Chipwi"/>
    <s v="Pan Wa"/>
    <s v="MMR001CMP210"/>
    <s v="GCA"/>
    <s v="Mixed"/>
    <n v="60"/>
    <n v="275"/>
    <n v="34"/>
    <n v="220"/>
    <n v="60"/>
    <n v="275"/>
    <x v="2"/>
    <x v="8"/>
    <x v="0"/>
  </r>
  <r>
    <x v="0"/>
    <s v="Chipwi"/>
    <s v="Pan Wa"/>
    <s v="MMR001CMP210"/>
    <s v="GCA"/>
    <s v="Mixed"/>
    <n v="60"/>
    <n v="275"/>
    <n v="34"/>
    <n v="220"/>
    <n v="60"/>
    <n v="275"/>
    <x v="1"/>
    <x v="8"/>
    <x v="2"/>
  </r>
  <r>
    <x v="0"/>
    <s v="Chipwi"/>
    <s v="Pan Wa"/>
    <s v="MMR001CMP210"/>
    <s v="GCA"/>
    <s v="Mixed"/>
    <n v="60"/>
    <n v="275"/>
    <n v="34"/>
    <n v="220"/>
    <n v="60"/>
    <n v="275"/>
    <x v="0"/>
    <x v="8"/>
    <x v="0"/>
  </r>
  <r>
    <x v="0"/>
    <s v="Myitkyina"/>
    <s v="Shatapru Thida Aye Baptist Church"/>
    <s v="MMR001CMP007"/>
    <s v="GCA"/>
    <s v="Urban"/>
    <n v="22"/>
    <n v="111"/>
    <n v="21"/>
    <n v="102"/>
    <n v="22"/>
    <n v="111"/>
    <x v="0"/>
    <x v="8"/>
    <x v="2"/>
  </r>
  <r>
    <x v="0"/>
    <s v="Shwegu"/>
    <s v="Shwe Gu Catholic Church"/>
    <s v="MMR001CMP068"/>
    <s v="GCA"/>
    <s v="Urban"/>
    <n v="41"/>
    <n v="152"/>
    <n v="38"/>
    <n v="165"/>
    <n v="38"/>
    <n v="0"/>
    <x v="0"/>
    <x v="8"/>
    <x v="3"/>
  </r>
  <r>
    <x v="0"/>
    <s v="Shwegu"/>
    <s v="Shwe Gu Catholic Church"/>
    <s v="MMR001CMP068"/>
    <s v="GCA"/>
    <s v="Urban"/>
    <n v="41"/>
    <n v="152"/>
    <n v="38"/>
    <n v="165"/>
    <n v="38"/>
    <n v="0"/>
    <x v="1"/>
    <x v="8"/>
    <x v="4"/>
  </r>
  <r>
    <x v="0"/>
    <s v="Mansi"/>
    <s v="Bum Tsit Pa "/>
    <s v="MMR001CMP129"/>
    <s v="NGCA"/>
    <s v="Rural"/>
    <n v="245"/>
    <n v="1232"/>
    <n v="425"/>
    <n v="1982"/>
    <n v="425"/>
    <n v="0"/>
    <x v="0"/>
    <x v="8"/>
    <x v="61"/>
  </r>
  <r>
    <x v="0"/>
    <s v="Waingmaw"/>
    <s v="Maina AG Church"/>
    <s v="MMR001CMP031"/>
    <s v="GCA"/>
    <s v="Urban"/>
    <n v="143"/>
    <n v="800"/>
    <n v="113"/>
    <n v="618"/>
    <n v="143"/>
    <n v="800"/>
    <x v="0"/>
    <x v="8"/>
    <x v="1"/>
  </r>
  <r>
    <x v="0"/>
    <s v="Waingmaw"/>
    <s v="Maina Catholic Church (St. Joseph)"/>
    <s v="MMR001CMP029"/>
    <s v="GCA"/>
    <s v="Rural"/>
    <n v="222"/>
    <n v="1208"/>
    <n v="222"/>
    <n v="1208"/>
    <n v="222"/>
    <n v="1208"/>
    <x v="2"/>
    <x v="8"/>
    <x v="62"/>
  </r>
  <r>
    <x v="1"/>
    <s v="Namhkan"/>
    <s v="Nam Hkam (KBC Jaw Wang) II"/>
    <s v="MMR015CMP214"/>
    <s v="GCA"/>
    <s v="Urban"/>
    <n v="38"/>
    <n v="198"/>
    <n v="35"/>
    <n v="188"/>
    <n v="37"/>
    <n v="198"/>
    <x v="0"/>
    <x v="8"/>
    <x v="2"/>
  </r>
  <r>
    <x v="0"/>
    <s v="Waingmaw"/>
    <s v="Maina Catholic Church (St. Joseph)"/>
    <s v="MMR001CMP029"/>
    <s v="GCA"/>
    <s v="Rural"/>
    <n v="222"/>
    <n v="1208"/>
    <n v="222"/>
    <n v="1208"/>
    <n v="222"/>
    <n v="1208"/>
    <x v="1"/>
    <x v="8"/>
    <x v="63"/>
  </r>
  <r>
    <x v="0"/>
    <s v="Waingmaw"/>
    <s v="Maina Catholic Church (St. Joseph)"/>
    <s v="MMR001CMP029"/>
    <s v="GCA"/>
    <s v="Rural"/>
    <n v="222"/>
    <n v="1208"/>
    <n v="222"/>
    <n v="1208"/>
    <n v="222"/>
    <n v="1208"/>
    <x v="0"/>
    <x v="8"/>
    <x v="64"/>
  </r>
  <r>
    <x v="1"/>
    <s v="Kutkai"/>
    <s v="Zup Aung Camp"/>
    <s v="MMR015CMP020"/>
    <s v="GCA"/>
    <s v="Rural"/>
    <n v="218"/>
    <n v="1108"/>
    <n v="202"/>
    <n v="906"/>
    <n v="202"/>
    <n v="906"/>
    <x v="0"/>
    <x v="8"/>
    <x v="1"/>
  </r>
  <r>
    <x v="0"/>
    <s v="Waingmaw"/>
    <s v="Maga Yang "/>
    <s v="MMR001CMP119"/>
    <s v="NGCA"/>
    <s v="Rural"/>
    <n v="608"/>
    <n v="2639"/>
    <n v="500"/>
    <n v="2145"/>
    <n v="586"/>
    <n v="2614"/>
    <x v="2"/>
    <x v="8"/>
    <x v="19"/>
  </r>
  <r>
    <x v="0"/>
    <s v="Waingmaw"/>
    <s v="Qtr. 3 Mu-yin  Baptist Church"/>
    <s v="MMR001CMP030"/>
    <s v="GCA"/>
    <s v="Urban"/>
    <n v="31"/>
    <n v="171"/>
    <n v="23"/>
    <n v="124"/>
    <n v="31"/>
    <n v="171"/>
    <x v="2"/>
    <x v="8"/>
    <x v="2"/>
  </r>
  <r>
    <x v="0"/>
    <s v="Mansi"/>
    <s v="Bum Tsit Pa "/>
    <s v="MMR001CMP129"/>
    <s v="NGCA"/>
    <s v="Rural"/>
    <n v="245"/>
    <n v="1232"/>
    <n v="425"/>
    <n v="1982"/>
    <n v="425"/>
    <n v="0"/>
    <x v="1"/>
    <x v="8"/>
    <x v="65"/>
  </r>
  <r>
    <x v="0"/>
    <s v="Waingmaw"/>
    <s v="Qtr. 3 Mu-yin  Baptist Church"/>
    <s v="MMR001CMP030"/>
    <s v="GCA"/>
    <s v="Urban"/>
    <n v="31"/>
    <n v="171"/>
    <n v="23"/>
    <n v="124"/>
    <n v="31"/>
    <n v="171"/>
    <x v="1"/>
    <x v="8"/>
    <x v="2"/>
  </r>
  <r>
    <x v="0"/>
    <s v="Waingmaw"/>
    <s v="Pajau / Jan Mai"/>
    <s v="MMR001CMP120"/>
    <s v="NGCA"/>
    <s v="Sub-urban"/>
    <n v="191"/>
    <n v="768"/>
    <n v="178"/>
    <n v="850"/>
    <n v="178"/>
    <n v="850"/>
    <x v="2"/>
    <x v="8"/>
    <x v="2"/>
  </r>
  <r>
    <x v="0"/>
    <s v="Waingmaw"/>
    <s v="Pajau / Jan Mai"/>
    <s v="MMR001CMP120"/>
    <s v="NGCA"/>
    <s v="Sub-urban"/>
    <n v="191"/>
    <n v="768"/>
    <n v="178"/>
    <n v="850"/>
    <n v="178"/>
    <n v="850"/>
    <x v="1"/>
    <x v="8"/>
    <x v="2"/>
  </r>
  <r>
    <x v="0"/>
    <s v="Waingmaw"/>
    <s v="Pajau / Jan Mai"/>
    <s v="MMR001CMP120"/>
    <s v="NGCA"/>
    <s v="Sub-urban"/>
    <n v="191"/>
    <n v="768"/>
    <n v="178"/>
    <n v="850"/>
    <n v="178"/>
    <n v="850"/>
    <x v="0"/>
    <x v="8"/>
    <x v="2"/>
  </r>
  <r>
    <x v="0"/>
    <s v="Mansi"/>
    <s v="Man Wing Catholic Church 1"/>
    <s v="MMR001CMP228"/>
    <s v="GCA"/>
    <s v="Rural"/>
    <n v="123"/>
    <n v="555"/>
    <n v="443"/>
    <n v="2248"/>
    <n v="443"/>
    <n v="0"/>
    <x v="0"/>
    <x v="8"/>
    <x v="66"/>
  </r>
  <r>
    <x v="0"/>
    <s v="Waingmaw"/>
    <s v="Maga Yang "/>
    <s v="MMR001CMP119"/>
    <s v="NGCA"/>
    <s v="Rural"/>
    <n v="608"/>
    <n v="2639"/>
    <n v="500"/>
    <n v="2145"/>
    <n v="586"/>
    <n v="2614"/>
    <x v="1"/>
    <x v="8"/>
    <x v="19"/>
  </r>
  <r>
    <x v="0"/>
    <s v="Waingmaw"/>
    <s v="Maga Yang "/>
    <s v="MMR001CMP119"/>
    <s v="NGCA"/>
    <s v="Rural"/>
    <n v="608"/>
    <n v="2639"/>
    <n v="500"/>
    <n v="2145"/>
    <n v="586"/>
    <n v="2614"/>
    <x v="0"/>
    <x v="8"/>
    <x v="20"/>
  </r>
  <r>
    <x v="0"/>
    <s v="Waingmaw"/>
    <s v="Qtr. 2 Lhaovo Baptist Church"/>
    <s v="MMR001CMP032"/>
    <s v="GCA"/>
    <s v="Urban"/>
    <n v="91"/>
    <n v="328"/>
    <n v="69"/>
    <n v="258"/>
    <n v="91"/>
    <n v="328"/>
    <x v="0"/>
    <x v="8"/>
    <x v="0"/>
  </r>
  <r>
    <x v="0"/>
    <s v="Waingmaw"/>
    <s v="Qtr. 2 Lhaovo Baptist Church"/>
    <s v="MMR001CMP032"/>
    <s v="GCA"/>
    <s v="Urban"/>
    <n v="91"/>
    <n v="328"/>
    <n v="69"/>
    <n v="258"/>
    <n v="91"/>
    <n v="328"/>
    <x v="1"/>
    <x v="8"/>
    <x v="0"/>
  </r>
  <r>
    <x v="0"/>
    <s v="Mansi"/>
    <s v="Bum Tsit Pa "/>
    <s v="MMR001CMP129"/>
    <s v="NGCA"/>
    <s v="Rural"/>
    <n v="245"/>
    <n v="1232"/>
    <n v="425"/>
    <n v="1982"/>
    <n v="425"/>
    <n v="0"/>
    <x v="2"/>
    <x v="8"/>
    <x v="50"/>
  </r>
  <r>
    <x v="0"/>
    <s v="Waingmaw"/>
    <s v="Waingmaw AG Church"/>
    <s v="MMR001CMP038"/>
    <s v="GCA"/>
    <s v="Urban"/>
    <n v="70"/>
    <n v="278"/>
    <n v="37"/>
    <n v="156"/>
    <n v="71"/>
    <n v="277"/>
    <x v="2"/>
    <x v="8"/>
    <x v="1"/>
  </r>
  <r>
    <x v="0"/>
    <s v="Myitkyina"/>
    <s v="Maw Hpawng Lhaovo Baptist Church"/>
    <s v="MMR001CMP021"/>
    <s v="GCA"/>
    <s v="Rural"/>
    <n v="14"/>
    <n v="71"/>
    <n v="11"/>
    <n v="56"/>
    <n v="13"/>
    <n v="71"/>
    <x v="1"/>
    <x v="8"/>
    <x v="1"/>
  </r>
  <r>
    <x v="0"/>
    <s v="Myitkyina"/>
    <s v="Maw Hpawng Lhaovo Baptist Church"/>
    <s v="MMR001CMP021"/>
    <s v="GCA"/>
    <s v="Rural"/>
    <n v="14"/>
    <n v="71"/>
    <n v="11"/>
    <n v="56"/>
    <n v="13"/>
    <n v="71"/>
    <x v="0"/>
    <x v="8"/>
    <x v="2"/>
  </r>
  <r>
    <x v="0"/>
    <s v="Momauk"/>
    <s v="Je Yang Hka "/>
    <s v="MMR001CMP121"/>
    <s v="NGCA"/>
    <s v="Rural"/>
    <n v="1695"/>
    <n v="7145"/>
    <n v="1501"/>
    <n v="8042"/>
    <n v="1643"/>
    <n v="8780"/>
    <x v="0"/>
    <x v="8"/>
    <x v="67"/>
  </r>
  <r>
    <x v="0"/>
    <s v="Momauk"/>
    <s v="Je Yang Hka "/>
    <s v="MMR001CMP121"/>
    <s v="NGCA"/>
    <s v="Rural"/>
    <n v="1695"/>
    <n v="7145"/>
    <n v="1501"/>
    <n v="8042"/>
    <n v="1643"/>
    <n v="8780"/>
    <x v="1"/>
    <x v="8"/>
    <x v="22"/>
  </r>
  <r>
    <x v="0"/>
    <s v="Myitkyina"/>
    <s v="Jan Mai Kawng Catholic Church"/>
    <s v="MMR001CMP019"/>
    <s v="GCA"/>
    <s v="Urban"/>
    <n v="105"/>
    <n v="462"/>
    <n v="103"/>
    <n v="462"/>
    <n v="123"/>
    <n v="463"/>
    <x v="0"/>
    <x v="8"/>
    <x v="21"/>
  </r>
  <r>
    <x v="0"/>
    <s v="Myitkyina"/>
    <s v="Jan Mai Kawng Catholic Church"/>
    <s v="MMR001CMP019"/>
    <s v="GCA"/>
    <s v="Urban"/>
    <n v="105"/>
    <n v="462"/>
    <n v="103"/>
    <n v="462"/>
    <n v="123"/>
    <n v="463"/>
    <x v="1"/>
    <x v="8"/>
    <x v="21"/>
  </r>
  <r>
    <x v="0"/>
    <s v="Myitkyina"/>
    <s v="Maw Hpawng Hka Nan Baptist Church"/>
    <s v="MMR001CMP020"/>
    <s v="GCA"/>
    <s v="Rural"/>
    <n v="21"/>
    <n v="99"/>
    <n v="18"/>
    <n v="89"/>
    <n v="21"/>
    <n v="99"/>
    <x v="1"/>
    <x v="8"/>
    <x v="1"/>
  </r>
  <r>
    <x v="1"/>
    <s v="Kutkai"/>
    <s v="Mine Yu Lay village"/>
    <s v="MMR015CMP018"/>
    <s v="GCA"/>
    <s v="Rural"/>
    <n v="63"/>
    <n v="305"/>
    <n v="69"/>
    <n v="305"/>
    <n v="69"/>
    <n v="305"/>
    <x v="2"/>
    <x v="8"/>
    <x v="2"/>
  </r>
  <r>
    <x v="0"/>
    <s v="Waingmaw"/>
    <s v="Qtr. 3 Mu-yin  Baptist Church"/>
    <s v="MMR001CMP030"/>
    <s v="GCA"/>
    <s v="Urban"/>
    <n v="31"/>
    <n v="171"/>
    <n v="23"/>
    <n v="124"/>
    <n v="31"/>
    <n v="171"/>
    <x v="0"/>
    <x v="8"/>
    <x v="2"/>
  </r>
  <r>
    <x v="0"/>
    <s v="Shwegu"/>
    <s v="Shwe Gu Catholic Church"/>
    <s v="MMR001CMP068"/>
    <s v="GCA"/>
    <s v="Urban"/>
    <n v="41"/>
    <n v="152"/>
    <n v="38"/>
    <n v="165"/>
    <n v="38"/>
    <n v="0"/>
    <x v="2"/>
    <x v="8"/>
    <x v="1"/>
  </r>
  <r>
    <x v="1"/>
    <s v="Kutkai"/>
    <s v="Mine Yu Lay village"/>
    <s v="MMR015CMP018"/>
    <s v="GCA"/>
    <s v="Rural"/>
    <n v="63"/>
    <n v="305"/>
    <n v="69"/>
    <n v="305"/>
    <n v="69"/>
    <n v="305"/>
    <x v="0"/>
    <x v="8"/>
    <x v="2"/>
  </r>
  <r>
    <x v="1"/>
    <s v="Muse"/>
    <s v="Muse Baptist Church"/>
    <s v="MMR015CMP213"/>
    <s v="GCA"/>
    <s v="Urban"/>
    <n v="56"/>
    <n v="236"/>
    <n v="52"/>
    <n v="212"/>
    <n v="52"/>
    <n v="212"/>
    <x v="1"/>
    <x v="8"/>
    <x v="1"/>
  </r>
  <r>
    <x v="0"/>
    <s v="Myitkyina"/>
    <s v="Tat Kone COC Baptist - Tat Kone Htoi San"/>
    <s v="MMR001CMP023"/>
    <s v="GCA"/>
    <s v="Urban"/>
    <n v="54"/>
    <n v="258"/>
    <n v="53"/>
    <n v="251"/>
    <n v="54"/>
    <n v="257"/>
    <x v="0"/>
    <x v="8"/>
    <x v="2"/>
  </r>
  <r>
    <x v="0"/>
    <s v="Myitkyina"/>
    <s v="Tat Kone COC Baptist - Tat Kone Htoi San"/>
    <s v="MMR001CMP023"/>
    <s v="GCA"/>
    <s v="Urban"/>
    <n v="54"/>
    <n v="258"/>
    <n v="53"/>
    <n v="251"/>
    <n v="54"/>
    <n v="257"/>
    <x v="1"/>
    <x v="8"/>
    <x v="2"/>
  </r>
  <r>
    <x v="0"/>
    <s v="Myitkyina"/>
    <s v="Tat Kone COC Baptist - Tat Kone Htoi San"/>
    <s v="MMR001CMP023"/>
    <s v="GCA"/>
    <s v="Urban"/>
    <n v="54"/>
    <n v="258"/>
    <n v="53"/>
    <n v="251"/>
    <n v="54"/>
    <n v="257"/>
    <x v="2"/>
    <x v="8"/>
    <x v="2"/>
  </r>
  <r>
    <x v="0"/>
    <s v="Waingmaw"/>
    <s v="Waingmaw AG Church"/>
    <s v="MMR001CMP038"/>
    <s v="GCA"/>
    <s v="Urban"/>
    <n v="70"/>
    <n v="278"/>
    <n v="37"/>
    <n v="156"/>
    <n v="71"/>
    <n v="277"/>
    <x v="1"/>
    <x v="8"/>
    <x v="2"/>
  </r>
  <r>
    <x v="0"/>
    <s v="Waingmaw"/>
    <s v="Waingmaw AG Church"/>
    <s v="MMR001CMP038"/>
    <s v="GCA"/>
    <s v="Urban"/>
    <n v="70"/>
    <n v="278"/>
    <n v="37"/>
    <n v="156"/>
    <n v="71"/>
    <n v="277"/>
    <x v="0"/>
    <x v="8"/>
    <x v="1"/>
  </r>
  <r>
    <x v="0"/>
    <s v="Momauk"/>
    <s v="Je Yang Hka "/>
    <s v="MMR001CMP121"/>
    <s v="NGCA"/>
    <s v="Rural"/>
    <n v="1695"/>
    <n v="7145"/>
    <n v="1501"/>
    <n v="8042"/>
    <n v="1643"/>
    <n v="8780"/>
    <x v="2"/>
    <x v="8"/>
    <x v="12"/>
  </r>
  <r>
    <x v="0"/>
    <s v="Myitkyina"/>
    <s v="Jan Mai Kawng Catholic Church"/>
    <s v="MMR001CMP019"/>
    <s v="GCA"/>
    <s v="Urban"/>
    <n v="105"/>
    <n v="462"/>
    <n v="103"/>
    <n v="462"/>
    <n v="123"/>
    <n v="463"/>
    <x v="2"/>
    <x v="8"/>
    <x v="2"/>
  </r>
  <r>
    <x v="0"/>
    <s v="Chipwi"/>
    <s v="Saw Zam"/>
    <s v="MMR001CMP225"/>
    <s v="GCA"/>
    <s v="Rural"/>
    <n v="30"/>
    <n v="174"/>
    <n v="28"/>
    <n v="167"/>
    <n v="30"/>
    <n v="174"/>
    <x v="1"/>
    <x v="8"/>
    <x v="2"/>
  </r>
  <r>
    <x v="0"/>
    <s v="Myitkyina"/>
    <s v="Nan Kway St. John Catholic Church"/>
    <s v="MMR001CMP024"/>
    <s v="GCA"/>
    <s v="Rural"/>
    <n v="67"/>
    <n v="327"/>
    <n v="68"/>
    <n v="327"/>
    <n v="68"/>
    <n v="327"/>
    <x v="1"/>
    <x v="8"/>
    <x v="0"/>
  </r>
  <r>
    <x v="0"/>
    <s v="Bhamo"/>
    <s v="AD-2000 Tharthana Compound"/>
    <s v="MMR001CMP050"/>
    <s v="GCA"/>
    <s v="Urban"/>
    <n v="274"/>
    <n v="1349"/>
    <n v="255"/>
    <n v="1126"/>
    <n v="255"/>
    <n v="0"/>
    <x v="1"/>
    <x v="8"/>
    <x v="1"/>
  </r>
  <r>
    <x v="1"/>
    <s v="Muse"/>
    <s v="Muse Baptist Church"/>
    <s v="MMR015CMP213"/>
    <s v="GCA"/>
    <s v="Urban"/>
    <n v="56"/>
    <n v="236"/>
    <n v="52"/>
    <n v="212"/>
    <n v="52"/>
    <n v="212"/>
    <x v="0"/>
    <x v="8"/>
    <x v="1"/>
  </r>
  <r>
    <x v="0"/>
    <s v="Mansi"/>
    <s v="Man Wing Catholic Church 2"/>
    <s v="MMR001CMP132"/>
    <s v="GCA"/>
    <s v="Rural"/>
    <n v="458"/>
    <n v="2139"/>
    <n v="144"/>
    <n v="520"/>
    <n v="144"/>
    <n v="0"/>
    <x v="0"/>
    <x v="8"/>
    <x v="2"/>
  </r>
  <r>
    <x v="0"/>
    <s v="Mansi"/>
    <s v="Man Wing Baptist Church"/>
    <s v="MMR001CMP133"/>
    <s v="GCA"/>
    <s v="Rural"/>
    <n v="111"/>
    <n v="541"/>
    <n v="107"/>
    <n v="525"/>
    <n v="111"/>
    <n v="525"/>
    <x v="0"/>
    <x v="8"/>
    <x v="2"/>
  </r>
  <r>
    <x v="0"/>
    <s v="Bhamo"/>
    <s v="AD-2000 Tharthana Compound"/>
    <s v="MMR001CMP050"/>
    <s v="GCA"/>
    <s v="Urban"/>
    <n v="274"/>
    <n v="1349"/>
    <n v="255"/>
    <n v="1126"/>
    <n v="255"/>
    <n v="0"/>
    <x v="0"/>
    <x v="8"/>
    <x v="0"/>
  </r>
  <r>
    <x v="0"/>
    <s v="Myitkyina"/>
    <s v="Tat Kone Emanuel Church"/>
    <s v="MMR001CMP004"/>
    <s v="GCA"/>
    <s v="Urban"/>
    <n v="6"/>
    <n v="29"/>
    <n v="4"/>
    <n v="20"/>
    <n v="6"/>
    <n v="29"/>
    <x v="0"/>
    <x v="8"/>
    <x v="2"/>
  </r>
  <r>
    <x v="0"/>
    <s v="Myitkyina"/>
    <s v="Pa Dauk Myaing(Pa La Na)"/>
    <s v="MMR001CMP162"/>
    <s v="GCA"/>
    <s v="Rural"/>
    <n v="43"/>
    <n v="207"/>
    <n v="43"/>
    <n v="269"/>
    <n v="43"/>
    <n v="270"/>
    <x v="0"/>
    <x v="8"/>
    <x v="0"/>
  </r>
  <r>
    <x v="0"/>
    <s v="Myitkyina"/>
    <s v="Tat Kone Emanuel Church"/>
    <s v="MMR001CMP004"/>
    <s v="GCA"/>
    <s v="Urban"/>
    <n v="6"/>
    <n v="29"/>
    <n v="4"/>
    <n v="20"/>
    <n v="6"/>
    <n v="29"/>
    <x v="1"/>
    <x v="8"/>
    <x v="2"/>
  </r>
  <r>
    <x v="0"/>
    <s v="Myitkyina"/>
    <s v="Wun Tho Buddhist Monastery"/>
    <s v="MMR001CMP022"/>
    <s v="GCA"/>
    <s v="Urban"/>
    <n v="7"/>
    <n v="37"/>
    <n v="7"/>
    <n v="37"/>
    <n v="7"/>
    <n v="37"/>
    <x v="0"/>
    <x v="8"/>
    <x v="2"/>
  </r>
  <r>
    <x v="0"/>
    <s v="Myitkyina"/>
    <s v="Wun Tho Buddhist Monastery"/>
    <s v="MMR001CMP022"/>
    <s v="GCA"/>
    <s v="Urban"/>
    <n v="7"/>
    <n v="37"/>
    <n v="7"/>
    <n v="37"/>
    <n v="7"/>
    <n v="37"/>
    <x v="1"/>
    <x v="8"/>
    <x v="2"/>
  </r>
  <r>
    <x v="0"/>
    <s v="Myitkyina"/>
    <s v="Nan Kway St. John Catholic Church"/>
    <s v="MMR001CMP024"/>
    <s v="GCA"/>
    <s v="Rural"/>
    <n v="67"/>
    <n v="327"/>
    <n v="68"/>
    <n v="327"/>
    <n v="68"/>
    <n v="327"/>
    <x v="2"/>
    <x v="8"/>
    <x v="1"/>
  </r>
  <r>
    <x v="0"/>
    <s v="Momauk"/>
    <s v="Dum Bung "/>
    <s v="MMR001CMP123"/>
    <s v="NGCA"/>
    <s v="Rural"/>
    <n v="116"/>
    <n v="595"/>
    <n v="115"/>
    <n v="605"/>
    <n v="115"/>
    <n v="605"/>
    <x v="0"/>
    <x v="8"/>
    <x v="0"/>
  </r>
  <r>
    <x v="0"/>
    <s v="Momauk"/>
    <s v="Dum Bung "/>
    <s v="MMR001CMP123"/>
    <s v="NGCA"/>
    <s v="Rural"/>
    <n v="116"/>
    <n v="595"/>
    <n v="115"/>
    <n v="605"/>
    <n v="115"/>
    <n v="605"/>
    <x v="1"/>
    <x v="8"/>
    <x v="1"/>
  </r>
  <r>
    <x v="0"/>
    <s v="Momauk"/>
    <s v="Dum Bung "/>
    <s v="MMR001CMP123"/>
    <s v="NGCA"/>
    <s v="Rural"/>
    <n v="116"/>
    <n v="595"/>
    <n v="115"/>
    <n v="605"/>
    <n v="115"/>
    <n v="605"/>
    <x v="2"/>
    <x v="8"/>
    <x v="2"/>
  </r>
  <r>
    <x v="0"/>
    <s v="Myitkyina"/>
    <s v="Wun Tho Buddhist Monastery"/>
    <s v="MMR001CMP022"/>
    <s v="GCA"/>
    <s v="Urban"/>
    <n v="7"/>
    <n v="37"/>
    <n v="7"/>
    <n v="37"/>
    <n v="7"/>
    <n v="37"/>
    <x v="2"/>
    <x v="8"/>
    <x v="2"/>
  </r>
  <r>
    <x v="0"/>
    <s v="Mansi"/>
    <s v="Man Wing Catholic Church 2"/>
    <s v="MMR001CMP132"/>
    <s v="GCA"/>
    <s v="Rural"/>
    <n v="458"/>
    <n v="2139"/>
    <n v="144"/>
    <n v="520"/>
    <n v="144"/>
    <n v="0"/>
    <x v="1"/>
    <x v="8"/>
    <x v="2"/>
  </r>
  <r>
    <x v="0"/>
    <s v="Myitkyina"/>
    <s v="Maw Hpawng Hka Nan Baptist Church"/>
    <s v="MMR001CMP020"/>
    <s v="GCA"/>
    <s v="Rural"/>
    <n v="21"/>
    <n v="99"/>
    <n v="18"/>
    <n v="89"/>
    <n v="21"/>
    <n v="99"/>
    <x v="0"/>
    <x v="8"/>
    <x v="1"/>
  </r>
  <r>
    <x v="0"/>
    <s v="Hpakant"/>
    <s v="5 Ward RC Church(lon Khin)"/>
    <s v="MMR001CMP168"/>
    <s v="GCA"/>
    <s v="Rural"/>
    <n v="66"/>
    <n v="367"/>
    <n v="60"/>
    <n v="374"/>
    <n v="70"/>
    <n v="366"/>
    <x v="1"/>
    <x v="8"/>
    <x v="1"/>
  </r>
  <r>
    <x v="0"/>
    <s v="Hpakant"/>
    <s v="5 Ward RC Church(lon Khin)"/>
    <s v="MMR001CMP168"/>
    <s v="GCA"/>
    <s v="Rural"/>
    <n v="66"/>
    <n v="367"/>
    <n v="60"/>
    <n v="374"/>
    <n v="70"/>
    <n v="366"/>
    <x v="0"/>
    <x v="8"/>
    <x v="1"/>
  </r>
  <r>
    <x v="0"/>
    <s v="Myitkyina"/>
    <s v="Maw Hpawng Hka Nan Baptist Church"/>
    <s v="MMR001CMP020"/>
    <s v="GCA"/>
    <s v="Rural"/>
    <n v="21"/>
    <n v="99"/>
    <n v="18"/>
    <n v="89"/>
    <n v="21"/>
    <n v="99"/>
    <x v="2"/>
    <x v="8"/>
    <x v="2"/>
  </r>
  <r>
    <x v="0"/>
    <s v="Mansi"/>
    <s v="Man Wing Baptist Church Cultural Compound"/>
    <s v="MMR001CMP230"/>
    <s v="GCA"/>
    <s v="Rural"/>
    <n v="113"/>
    <n v="490"/>
    <n v="113"/>
    <n v="476"/>
    <n v="113"/>
    <n v="476"/>
    <x v="1"/>
    <x v="8"/>
    <x v="2"/>
  </r>
  <r>
    <x v="0"/>
    <s v="Momauk"/>
    <s v="Momauk Baptist Church"/>
    <s v="MMR001CMP056"/>
    <s v="GCA"/>
    <s v="Urban"/>
    <n v="207"/>
    <n v="1863"/>
    <n v="391"/>
    <n v="1820"/>
    <n v="391"/>
    <n v="1820"/>
    <x v="0"/>
    <x v="8"/>
    <x v="2"/>
  </r>
  <r>
    <x v="0"/>
    <s v="Waingmaw"/>
    <s v="Border Post 8"/>
    <s v="MMR001CMP113"/>
    <s v="NGCA"/>
    <s v="Rural"/>
    <n v="155"/>
    <n v="672"/>
    <n v="155"/>
    <n v="665"/>
    <n v="155"/>
    <n v="665"/>
    <x v="2"/>
    <x v="8"/>
    <x v="1"/>
  </r>
  <r>
    <x v="0"/>
    <s v="Bhamo"/>
    <s v="AD-2000 Tharthana Compound"/>
    <s v="MMR001CMP050"/>
    <s v="GCA"/>
    <s v="Urban"/>
    <n v="274"/>
    <n v="1349"/>
    <n v="255"/>
    <n v="1126"/>
    <n v="255"/>
    <n v="0"/>
    <x v="2"/>
    <x v="8"/>
    <x v="1"/>
  </r>
  <r>
    <x v="0"/>
    <s v="Waingmaw"/>
    <s v="Border Post 8"/>
    <s v="MMR001CMP113"/>
    <s v="NGCA"/>
    <s v="Rural"/>
    <n v="155"/>
    <n v="672"/>
    <n v="155"/>
    <n v="665"/>
    <n v="155"/>
    <n v="665"/>
    <x v="0"/>
    <x v="8"/>
    <x v="0"/>
  </r>
  <r>
    <x v="0"/>
    <s v="Chipwi"/>
    <s v="Saw Zam"/>
    <s v="MMR001CMP225"/>
    <s v="GCA"/>
    <s v="Rural"/>
    <n v="30"/>
    <n v="174"/>
    <n v="28"/>
    <n v="167"/>
    <n v="30"/>
    <n v="174"/>
    <x v="2"/>
    <x v="8"/>
    <x v="1"/>
  </r>
  <r>
    <x v="1"/>
    <s v="Kutkai"/>
    <s v="Zup Aung Camp"/>
    <s v="MMR015CMP020"/>
    <s v="GCA"/>
    <s v="Rural"/>
    <n v="218"/>
    <n v="1108"/>
    <n v="202"/>
    <n v="906"/>
    <n v="202"/>
    <n v="906"/>
    <x v="2"/>
    <x v="8"/>
    <x v="2"/>
  </r>
  <r>
    <x v="0"/>
    <s v="Myitkyina"/>
    <s v="Tat Kone Emanuel Church"/>
    <s v="MMR001CMP004"/>
    <s v="GCA"/>
    <s v="Urban"/>
    <n v="6"/>
    <n v="29"/>
    <n v="4"/>
    <n v="20"/>
    <n v="6"/>
    <n v="29"/>
    <x v="2"/>
    <x v="8"/>
    <x v="2"/>
  </r>
  <r>
    <x v="0"/>
    <s v="Mansi"/>
    <s v="Mansi Baptist Church"/>
    <s v="MMR001CMP066"/>
    <s v="GCA"/>
    <s v="Urban"/>
    <n v="221"/>
    <n v="1003"/>
    <n v="192"/>
    <n v="873"/>
    <n v="192"/>
    <n v="873"/>
    <x v="2"/>
    <x v="8"/>
    <x v="4"/>
  </r>
  <r>
    <x v="0"/>
    <s v="Myitkyina"/>
    <s v="Shatapru Sut Ngai Tawng"/>
    <s v="MMR001CMP006"/>
    <s v="GCA"/>
    <s v="Urban"/>
    <n v="95"/>
    <n v="385"/>
    <m/>
    <m/>
    <m/>
    <n v="395"/>
    <x v="2"/>
    <x v="8"/>
    <x v="2"/>
  </r>
  <r>
    <x v="0"/>
    <s v="Myitkyina"/>
    <s v="Shatapru Sut Ngai Tawng"/>
    <s v="MMR001CMP006"/>
    <s v="GCA"/>
    <s v="Urban"/>
    <n v="95"/>
    <n v="385"/>
    <m/>
    <m/>
    <m/>
    <n v="395"/>
    <x v="1"/>
    <x v="8"/>
    <x v="4"/>
  </r>
  <r>
    <x v="0"/>
    <s v="Myitkyina"/>
    <s v="Shatapru Sut Ngai Tawng"/>
    <s v="MMR001CMP006"/>
    <s v="GCA"/>
    <s v="Urban"/>
    <n v="95"/>
    <n v="385"/>
    <m/>
    <m/>
    <m/>
    <n v="395"/>
    <x v="0"/>
    <x v="8"/>
    <x v="4"/>
  </r>
  <r>
    <x v="0"/>
    <s v="Mansi"/>
    <s v="Mansi Baptist Church"/>
    <s v="MMR001CMP066"/>
    <s v="GCA"/>
    <s v="Urban"/>
    <n v="221"/>
    <n v="1003"/>
    <n v="192"/>
    <n v="873"/>
    <n v="192"/>
    <n v="873"/>
    <x v="1"/>
    <x v="8"/>
    <x v="3"/>
  </r>
  <r>
    <x v="0"/>
    <s v="Waingmaw"/>
    <s v="Border Post 8"/>
    <s v="MMR001CMP113"/>
    <s v="NGCA"/>
    <s v="Rural"/>
    <n v="155"/>
    <n v="672"/>
    <n v="155"/>
    <n v="665"/>
    <n v="155"/>
    <n v="665"/>
    <x v="1"/>
    <x v="8"/>
    <x v="1"/>
  </r>
  <r>
    <x v="0"/>
    <s v="Waingmaw"/>
    <s v="Thargaya Lisu Baptist Church"/>
    <s v="MMR001CMP037"/>
    <s v="GCA"/>
    <s v="Urban"/>
    <n v="44"/>
    <n v="183"/>
    <n v="25"/>
    <n v="115"/>
    <n v="44"/>
    <n v="181"/>
    <x v="2"/>
    <x v="8"/>
    <x v="2"/>
  </r>
  <r>
    <x v="0"/>
    <s v="Bhamo"/>
    <s v="Aung Thar Church"/>
    <s v="MMR001CMP194"/>
    <s v="GCA"/>
    <s v="Mixed"/>
    <n v="12"/>
    <n v="52"/>
    <n v="12"/>
    <n v="56"/>
    <n v="12"/>
    <n v="56"/>
    <x v="1"/>
    <x v="8"/>
    <x v="2"/>
  </r>
  <r>
    <x v="0"/>
    <s v="Bhamo"/>
    <s v="Aung Thar Church"/>
    <s v="MMR001CMP194"/>
    <s v="GCA"/>
    <s v="Mixed"/>
    <n v="12"/>
    <n v="52"/>
    <n v="12"/>
    <n v="56"/>
    <n v="12"/>
    <n v="56"/>
    <x v="2"/>
    <x v="8"/>
    <x v="1"/>
  </r>
  <r>
    <x v="0"/>
    <s v="Mansi"/>
    <s v="Mansi Baptist Church"/>
    <s v="MMR001CMP066"/>
    <s v="GCA"/>
    <s v="Urban"/>
    <n v="221"/>
    <n v="1003"/>
    <n v="192"/>
    <n v="873"/>
    <n v="192"/>
    <n v="873"/>
    <x v="0"/>
    <x v="8"/>
    <x v="13"/>
  </r>
  <r>
    <x v="0"/>
    <s v="Mansi"/>
    <s v="Man Wing Catholic Church 1"/>
    <s v="MMR001CMP228"/>
    <s v="GCA"/>
    <s v="Rural"/>
    <n v="123"/>
    <n v="555"/>
    <n v="443"/>
    <n v="2248"/>
    <n v="443"/>
    <n v="0"/>
    <x v="2"/>
    <x v="8"/>
    <x v="10"/>
  </r>
  <r>
    <x v="1"/>
    <s v="Kutkai"/>
    <s v="Zup Aung Camp"/>
    <s v="MMR015CMP020"/>
    <s v="GCA"/>
    <s v="Rural"/>
    <n v="218"/>
    <n v="1108"/>
    <n v="202"/>
    <n v="906"/>
    <n v="202"/>
    <n v="906"/>
    <x v="1"/>
    <x v="8"/>
    <x v="1"/>
  </r>
  <r>
    <x v="1"/>
    <s v="Muse"/>
    <s v="Muse Baptist Church"/>
    <s v="MMR015CMP213"/>
    <s v="GCA"/>
    <s v="Urban"/>
    <n v="56"/>
    <n v="236"/>
    <n v="52"/>
    <n v="212"/>
    <n v="52"/>
    <n v="212"/>
    <x v="2"/>
    <x v="8"/>
    <x v="2"/>
  </r>
  <r>
    <x v="0"/>
    <s v="Bhamo"/>
    <s v="Aung Thar Church"/>
    <s v="MMR001CMP194"/>
    <s v="GCA"/>
    <s v="Mixed"/>
    <n v="12"/>
    <n v="52"/>
    <n v="12"/>
    <n v="56"/>
    <n v="12"/>
    <n v="56"/>
    <x v="0"/>
    <x v="8"/>
    <x v="1"/>
  </r>
  <r>
    <x v="0"/>
    <s v="Waingmaw"/>
    <s v="Thargaya Lisu Baptist Church"/>
    <s v="MMR001CMP037"/>
    <s v="GCA"/>
    <s v="Urban"/>
    <n v="44"/>
    <n v="183"/>
    <n v="25"/>
    <n v="115"/>
    <n v="44"/>
    <n v="181"/>
    <x v="1"/>
    <x v="8"/>
    <x v="1"/>
  </r>
  <r>
    <x v="1"/>
    <s v="Namhkan"/>
    <s v="Nam Hkam (KBC Jaw Wang) II"/>
    <s v="MMR015CMP214"/>
    <s v="GCA"/>
    <s v="Urban"/>
    <n v="38"/>
    <n v="198"/>
    <n v="35"/>
    <n v="188"/>
    <n v="37"/>
    <n v="198"/>
    <x v="2"/>
    <x v="8"/>
    <x v="2"/>
  </r>
  <r>
    <x v="0"/>
    <s v="Momauk"/>
    <s v="Momauk Baptist Church"/>
    <s v="MMR001CMP056"/>
    <s v="GCA"/>
    <s v="Urban"/>
    <n v="207"/>
    <n v="1863"/>
    <n v="391"/>
    <n v="1820"/>
    <n v="391"/>
    <n v="1820"/>
    <x v="1"/>
    <x v="8"/>
    <x v="2"/>
  </r>
  <r>
    <x v="0"/>
    <s v="Momauk"/>
    <s v="Momauk Baptist Church"/>
    <s v="MMR001CMP056"/>
    <s v="GCA"/>
    <s v="Urban"/>
    <n v="207"/>
    <n v="1863"/>
    <n v="391"/>
    <n v="1820"/>
    <n v="391"/>
    <n v="1820"/>
    <x v="2"/>
    <x v="8"/>
    <x v="2"/>
  </r>
  <r>
    <x v="0"/>
    <s v="Waingmaw"/>
    <s v="Nawng Hee Village"/>
    <s v="MMR001CMP033"/>
    <s v="GCA"/>
    <s v="Rural"/>
    <n v="18"/>
    <n v="82"/>
    <n v="12"/>
    <n v="51"/>
    <n v="18"/>
    <n v="81"/>
    <x v="2"/>
    <x v="8"/>
    <x v="2"/>
  </r>
  <r>
    <x v="0"/>
    <s v="Waingmaw"/>
    <s v="Nawng Hee Village"/>
    <s v="MMR001CMP033"/>
    <s v="GCA"/>
    <s v="Rural"/>
    <n v="18"/>
    <n v="82"/>
    <n v="12"/>
    <n v="51"/>
    <n v="18"/>
    <n v="81"/>
    <x v="1"/>
    <x v="8"/>
    <x v="2"/>
  </r>
  <r>
    <x v="0"/>
    <s v="Waingmaw"/>
    <s v="Nawng Hee Village"/>
    <s v="MMR001CMP033"/>
    <s v="GCA"/>
    <s v="Rural"/>
    <n v="18"/>
    <n v="82"/>
    <n v="12"/>
    <n v="51"/>
    <n v="18"/>
    <n v="81"/>
    <x v="0"/>
    <x v="8"/>
    <x v="2"/>
  </r>
  <r>
    <x v="0"/>
    <s v="Mansi"/>
    <s v="Man Wing Catholic Church 1"/>
    <s v="MMR001CMP228"/>
    <s v="GCA"/>
    <s v="Rural"/>
    <n v="123"/>
    <n v="555"/>
    <n v="443"/>
    <n v="2248"/>
    <n v="443"/>
    <n v="0"/>
    <x v="1"/>
    <x v="8"/>
    <x v="68"/>
  </r>
  <r>
    <x v="0"/>
    <s v="Mansi"/>
    <s v="Lana Zup Ja "/>
    <s v="MMR001CMP128"/>
    <s v="NGCA"/>
    <s v="Rural"/>
    <n v="545"/>
    <n v="2560"/>
    <n v="553"/>
    <n v="2692"/>
    <n v="553"/>
    <n v="0"/>
    <x v="0"/>
    <x v="8"/>
    <x v="21"/>
  </r>
  <r>
    <x v="0"/>
    <s v="Waingmaw"/>
    <s v="Thargaya Lisu Baptist Church"/>
    <s v="MMR001CMP037"/>
    <s v="GCA"/>
    <s v="Urban"/>
    <n v="44"/>
    <n v="183"/>
    <n v="25"/>
    <n v="115"/>
    <n v="44"/>
    <n v="181"/>
    <x v="0"/>
    <x v="8"/>
    <x v="1"/>
  </r>
  <r>
    <x v="0"/>
    <s v="Waingmaw"/>
    <s v="Qtr. 4 Monestry (Thargaya Thayett Taw)"/>
    <s v="MMR001CMP026"/>
    <s v="GCA"/>
    <s v="Urban"/>
    <n v="88"/>
    <n v="482"/>
    <n v="80"/>
    <n v="427"/>
    <n v="87"/>
    <n v="480"/>
    <x v="2"/>
    <x v="8"/>
    <x v="2"/>
  </r>
  <r>
    <x v="0"/>
    <s v="Myitkyina"/>
    <s v="Nan Kway St. John Catholic Church"/>
    <s v="MMR001CMP024"/>
    <s v="GCA"/>
    <s v="Rural"/>
    <n v="67"/>
    <n v="327"/>
    <n v="68"/>
    <n v="327"/>
    <n v="68"/>
    <n v="327"/>
    <x v="0"/>
    <x v="8"/>
    <x v="4"/>
  </r>
  <r>
    <x v="0"/>
    <s v="Waingmaw"/>
    <s v="Qtr. 4 Monestry (Thargaya Thayett Taw)"/>
    <s v="MMR001CMP026"/>
    <s v="GCA"/>
    <s v="Urban"/>
    <n v="88"/>
    <n v="482"/>
    <n v="80"/>
    <n v="427"/>
    <n v="87"/>
    <n v="480"/>
    <x v="0"/>
    <x v="8"/>
    <x v="2"/>
  </r>
  <r>
    <x v="0"/>
    <s v="Chipwi"/>
    <s v="Saw Zam"/>
    <s v="MMR001CMP225"/>
    <s v="GCA"/>
    <s v="Rural"/>
    <n v="30"/>
    <n v="174"/>
    <n v="28"/>
    <n v="167"/>
    <n v="30"/>
    <n v="174"/>
    <x v="0"/>
    <x v="8"/>
    <x v="2"/>
  </r>
  <r>
    <x v="0"/>
    <s v="Mansi"/>
    <s v="Man Wing Baptist Church"/>
    <s v="MMR001CMP133"/>
    <s v="GCA"/>
    <s v="Rural"/>
    <n v="111"/>
    <n v="541"/>
    <n v="107"/>
    <n v="525"/>
    <n v="111"/>
    <n v="525"/>
    <x v="2"/>
    <x v="8"/>
    <x v="2"/>
  </r>
  <r>
    <x v="1"/>
    <s v="Kutkai"/>
    <s v="Kutkai downtown (KBC Church)"/>
    <s v="MMR015CMP016"/>
    <s v="GCA"/>
    <s v="Urban"/>
    <n v="65"/>
    <n v="285"/>
    <n v="63"/>
    <n v="286"/>
    <n v="63"/>
    <n v="286"/>
    <x v="0"/>
    <x v="8"/>
    <x v="2"/>
  </r>
  <r>
    <x v="0"/>
    <s v="Waingmaw"/>
    <s v="Qtr. 4 Monestry (Thargaya Thayett Taw)"/>
    <s v="MMR001CMP026"/>
    <s v="GCA"/>
    <s v="Urban"/>
    <n v="88"/>
    <n v="482"/>
    <n v="80"/>
    <n v="427"/>
    <n v="87"/>
    <n v="480"/>
    <x v="1"/>
    <x v="8"/>
    <x v="2"/>
  </r>
  <r>
    <x v="1"/>
    <s v="Muse"/>
    <s v="Muse Catholic Church"/>
    <s v="MMR015CMP216"/>
    <s v="GCA"/>
    <s v="Urban"/>
    <n v="26"/>
    <n v="111"/>
    <n v="26"/>
    <n v="118"/>
    <n v="26"/>
    <n v="118"/>
    <x v="2"/>
    <x v="8"/>
    <x v="2"/>
  </r>
  <r>
    <x v="1"/>
    <s v="Muse"/>
    <s v="Muse Catholic Church"/>
    <s v="MMR015CMP216"/>
    <s v="GCA"/>
    <s v="Urban"/>
    <n v="26"/>
    <n v="111"/>
    <n v="26"/>
    <n v="118"/>
    <n v="26"/>
    <n v="118"/>
    <x v="1"/>
    <x v="8"/>
    <x v="3"/>
  </r>
  <r>
    <x v="1"/>
    <s v="Muse"/>
    <s v="Muse Catholic Church"/>
    <s v="MMR015CMP216"/>
    <s v="GCA"/>
    <s v="Urban"/>
    <n v="26"/>
    <n v="111"/>
    <n v="26"/>
    <n v="118"/>
    <n v="26"/>
    <n v="118"/>
    <x v="0"/>
    <x v="8"/>
    <x v="2"/>
  </r>
  <r>
    <x v="0"/>
    <s v="Mogaung"/>
    <s v="Sar Hmaw - KBC"/>
    <s v="MMR001CMP236"/>
    <s v="GCA"/>
    <s v="Rural"/>
    <n v="40"/>
    <n v="158"/>
    <n v="31"/>
    <n v="138"/>
    <n v="31"/>
    <n v="138"/>
    <x v="2"/>
    <x v="8"/>
    <x v="1"/>
  </r>
  <r>
    <x v="0"/>
    <s v="Shwegu"/>
    <s v="Shwe Gu Baptist Church"/>
    <s v="MMR001CMP067"/>
    <s v="GCA"/>
    <s v="Urban"/>
    <n v="83"/>
    <n v="293"/>
    <n v="86"/>
    <n v="303"/>
    <n v="86"/>
    <n v="303"/>
    <x v="1"/>
    <x v="8"/>
    <x v="1"/>
  </r>
  <r>
    <x v="0"/>
    <s v="Mansi"/>
    <s v="Maing Khaung"/>
    <s v="MMR001CMP218"/>
    <s v="GCA"/>
    <s v="Rural"/>
    <n v="372"/>
    <n v="1443"/>
    <n v="165"/>
    <n v="1672"/>
    <n v="165"/>
    <n v="1672"/>
    <x v="2"/>
    <x v="8"/>
    <x v="2"/>
  </r>
  <r>
    <x v="0"/>
    <s v="Mansi"/>
    <s v="Maing Khaung"/>
    <s v="MMR001CMP218"/>
    <s v="GCA"/>
    <s v="Rural"/>
    <n v="372"/>
    <n v="1443"/>
    <n v="165"/>
    <n v="1672"/>
    <n v="165"/>
    <n v="1672"/>
    <x v="1"/>
    <x v="8"/>
    <x v="2"/>
  </r>
  <r>
    <x v="0"/>
    <s v="Mansi"/>
    <s v="Maing Khaung"/>
    <s v="MMR001CMP218"/>
    <s v="GCA"/>
    <s v="Rural"/>
    <n v="372"/>
    <n v="1443"/>
    <n v="165"/>
    <n v="1672"/>
    <n v="165"/>
    <n v="1672"/>
    <x v="0"/>
    <x v="8"/>
    <x v="2"/>
  </r>
  <r>
    <x v="0"/>
    <s v="Mogaung"/>
    <s v="Sar Hmaw - KBC"/>
    <s v="MMR001CMP236"/>
    <s v="GCA"/>
    <s v="Rural"/>
    <n v="40"/>
    <n v="158"/>
    <n v="31"/>
    <n v="138"/>
    <n v="31"/>
    <n v="138"/>
    <x v="1"/>
    <x v="8"/>
    <x v="3"/>
  </r>
  <r>
    <x v="0"/>
    <s v="Momauk"/>
    <s v="Loi Je Lisu Camp"/>
    <s v="MMR001CMP070"/>
    <s v="GCA"/>
    <s v="Urban"/>
    <n v="188"/>
    <n v="993"/>
    <n v="190"/>
    <n v="1021"/>
    <n v="190"/>
    <n v="1021"/>
    <x v="2"/>
    <x v="8"/>
    <x v="2"/>
  </r>
  <r>
    <x v="1"/>
    <s v="Kutkai"/>
    <s v="Mungji Pa Dabang (Catholic Church)"/>
    <s v="MMR015CMP217"/>
    <s v="GCA"/>
    <s v="Mixed"/>
    <n v="23"/>
    <n v="112"/>
    <n v="22"/>
    <n v="111"/>
    <n v="22"/>
    <n v="111"/>
    <x v="2"/>
    <x v="8"/>
    <x v="2"/>
  </r>
  <r>
    <x v="1"/>
    <s v="Kutkai"/>
    <s v="Mungji Pa Dabang (Catholic Church)"/>
    <s v="MMR015CMP217"/>
    <s v="GCA"/>
    <s v="Mixed"/>
    <n v="23"/>
    <n v="112"/>
    <n v="22"/>
    <n v="111"/>
    <n v="22"/>
    <n v="111"/>
    <x v="1"/>
    <x v="8"/>
    <x v="4"/>
  </r>
  <r>
    <x v="1"/>
    <s v="Kutkai"/>
    <s v="Mungji Pa Dabang (Catholic Church)"/>
    <s v="MMR015CMP217"/>
    <s v="GCA"/>
    <s v="Mixed"/>
    <n v="23"/>
    <n v="112"/>
    <n v="22"/>
    <n v="111"/>
    <n v="22"/>
    <n v="111"/>
    <x v="0"/>
    <x v="8"/>
    <x v="4"/>
  </r>
  <r>
    <x v="1"/>
    <s v="Manton"/>
    <s v="Mandung - RC"/>
    <s v="MMR015CMP209"/>
    <s v="GCA"/>
    <s v="Urban"/>
    <n v="31"/>
    <n v="183"/>
    <n v="29"/>
    <n v="157"/>
    <n v="29"/>
    <n v="157"/>
    <x v="0"/>
    <x v="8"/>
    <x v="13"/>
  </r>
  <r>
    <x v="1"/>
    <s v="Manton"/>
    <s v="Mandung - RC"/>
    <s v="MMR015CMP209"/>
    <s v="GCA"/>
    <s v="Urban"/>
    <n v="31"/>
    <n v="183"/>
    <n v="29"/>
    <n v="157"/>
    <n v="29"/>
    <n v="157"/>
    <x v="1"/>
    <x v="8"/>
    <x v="2"/>
  </r>
  <r>
    <x v="1"/>
    <s v="Manton"/>
    <s v="Mandung - RC"/>
    <s v="MMR015CMP209"/>
    <s v="GCA"/>
    <s v="Urban"/>
    <n v="31"/>
    <n v="183"/>
    <n v="29"/>
    <n v="157"/>
    <n v="29"/>
    <n v="157"/>
    <x v="2"/>
    <x v="8"/>
    <x v="13"/>
  </r>
  <r>
    <x v="1"/>
    <s v="Kutkai"/>
    <s v="Kutkai downtown (RC Church)"/>
    <s v="MMR015CMP017"/>
    <s v="GCA"/>
    <s v="Urban"/>
    <n v="31"/>
    <n v="144"/>
    <n v="30"/>
    <n v="139"/>
    <n v="30"/>
    <n v="139"/>
    <x v="0"/>
    <x v="8"/>
    <x v="2"/>
  </r>
  <r>
    <x v="0"/>
    <s v="Shwegu"/>
    <s v="Shwe Gu Baptist Church"/>
    <s v="MMR001CMP067"/>
    <s v="GCA"/>
    <s v="Urban"/>
    <n v="83"/>
    <n v="293"/>
    <n v="86"/>
    <n v="303"/>
    <n v="86"/>
    <n v="303"/>
    <x v="2"/>
    <x v="8"/>
    <x v="2"/>
  </r>
  <r>
    <x v="0"/>
    <s v="Mogaung"/>
    <s v="Sar Hmaw - KBC"/>
    <s v="MMR001CMP236"/>
    <s v="GCA"/>
    <s v="Rural"/>
    <n v="40"/>
    <n v="158"/>
    <n v="31"/>
    <n v="138"/>
    <n v="31"/>
    <n v="138"/>
    <x v="0"/>
    <x v="8"/>
    <x v="19"/>
  </r>
  <r>
    <x v="0"/>
    <s v="Momauk"/>
    <s v="Loi Je Lisu Camp"/>
    <s v="MMR001CMP070"/>
    <s v="GCA"/>
    <s v="Urban"/>
    <n v="188"/>
    <n v="993"/>
    <n v="190"/>
    <n v="1021"/>
    <n v="190"/>
    <n v="1021"/>
    <x v="1"/>
    <x v="8"/>
    <x v="2"/>
  </r>
  <r>
    <x v="0"/>
    <s v="Momauk"/>
    <s v="Loi Je Lisu Camp"/>
    <s v="MMR001CMP070"/>
    <s v="GCA"/>
    <s v="Urban"/>
    <n v="188"/>
    <n v="993"/>
    <n v="190"/>
    <n v="1021"/>
    <n v="190"/>
    <n v="1021"/>
    <x v="0"/>
    <x v="8"/>
    <x v="2"/>
  </r>
  <r>
    <x v="1"/>
    <s v="Kutkai"/>
    <s v="Kutkai downtown (RC Church)"/>
    <s v="MMR015CMP017"/>
    <s v="GCA"/>
    <s v="Urban"/>
    <n v="31"/>
    <n v="144"/>
    <n v="30"/>
    <n v="139"/>
    <n v="30"/>
    <n v="139"/>
    <x v="2"/>
    <x v="8"/>
    <x v="2"/>
  </r>
  <r>
    <x v="1"/>
    <s v="Kutkai"/>
    <s v="Kutkai downtown (RC Church)"/>
    <s v="MMR015CMP017"/>
    <s v="GCA"/>
    <s v="Urban"/>
    <n v="31"/>
    <n v="144"/>
    <n v="30"/>
    <n v="139"/>
    <n v="30"/>
    <n v="139"/>
    <x v="1"/>
    <x v="8"/>
    <x v="4"/>
  </r>
  <r>
    <x v="1"/>
    <s v="Namhkan"/>
    <s v="Nam Hkam Catholic Church ( St. Thomas I)"/>
    <s v="MMR015CMP003"/>
    <s v="GCA"/>
    <s v="Urban"/>
    <n v="48"/>
    <n v="218"/>
    <n v="44"/>
    <n v="215"/>
    <n v="44"/>
    <n v="215"/>
    <x v="2"/>
    <x v="8"/>
    <x v="0"/>
  </r>
  <r>
    <x v="1"/>
    <s v="Namhkan"/>
    <s v="Nam Hkam Catholic Church ( St. Thomas I)"/>
    <s v="MMR015CMP003"/>
    <s v="GCA"/>
    <s v="Urban"/>
    <n v="48"/>
    <n v="218"/>
    <n v="44"/>
    <n v="215"/>
    <n v="44"/>
    <n v="215"/>
    <x v="1"/>
    <x v="8"/>
    <x v="2"/>
  </r>
  <r>
    <x v="0"/>
    <s v="Bhamo"/>
    <s v="Phan Khar Kone"/>
    <s v="MMR001CMP193"/>
    <s v="GCA"/>
    <s v="Rural"/>
    <n v="157"/>
    <n v="761"/>
    <n v="150"/>
    <n v="761"/>
    <n v="150"/>
    <n v="761"/>
    <x v="0"/>
    <x v="8"/>
    <x v="0"/>
  </r>
  <r>
    <x v="0"/>
    <s v="Bhamo"/>
    <s v="Phan Khar Kone"/>
    <s v="MMR001CMP193"/>
    <s v="GCA"/>
    <s v="Rural"/>
    <n v="157"/>
    <n v="761"/>
    <n v="150"/>
    <n v="761"/>
    <n v="150"/>
    <n v="761"/>
    <x v="1"/>
    <x v="8"/>
    <x v="0"/>
  </r>
  <r>
    <x v="0"/>
    <s v="Bhamo"/>
    <s v="Phan Khar Kone"/>
    <s v="MMR001CMP193"/>
    <s v="GCA"/>
    <s v="Rural"/>
    <n v="157"/>
    <n v="761"/>
    <n v="150"/>
    <n v="761"/>
    <n v="150"/>
    <n v="761"/>
    <x v="2"/>
    <x v="8"/>
    <x v="2"/>
  </r>
  <r>
    <x v="1"/>
    <s v="Namhkan"/>
    <s v="Nam Hkam Catholic Church ( St. Thomas I)"/>
    <s v="MMR015CMP003"/>
    <s v="GCA"/>
    <s v="Urban"/>
    <n v="48"/>
    <n v="218"/>
    <n v="44"/>
    <n v="215"/>
    <n v="44"/>
    <n v="215"/>
    <x v="0"/>
    <x v="8"/>
    <x v="0"/>
  </r>
</pivotCacheRecords>
</file>

<file path=xl/pivotCache/pivotCacheRecords15.xml><?xml version="1.0" encoding="utf-8"?>
<pivotCacheRecords xmlns="http://schemas.openxmlformats.org/spreadsheetml/2006/main" xmlns:r="http://schemas.openxmlformats.org/officeDocument/2006/relationships" count="128">
  <r>
    <x v="0"/>
    <s v="Hpakant"/>
    <s v="5 Ward Baptist Church(lon Khin)"/>
    <s v="MMR001CMP179"/>
    <s v="GCA"/>
    <s v="Rural"/>
    <n v="77"/>
    <n v="393"/>
    <n v="77"/>
    <n v="393"/>
    <n v="77"/>
    <n v="393"/>
    <s v="RESP05"/>
    <s v="Child Protection"/>
    <s v=""/>
    <s v="Regular market"/>
    <x v="0"/>
    <n v="0.30000001192092896"/>
    <n v="15"/>
    <n v="3"/>
    <n v="3"/>
    <m/>
    <x v="0"/>
    <x v="0"/>
    <x v="0"/>
    <x v="0"/>
    <x v="0"/>
    <x v="0"/>
    <x v="0"/>
    <x v="0"/>
    <x v="0"/>
    <x v="0"/>
    <x v="0"/>
    <x v="0"/>
    <x v="0"/>
  </r>
  <r>
    <x v="0"/>
    <s v="Hpakant"/>
    <s v="5 Ward RC Church(lon Khin)"/>
    <s v="MMR001CMP168"/>
    <s v="GCA"/>
    <s v="Rural"/>
    <n v="66"/>
    <n v="367"/>
    <n v="60"/>
    <n v="374"/>
    <n v="70"/>
    <n v="366"/>
    <s v="Resp04"/>
    <s v="Child Protection"/>
    <s v="Don't know"/>
    <s v="Regular market"/>
    <x v="0"/>
    <n v="0"/>
    <n v="10"/>
    <n v="5"/>
    <m/>
    <m/>
    <x v="0"/>
    <x v="0"/>
    <x v="0"/>
    <x v="0"/>
    <x v="0"/>
    <x v="0"/>
    <x v="1"/>
    <x v="1"/>
    <x v="0"/>
    <x v="0"/>
    <x v="0"/>
    <x v="1"/>
    <x v="0"/>
  </r>
  <r>
    <x v="0"/>
    <s v="Bhamo"/>
    <s v="AD-2000 Tharthana Compound"/>
    <s v="MMR001CMP050"/>
    <s v="GCA"/>
    <s v="Urban"/>
    <n v="274"/>
    <n v="1349"/>
    <n v="255"/>
    <n v="1126"/>
    <n v="255"/>
    <n v="0"/>
    <s v="Resp02"/>
    <s v="Child Protection"/>
    <s v="Committee"/>
    <s v="Regular market"/>
    <x v="1"/>
    <n v="0"/>
    <m/>
    <m/>
    <m/>
    <m/>
    <x v="1"/>
    <x v="1"/>
    <x v="1"/>
    <x v="1"/>
    <x v="1"/>
    <x v="1"/>
    <x v="0"/>
    <x v="0"/>
    <x v="0"/>
    <x v="0"/>
    <x v="1"/>
    <x v="1"/>
    <x v="1"/>
  </r>
  <r>
    <x v="0"/>
    <s v="Hpakant"/>
    <s v="AG Church, Hmaw Si Sa"/>
    <s v="MMR001CMP176"/>
    <s v="GCA"/>
    <s v="Urban"/>
    <n v="67"/>
    <n v="350"/>
    <n v="67"/>
    <n v="351"/>
    <n v="67"/>
    <n v="351"/>
    <s v="Resp02"/>
    <s v="Child Protection"/>
    <s v="Committee"/>
    <s v="Regular market"/>
    <x v="1"/>
    <n v="0"/>
    <m/>
    <m/>
    <m/>
    <m/>
    <x v="1"/>
    <x v="1"/>
    <x v="2"/>
    <x v="0"/>
    <x v="0"/>
    <x v="0"/>
    <x v="1"/>
    <x v="2"/>
    <x v="0"/>
    <x v="1"/>
    <x v="1"/>
    <x v="1"/>
    <x v="0"/>
  </r>
  <r>
    <x v="0"/>
    <s v="Hpakant"/>
    <s v="AG Church, Maw Wan"/>
    <s v="MMR001CMP190"/>
    <s v="GCA"/>
    <s v="Urban"/>
    <n v="14"/>
    <n v="83"/>
    <n v="13"/>
    <n v="83"/>
    <n v="13"/>
    <n v="0"/>
    <s v="Resp03"/>
    <s v="Child Protection"/>
    <s v="No"/>
    <s v="Regular market"/>
    <x v="1"/>
    <n v="0.5"/>
    <n v="5"/>
    <m/>
    <m/>
    <m/>
    <x v="0"/>
    <x v="0"/>
    <x v="0"/>
    <x v="0"/>
    <x v="0"/>
    <x v="0"/>
    <x v="0"/>
    <x v="0"/>
    <x v="0"/>
    <x v="1"/>
    <x v="1"/>
    <x v="1"/>
    <x v="0"/>
  </r>
  <r>
    <x v="0"/>
    <s v="Bhamo"/>
    <s v="Aung Thar Church"/>
    <s v="MMR001CMP194"/>
    <s v="GCA"/>
    <s v="Mixed"/>
    <n v="12"/>
    <n v="52"/>
    <n v="12"/>
    <n v="56"/>
    <n v="12"/>
    <n v="56"/>
    <s v="Resp02"/>
    <s v="Child Protection"/>
    <s v="Committee"/>
    <s v="Regular market"/>
    <x v="1"/>
    <n v="2"/>
    <m/>
    <n v="15"/>
    <m/>
    <m/>
    <x v="1"/>
    <x v="0"/>
    <x v="0"/>
    <x v="0"/>
    <x v="0"/>
    <x v="0"/>
    <x v="0"/>
    <x v="0"/>
    <x v="0"/>
    <x v="1"/>
    <x v="0"/>
    <x v="0"/>
    <x v="1"/>
  </r>
  <r>
    <x v="0"/>
    <s v="Hpakant"/>
    <s v="Baptist Church, Hmaw Si Sar(Lon Khin)"/>
    <s v="MMR001CMP169"/>
    <s v="GCA"/>
    <s v="Rural"/>
    <n v="36"/>
    <n v="220"/>
    <n v="36"/>
    <n v="220"/>
    <n v="36"/>
    <n v="220"/>
    <s v="RESP05"/>
    <s v="Child Protection"/>
    <s v=""/>
    <s v="Regular market"/>
    <x v="0"/>
    <n v="2"/>
    <n v="40"/>
    <n v="15"/>
    <n v="15"/>
    <m/>
    <x v="0"/>
    <x v="0"/>
    <x v="0"/>
    <x v="0"/>
    <x v="0"/>
    <x v="0"/>
    <x v="0"/>
    <x v="0"/>
    <x v="0"/>
    <x v="1"/>
    <x v="1"/>
    <x v="1"/>
    <x v="0"/>
  </r>
  <r>
    <x v="0"/>
    <s v="Waingmaw"/>
    <s v="Border Post 8"/>
    <s v="MMR001CMP113"/>
    <s v="NGCA"/>
    <s v="Rural"/>
    <n v="155"/>
    <n v="672"/>
    <n v="155"/>
    <n v="665"/>
    <n v="155"/>
    <n v="665"/>
    <s v="Resp02"/>
    <s v="Child Protection"/>
    <s v="Committee"/>
    <s v="Regular market"/>
    <x v="0"/>
    <n v="14"/>
    <n v="180"/>
    <n v="50"/>
    <m/>
    <m/>
    <x v="0"/>
    <x v="0"/>
    <x v="0"/>
    <x v="0"/>
    <x v="0"/>
    <x v="0"/>
    <x v="0"/>
    <x v="0"/>
    <x v="0"/>
    <x v="1"/>
    <x v="1"/>
    <x v="1"/>
    <x v="0"/>
  </r>
  <r>
    <x v="0"/>
    <s v="Mansi"/>
    <s v="Bum Tsit Pa "/>
    <s v="MMR001CMP129"/>
    <s v="NGCA"/>
    <s v="Rural"/>
    <n v="245"/>
    <n v="1232"/>
    <n v="425"/>
    <n v="1982"/>
    <n v="425"/>
    <n v="0"/>
    <s v="Resp02"/>
    <s v="Child Protection"/>
    <s v="Committee"/>
    <s v="Regular market"/>
    <x v="0"/>
    <n v="3.2000000476837158"/>
    <n v="180"/>
    <n v="60"/>
    <n v="60"/>
    <m/>
    <x v="1"/>
    <x v="2"/>
    <x v="2"/>
    <x v="0"/>
    <x v="0"/>
    <x v="0"/>
    <x v="0"/>
    <x v="0"/>
    <x v="0"/>
    <x v="1"/>
    <x v="1"/>
    <x v="1"/>
    <x v="1"/>
  </r>
  <r>
    <x v="0"/>
    <s v="Hpakant"/>
    <s v="Chin Church, Seik Mu"/>
    <s v="MMR001CMP109"/>
    <s v="GCA"/>
    <s v="Urban"/>
    <n v="6"/>
    <n v="30"/>
    <n v="6"/>
    <n v="28"/>
    <n v="6"/>
    <n v="0"/>
    <s v="Resp04"/>
    <s v="Child Protection"/>
    <s v="Don't know"/>
    <s v="Regular market"/>
    <x v="1"/>
    <n v="0.375"/>
    <n v="15"/>
    <n v="10"/>
    <m/>
    <m/>
    <x v="0"/>
    <x v="0"/>
    <x v="0"/>
    <x v="0"/>
    <x v="0"/>
    <x v="0"/>
    <x v="0"/>
    <x v="0"/>
    <x v="0"/>
    <x v="1"/>
    <x v="1"/>
    <x v="0"/>
    <x v="0"/>
  </r>
  <r>
    <x v="0"/>
    <s v="Chipwi"/>
    <s v="Chipwi KBC camp"/>
    <s v="MMR001CMP042"/>
    <s v="GCA"/>
    <s v="Urban"/>
    <n v="109"/>
    <n v="511"/>
    <n v="109"/>
    <n v="513"/>
    <n v="109"/>
    <n v="0"/>
    <s v="RESP05"/>
    <s v="Child Protection"/>
    <s v=""/>
    <s v="Regular market"/>
    <x v="0"/>
    <n v="0.25"/>
    <n v="10"/>
    <m/>
    <m/>
    <m/>
    <x v="1"/>
    <x v="3"/>
    <x v="2"/>
    <x v="0"/>
    <x v="0"/>
    <x v="0"/>
    <x v="0"/>
    <x v="0"/>
    <x v="0"/>
    <x v="0"/>
    <x v="1"/>
    <x v="1"/>
    <x v="1"/>
  </r>
  <r>
    <x v="0"/>
    <s v="Hpakant"/>
    <s v="Dhama Rakhita, Nyein Chan Tar Yar Ward(Lon Khin)"/>
    <s v="MMR001CMP174"/>
    <s v="GCA"/>
    <s v="Urban"/>
    <n v="65"/>
    <n v="347"/>
    <n v="66"/>
    <n v="354"/>
    <n v="66"/>
    <n v="0"/>
    <s v="Resp02"/>
    <s v="Child Protection"/>
    <s v="Committee"/>
    <s v="Regular market"/>
    <x v="0"/>
    <n v="0"/>
    <m/>
    <m/>
    <m/>
    <m/>
    <x v="1"/>
    <x v="1"/>
    <x v="2"/>
    <x v="1"/>
    <x v="1"/>
    <x v="1"/>
    <x v="1"/>
    <x v="1"/>
    <x v="0"/>
    <x v="1"/>
    <x v="0"/>
    <x v="1"/>
    <x v="0"/>
  </r>
  <r>
    <x v="0"/>
    <s v="Myitkyina"/>
    <s v="Du Kahtawng Qtr. 14"/>
    <s v="MMR001CMP012"/>
    <s v="GCA"/>
    <s v="Urban"/>
    <n v="6"/>
    <n v="28"/>
    <n v="6"/>
    <n v="31"/>
    <n v="6"/>
    <n v="31"/>
    <s v="Resp02"/>
    <s v="Child Protection"/>
    <s v="Committee"/>
    <s v="Regular market"/>
    <x v="0"/>
    <n v="0.20000000298023224"/>
    <m/>
    <n v="10"/>
    <m/>
    <m/>
    <x v="0"/>
    <x v="0"/>
    <x v="0"/>
    <x v="0"/>
    <x v="0"/>
    <x v="0"/>
    <x v="0"/>
    <x v="0"/>
    <x v="0"/>
    <x v="1"/>
    <x v="1"/>
    <x v="1"/>
    <x v="0"/>
  </r>
  <r>
    <x v="0"/>
    <s v="Myitkyina"/>
    <s v="Du Kahtawng Qtr. 4"/>
    <s v="MMR001CMP010"/>
    <s v="GCA"/>
    <s v="Urban"/>
    <n v="6"/>
    <n v="39"/>
    <n v="6"/>
    <n v="39"/>
    <n v="28"/>
    <n v="145"/>
    <s v="Resp02"/>
    <s v="Child Protection"/>
    <s v="Committee"/>
    <s v="Regular market"/>
    <x v="0"/>
    <n v="0.20000000298023224"/>
    <m/>
    <n v="10"/>
    <m/>
    <m/>
    <x v="0"/>
    <x v="0"/>
    <x v="0"/>
    <x v="0"/>
    <x v="0"/>
    <x v="0"/>
    <x v="0"/>
    <x v="0"/>
    <x v="0"/>
    <x v="0"/>
    <x v="1"/>
    <x v="0"/>
    <x v="1"/>
  </r>
  <r>
    <x v="0"/>
    <s v="Myitkyina"/>
    <s v="Du Kahtawng Qtr. 5"/>
    <s v="MMR001CMP011"/>
    <s v="GCA"/>
    <s v="Urban"/>
    <n v="50"/>
    <n v="236"/>
    <n v="8"/>
    <n v="35"/>
    <n v="8"/>
    <n v="35"/>
    <s v="Resp01"/>
    <s v="Child Protection"/>
    <s v="Focal point"/>
    <s v="Regular market"/>
    <x v="0"/>
    <n v="0.20000000298023224"/>
    <m/>
    <n v="10"/>
    <m/>
    <m/>
    <x v="0"/>
    <x v="0"/>
    <x v="0"/>
    <x v="0"/>
    <x v="0"/>
    <x v="0"/>
    <x v="0"/>
    <x v="0"/>
    <x v="0"/>
    <x v="0"/>
    <x v="0"/>
    <x v="1"/>
    <x v="1"/>
  </r>
  <r>
    <x v="0"/>
    <s v="Momauk"/>
    <s v="Dum Bung "/>
    <s v="MMR001CMP123"/>
    <s v="NGCA"/>
    <s v="Rural"/>
    <n v="116"/>
    <n v="595"/>
    <n v="115"/>
    <n v="605"/>
    <n v="115"/>
    <n v="605"/>
    <s v="Resp04"/>
    <s v="Child Protection"/>
    <s v="Don't know"/>
    <s v="Regular market"/>
    <x v="0"/>
    <n v="5"/>
    <n v="120"/>
    <n v="45"/>
    <n v="45"/>
    <m/>
    <x v="1"/>
    <x v="0"/>
    <x v="0"/>
    <x v="0"/>
    <x v="0"/>
    <x v="0"/>
    <x v="1"/>
    <x v="3"/>
    <x v="0"/>
    <x v="1"/>
    <x v="0"/>
    <x v="1"/>
    <x v="0"/>
  </r>
  <r>
    <x v="0"/>
    <s v="Waingmaw"/>
    <s v="Hkat Cho "/>
    <s v="MMR001CMP028"/>
    <s v="GCA"/>
    <s v="Rural"/>
    <n v="99"/>
    <n v="480"/>
    <n v="65"/>
    <n v="360"/>
    <n v="99"/>
    <n v="480"/>
    <s v="Resp01"/>
    <s v="Child Protection"/>
    <s v="Focal point"/>
    <s v="Regular market"/>
    <x v="0"/>
    <n v="0.5"/>
    <m/>
    <n v="5"/>
    <m/>
    <m/>
    <x v="1"/>
    <x v="3"/>
    <x v="1"/>
    <x v="1"/>
    <x v="2"/>
    <x v="1"/>
    <x v="0"/>
    <x v="0"/>
    <x v="0"/>
    <x v="0"/>
    <x v="1"/>
    <x v="0"/>
    <x v="1"/>
  </r>
  <r>
    <x v="0"/>
    <s v="Waingmaw"/>
    <s v="Hkau Shau (BP 12)"/>
    <s v="MMR001CMP115"/>
    <s v="NGCA"/>
    <s v="Sub-urban"/>
    <n v="136"/>
    <n v="1116"/>
    <n v="146"/>
    <n v="1072"/>
    <n v="146"/>
    <n v="1072"/>
    <s v="Resp01"/>
    <s v="Child Protection"/>
    <s v="Focal point"/>
    <s v="Regular market"/>
    <x v="0"/>
    <n v="60"/>
    <m/>
    <n v="150"/>
    <m/>
    <m/>
    <x v="1"/>
    <x v="3"/>
    <x v="2"/>
    <x v="1"/>
    <x v="1"/>
    <x v="1"/>
    <x v="0"/>
    <x v="0"/>
    <x v="0"/>
    <x v="1"/>
    <x v="0"/>
    <x v="1"/>
    <x v="0"/>
  </r>
  <r>
    <x v="0"/>
    <s v="Hpakant"/>
    <s v="Hlaing Naung Baptist"/>
    <s v="MMR001CMP148"/>
    <s v="GCA"/>
    <s v="Mixed"/>
    <n v="14"/>
    <n v="47"/>
    <n v="14"/>
    <n v="47"/>
    <n v="14"/>
    <n v="47"/>
    <s v="Resp02"/>
    <s v="Child Protection"/>
    <s v="Committee"/>
    <s v="Regular market"/>
    <x v="0"/>
    <n v="0.69999998807907104"/>
    <n v="30"/>
    <m/>
    <m/>
    <m/>
    <x v="0"/>
    <x v="0"/>
    <x v="0"/>
    <x v="0"/>
    <x v="0"/>
    <x v="0"/>
    <x v="0"/>
    <x v="0"/>
    <x v="0"/>
    <x v="0"/>
    <x v="1"/>
    <x v="0"/>
    <x v="1"/>
  </r>
  <r>
    <x v="0"/>
    <s v="Hpakant"/>
    <s v="Hmaw Wan, Anglican"/>
    <s v="MMR001CMP191"/>
    <s v="GCA"/>
    <s v="Urban"/>
    <n v="13"/>
    <n v="75"/>
    <n v="8"/>
    <n v="46"/>
    <n v="8"/>
    <n v="0"/>
    <s v="Resp02"/>
    <s v="Child Protection"/>
    <s v="Committee"/>
    <s v="Regular market"/>
    <x v="1"/>
    <n v="0.12800000607967377"/>
    <m/>
    <n v="10"/>
    <n v="2"/>
    <n v="2"/>
    <x v="0"/>
    <x v="0"/>
    <x v="0"/>
    <x v="0"/>
    <x v="0"/>
    <x v="0"/>
    <x v="0"/>
    <x v="0"/>
    <x v="0"/>
    <x v="1"/>
    <x v="0"/>
    <x v="1"/>
    <x v="0"/>
  </r>
  <r>
    <x v="0"/>
    <s v="Hpakant"/>
    <s v="Hpakant Baptist Church, Nam Ma Hpit"/>
    <s v="MMR001CMP229"/>
    <s v="GCA"/>
    <s v="Rural"/>
    <n v="116"/>
    <n v="530"/>
    <n v="104"/>
    <n v="504"/>
    <n v="104"/>
    <n v="504"/>
    <s v="RESP05"/>
    <s v="Child Protection"/>
    <s v=""/>
    <s v="Regular market"/>
    <x v="0"/>
    <n v="2"/>
    <n v="30"/>
    <n v="10"/>
    <n v="10"/>
    <m/>
    <x v="0"/>
    <x v="0"/>
    <x v="0"/>
    <x v="0"/>
    <x v="0"/>
    <x v="0"/>
    <x v="0"/>
    <x v="0"/>
    <x v="0"/>
    <x v="1"/>
    <x v="0"/>
    <x v="1"/>
    <x v="0"/>
  </r>
  <r>
    <x v="0"/>
    <s v="Chipwi"/>
    <s v="Hpare Hkyer - BP6"/>
    <s v="MMR001CMP043"/>
    <s v="NGCA"/>
    <s v="Sub-urban"/>
    <n v="154"/>
    <n v="920"/>
    <n v="512"/>
    <n v="1016"/>
    <n v="512"/>
    <n v="1016"/>
    <s v="Resp02"/>
    <s v="Child Protection"/>
    <s v="Committee"/>
    <s v="Regular market"/>
    <x v="0"/>
    <n v="25"/>
    <m/>
    <n v="80"/>
    <m/>
    <m/>
    <x v="0"/>
    <x v="0"/>
    <x v="0"/>
    <x v="0"/>
    <x v="0"/>
    <x v="0"/>
    <x v="0"/>
    <x v="0"/>
    <x v="0"/>
    <x v="0"/>
    <x v="0"/>
    <x v="0"/>
    <x v="0"/>
  </r>
  <r>
    <x v="0"/>
    <s v="Momauk"/>
    <s v="Hpun Lum Yang "/>
    <s v="MMR001CMP122"/>
    <s v="NGCA"/>
    <s v="Rural"/>
    <n v="662"/>
    <n v="3293"/>
    <n v="586"/>
    <n v="2829"/>
    <n v="586"/>
    <n v="2829"/>
    <s v="Resp02"/>
    <s v="Child Protection"/>
    <s v="Committee"/>
    <s v="Regular market"/>
    <x v="0"/>
    <n v="7"/>
    <m/>
    <n v="40"/>
    <m/>
    <m/>
    <x v="1"/>
    <x v="2"/>
    <x v="2"/>
    <x v="0"/>
    <x v="0"/>
    <x v="0"/>
    <x v="1"/>
    <x v="3"/>
    <x v="1"/>
    <x v="0"/>
    <x v="0"/>
    <x v="1"/>
    <x v="1"/>
  </r>
  <r>
    <x v="0"/>
    <s v="Bhamo"/>
    <s v="Htoi San Church"/>
    <s v="MMR001CMP052"/>
    <s v="GCA"/>
    <s v="Urban"/>
    <n v="43"/>
    <n v="237"/>
    <n v="39"/>
    <n v="223"/>
    <n v="39"/>
    <n v="223"/>
    <s v="Resp02"/>
    <s v="Child Protection"/>
    <s v="Committee"/>
    <s v="Regular market"/>
    <x v="1"/>
    <n v="1"/>
    <n v="10"/>
    <n v="5"/>
    <m/>
    <m/>
    <x v="1"/>
    <x v="3"/>
    <x v="2"/>
    <x v="0"/>
    <x v="0"/>
    <x v="0"/>
    <x v="0"/>
    <x v="0"/>
    <x v="0"/>
    <x v="1"/>
    <x v="0"/>
    <x v="0"/>
    <x v="1"/>
  </r>
  <r>
    <x v="0"/>
    <s v="Myitkyina"/>
    <s v="Jan Mai Kawng Baptist Church"/>
    <s v="MMR001CMP018"/>
    <s v="GCA"/>
    <s v="Urban"/>
    <n v="203"/>
    <n v="1072"/>
    <n v="198"/>
    <n v="1084"/>
    <n v="204"/>
    <n v="1104"/>
    <s v="Resp02"/>
    <s v="Child Protection"/>
    <s v="Committee"/>
    <s v="Regular market"/>
    <x v="0"/>
    <n v="1"/>
    <n v="25"/>
    <n v="10"/>
    <m/>
    <m/>
    <x v="1"/>
    <x v="3"/>
    <x v="2"/>
    <x v="0"/>
    <x v="0"/>
    <x v="0"/>
    <x v="1"/>
    <x v="2"/>
    <x v="0"/>
    <x v="0"/>
    <x v="1"/>
    <x v="0"/>
    <x v="0"/>
  </r>
  <r>
    <x v="0"/>
    <s v="Myitkyina"/>
    <s v="Jan Mai Kawng Catholic Church"/>
    <s v="MMR001CMP019"/>
    <s v="GCA"/>
    <s v="Urban"/>
    <n v="105"/>
    <n v="462"/>
    <n v="103"/>
    <n v="462"/>
    <n v="123"/>
    <n v="463"/>
    <s v="Resp02"/>
    <s v="Child Protection"/>
    <s v="Committee"/>
    <s v="Regular market"/>
    <x v="0"/>
    <n v="0.5"/>
    <n v="10"/>
    <n v="5"/>
    <m/>
    <m/>
    <x v="0"/>
    <x v="0"/>
    <x v="0"/>
    <x v="0"/>
    <x v="0"/>
    <x v="0"/>
    <x v="0"/>
    <x v="0"/>
    <x v="0"/>
    <x v="1"/>
    <x v="0"/>
    <x v="0"/>
    <x v="1"/>
  </r>
  <r>
    <x v="0"/>
    <s v="Momauk"/>
    <s v="Je Yang Hka "/>
    <s v="MMR001CMP121"/>
    <s v="NGCA"/>
    <s v="Rural"/>
    <n v="1695"/>
    <n v="7145"/>
    <n v="1501"/>
    <n v="8042"/>
    <n v="1643"/>
    <n v="8780"/>
    <s v="Resp04"/>
    <s v="Child Protection"/>
    <s v="Don't know"/>
    <s v="Regular market"/>
    <x v="1"/>
    <n v="0"/>
    <m/>
    <m/>
    <m/>
    <m/>
    <x v="1"/>
    <x v="3"/>
    <x v="2"/>
    <x v="0"/>
    <x v="0"/>
    <x v="0"/>
    <x v="1"/>
    <x v="3"/>
    <x v="0"/>
    <x v="1"/>
    <x v="0"/>
    <x v="1"/>
    <x v="0"/>
  </r>
  <r>
    <x v="0"/>
    <s v="Hpakant"/>
    <s v="Ku Day Maw KBC"/>
    <s v="MMR001CMP231"/>
    <s v="GCA"/>
    <s v="Rural"/>
    <n v="46"/>
    <n v="225"/>
    <n v="50"/>
    <n v="242"/>
    <n v="50"/>
    <n v="242"/>
    <s v="RESP05"/>
    <s v="Child Protection"/>
    <s v=""/>
    <s v="Regular market"/>
    <x v="0"/>
    <n v="1"/>
    <n v="30"/>
    <n v="10"/>
    <n v="10"/>
    <m/>
    <x v="0"/>
    <x v="0"/>
    <x v="0"/>
    <x v="0"/>
    <x v="0"/>
    <x v="0"/>
    <x v="0"/>
    <x v="0"/>
    <x v="0"/>
    <x v="0"/>
    <x v="0"/>
    <x v="1"/>
    <x v="0"/>
  </r>
  <r>
    <x v="1"/>
    <s v="Kutkai"/>
    <s v="Kutkai downtown (KBC Church)"/>
    <s v="MMR015CMP016"/>
    <s v="GCA"/>
    <s v="Urban"/>
    <n v="65"/>
    <n v="285"/>
    <n v="63"/>
    <n v="286"/>
    <n v="63"/>
    <n v="286"/>
    <s v="Resp02"/>
    <s v="Child Protection"/>
    <s v="Committee"/>
    <s v="Regular market"/>
    <x v="0"/>
    <n v="0"/>
    <n v="10"/>
    <n v="5"/>
    <m/>
    <m/>
    <x v="1"/>
    <x v="3"/>
    <x v="2"/>
    <x v="0"/>
    <x v="0"/>
    <x v="0"/>
    <x v="0"/>
    <x v="0"/>
    <x v="0"/>
    <x v="1"/>
    <x v="1"/>
    <x v="0"/>
    <x v="1"/>
  </r>
  <r>
    <x v="1"/>
    <s v="Kutkai"/>
    <s v="Kutkai downtown (RC Church)"/>
    <s v="MMR015CMP017"/>
    <s v="GCA"/>
    <s v="Urban"/>
    <n v="31"/>
    <n v="144"/>
    <n v="30"/>
    <n v="139"/>
    <n v="30"/>
    <n v="139"/>
    <s v="Resp01"/>
    <s v="Child Protection"/>
    <s v="Focal point"/>
    <s v="Regular market"/>
    <x v="0"/>
    <n v="1"/>
    <n v="50"/>
    <n v="20"/>
    <m/>
    <m/>
    <x v="0"/>
    <x v="0"/>
    <x v="0"/>
    <x v="0"/>
    <x v="0"/>
    <x v="0"/>
    <x v="0"/>
    <x v="0"/>
    <x v="0"/>
    <x v="1"/>
    <x v="1"/>
    <x v="0"/>
    <x v="1"/>
  </r>
  <r>
    <x v="0"/>
    <s v="Myitkyina"/>
    <s v="Kyun Pin Thar Baptist Church"/>
    <s v="MMR001CMP013"/>
    <s v="GCA"/>
    <s v="Urban"/>
    <n v="44"/>
    <n v="191"/>
    <n v="18"/>
    <n v="65"/>
    <n v="44"/>
    <n v="191"/>
    <s v="Resp02"/>
    <s v="Child Protection"/>
    <s v="Committee"/>
    <s v="Regular market"/>
    <x v="0"/>
    <n v="0.10000000149011612"/>
    <n v="3"/>
    <m/>
    <m/>
    <m/>
    <x v="0"/>
    <x v="0"/>
    <x v="0"/>
    <x v="0"/>
    <x v="0"/>
    <x v="0"/>
    <x v="0"/>
    <x v="0"/>
    <x v="0"/>
    <x v="0"/>
    <x v="0"/>
    <x v="0"/>
    <x v="1"/>
  </r>
  <r>
    <x v="0"/>
    <s v="Mogaung"/>
    <s v="Kyun Taw Baptist Church "/>
    <s v="MMR001CMP078"/>
    <s v="GCA"/>
    <s v="Mixed"/>
    <n v="13"/>
    <n v="64"/>
    <n v="13"/>
    <n v="64"/>
    <n v="13"/>
    <n v="64"/>
    <s v="Resp04"/>
    <s v="Child Protection"/>
    <s v="Don't know"/>
    <s v="Regular market"/>
    <x v="0"/>
    <n v="2"/>
    <n v="10"/>
    <n v="5"/>
    <n v="5"/>
    <m/>
    <x v="0"/>
    <x v="0"/>
    <x v="0"/>
    <x v="0"/>
    <x v="0"/>
    <x v="0"/>
    <x v="0"/>
    <x v="0"/>
    <x v="0"/>
    <x v="1"/>
    <x v="0"/>
    <x v="0"/>
    <x v="1"/>
  </r>
  <r>
    <x v="0"/>
    <s v="Mansi"/>
    <s v="Lana Zup Ja "/>
    <s v="MMR001CMP128"/>
    <s v="NGCA"/>
    <s v="Rural"/>
    <n v="545"/>
    <n v="2560"/>
    <n v="553"/>
    <n v="2692"/>
    <n v="553"/>
    <n v="0"/>
    <s v="Resp02"/>
    <s v="Child Protection"/>
    <s v="Committee"/>
    <s v="Regular market"/>
    <x v="0"/>
    <n v="0.20000000298023224"/>
    <n v="15"/>
    <n v="5"/>
    <n v="5"/>
    <m/>
    <x v="1"/>
    <x v="3"/>
    <x v="2"/>
    <x v="0"/>
    <x v="0"/>
    <x v="0"/>
    <x v="0"/>
    <x v="0"/>
    <x v="0"/>
    <x v="1"/>
    <x v="0"/>
    <x v="1"/>
    <x v="0"/>
  </r>
  <r>
    <x v="0"/>
    <s v="Myitkyina"/>
    <s v="Le Kone Bethlehem Church"/>
    <s v="MMR001CMP015"/>
    <s v="GCA"/>
    <s v="Urban"/>
    <n v="108"/>
    <n v="605"/>
    <n v="17"/>
    <n v="176"/>
    <n v="96"/>
    <n v="544"/>
    <s v="Resp01"/>
    <s v="Child Protection"/>
    <s v="Focal point"/>
    <s v="Regular market"/>
    <x v="0"/>
    <n v="0.20000000298023224"/>
    <m/>
    <m/>
    <m/>
    <m/>
    <x v="0"/>
    <x v="0"/>
    <x v="0"/>
    <x v="0"/>
    <x v="0"/>
    <x v="0"/>
    <x v="0"/>
    <x v="0"/>
    <x v="0"/>
    <x v="1"/>
    <x v="1"/>
    <x v="1"/>
    <x v="1"/>
  </r>
  <r>
    <x v="0"/>
    <s v="Myitkyina"/>
    <s v="Le Kone Ziun Baptist Church "/>
    <s v="MMR001CMP014"/>
    <s v="GCA"/>
    <s v="Urban"/>
    <n v="138"/>
    <n v="697"/>
    <n v="82"/>
    <n v="467"/>
    <n v="138"/>
    <n v="697"/>
    <s v="Resp02"/>
    <s v="Child Protection"/>
    <s v="Committee"/>
    <s v="Regular market"/>
    <x v="0"/>
    <n v="0.30000001192092896"/>
    <n v="10"/>
    <m/>
    <m/>
    <m/>
    <x v="1"/>
    <x v="3"/>
    <x v="2"/>
    <x v="1"/>
    <x v="1"/>
    <x v="0"/>
    <x v="1"/>
    <x v="2"/>
    <x v="0"/>
    <x v="0"/>
    <x v="0"/>
    <x v="0"/>
    <x v="1"/>
  </r>
  <r>
    <x v="0"/>
    <s v="Chipwi"/>
    <s v="Lhaovao Baptist Church (LBC)"/>
    <s v="MMR001CMP195"/>
    <s v="GCA"/>
    <s v="Urban"/>
    <n v="143"/>
    <n v="638"/>
    <n v="131"/>
    <n v="593"/>
    <n v="141"/>
    <n v="638"/>
    <s v="Resp01"/>
    <s v="Child Protection"/>
    <s v="Focal point"/>
    <s v="Regular market"/>
    <x v="0"/>
    <n v="0.25"/>
    <n v="5"/>
    <m/>
    <m/>
    <m/>
    <x v="1"/>
    <x v="3"/>
    <x v="2"/>
    <x v="1"/>
    <x v="3"/>
    <x v="1"/>
    <x v="1"/>
    <x v="3"/>
    <x v="0"/>
    <x v="0"/>
    <x v="0"/>
    <x v="0"/>
    <x v="1"/>
  </r>
  <r>
    <x v="0"/>
    <s v="Hpakant"/>
    <s v="Lisu Baptist Church, Maw Shan Vil,. Seik Mu"/>
    <s v="MMR001CMP181"/>
    <s v="GCA"/>
    <s v="Urban"/>
    <n v="25"/>
    <n v="133"/>
    <n v="21"/>
    <n v="117"/>
    <n v="21"/>
    <n v="0"/>
    <s v="Resp01"/>
    <s v="Child Protection"/>
    <s v="Focal point"/>
    <s v="Regular market"/>
    <x v="1"/>
    <n v="0.125"/>
    <n v="5"/>
    <n v="2"/>
    <n v="2"/>
    <m/>
    <x v="0"/>
    <x v="0"/>
    <x v="0"/>
    <x v="1"/>
    <x v="3"/>
    <x v="2"/>
    <x v="0"/>
    <x v="0"/>
    <x v="0"/>
    <x v="1"/>
    <x v="0"/>
    <x v="0"/>
    <x v="0"/>
  </r>
  <r>
    <x v="0"/>
    <s v="Hpakant"/>
    <s v="Lisu Baptist Church, Maw Wan Ward"/>
    <s v="MMR001CMP167"/>
    <s v="GCA"/>
    <s v="Rural"/>
    <n v="15"/>
    <n v="74"/>
    <n v="16"/>
    <n v="73"/>
    <n v="16"/>
    <n v="0"/>
    <s v="Resp03"/>
    <s v="Child Protection"/>
    <s v="No"/>
    <s v="Regular market"/>
    <x v="1"/>
    <n v="0.125"/>
    <n v="10"/>
    <n v="2"/>
    <n v="2"/>
    <m/>
    <x v="0"/>
    <x v="0"/>
    <x v="0"/>
    <x v="0"/>
    <x v="0"/>
    <x v="0"/>
    <x v="0"/>
    <x v="0"/>
    <x v="0"/>
    <x v="1"/>
    <x v="0"/>
    <x v="1"/>
    <x v="1"/>
  </r>
  <r>
    <x v="0"/>
    <s v="Bhamo"/>
    <s v="Lisu Boarding-House"/>
    <s v="MMR001CMP049"/>
    <s v="GCA"/>
    <s v="Urban"/>
    <n v="116"/>
    <n v="659"/>
    <n v="113"/>
    <n v="641"/>
    <n v="120"/>
    <n v="680"/>
    <s v="Resp02"/>
    <s v="Child Protection"/>
    <s v="Committee"/>
    <s v="Regular market"/>
    <x v="0"/>
    <n v="0.11999999731779099"/>
    <n v="20"/>
    <n v="12"/>
    <m/>
    <m/>
    <x v="1"/>
    <x v="3"/>
    <x v="3"/>
    <x v="0"/>
    <x v="0"/>
    <x v="0"/>
    <x v="0"/>
    <x v="0"/>
    <x v="0"/>
    <x v="1"/>
    <x v="1"/>
    <x v="1"/>
    <x v="0"/>
  </r>
  <r>
    <x v="0"/>
    <s v="Momauk"/>
    <s v="Loi Je Baptist Church"/>
    <s v="MMR001CMP071"/>
    <s v="GCA"/>
    <s v="Urban"/>
    <n v="29"/>
    <n v="182"/>
    <n v="36"/>
    <n v="215"/>
    <n v="36"/>
    <n v="217"/>
    <s v="Resp02"/>
    <s v="Child Protection"/>
    <s v="Committee"/>
    <s v="Regular market"/>
    <x v="1"/>
    <n v="1"/>
    <n v="20"/>
    <n v="10"/>
    <m/>
    <m/>
    <x v="0"/>
    <x v="0"/>
    <x v="0"/>
    <x v="0"/>
    <x v="0"/>
    <x v="0"/>
    <x v="0"/>
    <x v="0"/>
    <x v="0"/>
    <x v="1"/>
    <x v="1"/>
    <x v="0"/>
    <x v="1"/>
  </r>
  <r>
    <x v="0"/>
    <s v="Momauk"/>
    <s v="Loi Je Catholic Church"/>
    <s v="MMR001CMP069"/>
    <s v="GCA"/>
    <s v="Urban"/>
    <n v="124"/>
    <n v="544"/>
    <n v="124"/>
    <n v="633"/>
    <n v="124"/>
    <n v="0"/>
    <s v="Resp02"/>
    <s v="Child Protection"/>
    <s v="Committee"/>
    <s v="Regular market"/>
    <x v="0"/>
    <n v="0.20000000298023224"/>
    <n v="10"/>
    <n v="5"/>
    <n v="5"/>
    <m/>
    <x v="0"/>
    <x v="0"/>
    <x v="0"/>
    <x v="0"/>
    <x v="0"/>
    <x v="0"/>
    <x v="0"/>
    <x v="0"/>
    <x v="0"/>
    <x v="1"/>
    <x v="1"/>
    <x v="0"/>
    <x v="1"/>
  </r>
  <r>
    <x v="0"/>
    <s v="Momauk"/>
    <s v="Loi Je Lisu Camp"/>
    <s v="MMR001CMP070"/>
    <s v="GCA"/>
    <s v="Urban"/>
    <n v="188"/>
    <n v="993"/>
    <n v="190"/>
    <n v="1021"/>
    <n v="190"/>
    <n v="1021"/>
    <s v="Resp02"/>
    <s v="Child Protection"/>
    <s v="Committee"/>
    <s v="Regular market"/>
    <x v="1"/>
    <n v="2"/>
    <n v="30"/>
    <n v="15"/>
    <m/>
    <m/>
    <x v="1"/>
    <x v="1"/>
    <x v="2"/>
    <x v="1"/>
    <x v="0"/>
    <x v="0"/>
    <x v="0"/>
    <x v="0"/>
    <x v="0"/>
    <x v="1"/>
    <x v="1"/>
    <x v="1"/>
    <x v="1"/>
  </r>
  <r>
    <x v="0"/>
    <s v="Puta-O"/>
    <s v="Lung Sut"/>
    <s v="MMR001CMP234"/>
    <s v="GCA"/>
    <s v="Urban"/>
    <n v="59"/>
    <n v="235"/>
    <n v="59"/>
    <n v="235"/>
    <n v="59"/>
    <n v="235"/>
    <s v="RESP05"/>
    <s v="Child Protection"/>
    <s v=""/>
    <s v="Regular market"/>
    <x v="0"/>
    <n v="0.30000001192092896"/>
    <n v="30"/>
    <n v="5"/>
    <m/>
    <m/>
    <x v="0"/>
    <x v="0"/>
    <x v="0"/>
    <x v="0"/>
    <x v="0"/>
    <x v="0"/>
    <x v="0"/>
    <x v="0"/>
    <x v="0"/>
    <x v="1"/>
    <x v="1"/>
    <x v="0"/>
    <x v="0"/>
  </r>
  <r>
    <x v="0"/>
    <s v="Waingmaw"/>
    <s v="Mading Baptist Church"/>
    <s v="MMR001CMP027"/>
    <s v="GCA"/>
    <s v="Rural"/>
    <n v="22"/>
    <n v="128"/>
    <n v="21"/>
    <n v="123"/>
    <n v="22"/>
    <n v="128"/>
    <s v="Resp01"/>
    <s v="Child Protection"/>
    <s v="Focal point"/>
    <s v="Regular market"/>
    <x v="0"/>
    <n v="0.20000000298023224"/>
    <n v="10"/>
    <m/>
    <m/>
    <m/>
    <x v="0"/>
    <x v="0"/>
    <x v="0"/>
    <x v="0"/>
    <x v="0"/>
    <x v="0"/>
    <x v="0"/>
    <x v="0"/>
    <x v="0"/>
    <x v="1"/>
    <x v="0"/>
    <x v="0"/>
    <x v="1"/>
  </r>
  <r>
    <x v="0"/>
    <s v="Waingmaw"/>
    <s v="Maga Yang "/>
    <s v="MMR001CMP119"/>
    <s v="NGCA"/>
    <s v="Rural"/>
    <n v="608"/>
    <n v="2639"/>
    <n v="500"/>
    <n v="2145"/>
    <n v="586"/>
    <n v="2614"/>
    <s v="Resp02"/>
    <s v="Child Protection"/>
    <s v="Committee"/>
    <s v="Regular market"/>
    <x v="0"/>
    <n v="15"/>
    <m/>
    <n v="40"/>
    <m/>
    <m/>
    <x v="0"/>
    <x v="0"/>
    <x v="0"/>
    <x v="1"/>
    <x v="3"/>
    <x v="1"/>
    <x v="1"/>
    <x v="3"/>
    <x v="0"/>
    <x v="0"/>
    <x v="0"/>
    <x v="1"/>
    <x v="0"/>
  </r>
  <r>
    <x v="0"/>
    <s v="Waingmaw"/>
    <s v="Maina AG Church"/>
    <s v="MMR001CMP031"/>
    <s v="GCA"/>
    <s v="Urban"/>
    <n v="143"/>
    <n v="800"/>
    <n v="113"/>
    <n v="618"/>
    <n v="143"/>
    <n v="800"/>
    <s v="Resp01"/>
    <s v="Child Protection"/>
    <s v="Focal point"/>
    <s v="Regular market"/>
    <x v="0"/>
    <n v="1"/>
    <n v="20"/>
    <m/>
    <m/>
    <m/>
    <x v="1"/>
    <x v="1"/>
    <x v="2"/>
    <x v="1"/>
    <x v="2"/>
    <x v="2"/>
    <x v="0"/>
    <x v="0"/>
    <x v="0"/>
    <x v="0"/>
    <x v="1"/>
    <x v="1"/>
    <x v="0"/>
  </r>
  <r>
    <x v="0"/>
    <s v="Mansi"/>
    <s v="Man Wing Baptist Church"/>
    <s v="MMR001CMP133"/>
    <s v="GCA"/>
    <s v="Rural"/>
    <n v="111"/>
    <n v="541"/>
    <n v="107"/>
    <n v="525"/>
    <n v="111"/>
    <n v="525"/>
    <s v="Resp01"/>
    <s v="Child Protection"/>
    <s v="Focal point"/>
    <s v="Regular market"/>
    <x v="0"/>
    <n v="0"/>
    <n v="20"/>
    <m/>
    <m/>
    <m/>
    <x v="0"/>
    <x v="0"/>
    <x v="0"/>
    <x v="0"/>
    <x v="0"/>
    <x v="0"/>
    <x v="0"/>
    <x v="0"/>
    <x v="0"/>
    <x v="0"/>
    <x v="1"/>
    <x v="1"/>
    <x v="0"/>
  </r>
  <r>
    <x v="0"/>
    <s v="Mansi"/>
    <s v="Man Wing Baptist Church Cultural Compound"/>
    <s v="MMR001CMP230"/>
    <s v="GCA"/>
    <s v="Rural"/>
    <n v="113"/>
    <n v="490"/>
    <n v="113"/>
    <n v="476"/>
    <n v="113"/>
    <n v="476"/>
    <s v="Resp02"/>
    <s v="Child Protection"/>
    <s v="Committee"/>
    <s v="Regular market"/>
    <x v="0"/>
    <n v="1"/>
    <n v="20"/>
    <n v="5"/>
    <m/>
    <m/>
    <x v="1"/>
    <x v="1"/>
    <x v="2"/>
    <x v="1"/>
    <x v="1"/>
    <x v="0"/>
    <x v="0"/>
    <x v="0"/>
    <x v="0"/>
    <x v="0"/>
    <x v="1"/>
    <x v="1"/>
    <x v="0"/>
  </r>
  <r>
    <x v="0"/>
    <s v="Mansi"/>
    <s v="Man Wing Catholic Church 2"/>
    <s v="MMR001CMP132"/>
    <s v="GCA"/>
    <s v="Rural"/>
    <n v="458"/>
    <n v="2139"/>
    <n v="144"/>
    <n v="520"/>
    <n v="144"/>
    <n v="0"/>
    <s v="Resp02"/>
    <s v="Child Protection"/>
    <s v="Committee"/>
    <s v="Regular market"/>
    <x v="0"/>
    <n v="1.6000000238418579"/>
    <n v="25"/>
    <n v="10"/>
    <n v="10"/>
    <m/>
    <x v="1"/>
    <x v="2"/>
    <x v="2"/>
    <x v="0"/>
    <x v="0"/>
    <x v="0"/>
    <x v="0"/>
    <x v="0"/>
    <x v="0"/>
    <x v="1"/>
    <x v="1"/>
    <x v="1"/>
    <x v="0"/>
  </r>
  <r>
    <x v="0"/>
    <s v="Mansi"/>
    <s v="Man Wing Catholic Church 1"/>
    <s v="MMR001CMP228"/>
    <s v="GCA"/>
    <s v="Rural"/>
    <n v="123"/>
    <n v="555"/>
    <n v="443"/>
    <n v="2248"/>
    <n v="443"/>
    <n v="0"/>
    <s v="Resp02"/>
    <s v="Child Protection"/>
    <s v="Committee"/>
    <s v="Regular market"/>
    <x v="0"/>
    <n v="0.40000000596046448"/>
    <n v="30"/>
    <n v="5"/>
    <n v="5"/>
    <m/>
    <x v="1"/>
    <x v="2"/>
    <x v="2"/>
    <x v="1"/>
    <x v="1"/>
    <x v="1"/>
    <x v="1"/>
    <x v="2"/>
    <x v="0"/>
    <x v="0"/>
    <x v="0"/>
    <x v="0"/>
    <x v="1"/>
  </r>
  <r>
    <x v="1"/>
    <s v="Manton"/>
    <s v="Mandung - Jinghpaw"/>
    <s v="MMR015CMP009"/>
    <s v="GCA"/>
    <s v="Urban"/>
    <n v="37"/>
    <n v="159"/>
    <n v="37"/>
    <n v="159"/>
    <n v="37"/>
    <n v="172"/>
    <s v="RESP05"/>
    <s v="Child Protection"/>
    <s v=""/>
    <s v="Regular market"/>
    <x v="0"/>
    <n v="0.25999999046325684"/>
    <n v="7"/>
    <n v="3"/>
    <m/>
    <m/>
    <x v="0"/>
    <x v="0"/>
    <x v="0"/>
    <x v="0"/>
    <x v="0"/>
    <x v="0"/>
    <x v="0"/>
    <x v="0"/>
    <x v="0"/>
    <x v="0"/>
    <x v="1"/>
    <x v="0"/>
    <x v="0"/>
  </r>
  <r>
    <x v="1"/>
    <s v="Manton"/>
    <s v="Mandung - RC"/>
    <s v="MMR015CMP209"/>
    <s v="GCA"/>
    <s v="Urban"/>
    <n v="31"/>
    <n v="183"/>
    <n v="29"/>
    <n v="157"/>
    <n v="29"/>
    <n v="157"/>
    <s v="Resp02"/>
    <s v="Child Protection"/>
    <s v="Committee"/>
    <s v="Regular market"/>
    <x v="0"/>
    <n v="0.10000000149011612"/>
    <n v="10"/>
    <m/>
    <m/>
    <m/>
    <x v="0"/>
    <x v="0"/>
    <x v="0"/>
    <x v="0"/>
    <x v="0"/>
    <x v="0"/>
    <x v="0"/>
    <x v="0"/>
    <x v="0"/>
    <x v="1"/>
    <x v="1"/>
    <x v="0"/>
    <x v="1"/>
  </r>
  <r>
    <x v="0"/>
    <s v="Mogaung"/>
    <s v="Mang Hawng Baptist Church"/>
    <s v="MMR001CMP077"/>
    <s v="GCA"/>
    <s v="Mixed"/>
    <n v="18"/>
    <n v="79"/>
    <n v="18"/>
    <n v="81"/>
    <n v="18"/>
    <n v="81"/>
    <s v="Resp02"/>
    <s v="Child Protection"/>
    <s v="Committee"/>
    <s v="Regular market"/>
    <x v="0"/>
    <n v="0.5"/>
    <n v="15"/>
    <m/>
    <m/>
    <m/>
    <x v="0"/>
    <x v="0"/>
    <x v="0"/>
    <x v="0"/>
    <x v="0"/>
    <x v="0"/>
    <x v="0"/>
    <x v="0"/>
    <x v="0"/>
    <x v="0"/>
    <x v="1"/>
    <x v="1"/>
    <x v="1"/>
  </r>
  <r>
    <x v="0"/>
    <s v="Mansi"/>
    <s v="Mansi Baptist Church"/>
    <s v="MMR001CMP066"/>
    <s v="GCA"/>
    <s v="Urban"/>
    <n v="221"/>
    <n v="1003"/>
    <n v="192"/>
    <n v="873"/>
    <n v="192"/>
    <n v="873"/>
    <s v="Resp02"/>
    <s v="Child Protection"/>
    <s v="Committee"/>
    <s v="Regular market"/>
    <x v="0"/>
    <n v="0"/>
    <m/>
    <m/>
    <m/>
    <m/>
    <x v="1"/>
    <x v="3"/>
    <x v="3"/>
    <x v="0"/>
    <x v="0"/>
    <x v="0"/>
    <x v="0"/>
    <x v="0"/>
    <x v="0"/>
    <x v="0"/>
    <x v="0"/>
    <x v="0"/>
    <x v="1"/>
  </r>
  <r>
    <x v="0"/>
    <s v="Myitkyina"/>
    <s v="Maw Hpawng Hka Nan Baptist Church"/>
    <s v="MMR001CMP020"/>
    <s v="GCA"/>
    <s v="Rural"/>
    <n v="21"/>
    <n v="99"/>
    <n v="18"/>
    <n v="89"/>
    <n v="21"/>
    <n v="99"/>
    <s v="Resp02"/>
    <s v="Child Protection"/>
    <s v="Committee"/>
    <s v="Regular market"/>
    <x v="0"/>
    <n v="2.500000037252903E-2"/>
    <n v="15"/>
    <m/>
    <m/>
    <m/>
    <x v="0"/>
    <x v="0"/>
    <x v="0"/>
    <x v="0"/>
    <x v="0"/>
    <x v="0"/>
    <x v="0"/>
    <x v="0"/>
    <x v="0"/>
    <x v="0"/>
    <x v="1"/>
    <x v="1"/>
    <x v="1"/>
  </r>
  <r>
    <x v="0"/>
    <s v="Myitkyina"/>
    <s v="Maw Hpawng Lhaovo Baptist Church"/>
    <s v="MMR001CMP021"/>
    <s v="GCA"/>
    <s v="Rural"/>
    <n v="14"/>
    <n v="71"/>
    <n v="11"/>
    <n v="56"/>
    <n v="13"/>
    <n v="71"/>
    <s v="Resp02"/>
    <s v="Child Protection"/>
    <s v="Committee"/>
    <s v="Regular market"/>
    <x v="0"/>
    <n v="0.125"/>
    <n v="2"/>
    <m/>
    <m/>
    <m/>
    <x v="0"/>
    <x v="0"/>
    <x v="0"/>
    <x v="0"/>
    <x v="0"/>
    <x v="0"/>
    <x v="0"/>
    <x v="0"/>
    <x v="0"/>
    <x v="1"/>
    <x v="1"/>
    <x v="1"/>
    <x v="1"/>
  </r>
  <r>
    <x v="0"/>
    <s v="Hpakant"/>
    <s v="Maw Wan, Mu-yin Baptist Church"/>
    <s v="MMR001CMP091"/>
    <s v="GCA"/>
    <s v="Urban"/>
    <n v="5"/>
    <n v="26"/>
    <n v="5"/>
    <n v="27"/>
    <n v="5"/>
    <n v="0"/>
    <s v="Resp02"/>
    <s v="Child Protection"/>
    <s v="Committee"/>
    <s v="Regular market"/>
    <x v="1"/>
    <n v="0.125"/>
    <n v="5"/>
    <n v="2"/>
    <n v="2"/>
    <m/>
    <x v="0"/>
    <x v="0"/>
    <x v="0"/>
    <x v="0"/>
    <x v="0"/>
    <x v="0"/>
    <x v="0"/>
    <x v="0"/>
    <x v="0"/>
    <x v="1"/>
    <x v="0"/>
    <x v="1"/>
    <x v="0"/>
  </r>
  <r>
    <x v="1"/>
    <s v="Kutkai"/>
    <s v="Mine Yu Lay village"/>
    <s v="MMR015CMP018"/>
    <s v="GCA"/>
    <s v="Rural"/>
    <n v="63"/>
    <n v="305"/>
    <n v="69"/>
    <n v="305"/>
    <n v="69"/>
    <n v="305"/>
    <s v="Resp02"/>
    <s v="Child Protection"/>
    <s v="Committee"/>
    <s v="Regular market"/>
    <x v="0"/>
    <n v="0"/>
    <m/>
    <m/>
    <m/>
    <m/>
    <x v="0"/>
    <x v="0"/>
    <x v="0"/>
    <x v="0"/>
    <x v="0"/>
    <x v="0"/>
    <x v="0"/>
    <x v="0"/>
    <x v="0"/>
    <x v="1"/>
    <x v="1"/>
    <x v="0"/>
    <x v="0"/>
  </r>
  <r>
    <x v="0"/>
    <s v="Hpakant"/>
    <s v="Nam Ma Phyit, COC"/>
    <s v="MMR001CMP192"/>
    <s v="GCA"/>
    <s v="Urban"/>
    <n v="17"/>
    <n v="64"/>
    <n v="12"/>
    <n v="47"/>
    <n v="12"/>
    <n v="0"/>
    <s v="Resp02"/>
    <s v="Child Protection"/>
    <s v="Committee"/>
    <s v="Regular market"/>
    <x v="1"/>
    <n v="0.25"/>
    <n v="15"/>
    <n v="5"/>
    <n v="2"/>
    <m/>
    <x v="0"/>
    <x v="0"/>
    <x v="0"/>
    <x v="0"/>
    <x v="0"/>
    <x v="0"/>
    <x v="0"/>
    <x v="0"/>
    <x v="0"/>
    <x v="1"/>
    <x v="1"/>
    <x v="1"/>
    <x v="0"/>
  </r>
  <r>
    <x v="1"/>
    <s v="Namtu"/>
    <s v="Nam Tu Baptist"/>
    <s v="MMR015CMP014"/>
    <s v="GCA"/>
    <s v="Urban"/>
    <n v="9"/>
    <n v="38"/>
    <n v="9"/>
    <n v="37"/>
    <n v="9"/>
    <n v="37"/>
    <s v="RESP05"/>
    <s v="Child Protection"/>
    <s v=""/>
    <s v="Regular market"/>
    <x v="0"/>
    <n v="0"/>
    <n v="35"/>
    <n v="5"/>
    <m/>
    <m/>
    <x v="1"/>
    <x v="3"/>
    <x v="2"/>
    <x v="0"/>
    <x v="0"/>
    <x v="0"/>
    <x v="0"/>
    <x v="0"/>
    <x v="0"/>
    <x v="0"/>
    <x v="1"/>
    <x v="0"/>
    <x v="1"/>
  </r>
  <r>
    <x v="1"/>
    <s v="Namhkan"/>
    <s v="Namhkan - Pang Long KBC"/>
    <s v="MMR015CMP215"/>
    <s v="GCA"/>
    <s v="Urban"/>
    <n v="126"/>
    <n v="572"/>
    <n v="123"/>
    <n v="571"/>
    <n v="124"/>
    <n v="575"/>
    <s v="Resp02"/>
    <s v="Child Protection"/>
    <s v="Committee"/>
    <s v="Regular market"/>
    <x v="0"/>
    <n v="0"/>
    <m/>
    <m/>
    <m/>
    <m/>
    <x v="0"/>
    <x v="0"/>
    <x v="0"/>
    <x v="0"/>
    <x v="0"/>
    <x v="0"/>
    <x v="0"/>
    <x v="0"/>
    <x v="0"/>
    <x v="1"/>
    <x v="1"/>
    <x v="1"/>
    <x v="0"/>
  </r>
  <r>
    <x v="0"/>
    <s v="Myitkyina"/>
    <s v="Nan Kway St. John Catholic Church"/>
    <s v="MMR001CMP024"/>
    <s v="GCA"/>
    <s v="Rural"/>
    <n v="67"/>
    <n v="327"/>
    <n v="68"/>
    <n v="327"/>
    <n v="68"/>
    <n v="327"/>
    <s v="Resp02"/>
    <s v="Child Protection"/>
    <s v="Committee"/>
    <s v="Regular market"/>
    <x v="0"/>
    <m/>
    <n v="10"/>
    <n v="5"/>
    <n v="5"/>
    <m/>
    <x v="1"/>
    <x v="1"/>
    <x v="2"/>
    <x v="0"/>
    <x v="0"/>
    <x v="0"/>
    <x v="0"/>
    <x v="0"/>
    <x v="0"/>
    <x v="1"/>
    <x v="1"/>
    <x v="0"/>
    <x v="0"/>
  </r>
  <r>
    <x v="0"/>
    <s v="Bhamo"/>
    <s v="Nant Hlaing Church"/>
    <s v="MMR001CMP054"/>
    <s v="GCA"/>
    <s v="Rural"/>
    <n v="20"/>
    <n v="103"/>
    <n v="19"/>
    <n v="108"/>
    <n v="19"/>
    <n v="0"/>
    <s v="Resp01"/>
    <s v="Child Protection"/>
    <s v="Focal point"/>
    <s v="Regular market"/>
    <x v="0"/>
    <n v="0.20000000298023224"/>
    <n v="15"/>
    <n v="5"/>
    <n v="5"/>
    <m/>
    <x v="1"/>
    <x v="2"/>
    <x v="2"/>
    <x v="0"/>
    <x v="0"/>
    <x v="0"/>
    <x v="0"/>
    <x v="0"/>
    <x v="0"/>
    <x v="0"/>
    <x v="0"/>
    <x v="1"/>
    <x v="1"/>
  </r>
  <r>
    <x v="0"/>
    <s v="Hpakant"/>
    <s v="Nant Ma Hpit Catholic Church"/>
    <s v="MMR001CMP103"/>
    <s v="GCA"/>
    <s v="Rural"/>
    <n v="48"/>
    <n v="420"/>
    <n v="48"/>
    <n v="220"/>
    <n v="48"/>
    <n v="220"/>
    <s v="Resp01"/>
    <s v="Child Protection"/>
    <s v="Focal point"/>
    <s v="Regular market"/>
    <x v="0"/>
    <n v="1"/>
    <n v="45"/>
    <n v="15"/>
    <n v="15"/>
    <m/>
    <x v="0"/>
    <x v="0"/>
    <x v="0"/>
    <x v="0"/>
    <x v="0"/>
    <x v="0"/>
    <x v="0"/>
    <x v="0"/>
    <x v="0"/>
    <x v="0"/>
    <x v="0"/>
    <x v="1"/>
    <x v="0"/>
  </r>
  <r>
    <x v="0"/>
    <s v="Bhamo"/>
    <s v="Phan Khar Kone"/>
    <s v="MMR001CMP193"/>
    <s v="GCA"/>
    <s v="Rural"/>
    <n v="157"/>
    <n v="761"/>
    <n v="150"/>
    <n v="761"/>
    <n v="150"/>
    <n v="761"/>
    <s v="Resp01"/>
    <s v="Child Protection"/>
    <s v="Focal point"/>
    <s v="Regular market"/>
    <x v="1"/>
    <m/>
    <n v="5"/>
    <m/>
    <m/>
    <m/>
    <x v="1"/>
    <x v="3"/>
    <x v="2"/>
    <x v="0"/>
    <x v="0"/>
    <x v="0"/>
    <x v="0"/>
    <x v="0"/>
    <x v="0"/>
    <x v="1"/>
    <x v="1"/>
    <x v="1"/>
    <x v="0"/>
  </r>
  <r>
    <x v="0"/>
    <s v="Waingmaw"/>
    <s v="Post 6 Camp"/>
    <s v="MMR001CMP160"/>
    <s v="NGCA"/>
    <s v="Rural"/>
    <n v="90"/>
    <n v="508"/>
    <n v="98"/>
    <n v="554"/>
    <n v="124"/>
    <n v="319"/>
    <s v="Resp01"/>
    <s v="Child Protection"/>
    <s v="Focal point"/>
    <s v="Regular market"/>
    <x v="0"/>
    <n v="34"/>
    <m/>
    <n v="150"/>
    <m/>
    <m/>
    <x v="0"/>
    <x v="0"/>
    <x v="0"/>
    <x v="0"/>
    <x v="0"/>
    <x v="0"/>
    <x v="1"/>
    <x v="2"/>
    <x v="0"/>
    <x v="0"/>
    <x v="0"/>
    <x v="0"/>
    <x v="0"/>
  </r>
  <r>
    <x v="0"/>
    <s v="Waingmaw"/>
    <s v="Qtr. 2 Lhaovo Baptist Church"/>
    <s v="MMR001CMP032"/>
    <s v="GCA"/>
    <s v="Urban"/>
    <n v="91"/>
    <n v="328"/>
    <n v="69"/>
    <n v="258"/>
    <n v="91"/>
    <n v="328"/>
    <s v="Resp01"/>
    <s v="Child Protection"/>
    <s v="Focal point"/>
    <s v="Regular market"/>
    <x v="0"/>
    <n v="1"/>
    <n v="20"/>
    <m/>
    <m/>
    <m/>
    <x v="1"/>
    <x v="1"/>
    <x v="2"/>
    <x v="0"/>
    <x v="0"/>
    <x v="0"/>
    <x v="1"/>
    <x v="1"/>
    <x v="0"/>
    <x v="0"/>
    <x v="0"/>
    <x v="0"/>
    <x v="1"/>
  </r>
  <r>
    <x v="0"/>
    <s v="Waingmaw"/>
    <s v="Qtr. 2 Myoma Baptist Church"/>
    <s v="MMR001CMP025"/>
    <s v="GCA"/>
    <s v="Urban"/>
    <n v="65"/>
    <n v="328"/>
    <n v="31"/>
    <n v="170"/>
    <n v="65"/>
    <n v="328"/>
    <s v="Resp02"/>
    <s v="Child Protection"/>
    <s v="Committee"/>
    <s v="Regular market"/>
    <x v="0"/>
    <n v="1"/>
    <n v="20"/>
    <m/>
    <m/>
    <m/>
    <x v="0"/>
    <x v="0"/>
    <x v="0"/>
    <x v="0"/>
    <x v="0"/>
    <x v="0"/>
    <x v="0"/>
    <x v="0"/>
    <x v="0"/>
    <x v="1"/>
    <x v="0"/>
    <x v="0"/>
    <x v="1"/>
  </r>
  <r>
    <x v="0"/>
    <s v="Waingmaw"/>
    <s v="Qtr. 3 Mu-yin  Baptist Church"/>
    <s v="MMR001CMP030"/>
    <s v="GCA"/>
    <s v="Urban"/>
    <n v="31"/>
    <n v="171"/>
    <n v="23"/>
    <n v="124"/>
    <n v="31"/>
    <n v="171"/>
    <s v="Resp01"/>
    <s v="Child Protection"/>
    <s v="Focal point"/>
    <s v="Regular market"/>
    <x v="0"/>
    <n v="0.375"/>
    <n v="8"/>
    <m/>
    <m/>
    <m/>
    <x v="0"/>
    <x v="0"/>
    <x v="0"/>
    <x v="0"/>
    <x v="0"/>
    <x v="0"/>
    <x v="1"/>
    <x v="1"/>
    <x v="0"/>
    <x v="1"/>
    <x v="0"/>
    <x v="0"/>
    <x v="1"/>
  </r>
  <r>
    <x v="0"/>
    <s v="Waingmaw"/>
    <s v="Qtr. 4 Monestry (Thargaya Thayett Taw)"/>
    <s v="MMR001CMP026"/>
    <s v="GCA"/>
    <s v="Urban"/>
    <n v="88"/>
    <n v="482"/>
    <n v="80"/>
    <n v="427"/>
    <n v="87"/>
    <n v="480"/>
    <s v="Resp01"/>
    <s v="Child Protection"/>
    <s v="Focal point"/>
    <s v="Regular market"/>
    <x v="0"/>
    <n v="0.125"/>
    <n v="2"/>
    <m/>
    <m/>
    <m/>
    <x v="1"/>
    <x v="3"/>
    <x v="2"/>
    <x v="0"/>
    <x v="0"/>
    <x v="0"/>
    <x v="0"/>
    <x v="0"/>
    <x v="0"/>
    <x v="1"/>
    <x v="0"/>
    <x v="0"/>
    <x v="1"/>
  </r>
  <r>
    <x v="0"/>
    <s v="Hpakant"/>
    <s v="Rawan Baptist Church, Maw Shan Vil., Seik Mu"/>
    <s v="MMR001CMP182"/>
    <s v="GCA"/>
    <s v="Urban"/>
    <n v="10"/>
    <n v="39"/>
    <n v="9"/>
    <n v="37"/>
    <n v="9"/>
    <n v="0"/>
    <s v="Resp02"/>
    <s v="Child Protection"/>
    <s v="Committee"/>
    <s v="Regular market"/>
    <x v="1"/>
    <n v="0"/>
    <m/>
    <m/>
    <m/>
    <m/>
    <x v="0"/>
    <x v="0"/>
    <x v="0"/>
    <x v="0"/>
    <x v="0"/>
    <x v="0"/>
    <x v="0"/>
    <x v="0"/>
    <x v="0"/>
    <x v="1"/>
    <x v="1"/>
    <x v="1"/>
    <x v="0"/>
  </r>
  <r>
    <x v="0"/>
    <s v="Bhamo"/>
    <s v="Robert Church"/>
    <s v="MMR001CMP047"/>
    <s v="GCA"/>
    <s v="Urban"/>
    <n v="652"/>
    <n v="3706"/>
    <n v="629"/>
    <n v="3794"/>
    <n v="629"/>
    <n v="3794"/>
    <s v="Resp02"/>
    <s v="Child Protection"/>
    <s v="Committee"/>
    <s v="Regular market"/>
    <x v="1"/>
    <n v="1"/>
    <n v="20"/>
    <m/>
    <n v="8"/>
    <m/>
    <x v="1"/>
    <x v="1"/>
    <x v="2"/>
    <x v="0"/>
    <x v="0"/>
    <x v="0"/>
    <x v="0"/>
    <x v="0"/>
    <x v="0"/>
    <x v="1"/>
    <x v="0"/>
    <x v="0"/>
    <x v="1"/>
  </r>
  <r>
    <x v="0"/>
    <s v="Hpakant"/>
    <s v="Sai Nai Baptish Church, Maw Shan Vil., Seki Mu"/>
    <s v="MMR001CMP183"/>
    <s v="GCA"/>
    <s v="Mixed"/>
    <n v="8"/>
    <n v="40"/>
    <n v="8"/>
    <m/>
    <n v="8"/>
    <n v="0"/>
    <s v="RESP05"/>
    <s v="Child Protection"/>
    <s v=""/>
    <s v="Regular market"/>
    <x v="0"/>
    <n v="0.5"/>
    <n v="30"/>
    <n v="10"/>
    <n v="10"/>
    <m/>
    <x v="0"/>
    <x v="0"/>
    <x v="0"/>
    <x v="0"/>
    <x v="0"/>
    <x v="0"/>
    <x v="0"/>
    <x v="0"/>
    <x v="0"/>
    <x v="0"/>
    <x v="0"/>
    <x v="1"/>
    <x v="0"/>
  </r>
  <r>
    <x v="0"/>
    <s v="Mogaung"/>
    <s v="Sar Hmaw - KBC"/>
    <s v="MMR001CMP236"/>
    <s v="GCA"/>
    <s v="Rural"/>
    <n v="40"/>
    <n v="158"/>
    <n v="31"/>
    <n v="138"/>
    <n v="31"/>
    <n v="138"/>
    <s v="Resp02"/>
    <s v="Child Protection"/>
    <s v="Committee"/>
    <s v="Regular market"/>
    <x v="0"/>
    <n v="1"/>
    <n v="50"/>
    <n v="20"/>
    <m/>
    <m/>
    <x v="0"/>
    <x v="0"/>
    <x v="0"/>
    <x v="0"/>
    <x v="0"/>
    <x v="0"/>
    <x v="0"/>
    <x v="0"/>
    <x v="0"/>
    <x v="0"/>
    <x v="1"/>
    <x v="1"/>
    <x v="0"/>
  </r>
  <r>
    <x v="0"/>
    <s v="Chipwi"/>
    <s v="Saw Zam"/>
    <s v="MMR001CMP225"/>
    <s v="GCA"/>
    <s v="Rural"/>
    <n v="30"/>
    <n v="174"/>
    <n v="28"/>
    <n v="167"/>
    <n v="30"/>
    <n v="174"/>
    <s v="Resp02"/>
    <s v="Child Protection"/>
    <s v="Committee"/>
    <s v="Regular market"/>
    <x v="0"/>
    <n v="5"/>
    <n v="120"/>
    <n v="30"/>
    <n v="30"/>
    <m/>
    <x v="0"/>
    <x v="0"/>
    <x v="0"/>
    <x v="0"/>
    <x v="0"/>
    <x v="0"/>
    <x v="0"/>
    <x v="0"/>
    <x v="0"/>
    <x v="0"/>
    <x v="1"/>
    <x v="0"/>
    <x v="0"/>
  </r>
  <r>
    <x v="0"/>
    <s v="Momauk"/>
    <s v="Seng Ja "/>
    <s v="MMR001CMP073"/>
    <s v="GCA"/>
    <s v="Rural"/>
    <n v="45"/>
    <n v="269"/>
    <n v="39"/>
    <n v="237"/>
    <n v="39"/>
    <n v="237"/>
    <s v="Resp02"/>
    <s v="Child Protection"/>
    <s v="Committee"/>
    <s v="Regular market"/>
    <x v="0"/>
    <n v="0"/>
    <m/>
    <m/>
    <m/>
    <m/>
    <x v="0"/>
    <x v="0"/>
    <x v="0"/>
    <x v="0"/>
    <x v="0"/>
    <x v="0"/>
    <x v="0"/>
    <x v="0"/>
    <x v="0"/>
    <x v="1"/>
    <x v="1"/>
    <x v="1"/>
    <x v="0"/>
  </r>
  <r>
    <x v="0"/>
    <s v="Myitkyina"/>
    <s v="Shatapru Sut Ngai Tawng"/>
    <s v="MMR001CMP006"/>
    <s v="GCA"/>
    <s v="Urban"/>
    <n v="95"/>
    <n v="385"/>
    <m/>
    <m/>
    <m/>
    <n v="395"/>
    <s v="Resp02"/>
    <s v="Child Protection"/>
    <s v="Committee"/>
    <s v="Regular market"/>
    <x v="0"/>
    <n v="1"/>
    <n v="40"/>
    <n v="20"/>
    <m/>
    <m/>
    <x v="1"/>
    <x v="1"/>
    <x v="2"/>
    <x v="1"/>
    <x v="1"/>
    <x v="2"/>
    <x v="0"/>
    <x v="0"/>
    <x v="0"/>
    <x v="1"/>
    <x v="0"/>
    <x v="1"/>
    <x v="1"/>
  </r>
  <r>
    <x v="0"/>
    <s v="Myitkyina"/>
    <s v="Shatapru Thida Aye Baptist Church"/>
    <s v="MMR001CMP007"/>
    <s v="GCA"/>
    <s v="Urban"/>
    <n v="22"/>
    <n v="111"/>
    <n v="21"/>
    <n v="102"/>
    <n v="22"/>
    <n v="111"/>
    <s v="Resp01"/>
    <s v="Child Protection"/>
    <s v="Focal point"/>
    <s v="Regular market"/>
    <x v="0"/>
    <n v="0.25"/>
    <n v="3"/>
    <m/>
    <m/>
    <m/>
    <x v="0"/>
    <x v="0"/>
    <x v="0"/>
    <x v="0"/>
    <x v="0"/>
    <x v="0"/>
    <x v="0"/>
    <x v="0"/>
    <x v="0"/>
    <x v="1"/>
    <x v="0"/>
    <x v="0"/>
    <x v="1"/>
  </r>
  <r>
    <x v="0"/>
    <s v="Waingmaw"/>
    <s v="Shing Jai"/>
    <s v="MMR001CMP041"/>
    <s v="GCA"/>
    <s v="Rural"/>
    <n v="172"/>
    <n v="838"/>
    <n v="179"/>
    <n v="940"/>
    <n v="179"/>
    <n v="940"/>
    <s v="Resp02"/>
    <s v="Child Protection"/>
    <s v="Committee"/>
    <s v="Regular market"/>
    <x v="1"/>
    <n v="0"/>
    <m/>
    <m/>
    <m/>
    <m/>
    <x v="1"/>
    <x v="3"/>
    <x v="2"/>
    <x v="0"/>
    <x v="0"/>
    <x v="0"/>
    <x v="0"/>
    <x v="0"/>
    <x v="0"/>
    <x v="0"/>
    <x v="0"/>
    <x v="0"/>
    <x v="0"/>
  </r>
  <r>
    <x v="0"/>
    <s v="Shwegu"/>
    <s v="Shwe Gu Baptist Church"/>
    <s v="MMR001CMP067"/>
    <s v="GCA"/>
    <s v="Urban"/>
    <n v="83"/>
    <n v="293"/>
    <n v="86"/>
    <n v="303"/>
    <n v="86"/>
    <n v="303"/>
    <s v="Resp01"/>
    <s v="Child Protection"/>
    <s v="Focal point"/>
    <s v="Regular market"/>
    <x v="1"/>
    <n v="1"/>
    <n v="20"/>
    <n v="10"/>
    <n v="5"/>
    <m/>
    <x v="0"/>
    <x v="0"/>
    <x v="0"/>
    <x v="0"/>
    <x v="0"/>
    <x v="0"/>
    <x v="0"/>
    <x v="0"/>
    <x v="0"/>
    <x v="0"/>
    <x v="0"/>
    <x v="1"/>
    <x v="0"/>
  </r>
  <r>
    <x v="0"/>
    <s v="Shwegu"/>
    <s v="Shwe Gu Catholic Church"/>
    <s v="MMR001CMP068"/>
    <s v="GCA"/>
    <s v="Urban"/>
    <n v="41"/>
    <n v="152"/>
    <n v="38"/>
    <n v="165"/>
    <n v="38"/>
    <n v="0"/>
    <s v="Resp02"/>
    <s v="Child Protection"/>
    <s v="Committee"/>
    <s v="Regular market"/>
    <x v="0"/>
    <n v="0.40000000596046448"/>
    <n v="20"/>
    <n v="5"/>
    <n v="5"/>
    <m/>
    <x v="0"/>
    <x v="0"/>
    <x v="0"/>
    <x v="0"/>
    <x v="0"/>
    <x v="0"/>
    <x v="0"/>
    <x v="0"/>
    <x v="0"/>
    <x v="1"/>
    <x v="1"/>
    <x v="1"/>
    <x v="0"/>
  </r>
  <r>
    <x v="0"/>
    <s v="Myitkyina"/>
    <s v="Shwe Zet Baptist Church"/>
    <s v="MMR001CMP009"/>
    <s v="GCA"/>
    <s v="Urban"/>
    <n v="90"/>
    <n v="487"/>
    <n v="75"/>
    <n v="423"/>
    <n v="91"/>
    <n v="491"/>
    <s v="Resp02"/>
    <s v="Child Protection"/>
    <s v="Committee"/>
    <s v="Regular market"/>
    <x v="0"/>
    <n v="0.25"/>
    <n v="5"/>
    <m/>
    <m/>
    <m/>
    <x v="1"/>
    <x v="2"/>
    <x v="1"/>
    <x v="1"/>
    <x v="3"/>
    <x v="2"/>
    <x v="0"/>
    <x v="0"/>
    <x v="0"/>
    <x v="1"/>
    <x v="0"/>
    <x v="0"/>
    <x v="0"/>
  </r>
  <r>
    <x v="0"/>
    <s v="Mohnyin"/>
    <s v="St. Patrick Catholic Church "/>
    <s v="MMR001CMP080"/>
    <s v="GCA"/>
    <s v="Urban"/>
    <n v="12"/>
    <n v="55"/>
    <n v="12"/>
    <n v="62"/>
    <n v="12"/>
    <n v="62"/>
    <s v="Resp02"/>
    <s v="Child Protection"/>
    <s v="Committee"/>
    <s v="Regular market"/>
    <x v="0"/>
    <n v="0"/>
    <n v="10"/>
    <n v="3"/>
    <n v="3"/>
    <m/>
    <x v="1"/>
    <x v="2"/>
    <x v="1"/>
    <x v="1"/>
    <x v="1"/>
    <x v="2"/>
    <x v="1"/>
    <x v="1"/>
    <x v="0"/>
    <x v="0"/>
    <x v="0"/>
    <x v="0"/>
    <x v="1"/>
  </r>
  <r>
    <x v="0"/>
    <s v="Bhamo"/>
    <s v="Ta Gun Taing Monastery (Shwe Kyi Na)"/>
    <s v="MMR001CMP055"/>
    <s v="GCA"/>
    <s v="Urban"/>
    <n v="25"/>
    <n v="104"/>
    <n v="24"/>
    <n v="107"/>
    <n v="24"/>
    <n v="107"/>
    <s v="Resp02"/>
    <s v="Child Protection"/>
    <s v="Committee"/>
    <s v="Regular market"/>
    <x v="0"/>
    <n v="1"/>
    <n v="20"/>
    <n v="8"/>
    <m/>
    <m/>
    <x v="1"/>
    <x v="2"/>
    <x v="0"/>
    <x v="0"/>
    <x v="0"/>
    <x v="0"/>
    <x v="0"/>
    <x v="0"/>
    <x v="0"/>
    <x v="1"/>
    <x v="1"/>
    <x v="1"/>
    <x v="0"/>
  </r>
  <r>
    <x v="0"/>
    <s v="Myitkyina"/>
    <s v="Tat Kone Baptist Church"/>
    <s v="MMR001CMP001"/>
    <s v="GCA"/>
    <s v="Urban"/>
    <n v="54"/>
    <n v="355"/>
    <n v="51"/>
    <n v="273"/>
    <n v="67"/>
    <n v="365"/>
    <s v="Resp02"/>
    <s v="Child Protection"/>
    <s v="Committee"/>
    <s v="Regular market"/>
    <x v="0"/>
    <n v="1"/>
    <n v="30"/>
    <m/>
    <m/>
    <m/>
    <x v="0"/>
    <x v="0"/>
    <x v="0"/>
    <x v="0"/>
    <x v="0"/>
    <x v="0"/>
    <x v="0"/>
    <x v="0"/>
    <x v="0"/>
    <x v="1"/>
    <x v="0"/>
    <x v="0"/>
    <x v="0"/>
  </r>
  <r>
    <x v="0"/>
    <s v="Myitkyina"/>
    <s v="Tat Kone COC Baptist - Tat Kone Htoi San"/>
    <s v="MMR001CMP023"/>
    <s v="GCA"/>
    <s v="Urban"/>
    <n v="54"/>
    <n v="258"/>
    <n v="53"/>
    <n v="251"/>
    <n v="54"/>
    <n v="257"/>
    <s v="Resp01"/>
    <s v="Child Protection"/>
    <s v="Focal point"/>
    <s v="Regular market"/>
    <x v="0"/>
    <n v="2"/>
    <m/>
    <n v="10"/>
    <n v="5"/>
    <m/>
    <x v="0"/>
    <x v="0"/>
    <x v="0"/>
    <x v="0"/>
    <x v="0"/>
    <x v="0"/>
    <x v="0"/>
    <x v="0"/>
    <x v="0"/>
    <x v="0"/>
    <x v="1"/>
    <x v="0"/>
    <x v="1"/>
  </r>
  <r>
    <x v="0"/>
    <s v="Myitkyina"/>
    <s v="Tat Kone Emanuel Church"/>
    <s v="MMR001CMP004"/>
    <s v="GCA"/>
    <s v="Urban"/>
    <n v="6"/>
    <n v="29"/>
    <n v="4"/>
    <n v="20"/>
    <n v="6"/>
    <n v="29"/>
    <s v="RESP05"/>
    <s v="Child Protection"/>
    <s v=""/>
    <s v="Regular market"/>
    <x v="0"/>
    <n v="0.5"/>
    <n v="20"/>
    <m/>
    <m/>
    <m/>
    <x v="0"/>
    <x v="0"/>
    <x v="0"/>
    <x v="0"/>
    <x v="0"/>
    <x v="0"/>
    <x v="0"/>
    <x v="0"/>
    <x v="0"/>
    <x v="1"/>
    <x v="1"/>
    <x v="0"/>
    <x v="1"/>
  </r>
  <r>
    <x v="0"/>
    <s v="Myitkyina"/>
    <s v="Tat Kone Galile Baptist Church"/>
    <s v="MMR001CMP003"/>
    <s v="GCA"/>
    <s v="Urban"/>
    <n v="32"/>
    <n v="146"/>
    <n v="28"/>
    <n v="138"/>
    <n v="32"/>
    <n v="161"/>
    <s v="Resp02"/>
    <s v="Child Protection"/>
    <s v="Committee"/>
    <s v="Regular market"/>
    <x v="0"/>
    <n v="0.20000000298023224"/>
    <n v="10"/>
    <n v="5"/>
    <m/>
    <m/>
    <x v="0"/>
    <x v="0"/>
    <x v="0"/>
    <x v="0"/>
    <x v="0"/>
    <x v="0"/>
    <x v="0"/>
    <x v="0"/>
    <x v="0"/>
    <x v="0"/>
    <x v="0"/>
    <x v="1"/>
    <x v="1"/>
  </r>
  <r>
    <x v="0"/>
    <s v="Myitkyina"/>
    <s v="Tat Kone San Pya Baptist Church"/>
    <s v="MMR001CMP005"/>
    <s v="GCA"/>
    <s v="Urban"/>
    <n v="43"/>
    <n v="216"/>
    <n v="32"/>
    <n v="171"/>
    <n v="43"/>
    <n v="216"/>
    <s v="Resp01"/>
    <s v="Child Protection"/>
    <s v="Focal point"/>
    <s v="Regular market"/>
    <x v="0"/>
    <n v="2"/>
    <m/>
    <m/>
    <m/>
    <m/>
    <x v="1"/>
    <x v="3"/>
    <x v="2"/>
    <x v="0"/>
    <x v="0"/>
    <x v="0"/>
    <x v="1"/>
    <x v="0"/>
    <x v="2"/>
    <x v="0"/>
    <x v="0"/>
    <x v="0"/>
    <x v="1"/>
  </r>
  <r>
    <x v="0"/>
    <s v="Waingmaw"/>
    <s v="Thargaya Lisu Baptist Church"/>
    <s v="MMR001CMP037"/>
    <s v="GCA"/>
    <s v="Urban"/>
    <n v="44"/>
    <n v="183"/>
    <n v="25"/>
    <n v="115"/>
    <n v="44"/>
    <n v="181"/>
    <s v="Resp01"/>
    <s v="Child Protection"/>
    <s v="Focal point"/>
    <s v="Regular market"/>
    <x v="0"/>
    <n v="0.125"/>
    <n v="2"/>
    <m/>
    <m/>
    <m/>
    <x v="0"/>
    <x v="0"/>
    <x v="0"/>
    <x v="0"/>
    <x v="0"/>
    <x v="0"/>
    <x v="0"/>
    <x v="0"/>
    <x v="0"/>
    <x v="0"/>
    <x v="0"/>
    <x v="1"/>
    <x v="1"/>
  </r>
  <r>
    <x v="0"/>
    <s v="Waingmaw"/>
    <s v="Waingmaw AG Church"/>
    <s v="MMR001CMP038"/>
    <s v="GCA"/>
    <s v="Urban"/>
    <n v="70"/>
    <n v="278"/>
    <n v="37"/>
    <n v="156"/>
    <n v="71"/>
    <n v="277"/>
    <s v="Resp01"/>
    <s v="Child Protection"/>
    <s v="Focal point"/>
    <s v="Regular market"/>
    <x v="0"/>
    <n v="1"/>
    <n v="20"/>
    <m/>
    <m/>
    <m/>
    <x v="1"/>
    <x v="1"/>
    <x v="2"/>
    <x v="1"/>
    <x v="1"/>
    <x v="1"/>
    <x v="0"/>
    <x v="0"/>
    <x v="0"/>
    <x v="0"/>
    <x v="0"/>
    <x v="0"/>
    <x v="0"/>
  </r>
  <r>
    <x v="0"/>
    <s v="Hpakant"/>
    <s v="Ward 2 Sai Taung Baptist Church, Seik Mu "/>
    <s v="MMR001CMP184"/>
    <s v="GCA"/>
    <s v="Rural"/>
    <n v="35"/>
    <n v="220"/>
    <n v="35"/>
    <n v="173"/>
    <n v="35"/>
    <n v="173"/>
    <m/>
    <s v="Child Protection"/>
    <m/>
    <s v="Regular market"/>
    <x v="0"/>
    <n v="0.30000001192092896"/>
    <n v="10"/>
    <n v="3"/>
    <n v="3"/>
    <m/>
    <x v="0"/>
    <x v="0"/>
    <x v="0"/>
    <x v="0"/>
    <x v="0"/>
    <x v="0"/>
    <x v="0"/>
    <x v="0"/>
    <x v="0"/>
    <x v="0"/>
    <x v="0"/>
    <x v="1"/>
    <x v="0"/>
  </r>
  <r>
    <x v="0"/>
    <s v="Waingmaw"/>
    <s v="Woi Chyai "/>
    <s v="MMR001CMP116"/>
    <s v="NGCA"/>
    <s v="Urban"/>
    <n v="1344"/>
    <n v="6811"/>
    <n v="352"/>
    <n v="1884"/>
    <m/>
    <n v="6602"/>
    <s v="Resp02"/>
    <s v="Child Protection"/>
    <s v="Committee"/>
    <s v="Regular market"/>
    <x v="1"/>
    <n v="0"/>
    <m/>
    <m/>
    <m/>
    <m/>
    <x v="1"/>
    <x v="1"/>
    <x v="2"/>
    <x v="0"/>
    <x v="0"/>
    <x v="0"/>
    <x v="1"/>
    <x v="3"/>
    <x v="0"/>
    <x v="0"/>
    <x v="0"/>
    <x v="1"/>
    <x v="1"/>
  </r>
  <r>
    <x v="0"/>
    <s v="Myitkyina"/>
    <s v="Wun Tho Buddhist Monastery"/>
    <s v="MMR001CMP022"/>
    <s v="GCA"/>
    <s v="Urban"/>
    <n v="7"/>
    <n v="37"/>
    <n v="7"/>
    <n v="37"/>
    <n v="7"/>
    <n v="37"/>
    <s v="RESP05"/>
    <s v="Child Protection"/>
    <s v=""/>
    <s v="Regular market"/>
    <x v="0"/>
    <n v="0.5"/>
    <m/>
    <n v="10"/>
    <m/>
    <m/>
    <x v="0"/>
    <x v="0"/>
    <x v="0"/>
    <x v="0"/>
    <x v="0"/>
    <x v="0"/>
    <x v="0"/>
    <x v="0"/>
    <x v="0"/>
    <x v="1"/>
    <x v="1"/>
    <x v="1"/>
    <x v="1"/>
  </r>
  <r>
    <x v="0"/>
    <s v="Bhamo"/>
    <s v="Yoe Kyi Monastery"/>
    <s v="MMR001CMP053"/>
    <s v="GCA"/>
    <s v="Urban"/>
    <n v="15"/>
    <n v="64"/>
    <n v="15"/>
    <n v="73"/>
    <n v="15"/>
    <n v="73"/>
    <s v="Resp02"/>
    <s v="Child Protection"/>
    <s v="Committee"/>
    <s v="Regular market"/>
    <x v="0"/>
    <n v="1"/>
    <n v="30"/>
    <n v="10"/>
    <n v="10"/>
    <m/>
    <x v="0"/>
    <x v="0"/>
    <x v="0"/>
    <x v="0"/>
    <x v="0"/>
    <x v="0"/>
    <x v="0"/>
    <x v="0"/>
    <x v="0"/>
    <x v="0"/>
    <x v="1"/>
    <x v="1"/>
    <x v="0"/>
  </r>
  <r>
    <x v="0"/>
    <s v="Waingmaw"/>
    <s v="Maina Catholic Church (St. Joseph)"/>
    <s v="MMR001CMP029"/>
    <s v="GCA"/>
    <s v="Rural"/>
    <n v="222"/>
    <n v="1208"/>
    <n v="222"/>
    <n v="1208"/>
    <n v="222"/>
    <n v="1208"/>
    <s v="Resp02"/>
    <s v="Child Protection"/>
    <s v="Committee"/>
    <s v="Regular market"/>
    <x v="1"/>
    <n v="0"/>
    <m/>
    <m/>
    <m/>
    <m/>
    <x v="0"/>
    <x v="0"/>
    <x v="0"/>
    <x v="0"/>
    <x v="0"/>
    <x v="0"/>
    <x v="0"/>
    <x v="0"/>
    <x v="0"/>
    <x v="0"/>
    <x v="0"/>
    <x v="0"/>
    <x v="0"/>
  </r>
  <r>
    <x v="0"/>
    <s v="Waingmaw"/>
    <s v="Maina KBC (Bawng Ring)"/>
    <s v="MMR001CMP040"/>
    <s v="GCA"/>
    <s v="Rural"/>
    <n v="428"/>
    <n v="2219"/>
    <n v="396"/>
    <n v="2120"/>
    <n v="396"/>
    <n v="2120"/>
    <s v="Resp02"/>
    <s v="Child Protection"/>
    <s v="Committee"/>
    <s v="Regular market"/>
    <x v="1"/>
    <n v="0"/>
    <m/>
    <m/>
    <m/>
    <m/>
    <x v="1"/>
    <x v="2"/>
    <x v="2"/>
    <x v="0"/>
    <x v="0"/>
    <x v="0"/>
    <x v="1"/>
    <x v="3"/>
    <x v="0"/>
    <x v="0"/>
    <x v="0"/>
    <x v="0"/>
    <x v="0"/>
  </r>
  <r>
    <x v="0"/>
    <s v="Waingmaw"/>
    <s v="Maina Lawang Baptist Church"/>
    <s v="MMR001CMP039"/>
    <s v="GCA"/>
    <s v="Rural"/>
    <n v="48"/>
    <n v="199"/>
    <n v="46"/>
    <n v="192"/>
    <n v="46"/>
    <n v="192"/>
    <s v="Resp01"/>
    <s v="Child Protection"/>
    <s v="Focal point"/>
    <s v="Regular market"/>
    <x v="0"/>
    <n v="0.10000000149011612"/>
    <n v="10"/>
    <n v="5"/>
    <m/>
    <m/>
    <x v="1"/>
    <x v="3"/>
    <x v="1"/>
    <x v="1"/>
    <x v="1"/>
    <x v="2"/>
    <x v="0"/>
    <x v="0"/>
    <x v="0"/>
    <x v="1"/>
    <x v="1"/>
    <x v="1"/>
    <x v="1"/>
  </r>
  <r>
    <x v="0"/>
    <s v="Mansi"/>
    <s v="Maing Khaung"/>
    <s v="MMR001CMP218"/>
    <s v="GCA"/>
    <s v="Rural"/>
    <n v="372"/>
    <n v="1443"/>
    <n v="165"/>
    <n v="1672"/>
    <n v="165"/>
    <n v="1672"/>
    <s v="Resp02"/>
    <s v="Child Protection"/>
    <s v="Committee"/>
    <s v="Regular market"/>
    <x v="1"/>
    <n v="0"/>
    <m/>
    <m/>
    <m/>
    <m/>
    <x v="1"/>
    <x v="3"/>
    <x v="2"/>
    <x v="0"/>
    <x v="0"/>
    <x v="0"/>
    <x v="0"/>
    <x v="0"/>
    <x v="0"/>
    <x v="0"/>
    <x v="0"/>
    <x v="0"/>
    <x v="0"/>
  </r>
  <r>
    <x v="0"/>
    <s v="Mansi"/>
    <s v="Maing Khaung Catholic Church"/>
    <s v="MMR001CMP223"/>
    <s v="GCA"/>
    <s v="Rural"/>
    <n v="123"/>
    <n v="582"/>
    <n v="130"/>
    <n v="600"/>
    <n v="142"/>
    <n v="0"/>
    <s v="Resp02"/>
    <s v="Child Protection"/>
    <s v="Committee"/>
    <s v="Regular market"/>
    <x v="0"/>
    <n v="0.20000000298023224"/>
    <n v="10"/>
    <n v="10"/>
    <n v="10"/>
    <m/>
    <x v="0"/>
    <x v="0"/>
    <x v="0"/>
    <x v="0"/>
    <x v="0"/>
    <x v="0"/>
    <x v="0"/>
    <x v="0"/>
    <x v="0"/>
    <x v="1"/>
    <x v="1"/>
    <x v="1"/>
    <x v="0"/>
  </r>
  <r>
    <x v="0"/>
    <s v="Myitkyina"/>
    <s v="Maliyang Baptist Church"/>
    <s v="MMR001CMP016"/>
    <s v="GCA"/>
    <s v="Urban"/>
    <n v="60"/>
    <n v="293"/>
    <n v="60"/>
    <n v="293"/>
    <n v="60"/>
    <n v="293"/>
    <s v="Resp01"/>
    <s v="Child Protection"/>
    <s v="Focal point"/>
    <s v="Regular market"/>
    <x v="0"/>
    <n v="0"/>
    <n v="3"/>
    <m/>
    <m/>
    <m/>
    <x v="1"/>
    <x v="1"/>
    <x v="0"/>
    <x v="0"/>
    <x v="0"/>
    <x v="0"/>
    <x v="0"/>
    <x v="0"/>
    <x v="0"/>
    <x v="1"/>
    <x v="0"/>
    <x v="0"/>
    <x v="1"/>
  </r>
  <r>
    <x v="0"/>
    <s v="Momauk"/>
    <s v="Man Bung Catholic compound"/>
    <s v="MMR001CMP062"/>
    <s v="GCA"/>
    <s v="Urban"/>
    <n v="261"/>
    <n v="1155"/>
    <n v="259"/>
    <n v="1160"/>
    <n v="259"/>
    <n v="0"/>
    <s v="Resp01"/>
    <s v="Child Protection"/>
    <s v="Focal point"/>
    <s v="Regular market"/>
    <x v="0"/>
    <n v="1.7999999523162842"/>
    <n v="20"/>
    <n v="15"/>
    <n v="15"/>
    <m/>
    <x v="0"/>
    <x v="0"/>
    <x v="0"/>
    <x v="0"/>
    <x v="0"/>
    <x v="0"/>
    <x v="0"/>
    <x v="0"/>
    <x v="0"/>
    <x v="1"/>
    <x v="1"/>
    <x v="1"/>
    <x v="0"/>
  </r>
  <r>
    <x v="0"/>
    <s v="Myitkyina"/>
    <s v="Man Hkring Baptist Church"/>
    <s v="MMR001CMP008"/>
    <s v="GCA"/>
    <s v="Urban"/>
    <n v="101"/>
    <n v="544"/>
    <n v="94"/>
    <n v="503"/>
    <n v="101"/>
    <n v="544"/>
    <s v="Resp01"/>
    <s v="Child Protection"/>
    <s v="Focal point"/>
    <s v="Regular market"/>
    <x v="0"/>
    <n v="0"/>
    <n v="25"/>
    <n v="10"/>
    <n v="10"/>
    <m/>
    <x v="1"/>
    <x v="2"/>
    <x v="1"/>
    <x v="0"/>
    <x v="0"/>
    <x v="0"/>
    <x v="0"/>
    <x v="0"/>
    <x v="0"/>
    <x v="1"/>
    <x v="1"/>
    <x v="0"/>
    <x v="1"/>
  </r>
  <r>
    <x v="0"/>
    <s v="Momauk"/>
    <s v="Momauk Baptist Church"/>
    <s v="MMR001CMP056"/>
    <s v="GCA"/>
    <s v="Urban"/>
    <n v="207"/>
    <n v="1863"/>
    <n v="391"/>
    <n v="1820"/>
    <n v="391"/>
    <n v="1820"/>
    <s v="Resp02"/>
    <s v="Child Protection"/>
    <s v="Committee"/>
    <s v="Regular market"/>
    <x v="0"/>
    <n v="0"/>
    <m/>
    <m/>
    <m/>
    <m/>
    <x v="0"/>
    <x v="0"/>
    <x v="0"/>
    <x v="0"/>
    <x v="0"/>
    <x v="0"/>
    <x v="0"/>
    <x v="0"/>
    <x v="0"/>
    <x v="1"/>
    <x v="1"/>
    <x v="1"/>
    <x v="0"/>
  </r>
  <r>
    <x v="1"/>
    <s v="Kutkai"/>
    <s v="Mungji Pa Dabang (Baptist Church)         "/>
    <s v="MMR015CMP006"/>
    <s v="GCA"/>
    <s v="Rural"/>
    <n v="49"/>
    <n v="270"/>
    <n v="49"/>
    <n v="261"/>
    <n v="49"/>
    <n v="261"/>
    <s v="Resp01"/>
    <s v="Child Protection"/>
    <s v="Focal point"/>
    <s v="Regular market"/>
    <x v="0"/>
    <n v="1"/>
    <n v="20"/>
    <n v="5"/>
    <m/>
    <m/>
    <x v="1"/>
    <x v="3"/>
    <x v="2"/>
    <x v="0"/>
    <x v="0"/>
    <x v="0"/>
    <x v="1"/>
    <x v="2"/>
    <x v="0"/>
    <x v="1"/>
    <x v="0"/>
    <x v="1"/>
    <x v="0"/>
  </r>
  <r>
    <x v="1"/>
    <s v="Kutkai"/>
    <s v="Mungji Pa Dabang (Catholic Church)"/>
    <s v="MMR015CMP217"/>
    <s v="GCA"/>
    <s v="Mixed"/>
    <n v="23"/>
    <n v="112"/>
    <n v="22"/>
    <n v="111"/>
    <n v="22"/>
    <n v="111"/>
    <s v="Resp01"/>
    <s v="Child Protection"/>
    <s v="Focal point"/>
    <s v="Regular market"/>
    <x v="0"/>
    <n v="2"/>
    <n v="80"/>
    <n v="30"/>
    <m/>
    <m/>
    <x v="0"/>
    <x v="0"/>
    <x v="0"/>
    <x v="0"/>
    <x v="0"/>
    <x v="0"/>
    <x v="0"/>
    <x v="0"/>
    <x v="0"/>
    <x v="1"/>
    <x v="1"/>
    <x v="0"/>
    <x v="1"/>
  </r>
  <r>
    <x v="1"/>
    <s v="Muse"/>
    <s v="Muse Baptist Church"/>
    <s v="MMR015CMP213"/>
    <s v="GCA"/>
    <s v="Urban"/>
    <n v="56"/>
    <n v="236"/>
    <n v="52"/>
    <n v="212"/>
    <n v="52"/>
    <n v="212"/>
    <s v="Resp02"/>
    <s v="Child Protection"/>
    <s v="Committee"/>
    <s v="Regular market"/>
    <x v="0"/>
    <n v="0"/>
    <n v="5"/>
    <m/>
    <m/>
    <m/>
    <x v="1"/>
    <x v="3"/>
    <x v="2"/>
    <x v="0"/>
    <x v="0"/>
    <x v="0"/>
    <x v="0"/>
    <x v="0"/>
    <x v="0"/>
    <x v="0"/>
    <x v="0"/>
    <x v="0"/>
    <x v="1"/>
  </r>
  <r>
    <x v="1"/>
    <s v="Muse"/>
    <s v="Muse Catholic Church"/>
    <s v="MMR015CMP216"/>
    <s v="GCA"/>
    <s v="Urban"/>
    <n v="26"/>
    <n v="111"/>
    <n v="26"/>
    <n v="118"/>
    <n v="26"/>
    <n v="118"/>
    <s v="Resp02"/>
    <s v="Child Protection"/>
    <s v="Committee"/>
    <s v="Regular market"/>
    <x v="0"/>
    <n v="1"/>
    <n v="30"/>
    <n v="10"/>
    <m/>
    <m/>
    <x v="0"/>
    <x v="0"/>
    <x v="0"/>
    <x v="0"/>
    <x v="0"/>
    <x v="0"/>
    <x v="1"/>
    <x v="0"/>
    <x v="0"/>
    <x v="0"/>
    <x v="0"/>
    <x v="1"/>
    <x v="0"/>
  </r>
  <r>
    <x v="0"/>
    <s v="Bhamo"/>
    <s v="Mu-yin Baptist Church"/>
    <s v="MMR001CMP051"/>
    <s v="GCA"/>
    <s v="Urban"/>
    <n v="23"/>
    <n v="86"/>
    <n v="13"/>
    <n v="55"/>
    <n v="14"/>
    <n v="65"/>
    <s v="Resp01"/>
    <s v="Child Protection"/>
    <s v="Focal point"/>
    <s v="Regular market"/>
    <x v="0"/>
    <n v="0.60000002384185791"/>
    <n v="20"/>
    <n v="6"/>
    <m/>
    <m/>
    <x v="0"/>
    <x v="0"/>
    <x v="0"/>
    <x v="0"/>
    <x v="0"/>
    <x v="0"/>
    <x v="0"/>
    <x v="0"/>
    <x v="0"/>
    <x v="1"/>
    <x v="0"/>
    <x v="1"/>
    <x v="1"/>
  </r>
  <r>
    <x v="1"/>
    <s v="Namhkan"/>
    <s v="Nam Hkam - Nay Win Ni (Palawng)"/>
    <s v="MMR015CMP004"/>
    <s v="GCA"/>
    <s v="Urban"/>
    <n v="70"/>
    <n v="368"/>
    <n v="70"/>
    <n v="363"/>
    <n v="70"/>
    <n v="0"/>
    <s v="Resp02"/>
    <s v="Child Protection"/>
    <s v="Committee"/>
    <s v="Regular market"/>
    <x v="0"/>
    <n v="1.0499999523162842"/>
    <n v="45"/>
    <m/>
    <m/>
    <m/>
    <x v="0"/>
    <x v="0"/>
    <x v="0"/>
    <x v="0"/>
    <x v="0"/>
    <x v="0"/>
    <x v="0"/>
    <x v="0"/>
    <x v="0"/>
    <x v="1"/>
    <x v="1"/>
    <x v="1"/>
    <x v="0"/>
  </r>
  <r>
    <x v="1"/>
    <s v="Namhkan"/>
    <s v="Nam Hkam (KBC Jaw Wang)"/>
    <s v="MMR015CMP001"/>
    <s v="GCA"/>
    <s v="Urban"/>
    <n v="73"/>
    <n v="388"/>
    <n v="68"/>
    <n v="343"/>
    <n v="73"/>
    <n v="380"/>
    <s v="Resp02"/>
    <s v="Child Protection"/>
    <s v="Committee"/>
    <s v="Regular market"/>
    <x v="0"/>
    <n v="0"/>
    <m/>
    <m/>
    <n v="30"/>
    <m/>
    <x v="0"/>
    <x v="0"/>
    <x v="0"/>
    <x v="0"/>
    <x v="0"/>
    <x v="0"/>
    <x v="0"/>
    <x v="0"/>
    <x v="0"/>
    <x v="0"/>
    <x v="1"/>
    <x v="0"/>
    <x v="1"/>
  </r>
  <r>
    <x v="1"/>
    <s v="Namhkan"/>
    <s v="Nam Hkam (KBC Jaw Wang) II"/>
    <s v="MMR015CMP214"/>
    <s v="GCA"/>
    <s v="Urban"/>
    <n v="38"/>
    <n v="198"/>
    <n v="35"/>
    <n v="188"/>
    <n v="37"/>
    <n v="198"/>
    <s v="Resp02"/>
    <s v="Child Protection"/>
    <s v="Committee"/>
    <s v="Regular market"/>
    <x v="0"/>
    <n v="0"/>
    <m/>
    <m/>
    <n v="15"/>
    <m/>
    <x v="0"/>
    <x v="0"/>
    <x v="0"/>
    <x v="0"/>
    <x v="0"/>
    <x v="0"/>
    <x v="0"/>
    <x v="0"/>
    <x v="0"/>
    <x v="0"/>
    <x v="0"/>
    <x v="0"/>
    <x v="1"/>
  </r>
  <r>
    <x v="1"/>
    <s v="Namhkan"/>
    <s v="Nam Hkam Catholic Church ( St. Thomas I)"/>
    <s v="MMR015CMP003"/>
    <s v="GCA"/>
    <s v="Urban"/>
    <n v="48"/>
    <n v="218"/>
    <n v="44"/>
    <n v="215"/>
    <n v="44"/>
    <n v="215"/>
    <s v="Resp02"/>
    <s v="Child Protection"/>
    <s v="Committee"/>
    <s v="Regular market"/>
    <x v="0"/>
    <n v="0.69999998807907104"/>
    <n v="30"/>
    <n v="10"/>
    <m/>
    <m/>
    <x v="0"/>
    <x v="0"/>
    <x v="0"/>
    <x v="0"/>
    <x v="0"/>
    <x v="0"/>
    <x v="0"/>
    <x v="0"/>
    <x v="0"/>
    <x v="1"/>
    <x v="0"/>
    <x v="1"/>
    <x v="1"/>
  </r>
  <r>
    <x v="1"/>
    <s v="Kutkai"/>
    <s v="Nam Hpak Ka Mare "/>
    <s v="MMR015CMP007"/>
    <s v="GCA"/>
    <s v="Rural"/>
    <n v="64"/>
    <n v="286"/>
    <n v="62"/>
    <n v="281"/>
    <n v="62"/>
    <n v="281"/>
    <s v="Resp02"/>
    <s v="Child Protection"/>
    <s v="Committee"/>
    <s v="Regular market"/>
    <x v="1"/>
    <n v="0"/>
    <m/>
    <m/>
    <m/>
    <m/>
    <x v="1"/>
    <x v="2"/>
    <x v="2"/>
    <x v="0"/>
    <x v="0"/>
    <x v="0"/>
    <x v="0"/>
    <x v="0"/>
    <x v="0"/>
    <x v="0"/>
    <x v="0"/>
    <x v="0"/>
    <x v="0"/>
  </r>
  <r>
    <x v="0"/>
    <s v="Mogaung"/>
    <s v="Nat Gyi Kone Baptist Church "/>
    <s v="MMR001CMP079"/>
    <s v="GCA"/>
    <s v="Urban"/>
    <n v="14"/>
    <n v="44"/>
    <n v="12"/>
    <n v="42"/>
    <n v="12"/>
    <n v="42"/>
    <s v="Resp01"/>
    <s v="Child Protection"/>
    <s v="Focal point"/>
    <s v="Regular market"/>
    <x v="0"/>
    <n v="0.5"/>
    <n v="15"/>
    <m/>
    <m/>
    <m/>
    <x v="0"/>
    <x v="0"/>
    <x v="0"/>
    <x v="0"/>
    <x v="0"/>
    <x v="0"/>
    <x v="0"/>
    <x v="0"/>
    <x v="0"/>
    <x v="1"/>
    <x v="0"/>
    <x v="0"/>
    <x v="1"/>
  </r>
  <r>
    <x v="0"/>
    <s v="Waingmaw"/>
    <s v="Nawng Hee Village"/>
    <s v="MMR001CMP033"/>
    <s v="GCA"/>
    <s v="Rural"/>
    <n v="18"/>
    <n v="82"/>
    <n v="12"/>
    <n v="51"/>
    <n v="18"/>
    <n v="81"/>
    <s v="RESP05"/>
    <s v="Child Protection"/>
    <s v=""/>
    <s v="Regular market"/>
    <x v="0"/>
    <n v="0.75"/>
    <n v="20"/>
    <m/>
    <m/>
    <m/>
    <x v="0"/>
    <x v="0"/>
    <x v="0"/>
    <x v="0"/>
    <x v="0"/>
    <x v="0"/>
    <x v="0"/>
    <x v="0"/>
    <x v="0"/>
    <x v="0"/>
    <x v="1"/>
    <x v="1"/>
    <x v="0"/>
  </r>
  <r>
    <x v="0"/>
    <s v="Mohnyin"/>
    <s v="Nawng Ing (Indawgyi) Baptist Church  "/>
    <s v="MMR001CMP152"/>
    <s v="GCA"/>
    <s v="Rural"/>
    <n v="18"/>
    <n v="141"/>
    <n v="13"/>
    <n v="76"/>
    <n v="19"/>
    <n v="100"/>
    <s v="Resp02"/>
    <s v="Child Protection"/>
    <s v="Committee"/>
    <s v="Regular market"/>
    <x v="0"/>
    <n v="1"/>
    <n v="40"/>
    <m/>
    <m/>
    <m/>
    <x v="0"/>
    <x v="0"/>
    <x v="0"/>
    <x v="0"/>
    <x v="0"/>
    <x v="0"/>
    <x v="0"/>
    <x v="0"/>
    <x v="0"/>
    <x v="1"/>
    <x v="1"/>
    <x v="0"/>
    <x v="1"/>
  </r>
  <r>
    <x v="0"/>
    <s v="Momauk"/>
    <s v="Nhkawng Pa "/>
    <s v="MMR001CMP131"/>
    <s v="NGCA"/>
    <s v="Rural"/>
    <n v="375"/>
    <n v="1598"/>
    <n v="375"/>
    <m/>
    <n v="375"/>
    <n v="0"/>
    <s v="Resp02"/>
    <s v="Child Protection"/>
    <s v="Committee"/>
    <s v="Regular market"/>
    <x v="0"/>
    <n v="0.20000000298023224"/>
    <n v="10"/>
    <n v="3"/>
    <n v="3"/>
    <m/>
    <x v="1"/>
    <x v="2"/>
    <x v="2"/>
    <x v="0"/>
    <x v="0"/>
    <x v="0"/>
    <x v="0"/>
    <x v="0"/>
    <x v="0"/>
    <x v="1"/>
    <x v="1"/>
    <x v="1"/>
    <x v="0"/>
  </r>
  <r>
    <x v="0"/>
    <s v="Momauk"/>
    <s v="Ni Thaw Ka Monestry"/>
    <s v="MMR001CMP059"/>
    <s v="GCA"/>
    <s v="Urban"/>
    <n v="24"/>
    <n v="89"/>
    <n v="27"/>
    <n v="101"/>
    <n v="27"/>
    <n v="0"/>
    <s v="Resp02"/>
    <s v="Child Protection"/>
    <s v="Committee"/>
    <s v="Regular market"/>
    <x v="0"/>
    <n v="0"/>
    <n v="10"/>
    <n v="3"/>
    <m/>
    <m/>
    <x v="1"/>
    <x v="1"/>
    <x v="2"/>
    <x v="0"/>
    <x v="0"/>
    <x v="0"/>
    <x v="0"/>
    <x v="0"/>
    <x v="0"/>
    <x v="0"/>
    <x v="1"/>
    <x v="1"/>
    <x v="0"/>
  </r>
  <r>
    <x v="0"/>
    <s v="Myitkyina"/>
    <s v="Njang Dung Baptist Church "/>
    <s v="MMR001CMP002"/>
    <s v="GCA"/>
    <s v="Urban"/>
    <n v="57"/>
    <n v="233"/>
    <n v="58"/>
    <n v="241"/>
    <n v="58"/>
    <n v="241"/>
    <s v="Resp02"/>
    <s v="Child Protection"/>
    <s v="Committee"/>
    <s v="Regular market"/>
    <x v="0"/>
    <n v="0.40000000596046448"/>
    <m/>
    <n v="20"/>
    <m/>
    <m/>
    <x v="0"/>
    <x v="0"/>
    <x v="0"/>
    <x v="0"/>
    <x v="0"/>
    <x v="0"/>
    <x v="0"/>
    <x v="0"/>
    <x v="0"/>
    <x v="0"/>
    <x v="1"/>
    <x v="0"/>
    <x v="0"/>
  </r>
  <r>
    <x v="0"/>
    <s v="Momauk"/>
    <s v="Nyaung Na Pin "/>
    <s v="MMR001CMP072"/>
    <s v="GCA"/>
    <s v="Mixed"/>
    <n v="50"/>
    <n v="293"/>
    <n v="50"/>
    <n v="309"/>
    <n v="50"/>
    <n v="309"/>
    <s v="Resp02"/>
    <s v="Child Protection"/>
    <s v="Committee"/>
    <s v="Regular market"/>
    <x v="1"/>
    <n v="1"/>
    <n v="10"/>
    <m/>
    <m/>
    <m/>
    <x v="1"/>
    <x v="3"/>
    <x v="3"/>
    <x v="0"/>
    <x v="0"/>
    <x v="0"/>
    <x v="0"/>
    <x v="0"/>
    <x v="0"/>
    <x v="1"/>
    <x v="0"/>
    <x v="1"/>
    <x v="1"/>
  </r>
  <r>
    <x v="0"/>
    <s v="Myitkyina"/>
    <s v="Pa Dauk Myaing(Pa La Na)"/>
    <s v="MMR001CMP162"/>
    <s v="GCA"/>
    <s v="Rural"/>
    <n v="43"/>
    <n v="207"/>
    <n v="43"/>
    <n v="269"/>
    <n v="43"/>
    <n v="270"/>
    <s v="Resp04"/>
    <s v="Child Protection"/>
    <s v="Don't know"/>
    <s v="Regular market"/>
    <x v="1"/>
    <n v="0"/>
    <m/>
    <m/>
    <m/>
    <m/>
    <x v="0"/>
    <x v="0"/>
    <x v="0"/>
    <x v="0"/>
    <x v="0"/>
    <x v="0"/>
    <x v="0"/>
    <x v="0"/>
    <x v="0"/>
    <x v="1"/>
    <x v="0"/>
    <x v="0"/>
    <x v="0"/>
  </r>
  <r>
    <x v="0"/>
    <s v="Momauk"/>
    <s v="Pa Kahtawng "/>
    <s v="MMR001CMP126"/>
    <s v="NGCA"/>
    <s v="Mixed"/>
    <n v="677"/>
    <n v="3622"/>
    <n v="678"/>
    <n v="3741"/>
    <n v="678"/>
    <n v="0"/>
    <s v="Resp02"/>
    <s v="Child Protection"/>
    <s v="Committee"/>
    <s v="Regular market"/>
    <x v="1"/>
    <n v="0"/>
    <m/>
    <m/>
    <m/>
    <m/>
    <x v="1"/>
    <x v="2"/>
    <x v="2"/>
    <x v="0"/>
    <x v="0"/>
    <x v="0"/>
    <x v="0"/>
    <x v="0"/>
    <x v="0"/>
    <x v="0"/>
    <x v="0"/>
    <x v="0"/>
    <x v="1"/>
  </r>
  <r>
    <x v="0"/>
    <s v="Waingmaw"/>
    <s v="Pajau / Jan Mai"/>
    <s v="MMR001CMP120"/>
    <s v="NGCA"/>
    <s v="Sub-urban"/>
    <n v="191"/>
    <n v="768"/>
    <n v="178"/>
    <n v="850"/>
    <n v="178"/>
    <n v="850"/>
    <s v="Resp02"/>
    <s v="Child Protection"/>
    <s v="Committee"/>
    <s v="Regular market"/>
    <x v="0"/>
    <n v="15"/>
    <m/>
    <n v="45"/>
    <n v="30"/>
    <m/>
    <x v="1"/>
    <x v="3"/>
    <x v="1"/>
    <x v="0"/>
    <x v="0"/>
    <x v="0"/>
    <x v="0"/>
    <x v="0"/>
    <x v="0"/>
    <x v="0"/>
    <x v="0"/>
    <x v="0"/>
    <x v="1"/>
  </r>
  <r>
    <x v="0"/>
    <s v="Chipwi"/>
    <s v="Pan Wa"/>
    <s v="MMR001CMP210"/>
    <s v="GCA"/>
    <s v="Mixed"/>
    <n v="60"/>
    <n v="275"/>
    <n v="34"/>
    <n v="220"/>
    <n v="60"/>
    <n v="275"/>
    <s v="Resp02"/>
    <s v="Child Protection"/>
    <s v="Committee"/>
    <s v="Regular market"/>
    <x v="0"/>
    <n v="0.5"/>
    <n v="30"/>
    <n v="10"/>
    <n v="10"/>
    <m/>
    <x v="0"/>
    <x v="0"/>
    <x v="0"/>
    <x v="0"/>
    <x v="0"/>
    <x v="0"/>
    <x v="1"/>
    <x v="0"/>
    <x v="0"/>
    <x v="0"/>
    <x v="1"/>
    <x v="0"/>
    <x v="1"/>
  </r>
  <r>
    <x v="0"/>
    <s v="Hpakant"/>
    <s v="Yumar Baptist Church"/>
    <s v="MMR001CMP105"/>
    <s v="GCA"/>
    <s v="Rural"/>
    <n v="19"/>
    <n v="72"/>
    <n v="19"/>
    <n v="72"/>
    <n v="19"/>
    <n v="72"/>
    <s v="RESP05"/>
    <s v="Child Protection"/>
    <s v=""/>
    <s v="Regular market"/>
    <x v="0"/>
    <n v="2"/>
    <n v="40"/>
    <n v="15"/>
    <n v="15"/>
    <m/>
    <x v="0"/>
    <x v="0"/>
    <x v="0"/>
    <x v="0"/>
    <x v="0"/>
    <x v="0"/>
    <x v="0"/>
    <x v="0"/>
    <x v="0"/>
    <x v="0"/>
    <x v="0"/>
    <x v="1"/>
    <x v="0"/>
  </r>
  <r>
    <x v="0"/>
    <s v="Waingmaw"/>
    <s v="Zai Awng / Mung Ga Zup"/>
    <s v="MMR001CMP111"/>
    <s v="NGCA"/>
    <s v="Sub-urban"/>
    <n v="680"/>
    <n v="2913"/>
    <n v="612"/>
    <n v="2806"/>
    <n v="612"/>
    <n v="2806"/>
    <s v="Resp02"/>
    <s v="Child Protection"/>
    <s v="Committee"/>
    <s v="Regular market"/>
    <x v="0"/>
    <n v="32"/>
    <m/>
    <n v="120"/>
    <m/>
    <m/>
    <x v="0"/>
    <x v="0"/>
    <x v="0"/>
    <x v="0"/>
    <x v="0"/>
    <x v="0"/>
    <x v="1"/>
    <x v="3"/>
    <x v="0"/>
    <x v="0"/>
    <x v="0"/>
    <x v="0"/>
    <x v="1"/>
  </r>
  <r>
    <x v="1"/>
    <s v="Kutkai"/>
    <s v="Zup Aung Camp"/>
    <s v="MMR015CMP020"/>
    <s v="GCA"/>
    <s v="Rural"/>
    <n v="218"/>
    <n v="1108"/>
    <n v="202"/>
    <n v="906"/>
    <n v="202"/>
    <n v="906"/>
    <s v="Resp01"/>
    <s v="Child Protection"/>
    <s v="Focal point"/>
    <s v="Regular market"/>
    <x v="0"/>
    <n v="1"/>
    <n v="30"/>
    <n v="15"/>
    <m/>
    <m/>
    <x v="0"/>
    <x v="0"/>
    <x v="0"/>
    <x v="0"/>
    <x v="0"/>
    <x v="0"/>
    <x v="0"/>
    <x v="0"/>
    <x v="0"/>
    <x v="0"/>
    <x v="1"/>
    <x v="0"/>
    <x v="0"/>
  </r>
</pivotCacheRecords>
</file>

<file path=xl/pivotCache/pivotCacheRecords16.xml><?xml version="1.0" encoding="utf-8"?>
<pivotCacheRecords xmlns="http://schemas.openxmlformats.org/spreadsheetml/2006/main" xmlns:r="http://schemas.openxmlformats.org/officeDocument/2006/relationships" count="128">
  <r>
    <x v="0"/>
    <x v="0"/>
    <s v="5 Ward Baptist Church(lon Khin)"/>
    <s v="MMR001CMP179"/>
    <s v="GCA"/>
    <s v="Rural"/>
    <n v="77"/>
    <n v="393"/>
    <n v="77"/>
    <n v="393"/>
    <n v="77"/>
    <n v="393"/>
    <b v="1"/>
    <s v="At least Monthly"/>
    <b v="1"/>
    <b v="1"/>
    <b v="0"/>
    <b v="0"/>
    <b v="1"/>
    <b v="0"/>
    <n v="2"/>
    <n v="1"/>
    <n v="3"/>
    <m/>
    <m/>
    <x v="0"/>
    <m/>
    <m/>
    <x v="0"/>
    <s v="Yes"/>
    <s v="Focal point"/>
    <s v="Focal point"/>
    <m/>
    <m/>
    <m/>
    <m/>
    <m/>
    <m/>
    <m/>
    <m/>
    <m/>
    <m/>
    <m/>
    <m/>
    <m/>
    <m/>
    <m/>
    <m/>
    <m/>
    <m/>
    <m/>
    <m/>
    <m/>
    <m/>
    <m/>
    <m/>
    <m/>
    <m/>
    <m/>
    <m/>
    <m/>
    <m/>
    <m/>
    <m/>
    <m/>
    <m/>
    <m/>
    <m/>
    <m/>
    <m/>
    <m/>
    <x v="0"/>
    <x v="0"/>
    <x v="0"/>
    <x v="0"/>
    <x v="0"/>
    <x v="0"/>
    <x v="0"/>
    <x v="0"/>
    <b v="0"/>
    <m/>
    <x v="0"/>
    <x v="0"/>
    <x v="0"/>
    <x v="0"/>
    <m/>
    <x v="0"/>
    <x v="0"/>
    <b v="0"/>
    <b v="0"/>
    <b v="0"/>
    <b v="0"/>
    <b v="0"/>
    <b v="0"/>
    <b v="1"/>
  </r>
  <r>
    <x v="0"/>
    <x v="0"/>
    <s v="5 Ward RC Church(lon Khin)"/>
    <s v="MMR001CMP168"/>
    <s v="GCA"/>
    <s v="Rural"/>
    <n v="66"/>
    <n v="367"/>
    <n v="60"/>
    <n v="374"/>
    <n v="70"/>
    <n v="366"/>
    <b v="1"/>
    <s v="At least Monthly"/>
    <b v="1"/>
    <b v="1"/>
    <b v="1"/>
    <b v="0"/>
    <b v="1"/>
    <b v="0"/>
    <m/>
    <n v="2"/>
    <n v="2"/>
    <m/>
    <m/>
    <x v="0"/>
    <m/>
    <m/>
    <x v="0"/>
    <s v="Yes"/>
    <s v="Don't know"/>
    <s v="Focal point"/>
    <n v="1"/>
    <m/>
    <m/>
    <m/>
    <m/>
    <m/>
    <m/>
    <m/>
    <m/>
    <m/>
    <m/>
    <m/>
    <n v="1"/>
    <m/>
    <m/>
    <m/>
    <m/>
    <m/>
    <m/>
    <m/>
    <m/>
    <m/>
    <m/>
    <m/>
    <m/>
    <m/>
    <n v="1"/>
    <m/>
    <m/>
    <m/>
    <m/>
    <m/>
    <m/>
    <m/>
    <m/>
    <m/>
    <m/>
    <m/>
    <n v="1"/>
    <x v="0"/>
    <x v="0"/>
    <x v="0"/>
    <x v="0"/>
    <x v="0"/>
    <x v="0"/>
    <x v="0"/>
    <x v="0"/>
    <b v="0"/>
    <m/>
    <x v="0"/>
    <x v="0"/>
    <x v="0"/>
    <x v="0"/>
    <m/>
    <x v="0"/>
    <x v="0"/>
    <b v="0"/>
    <b v="0"/>
    <b v="0"/>
    <b v="0"/>
    <b v="0"/>
    <b v="0"/>
    <b v="1"/>
  </r>
  <r>
    <x v="0"/>
    <x v="1"/>
    <s v="AD-2000 Tharthana Compound"/>
    <s v="MMR001CMP050"/>
    <s v="GCA"/>
    <s v="Urban"/>
    <n v="274"/>
    <n v="1349"/>
    <n v="255"/>
    <n v="1126"/>
    <n v="255"/>
    <n v="0"/>
    <b v="1"/>
    <s v="Less frequent than Monthly"/>
    <b v="1"/>
    <b v="1"/>
    <b v="1"/>
    <b v="1"/>
    <b v="0"/>
    <b v="1"/>
    <n v="6"/>
    <n v="2"/>
    <n v="8"/>
    <m/>
    <m/>
    <x v="0"/>
    <n v="13"/>
    <n v="53"/>
    <x v="0"/>
    <s v="No"/>
    <s v="Committee"/>
    <s v="Committee"/>
    <n v="3"/>
    <m/>
    <m/>
    <m/>
    <m/>
    <m/>
    <m/>
    <m/>
    <m/>
    <m/>
    <m/>
    <m/>
    <m/>
    <n v="2"/>
    <m/>
    <m/>
    <m/>
    <m/>
    <m/>
    <m/>
    <m/>
    <m/>
    <m/>
    <m/>
    <m/>
    <m/>
    <n v="5"/>
    <m/>
    <m/>
    <m/>
    <m/>
    <m/>
    <m/>
    <m/>
    <m/>
    <m/>
    <m/>
    <m/>
    <m/>
    <x v="0"/>
    <x v="0"/>
    <x v="1"/>
    <x v="0"/>
    <x v="0"/>
    <x v="0"/>
    <x v="0"/>
    <x v="0"/>
    <b v="0"/>
    <m/>
    <x v="0"/>
    <x v="0"/>
    <x v="0"/>
    <x v="0"/>
    <m/>
    <x v="0"/>
    <x v="0"/>
    <b v="0"/>
    <b v="0"/>
    <b v="0"/>
    <b v="0"/>
    <b v="0"/>
    <b v="0"/>
    <b v="0"/>
  </r>
  <r>
    <x v="0"/>
    <x v="0"/>
    <s v="AG Church, Hmaw Si Sa"/>
    <s v="MMR001CMP176"/>
    <s v="GCA"/>
    <s v="Urban"/>
    <n v="67"/>
    <n v="350"/>
    <n v="67"/>
    <n v="351"/>
    <n v="67"/>
    <n v="351"/>
    <b v="1"/>
    <s v="At least Monthly"/>
    <b v="1"/>
    <b v="1"/>
    <b v="1"/>
    <b v="0"/>
    <b v="1"/>
    <b v="0"/>
    <n v="2"/>
    <n v="2"/>
    <n v="4"/>
    <m/>
    <m/>
    <x v="0"/>
    <m/>
    <m/>
    <x v="0"/>
    <s v="Yes"/>
    <s v="Committee"/>
    <s v="Committee"/>
    <m/>
    <m/>
    <m/>
    <m/>
    <m/>
    <m/>
    <m/>
    <m/>
    <m/>
    <n v="1"/>
    <m/>
    <m/>
    <m/>
    <m/>
    <m/>
    <m/>
    <m/>
    <m/>
    <m/>
    <m/>
    <m/>
    <m/>
    <m/>
    <m/>
    <m/>
    <m/>
    <m/>
    <m/>
    <m/>
    <m/>
    <m/>
    <m/>
    <m/>
    <m/>
    <m/>
    <m/>
    <m/>
    <m/>
    <m/>
    <x v="0"/>
    <x v="0"/>
    <x v="0"/>
    <x v="0"/>
    <x v="0"/>
    <x v="0"/>
    <x v="0"/>
    <x v="0"/>
    <b v="0"/>
    <m/>
    <x v="0"/>
    <x v="0"/>
    <x v="0"/>
    <x v="0"/>
    <m/>
    <x v="0"/>
    <x v="0"/>
    <b v="1"/>
    <b v="1"/>
    <b v="1"/>
    <b v="0"/>
    <b v="1"/>
    <b v="0"/>
    <b v="1"/>
  </r>
  <r>
    <x v="0"/>
    <x v="0"/>
    <s v="AG Church, Maw Wan"/>
    <s v="MMR001CMP190"/>
    <s v="GCA"/>
    <s v="Urban"/>
    <n v="14"/>
    <n v="83"/>
    <n v="13"/>
    <n v="83"/>
    <n v="13"/>
    <n v="0"/>
    <b v="1"/>
    <s v="At least Monthly"/>
    <b v="1"/>
    <b v="1"/>
    <b v="1"/>
    <b v="0"/>
    <b v="1"/>
    <b v="0"/>
    <m/>
    <n v="1"/>
    <n v="1"/>
    <m/>
    <m/>
    <x v="0"/>
    <m/>
    <m/>
    <x v="0"/>
    <s v="No"/>
    <s v="Committee"/>
    <s v="Committee"/>
    <n v="1"/>
    <m/>
    <m/>
    <m/>
    <m/>
    <m/>
    <m/>
    <m/>
    <m/>
    <m/>
    <m/>
    <m/>
    <m/>
    <m/>
    <m/>
    <m/>
    <m/>
    <m/>
    <m/>
    <m/>
    <m/>
    <m/>
    <m/>
    <m/>
    <m/>
    <m/>
    <n v="1"/>
    <m/>
    <m/>
    <m/>
    <m/>
    <m/>
    <m/>
    <m/>
    <m/>
    <m/>
    <m/>
    <m/>
    <m/>
    <x v="0"/>
    <x v="0"/>
    <x v="0"/>
    <x v="0"/>
    <x v="0"/>
    <x v="0"/>
    <x v="0"/>
    <x v="0"/>
    <b v="0"/>
    <m/>
    <x v="0"/>
    <x v="0"/>
    <x v="0"/>
    <x v="0"/>
    <m/>
    <x v="0"/>
    <x v="0"/>
    <b v="1"/>
    <b v="1"/>
    <b v="0"/>
    <b v="0"/>
    <b v="1"/>
    <b v="0"/>
    <b v="1"/>
  </r>
  <r>
    <x v="0"/>
    <x v="1"/>
    <s v="Aung Thar Church"/>
    <s v="MMR001CMP194"/>
    <s v="GCA"/>
    <s v="Mixed"/>
    <n v="12"/>
    <n v="52"/>
    <n v="12"/>
    <n v="56"/>
    <n v="12"/>
    <n v="56"/>
    <b v="1"/>
    <s v="Less frequent than Monthly"/>
    <b v="1"/>
    <b v="1"/>
    <b v="0"/>
    <b v="1"/>
    <b v="0"/>
    <b v="0"/>
    <m/>
    <n v="1"/>
    <n v="1"/>
    <m/>
    <m/>
    <x v="0"/>
    <m/>
    <m/>
    <x v="0"/>
    <s v="Yes"/>
    <s v="Committee"/>
    <s v="Focal point"/>
    <m/>
    <m/>
    <m/>
    <m/>
    <m/>
    <m/>
    <m/>
    <m/>
    <m/>
    <m/>
    <m/>
    <m/>
    <m/>
    <m/>
    <m/>
    <m/>
    <m/>
    <m/>
    <m/>
    <m/>
    <m/>
    <m/>
    <m/>
    <m/>
    <m/>
    <m/>
    <m/>
    <m/>
    <m/>
    <m/>
    <m/>
    <m/>
    <m/>
    <m/>
    <m/>
    <m/>
    <m/>
    <m/>
    <m/>
    <x v="0"/>
    <x v="0"/>
    <x v="0"/>
    <x v="0"/>
    <x v="0"/>
    <x v="0"/>
    <x v="0"/>
    <x v="0"/>
    <b v="0"/>
    <m/>
    <x v="0"/>
    <x v="0"/>
    <x v="0"/>
    <x v="0"/>
    <m/>
    <x v="0"/>
    <x v="0"/>
    <b v="0"/>
    <b v="0"/>
    <b v="0"/>
    <b v="0"/>
    <b v="0"/>
    <b v="0"/>
    <b v="1"/>
  </r>
  <r>
    <x v="0"/>
    <x v="0"/>
    <s v="Baptist Church, Hmaw Si Sar(Lon Khin)"/>
    <s v="MMR001CMP169"/>
    <s v="GCA"/>
    <s v="Rural"/>
    <n v="36"/>
    <n v="220"/>
    <n v="36"/>
    <n v="220"/>
    <n v="36"/>
    <n v="220"/>
    <b v="1"/>
    <s v="At least Monthly"/>
    <b v="1"/>
    <b v="1"/>
    <b v="0"/>
    <b v="0"/>
    <b v="0"/>
    <b v="0"/>
    <n v="1"/>
    <m/>
    <n v="1"/>
    <m/>
    <m/>
    <x v="0"/>
    <m/>
    <m/>
    <x v="0"/>
    <s v="Yes"/>
    <s v="Focal point"/>
    <s v="Focal point"/>
    <m/>
    <m/>
    <m/>
    <m/>
    <m/>
    <m/>
    <m/>
    <m/>
    <m/>
    <m/>
    <m/>
    <m/>
    <m/>
    <m/>
    <m/>
    <m/>
    <m/>
    <m/>
    <m/>
    <m/>
    <m/>
    <m/>
    <m/>
    <m/>
    <m/>
    <m/>
    <m/>
    <m/>
    <m/>
    <m/>
    <m/>
    <m/>
    <m/>
    <m/>
    <m/>
    <m/>
    <m/>
    <m/>
    <m/>
    <x v="0"/>
    <x v="0"/>
    <x v="0"/>
    <x v="0"/>
    <x v="0"/>
    <x v="0"/>
    <x v="0"/>
    <x v="0"/>
    <b v="0"/>
    <m/>
    <x v="0"/>
    <x v="0"/>
    <x v="0"/>
    <x v="0"/>
    <m/>
    <x v="0"/>
    <x v="0"/>
    <b v="0"/>
    <b v="0"/>
    <b v="0"/>
    <b v="0"/>
    <b v="0"/>
    <b v="0"/>
    <b v="1"/>
  </r>
  <r>
    <x v="0"/>
    <x v="2"/>
    <s v="Border Post 8"/>
    <s v="MMR001CMP113"/>
    <s v="NGCA"/>
    <s v="Rural"/>
    <n v="155"/>
    <n v="672"/>
    <n v="155"/>
    <n v="665"/>
    <n v="155"/>
    <n v="665"/>
    <b v="1"/>
    <s v="At least Monthly"/>
    <b v="1"/>
    <b v="1"/>
    <b v="0"/>
    <b v="0"/>
    <b v="1"/>
    <b v="0"/>
    <m/>
    <n v="1"/>
    <n v="1"/>
    <m/>
    <m/>
    <x v="0"/>
    <n v="1"/>
    <n v="7"/>
    <x v="1"/>
    <s v="Yes"/>
    <s v="Committee"/>
    <s v="Committee"/>
    <m/>
    <m/>
    <m/>
    <m/>
    <m/>
    <m/>
    <m/>
    <m/>
    <m/>
    <m/>
    <m/>
    <m/>
    <m/>
    <m/>
    <m/>
    <m/>
    <m/>
    <m/>
    <m/>
    <m/>
    <m/>
    <m/>
    <m/>
    <m/>
    <m/>
    <m/>
    <m/>
    <m/>
    <m/>
    <m/>
    <m/>
    <m/>
    <m/>
    <m/>
    <m/>
    <m/>
    <m/>
    <m/>
    <m/>
    <x v="0"/>
    <x v="0"/>
    <x v="0"/>
    <x v="0"/>
    <x v="0"/>
    <x v="0"/>
    <x v="0"/>
    <x v="1"/>
    <b v="0"/>
    <m/>
    <x v="0"/>
    <x v="0"/>
    <x v="1"/>
    <x v="0"/>
    <m/>
    <x v="1"/>
    <x v="1"/>
    <b v="1"/>
    <b v="1"/>
    <b v="0"/>
    <b v="1"/>
    <b v="0"/>
    <b v="1"/>
    <b v="1"/>
  </r>
  <r>
    <x v="0"/>
    <x v="3"/>
    <s v="Bum Tsit Pa "/>
    <s v="MMR001CMP129"/>
    <s v="NGCA"/>
    <s v="Rural"/>
    <n v="245"/>
    <n v="1232"/>
    <n v="425"/>
    <n v="1982"/>
    <n v="425"/>
    <n v="0"/>
    <b v="1"/>
    <s v="Less frequent than Monthly"/>
    <b v="0"/>
    <b v="0"/>
    <b v="0"/>
    <b v="1"/>
    <b v="0"/>
    <b v="1"/>
    <n v="7"/>
    <n v="11"/>
    <n v="18"/>
    <m/>
    <m/>
    <x v="0"/>
    <m/>
    <m/>
    <x v="0"/>
    <s v="Yes"/>
    <s v="Committee"/>
    <s v="Committee"/>
    <n v="2"/>
    <m/>
    <m/>
    <m/>
    <m/>
    <m/>
    <m/>
    <m/>
    <m/>
    <m/>
    <m/>
    <m/>
    <m/>
    <n v="3"/>
    <m/>
    <m/>
    <m/>
    <m/>
    <m/>
    <m/>
    <m/>
    <m/>
    <m/>
    <m/>
    <m/>
    <m/>
    <n v="5"/>
    <m/>
    <m/>
    <m/>
    <m/>
    <m/>
    <m/>
    <m/>
    <m/>
    <m/>
    <m/>
    <m/>
    <m/>
    <x v="0"/>
    <x v="0"/>
    <x v="0"/>
    <x v="1"/>
    <x v="1"/>
    <x v="0"/>
    <x v="1"/>
    <x v="1"/>
    <b v="0"/>
    <m/>
    <x v="1"/>
    <x v="1"/>
    <x v="1"/>
    <x v="0"/>
    <m/>
    <x v="0"/>
    <x v="0"/>
    <b v="1"/>
    <b v="1"/>
    <b v="1"/>
    <b v="1"/>
    <b v="1"/>
    <b v="1"/>
    <b v="0"/>
  </r>
  <r>
    <x v="0"/>
    <x v="0"/>
    <s v="Chin Church, Seik Mu"/>
    <s v="MMR001CMP109"/>
    <s v="GCA"/>
    <s v="Urban"/>
    <n v="6"/>
    <n v="30"/>
    <n v="6"/>
    <n v="28"/>
    <n v="6"/>
    <n v="0"/>
    <b v="1"/>
    <s v="At least Monthly"/>
    <b v="1"/>
    <b v="1"/>
    <b v="1"/>
    <b v="0"/>
    <b v="1"/>
    <b v="0"/>
    <m/>
    <m/>
    <m/>
    <m/>
    <m/>
    <x v="0"/>
    <m/>
    <m/>
    <x v="0"/>
    <s v="No"/>
    <s v="No"/>
    <s v="Committee"/>
    <m/>
    <m/>
    <m/>
    <m/>
    <m/>
    <m/>
    <m/>
    <m/>
    <m/>
    <m/>
    <m/>
    <m/>
    <m/>
    <m/>
    <m/>
    <m/>
    <m/>
    <m/>
    <m/>
    <m/>
    <m/>
    <m/>
    <m/>
    <m/>
    <m/>
    <m/>
    <m/>
    <m/>
    <m/>
    <m/>
    <m/>
    <m/>
    <m/>
    <m/>
    <m/>
    <m/>
    <m/>
    <m/>
    <m/>
    <x v="0"/>
    <x v="0"/>
    <x v="0"/>
    <x v="0"/>
    <x v="0"/>
    <x v="0"/>
    <x v="0"/>
    <x v="0"/>
    <b v="0"/>
    <m/>
    <x v="0"/>
    <x v="0"/>
    <x v="0"/>
    <x v="0"/>
    <m/>
    <x v="0"/>
    <x v="0"/>
    <b v="0"/>
    <b v="0"/>
    <b v="0"/>
    <b v="0"/>
    <b v="0"/>
    <b v="0"/>
    <b v="1"/>
  </r>
  <r>
    <x v="0"/>
    <x v="4"/>
    <s v="Chipwi KBC camp"/>
    <s v="MMR001CMP042"/>
    <s v="GCA"/>
    <s v="Urban"/>
    <n v="109"/>
    <n v="511"/>
    <n v="109"/>
    <n v="513"/>
    <n v="109"/>
    <n v="0"/>
    <b v="1"/>
    <s v="At least Monthly"/>
    <b v="1"/>
    <b v="1"/>
    <b v="1"/>
    <b v="1"/>
    <b v="0"/>
    <b v="0"/>
    <n v="3"/>
    <n v="3"/>
    <n v="6"/>
    <n v="3"/>
    <n v="17"/>
    <x v="1"/>
    <n v="1"/>
    <n v="3"/>
    <x v="2"/>
    <s v="No"/>
    <s v="Focal point"/>
    <s v="Committee"/>
    <m/>
    <m/>
    <m/>
    <m/>
    <m/>
    <m/>
    <m/>
    <m/>
    <m/>
    <m/>
    <m/>
    <m/>
    <m/>
    <m/>
    <m/>
    <m/>
    <m/>
    <m/>
    <m/>
    <m/>
    <m/>
    <m/>
    <m/>
    <m/>
    <m/>
    <m/>
    <m/>
    <m/>
    <m/>
    <m/>
    <m/>
    <m/>
    <m/>
    <m/>
    <m/>
    <m/>
    <m/>
    <m/>
    <m/>
    <x v="0"/>
    <x v="0"/>
    <x v="0"/>
    <x v="1"/>
    <x v="0"/>
    <x v="0"/>
    <x v="0"/>
    <x v="0"/>
    <b v="0"/>
    <m/>
    <x v="0"/>
    <x v="1"/>
    <x v="0"/>
    <x v="0"/>
    <m/>
    <x v="0"/>
    <x v="0"/>
    <b v="1"/>
    <b v="0"/>
    <b v="1"/>
    <b v="0"/>
    <b v="0"/>
    <b v="0"/>
    <b v="1"/>
  </r>
  <r>
    <x v="0"/>
    <x v="0"/>
    <s v="Dhama Rakhita, Nyein Chan Tar Yar Ward(Lon Khin)"/>
    <s v="MMR001CMP174"/>
    <s v="GCA"/>
    <s v="Urban"/>
    <n v="65"/>
    <n v="347"/>
    <n v="66"/>
    <n v="354"/>
    <n v="66"/>
    <n v="0"/>
    <b v="1"/>
    <s v="At least Monthly"/>
    <b v="1"/>
    <b v="1"/>
    <b v="1"/>
    <b v="0"/>
    <b v="1"/>
    <b v="0"/>
    <n v="3"/>
    <n v="3"/>
    <n v="6"/>
    <m/>
    <m/>
    <x v="0"/>
    <m/>
    <m/>
    <x v="0"/>
    <s v="No"/>
    <s v="Committee"/>
    <s v="Committee"/>
    <m/>
    <m/>
    <m/>
    <m/>
    <m/>
    <m/>
    <m/>
    <m/>
    <m/>
    <m/>
    <m/>
    <m/>
    <m/>
    <m/>
    <m/>
    <m/>
    <m/>
    <m/>
    <m/>
    <m/>
    <m/>
    <m/>
    <m/>
    <m/>
    <m/>
    <m/>
    <m/>
    <m/>
    <m/>
    <m/>
    <m/>
    <m/>
    <m/>
    <m/>
    <m/>
    <m/>
    <m/>
    <m/>
    <m/>
    <x v="0"/>
    <x v="0"/>
    <x v="0"/>
    <x v="0"/>
    <x v="0"/>
    <x v="0"/>
    <x v="0"/>
    <x v="0"/>
    <b v="0"/>
    <m/>
    <x v="0"/>
    <x v="0"/>
    <x v="0"/>
    <x v="0"/>
    <m/>
    <x v="0"/>
    <x v="0"/>
    <b v="1"/>
    <b v="1"/>
    <b v="0"/>
    <b v="0"/>
    <b v="1"/>
    <b v="1"/>
    <b v="1"/>
  </r>
  <r>
    <x v="0"/>
    <x v="5"/>
    <s v="Du Kahtawng Qtr. 14"/>
    <s v="MMR001CMP012"/>
    <s v="GCA"/>
    <s v="Urban"/>
    <n v="6"/>
    <n v="28"/>
    <n v="6"/>
    <n v="31"/>
    <n v="6"/>
    <n v="31"/>
    <b v="1"/>
    <s v="Less frequent than Monthly"/>
    <b v="1"/>
    <b v="1"/>
    <b v="1"/>
    <b v="0"/>
    <b v="1"/>
    <b v="0"/>
    <m/>
    <m/>
    <m/>
    <m/>
    <m/>
    <x v="0"/>
    <m/>
    <m/>
    <x v="0"/>
    <s v="Yes"/>
    <s v="No"/>
    <s v="Committee"/>
    <m/>
    <m/>
    <m/>
    <m/>
    <m/>
    <m/>
    <m/>
    <m/>
    <m/>
    <m/>
    <m/>
    <m/>
    <m/>
    <m/>
    <m/>
    <m/>
    <m/>
    <m/>
    <m/>
    <m/>
    <m/>
    <m/>
    <m/>
    <m/>
    <m/>
    <m/>
    <m/>
    <m/>
    <m/>
    <m/>
    <m/>
    <m/>
    <m/>
    <m/>
    <m/>
    <m/>
    <m/>
    <m/>
    <m/>
    <x v="0"/>
    <x v="0"/>
    <x v="0"/>
    <x v="0"/>
    <x v="0"/>
    <x v="0"/>
    <x v="0"/>
    <x v="0"/>
    <b v="0"/>
    <m/>
    <x v="0"/>
    <x v="0"/>
    <x v="0"/>
    <x v="0"/>
    <m/>
    <x v="0"/>
    <x v="0"/>
    <b v="1"/>
    <b v="0"/>
    <b v="0"/>
    <b v="0"/>
    <b v="1"/>
    <b v="0"/>
    <b v="1"/>
  </r>
  <r>
    <x v="0"/>
    <x v="5"/>
    <s v="Du Kahtawng Qtr. 4"/>
    <s v="MMR001CMP010"/>
    <s v="GCA"/>
    <s v="Urban"/>
    <n v="6"/>
    <n v="39"/>
    <n v="6"/>
    <n v="39"/>
    <n v="28"/>
    <n v="145"/>
    <b v="1"/>
    <s v="Less frequent than Monthly"/>
    <b v="1"/>
    <b v="1"/>
    <b v="1"/>
    <b v="0"/>
    <b v="1"/>
    <b v="0"/>
    <m/>
    <m/>
    <m/>
    <m/>
    <m/>
    <x v="0"/>
    <m/>
    <m/>
    <x v="0"/>
    <s v="Yes"/>
    <s v="No"/>
    <s v="Committee"/>
    <m/>
    <m/>
    <m/>
    <m/>
    <m/>
    <m/>
    <m/>
    <m/>
    <m/>
    <m/>
    <m/>
    <m/>
    <m/>
    <m/>
    <m/>
    <m/>
    <m/>
    <m/>
    <m/>
    <m/>
    <m/>
    <m/>
    <m/>
    <m/>
    <m/>
    <m/>
    <m/>
    <m/>
    <m/>
    <m/>
    <m/>
    <m/>
    <m/>
    <m/>
    <m/>
    <m/>
    <m/>
    <m/>
    <m/>
    <x v="0"/>
    <x v="0"/>
    <x v="0"/>
    <x v="0"/>
    <x v="0"/>
    <x v="0"/>
    <x v="0"/>
    <x v="0"/>
    <b v="0"/>
    <m/>
    <x v="0"/>
    <x v="0"/>
    <x v="0"/>
    <x v="0"/>
    <m/>
    <x v="0"/>
    <x v="0"/>
    <b v="1"/>
    <b v="0"/>
    <b v="0"/>
    <b v="0"/>
    <b v="1"/>
    <b v="0"/>
    <b v="1"/>
  </r>
  <r>
    <x v="0"/>
    <x v="5"/>
    <s v="Du Kahtawng Qtr. 5"/>
    <s v="MMR001CMP011"/>
    <s v="GCA"/>
    <s v="Urban"/>
    <n v="50"/>
    <n v="236"/>
    <n v="8"/>
    <n v="35"/>
    <n v="8"/>
    <n v="35"/>
    <b v="1"/>
    <s v="At least Monthly"/>
    <b v="1"/>
    <b v="1"/>
    <b v="1"/>
    <b v="0"/>
    <b v="1"/>
    <b v="0"/>
    <m/>
    <m/>
    <m/>
    <m/>
    <n v="1"/>
    <x v="2"/>
    <m/>
    <m/>
    <x v="0"/>
    <s v="Yes"/>
    <s v="Committee"/>
    <s v="Committee"/>
    <m/>
    <m/>
    <m/>
    <m/>
    <m/>
    <m/>
    <m/>
    <m/>
    <m/>
    <m/>
    <m/>
    <m/>
    <m/>
    <m/>
    <m/>
    <m/>
    <m/>
    <m/>
    <m/>
    <m/>
    <m/>
    <m/>
    <m/>
    <m/>
    <m/>
    <m/>
    <m/>
    <m/>
    <m/>
    <m/>
    <m/>
    <m/>
    <m/>
    <m/>
    <m/>
    <m/>
    <m/>
    <m/>
    <m/>
    <x v="0"/>
    <x v="0"/>
    <x v="0"/>
    <x v="0"/>
    <x v="0"/>
    <x v="0"/>
    <x v="0"/>
    <x v="0"/>
    <b v="0"/>
    <m/>
    <x v="0"/>
    <x v="0"/>
    <x v="0"/>
    <x v="0"/>
    <m/>
    <x v="0"/>
    <x v="0"/>
    <b v="0"/>
    <b v="0"/>
    <b v="0"/>
    <b v="0"/>
    <b v="0"/>
    <b v="0"/>
    <b v="1"/>
  </r>
  <r>
    <x v="0"/>
    <x v="6"/>
    <s v="Dum Bung "/>
    <s v="MMR001CMP123"/>
    <s v="NGCA"/>
    <s v="Rural"/>
    <n v="116"/>
    <n v="595"/>
    <n v="115"/>
    <n v="605"/>
    <n v="115"/>
    <n v="605"/>
    <b v="1"/>
    <s v="At least Monthly"/>
    <b v="1"/>
    <b v="1"/>
    <b v="0"/>
    <b v="0"/>
    <b v="1"/>
    <b v="0"/>
    <n v="3"/>
    <n v="3"/>
    <n v="6"/>
    <n v="1"/>
    <n v="3"/>
    <x v="2"/>
    <n v="1"/>
    <n v="3"/>
    <x v="2"/>
    <s v="Yes"/>
    <s v="Committee"/>
    <s v="Focal point"/>
    <m/>
    <m/>
    <m/>
    <m/>
    <m/>
    <m/>
    <m/>
    <m/>
    <m/>
    <m/>
    <m/>
    <n v="2"/>
    <m/>
    <m/>
    <m/>
    <m/>
    <m/>
    <m/>
    <m/>
    <m/>
    <m/>
    <m/>
    <m/>
    <m/>
    <m/>
    <m/>
    <m/>
    <m/>
    <m/>
    <m/>
    <m/>
    <m/>
    <m/>
    <m/>
    <m/>
    <m/>
    <m/>
    <n v="2"/>
    <m/>
    <x v="1"/>
    <x v="1"/>
    <x v="1"/>
    <x v="0"/>
    <x v="0"/>
    <x v="0"/>
    <x v="0"/>
    <x v="0"/>
    <b v="0"/>
    <m/>
    <x v="0"/>
    <x v="1"/>
    <x v="0"/>
    <x v="0"/>
    <m/>
    <x v="2"/>
    <x v="2"/>
    <b v="1"/>
    <b v="0"/>
    <b v="1"/>
    <b v="0"/>
    <b v="0"/>
    <b v="0"/>
    <b v="1"/>
  </r>
  <r>
    <x v="0"/>
    <x v="2"/>
    <s v="Hkat Cho "/>
    <s v="MMR001CMP028"/>
    <s v="GCA"/>
    <s v="Rural"/>
    <n v="99"/>
    <n v="480"/>
    <n v="65"/>
    <n v="360"/>
    <n v="99"/>
    <n v="480"/>
    <b v="1"/>
    <s v="At least Monthly"/>
    <b v="1"/>
    <b v="1"/>
    <b v="1"/>
    <b v="1"/>
    <b v="0"/>
    <b v="0"/>
    <n v="3"/>
    <n v="2"/>
    <n v="5"/>
    <n v="2"/>
    <n v="9"/>
    <x v="1"/>
    <n v="12"/>
    <n v="44"/>
    <x v="3"/>
    <s v="Yes"/>
    <s v="Focal point"/>
    <s v="Committee"/>
    <m/>
    <m/>
    <m/>
    <m/>
    <m/>
    <m/>
    <m/>
    <m/>
    <m/>
    <m/>
    <m/>
    <m/>
    <m/>
    <m/>
    <m/>
    <m/>
    <m/>
    <m/>
    <m/>
    <m/>
    <m/>
    <m/>
    <m/>
    <m/>
    <m/>
    <m/>
    <m/>
    <m/>
    <m/>
    <m/>
    <m/>
    <m/>
    <m/>
    <m/>
    <m/>
    <m/>
    <m/>
    <m/>
    <m/>
    <x v="0"/>
    <x v="0"/>
    <x v="0"/>
    <x v="0"/>
    <x v="1"/>
    <x v="0"/>
    <x v="1"/>
    <x v="0"/>
    <b v="0"/>
    <m/>
    <x v="1"/>
    <x v="0"/>
    <x v="0"/>
    <x v="0"/>
    <m/>
    <x v="3"/>
    <x v="3"/>
    <b v="1"/>
    <b v="0"/>
    <b v="1"/>
    <b v="0"/>
    <b v="0"/>
    <b v="0"/>
    <b v="1"/>
  </r>
  <r>
    <x v="0"/>
    <x v="2"/>
    <s v="Hkau Shau (BP 12)"/>
    <s v="MMR001CMP115"/>
    <s v="NGCA"/>
    <s v="Sub-urban"/>
    <n v="136"/>
    <n v="1116"/>
    <n v="146"/>
    <n v="1072"/>
    <n v="146"/>
    <n v="1072"/>
    <b v="1"/>
    <s v="Less frequent than Monthly"/>
    <b v="1"/>
    <b v="1"/>
    <b v="1"/>
    <b v="0"/>
    <b v="0"/>
    <b v="1"/>
    <m/>
    <m/>
    <m/>
    <m/>
    <m/>
    <x v="0"/>
    <m/>
    <m/>
    <x v="0"/>
    <s v="Yes"/>
    <s v="Committee"/>
    <s v="Focal point"/>
    <m/>
    <m/>
    <m/>
    <m/>
    <m/>
    <m/>
    <m/>
    <m/>
    <m/>
    <m/>
    <m/>
    <m/>
    <m/>
    <m/>
    <m/>
    <m/>
    <m/>
    <m/>
    <m/>
    <m/>
    <m/>
    <m/>
    <m/>
    <m/>
    <m/>
    <m/>
    <m/>
    <m/>
    <m/>
    <m/>
    <m/>
    <m/>
    <m/>
    <m/>
    <m/>
    <m/>
    <m/>
    <m/>
    <m/>
    <x v="0"/>
    <x v="0"/>
    <x v="0"/>
    <x v="0"/>
    <x v="0"/>
    <x v="0"/>
    <x v="0"/>
    <x v="0"/>
    <b v="0"/>
    <m/>
    <x v="0"/>
    <x v="0"/>
    <x v="0"/>
    <x v="0"/>
    <m/>
    <x v="0"/>
    <x v="0"/>
    <b v="1"/>
    <b v="1"/>
    <b v="0"/>
    <b v="1"/>
    <b v="1"/>
    <b v="0"/>
    <b v="1"/>
  </r>
  <r>
    <x v="0"/>
    <x v="0"/>
    <s v="Hlaing Naung Baptist"/>
    <s v="MMR001CMP148"/>
    <s v="GCA"/>
    <s v="Mixed"/>
    <n v="14"/>
    <n v="47"/>
    <n v="14"/>
    <n v="47"/>
    <n v="14"/>
    <n v="47"/>
    <b v="1"/>
    <s v="With each population change"/>
    <b v="1"/>
    <b v="1"/>
    <b v="1"/>
    <b v="1"/>
    <b v="0"/>
    <b v="0"/>
    <n v="1"/>
    <m/>
    <n v="1"/>
    <m/>
    <m/>
    <x v="0"/>
    <n v="1"/>
    <n v="4"/>
    <x v="2"/>
    <s v="Yes"/>
    <s v="Committee"/>
    <s v="Focal point"/>
    <m/>
    <m/>
    <m/>
    <m/>
    <m/>
    <m/>
    <m/>
    <m/>
    <m/>
    <m/>
    <m/>
    <m/>
    <m/>
    <m/>
    <m/>
    <m/>
    <m/>
    <m/>
    <m/>
    <m/>
    <m/>
    <m/>
    <m/>
    <m/>
    <m/>
    <m/>
    <m/>
    <m/>
    <m/>
    <m/>
    <m/>
    <m/>
    <m/>
    <m/>
    <m/>
    <m/>
    <m/>
    <m/>
    <m/>
    <x v="0"/>
    <x v="0"/>
    <x v="1"/>
    <x v="0"/>
    <x v="0"/>
    <x v="0"/>
    <x v="0"/>
    <x v="0"/>
    <b v="0"/>
    <m/>
    <x v="0"/>
    <x v="1"/>
    <x v="0"/>
    <x v="0"/>
    <m/>
    <x v="0"/>
    <x v="4"/>
    <b v="1"/>
    <b v="0"/>
    <b v="1"/>
    <b v="1"/>
    <b v="0"/>
    <b v="1"/>
    <b v="1"/>
  </r>
  <r>
    <x v="0"/>
    <x v="0"/>
    <s v="Hmaw Wan, Anglican"/>
    <s v="MMR001CMP191"/>
    <s v="GCA"/>
    <s v="Urban"/>
    <n v="13"/>
    <n v="75"/>
    <n v="8"/>
    <n v="46"/>
    <n v="8"/>
    <n v="0"/>
    <b v="1"/>
    <s v="At least Monthly"/>
    <b v="1"/>
    <b v="1"/>
    <b v="1"/>
    <b v="0"/>
    <b v="1"/>
    <b v="0"/>
    <m/>
    <m/>
    <m/>
    <m/>
    <m/>
    <x v="0"/>
    <n v="4"/>
    <n v="19"/>
    <x v="4"/>
    <s v="Yes"/>
    <s v="Committee"/>
    <s v="Committee"/>
    <m/>
    <m/>
    <m/>
    <m/>
    <m/>
    <m/>
    <m/>
    <m/>
    <m/>
    <m/>
    <m/>
    <m/>
    <m/>
    <m/>
    <m/>
    <m/>
    <m/>
    <m/>
    <m/>
    <m/>
    <m/>
    <m/>
    <m/>
    <m/>
    <m/>
    <m/>
    <m/>
    <m/>
    <m/>
    <m/>
    <m/>
    <m/>
    <m/>
    <m/>
    <m/>
    <m/>
    <m/>
    <m/>
    <m/>
    <x v="0"/>
    <x v="0"/>
    <x v="0"/>
    <x v="0"/>
    <x v="0"/>
    <x v="0"/>
    <x v="0"/>
    <x v="0"/>
    <b v="0"/>
    <m/>
    <x v="0"/>
    <x v="1"/>
    <x v="0"/>
    <x v="0"/>
    <m/>
    <x v="4"/>
    <x v="5"/>
    <b v="0"/>
    <b v="0"/>
    <b v="0"/>
    <b v="0"/>
    <b v="0"/>
    <b v="0"/>
    <b v="1"/>
  </r>
  <r>
    <x v="0"/>
    <x v="0"/>
    <s v="Hpakant Baptist Church, Nam Ma Hpit"/>
    <s v="MMR001CMP229"/>
    <s v="GCA"/>
    <s v="Rural"/>
    <n v="116"/>
    <n v="530"/>
    <n v="104"/>
    <n v="504"/>
    <n v="104"/>
    <n v="504"/>
    <b v="1"/>
    <s v="At least Monthly"/>
    <b v="1"/>
    <b v="1"/>
    <b v="1"/>
    <b v="0"/>
    <b v="1"/>
    <b v="0"/>
    <n v="2"/>
    <n v="3"/>
    <n v="5"/>
    <n v="1"/>
    <n v="5"/>
    <x v="1"/>
    <n v="2"/>
    <n v="4"/>
    <x v="4"/>
    <s v="Yes"/>
    <s v="Committee"/>
    <s v="Focal point"/>
    <m/>
    <m/>
    <m/>
    <m/>
    <m/>
    <m/>
    <m/>
    <m/>
    <m/>
    <m/>
    <m/>
    <m/>
    <m/>
    <m/>
    <m/>
    <m/>
    <m/>
    <m/>
    <m/>
    <m/>
    <m/>
    <m/>
    <m/>
    <m/>
    <m/>
    <m/>
    <m/>
    <m/>
    <m/>
    <m/>
    <m/>
    <m/>
    <m/>
    <m/>
    <m/>
    <m/>
    <m/>
    <m/>
    <m/>
    <x v="2"/>
    <x v="2"/>
    <x v="0"/>
    <x v="0"/>
    <x v="0"/>
    <x v="1"/>
    <x v="0"/>
    <x v="0"/>
    <b v="0"/>
    <m/>
    <x v="0"/>
    <x v="0"/>
    <x v="1"/>
    <x v="0"/>
    <m/>
    <x v="4"/>
    <x v="6"/>
    <b v="0"/>
    <b v="0"/>
    <b v="0"/>
    <b v="0"/>
    <b v="0"/>
    <b v="0"/>
    <b v="1"/>
  </r>
  <r>
    <x v="0"/>
    <x v="4"/>
    <s v="Hpare Hkyer - BP6"/>
    <s v="MMR001CMP043"/>
    <s v="NGCA"/>
    <s v="Sub-urban"/>
    <n v="154"/>
    <n v="920"/>
    <n v="512"/>
    <n v="1016"/>
    <n v="512"/>
    <n v="1016"/>
    <b v="1"/>
    <s v="At least Monthly"/>
    <b v="1"/>
    <b v="1"/>
    <b v="1"/>
    <b v="0"/>
    <b v="1"/>
    <b v="0"/>
    <m/>
    <m/>
    <m/>
    <m/>
    <m/>
    <x v="0"/>
    <m/>
    <m/>
    <x v="0"/>
    <s v="Yes"/>
    <s v="Committee"/>
    <s v="Focal point"/>
    <m/>
    <m/>
    <m/>
    <m/>
    <m/>
    <m/>
    <n v="1"/>
    <m/>
    <m/>
    <m/>
    <m/>
    <m/>
    <m/>
    <m/>
    <m/>
    <m/>
    <m/>
    <m/>
    <m/>
    <m/>
    <m/>
    <m/>
    <m/>
    <m/>
    <m/>
    <m/>
    <m/>
    <m/>
    <m/>
    <m/>
    <m/>
    <m/>
    <n v="1"/>
    <m/>
    <m/>
    <m/>
    <m/>
    <m/>
    <m/>
    <x v="0"/>
    <x v="0"/>
    <x v="0"/>
    <x v="0"/>
    <x v="0"/>
    <x v="0"/>
    <x v="0"/>
    <x v="0"/>
    <b v="0"/>
    <m/>
    <x v="0"/>
    <x v="0"/>
    <x v="0"/>
    <x v="0"/>
    <m/>
    <x v="0"/>
    <x v="0"/>
    <b v="1"/>
    <b v="1"/>
    <b v="0"/>
    <b v="1"/>
    <b v="1"/>
    <b v="0"/>
    <b v="1"/>
  </r>
  <r>
    <x v="0"/>
    <x v="6"/>
    <s v="Hpun Lum Yang "/>
    <s v="MMR001CMP122"/>
    <s v="NGCA"/>
    <s v="Rural"/>
    <n v="662"/>
    <n v="3293"/>
    <n v="586"/>
    <n v="2829"/>
    <n v="586"/>
    <n v="2829"/>
    <b v="1"/>
    <s v="At least Monthly"/>
    <b v="1"/>
    <b v="1"/>
    <b v="0"/>
    <b v="1"/>
    <b v="0"/>
    <b v="0"/>
    <n v="46"/>
    <n v="37"/>
    <n v="83"/>
    <n v="10"/>
    <n v="45"/>
    <x v="2"/>
    <n v="3"/>
    <n v="15"/>
    <x v="2"/>
    <s v="Yes"/>
    <s v="Committee"/>
    <s v="Focal point"/>
    <m/>
    <m/>
    <m/>
    <m/>
    <m/>
    <m/>
    <m/>
    <m/>
    <m/>
    <m/>
    <m/>
    <n v="2"/>
    <m/>
    <m/>
    <m/>
    <m/>
    <m/>
    <m/>
    <m/>
    <m/>
    <m/>
    <m/>
    <m/>
    <m/>
    <n v="4"/>
    <m/>
    <m/>
    <m/>
    <m/>
    <m/>
    <m/>
    <m/>
    <m/>
    <m/>
    <m/>
    <m/>
    <m/>
    <n v="6"/>
    <m/>
    <x v="3"/>
    <x v="3"/>
    <x v="1"/>
    <x v="0"/>
    <x v="0"/>
    <x v="0"/>
    <x v="0"/>
    <x v="0"/>
    <b v="0"/>
    <m/>
    <x v="0"/>
    <x v="1"/>
    <x v="0"/>
    <x v="0"/>
    <m/>
    <x v="3"/>
    <x v="7"/>
    <b v="1"/>
    <b v="0"/>
    <b v="1"/>
    <b v="0"/>
    <b v="0"/>
    <b v="0"/>
    <b v="1"/>
  </r>
  <r>
    <x v="0"/>
    <x v="1"/>
    <s v="Htoi San Church"/>
    <s v="MMR001CMP052"/>
    <s v="GCA"/>
    <s v="Urban"/>
    <n v="43"/>
    <n v="237"/>
    <n v="39"/>
    <n v="223"/>
    <n v="39"/>
    <n v="223"/>
    <b v="1"/>
    <s v="At least Monthly"/>
    <b v="1"/>
    <b v="1"/>
    <b v="1"/>
    <b v="0"/>
    <b v="0"/>
    <b v="1"/>
    <n v="1"/>
    <n v="2"/>
    <n v="3"/>
    <m/>
    <m/>
    <x v="0"/>
    <m/>
    <m/>
    <x v="2"/>
    <s v="Yes"/>
    <s v="Committee"/>
    <s v="Focal point"/>
    <n v="1"/>
    <m/>
    <m/>
    <m/>
    <m/>
    <m/>
    <m/>
    <m/>
    <m/>
    <m/>
    <m/>
    <m/>
    <m/>
    <m/>
    <m/>
    <m/>
    <m/>
    <m/>
    <m/>
    <m/>
    <m/>
    <m/>
    <m/>
    <m/>
    <m/>
    <m/>
    <n v="1"/>
    <m/>
    <m/>
    <m/>
    <m/>
    <m/>
    <m/>
    <m/>
    <m/>
    <m/>
    <m/>
    <m/>
    <m/>
    <x v="0"/>
    <x v="0"/>
    <x v="1"/>
    <x v="0"/>
    <x v="0"/>
    <x v="0"/>
    <x v="0"/>
    <x v="0"/>
    <b v="0"/>
    <m/>
    <x v="0"/>
    <x v="0"/>
    <x v="1"/>
    <x v="0"/>
    <m/>
    <x v="5"/>
    <x v="8"/>
    <b v="1"/>
    <b v="0"/>
    <b v="0"/>
    <b v="1"/>
    <b v="0"/>
    <b v="1"/>
    <b v="1"/>
  </r>
  <r>
    <x v="0"/>
    <x v="5"/>
    <s v="Jan Mai Kawng Baptist Church"/>
    <s v="MMR001CMP018"/>
    <s v="GCA"/>
    <s v="Urban"/>
    <n v="203"/>
    <n v="1072"/>
    <n v="198"/>
    <n v="1084"/>
    <n v="204"/>
    <n v="1104"/>
    <b v="1"/>
    <s v="At least Monthly"/>
    <b v="1"/>
    <b v="1"/>
    <b v="1"/>
    <b v="0"/>
    <b v="1"/>
    <b v="0"/>
    <n v="2"/>
    <n v="5"/>
    <n v="7"/>
    <m/>
    <n v="1"/>
    <x v="2"/>
    <m/>
    <m/>
    <x v="0"/>
    <s v="Yes"/>
    <s v="Focal point"/>
    <s v="Committee"/>
    <m/>
    <m/>
    <n v="0"/>
    <m/>
    <m/>
    <m/>
    <m/>
    <m/>
    <m/>
    <m/>
    <m/>
    <n v="1"/>
    <m/>
    <m/>
    <m/>
    <n v="1"/>
    <m/>
    <m/>
    <m/>
    <m/>
    <m/>
    <m/>
    <m/>
    <m/>
    <n v="0"/>
    <m/>
    <m/>
    <m/>
    <n v="1"/>
    <m/>
    <m/>
    <m/>
    <m/>
    <m/>
    <m/>
    <m/>
    <m/>
    <n v="1"/>
    <m/>
    <x v="0"/>
    <x v="0"/>
    <x v="0"/>
    <x v="0"/>
    <x v="0"/>
    <x v="0"/>
    <x v="0"/>
    <x v="0"/>
    <b v="0"/>
    <m/>
    <x v="0"/>
    <x v="0"/>
    <x v="0"/>
    <x v="0"/>
    <m/>
    <x v="0"/>
    <x v="0"/>
    <b v="0"/>
    <b v="0"/>
    <b v="0"/>
    <b v="0"/>
    <b v="0"/>
    <b v="0"/>
    <b v="1"/>
  </r>
  <r>
    <x v="0"/>
    <x v="5"/>
    <s v="Jan Mai Kawng Catholic Church"/>
    <s v="MMR001CMP019"/>
    <s v="GCA"/>
    <s v="Urban"/>
    <n v="105"/>
    <n v="462"/>
    <n v="103"/>
    <n v="462"/>
    <n v="123"/>
    <n v="463"/>
    <b v="1"/>
    <s v="At least Monthly"/>
    <b v="1"/>
    <b v="1"/>
    <b v="1"/>
    <b v="0"/>
    <b v="1"/>
    <b v="0"/>
    <n v="2"/>
    <n v="1"/>
    <n v="3"/>
    <m/>
    <m/>
    <x v="0"/>
    <n v="1"/>
    <n v="2"/>
    <x v="4"/>
    <s v="Yes"/>
    <s v="Committee"/>
    <s v="Focal point"/>
    <m/>
    <m/>
    <m/>
    <m/>
    <m/>
    <m/>
    <m/>
    <m/>
    <m/>
    <m/>
    <m/>
    <n v="1"/>
    <m/>
    <m/>
    <m/>
    <m/>
    <m/>
    <m/>
    <m/>
    <m/>
    <m/>
    <m/>
    <m/>
    <m/>
    <m/>
    <m/>
    <m/>
    <m/>
    <m/>
    <m/>
    <m/>
    <m/>
    <m/>
    <m/>
    <m/>
    <m/>
    <m/>
    <n v="1"/>
    <m/>
    <x v="0"/>
    <x v="0"/>
    <x v="0"/>
    <x v="0"/>
    <x v="0"/>
    <x v="1"/>
    <x v="0"/>
    <x v="0"/>
    <b v="0"/>
    <m/>
    <x v="0"/>
    <x v="1"/>
    <x v="0"/>
    <x v="0"/>
    <m/>
    <x v="0"/>
    <x v="0"/>
    <b v="0"/>
    <b v="0"/>
    <b v="0"/>
    <b v="0"/>
    <b v="0"/>
    <b v="0"/>
    <b v="1"/>
  </r>
  <r>
    <x v="0"/>
    <x v="6"/>
    <s v="Je Yang Hka "/>
    <s v="MMR001CMP121"/>
    <s v="NGCA"/>
    <s v="Rural"/>
    <n v="1695"/>
    <n v="7145"/>
    <n v="1501"/>
    <n v="8042"/>
    <n v="1643"/>
    <n v="8780"/>
    <b v="1"/>
    <s v="At least Monthly"/>
    <b v="1"/>
    <b v="1"/>
    <b v="0"/>
    <b v="1"/>
    <b v="0"/>
    <b v="0"/>
    <n v="32"/>
    <n v="43"/>
    <n v="75"/>
    <n v="12"/>
    <n v="57"/>
    <x v="1"/>
    <n v="2"/>
    <n v="5"/>
    <x v="5"/>
    <s v="Yes"/>
    <s v="Committee"/>
    <s v="Focal point"/>
    <m/>
    <m/>
    <m/>
    <m/>
    <m/>
    <m/>
    <m/>
    <m/>
    <m/>
    <m/>
    <m/>
    <n v="3"/>
    <m/>
    <m/>
    <m/>
    <m/>
    <m/>
    <m/>
    <m/>
    <m/>
    <m/>
    <m/>
    <m/>
    <m/>
    <n v="1"/>
    <m/>
    <m/>
    <m/>
    <m/>
    <m/>
    <m/>
    <m/>
    <m/>
    <m/>
    <m/>
    <m/>
    <m/>
    <n v="4"/>
    <m/>
    <x v="4"/>
    <x v="4"/>
    <x v="0"/>
    <x v="0"/>
    <x v="0"/>
    <x v="0"/>
    <x v="0"/>
    <x v="1"/>
    <b v="0"/>
    <m/>
    <x v="0"/>
    <x v="1"/>
    <x v="0"/>
    <x v="0"/>
    <m/>
    <x v="0"/>
    <x v="0"/>
    <b v="1"/>
    <b v="1"/>
    <b v="1"/>
    <b v="1"/>
    <b v="0"/>
    <b v="0"/>
    <b v="0"/>
  </r>
  <r>
    <x v="0"/>
    <x v="0"/>
    <s v="Ku Day Maw KBC"/>
    <s v="MMR001CMP231"/>
    <s v="GCA"/>
    <s v="Rural"/>
    <n v="46"/>
    <n v="225"/>
    <n v="50"/>
    <n v="242"/>
    <n v="50"/>
    <n v="242"/>
    <b v="1"/>
    <s v="With each population change"/>
    <b v="1"/>
    <b v="1"/>
    <b v="0"/>
    <b v="1"/>
    <b v="0"/>
    <b v="0"/>
    <n v="2"/>
    <n v="3"/>
    <n v="5"/>
    <n v="4"/>
    <n v="17"/>
    <x v="2"/>
    <n v="1"/>
    <n v="1"/>
    <x v="5"/>
    <s v="Yes"/>
    <s v="Focal point"/>
    <s v="Focal point"/>
    <m/>
    <m/>
    <m/>
    <m/>
    <m/>
    <m/>
    <m/>
    <m/>
    <m/>
    <m/>
    <m/>
    <m/>
    <m/>
    <n v="1"/>
    <m/>
    <m/>
    <m/>
    <m/>
    <m/>
    <m/>
    <m/>
    <m/>
    <m/>
    <m/>
    <m/>
    <m/>
    <m/>
    <m/>
    <m/>
    <m/>
    <m/>
    <m/>
    <m/>
    <m/>
    <m/>
    <m/>
    <m/>
    <m/>
    <m/>
    <x v="2"/>
    <x v="5"/>
    <x v="0"/>
    <x v="0"/>
    <x v="0"/>
    <x v="1"/>
    <x v="0"/>
    <x v="0"/>
    <b v="0"/>
    <m/>
    <x v="0"/>
    <x v="0"/>
    <x v="1"/>
    <x v="0"/>
    <m/>
    <x v="0"/>
    <x v="0"/>
    <b v="0"/>
    <b v="0"/>
    <b v="0"/>
    <b v="0"/>
    <b v="0"/>
    <b v="0"/>
    <b v="1"/>
  </r>
  <r>
    <x v="1"/>
    <x v="7"/>
    <s v="Kutkai downtown (KBC Church)"/>
    <s v="MMR015CMP016"/>
    <s v="GCA"/>
    <s v="Urban"/>
    <n v="65"/>
    <n v="285"/>
    <n v="63"/>
    <n v="286"/>
    <n v="63"/>
    <n v="286"/>
    <b v="1"/>
    <s v="At least Monthly"/>
    <b v="1"/>
    <b v="1"/>
    <b v="1"/>
    <b v="1"/>
    <b v="0"/>
    <b v="0"/>
    <m/>
    <m/>
    <m/>
    <m/>
    <m/>
    <x v="0"/>
    <n v="2"/>
    <n v="5"/>
    <x v="2"/>
    <s v="Yes"/>
    <s v="Committee"/>
    <s v="Committee"/>
    <n v="3"/>
    <m/>
    <m/>
    <m/>
    <m/>
    <m/>
    <m/>
    <m/>
    <m/>
    <m/>
    <m/>
    <m/>
    <m/>
    <m/>
    <m/>
    <m/>
    <m/>
    <m/>
    <m/>
    <m/>
    <m/>
    <m/>
    <m/>
    <m/>
    <m/>
    <m/>
    <n v="3"/>
    <m/>
    <m/>
    <m/>
    <m/>
    <m/>
    <m/>
    <m/>
    <m/>
    <m/>
    <m/>
    <m/>
    <m/>
    <x v="0"/>
    <x v="0"/>
    <x v="1"/>
    <x v="0"/>
    <x v="0"/>
    <x v="0"/>
    <x v="0"/>
    <x v="0"/>
    <b v="0"/>
    <m/>
    <x v="0"/>
    <x v="1"/>
    <x v="0"/>
    <x v="0"/>
    <m/>
    <x v="6"/>
    <x v="9"/>
    <b v="1"/>
    <b v="0"/>
    <b v="1"/>
    <b v="0"/>
    <b v="0"/>
    <b v="0"/>
    <b v="1"/>
  </r>
  <r>
    <x v="1"/>
    <x v="7"/>
    <s v="Kutkai downtown (RC Church)"/>
    <s v="MMR015CMP017"/>
    <s v="GCA"/>
    <s v="Urban"/>
    <n v="31"/>
    <n v="144"/>
    <n v="30"/>
    <n v="139"/>
    <n v="30"/>
    <n v="139"/>
    <b v="1"/>
    <s v="With each population change"/>
    <b v="1"/>
    <b v="1"/>
    <b v="1"/>
    <b v="0"/>
    <b v="1"/>
    <b v="0"/>
    <n v="3"/>
    <n v="2"/>
    <n v="5"/>
    <m/>
    <m/>
    <x v="0"/>
    <n v="1"/>
    <n v="6"/>
    <x v="2"/>
    <s v="Yes"/>
    <s v="Committee"/>
    <s v="Focal point"/>
    <m/>
    <m/>
    <m/>
    <m/>
    <m/>
    <m/>
    <m/>
    <m/>
    <m/>
    <m/>
    <m/>
    <m/>
    <m/>
    <m/>
    <m/>
    <m/>
    <m/>
    <m/>
    <m/>
    <m/>
    <m/>
    <m/>
    <m/>
    <m/>
    <m/>
    <m/>
    <m/>
    <m/>
    <m/>
    <m/>
    <m/>
    <m/>
    <m/>
    <m/>
    <m/>
    <m/>
    <m/>
    <m/>
    <m/>
    <x v="0"/>
    <x v="0"/>
    <x v="1"/>
    <x v="0"/>
    <x v="0"/>
    <x v="0"/>
    <x v="0"/>
    <x v="0"/>
    <b v="0"/>
    <m/>
    <x v="0"/>
    <x v="0"/>
    <x v="1"/>
    <x v="0"/>
    <m/>
    <x v="0"/>
    <x v="0"/>
    <b v="0"/>
    <b v="0"/>
    <b v="0"/>
    <b v="0"/>
    <b v="0"/>
    <b v="0"/>
    <b v="1"/>
  </r>
  <r>
    <x v="0"/>
    <x v="5"/>
    <s v="Kyun Pin Thar Baptist Church"/>
    <s v="MMR001CMP013"/>
    <s v="GCA"/>
    <s v="Urban"/>
    <n v="44"/>
    <n v="191"/>
    <n v="18"/>
    <n v="65"/>
    <n v="44"/>
    <n v="191"/>
    <b v="1"/>
    <s v="With each population change"/>
    <b v="1"/>
    <b v="1"/>
    <b v="1"/>
    <b v="0"/>
    <b v="0"/>
    <b v="1"/>
    <m/>
    <m/>
    <m/>
    <n v="1"/>
    <n v="6"/>
    <x v="1"/>
    <n v="1"/>
    <n v="4"/>
    <x v="2"/>
    <s v="Yes"/>
    <s v="Committee"/>
    <s v="Committee"/>
    <m/>
    <m/>
    <m/>
    <m/>
    <m/>
    <m/>
    <m/>
    <m/>
    <m/>
    <m/>
    <m/>
    <n v="1"/>
    <n v="1"/>
    <m/>
    <m/>
    <m/>
    <m/>
    <m/>
    <m/>
    <m/>
    <m/>
    <m/>
    <m/>
    <m/>
    <m/>
    <m/>
    <m/>
    <m/>
    <m/>
    <m/>
    <m/>
    <m/>
    <m/>
    <m/>
    <m/>
    <m/>
    <m/>
    <m/>
    <m/>
    <x v="4"/>
    <x v="6"/>
    <x v="1"/>
    <x v="0"/>
    <x v="0"/>
    <x v="0"/>
    <x v="0"/>
    <x v="0"/>
    <b v="0"/>
    <m/>
    <x v="1"/>
    <x v="0"/>
    <x v="0"/>
    <x v="0"/>
    <m/>
    <x v="3"/>
    <x v="3"/>
    <b v="0"/>
    <b v="0"/>
    <b v="0"/>
    <b v="0"/>
    <b v="0"/>
    <b v="0"/>
    <b v="1"/>
  </r>
  <r>
    <x v="0"/>
    <x v="8"/>
    <s v="Kyun Taw Baptist Church "/>
    <s v="MMR001CMP078"/>
    <s v="GCA"/>
    <s v="Mixed"/>
    <n v="13"/>
    <n v="64"/>
    <n v="13"/>
    <n v="64"/>
    <n v="13"/>
    <n v="64"/>
    <b v="1"/>
    <s v="With each population change"/>
    <b v="1"/>
    <b v="1"/>
    <b v="1"/>
    <b v="1"/>
    <b v="0"/>
    <b v="0"/>
    <m/>
    <m/>
    <m/>
    <m/>
    <m/>
    <x v="0"/>
    <n v="2"/>
    <n v="4"/>
    <x v="2"/>
    <s v="Yes"/>
    <s v="Committee"/>
    <s v="Focal point"/>
    <m/>
    <m/>
    <m/>
    <m/>
    <m/>
    <m/>
    <m/>
    <m/>
    <m/>
    <m/>
    <m/>
    <m/>
    <m/>
    <m/>
    <m/>
    <m/>
    <m/>
    <m/>
    <m/>
    <m/>
    <m/>
    <m/>
    <m/>
    <m/>
    <m/>
    <m/>
    <m/>
    <m/>
    <m/>
    <m/>
    <m/>
    <m/>
    <m/>
    <m/>
    <m/>
    <m/>
    <m/>
    <n v="1"/>
    <n v="1"/>
    <x v="0"/>
    <x v="0"/>
    <x v="1"/>
    <x v="0"/>
    <x v="0"/>
    <x v="0"/>
    <x v="0"/>
    <x v="1"/>
    <b v="0"/>
    <m/>
    <x v="0"/>
    <x v="0"/>
    <x v="1"/>
    <x v="0"/>
    <m/>
    <x v="0"/>
    <x v="10"/>
    <b v="0"/>
    <b v="0"/>
    <b v="0"/>
    <b v="0"/>
    <b v="0"/>
    <b v="0"/>
    <b v="1"/>
  </r>
  <r>
    <x v="0"/>
    <x v="3"/>
    <s v="Lana Zup Ja "/>
    <s v="MMR001CMP128"/>
    <s v="NGCA"/>
    <s v="Rural"/>
    <n v="545"/>
    <n v="2560"/>
    <n v="553"/>
    <n v="2692"/>
    <n v="553"/>
    <n v="0"/>
    <b v="1"/>
    <s v="Less frequent than Monthly"/>
    <b v="1"/>
    <b v="1"/>
    <b v="1"/>
    <b v="1"/>
    <b v="0"/>
    <b v="1"/>
    <n v="26"/>
    <n v="18"/>
    <n v="44"/>
    <m/>
    <m/>
    <x v="0"/>
    <n v="6"/>
    <n v="28"/>
    <x v="2"/>
    <s v="Yes"/>
    <s v="Committee"/>
    <s v="Focal point"/>
    <n v="4"/>
    <m/>
    <m/>
    <m/>
    <m/>
    <m/>
    <m/>
    <m/>
    <m/>
    <m/>
    <m/>
    <m/>
    <m/>
    <n v="7"/>
    <m/>
    <m/>
    <m/>
    <m/>
    <m/>
    <m/>
    <m/>
    <m/>
    <m/>
    <m/>
    <m/>
    <m/>
    <n v="11"/>
    <m/>
    <m/>
    <m/>
    <m/>
    <m/>
    <m/>
    <m/>
    <m/>
    <m/>
    <m/>
    <m/>
    <m/>
    <x v="0"/>
    <x v="0"/>
    <x v="1"/>
    <x v="0"/>
    <x v="0"/>
    <x v="0"/>
    <x v="0"/>
    <x v="1"/>
    <b v="0"/>
    <m/>
    <x v="0"/>
    <x v="0"/>
    <x v="0"/>
    <x v="0"/>
    <m/>
    <x v="5"/>
    <x v="0"/>
    <b v="1"/>
    <b v="0"/>
    <b v="0"/>
    <b v="1"/>
    <b v="1"/>
    <b v="1"/>
    <b v="1"/>
  </r>
  <r>
    <x v="0"/>
    <x v="5"/>
    <s v="Le Kone Bethlehem Church"/>
    <s v="MMR001CMP015"/>
    <s v="GCA"/>
    <s v="Urban"/>
    <n v="108"/>
    <n v="605"/>
    <n v="17"/>
    <n v="176"/>
    <n v="96"/>
    <n v="544"/>
    <b v="1"/>
    <s v="At least Monthly"/>
    <b v="1"/>
    <b v="1"/>
    <b v="1"/>
    <b v="0"/>
    <b v="0"/>
    <b v="1"/>
    <m/>
    <n v="2"/>
    <n v="2"/>
    <n v="2"/>
    <n v="9"/>
    <x v="2"/>
    <n v="18"/>
    <n v="81"/>
    <x v="3"/>
    <s v="No"/>
    <s v="Focal point"/>
    <s v="Focal point"/>
    <m/>
    <m/>
    <m/>
    <m/>
    <m/>
    <m/>
    <m/>
    <m/>
    <m/>
    <m/>
    <m/>
    <m/>
    <m/>
    <m/>
    <m/>
    <m/>
    <m/>
    <m/>
    <m/>
    <m/>
    <m/>
    <m/>
    <m/>
    <m/>
    <m/>
    <m/>
    <m/>
    <m/>
    <m/>
    <m/>
    <m/>
    <m/>
    <m/>
    <m/>
    <m/>
    <m/>
    <m/>
    <m/>
    <m/>
    <x v="4"/>
    <x v="7"/>
    <x v="0"/>
    <x v="0"/>
    <x v="1"/>
    <x v="0"/>
    <x v="0"/>
    <x v="0"/>
    <b v="0"/>
    <m/>
    <x v="1"/>
    <x v="0"/>
    <x v="0"/>
    <x v="0"/>
    <m/>
    <x v="3"/>
    <x v="3"/>
    <b v="0"/>
    <b v="0"/>
    <b v="0"/>
    <b v="0"/>
    <b v="0"/>
    <b v="0"/>
    <b v="1"/>
  </r>
  <r>
    <x v="0"/>
    <x v="5"/>
    <s v="Le Kone Ziun Baptist Church "/>
    <s v="MMR001CMP014"/>
    <s v="GCA"/>
    <s v="Urban"/>
    <n v="138"/>
    <n v="697"/>
    <n v="82"/>
    <n v="467"/>
    <n v="138"/>
    <n v="697"/>
    <b v="1"/>
    <s v="Less frequent than Monthly"/>
    <b v="1"/>
    <b v="1"/>
    <b v="1"/>
    <b v="1"/>
    <b v="0"/>
    <b v="0"/>
    <m/>
    <m/>
    <m/>
    <m/>
    <m/>
    <x v="0"/>
    <n v="2"/>
    <n v="14"/>
    <x v="3"/>
    <s v="Yes"/>
    <s v="Focal point"/>
    <s v="Committee"/>
    <m/>
    <m/>
    <m/>
    <m/>
    <m/>
    <m/>
    <m/>
    <m/>
    <m/>
    <m/>
    <m/>
    <m/>
    <m/>
    <m/>
    <m/>
    <m/>
    <m/>
    <m/>
    <m/>
    <m/>
    <m/>
    <m/>
    <m/>
    <m/>
    <m/>
    <m/>
    <m/>
    <m/>
    <m/>
    <m/>
    <m/>
    <m/>
    <m/>
    <m/>
    <m/>
    <m/>
    <m/>
    <m/>
    <m/>
    <x v="0"/>
    <x v="0"/>
    <x v="0"/>
    <x v="0"/>
    <x v="1"/>
    <x v="0"/>
    <x v="0"/>
    <x v="0"/>
    <b v="0"/>
    <m/>
    <x v="1"/>
    <x v="0"/>
    <x v="0"/>
    <x v="0"/>
    <m/>
    <x v="3"/>
    <x v="3"/>
    <b v="1"/>
    <b v="0"/>
    <b v="0"/>
    <b v="1"/>
    <b v="0"/>
    <b v="0"/>
    <b v="1"/>
  </r>
  <r>
    <x v="0"/>
    <x v="4"/>
    <s v="Lhaovao Baptist Church (LBC)"/>
    <s v="MMR001CMP195"/>
    <s v="GCA"/>
    <s v="Urban"/>
    <n v="143"/>
    <n v="638"/>
    <n v="131"/>
    <n v="593"/>
    <n v="141"/>
    <n v="638"/>
    <b v="1"/>
    <s v="At least weekly"/>
    <b v="1"/>
    <b v="1"/>
    <b v="1"/>
    <b v="0"/>
    <b v="0"/>
    <b v="1"/>
    <n v="3"/>
    <n v="3"/>
    <n v="6"/>
    <m/>
    <m/>
    <x v="0"/>
    <m/>
    <m/>
    <x v="0"/>
    <s v="No"/>
    <s v=""/>
    <s v="Focal point"/>
    <m/>
    <m/>
    <m/>
    <m/>
    <m/>
    <m/>
    <m/>
    <m/>
    <m/>
    <m/>
    <m/>
    <m/>
    <m/>
    <m/>
    <m/>
    <m/>
    <m/>
    <m/>
    <m/>
    <m/>
    <m/>
    <m/>
    <m/>
    <m/>
    <m/>
    <m/>
    <m/>
    <m/>
    <m/>
    <m/>
    <m/>
    <m/>
    <m/>
    <m/>
    <m/>
    <m/>
    <m/>
    <m/>
    <m/>
    <x v="0"/>
    <x v="0"/>
    <x v="0"/>
    <x v="0"/>
    <x v="0"/>
    <x v="0"/>
    <x v="0"/>
    <x v="0"/>
    <b v="0"/>
    <m/>
    <x v="0"/>
    <x v="0"/>
    <x v="0"/>
    <x v="0"/>
    <m/>
    <x v="0"/>
    <x v="0"/>
    <b v="0"/>
    <b v="0"/>
    <b v="0"/>
    <b v="0"/>
    <b v="0"/>
    <b v="0"/>
    <b v="1"/>
  </r>
  <r>
    <x v="0"/>
    <x v="0"/>
    <s v="Lisu Baptist Church, Maw Shan Vil,. Seik Mu"/>
    <s v="MMR001CMP181"/>
    <s v="GCA"/>
    <s v="Urban"/>
    <n v="25"/>
    <n v="133"/>
    <n v="21"/>
    <n v="117"/>
    <n v="21"/>
    <n v="0"/>
    <b v="1"/>
    <s v="At least Monthly"/>
    <b v="1"/>
    <b v="1"/>
    <b v="1"/>
    <b v="0"/>
    <b v="1"/>
    <b v="0"/>
    <n v="1"/>
    <m/>
    <m/>
    <m/>
    <m/>
    <x v="0"/>
    <m/>
    <m/>
    <x v="0"/>
    <s v="Yes"/>
    <s v="Committee"/>
    <s v="Committee"/>
    <m/>
    <m/>
    <m/>
    <m/>
    <m/>
    <m/>
    <m/>
    <m/>
    <m/>
    <m/>
    <m/>
    <m/>
    <m/>
    <m/>
    <m/>
    <m/>
    <m/>
    <m/>
    <m/>
    <m/>
    <m/>
    <m/>
    <m/>
    <m/>
    <m/>
    <m/>
    <m/>
    <m/>
    <m/>
    <m/>
    <m/>
    <m/>
    <m/>
    <m/>
    <m/>
    <m/>
    <m/>
    <m/>
    <m/>
    <x v="0"/>
    <x v="0"/>
    <x v="0"/>
    <x v="0"/>
    <x v="0"/>
    <x v="0"/>
    <x v="0"/>
    <x v="0"/>
    <b v="0"/>
    <m/>
    <x v="0"/>
    <x v="0"/>
    <x v="0"/>
    <x v="0"/>
    <m/>
    <x v="0"/>
    <x v="0"/>
    <b v="1"/>
    <b v="0"/>
    <b v="0"/>
    <b v="0"/>
    <b v="1"/>
    <b v="0"/>
    <b v="1"/>
  </r>
  <r>
    <x v="0"/>
    <x v="0"/>
    <s v="Lisu Baptist Church, Maw Wan Ward"/>
    <s v="MMR001CMP167"/>
    <s v="GCA"/>
    <s v="Rural"/>
    <n v="15"/>
    <n v="74"/>
    <n v="16"/>
    <n v="73"/>
    <n v="16"/>
    <n v="0"/>
    <b v="1"/>
    <s v="At least Monthly"/>
    <b v="1"/>
    <b v="1"/>
    <b v="1"/>
    <b v="0"/>
    <b v="1"/>
    <b v="0"/>
    <m/>
    <m/>
    <m/>
    <m/>
    <m/>
    <x v="0"/>
    <m/>
    <m/>
    <x v="0"/>
    <s v="Yes"/>
    <s v="Committee"/>
    <s v="Committee"/>
    <m/>
    <m/>
    <m/>
    <m/>
    <m/>
    <m/>
    <m/>
    <m/>
    <m/>
    <m/>
    <m/>
    <m/>
    <m/>
    <m/>
    <m/>
    <m/>
    <m/>
    <m/>
    <m/>
    <m/>
    <m/>
    <m/>
    <m/>
    <m/>
    <m/>
    <m/>
    <m/>
    <m/>
    <m/>
    <m/>
    <m/>
    <m/>
    <m/>
    <m/>
    <m/>
    <m/>
    <m/>
    <m/>
    <m/>
    <x v="0"/>
    <x v="0"/>
    <x v="0"/>
    <x v="0"/>
    <x v="0"/>
    <x v="0"/>
    <x v="0"/>
    <x v="0"/>
    <b v="0"/>
    <m/>
    <x v="0"/>
    <x v="0"/>
    <x v="0"/>
    <x v="0"/>
    <m/>
    <x v="0"/>
    <x v="0"/>
    <b v="0"/>
    <b v="0"/>
    <b v="0"/>
    <b v="0"/>
    <b v="0"/>
    <b v="0"/>
    <b v="1"/>
  </r>
  <r>
    <x v="0"/>
    <x v="1"/>
    <s v="Lisu Boarding-House"/>
    <s v="MMR001CMP049"/>
    <s v="GCA"/>
    <s v="Urban"/>
    <n v="116"/>
    <n v="659"/>
    <n v="113"/>
    <n v="641"/>
    <n v="120"/>
    <n v="680"/>
    <b v="1"/>
    <s v="With each population change"/>
    <b v="1"/>
    <b v="1"/>
    <b v="1"/>
    <b v="0"/>
    <b v="1"/>
    <b v="0"/>
    <m/>
    <m/>
    <m/>
    <m/>
    <m/>
    <x v="0"/>
    <m/>
    <m/>
    <x v="0"/>
    <s v="Yes"/>
    <s v="Committee"/>
    <s v="Committee"/>
    <m/>
    <m/>
    <m/>
    <m/>
    <m/>
    <m/>
    <m/>
    <m/>
    <m/>
    <m/>
    <n v="2"/>
    <m/>
    <n v="2"/>
    <m/>
    <m/>
    <n v="1"/>
    <m/>
    <m/>
    <m/>
    <m/>
    <m/>
    <m/>
    <m/>
    <m/>
    <m/>
    <n v="1"/>
    <m/>
    <m/>
    <n v="1"/>
    <m/>
    <m/>
    <m/>
    <m/>
    <m/>
    <m/>
    <m/>
    <n v="2"/>
    <m/>
    <n v="3"/>
    <x v="0"/>
    <x v="0"/>
    <x v="0"/>
    <x v="0"/>
    <x v="0"/>
    <x v="0"/>
    <x v="0"/>
    <x v="0"/>
    <b v="0"/>
    <m/>
    <x v="0"/>
    <x v="0"/>
    <x v="0"/>
    <x v="0"/>
    <m/>
    <x v="0"/>
    <x v="0"/>
    <b v="1"/>
    <b v="0"/>
    <b v="0"/>
    <b v="0"/>
    <b v="1"/>
    <b v="0"/>
    <b v="1"/>
  </r>
  <r>
    <x v="0"/>
    <x v="6"/>
    <s v="Loi Je Baptist Church"/>
    <s v="MMR001CMP071"/>
    <s v="GCA"/>
    <s v="Urban"/>
    <n v="29"/>
    <n v="182"/>
    <n v="36"/>
    <n v="215"/>
    <n v="36"/>
    <n v="217"/>
    <b v="1"/>
    <s v="Less frequent than Monthly"/>
    <b v="1"/>
    <b v="1"/>
    <b v="0"/>
    <b v="1"/>
    <b v="0"/>
    <b v="0"/>
    <n v="1"/>
    <n v="1"/>
    <n v="2"/>
    <n v="8"/>
    <n v="27"/>
    <x v="1"/>
    <m/>
    <m/>
    <x v="0"/>
    <s v="Yes"/>
    <s v="Focal point"/>
    <s v="Focal point"/>
    <m/>
    <m/>
    <m/>
    <m/>
    <m/>
    <m/>
    <m/>
    <m/>
    <m/>
    <m/>
    <m/>
    <m/>
    <m/>
    <m/>
    <m/>
    <m/>
    <m/>
    <m/>
    <m/>
    <m/>
    <m/>
    <m/>
    <m/>
    <m/>
    <m/>
    <m/>
    <m/>
    <m/>
    <m/>
    <m/>
    <m/>
    <m/>
    <m/>
    <m/>
    <m/>
    <m/>
    <m/>
    <m/>
    <m/>
    <x v="5"/>
    <x v="8"/>
    <x v="0"/>
    <x v="0"/>
    <x v="0"/>
    <x v="0"/>
    <x v="0"/>
    <x v="0"/>
    <b v="0"/>
    <m/>
    <x v="0"/>
    <x v="0"/>
    <x v="0"/>
    <x v="0"/>
    <m/>
    <x v="0"/>
    <x v="0"/>
    <b v="0"/>
    <b v="0"/>
    <b v="0"/>
    <b v="0"/>
    <b v="0"/>
    <b v="0"/>
    <b v="1"/>
  </r>
  <r>
    <x v="0"/>
    <x v="6"/>
    <s v="Loi Je Catholic Church"/>
    <s v="MMR001CMP069"/>
    <s v="GCA"/>
    <s v="Urban"/>
    <n v="124"/>
    <n v="544"/>
    <n v="124"/>
    <n v="633"/>
    <n v="124"/>
    <n v="0"/>
    <b v="1"/>
    <s v="Less frequent than Monthly"/>
    <b v="1"/>
    <b v="1"/>
    <b v="1"/>
    <b v="1"/>
    <b v="0"/>
    <b v="1"/>
    <n v="3"/>
    <m/>
    <m/>
    <m/>
    <m/>
    <x v="0"/>
    <m/>
    <m/>
    <x v="0"/>
    <s v="Yes"/>
    <s v="Committee"/>
    <s v="Focal point"/>
    <m/>
    <m/>
    <m/>
    <m/>
    <m/>
    <m/>
    <m/>
    <m/>
    <m/>
    <m/>
    <m/>
    <m/>
    <m/>
    <m/>
    <m/>
    <m/>
    <m/>
    <m/>
    <m/>
    <m/>
    <m/>
    <m/>
    <m/>
    <m/>
    <m/>
    <m/>
    <m/>
    <m/>
    <m/>
    <m/>
    <m/>
    <m/>
    <m/>
    <m/>
    <m/>
    <m/>
    <m/>
    <m/>
    <m/>
    <x v="0"/>
    <x v="0"/>
    <x v="0"/>
    <x v="0"/>
    <x v="0"/>
    <x v="0"/>
    <x v="0"/>
    <x v="0"/>
    <b v="0"/>
    <m/>
    <x v="0"/>
    <x v="0"/>
    <x v="0"/>
    <x v="0"/>
    <m/>
    <x v="0"/>
    <x v="0"/>
    <b v="0"/>
    <b v="0"/>
    <b v="0"/>
    <b v="0"/>
    <b v="1"/>
    <b v="0"/>
    <b v="1"/>
  </r>
  <r>
    <x v="0"/>
    <x v="6"/>
    <s v="Loi Je Lisu Camp"/>
    <s v="MMR001CMP070"/>
    <s v="GCA"/>
    <s v="Urban"/>
    <n v="188"/>
    <n v="993"/>
    <n v="190"/>
    <n v="1021"/>
    <n v="190"/>
    <n v="1021"/>
    <b v="1"/>
    <s v="With each population change"/>
    <b v="1"/>
    <b v="1"/>
    <b v="0"/>
    <b v="1"/>
    <b v="0"/>
    <b v="0"/>
    <m/>
    <m/>
    <m/>
    <m/>
    <m/>
    <x v="0"/>
    <m/>
    <m/>
    <x v="0"/>
    <s v="Yes"/>
    <s v="Committee"/>
    <s v="Focal point"/>
    <m/>
    <m/>
    <m/>
    <m/>
    <m/>
    <m/>
    <m/>
    <m/>
    <m/>
    <m/>
    <m/>
    <m/>
    <m/>
    <m/>
    <m/>
    <m/>
    <m/>
    <m/>
    <m/>
    <m/>
    <m/>
    <m/>
    <m/>
    <m/>
    <m/>
    <m/>
    <m/>
    <m/>
    <m/>
    <m/>
    <m/>
    <m/>
    <m/>
    <m/>
    <m/>
    <m/>
    <m/>
    <m/>
    <m/>
    <x v="0"/>
    <x v="0"/>
    <x v="0"/>
    <x v="0"/>
    <x v="0"/>
    <x v="0"/>
    <x v="0"/>
    <x v="0"/>
    <b v="0"/>
    <m/>
    <x v="0"/>
    <x v="0"/>
    <x v="0"/>
    <x v="0"/>
    <m/>
    <x v="0"/>
    <x v="0"/>
    <b v="1"/>
    <b v="0"/>
    <b v="0"/>
    <b v="1"/>
    <b v="1"/>
    <b v="0"/>
    <b v="1"/>
  </r>
  <r>
    <x v="0"/>
    <x v="9"/>
    <s v="Lung Sut"/>
    <s v="MMR001CMP234"/>
    <s v="GCA"/>
    <s v="Urban"/>
    <n v="59"/>
    <n v="235"/>
    <n v="59"/>
    <n v="235"/>
    <n v="59"/>
    <n v="235"/>
    <b v="1"/>
    <s v="With each population change"/>
    <b v="1"/>
    <b v="1"/>
    <b v="0"/>
    <b v="0"/>
    <b v="1"/>
    <b v="0"/>
    <n v="4"/>
    <n v="1"/>
    <n v="5"/>
    <m/>
    <m/>
    <x v="0"/>
    <m/>
    <m/>
    <x v="0"/>
    <s v="Yes"/>
    <s v="Committee"/>
    <s v="Committee"/>
    <m/>
    <m/>
    <m/>
    <m/>
    <m/>
    <m/>
    <m/>
    <m/>
    <m/>
    <m/>
    <m/>
    <m/>
    <m/>
    <m/>
    <m/>
    <m/>
    <m/>
    <m/>
    <m/>
    <m/>
    <m/>
    <m/>
    <m/>
    <n v="1"/>
    <m/>
    <m/>
    <m/>
    <m/>
    <m/>
    <m/>
    <m/>
    <m/>
    <m/>
    <m/>
    <m/>
    <m/>
    <n v="1"/>
    <m/>
    <m/>
    <x v="0"/>
    <x v="0"/>
    <x v="0"/>
    <x v="0"/>
    <x v="0"/>
    <x v="0"/>
    <x v="0"/>
    <x v="0"/>
    <b v="0"/>
    <m/>
    <x v="0"/>
    <x v="0"/>
    <x v="0"/>
    <x v="0"/>
    <m/>
    <x v="0"/>
    <x v="0"/>
    <b v="1"/>
    <b v="0"/>
    <b v="0"/>
    <b v="1"/>
    <b v="1"/>
    <b v="0"/>
    <b v="1"/>
  </r>
  <r>
    <x v="0"/>
    <x v="2"/>
    <s v="Mading Baptist Church"/>
    <s v="MMR001CMP027"/>
    <s v="GCA"/>
    <s v="Rural"/>
    <n v="22"/>
    <n v="128"/>
    <n v="21"/>
    <n v="123"/>
    <n v="22"/>
    <n v="128"/>
    <b v="1"/>
    <s v="At least Monthly"/>
    <b v="1"/>
    <b v="1"/>
    <b v="1"/>
    <b v="1"/>
    <b v="0"/>
    <b v="0"/>
    <m/>
    <n v="1"/>
    <n v="1"/>
    <m/>
    <m/>
    <x v="0"/>
    <n v="3"/>
    <n v="24"/>
    <x v="3"/>
    <s v="Yes"/>
    <s v="Committee"/>
    <s v="Committee"/>
    <m/>
    <m/>
    <m/>
    <m/>
    <m/>
    <m/>
    <m/>
    <m/>
    <m/>
    <m/>
    <m/>
    <m/>
    <m/>
    <m/>
    <m/>
    <m/>
    <m/>
    <m/>
    <m/>
    <m/>
    <m/>
    <m/>
    <m/>
    <m/>
    <m/>
    <m/>
    <m/>
    <m/>
    <m/>
    <m/>
    <m/>
    <m/>
    <m/>
    <m/>
    <m/>
    <m/>
    <m/>
    <m/>
    <m/>
    <x v="0"/>
    <x v="0"/>
    <x v="0"/>
    <x v="0"/>
    <x v="1"/>
    <x v="0"/>
    <x v="0"/>
    <x v="0"/>
    <b v="0"/>
    <m/>
    <x v="0"/>
    <x v="0"/>
    <x v="1"/>
    <x v="0"/>
    <m/>
    <x v="0"/>
    <x v="11"/>
    <b v="1"/>
    <b v="0"/>
    <b v="0"/>
    <b v="1"/>
    <b v="0"/>
    <b v="0"/>
    <b v="1"/>
  </r>
  <r>
    <x v="0"/>
    <x v="2"/>
    <s v="Maga Yang "/>
    <s v="MMR001CMP119"/>
    <s v="NGCA"/>
    <s v="Rural"/>
    <n v="608"/>
    <n v="2639"/>
    <n v="500"/>
    <n v="2145"/>
    <n v="586"/>
    <n v="2614"/>
    <b v="1"/>
    <s v="At least Monthly"/>
    <b v="1"/>
    <b v="1"/>
    <b v="0"/>
    <b v="1"/>
    <b v="0"/>
    <b v="0"/>
    <n v="9"/>
    <n v="12"/>
    <n v="21"/>
    <m/>
    <m/>
    <x v="0"/>
    <n v="7"/>
    <n v="29"/>
    <x v="2"/>
    <s v="Yes"/>
    <s v="Committee"/>
    <s v="Focal point"/>
    <m/>
    <m/>
    <m/>
    <m/>
    <m/>
    <m/>
    <n v="1"/>
    <m/>
    <m/>
    <m/>
    <n v="1"/>
    <n v="3"/>
    <n v="5"/>
    <m/>
    <m/>
    <m/>
    <m/>
    <m/>
    <m/>
    <m/>
    <m/>
    <m/>
    <m/>
    <n v="1"/>
    <n v="1"/>
    <n v="2"/>
    <m/>
    <m/>
    <m/>
    <m/>
    <m/>
    <m/>
    <n v="1"/>
    <m/>
    <m/>
    <m/>
    <n v="2"/>
    <n v="4"/>
    <n v="7"/>
    <x v="0"/>
    <x v="0"/>
    <x v="1"/>
    <x v="0"/>
    <x v="0"/>
    <x v="0"/>
    <x v="0"/>
    <x v="1"/>
    <b v="0"/>
    <m/>
    <x v="0"/>
    <x v="1"/>
    <x v="0"/>
    <x v="0"/>
    <m/>
    <x v="7"/>
    <x v="12"/>
    <b v="1"/>
    <b v="1"/>
    <b v="0"/>
    <b v="0"/>
    <b v="0"/>
    <b v="0"/>
    <b v="1"/>
  </r>
  <r>
    <x v="0"/>
    <x v="2"/>
    <s v="Maina AG Church"/>
    <s v="MMR001CMP031"/>
    <s v="GCA"/>
    <s v="Urban"/>
    <n v="143"/>
    <n v="800"/>
    <n v="113"/>
    <n v="618"/>
    <n v="143"/>
    <n v="800"/>
    <b v="1"/>
    <s v="At least Monthly"/>
    <b v="1"/>
    <b v="1"/>
    <b v="1"/>
    <b v="0"/>
    <b v="0"/>
    <b v="1"/>
    <m/>
    <m/>
    <m/>
    <n v="15"/>
    <n v="95"/>
    <x v="3"/>
    <m/>
    <m/>
    <x v="0"/>
    <s v="Yes"/>
    <s v="Committee"/>
    <s v="Focal point"/>
    <m/>
    <m/>
    <m/>
    <m/>
    <m/>
    <m/>
    <m/>
    <m/>
    <m/>
    <m/>
    <m/>
    <m/>
    <m/>
    <m/>
    <m/>
    <m/>
    <m/>
    <m/>
    <m/>
    <m/>
    <m/>
    <m/>
    <m/>
    <m/>
    <m/>
    <m/>
    <m/>
    <m/>
    <m/>
    <m/>
    <m/>
    <m/>
    <m/>
    <m/>
    <m/>
    <m/>
    <m/>
    <m/>
    <m/>
    <x v="6"/>
    <x v="9"/>
    <x v="0"/>
    <x v="0"/>
    <x v="1"/>
    <x v="0"/>
    <x v="0"/>
    <x v="0"/>
    <b v="0"/>
    <m/>
    <x v="1"/>
    <x v="0"/>
    <x v="0"/>
    <x v="0"/>
    <m/>
    <x v="3"/>
    <x v="3"/>
    <b v="0"/>
    <b v="0"/>
    <b v="0"/>
    <b v="0"/>
    <b v="0"/>
    <b v="0"/>
    <b v="1"/>
  </r>
  <r>
    <x v="0"/>
    <x v="3"/>
    <s v="Man Wing Baptist Church"/>
    <s v="MMR001CMP133"/>
    <s v="GCA"/>
    <s v="Rural"/>
    <n v="111"/>
    <n v="541"/>
    <n v="107"/>
    <n v="525"/>
    <n v="111"/>
    <n v="525"/>
    <b v="1"/>
    <s v="With each population change"/>
    <b v="1"/>
    <b v="1"/>
    <b v="1"/>
    <b v="0"/>
    <b v="1"/>
    <b v="0"/>
    <n v="1"/>
    <n v="1"/>
    <n v="2"/>
    <n v="2"/>
    <n v="6"/>
    <x v="2"/>
    <n v="1"/>
    <n v="5"/>
    <x v="1"/>
    <s v="Yes"/>
    <s v="Focal point"/>
    <s v="Focal point"/>
    <n v="1"/>
    <m/>
    <m/>
    <m/>
    <m/>
    <m/>
    <m/>
    <m/>
    <m/>
    <m/>
    <m/>
    <m/>
    <m/>
    <m/>
    <m/>
    <m/>
    <m/>
    <m/>
    <m/>
    <m/>
    <m/>
    <m/>
    <m/>
    <m/>
    <m/>
    <m/>
    <n v="1"/>
    <m/>
    <m/>
    <m/>
    <m/>
    <m/>
    <m/>
    <m/>
    <m/>
    <m/>
    <m/>
    <m/>
    <m/>
    <x v="7"/>
    <x v="10"/>
    <x v="0"/>
    <x v="0"/>
    <x v="0"/>
    <x v="0"/>
    <x v="0"/>
    <x v="1"/>
    <b v="0"/>
    <m/>
    <x v="0"/>
    <x v="0"/>
    <x v="0"/>
    <x v="1"/>
    <m/>
    <x v="0"/>
    <x v="0"/>
    <b v="1"/>
    <b v="0"/>
    <b v="0"/>
    <b v="1"/>
    <b v="1"/>
    <b v="0"/>
    <b v="1"/>
  </r>
  <r>
    <x v="0"/>
    <x v="3"/>
    <s v="Man Wing Baptist Church Cultural Compound"/>
    <s v="MMR001CMP230"/>
    <s v="GCA"/>
    <s v="Rural"/>
    <n v="113"/>
    <n v="490"/>
    <n v="113"/>
    <n v="476"/>
    <n v="113"/>
    <n v="476"/>
    <b v="0"/>
    <s v="At least Monthly"/>
    <b v="0"/>
    <b v="0"/>
    <b v="1"/>
    <b v="0"/>
    <b v="1"/>
    <b v="0"/>
    <n v="7"/>
    <n v="5"/>
    <n v="12"/>
    <n v="6"/>
    <n v="36"/>
    <x v="1"/>
    <n v="12"/>
    <n v="47"/>
    <x v="4"/>
    <s v="Yes"/>
    <s v="Committee"/>
    <s v="Focal point"/>
    <n v="1"/>
    <m/>
    <m/>
    <m/>
    <m/>
    <m/>
    <m/>
    <m/>
    <m/>
    <m/>
    <m/>
    <m/>
    <m/>
    <n v="1"/>
    <m/>
    <m/>
    <m/>
    <m/>
    <m/>
    <m/>
    <m/>
    <m/>
    <m/>
    <m/>
    <m/>
    <m/>
    <n v="2"/>
    <m/>
    <m/>
    <m/>
    <m/>
    <m/>
    <m/>
    <m/>
    <m/>
    <m/>
    <m/>
    <m/>
    <m/>
    <x v="7"/>
    <x v="11"/>
    <x v="1"/>
    <x v="0"/>
    <x v="1"/>
    <x v="1"/>
    <x v="1"/>
    <x v="1"/>
    <b v="0"/>
    <m/>
    <x v="0"/>
    <x v="0"/>
    <x v="1"/>
    <x v="1"/>
    <m/>
    <x v="5"/>
    <x v="13"/>
    <b v="1"/>
    <b v="0"/>
    <b v="0"/>
    <b v="0"/>
    <b v="1"/>
    <b v="1"/>
    <b v="1"/>
  </r>
  <r>
    <x v="0"/>
    <x v="3"/>
    <s v="Man Wing Catholic Church 2"/>
    <s v="MMR001CMP132"/>
    <s v="GCA"/>
    <s v="Rural"/>
    <n v="458"/>
    <n v="2139"/>
    <n v="144"/>
    <n v="520"/>
    <n v="144"/>
    <n v="0"/>
    <b v="1"/>
    <s v="At least weekly"/>
    <b v="1"/>
    <b v="1"/>
    <b v="1"/>
    <b v="0"/>
    <b v="0"/>
    <b v="1"/>
    <m/>
    <m/>
    <m/>
    <m/>
    <m/>
    <x v="0"/>
    <n v="2"/>
    <n v="11"/>
    <x v="0"/>
    <s v="No"/>
    <s v="Focal point"/>
    <s v="Focal point"/>
    <m/>
    <m/>
    <m/>
    <m/>
    <m/>
    <m/>
    <m/>
    <m/>
    <m/>
    <m/>
    <m/>
    <m/>
    <m/>
    <m/>
    <m/>
    <m/>
    <m/>
    <m/>
    <m/>
    <m/>
    <m/>
    <m/>
    <m/>
    <m/>
    <m/>
    <m/>
    <m/>
    <m/>
    <m/>
    <m/>
    <m/>
    <m/>
    <m/>
    <m/>
    <m/>
    <m/>
    <m/>
    <m/>
    <m/>
    <x v="0"/>
    <x v="0"/>
    <x v="1"/>
    <x v="1"/>
    <x v="0"/>
    <x v="0"/>
    <x v="1"/>
    <x v="0"/>
    <b v="0"/>
    <m/>
    <x v="0"/>
    <x v="0"/>
    <x v="0"/>
    <x v="0"/>
    <m/>
    <x v="0"/>
    <x v="0"/>
    <b v="0"/>
    <b v="0"/>
    <b v="0"/>
    <b v="0"/>
    <b v="0"/>
    <b v="0"/>
    <b v="0"/>
  </r>
  <r>
    <x v="0"/>
    <x v="3"/>
    <s v="Man Wing Catholic Church 1"/>
    <s v="MMR001CMP228"/>
    <s v="GCA"/>
    <s v="Rural"/>
    <n v="123"/>
    <n v="555"/>
    <n v="443"/>
    <n v="2248"/>
    <n v="443"/>
    <n v="0"/>
    <b v="1"/>
    <s v="Less frequent than Monthly"/>
    <b v="1"/>
    <b v="1"/>
    <b v="1"/>
    <b v="1"/>
    <b v="0"/>
    <b v="1"/>
    <n v="7"/>
    <n v="7"/>
    <m/>
    <n v="1"/>
    <n v="4"/>
    <x v="1"/>
    <n v="1"/>
    <n v="5"/>
    <x v="0"/>
    <s v="Yes"/>
    <s v="Focal point"/>
    <s v="Focal point"/>
    <n v="2"/>
    <m/>
    <m/>
    <m/>
    <m/>
    <m/>
    <m/>
    <m/>
    <m/>
    <m/>
    <m/>
    <m/>
    <m/>
    <n v="2"/>
    <m/>
    <m/>
    <m/>
    <m/>
    <m/>
    <m/>
    <m/>
    <m/>
    <m/>
    <m/>
    <m/>
    <m/>
    <n v="4"/>
    <m/>
    <m/>
    <m/>
    <m/>
    <m/>
    <m/>
    <m/>
    <m/>
    <m/>
    <m/>
    <m/>
    <m/>
    <x v="7"/>
    <x v="12"/>
    <x v="1"/>
    <x v="0"/>
    <x v="1"/>
    <x v="1"/>
    <x v="0"/>
    <x v="0"/>
    <b v="1"/>
    <m/>
    <x v="0"/>
    <x v="0"/>
    <x v="0"/>
    <x v="0"/>
    <m/>
    <x v="0"/>
    <x v="0"/>
    <b v="1"/>
    <b v="0"/>
    <b v="0"/>
    <b v="0"/>
    <b v="0"/>
    <b v="1"/>
    <b v="1"/>
  </r>
  <r>
    <x v="1"/>
    <x v="10"/>
    <s v="Mandung - Jinghpaw"/>
    <s v="MMR015CMP009"/>
    <s v="GCA"/>
    <s v="Urban"/>
    <n v="37"/>
    <n v="159"/>
    <n v="37"/>
    <n v="159"/>
    <n v="37"/>
    <n v="172"/>
    <b v="1"/>
    <s v="At least Monthly"/>
    <b v="1"/>
    <b v="1"/>
    <b v="0"/>
    <b v="0"/>
    <b v="1"/>
    <b v="0"/>
    <n v="3"/>
    <n v="3"/>
    <m/>
    <m/>
    <m/>
    <x v="0"/>
    <n v="1"/>
    <n v="3"/>
    <x v="0"/>
    <s v="No"/>
    <s v=""/>
    <s v="Focal point"/>
    <m/>
    <m/>
    <m/>
    <m/>
    <m/>
    <m/>
    <m/>
    <m/>
    <m/>
    <m/>
    <m/>
    <m/>
    <m/>
    <n v="1"/>
    <m/>
    <m/>
    <m/>
    <m/>
    <m/>
    <m/>
    <m/>
    <m/>
    <m/>
    <m/>
    <m/>
    <m/>
    <m/>
    <m/>
    <m/>
    <m/>
    <m/>
    <m/>
    <m/>
    <m/>
    <m/>
    <m/>
    <m/>
    <m/>
    <m/>
    <x v="0"/>
    <x v="0"/>
    <x v="1"/>
    <x v="0"/>
    <x v="0"/>
    <x v="0"/>
    <x v="0"/>
    <x v="0"/>
    <b v="0"/>
    <m/>
    <x v="0"/>
    <x v="0"/>
    <x v="0"/>
    <x v="0"/>
    <m/>
    <x v="0"/>
    <x v="0"/>
    <b v="1"/>
    <b v="0"/>
    <b v="0"/>
    <b v="0"/>
    <b v="0"/>
    <b v="1"/>
    <b v="1"/>
  </r>
  <r>
    <x v="1"/>
    <x v="10"/>
    <s v="Mandung - RC"/>
    <s v="MMR015CMP209"/>
    <s v="GCA"/>
    <s v="Urban"/>
    <n v="31"/>
    <n v="183"/>
    <n v="29"/>
    <n v="157"/>
    <n v="29"/>
    <n v="157"/>
    <b v="1"/>
    <s v="With each population change"/>
    <b v="1"/>
    <b v="1"/>
    <b v="1"/>
    <b v="0"/>
    <b v="1"/>
    <b v="0"/>
    <n v="1"/>
    <n v="2"/>
    <n v="3"/>
    <m/>
    <m/>
    <x v="0"/>
    <m/>
    <m/>
    <x v="0"/>
    <s v="Yes"/>
    <s v="Committee"/>
    <s v="Focal point"/>
    <m/>
    <m/>
    <m/>
    <m/>
    <m/>
    <m/>
    <m/>
    <m/>
    <m/>
    <m/>
    <m/>
    <m/>
    <m/>
    <m/>
    <m/>
    <m/>
    <m/>
    <m/>
    <m/>
    <m/>
    <m/>
    <m/>
    <m/>
    <m/>
    <m/>
    <m/>
    <m/>
    <m/>
    <m/>
    <m/>
    <m/>
    <m/>
    <m/>
    <m/>
    <m/>
    <m/>
    <m/>
    <m/>
    <m/>
    <x v="0"/>
    <x v="0"/>
    <x v="0"/>
    <x v="0"/>
    <x v="0"/>
    <x v="0"/>
    <x v="0"/>
    <x v="0"/>
    <b v="0"/>
    <m/>
    <x v="0"/>
    <x v="0"/>
    <x v="0"/>
    <x v="0"/>
    <m/>
    <x v="0"/>
    <x v="0"/>
    <b v="0"/>
    <b v="0"/>
    <b v="0"/>
    <b v="0"/>
    <b v="0"/>
    <b v="0"/>
    <b v="1"/>
  </r>
  <r>
    <x v="0"/>
    <x v="8"/>
    <s v="Mang Hawng Baptist Church"/>
    <s v="MMR001CMP077"/>
    <s v="GCA"/>
    <s v="Mixed"/>
    <n v="18"/>
    <n v="79"/>
    <n v="18"/>
    <n v="81"/>
    <n v="18"/>
    <n v="81"/>
    <b v="1"/>
    <s v="With each population change"/>
    <b v="1"/>
    <b v="1"/>
    <b v="1"/>
    <b v="1"/>
    <b v="0"/>
    <b v="0"/>
    <n v="1"/>
    <n v="0"/>
    <n v="1"/>
    <m/>
    <m/>
    <x v="0"/>
    <m/>
    <m/>
    <x v="0"/>
    <s v="Yes"/>
    <s v="Focal point"/>
    <s v="Committee"/>
    <m/>
    <m/>
    <m/>
    <m/>
    <m/>
    <m/>
    <m/>
    <m/>
    <m/>
    <m/>
    <m/>
    <m/>
    <m/>
    <m/>
    <m/>
    <m/>
    <m/>
    <m/>
    <m/>
    <m/>
    <m/>
    <m/>
    <m/>
    <m/>
    <m/>
    <m/>
    <m/>
    <m/>
    <m/>
    <m/>
    <m/>
    <m/>
    <m/>
    <m/>
    <m/>
    <m/>
    <m/>
    <m/>
    <m/>
    <x v="0"/>
    <x v="0"/>
    <x v="0"/>
    <x v="0"/>
    <x v="0"/>
    <x v="0"/>
    <x v="0"/>
    <x v="0"/>
    <b v="0"/>
    <m/>
    <x v="0"/>
    <x v="0"/>
    <x v="0"/>
    <x v="0"/>
    <m/>
    <x v="0"/>
    <x v="0"/>
    <b v="1"/>
    <b v="0"/>
    <b v="1"/>
    <b v="1"/>
    <b v="1"/>
    <b v="1"/>
    <b v="1"/>
  </r>
  <r>
    <x v="0"/>
    <x v="3"/>
    <s v="Mansi Baptist Church"/>
    <s v="MMR001CMP066"/>
    <s v="GCA"/>
    <s v="Urban"/>
    <n v="221"/>
    <n v="1003"/>
    <n v="192"/>
    <n v="873"/>
    <n v="192"/>
    <n v="873"/>
    <b v="1"/>
    <s v="With each population change"/>
    <b v="1"/>
    <b v="1"/>
    <b v="1"/>
    <b v="1"/>
    <b v="0"/>
    <b v="0"/>
    <n v="2"/>
    <n v="2"/>
    <n v="2"/>
    <n v="3"/>
    <n v="15"/>
    <x v="2"/>
    <m/>
    <m/>
    <x v="0"/>
    <s v="Yes"/>
    <s v="Committee"/>
    <s v="Focal point"/>
    <m/>
    <m/>
    <m/>
    <m/>
    <m/>
    <m/>
    <m/>
    <m/>
    <m/>
    <m/>
    <m/>
    <m/>
    <m/>
    <m/>
    <m/>
    <m/>
    <m/>
    <m/>
    <m/>
    <m/>
    <m/>
    <m/>
    <m/>
    <m/>
    <m/>
    <m/>
    <m/>
    <m/>
    <m/>
    <m/>
    <m/>
    <m/>
    <m/>
    <m/>
    <m/>
    <m/>
    <m/>
    <m/>
    <m/>
    <x v="7"/>
    <x v="13"/>
    <x v="0"/>
    <x v="0"/>
    <x v="0"/>
    <x v="0"/>
    <x v="0"/>
    <x v="0"/>
    <b v="0"/>
    <m/>
    <x v="0"/>
    <x v="0"/>
    <x v="0"/>
    <x v="0"/>
    <m/>
    <x v="0"/>
    <x v="0"/>
    <b v="0"/>
    <b v="0"/>
    <b v="0"/>
    <b v="0"/>
    <b v="0"/>
    <b v="0"/>
    <b v="1"/>
  </r>
  <r>
    <x v="0"/>
    <x v="5"/>
    <s v="Maw Hpawng Hka Nan Baptist Church"/>
    <s v="MMR001CMP020"/>
    <s v="GCA"/>
    <s v="Rural"/>
    <n v="21"/>
    <n v="99"/>
    <n v="18"/>
    <n v="89"/>
    <n v="21"/>
    <n v="99"/>
    <b v="1"/>
    <s v="With each population change"/>
    <b v="1"/>
    <b v="1"/>
    <b v="1"/>
    <b v="0"/>
    <b v="0"/>
    <b v="0"/>
    <m/>
    <m/>
    <m/>
    <m/>
    <m/>
    <x v="0"/>
    <m/>
    <m/>
    <x v="2"/>
    <s v="Yes"/>
    <s v=""/>
    <s v="Focal point"/>
    <m/>
    <m/>
    <m/>
    <m/>
    <m/>
    <m/>
    <m/>
    <m/>
    <m/>
    <m/>
    <m/>
    <m/>
    <m/>
    <m/>
    <m/>
    <m/>
    <m/>
    <m/>
    <m/>
    <m/>
    <m/>
    <m/>
    <m/>
    <m/>
    <m/>
    <m/>
    <m/>
    <m/>
    <m/>
    <m/>
    <m/>
    <m/>
    <m/>
    <m/>
    <m/>
    <m/>
    <m/>
    <m/>
    <m/>
    <x v="0"/>
    <x v="0"/>
    <x v="0"/>
    <x v="0"/>
    <x v="0"/>
    <x v="0"/>
    <x v="0"/>
    <x v="0"/>
    <b v="0"/>
    <m/>
    <x v="0"/>
    <x v="0"/>
    <x v="0"/>
    <x v="0"/>
    <m/>
    <x v="3"/>
    <x v="14"/>
    <b v="0"/>
    <b v="0"/>
    <b v="0"/>
    <b v="0"/>
    <b v="0"/>
    <b v="0"/>
    <b v="1"/>
  </r>
  <r>
    <x v="0"/>
    <x v="5"/>
    <s v="Maw Hpawng Lhaovo Baptist Church"/>
    <s v="MMR001CMP021"/>
    <s v="GCA"/>
    <s v="Rural"/>
    <n v="14"/>
    <n v="71"/>
    <n v="11"/>
    <n v="56"/>
    <n v="13"/>
    <n v="71"/>
    <b v="1"/>
    <s v="With each population change"/>
    <b v="1"/>
    <b v="1"/>
    <b v="0"/>
    <b v="0"/>
    <b v="0"/>
    <b v="0"/>
    <m/>
    <m/>
    <m/>
    <n v="1"/>
    <n v="1"/>
    <x v="1"/>
    <n v="1"/>
    <n v="5"/>
    <x v="2"/>
    <s v="Yes"/>
    <s v=""/>
    <s v="Focal point"/>
    <m/>
    <m/>
    <m/>
    <m/>
    <m/>
    <m/>
    <m/>
    <m/>
    <m/>
    <m/>
    <m/>
    <m/>
    <m/>
    <m/>
    <m/>
    <m/>
    <m/>
    <m/>
    <m/>
    <m/>
    <m/>
    <m/>
    <m/>
    <m/>
    <m/>
    <m/>
    <m/>
    <m/>
    <m/>
    <m/>
    <m/>
    <m/>
    <m/>
    <m/>
    <m/>
    <m/>
    <m/>
    <m/>
    <m/>
    <x v="8"/>
    <x v="14"/>
    <x v="1"/>
    <x v="0"/>
    <x v="0"/>
    <x v="0"/>
    <x v="0"/>
    <x v="0"/>
    <b v="0"/>
    <m/>
    <x v="1"/>
    <x v="0"/>
    <x v="0"/>
    <x v="0"/>
    <m/>
    <x v="8"/>
    <x v="0"/>
    <b v="1"/>
    <b v="0"/>
    <b v="0"/>
    <b v="0"/>
    <b v="1"/>
    <b v="1"/>
    <b v="1"/>
  </r>
  <r>
    <x v="0"/>
    <x v="0"/>
    <s v="Maw Wan, Mu-yin Baptist Church"/>
    <s v="MMR001CMP091"/>
    <s v="GCA"/>
    <s v="Urban"/>
    <n v="5"/>
    <n v="26"/>
    <n v="5"/>
    <n v="27"/>
    <n v="5"/>
    <n v="0"/>
    <b v="1"/>
    <s v="At least Monthly"/>
    <b v="1"/>
    <b v="1"/>
    <b v="1"/>
    <b v="0"/>
    <b v="1"/>
    <b v="0"/>
    <m/>
    <m/>
    <m/>
    <m/>
    <m/>
    <x v="0"/>
    <m/>
    <m/>
    <x v="0"/>
    <s v="No"/>
    <s v="Committee"/>
    <s v="Focal point"/>
    <m/>
    <m/>
    <m/>
    <m/>
    <m/>
    <m/>
    <m/>
    <m/>
    <m/>
    <m/>
    <m/>
    <m/>
    <m/>
    <m/>
    <m/>
    <m/>
    <m/>
    <m/>
    <m/>
    <m/>
    <m/>
    <m/>
    <m/>
    <m/>
    <m/>
    <m/>
    <m/>
    <m/>
    <m/>
    <m/>
    <m/>
    <m/>
    <m/>
    <m/>
    <m/>
    <m/>
    <m/>
    <m/>
    <m/>
    <x v="0"/>
    <x v="0"/>
    <x v="0"/>
    <x v="0"/>
    <x v="0"/>
    <x v="0"/>
    <x v="0"/>
    <x v="0"/>
    <b v="0"/>
    <m/>
    <x v="0"/>
    <x v="0"/>
    <x v="0"/>
    <x v="0"/>
    <m/>
    <x v="0"/>
    <x v="0"/>
    <b v="0"/>
    <b v="0"/>
    <b v="0"/>
    <b v="0"/>
    <b v="0"/>
    <b v="0"/>
    <b v="1"/>
  </r>
  <r>
    <x v="1"/>
    <x v="7"/>
    <s v="Mine Yu Lay village"/>
    <s v="MMR015CMP018"/>
    <s v="GCA"/>
    <s v="Rural"/>
    <n v="63"/>
    <n v="305"/>
    <n v="69"/>
    <n v="305"/>
    <n v="69"/>
    <n v="305"/>
    <b v="1"/>
    <s v="With each population change"/>
    <b v="1"/>
    <b v="1"/>
    <b v="0"/>
    <b v="0"/>
    <b v="1"/>
    <b v="0"/>
    <m/>
    <m/>
    <m/>
    <m/>
    <m/>
    <x v="0"/>
    <m/>
    <m/>
    <x v="0"/>
    <s v="Yes"/>
    <s v="Committee"/>
    <s v="Committee"/>
    <m/>
    <m/>
    <m/>
    <m/>
    <m/>
    <m/>
    <m/>
    <m/>
    <m/>
    <m/>
    <m/>
    <m/>
    <m/>
    <m/>
    <m/>
    <m/>
    <m/>
    <m/>
    <m/>
    <m/>
    <m/>
    <m/>
    <m/>
    <m/>
    <m/>
    <m/>
    <m/>
    <m/>
    <m/>
    <m/>
    <m/>
    <m/>
    <m/>
    <m/>
    <m/>
    <m/>
    <m/>
    <m/>
    <m/>
    <x v="0"/>
    <x v="0"/>
    <x v="0"/>
    <x v="0"/>
    <x v="0"/>
    <x v="0"/>
    <x v="0"/>
    <x v="0"/>
    <b v="0"/>
    <m/>
    <x v="0"/>
    <x v="0"/>
    <x v="0"/>
    <x v="0"/>
    <m/>
    <x v="0"/>
    <x v="0"/>
    <b v="0"/>
    <b v="0"/>
    <b v="0"/>
    <b v="0"/>
    <b v="0"/>
    <b v="0"/>
    <b v="1"/>
  </r>
  <r>
    <x v="0"/>
    <x v="0"/>
    <s v="Nam Ma Phyit, COC"/>
    <s v="MMR001CMP192"/>
    <s v="GCA"/>
    <s v="Urban"/>
    <n v="17"/>
    <n v="64"/>
    <n v="12"/>
    <n v="47"/>
    <n v="12"/>
    <n v="0"/>
    <b v="1"/>
    <s v="At least Monthly"/>
    <b v="1"/>
    <b v="1"/>
    <b v="1"/>
    <b v="0"/>
    <b v="1"/>
    <b v="0"/>
    <m/>
    <m/>
    <m/>
    <m/>
    <m/>
    <x v="2"/>
    <n v="4"/>
    <n v="16"/>
    <x v="4"/>
    <s v="Yes"/>
    <s v="Committee"/>
    <s v="Committee"/>
    <m/>
    <m/>
    <m/>
    <m/>
    <m/>
    <m/>
    <m/>
    <m/>
    <m/>
    <m/>
    <n v="1"/>
    <m/>
    <n v="1"/>
    <m/>
    <m/>
    <m/>
    <m/>
    <m/>
    <m/>
    <m/>
    <m/>
    <m/>
    <m/>
    <m/>
    <m/>
    <m/>
    <m/>
    <m/>
    <m/>
    <m/>
    <m/>
    <m/>
    <m/>
    <m/>
    <m/>
    <m/>
    <m/>
    <m/>
    <m/>
    <x v="2"/>
    <x v="2"/>
    <x v="0"/>
    <x v="0"/>
    <x v="0"/>
    <x v="1"/>
    <x v="0"/>
    <x v="1"/>
    <b v="0"/>
    <m/>
    <x v="0"/>
    <x v="0"/>
    <x v="1"/>
    <x v="0"/>
    <m/>
    <x v="4"/>
    <x v="5"/>
    <b v="1"/>
    <b v="0"/>
    <b v="0"/>
    <b v="1"/>
    <b v="1"/>
    <b v="0"/>
    <b v="1"/>
  </r>
  <r>
    <x v="1"/>
    <x v="11"/>
    <s v="Nam Tu Baptist"/>
    <s v="MMR015CMP014"/>
    <s v="GCA"/>
    <s v="Urban"/>
    <n v="9"/>
    <n v="38"/>
    <n v="9"/>
    <n v="37"/>
    <n v="9"/>
    <n v="37"/>
    <b v="1"/>
    <s v="At least Monthly"/>
    <b v="1"/>
    <b v="1"/>
    <b v="1"/>
    <b v="0"/>
    <b v="1"/>
    <b v="0"/>
    <m/>
    <m/>
    <m/>
    <m/>
    <m/>
    <x v="0"/>
    <n v="1"/>
    <n v="4"/>
    <x v="0"/>
    <s v="Yes"/>
    <s v="Focal point"/>
    <s v="Committee"/>
    <m/>
    <m/>
    <m/>
    <m/>
    <m/>
    <m/>
    <m/>
    <m/>
    <m/>
    <m/>
    <m/>
    <m/>
    <m/>
    <m/>
    <m/>
    <m/>
    <m/>
    <m/>
    <m/>
    <m/>
    <m/>
    <m/>
    <m/>
    <m/>
    <m/>
    <m/>
    <m/>
    <m/>
    <m/>
    <m/>
    <m/>
    <m/>
    <m/>
    <m/>
    <m/>
    <m/>
    <m/>
    <m/>
    <m/>
    <x v="0"/>
    <x v="0"/>
    <x v="0"/>
    <x v="0"/>
    <x v="0"/>
    <x v="1"/>
    <x v="0"/>
    <x v="0"/>
    <b v="0"/>
    <m/>
    <x v="0"/>
    <x v="0"/>
    <x v="0"/>
    <x v="0"/>
    <m/>
    <x v="0"/>
    <x v="0"/>
    <b v="1"/>
    <b v="0"/>
    <b v="0"/>
    <b v="0"/>
    <b v="0"/>
    <b v="1"/>
    <b v="1"/>
  </r>
  <r>
    <x v="1"/>
    <x v="12"/>
    <s v="Namhkan - Pang Long KBC"/>
    <s v="MMR015CMP215"/>
    <s v="GCA"/>
    <s v="Urban"/>
    <n v="126"/>
    <n v="572"/>
    <n v="123"/>
    <n v="571"/>
    <n v="124"/>
    <n v="575"/>
    <b v="1"/>
    <s v="At least Monthly"/>
    <b v="1"/>
    <b v="1"/>
    <b v="1"/>
    <b v="0"/>
    <b v="1"/>
    <b v="0"/>
    <m/>
    <m/>
    <m/>
    <m/>
    <m/>
    <x v="0"/>
    <n v="2"/>
    <n v="11"/>
    <x v="2"/>
    <s v="Yes"/>
    <s v="Committee"/>
    <s v="Committee"/>
    <m/>
    <m/>
    <m/>
    <m/>
    <m/>
    <m/>
    <m/>
    <m/>
    <m/>
    <m/>
    <m/>
    <m/>
    <m/>
    <m/>
    <m/>
    <m/>
    <m/>
    <m/>
    <m/>
    <m/>
    <m/>
    <m/>
    <m/>
    <m/>
    <m/>
    <m/>
    <m/>
    <m/>
    <m/>
    <m/>
    <m/>
    <m/>
    <m/>
    <m/>
    <m/>
    <m/>
    <m/>
    <m/>
    <m/>
    <x v="0"/>
    <x v="0"/>
    <x v="1"/>
    <x v="0"/>
    <x v="0"/>
    <x v="0"/>
    <x v="1"/>
    <x v="1"/>
    <b v="0"/>
    <m/>
    <x v="0"/>
    <x v="1"/>
    <x v="0"/>
    <x v="0"/>
    <m/>
    <x v="5"/>
    <x v="15"/>
    <b v="0"/>
    <b v="0"/>
    <b v="0"/>
    <b v="0"/>
    <b v="0"/>
    <b v="0"/>
    <b v="1"/>
  </r>
  <r>
    <x v="0"/>
    <x v="5"/>
    <s v="Nan Kway St. John Catholic Church"/>
    <s v="MMR001CMP024"/>
    <s v="GCA"/>
    <s v="Rural"/>
    <n v="67"/>
    <n v="327"/>
    <n v="68"/>
    <n v="327"/>
    <n v="68"/>
    <n v="327"/>
    <b v="1"/>
    <s v="At least Monthly"/>
    <b v="1"/>
    <b v="1"/>
    <b v="1"/>
    <b v="0"/>
    <b v="0"/>
    <b v="0"/>
    <m/>
    <m/>
    <m/>
    <n v="2"/>
    <n v="10"/>
    <x v="2"/>
    <n v="1"/>
    <n v="4"/>
    <x v="1"/>
    <s v="Yes"/>
    <s v="Focal point"/>
    <s v="Committee"/>
    <m/>
    <m/>
    <m/>
    <m/>
    <m/>
    <m/>
    <m/>
    <m/>
    <m/>
    <m/>
    <m/>
    <m/>
    <m/>
    <m/>
    <m/>
    <m/>
    <m/>
    <m/>
    <m/>
    <m/>
    <m/>
    <m/>
    <m/>
    <m/>
    <m/>
    <m/>
    <m/>
    <m/>
    <m/>
    <m/>
    <m/>
    <m/>
    <m/>
    <m/>
    <m/>
    <m/>
    <m/>
    <m/>
    <m/>
    <x v="8"/>
    <x v="15"/>
    <x v="0"/>
    <x v="0"/>
    <x v="0"/>
    <x v="0"/>
    <x v="0"/>
    <x v="1"/>
    <b v="0"/>
    <m/>
    <x v="0"/>
    <x v="1"/>
    <x v="0"/>
    <x v="0"/>
    <m/>
    <x v="4"/>
    <x v="16"/>
    <b v="1"/>
    <b v="0"/>
    <b v="0"/>
    <b v="1"/>
    <b v="1"/>
    <b v="1"/>
    <b v="1"/>
  </r>
  <r>
    <x v="0"/>
    <x v="1"/>
    <s v="Nant Hlaing Church"/>
    <s v="MMR001CMP054"/>
    <s v="GCA"/>
    <s v="Rural"/>
    <n v="20"/>
    <n v="103"/>
    <n v="19"/>
    <n v="108"/>
    <n v="19"/>
    <n v="0"/>
    <b v="1"/>
    <s v="Less frequent than Monthly"/>
    <b v="1"/>
    <b v="1"/>
    <b v="1"/>
    <b v="0"/>
    <b v="0"/>
    <b v="1"/>
    <n v="1"/>
    <n v="3"/>
    <n v="4"/>
    <m/>
    <m/>
    <x v="0"/>
    <m/>
    <m/>
    <x v="0"/>
    <s v="Yes"/>
    <s v="Focal point"/>
    <s v="Focal point"/>
    <m/>
    <m/>
    <m/>
    <m/>
    <m/>
    <m/>
    <m/>
    <m/>
    <m/>
    <m/>
    <m/>
    <m/>
    <m/>
    <m/>
    <m/>
    <m/>
    <m/>
    <m/>
    <m/>
    <m/>
    <m/>
    <m/>
    <m/>
    <m/>
    <m/>
    <m/>
    <m/>
    <m/>
    <m/>
    <m/>
    <m/>
    <m/>
    <m/>
    <m/>
    <m/>
    <m/>
    <m/>
    <m/>
    <m/>
    <x v="0"/>
    <x v="0"/>
    <x v="0"/>
    <x v="0"/>
    <x v="0"/>
    <x v="0"/>
    <x v="0"/>
    <x v="0"/>
    <b v="0"/>
    <m/>
    <x v="0"/>
    <x v="0"/>
    <x v="0"/>
    <x v="0"/>
    <m/>
    <x v="0"/>
    <x v="0"/>
    <b v="0"/>
    <b v="0"/>
    <b v="0"/>
    <b v="0"/>
    <b v="0"/>
    <b v="0"/>
    <b v="1"/>
  </r>
  <r>
    <x v="0"/>
    <x v="0"/>
    <s v="Nant Ma Hpit Catholic Church"/>
    <s v="MMR001CMP103"/>
    <s v="GCA"/>
    <s v="Rural"/>
    <n v="48"/>
    <n v="420"/>
    <n v="48"/>
    <n v="220"/>
    <n v="48"/>
    <n v="220"/>
    <b v="1"/>
    <s v="At least Monthly"/>
    <b v="1"/>
    <b v="1"/>
    <b v="1"/>
    <b v="0"/>
    <b v="0"/>
    <b v="1"/>
    <n v="3"/>
    <n v="0"/>
    <n v="3"/>
    <n v="4"/>
    <n v="18"/>
    <x v="2"/>
    <n v="6"/>
    <n v="26"/>
    <x v="4"/>
    <s v="No"/>
    <s v="Committee"/>
    <s v="Focal point"/>
    <n v="2"/>
    <m/>
    <m/>
    <m/>
    <m/>
    <m/>
    <m/>
    <m/>
    <m/>
    <m/>
    <m/>
    <m/>
    <n v="2"/>
    <n v="0"/>
    <m/>
    <m/>
    <m/>
    <m/>
    <m/>
    <m/>
    <m/>
    <m/>
    <m/>
    <m/>
    <m/>
    <n v="0"/>
    <n v="2"/>
    <m/>
    <m/>
    <m/>
    <m/>
    <m/>
    <m/>
    <m/>
    <m/>
    <m/>
    <m/>
    <m/>
    <n v="2"/>
    <x v="2"/>
    <x v="0"/>
    <x v="0"/>
    <x v="0"/>
    <x v="0"/>
    <x v="1"/>
    <x v="0"/>
    <x v="0"/>
    <b v="0"/>
    <m/>
    <x v="0"/>
    <x v="1"/>
    <x v="0"/>
    <x v="0"/>
    <m/>
    <x v="0"/>
    <x v="0"/>
    <b v="0"/>
    <b v="0"/>
    <b v="0"/>
    <b v="0"/>
    <b v="0"/>
    <b v="0"/>
    <b v="1"/>
  </r>
  <r>
    <x v="0"/>
    <x v="1"/>
    <s v="Phan Khar Kone"/>
    <s v="MMR001CMP193"/>
    <s v="GCA"/>
    <s v="Rural"/>
    <n v="157"/>
    <n v="761"/>
    <n v="150"/>
    <n v="761"/>
    <n v="150"/>
    <n v="761"/>
    <b v="1"/>
    <s v="At least Monthly"/>
    <b v="1"/>
    <b v="1"/>
    <b v="1"/>
    <b v="1"/>
    <b v="0"/>
    <b v="0"/>
    <n v="9"/>
    <n v="6"/>
    <n v="15"/>
    <m/>
    <m/>
    <x v="0"/>
    <m/>
    <m/>
    <x v="0"/>
    <s v="Yes"/>
    <s v="Committee"/>
    <s v="Focal point"/>
    <m/>
    <m/>
    <m/>
    <m/>
    <m/>
    <m/>
    <m/>
    <m/>
    <m/>
    <m/>
    <m/>
    <m/>
    <m/>
    <m/>
    <m/>
    <m/>
    <m/>
    <m/>
    <m/>
    <m/>
    <m/>
    <m/>
    <m/>
    <m/>
    <m/>
    <m/>
    <m/>
    <m/>
    <m/>
    <m/>
    <m/>
    <m/>
    <m/>
    <m/>
    <m/>
    <m/>
    <m/>
    <m/>
    <m/>
    <x v="0"/>
    <x v="0"/>
    <x v="0"/>
    <x v="0"/>
    <x v="0"/>
    <x v="0"/>
    <x v="0"/>
    <x v="0"/>
    <b v="0"/>
    <m/>
    <x v="0"/>
    <x v="0"/>
    <x v="0"/>
    <x v="0"/>
    <m/>
    <x v="0"/>
    <x v="0"/>
    <b v="0"/>
    <b v="0"/>
    <b v="0"/>
    <b v="0"/>
    <b v="0"/>
    <b v="0"/>
    <b v="1"/>
  </r>
  <r>
    <x v="0"/>
    <x v="2"/>
    <s v="Post 6 Camp"/>
    <s v="MMR001CMP160"/>
    <s v="NGCA"/>
    <s v="Rural"/>
    <n v="90"/>
    <n v="508"/>
    <n v="98"/>
    <n v="554"/>
    <n v="124"/>
    <n v="319"/>
    <b v="1"/>
    <s v="At least Monthly"/>
    <b v="1"/>
    <b v="1"/>
    <b v="0"/>
    <b v="0"/>
    <b v="1"/>
    <b v="0"/>
    <n v="1"/>
    <m/>
    <m/>
    <m/>
    <m/>
    <x v="0"/>
    <n v="4"/>
    <n v="13"/>
    <x v="2"/>
    <s v="Yes"/>
    <s v="Focal point"/>
    <s v="Committee"/>
    <m/>
    <m/>
    <m/>
    <m/>
    <m/>
    <m/>
    <m/>
    <m/>
    <m/>
    <m/>
    <m/>
    <m/>
    <m/>
    <m/>
    <m/>
    <m/>
    <m/>
    <m/>
    <m/>
    <m/>
    <m/>
    <m/>
    <m/>
    <m/>
    <m/>
    <m/>
    <m/>
    <m/>
    <m/>
    <m/>
    <m/>
    <m/>
    <m/>
    <m/>
    <m/>
    <m/>
    <m/>
    <m/>
    <m/>
    <x v="0"/>
    <x v="0"/>
    <x v="0"/>
    <x v="0"/>
    <x v="0"/>
    <x v="0"/>
    <x v="0"/>
    <x v="1"/>
    <b v="0"/>
    <m/>
    <x v="0"/>
    <x v="0"/>
    <x v="1"/>
    <x v="0"/>
    <m/>
    <x v="0"/>
    <x v="0"/>
    <b v="1"/>
    <b v="1"/>
    <b v="0"/>
    <b v="1"/>
    <b v="1"/>
    <b v="0"/>
    <b v="1"/>
  </r>
  <r>
    <x v="0"/>
    <x v="2"/>
    <s v="Qtr. 2 Lhaovo Baptist Church"/>
    <s v="MMR001CMP032"/>
    <s v="GCA"/>
    <s v="Urban"/>
    <n v="91"/>
    <n v="328"/>
    <n v="69"/>
    <n v="258"/>
    <n v="91"/>
    <n v="328"/>
    <b v="1"/>
    <s v="With each population change"/>
    <b v="1"/>
    <b v="1"/>
    <b v="0"/>
    <b v="0"/>
    <b v="0"/>
    <b v="1"/>
    <m/>
    <m/>
    <m/>
    <m/>
    <m/>
    <x v="0"/>
    <n v="3"/>
    <n v="14"/>
    <x v="2"/>
    <s v="Yes"/>
    <s v="Committee"/>
    <s v="Committee"/>
    <m/>
    <m/>
    <m/>
    <m/>
    <m/>
    <m/>
    <m/>
    <m/>
    <m/>
    <m/>
    <m/>
    <m/>
    <m/>
    <m/>
    <m/>
    <m/>
    <m/>
    <m/>
    <m/>
    <m/>
    <m/>
    <m/>
    <m/>
    <m/>
    <m/>
    <m/>
    <m/>
    <m/>
    <m/>
    <m/>
    <m/>
    <m/>
    <m/>
    <m/>
    <m/>
    <m/>
    <m/>
    <m/>
    <m/>
    <x v="0"/>
    <x v="0"/>
    <x v="0"/>
    <x v="0"/>
    <x v="1"/>
    <x v="1"/>
    <x v="0"/>
    <x v="0"/>
    <b v="0"/>
    <m/>
    <x v="1"/>
    <x v="1"/>
    <x v="0"/>
    <x v="0"/>
    <m/>
    <x v="3"/>
    <x v="3"/>
    <b v="1"/>
    <b v="0"/>
    <b v="0"/>
    <b v="1"/>
    <b v="1"/>
    <b v="1"/>
    <b v="1"/>
  </r>
  <r>
    <x v="0"/>
    <x v="2"/>
    <s v="Qtr. 2 Myoma Baptist Church"/>
    <s v="MMR001CMP025"/>
    <s v="GCA"/>
    <s v="Urban"/>
    <n v="65"/>
    <n v="328"/>
    <n v="31"/>
    <n v="170"/>
    <n v="65"/>
    <n v="328"/>
    <b v="1"/>
    <s v="At least Monthly"/>
    <b v="1"/>
    <b v="1"/>
    <b v="1"/>
    <b v="1"/>
    <b v="0"/>
    <b v="0"/>
    <n v="2"/>
    <n v="1"/>
    <n v="3"/>
    <n v="1"/>
    <n v="2"/>
    <x v="1"/>
    <m/>
    <n v="2"/>
    <x v="2"/>
    <s v="Yes"/>
    <s v="Committee"/>
    <s v="Committee"/>
    <m/>
    <m/>
    <m/>
    <m/>
    <m/>
    <m/>
    <m/>
    <m/>
    <m/>
    <m/>
    <m/>
    <m/>
    <m/>
    <m/>
    <m/>
    <m/>
    <m/>
    <m/>
    <m/>
    <m/>
    <m/>
    <m/>
    <m/>
    <m/>
    <m/>
    <m/>
    <m/>
    <m/>
    <m/>
    <m/>
    <m/>
    <m/>
    <m/>
    <m/>
    <m/>
    <m/>
    <m/>
    <m/>
    <m/>
    <x v="9"/>
    <x v="16"/>
    <x v="0"/>
    <x v="0"/>
    <x v="0"/>
    <x v="0"/>
    <x v="1"/>
    <x v="0"/>
    <b v="0"/>
    <m/>
    <x v="0"/>
    <x v="1"/>
    <x v="0"/>
    <x v="0"/>
    <m/>
    <x v="1"/>
    <x v="17"/>
    <b v="1"/>
    <b v="0"/>
    <b v="0"/>
    <b v="1"/>
    <b v="0"/>
    <b v="0"/>
    <b v="1"/>
  </r>
  <r>
    <x v="0"/>
    <x v="2"/>
    <s v="Qtr. 3 Mu-yin  Baptist Church"/>
    <s v="MMR001CMP030"/>
    <s v="GCA"/>
    <s v="Urban"/>
    <n v="31"/>
    <n v="171"/>
    <n v="23"/>
    <n v="124"/>
    <n v="31"/>
    <n v="171"/>
    <b v="1"/>
    <s v="With each population change"/>
    <b v="1"/>
    <b v="1"/>
    <b v="0"/>
    <b v="0"/>
    <b v="0"/>
    <b v="1"/>
    <m/>
    <m/>
    <m/>
    <m/>
    <m/>
    <x v="0"/>
    <m/>
    <m/>
    <x v="0"/>
    <s v="Yes"/>
    <s v="Focal point"/>
    <s v="Committee"/>
    <m/>
    <m/>
    <m/>
    <m/>
    <m/>
    <m/>
    <m/>
    <m/>
    <m/>
    <m/>
    <m/>
    <m/>
    <m/>
    <m/>
    <m/>
    <m/>
    <m/>
    <m/>
    <m/>
    <m/>
    <m/>
    <m/>
    <m/>
    <m/>
    <m/>
    <m/>
    <m/>
    <m/>
    <m/>
    <m/>
    <m/>
    <m/>
    <m/>
    <m/>
    <m/>
    <m/>
    <m/>
    <m/>
    <m/>
    <x v="0"/>
    <x v="0"/>
    <x v="0"/>
    <x v="0"/>
    <x v="0"/>
    <x v="0"/>
    <x v="0"/>
    <x v="0"/>
    <b v="0"/>
    <m/>
    <x v="0"/>
    <x v="0"/>
    <x v="0"/>
    <x v="0"/>
    <m/>
    <x v="0"/>
    <x v="0"/>
    <b v="1"/>
    <b v="0"/>
    <b v="0"/>
    <b v="1"/>
    <b v="1"/>
    <b v="1"/>
    <b v="1"/>
  </r>
  <r>
    <x v="0"/>
    <x v="2"/>
    <s v="Qtr. 4 Monestry (Thargaya Thayett Taw)"/>
    <s v="MMR001CMP026"/>
    <s v="GCA"/>
    <s v="Urban"/>
    <n v="88"/>
    <n v="482"/>
    <n v="80"/>
    <n v="427"/>
    <n v="87"/>
    <n v="480"/>
    <b v="1"/>
    <s v="At least Monthly"/>
    <b v="1"/>
    <b v="1"/>
    <b v="1"/>
    <b v="1"/>
    <b v="0"/>
    <b v="1"/>
    <m/>
    <m/>
    <m/>
    <m/>
    <m/>
    <x v="0"/>
    <m/>
    <m/>
    <x v="0"/>
    <s v="Yes"/>
    <s v="Committee"/>
    <s v="Committee"/>
    <m/>
    <m/>
    <m/>
    <m/>
    <m/>
    <m/>
    <m/>
    <m/>
    <m/>
    <m/>
    <m/>
    <m/>
    <m/>
    <m/>
    <m/>
    <m/>
    <m/>
    <m/>
    <m/>
    <m/>
    <m/>
    <m/>
    <m/>
    <m/>
    <m/>
    <m/>
    <m/>
    <m/>
    <m/>
    <m/>
    <m/>
    <m/>
    <m/>
    <m/>
    <m/>
    <m/>
    <m/>
    <m/>
    <m/>
    <x v="0"/>
    <x v="0"/>
    <x v="0"/>
    <x v="0"/>
    <x v="0"/>
    <x v="0"/>
    <x v="0"/>
    <x v="0"/>
    <b v="0"/>
    <m/>
    <x v="0"/>
    <x v="0"/>
    <x v="0"/>
    <x v="0"/>
    <m/>
    <x v="0"/>
    <x v="0"/>
    <b v="1"/>
    <b v="0"/>
    <b v="0"/>
    <b v="0"/>
    <b v="0"/>
    <b v="1"/>
    <b v="1"/>
  </r>
  <r>
    <x v="0"/>
    <x v="0"/>
    <s v="Rawan Baptist Church, Maw Shan Vil., Seik Mu"/>
    <s v="MMR001CMP182"/>
    <s v="GCA"/>
    <s v="Urban"/>
    <n v="10"/>
    <n v="39"/>
    <n v="9"/>
    <n v="37"/>
    <n v="9"/>
    <n v="0"/>
    <b v="1"/>
    <s v="At least Monthly"/>
    <b v="1"/>
    <b v="1"/>
    <b v="1"/>
    <b v="0"/>
    <b v="1"/>
    <b v="0"/>
    <m/>
    <m/>
    <m/>
    <m/>
    <m/>
    <x v="0"/>
    <m/>
    <m/>
    <x v="0"/>
    <s v="Yes"/>
    <s v="Committee"/>
    <s v="Committee"/>
    <m/>
    <m/>
    <m/>
    <m/>
    <m/>
    <m/>
    <m/>
    <m/>
    <m/>
    <m/>
    <m/>
    <m/>
    <m/>
    <m/>
    <m/>
    <m/>
    <m/>
    <m/>
    <m/>
    <m/>
    <m/>
    <m/>
    <m/>
    <m/>
    <m/>
    <m/>
    <m/>
    <m/>
    <m/>
    <m/>
    <m/>
    <m/>
    <m/>
    <m/>
    <m/>
    <m/>
    <m/>
    <m/>
    <m/>
    <x v="0"/>
    <x v="0"/>
    <x v="0"/>
    <x v="0"/>
    <x v="0"/>
    <x v="0"/>
    <x v="0"/>
    <x v="0"/>
    <b v="0"/>
    <m/>
    <x v="0"/>
    <x v="0"/>
    <x v="0"/>
    <x v="0"/>
    <m/>
    <x v="0"/>
    <x v="0"/>
    <b v="1"/>
    <b v="0"/>
    <b v="0"/>
    <b v="0"/>
    <b v="1"/>
    <b v="0"/>
    <b v="1"/>
  </r>
  <r>
    <x v="0"/>
    <x v="1"/>
    <s v="Robert Church"/>
    <s v="MMR001CMP047"/>
    <s v="GCA"/>
    <s v="Urban"/>
    <n v="652"/>
    <n v="3706"/>
    <n v="629"/>
    <n v="3794"/>
    <n v="629"/>
    <n v="3794"/>
    <b v="1"/>
    <s v="At least Monthly"/>
    <b v="1"/>
    <b v="1"/>
    <b v="1"/>
    <b v="0"/>
    <b v="0"/>
    <b v="1"/>
    <n v="37"/>
    <n v="30"/>
    <n v="67"/>
    <n v="5"/>
    <n v="29"/>
    <x v="1"/>
    <n v="6"/>
    <n v="28"/>
    <x v="2"/>
    <s v="Yes"/>
    <s v="Committee"/>
    <s v="Focal point"/>
    <m/>
    <m/>
    <m/>
    <m/>
    <m/>
    <m/>
    <m/>
    <m/>
    <m/>
    <m/>
    <m/>
    <m/>
    <m/>
    <m/>
    <m/>
    <m/>
    <m/>
    <m/>
    <m/>
    <m/>
    <m/>
    <m/>
    <m/>
    <m/>
    <m/>
    <m/>
    <m/>
    <m/>
    <m/>
    <m/>
    <m/>
    <m/>
    <m/>
    <m/>
    <m/>
    <m/>
    <m/>
    <m/>
    <m/>
    <x v="7"/>
    <x v="17"/>
    <x v="1"/>
    <x v="0"/>
    <x v="1"/>
    <x v="1"/>
    <x v="0"/>
    <x v="0"/>
    <b v="0"/>
    <m/>
    <x v="1"/>
    <x v="0"/>
    <x v="0"/>
    <x v="0"/>
    <m/>
    <x v="5"/>
    <x v="8"/>
    <b v="0"/>
    <b v="0"/>
    <b v="0"/>
    <b v="1"/>
    <b v="0"/>
    <b v="1"/>
    <b v="1"/>
  </r>
  <r>
    <x v="0"/>
    <x v="0"/>
    <s v="Sai Nai Baptish Church, Maw Shan Vil., Seki Mu"/>
    <s v="MMR001CMP183"/>
    <s v="GCA"/>
    <s v="Mixed"/>
    <n v="8"/>
    <n v="40"/>
    <n v="8"/>
    <m/>
    <n v="8"/>
    <n v="0"/>
    <b v="1"/>
    <s v="At least Monthly"/>
    <b v="1"/>
    <b v="1"/>
    <b v="1"/>
    <b v="1"/>
    <b v="0"/>
    <b v="0"/>
    <m/>
    <m/>
    <m/>
    <n v="1"/>
    <n v="2"/>
    <x v="1"/>
    <n v="1"/>
    <n v="2"/>
    <x v="4"/>
    <s v="Yes"/>
    <s v="Focal point"/>
    <s v="Focal point"/>
    <m/>
    <m/>
    <m/>
    <m/>
    <m/>
    <m/>
    <m/>
    <m/>
    <m/>
    <m/>
    <m/>
    <m/>
    <m/>
    <m/>
    <m/>
    <m/>
    <m/>
    <m/>
    <m/>
    <m/>
    <m/>
    <m/>
    <m/>
    <m/>
    <m/>
    <m/>
    <m/>
    <m/>
    <m/>
    <m/>
    <m/>
    <m/>
    <m/>
    <m/>
    <m/>
    <m/>
    <m/>
    <m/>
    <m/>
    <x v="2"/>
    <x v="2"/>
    <x v="0"/>
    <x v="0"/>
    <x v="0"/>
    <x v="1"/>
    <x v="0"/>
    <x v="0"/>
    <b v="0"/>
    <m/>
    <x v="0"/>
    <x v="0"/>
    <x v="1"/>
    <x v="0"/>
    <m/>
    <x v="4"/>
    <x v="18"/>
    <b v="0"/>
    <b v="0"/>
    <b v="0"/>
    <b v="0"/>
    <b v="0"/>
    <b v="0"/>
    <b v="1"/>
  </r>
  <r>
    <x v="0"/>
    <x v="8"/>
    <s v="Sar Hmaw - KBC"/>
    <s v="MMR001CMP236"/>
    <s v="GCA"/>
    <s v="Rural"/>
    <n v="40"/>
    <n v="158"/>
    <n v="31"/>
    <n v="138"/>
    <n v="31"/>
    <n v="138"/>
    <b v="1"/>
    <s v="At least Monthly"/>
    <b v="1"/>
    <b v="1"/>
    <b v="1"/>
    <b v="0"/>
    <b v="0"/>
    <b v="1"/>
    <n v="1"/>
    <m/>
    <n v="1"/>
    <n v="7"/>
    <n v="33"/>
    <x v="2"/>
    <n v="1"/>
    <n v="1"/>
    <x v="3"/>
    <s v="No"/>
    <s v="Committee"/>
    <s v="Focal point"/>
    <n v="0"/>
    <n v="0"/>
    <n v="0"/>
    <n v="0"/>
    <n v="0"/>
    <n v="0"/>
    <n v="0"/>
    <n v="0"/>
    <n v="0"/>
    <n v="0"/>
    <n v="0"/>
    <n v="0"/>
    <n v="0"/>
    <n v="0"/>
    <n v="0"/>
    <n v="0"/>
    <n v="0"/>
    <n v="0"/>
    <n v="0"/>
    <n v="0"/>
    <n v="0"/>
    <n v="0"/>
    <n v="0"/>
    <n v="0"/>
    <n v="0"/>
    <n v="0"/>
    <n v="0"/>
    <n v="0"/>
    <n v="0"/>
    <n v="0"/>
    <n v="0"/>
    <n v="0"/>
    <n v="0"/>
    <n v="0"/>
    <n v="0"/>
    <n v="0"/>
    <n v="0"/>
    <n v="0"/>
    <n v="0"/>
    <x v="0"/>
    <x v="18"/>
    <x v="0"/>
    <x v="0"/>
    <x v="0"/>
    <x v="0"/>
    <x v="0"/>
    <x v="0"/>
    <b v="0"/>
    <m/>
    <x v="0"/>
    <x v="0"/>
    <x v="1"/>
    <x v="0"/>
    <m/>
    <x v="9"/>
    <x v="19"/>
    <b v="1"/>
    <b v="0"/>
    <b v="1"/>
    <b v="1"/>
    <b v="0"/>
    <b v="0"/>
    <b v="1"/>
  </r>
  <r>
    <x v="0"/>
    <x v="4"/>
    <s v="Saw Zam"/>
    <s v="MMR001CMP225"/>
    <s v="GCA"/>
    <s v="Rural"/>
    <n v="30"/>
    <n v="174"/>
    <n v="28"/>
    <n v="167"/>
    <n v="30"/>
    <n v="174"/>
    <b v="1"/>
    <s v="At least Monthly"/>
    <b v="1"/>
    <b v="1"/>
    <b v="1"/>
    <b v="0"/>
    <b v="1"/>
    <b v="0"/>
    <n v="2"/>
    <n v="1"/>
    <n v="3"/>
    <m/>
    <m/>
    <x v="0"/>
    <n v="3"/>
    <n v="11"/>
    <x v="4"/>
    <s v="Yes"/>
    <s v="Focal point"/>
    <s v="Focal point"/>
    <m/>
    <m/>
    <m/>
    <m/>
    <m/>
    <m/>
    <m/>
    <m/>
    <m/>
    <m/>
    <m/>
    <m/>
    <m/>
    <m/>
    <m/>
    <m/>
    <m/>
    <m/>
    <m/>
    <m/>
    <m/>
    <m/>
    <m/>
    <m/>
    <m/>
    <m/>
    <m/>
    <m/>
    <m/>
    <m/>
    <m/>
    <m/>
    <m/>
    <m/>
    <m/>
    <m/>
    <m/>
    <m/>
    <m/>
    <x v="0"/>
    <x v="0"/>
    <x v="0"/>
    <x v="0"/>
    <x v="0"/>
    <x v="1"/>
    <x v="0"/>
    <x v="1"/>
    <b v="0"/>
    <m/>
    <x v="0"/>
    <x v="1"/>
    <x v="0"/>
    <x v="0"/>
    <m/>
    <x v="0"/>
    <x v="0"/>
    <b v="1"/>
    <b v="0"/>
    <b v="0"/>
    <b v="1"/>
    <b v="1"/>
    <b v="1"/>
    <b v="1"/>
  </r>
  <r>
    <x v="0"/>
    <x v="6"/>
    <s v="Seng Ja "/>
    <s v="MMR001CMP073"/>
    <s v="GCA"/>
    <s v="Rural"/>
    <n v="45"/>
    <n v="269"/>
    <n v="39"/>
    <n v="237"/>
    <n v="39"/>
    <n v="237"/>
    <b v="1"/>
    <s v="Less frequent than Monthly"/>
    <b v="1"/>
    <b v="1"/>
    <b v="1"/>
    <b v="0"/>
    <b v="0"/>
    <b v="1"/>
    <m/>
    <m/>
    <m/>
    <n v="1"/>
    <n v="5"/>
    <x v="4"/>
    <m/>
    <m/>
    <x v="0"/>
    <s v="Yes"/>
    <s v="Committee"/>
    <s v="Focal point"/>
    <n v="1"/>
    <m/>
    <m/>
    <m/>
    <m/>
    <m/>
    <m/>
    <m/>
    <m/>
    <m/>
    <m/>
    <m/>
    <m/>
    <m/>
    <m/>
    <m/>
    <m/>
    <m/>
    <m/>
    <m/>
    <m/>
    <m/>
    <m/>
    <m/>
    <m/>
    <m/>
    <n v="1"/>
    <m/>
    <m/>
    <m/>
    <m/>
    <m/>
    <m/>
    <m/>
    <m/>
    <m/>
    <m/>
    <m/>
    <m/>
    <x v="10"/>
    <x v="19"/>
    <x v="0"/>
    <x v="0"/>
    <x v="0"/>
    <x v="0"/>
    <x v="0"/>
    <x v="0"/>
    <b v="0"/>
    <m/>
    <x v="0"/>
    <x v="0"/>
    <x v="0"/>
    <x v="0"/>
    <m/>
    <x v="0"/>
    <x v="0"/>
    <b v="0"/>
    <b v="0"/>
    <b v="0"/>
    <b v="0"/>
    <b v="0"/>
    <b v="0"/>
    <b v="1"/>
  </r>
  <r>
    <x v="0"/>
    <x v="5"/>
    <s v="Shatapru Sut Ngai Tawng"/>
    <s v="MMR001CMP006"/>
    <s v="GCA"/>
    <s v="Urban"/>
    <n v="95"/>
    <n v="385"/>
    <m/>
    <m/>
    <m/>
    <n v="395"/>
    <b v="0"/>
    <m/>
    <b v="0"/>
    <b v="0"/>
    <b v="0"/>
    <b v="0"/>
    <b v="0"/>
    <b v="0"/>
    <m/>
    <m/>
    <m/>
    <m/>
    <m/>
    <x v="0"/>
    <m/>
    <m/>
    <x v="0"/>
    <s v="No"/>
    <s v="Committee"/>
    <s v="Committee"/>
    <m/>
    <m/>
    <m/>
    <m/>
    <m/>
    <m/>
    <m/>
    <m/>
    <m/>
    <m/>
    <m/>
    <m/>
    <m/>
    <m/>
    <m/>
    <m/>
    <m/>
    <m/>
    <m/>
    <m/>
    <m/>
    <m/>
    <m/>
    <m/>
    <m/>
    <m/>
    <m/>
    <m/>
    <m/>
    <m/>
    <m/>
    <m/>
    <m/>
    <m/>
    <m/>
    <m/>
    <m/>
    <m/>
    <m/>
    <x v="0"/>
    <x v="0"/>
    <x v="0"/>
    <x v="0"/>
    <x v="0"/>
    <x v="0"/>
    <x v="0"/>
    <x v="0"/>
    <b v="0"/>
    <m/>
    <x v="0"/>
    <x v="0"/>
    <x v="0"/>
    <x v="0"/>
    <m/>
    <x v="0"/>
    <x v="0"/>
    <b v="0"/>
    <b v="0"/>
    <b v="0"/>
    <b v="0"/>
    <b v="0"/>
    <b v="0"/>
    <b v="1"/>
  </r>
  <r>
    <x v="0"/>
    <x v="5"/>
    <s v="Shatapru Thida Aye Baptist Church"/>
    <s v="MMR001CMP007"/>
    <s v="GCA"/>
    <s v="Urban"/>
    <n v="22"/>
    <n v="111"/>
    <n v="21"/>
    <n v="102"/>
    <n v="22"/>
    <n v="111"/>
    <b v="1"/>
    <s v="At least Monthly"/>
    <b v="1"/>
    <b v="1"/>
    <b v="0"/>
    <b v="1"/>
    <b v="0"/>
    <b v="0"/>
    <m/>
    <m/>
    <m/>
    <m/>
    <m/>
    <x v="0"/>
    <n v="6"/>
    <n v="21"/>
    <x v="3"/>
    <s v="Yes"/>
    <s v=""/>
    <s v="Focal point"/>
    <m/>
    <m/>
    <m/>
    <m/>
    <m/>
    <m/>
    <m/>
    <m/>
    <m/>
    <m/>
    <m/>
    <m/>
    <m/>
    <m/>
    <m/>
    <m/>
    <m/>
    <m/>
    <m/>
    <m/>
    <m/>
    <m/>
    <m/>
    <m/>
    <m/>
    <m/>
    <m/>
    <m/>
    <m/>
    <m/>
    <m/>
    <m/>
    <m/>
    <m/>
    <m/>
    <m/>
    <m/>
    <m/>
    <m/>
    <x v="0"/>
    <x v="0"/>
    <x v="0"/>
    <x v="0"/>
    <x v="1"/>
    <x v="0"/>
    <x v="0"/>
    <x v="0"/>
    <b v="0"/>
    <m/>
    <x v="1"/>
    <x v="0"/>
    <x v="0"/>
    <x v="0"/>
    <m/>
    <x v="3"/>
    <x v="20"/>
    <b v="0"/>
    <b v="0"/>
    <b v="0"/>
    <b v="0"/>
    <b v="0"/>
    <b v="0"/>
    <b v="1"/>
  </r>
  <r>
    <x v="0"/>
    <x v="2"/>
    <s v="Shing Jai"/>
    <s v="MMR001CMP041"/>
    <s v="GCA"/>
    <s v="Rural"/>
    <n v="172"/>
    <n v="838"/>
    <n v="179"/>
    <n v="940"/>
    <n v="179"/>
    <n v="940"/>
    <b v="1"/>
    <s v="Less frequent than Monthly"/>
    <b v="1"/>
    <b v="1"/>
    <b v="1"/>
    <b v="1"/>
    <b v="0"/>
    <b v="0"/>
    <n v="4"/>
    <n v="4"/>
    <n v="8"/>
    <n v="4"/>
    <n v="15"/>
    <x v="1"/>
    <m/>
    <m/>
    <x v="0"/>
    <s v="Yes"/>
    <s v="Committee"/>
    <s v="Focal point"/>
    <m/>
    <m/>
    <m/>
    <m/>
    <m/>
    <m/>
    <m/>
    <m/>
    <m/>
    <m/>
    <n v="1"/>
    <m/>
    <m/>
    <m/>
    <m/>
    <m/>
    <m/>
    <m/>
    <m/>
    <m/>
    <m/>
    <m/>
    <m/>
    <m/>
    <n v="1"/>
    <m/>
    <m/>
    <m/>
    <m/>
    <m/>
    <m/>
    <m/>
    <m/>
    <m/>
    <m/>
    <m/>
    <n v="1"/>
    <n v="1"/>
    <m/>
    <x v="0"/>
    <x v="0"/>
    <x v="0"/>
    <x v="0"/>
    <x v="0"/>
    <x v="0"/>
    <x v="0"/>
    <x v="0"/>
    <b v="0"/>
    <m/>
    <x v="0"/>
    <x v="0"/>
    <x v="0"/>
    <x v="0"/>
    <m/>
    <x v="0"/>
    <x v="0"/>
    <b v="1"/>
    <b v="1"/>
    <b v="1"/>
    <b v="1"/>
    <b v="0"/>
    <b v="0"/>
    <b v="1"/>
  </r>
  <r>
    <x v="0"/>
    <x v="13"/>
    <s v="Shwe Gu Baptist Church"/>
    <s v="MMR001CMP067"/>
    <s v="GCA"/>
    <s v="Urban"/>
    <n v="83"/>
    <n v="293"/>
    <n v="86"/>
    <n v="303"/>
    <n v="86"/>
    <n v="303"/>
    <b v="1"/>
    <s v="Less frequent than Monthly"/>
    <b v="1"/>
    <b v="1"/>
    <b v="1"/>
    <b v="0"/>
    <b v="0"/>
    <b v="1"/>
    <m/>
    <n v="1"/>
    <n v="1"/>
    <m/>
    <m/>
    <x v="0"/>
    <m/>
    <m/>
    <x v="0"/>
    <s v="Yes"/>
    <s v="Committee"/>
    <s v="Focal point"/>
    <m/>
    <m/>
    <m/>
    <m/>
    <m/>
    <m/>
    <m/>
    <m/>
    <m/>
    <m/>
    <m/>
    <m/>
    <m/>
    <m/>
    <m/>
    <m/>
    <m/>
    <m/>
    <m/>
    <m/>
    <m/>
    <m/>
    <m/>
    <m/>
    <m/>
    <m/>
    <m/>
    <m/>
    <m/>
    <m/>
    <m/>
    <m/>
    <m/>
    <m/>
    <m/>
    <m/>
    <m/>
    <m/>
    <m/>
    <x v="0"/>
    <x v="0"/>
    <x v="0"/>
    <x v="0"/>
    <x v="0"/>
    <x v="0"/>
    <x v="0"/>
    <x v="0"/>
    <b v="0"/>
    <m/>
    <x v="0"/>
    <x v="0"/>
    <x v="0"/>
    <x v="0"/>
    <m/>
    <x v="0"/>
    <x v="0"/>
    <b v="1"/>
    <b v="0"/>
    <b v="0"/>
    <b v="1"/>
    <b v="0"/>
    <b v="0"/>
    <b v="1"/>
  </r>
  <r>
    <x v="0"/>
    <x v="13"/>
    <s v="Shwe Gu Catholic Church"/>
    <s v="MMR001CMP068"/>
    <s v="GCA"/>
    <s v="Urban"/>
    <n v="41"/>
    <n v="152"/>
    <n v="38"/>
    <n v="165"/>
    <n v="38"/>
    <n v="0"/>
    <b v="1"/>
    <s v="Less frequent than Monthly"/>
    <b v="1"/>
    <b v="1"/>
    <b v="1"/>
    <b v="0"/>
    <b v="0"/>
    <b v="1"/>
    <n v="2"/>
    <n v="2"/>
    <n v="4"/>
    <m/>
    <m/>
    <x v="0"/>
    <m/>
    <m/>
    <x v="0"/>
    <s v="Yes"/>
    <s v="Committee"/>
    <s v="Focal point"/>
    <m/>
    <m/>
    <m/>
    <m/>
    <m/>
    <m/>
    <m/>
    <m/>
    <m/>
    <m/>
    <m/>
    <m/>
    <m/>
    <m/>
    <m/>
    <m/>
    <m/>
    <m/>
    <m/>
    <m/>
    <m/>
    <m/>
    <m/>
    <m/>
    <m/>
    <m/>
    <m/>
    <m/>
    <m/>
    <m/>
    <m/>
    <m/>
    <m/>
    <m/>
    <m/>
    <m/>
    <m/>
    <m/>
    <m/>
    <x v="0"/>
    <x v="0"/>
    <x v="0"/>
    <x v="0"/>
    <x v="0"/>
    <x v="0"/>
    <x v="0"/>
    <x v="0"/>
    <b v="0"/>
    <m/>
    <x v="0"/>
    <x v="0"/>
    <x v="0"/>
    <x v="0"/>
    <m/>
    <x v="0"/>
    <x v="0"/>
    <b v="0"/>
    <b v="0"/>
    <b v="0"/>
    <b v="0"/>
    <b v="0"/>
    <b v="1"/>
    <b v="1"/>
  </r>
  <r>
    <x v="0"/>
    <x v="5"/>
    <s v="Shwe Zet Baptist Church"/>
    <s v="MMR001CMP009"/>
    <s v="GCA"/>
    <s v="Urban"/>
    <n v="90"/>
    <n v="487"/>
    <n v="75"/>
    <n v="423"/>
    <n v="91"/>
    <n v="491"/>
    <b v="1"/>
    <s v="With each population change"/>
    <b v="1"/>
    <b v="1"/>
    <b v="1"/>
    <b v="1"/>
    <b v="0"/>
    <b v="0"/>
    <n v="3"/>
    <n v="0"/>
    <n v="3"/>
    <n v="2"/>
    <n v="10"/>
    <x v="1"/>
    <m/>
    <m/>
    <x v="0"/>
    <s v="Yes"/>
    <s v="Committee"/>
    <s v="Committee"/>
    <m/>
    <m/>
    <m/>
    <m/>
    <m/>
    <m/>
    <m/>
    <m/>
    <m/>
    <m/>
    <m/>
    <m/>
    <m/>
    <m/>
    <m/>
    <m/>
    <m/>
    <m/>
    <m/>
    <m/>
    <m/>
    <m/>
    <m/>
    <m/>
    <m/>
    <m/>
    <m/>
    <m/>
    <m/>
    <m/>
    <m/>
    <m/>
    <m/>
    <m/>
    <m/>
    <m/>
    <m/>
    <m/>
    <m/>
    <x v="2"/>
    <x v="20"/>
    <x v="0"/>
    <x v="0"/>
    <x v="0"/>
    <x v="0"/>
    <x v="0"/>
    <x v="0"/>
    <b v="0"/>
    <m/>
    <x v="0"/>
    <x v="0"/>
    <x v="0"/>
    <x v="0"/>
    <m/>
    <x v="0"/>
    <x v="0"/>
    <b v="0"/>
    <b v="0"/>
    <b v="0"/>
    <b v="0"/>
    <b v="0"/>
    <b v="0"/>
    <b v="1"/>
  </r>
  <r>
    <x v="0"/>
    <x v="14"/>
    <s v="St. Patrick Catholic Church "/>
    <s v="MMR001CMP080"/>
    <s v="GCA"/>
    <s v="Urban"/>
    <n v="12"/>
    <n v="55"/>
    <n v="12"/>
    <n v="62"/>
    <n v="12"/>
    <n v="62"/>
    <b v="1"/>
    <s v="At least Monthly"/>
    <b v="1"/>
    <b v="1"/>
    <b v="1"/>
    <b v="0"/>
    <b v="1"/>
    <b v="0"/>
    <m/>
    <m/>
    <m/>
    <m/>
    <m/>
    <x v="0"/>
    <m/>
    <m/>
    <x v="0"/>
    <s v="Yes"/>
    <s v="Committee"/>
    <s v="Focal point"/>
    <m/>
    <m/>
    <m/>
    <m/>
    <m/>
    <m/>
    <m/>
    <m/>
    <m/>
    <m/>
    <m/>
    <m/>
    <m/>
    <m/>
    <m/>
    <m/>
    <m/>
    <m/>
    <m/>
    <m/>
    <m/>
    <m/>
    <m/>
    <m/>
    <m/>
    <m/>
    <m/>
    <m/>
    <m/>
    <m/>
    <m/>
    <m/>
    <m/>
    <m/>
    <m/>
    <m/>
    <m/>
    <m/>
    <m/>
    <x v="0"/>
    <x v="0"/>
    <x v="0"/>
    <x v="0"/>
    <x v="0"/>
    <x v="0"/>
    <x v="0"/>
    <x v="0"/>
    <b v="0"/>
    <m/>
    <x v="0"/>
    <x v="0"/>
    <x v="0"/>
    <x v="0"/>
    <m/>
    <x v="0"/>
    <x v="0"/>
    <b v="1"/>
    <b v="0"/>
    <b v="0"/>
    <b v="0"/>
    <b v="1"/>
    <b v="0"/>
    <b v="0"/>
  </r>
  <r>
    <x v="0"/>
    <x v="1"/>
    <s v="Ta Gun Taing Monastery (Shwe Kyi Na)"/>
    <s v="MMR001CMP055"/>
    <s v="GCA"/>
    <s v="Urban"/>
    <n v="25"/>
    <n v="104"/>
    <n v="24"/>
    <n v="107"/>
    <n v="24"/>
    <n v="107"/>
    <b v="1"/>
    <s v="With each population change"/>
    <b v="1"/>
    <b v="1"/>
    <b v="1"/>
    <b v="0"/>
    <b v="1"/>
    <b v="0"/>
    <m/>
    <m/>
    <m/>
    <m/>
    <m/>
    <x v="0"/>
    <n v="1"/>
    <n v="4"/>
    <x v="4"/>
    <s v="Yes"/>
    <s v="Committee"/>
    <s v="Committee"/>
    <m/>
    <m/>
    <m/>
    <m/>
    <m/>
    <m/>
    <m/>
    <m/>
    <m/>
    <m/>
    <m/>
    <m/>
    <m/>
    <m/>
    <m/>
    <m/>
    <m/>
    <m/>
    <m/>
    <m/>
    <m/>
    <m/>
    <m/>
    <m/>
    <m/>
    <m/>
    <m/>
    <m/>
    <m/>
    <m/>
    <m/>
    <m/>
    <m/>
    <m/>
    <m/>
    <m/>
    <m/>
    <m/>
    <m/>
    <x v="0"/>
    <x v="0"/>
    <x v="0"/>
    <x v="0"/>
    <x v="0"/>
    <x v="1"/>
    <x v="0"/>
    <x v="1"/>
    <b v="0"/>
    <m/>
    <x v="0"/>
    <x v="0"/>
    <x v="0"/>
    <x v="0"/>
    <m/>
    <x v="10"/>
    <x v="21"/>
    <b v="0"/>
    <b v="0"/>
    <b v="0"/>
    <b v="0"/>
    <b v="0"/>
    <b v="0"/>
    <b v="1"/>
  </r>
  <r>
    <x v="0"/>
    <x v="5"/>
    <s v="Tat Kone Baptist Church"/>
    <s v="MMR001CMP001"/>
    <s v="GCA"/>
    <s v="Urban"/>
    <n v="54"/>
    <n v="355"/>
    <n v="51"/>
    <n v="273"/>
    <n v="67"/>
    <n v="365"/>
    <b v="1"/>
    <s v="At least Monthly"/>
    <b v="1"/>
    <b v="1"/>
    <b v="1"/>
    <b v="0"/>
    <b v="1"/>
    <b v="0"/>
    <m/>
    <m/>
    <m/>
    <m/>
    <m/>
    <x v="0"/>
    <n v="6"/>
    <n v="39"/>
    <x v="2"/>
    <s v="No"/>
    <s v="Committee"/>
    <s v="Focal point"/>
    <m/>
    <m/>
    <m/>
    <m/>
    <m/>
    <m/>
    <m/>
    <m/>
    <m/>
    <m/>
    <m/>
    <m/>
    <m/>
    <m/>
    <m/>
    <m/>
    <m/>
    <m/>
    <m/>
    <m/>
    <m/>
    <m/>
    <m/>
    <m/>
    <m/>
    <m/>
    <m/>
    <m/>
    <m/>
    <m/>
    <m/>
    <m/>
    <m/>
    <m/>
    <m/>
    <m/>
    <m/>
    <m/>
    <m/>
    <x v="0"/>
    <x v="0"/>
    <x v="1"/>
    <x v="0"/>
    <x v="0"/>
    <x v="0"/>
    <x v="0"/>
    <x v="0"/>
    <b v="0"/>
    <m/>
    <x v="0"/>
    <x v="0"/>
    <x v="1"/>
    <x v="0"/>
    <m/>
    <x v="0"/>
    <x v="0"/>
    <b v="0"/>
    <b v="0"/>
    <b v="0"/>
    <b v="0"/>
    <b v="0"/>
    <b v="0"/>
    <b v="1"/>
  </r>
  <r>
    <x v="0"/>
    <x v="5"/>
    <s v="Tat Kone COC Baptist - Tat Kone Htoi San"/>
    <s v="MMR001CMP023"/>
    <s v="GCA"/>
    <s v="Urban"/>
    <n v="54"/>
    <n v="258"/>
    <n v="53"/>
    <n v="251"/>
    <n v="54"/>
    <n v="257"/>
    <b v="1"/>
    <s v="At least Monthly"/>
    <b v="1"/>
    <b v="1"/>
    <b v="0"/>
    <b v="0"/>
    <b v="0"/>
    <b v="1"/>
    <m/>
    <n v="0"/>
    <n v="0"/>
    <m/>
    <m/>
    <x v="0"/>
    <n v="14"/>
    <n v="86"/>
    <x v="3"/>
    <s v="No"/>
    <s v="Don't know"/>
    <s v="Committee"/>
    <m/>
    <m/>
    <m/>
    <m/>
    <m/>
    <m/>
    <m/>
    <m/>
    <m/>
    <m/>
    <n v="0"/>
    <m/>
    <m/>
    <m/>
    <m/>
    <m/>
    <m/>
    <m/>
    <m/>
    <m/>
    <m/>
    <n v="0"/>
    <m/>
    <m/>
    <m/>
    <m/>
    <m/>
    <m/>
    <m/>
    <m/>
    <m/>
    <m/>
    <m/>
    <m/>
    <n v="0"/>
    <m/>
    <n v="0"/>
    <m/>
    <m/>
    <x v="0"/>
    <x v="0"/>
    <x v="1"/>
    <x v="0"/>
    <x v="1"/>
    <x v="0"/>
    <x v="0"/>
    <x v="0"/>
    <b v="0"/>
    <m/>
    <x v="1"/>
    <x v="0"/>
    <x v="0"/>
    <x v="0"/>
    <m/>
    <x v="3"/>
    <x v="3"/>
    <b v="1"/>
    <b v="0"/>
    <b v="0"/>
    <b v="1"/>
    <b v="0"/>
    <b v="0"/>
    <b v="1"/>
  </r>
  <r>
    <x v="0"/>
    <x v="5"/>
    <s v="Tat Kone Emanuel Church"/>
    <s v="MMR001CMP004"/>
    <s v="GCA"/>
    <s v="Urban"/>
    <n v="6"/>
    <n v="29"/>
    <n v="4"/>
    <n v="20"/>
    <n v="6"/>
    <n v="29"/>
    <b v="1"/>
    <s v="With each population change"/>
    <b v="1"/>
    <b v="1"/>
    <b v="1"/>
    <b v="1"/>
    <b v="0"/>
    <b v="0"/>
    <m/>
    <m/>
    <m/>
    <m/>
    <m/>
    <x v="0"/>
    <n v="6"/>
    <n v="29"/>
    <x v="3"/>
    <s v="Yes"/>
    <s v=""/>
    <s v="Focal point"/>
    <m/>
    <m/>
    <m/>
    <m/>
    <m/>
    <m/>
    <m/>
    <m/>
    <m/>
    <m/>
    <m/>
    <m/>
    <m/>
    <m/>
    <m/>
    <m/>
    <m/>
    <m/>
    <m/>
    <m/>
    <m/>
    <m/>
    <m/>
    <m/>
    <m/>
    <m/>
    <m/>
    <m/>
    <m/>
    <m/>
    <m/>
    <m/>
    <m/>
    <m/>
    <m/>
    <m/>
    <m/>
    <m/>
    <m/>
    <x v="0"/>
    <x v="0"/>
    <x v="0"/>
    <x v="0"/>
    <x v="1"/>
    <x v="0"/>
    <x v="0"/>
    <x v="0"/>
    <b v="0"/>
    <m/>
    <x v="1"/>
    <x v="0"/>
    <x v="0"/>
    <x v="0"/>
    <m/>
    <x v="3"/>
    <x v="3"/>
    <b v="0"/>
    <b v="0"/>
    <b v="0"/>
    <b v="0"/>
    <b v="0"/>
    <b v="0"/>
    <b v="1"/>
  </r>
  <r>
    <x v="0"/>
    <x v="5"/>
    <s v="Tat Kone Galile Baptist Church"/>
    <s v="MMR001CMP003"/>
    <s v="GCA"/>
    <s v="Urban"/>
    <n v="32"/>
    <n v="146"/>
    <n v="28"/>
    <n v="138"/>
    <n v="32"/>
    <n v="161"/>
    <b v="1"/>
    <s v="At least Monthly"/>
    <b v="1"/>
    <b v="1"/>
    <b v="1"/>
    <b v="1"/>
    <b v="0"/>
    <b v="0"/>
    <n v="2"/>
    <n v="1"/>
    <n v="3"/>
    <n v="2"/>
    <n v="12"/>
    <x v="1"/>
    <n v="2"/>
    <n v="5"/>
    <x v="2"/>
    <s v="Yes"/>
    <s v="Don't know"/>
    <s v="Committee"/>
    <m/>
    <m/>
    <m/>
    <m/>
    <m/>
    <m/>
    <m/>
    <m/>
    <m/>
    <m/>
    <m/>
    <m/>
    <m/>
    <m/>
    <m/>
    <m/>
    <m/>
    <m/>
    <m/>
    <m/>
    <m/>
    <m/>
    <m/>
    <m/>
    <m/>
    <m/>
    <m/>
    <m/>
    <m/>
    <m/>
    <m/>
    <m/>
    <m/>
    <m/>
    <m/>
    <m/>
    <m/>
    <m/>
    <m/>
    <x v="0"/>
    <x v="21"/>
    <x v="0"/>
    <x v="0"/>
    <x v="0"/>
    <x v="0"/>
    <x v="0"/>
    <x v="0"/>
    <b v="0"/>
    <m/>
    <x v="0"/>
    <x v="0"/>
    <x v="0"/>
    <x v="0"/>
    <m/>
    <x v="0"/>
    <x v="0"/>
    <b v="0"/>
    <b v="0"/>
    <b v="0"/>
    <b v="0"/>
    <b v="0"/>
    <b v="0"/>
    <b v="1"/>
  </r>
  <r>
    <x v="0"/>
    <x v="5"/>
    <s v="Tat Kone San Pya Baptist Church"/>
    <s v="MMR001CMP005"/>
    <s v="GCA"/>
    <s v="Urban"/>
    <n v="43"/>
    <n v="216"/>
    <n v="32"/>
    <n v="171"/>
    <n v="43"/>
    <n v="216"/>
    <b v="1"/>
    <s v="At least Monthly"/>
    <b v="1"/>
    <b v="1"/>
    <b v="1"/>
    <b v="0"/>
    <b v="0"/>
    <b v="1"/>
    <n v="3"/>
    <n v="0"/>
    <n v="3"/>
    <m/>
    <m/>
    <x v="0"/>
    <n v="1"/>
    <n v="6"/>
    <x v="2"/>
    <s v="Yes"/>
    <s v="Committee"/>
    <s v="Committee"/>
    <n v="2"/>
    <m/>
    <m/>
    <m/>
    <m/>
    <m/>
    <m/>
    <m/>
    <m/>
    <m/>
    <m/>
    <m/>
    <m/>
    <n v="0"/>
    <m/>
    <m/>
    <m/>
    <m/>
    <m/>
    <m/>
    <m/>
    <m/>
    <m/>
    <m/>
    <m/>
    <m/>
    <n v="2"/>
    <m/>
    <m/>
    <m/>
    <m/>
    <m/>
    <m/>
    <m/>
    <m/>
    <m/>
    <m/>
    <m/>
    <m/>
    <x v="0"/>
    <x v="0"/>
    <x v="1"/>
    <x v="0"/>
    <x v="0"/>
    <x v="0"/>
    <x v="0"/>
    <x v="0"/>
    <b v="0"/>
    <m/>
    <x v="0"/>
    <x v="0"/>
    <x v="0"/>
    <x v="1"/>
    <m/>
    <x v="3"/>
    <x v="3"/>
    <b v="1"/>
    <b v="0"/>
    <b v="0"/>
    <b v="0"/>
    <b v="0"/>
    <b v="0"/>
    <b v="1"/>
  </r>
  <r>
    <x v="0"/>
    <x v="2"/>
    <s v="Thargaya Lisu Baptist Church"/>
    <s v="MMR001CMP037"/>
    <s v="GCA"/>
    <s v="Urban"/>
    <n v="44"/>
    <n v="183"/>
    <n v="25"/>
    <n v="115"/>
    <n v="44"/>
    <n v="181"/>
    <b v="1"/>
    <s v="With each population change"/>
    <b v="1"/>
    <b v="1"/>
    <b v="1"/>
    <b v="1"/>
    <b v="0"/>
    <b v="0"/>
    <m/>
    <m/>
    <m/>
    <m/>
    <m/>
    <x v="0"/>
    <m/>
    <m/>
    <x v="0"/>
    <s v="Yes"/>
    <s v="Focal point"/>
    <s v="Focal point"/>
    <m/>
    <m/>
    <m/>
    <m/>
    <m/>
    <m/>
    <m/>
    <m/>
    <m/>
    <m/>
    <m/>
    <m/>
    <m/>
    <m/>
    <m/>
    <m/>
    <m/>
    <m/>
    <m/>
    <m/>
    <m/>
    <m/>
    <m/>
    <m/>
    <m/>
    <m/>
    <m/>
    <m/>
    <m/>
    <m/>
    <m/>
    <m/>
    <m/>
    <m/>
    <m/>
    <m/>
    <m/>
    <m/>
    <m/>
    <x v="0"/>
    <x v="0"/>
    <x v="0"/>
    <x v="0"/>
    <x v="0"/>
    <x v="0"/>
    <x v="0"/>
    <x v="0"/>
    <b v="0"/>
    <m/>
    <x v="0"/>
    <x v="0"/>
    <x v="0"/>
    <x v="0"/>
    <m/>
    <x v="0"/>
    <x v="0"/>
    <b v="0"/>
    <b v="0"/>
    <b v="0"/>
    <b v="0"/>
    <b v="0"/>
    <b v="0"/>
    <b v="1"/>
  </r>
  <r>
    <x v="0"/>
    <x v="2"/>
    <s v="Waingmaw AG Church"/>
    <s v="MMR001CMP038"/>
    <s v="GCA"/>
    <s v="Urban"/>
    <n v="70"/>
    <n v="278"/>
    <n v="37"/>
    <n v="156"/>
    <n v="71"/>
    <n v="277"/>
    <b v="1"/>
    <s v="At least Monthly"/>
    <b v="1"/>
    <b v="1"/>
    <b v="1"/>
    <b v="0"/>
    <b v="0"/>
    <b v="1"/>
    <m/>
    <n v="2"/>
    <n v="2"/>
    <m/>
    <m/>
    <x v="0"/>
    <n v="19"/>
    <n v="190"/>
    <x v="4"/>
    <s v="Yes"/>
    <s v="Committee"/>
    <s v="Focal point"/>
    <m/>
    <m/>
    <m/>
    <m/>
    <m/>
    <m/>
    <m/>
    <m/>
    <m/>
    <m/>
    <m/>
    <m/>
    <m/>
    <m/>
    <m/>
    <m/>
    <m/>
    <m/>
    <m/>
    <m/>
    <m/>
    <m/>
    <m/>
    <m/>
    <m/>
    <m/>
    <m/>
    <m/>
    <m/>
    <m/>
    <m/>
    <m/>
    <m/>
    <m/>
    <m/>
    <m/>
    <m/>
    <m/>
    <m/>
    <x v="0"/>
    <x v="0"/>
    <x v="0"/>
    <x v="0"/>
    <x v="1"/>
    <x v="0"/>
    <x v="0"/>
    <x v="1"/>
    <b v="0"/>
    <m/>
    <x v="1"/>
    <x v="0"/>
    <x v="0"/>
    <x v="0"/>
    <m/>
    <x v="3"/>
    <x v="3"/>
    <b v="0"/>
    <b v="0"/>
    <b v="0"/>
    <b v="0"/>
    <b v="0"/>
    <b v="0"/>
    <b v="1"/>
  </r>
  <r>
    <x v="0"/>
    <x v="0"/>
    <s v="Ward 2 Sai Taung Baptist Church, Seik Mu "/>
    <s v="MMR001CMP184"/>
    <s v="GCA"/>
    <s v="Rural"/>
    <n v="35"/>
    <n v="220"/>
    <n v="35"/>
    <n v="173"/>
    <n v="35"/>
    <n v="173"/>
    <b v="1"/>
    <s v="At least Monthly"/>
    <b v="1"/>
    <b v="1"/>
    <b v="0"/>
    <b v="1"/>
    <b v="0"/>
    <b v="0"/>
    <m/>
    <m/>
    <m/>
    <m/>
    <m/>
    <x v="0"/>
    <n v="3"/>
    <n v="16"/>
    <x v="4"/>
    <s v="Yes"/>
    <s v="Focal point"/>
    <s v="Focal point"/>
    <m/>
    <m/>
    <m/>
    <m/>
    <m/>
    <m/>
    <m/>
    <m/>
    <m/>
    <m/>
    <m/>
    <m/>
    <m/>
    <m/>
    <m/>
    <m/>
    <m/>
    <m/>
    <m/>
    <m/>
    <m/>
    <m/>
    <m/>
    <m/>
    <m/>
    <m/>
    <m/>
    <m/>
    <m/>
    <m/>
    <m/>
    <m/>
    <m/>
    <m/>
    <m/>
    <m/>
    <m/>
    <m/>
    <m/>
    <x v="0"/>
    <x v="0"/>
    <x v="0"/>
    <x v="0"/>
    <x v="0"/>
    <x v="1"/>
    <x v="0"/>
    <x v="0"/>
    <b v="0"/>
    <m/>
    <x v="0"/>
    <x v="0"/>
    <x v="1"/>
    <x v="0"/>
    <m/>
    <x v="4"/>
    <x v="22"/>
    <b v="0"/>
    <b v="0"/>
    <b v="0"/>
    <b v="0"/>
    <b v="0"/>
    <b v="0"/>
    <b v="1"/>
  </r>
  <r>
    <x v="0"/>
    <x v="2"/>
    <s v="Woi Chyai "/>
    <s v="MMR001CMP116"/>
    <s v="NGCA"/>
    <s v="Urban"/>
    <n v="1344"/>
    <n v="6811"/>
    <n v="352"/>
    <n v="1884"/>
    <m/>
    <n v="6602"/>
    <b v="1"/>
    <s v="At least Monthly"/>
    <b v="1"/>
    <b v="1"/>
    <b v="1"/>
    <b v="1"/>
    <b v="0"/>
    <b v="0"/>
    <n v="18"/>
    <n v="19"/>
    <n v="37"/>
    <n v="13"/>
    <n v="34"/>
    <x v="1"/>
    <n v="18"/>
    <n v="73"/>
    <x v="2"/>
    <s v="Yes"/>
    <s v="Committee"/>
    <s v="Focal point"/>
    <m/>
    <m/>
    <m/>
    <m/>
    <m/>
    <m/>
    <m/>
    <m/>
    <m/>
    <n v="1"/>
    <n v="2"/>
    <n v="1"/>
    <m/>
    <m/>
    <m/>
    <m/>
    <m/>
    <m/>
    <m/>
    <m/>
    <m/>
    <m/>
    <n v="1"/>
    <n v="0"/>
    <n v="2"/>
    <m/>
    <m/>
    <m/>
    <m/>
    <m/>
    <m/>
    <m/>
    <m/>
    <m/>
    <m/>
    <n v="2"/>
    <n v="2"/>
    <n v="3"/>
    <m/>
    <x v="4"/>
    <x v="0"/>
    <x v="0"/>
    <x v="0"/>
    <x v="0"/>
    <x v="0"/>
    <x v="1"/>
    <x v="1"/>
    <b v="0"/>
    <m/>
    <x v="0"/>
    <x v="1"/>
    <x v="0"/>
    <x v="0"/>
    <m/>
    <x v="0"/>
    <x v="23"/>
    <b v="1"/>
    <b v="0"/>
    <b v="1"/>
    <b v="1"/>
    <b v="0"/>
    <b v="0"/>
    <b v="1"/>
  </r>
  <r>
    <x v="0"/>
    <x v="5"/>
    <s v="Wun Tho Buddhist Monastery"/>
    <s v="MMR001CMP022"/>
    <s v="GCA"/>
    <s v="Urban"/>
    <n v="7"/>
    <n v="37"/>
    <n v="7"/>
    <n v="37"/>
    <n v="7"/>
    <n v="37"/>
    <b v="1"/>
    <s v="With each population change"/>
    <b v="1"/>
    <b v="1"/>
    <b v="1"/>
    <b v="1"/>
    <b v="0"/>
    <b v="0"/>
    <m/>
    <m/>
    <m/>
    <m/>
    <m/>
    <x v="0"/>
    <m/>
    <m/>
    <x v="0"/>
    <s v="Yes"/>
    <s v=""/>
    <s v="Focal point"/>
    <m/>
    <m/>
    <m/>
    <m/>
    <m/>
    <m/>
    <m/>
    <m/>
    <m/>
    <m/>
    <m/>
    <m/>
    <m/>
    <m/>
    <m/>
    <m/>
    <m/>
    <m/>
    <m/>
    <m/>
    <m/>
    <m/>
    <m/>
    <m/>
    <m/>
    <m/>
    <m/>
    <m/>
    <m/>
    <m/>
    <m/>
    <m/>
    <m/>
    <m/>
    <m/>
    <m/>
    <m/>
    <m/>
    <m/>
    <x v="0"/>
    <x v="0"/>
    <x v="0"/>
    <x v="0"/>
    <x v="0"/>
    <x v="0"/>
    <x v="0"/>
    <x v="0"/>
    <b v="0"/>
    <m/>
    <x v="0"/>
    <x v="0"/>
    <x v="0"/>
    <x v="0"/>
    <m/>
    <x v="0"/>
    <x v="0"/>
    <b v="0"/>
    <b v="0"/>
    <b v="0"/>
    <b v="0"/>
    <b v="0"/>
    <b v="0"/>
    <b v="1"/>
  </r>
  <r>
    <x v="0"/>
    <x v="1"/>
    <s v="Yoe Kyi Monastery"/>
    <s v="MMR001CMP053"/>
    <s v="GCA"/>
    <s v="Urban"/>
    <n v="15"/>
    <n v="64"/>
    <n v="15"/>
    <n v="73"/>
    <n v="15"/>
    <n v="73"/>
    <b v="1"/>
    <s v="Less frequent than Monthly"/>
    <b v="1"/>
    <b v="1"/>
    <b v="1"/>
    <b v="0"/>
    <b v="1"/>
    <b v="0"/>
    <m/>
    <m/>
    <m/>
    <m/>
    <m/>
    <x v="0"/>
    <m/>
    <m/>
    <x v="0"/>
    <s v="Yes"/>
    <s v="Committee"/>
    <s v="Focal point"/>
    <m/>
    <m/>
    <m/>
    <m/>
    <m/>
    <m/>
    <m/>
    <m/>
    <m/>
    <m/>
    <m/>
    <m/>
    <m/>
    <m/>
    <m/>
    <m/>
    <m/>
    <m/>
    <m/>
    <m/>
    <m/>
    <m/>
    <m/>
    <m/>
    <m/>
    <m/>
    <m/>
    <m/>
    <m/>
    <m/>
    <m/>
    <m/>
    <m/>
    <m/>
    <m/>
    <m/>
    <m/>
    <m/>
    <m/>
    <x v="0"/>
    <x v="0"/>
    <x v="0"/>
    <x v="0"/>
    <x v="0"/>
    <x v="0"/>
    <x v="0"/>
    <x v="0"/>
    <b v="0"/>
    <m/>
    <x v="0"/>
    <x v="0"/>
    <x v="0"/>
    <x v="0"/>
    <m/>
    <x v="0"/>
    <x v="0"/>
    <b v="1"/>
    <b v="0"/>
    <b v="0"/>
    <b v="1"/>
    <b v="0"/>
    <b v="0"/>
    <b v="1"/>
  </r>
  <r>
    <x v="0"/>
    <x v="2"/>
    <s v="Maina Catholic Church (St. Joseph)"/>
    <s v="MMR001CMP029"/>
    <s v="GCA"/>
    <s v="Rural"/>
    <n v="222"/>
    <n v="1208"/>
    <n v="222"/>
    <n v="1208"/>
    <n v="222"/>
    <n v="1208"/>
    <b v="1"/>
    <s v="At least Monthly"/>
    <b v="1"/>
    <b v="1"/>
    <b v="1"/>
    <b v="1"/>
    <b v="0"/>
    <b v="0"/>
    <n v="12"/>
    <n v="9"/>
    <n v="21"/>
    <n v="1"/>
    <n v="8"/>
    <x v="1"/>
    <n v="6"/>
    <n v="38"/>
    <x v="3"/>
    <s v="Yes"/>
    <s v="Committee"/>
    <s v="Focal point"/>
    <m/>
    <m/>
    <m/>
    <m/>
    <m/>
    <m/>
    <m/>
    <m/>
    <m/>
    <m/>
    <m/>
    <n v="1"/>
    <m/>
    <m/>
    <m/>
    <m/>
    <m/>
    <m/>
    <m/>
    <m/>
    <m/>
    <m/>
    <m/>
    <m/>
    <m/>
    <m/>
    <m/>
    <m/>
    <m/>
    <m/>
    <m/>
    <m/>
    <m/>
    <m/>
    <m/>
    <m/>
    <m/>
    <n v="1"/>
    <m/>
    <x v="0"/>
    <x v="0"/>
    <x v="1"/>
    <x v="0"/>
    <x v="0"/>
    <x v="0"/>
    <x v="0"/>
    <x v="0"/>
    <b v="0"/>
    <m/>
    <x v="1"/>
    <x v="0"/>
    <x v="0"/>
    <x v="0"/>
    <m/>
    <x v="3"/>
    <x v="3"/>
    <b v="0"/>
    <b v="0"/>
    <b v="0"/>
    <b v="0"/>
    <b v="0"/>
    <b v="0"/>
    <b v="1"/>
  </r>
  <r>
    <x v="0"/>
    <x v="2"/>
    <s v="Maina KBC (Bawng Ring)"/>
    <s v="MMR001CMP040"/>
    <s v="GCA"/>
    <s v="Rural"/>
    <n v="428"/>
    <n v="2219"/>
    <n v="396"/>
    <n v="2120"/>
    <n v="396"/>
    <n v="2120"/>
    <b v="1"/>
    <s v="At least Monthly"/>
    <b v="1"/>
    <b v="1"/>
    <b v="1"/>
    <b v="1"/>
    <b v="0"/>
    <b v="0"/>
    <n v="4"/>
    <n v="2"/>
    <m/>
    <n v="2"/>
    <n v="15"/>
    <x v="1"/>
    <n v="5"/>
    <n v="26"/>
    <x v="2"/>
    <s v="Yes"/>
    <s v="Committee"/>
    <s v="Focal point"/>
    <m/>
    <m/>
    <m/>
    <m/>
    <m/>
    <m/>
    <m/>
    <m/>
    <m/>
    <m/>
    <n v="2"/>
    <m/>
    <m/>
    <m/>
    <m/>
    <m/>
    <m/>
    <m/>
    <m/>
    <m/>
    <m/>
    <m/>
    <m/>
    <n v="2"/>
    <m/>
    <m/>
    <m/>
    <m/>
    <m/>
    <m/>
    <m/>
    <m/>
    <m/>
    <m/>
    <m/>
    <m/>
    <n v="4"/>
    <m/>
    <m/>
    <x v="4"/>
    <x v="22"/>
    <x v="1"/>
    <x v="0"/>
    <x v="0"/>
    <x v="0"/>
    <x v="0"/>
    <x v="0"/>
    <b v="0"/>
    <m/>
    <x v="1"/>
    <x v="0"/>
    <x v="0"/>
    <x v="0"/>
    <m/>
    <x v="3"/>
    <x v="3"/>
    <b v="1"/>
    <b v="0"/>
    <b v="0"/>
    <b v="1"/>
    <b v="0"/>
    <b v="0"/>
    <b v="1"/>
  </r>
  <r>
    <x v="0"/>
    <x v="2"/>
    <s v="Maina Lawang Baptist Church"/>
    <s v="MMR001CMP039"/>
    <s v="GCA"/>
    <s v="Rural"/>
    <n v="48"/>
    <n v="199"/>
    <n v="46"/>
    <n v="192"/>
    <n v="46"/>
    <n v="192"/>
    <b v="1"/>
    <s v="At least Monthly"/>
    <b v="1"/>
    <b v="1"/>
    <b v="1"/>
    <b v="0"/>
    <b v="0"/>
    <b v="0"/>
    <n v="0"/>
    <n v="1"/>
    <n v="1"/>
    <m/>
    <m/>
    <x v="0"/>
    <m/>
    <m/>
    <x v="0"/>
    <s v="Yes"/>
    <s v="Focal point"/>
    <s v="Focal point"/>
    <m/>
    <m/>
    <m/>
    <m/>
    <m/>
    <m/>
    <m/>
    <m/>
    <m/>
    <m/>
    <m/>
    <m/>
    <m/>
    <m/>
    <m/>
    <m/>
    <m/>
    <m/>
    <m/>
    <m/>
    <m/>
    <m/>
    <m/>
    <m/>
    <m/>
    <m/>
    <m/>
    <m/>
    <m/>
    <m/>
    <m/>
    <m/>
    <m/>
    <m/>
    <m/>
    <m/>
    <m/>
    <m/>
    <m/>
    <x v="0"/>
    <x v="0"/>
    <x v="0"/>
    <x v="0"/>
    <x v="0"/>
    <x v="0"/>
    <x v="0"/>
    <x v="0"/>
    <b v="0"/>
    <m/>
    <x v="0"/>
    <x v="0"/>
    <x v="0"/>
    <x v="0"/>
    <m/>
    <x v="0"/>
    <x v="0"/>
    <b v="0"/>
    <b v="0"/>
    <b v="0"/>
    <b v="0"/>
    <b v="0"/>
    <b v="0"/>
    <b v="1"/>
  </r>
  <r>
    <x v="0"/>
    <x v="3"/>
    <s v="Maing Khaung"/>
    <s v="MMR001CMP218"/>
    <s v="GCA"/>
    <s v="Rural"/>
    <n v="372"/>
    <n v="1443"/>
    <n v="165"/>
    <n v="1672"/>
    <n v="165"/>
    <n v="1672"/>
    <b v="1"/>
    <s v="At least Monthly"/>
    <b v="1"/>
    <b v="1"/>
    <b v="1"/>
    <b v="1"/>
    <b v="0"/>
    <b v="0"/>
    <m/>
    <m/>
    <m/>
    <n v="1"/>
    <n v="5"/>
    <x v="2"/>
    <n v="1"/>
    <n v="5"/>
    <x v="0"/>
    <s v="Yes"/>
    <s v="Committee"/>
    <s v="Committee"/>
    <m/>
    <m/>
    <m/>
    <m/>
    <m/>
    <m/>
    <m/>
    <m/>
    <m/>
    <m/>
    <m/>
    <m/>
    <m/>
    <n v="1"/>
    <m/>
    <m/>
    <m/>
    <m/>
    <m/>
    <m/>
    <m/>
    <m/>
    <m/>
    <m/>
    <m/>
    <m/>
    <n v="1"/>
    <m/>
    <m/>
    <m/>
    <m/>
    <m/>
    <m/>
    <m/>
    <m/>
    <m/>
    <m/>
    <m/>
    <m/>
    <x v="7"/>
    <x v="23"/>
    <x v="0"/>
    <x v="0"/>
    <x v="0"/>
    <x v="0"/>
    <x v="0"/>
    <x v="0"/>
    <b v="0"/>
    <m/>
    <x v="0"/>
    <x v="0"/>
    <x v="0"/>
    <x v="0"/>
    <m/>
    <x v="0"/>
    <x v="0"/>
    <b v="1"/>
    <b v="0"/>
    <b v="0"/>
    <b v="1"/>
    <b v="1"/>
    <b v="0"/>
    <b v="1"/>
  </r>
  <r>
    <x v="0"/>
    <x v="3"/>
    <s v="Maing Khaung Catholic Church"/>
    <s v="MMR001CMP223"/>
    <s v="GCA"/>
    <s v="Rural"/>
    <n v="123"/>
    <n v="582"/>
    <n v="130"/>
    <n v="600"/>
    <n v="142"/>
    <n v="0"/>
    <b v="1"/>
    <s v="Less frequent than Monthly"/>
    <b v="1"/>
    <b v="1"/>
    <b v="1"/>
    <b v="0"/>
    <b v="0"/>
    <b v="1"/>
    <n v="1"/>
    <m/>
    <n v="1"/>
    <n v="2"/>
    <n v="9"/>
    <x v="2"/>
    <m/>
    <m/>
    <x v="0"/>
    <s v="No"/>
    <s v="Committee"/>
    <s v="Focal point"/>
    <n v="1"/>
    <m/>
    <m/>
    <m/>
    <m/>
    <m/>
    <m/>
    <m/>
    <m/>
    <m/>
    <m/>
    <m/>
    <m/>
    <m/>
    <m/>
    <m/>
    <m/>
    <m/>
    <m/>
    <m/>
    <m/>
    <m/>
    <m/>
    <m/>
    <m/>
    <m/>
    <n v="1"/>
    <m/>
    <m/>
    <m/>
    <m/>
    <m/>
    <m/>
    <m/>
    <m/>
    <m/>
    <m/>
    <m/>
    <m/>
    <x v="7"/>
    <x v="24"/>
    <x v="0"/>
    <x v="0"/>
    <x v="0"/>
    <x v="0"/>
    <x v="0"/>
    <x v="0"/>
    <b v="0"/>
    <m/>
    <x v="0"/>
    <x v="0"/>
    <x v="0"/>
    <x v="0"/>
    <m/>
    <x v="0"/>
    <x v="0"/>
    <b v="0"/>
    <b v="0"/>
    <b v="0"/>
    <b v="0"/>
    <b v="0"/>
    <b v="0"/>
    <b v="0"/>
  </r>
  <r>
    <x v="0"/>
    <x v="5"/>
    <s v="Maliyang Baptist Church"/>
    <s v="MMR001CMP016"/>
    <s v="GCA"/>
    <s v="Urban"/>
    <n v="60"/>
    <n v="293"/>
    <n v="60"/>
    <n v="293"/>
    <n v="60"/>
    <n v="293"/>
    <b v="1"/>
    <s v="With each population change"/>
    <b v="1"/>
    <b v="1"/>
    <b v="1"/>
    <b v="0"/>
    <b v="1"/>
    <b v="0"/>
    <n v="4"/>
    <n v="3"/>
    <n v="7"/>
    <m/>
    <m/>
    <x v="0"/>
    <n v="12"/>
    <n v="52"/>
    <x v="3"/>
    <s v="No"/>
    <s v="Committee"/>
    <s v="Focal point"/>
    <m/>
    <m/>
    <m/>
    <m/>
    <m/>
    <m/>
    <m/>
    <m/>
    <m/>
    <m/>
    <m/>
    <m/>
    <m/>
    <m/>
    <m/>
    <m/>
    <m/>
    <m/>
    <m/>
    <m/>
    <m/>
    <m/>
    <m/>
    <m/>
    <m/>
    <m/>
    <m/>
    <m/>
    <m/>
    <m/>
    <m/>
    <m/>
    <m/>
    <m/>
    <m/>
    <m/>
    <m/>
    <m/>
    <m/>
    <x v="0"/>
    <x v="0"/>
    <x v="0"/>
    <x v="0"/>
    <x v="1"/>
    <x v="0"/>
    <x v="0"/>
    <x v="0"/>
    <b v="0"/>
    <m/>
    <x v="1"/>
    <x v="0"/>
    <x v="0"/>
    <x v="0"/>
    <m/>
    <x v="3"/>
    <x v="3"/>
    <b v="0"/>
    <b v="0"/>
    <b v="0"/>
    <b v="0"/>
    <b v="0"/>
    <b v="0"/>
    <b v="1"/>
  </r>
  <r>
    <x v="0"/>
    <x v="6"/>
    <s v="Man Bung Catholic compound"/>
    <s v="MMR001CMP062"/>
    <s v="GCA"/>
    <s v="Urban"/>
    <n v="261"/>
    <n v="1155"/>
    <n v="259"/>
    <n v="1160"/>
    <n v="259"/>
    <n v="0"/>
    <b v="1"/>
    <s v="Less frequent than Monthly"/>
    <b v="1"/>
    <b v="1"/>
    <b v="1"/>
    <b v="0"/>
    <b v="0"/>
    <b v="1"/>
    <n v="8"/>
    <n v="4"/>
    <n v="12"/>
    <m/>
    <m/>
    <x v="0"/>
    <n v="3"/>
    <n v="8"/>
    <x v="0"/>
    <s v="Yes"/>
    <s v="Committee"/>
    <s v="Focal point"/>
    <n v="3"/>
    <m/>
    <m/>
    <m/>
    <m/>
    <m/>
    <m/>
    <m/>
    <m/>
    <m/>
    <m/>
    <m/>
    <m/>
    <n v="1"/>
    <m/>
    <m/>
    <m/>
    <m/>
    <m/>
    <m/>
    <m/>
    <m/>
    <m/>
    <m/>
    <m/>
    <m/>
    <n v="4"/>
    <m/>
    <m/>
    <m/>
    <m/>
    <m/>
    <m/>
    <m/>
    <m/>
    <m/>
    <m/>
    <m/>
    <m/>
    <x v="0"/>
    <x v="0"/>
    <x v="0"/>
    <x v="0"/>
    <x v="0"/>
    <x v="1"/>
    <x v="0"/>
    <x v="0"/>
    <b v="0"/>
    <m/>
    <x v="0"/>
    <x v="0"/>
    <x v="0"/>
    <x v="0"/>
    <m/>
    <x v="0"/>
    <x v="0"/>
    <b v="1"/>
    <b v="0"/>
    <b v="0"/>
    <b v="0"/>
    <b v="0"/>
    <b v="1"/>
    <b v="1"/>
  </r>
  <r>
    <x v="0"/>
    <x v="5"/>
    <s v="Man Hkring Baptist Church"/>
    <s v="MMR001CMP008"/>
    <s v="GCA"/>
    <s v="Urban"/>
    <n v="101"/>
    <n v="544"/>
    <n v="94"/>
    <n v="503"/>
    <n v="101"/>
    <n v="544"/>
    <b v="1"/>
    <s v="At least Monthly"/>
    <b v="1"/>
    <b v="1"/>
    <b v="1"/>
    <b v="0"/>
    <b v="1"/>
    <b v="0"/>
    <n v="2"/>
    <m/>
    <n v="2"/>
    <n v="2"/>
    <n v="12"/>
    <x v="3"/>
    <n v="5"/>
    <n v="24"/>
    <x v="2"/>
    <s v="Yes"/>
    <s v="Committee"/>
    <s v="Committee"/>
    <m/>
    <m/>
    <m/>
    <m/>
    <m/>
    <m/>
    <m/>
    <m/>
    <m/>
    <m/>
    <m/>
    <m/>
    <m/>
    <m/>
    <m/>
    <m/>
    <m/>
    <m/>
    <m/>
    <m/>
    <m/>
    <m/>
    <m/>
    <m/>
    <m/>
    <m/>
    <m/>
    <m/>
    <m/>
    <m/>
    <m/>
    <m/>
    <m/>
    <m/>
    <m/>
    <m/>
    <m/>
    <m/>
    <m/>
    <x v="11"/>
    <x v="25"/>
    <x v="1"/>
    <x v="0"/>
    <x v="0"/>
    <x v="0"/>
    <x v="0"/>
    <x v="0"/>
    <b v="0"/>
    <m/>
    <x v="1"/>
    <x v="0"/>
    <x v="0"/>
    <x v="0"/>
    <m/>
    <x v="3"/>
    <x v="3"/>
    <b v="0"/>
    <b v="0"/>
    <b v="0"/>
    <b v="0"/>
    <b v="0"/>
    <b v="0"/>
    <b v="1"/>
  </r>
  <r>
    <x v="0"/>
    <x v="6"/>
    <s v="Momauk Baptist Church"/>
    <s v="MMR001CMP056"/>
    <s v="GCA"/>
    <s v="Urban"/>
    <n v="207"/>
    <n v="1863"/>
    <n v="391"/>
    <n v="1820"/>
    <n v="391"/>
    <n v="1820"/>
    <b v="1"/>
    <s v="At least Monthly"/>
    <b v="1"/>
    <b v="1"/>
    <b v="1"/>
    <b v="1"/>
    <b v="0"/>
    <b v="0"/>
    <m/>
    <m/>
    <m/>
    <m/>
    <m/>
    <x v="0"/>
    <m/>
    <m/>
    <x v="0"/>
    <s v="Yes"/>
    <s v="Committee"/>
    <s v="Focal point"/>
    <m/>
    <m/>
    <m/>
    <m/>
    <m/>
    <m/>
    <m/>
    <m/>
    <m/>
    <m/>
    <m/>
    <m/>
    <m/>
    <m/>
    <m/>
    <m/>
    <m/>
    <m/>
    <m/>
    <m/>
    <m/>
    <m/>
    <m/>
    <m/>
    <m/>
    <m/>
    <m/>
    <m/>
    <m/>
    <m/>
    <m/>
    <m/>
    <m/>
    <m/>
    <m/>
    <m/>
    <m/>
    <m/>
    <m/>
    <x v="0"/>
    <x v="0"/>
    <x v="0"/>
    <x v="0"/>
    <x v="0"/>
    <x v="0"/>
    <x v="0"/>
    <x v="0"/>
    <b v="0"/>
    <m/>
    <x v="0"/>
    <x v="0"/>
    <x v="0"/>
    <x v="0"/>
    <m/>
    <x v="0"/>
    <x v="0"/>
    <b v="1"/>
    <b v="0"/>
    <b v="0"/>
    <b v="1"/>
    <b v="0"/>
    <b v="0"/>
    <b v="1"/>
  </r>
  <r>
    <x v="1"/>
    <x v="7"/>
    <s v="Mungji Pa Dabang (Baptist Church)         "/>
    <s v="MMR015CMP006"/>
    <s v="GCA"/>
    <s v="Rural"/>
    <n v="49"/>
    <n v="270"/>
    <n v="49"/>
    <n v="261"/>
    <n v="49"/>
    <n v="261"/>
    <b v="1"/>
    <s v="At least Monthly"/>
    <b v="1"/>
    <b v="1"/>
    <b v="0"/>
    <b v="0"/>
    <b v="0"/>
    <b v="1"/>
    <n v="0"/>
    <n v="0"/>
    <n v="0"/>
    <n v="2"/>
    <n v="15"/>
    <x v="2"/>
    <n v="3"/>
    <n v="21"/>
    <x v="4"/>
    <s v="Yes"/>
    <s v=""/>
    <s v="Committee"/>
    <m/>
    <m/>
    <m/>
    <m/>
    <m/>
    <m/>
    <m/>
    <m/>
    <m/>
    <m/>
    <m/>
    <m/>
    <m/>
    <m/>
    <m/>
    <m/>
    <m/>
    <m/>
    <m/>
    <m/>
    <m/>
    <m/>
    <m/>
    <m/>
    <m/>
    <m/>
    <m/>
    <m/>
    <m/>
    <m/>
    <m/>
    <m/>
    <m/>
    <m/>
    <m/>
    <m/>
    <m/>
    <m/>
    <m/>
    <x v="0"/>
    <x v="0"/>
    <x v="1"/>
    <x v="0"/>
    <x v="0"/>
    <x v="1"/>
    <x v="0"/>
    <x v="0"/>
    <b v="0"/>
    <m/>
    <x v="0"/>
    <x v="0"/>
    <x v="0"/>
    <x v="0"/>
    <m/>
    <x v="0"/>
    <x v="0"/>
    <b v="1"/>
    <b v="0"/>
    <b v="0"/>
    <b v="0"/>
    <b v="0"/>
    <b v="1"/>
    <b v="1"/>
  </r>
  <r>
    <x v="1"/>
    <x v="7"/>
    <s v="Mungji Pa Dabang (Catholic Church)"/>
    <s v="MMR015CMP217"/>
    <s v="GCA"/>
    <s v="Mixed"/>
    <n v="23"/>
    <n v="112"/>
    <n v="22"/>
    <n v="111"/>
    <n v="22"/>
    <n v="111"/>
    <b v="1"/>
    <s v="With each population change"/>
    <b v="1"/>
    <b v="1"/>
    <b v="1"/>
    <b v="0"/>
    <b v="1"/>
    <b v="0"/>
    <m/>
    <m/>
    <m/>
    <m/>
    <m/>
    <x v="0"/>
    <m/>
    <m/>
    <x v="0"/>
    <s v="Yes"/>
    <s v="Focal point"/>
    <s v="Committee"/>
    <m/>
    <m/>
    <m/>
    <m/>
    <m/>
    <m/>
    <m/>
    <m/>
    <m/>
    <m/>
    <m/>
    <m/>
    <m/>
    <m/>
    <m/>
    <m/>
    <m/>
    <m/>
    <m/>
    <m/>
    <m/>
    <m/>
    <m/>
    <m/>
    <m/>
    <m/>
    <m/>
    <m/>
    <m/>
    <m/>
    <m/>
    <m/>
    <m/>
    <m/>
    <m/>
    <m/>
    <m/>
    <m/>
    <m/>
    <x v="0"/>
    <x v="0"/>
    <x v="0"/>
    <x v="0"/>
    <x v="0"/>
    <x v="0"/>
    <x v="0"/>
    <x v="0"/>
    <b v="0"/>
    <m/>
    <x v="0"/>
    <x v="0"/>
    <x v="0"/>
    <x v="0"/>
    <m/>
    <x v="0"/>
    <x v="0"/>
    <b v="1"/>
    <b v="0"/>
    <b v="0"/>
    <b v="1"/>
    <b v="0"/>
    <b v="1"/>
    <b v="1"/>
  </r>
  <r>
    <x v="1"/>
    <x v="15"/>
    <s v="Muse Baptist Church"/>
    <s v="MMR015CMP213"/>
    <s v="GCA"/>
    <s v="Urban"/>
    <n v="56"/>
    <n v="236"/>
    <n v="52"/>
    <n v="212"/>
    <n v="52"/>
    <n v="212"/>
    <b v="1"/>
    <s v="With each population change"/>
    <b v="1"/>
    <b v="1"/>
    <b v="1"/>
    <b v="1"/>
    <b v="0"/>
    <b v="1"/>
    <m/>
    <n v="3"/>
    <n v="3"/>
    <m/>
    <m/>
    <x v="0"/>
    <n v="5"/>
    <n v="13"/>
    <x v="4"/>
    <s v="Yes"/>
    <s v="Committee"/>
    <s v="Committee"/>
    <n v="1"/>
    <m/>
    <m/>
    <m/>
    <m/>
    <m/>
    <m/>
    <m/>
    <m/>
    <m/>
    <m/>
    <m/>
    <m/>
    <m/>
    <m/>
    <m/>
    <m/>
    <m/>
    <m/>
    <m/>
    <m/>
    <m/>
    <m/>
    <m/>
    <m/>
    <m/>
    <n v="1"/>
    <m/>
    <m/>
    <m/>
    <m/>
    <m/>
    <m/>
    <m/>
    <m/>
    <m/>
    <m/>
    <m/>
    <m/>
    <x v="0"/>
    <x v="0"/>
    <x v="0"/>
    <x v="0"/>
    <x v="0"/>
    <x v="1"/>
    <x v="0"/>
    <x v="1"/>
    <b v="0"/>
    <m/>
    <x v="0"/>
    <x v="1"/>
    <x v="0"/>
    <x v="0"/>
    <m/>
    <x v="11"/>
    <x v="24"/>
    <b v="0"/>
    <b v="0"/>
    <b v="0"/>
    <b v="0"/>
    <b v="0"/>
    <b v="0"/>
    <b v="1"/>
  </r>
  <r>
    <x v="1"/>
    <x v="15"/>
    <s v="Muse Catholic Church"/>
    <s v="MMR015CMP216"/>
    <s v="GCA"/>
    <s v="Urban"/>
    <n v="26"/>
    <n v="111"/>
    <n v="26"/>
    <n v="118"/>
    <n v="26"/>
    <n v="118"/>
    <b v="1"/>
    <s v="Never Updated"/>
    <b v="0"/>
    <b v="1"/>
    <b v="1"/>
    <b v="0"/>
    <b v="0"/>
    <b v="0"/>
    <m/>
    <m/>
    <m/>
    <n v="1"/>
    <n v="5"/>
    <x v="2"/>
    <m/>
    <m/>
    <x v="0"/>
    <s v="Yes"/>
    <s v="Committee"/>
    <s v="Committee"/>
    <m/>
    <m/>
    <m/>
    <m/>
    <m/>
    <m/>
    <m/>
    <m/>
    <m/>
    <m/>
    <m/>
    <m/>
    <m/>
    <m/>
    <m/>
    <m/>
    <m/>
    <m/>
    <m/>
    <m/>
    <m/>
    <m/>
    <m/>
    <m/>
    <m/>
    <m/>
    <m/>
    <m/>
    <m/>
    <m/>
    <m/>
    <m/>
    <m/>
    <m/>
    <m/>
    <m/>
    <m/>
    <m/>
    <m/>
    <x v="0"/>
    <x v="0"/>
    <x v="0"/>
    <x v="0"/>
    <x v="0"/>
    <x v="0"/>
    <x v="0"/>
    <x v="0"/>
    <b v="0"/>
    <m/>
    <x v="0"/>
    <x v="0"/>
    <x v="0"/>
    <x v="0"/>
    <m/>
    <x v="0"/>
    <x v="0"/>
    <b v="1"/>
    <b v="0"/>
    <b v="0"/>
    <b v="0"/>
    <b v="1"/>
    <b v="0"/>
    <b v="1"/>
  </r>
  <r>
    <x v="0"/>
    <x v="1"/>
    <s v="Mu-yin Baptist Church"/>
    <s v="MMR001CMP051"/>
    <s v="GCA"/>
    <s v="Urban"/>
    <n v="23"/>
    <n v="86"/>
    <n v="13"/>
    <n v="55"/>
    <n v="14"/>
    <n v="65"/>
    <b v="1"/>
    <s v="With each population change"/>
    <b v="1"/>
    <b v="1"/>
    <b v="1"/>
    <b v="0"/>
    <b v="1"/>
    <b v="0"/>
    <m/>
    <m/>
    <m/>
    <m/>
    <m/>
    <x v="0"/>
    <n v="7"/>
    <n v="19"/>
    <x v="4"/>
    <s v="Yes"/>
    <s v="Committee"/>
    <s v="Focal point"/>
    <m/>
    <m/>
    <m/>
    <m/>
    <m/>
    <m/>
    <m/>
    <m/>
    <m/>
    <m/>
    <m/>
    <m/>
    <m/>
    <m/>
    <m/>
    <m/>
    <m/>
    <m/>
    <m/>
    <m/>
    <m/>
    <m/>
    <m/>
    <m/>
    <m/>
    <m/>
    <m/>
    <m/>
    <m/>
    <m/>
    <m/>
    <m/>
    <m/>
    <m/>
    <m/>
    <m/>
    <m/>
    <m/>
    <m/>
    <x v="0"/>
    <x v="0"/>
    <x v="0"/>
    <x v="0"/>
    <x v="0"/>
    <x v="1"/>
    <x v="0"/>
    <x v="0"/>
    <b v="0"/>
    <m/>
    <x v="0"/>
    <x v="0"/>
    <x v="1"/>
    <x v="0"/>
    <m/>
    <x v="5"/>
    <x v="8"/>
    <b v="1"/>
    <b v="0"/>
    <b v="0"/>
    <b v="0"/>
    <b v="1"/>
    <b v="0"/>
    <b v="1"/>
  </r>
  <r>
    <x v="1"/>
    <x v="12"/>
    <s v="Nam Hkam - Nay Win Ni (Palawng)"/>
    <s v="MMR015CMP004"/>
    <s v="GCA"/>
    <s v="Urban"/>
    <n v="70"/>
    <n v="368"/>
    <n v="70"/>
    <n v="363"/>
    <n v="70"/>
    <n v="0"/>
    <b v="1"/>
    <s v="At least Monthly"/>
    <b v="1"/>
    <b v="1"/>
    <b v="1"/>
    <b v="0"/>
    <b v="1"/>
    <b v="0"/>
    <m/>
    <m/>
    <m/>
    <n v="2"/>
    <n v="10"/>
    <x v="1"/>
    <n v="10"/>
    <n v="53"/>
    <x v="3"/>
    <s v="Yes"/>
    <s v="Committee"/>
    <s v="Committee"/>
    <n v="1"/>
    <m/>
    <m/>
    <m/>
    <m/>
    <m/>
    <m/>
    <m/>
    <m/>
    <m/>
    <m/>
    <m/>
    <m/>
    <m/>
    <m/>
    <m/>
    <m/>
    <m/>
    <m/>
    <m/>
    <m/>
    <m/>
    <m/>
    <m/>
    <m/>
    <m/>
    <n v="1"/>
    <m/>
    <m/>
    <m/>
    <m/>
    <m/>
    <m/>
    <m/>
    <m/>
    <m/>
    <m/>
    <m/>
    <m/>
    <x v="7"/>
    <x v="26"/>
    <x v="0"/>
    <x v="0"/>
    <x v="0"/>
    <x v="0"/>
    <x v="1"/>
    <x v="1"/>
    <b v="0"/>
    <m/>
    <x v="0"/>
    <x v="1"/>
    <x v="1"/>
    <x v="0"/>
    <m/>
    <x v="6"/>
    <x v="25"/>
    <b v="1"/>
    <b v="0"/>
    <b v="0"/>
    <b v="0"/>
    <b v="1"/>
    <b v="1"/>
    <b v="1"/>
  </r>
  <r>
    <x v="1"/>
    <x v="12"/>
    <s v="Nam Hkam (KBC Jaw Wang)"/>
    <s v="MMR015CMP001"/>
    <s v="GCA"/>
    <s v="Urban"/>
    <n v="73"/>
    <n v="388"/>
    <n v="68"/>
    <n v="343"/>
    <n v="73"/>
    <n v="380"/>
    <b v="1"/>
    <s v="At least Monthly"/>
    <b v="1"/>
    <b v="1"/>
    <b v="1"/>
    <b v="1"/>
    <b v="0"/>
    <b v="0"/>
    <n v="1"/>
    <n v="2"/>
    <m/>
    <m/>
    <m/>
    <x v="0"/>
    <n v="2"/>
    <n v="15"/>
    <x v="2"/>
    <s v="Yes"/>
    <s v="Committee"/>
    <s v="Committee"/>
    <m/>
    <m/>
    <m/>
    <m/>
    <m/>
    <m/>
    <m/>
    <m/>
    <m/>
    <m/>
    <m/>
    <m/>
    <m/>
    <m/>
    <m/>
    <m/>
    <m/>
    <m/>
    <m/>
    <m/>
    <m/>
    <m/>
    <m/>
    <m/>
    <m/>
    <m/>
    <m/>
    <m/>
    <m/>
    <m/>
    <m/>
    <m/>
    <m/>
    <m/>
    <m/>
    <m/>
    <m/>
    <m/>
    <m/>
    <x v="0"/>
    <x v="0"/>
    <x v="1"/>
    <x v="0"/>
    <x v="0"/>
    <x v="0"/>
    <x v="1"/>
    <x v="1"/>
    <b v="0"/>
    <m/>
    <x v="0"/>
    <x v="1"/>
    <x v="1"/>
    <x v="0"/>
    <m/>
    <x v="5"/>
    <x v="26"/>
    <b v="0"/>
    <b v="0"/>
    <b v="0"/>
    <b v="0"/>
    <b v="0"/>
    <b v="0"/>
    <b v="1"/>
  </r>
  <r>
    <x v="1"/>
    <x v="12"/>
    <s v="Nam Hkam (KBC Jaw Wang) II"/>
    <s v="MMR015CMP214"/>
    <s v="GCA"/>
    <s v="Urban"/>
    <n v="38"/>
    <n v="198"/>
    <n v="35"/>
    <n v="188"/>
    <n v="37"/>
    <n v="198"/>
    <b v="1"/>
    <s v="At least Monthly"/>
    <b v="1"/>
    <b v="1"/>
    <b v="1"/>
    <b v="1"/>
    <b v="0"/>
    <b v="0"/>
    <m/>
    <m/>
    <m/>
    <m/>
    <m/>
    <x v="0"/>
    <n v="1"/>
    <n v="2"/>
    <x v="2"/>
    <s v="Yes"/>
    <s v="Committee"/>
    <s v="Committee"/>
    <m/>
    <m/>
    <m/>
    <m/>
    <m/>
    <m/>
    <m/>
    <m/>
    <m/>
    <m/>
    <m/>
    <m/>
    <m/>
    <m/>
    <m/>
    <m/>
    <m/>
    <m/>
    <m/>
    <m/>
    <m/>
    <m/>
    <m/>
    <m/>
    <m/>
    <m/>
    <m/>
    <m/>
    <m/>
    <m/>
    <m/>
    <m/>
    <m/>
    <m/>
    <m/>
    <m/>
    <m/>
    <m/>
    <m/>
    <x v="0"/>
    <x v="0"/>
    <x v="1"/>
    <x v="0"/>
    <x v="0"/>
    <x v="0"/>
    <x v="1"/>
    <x v="1"/>
    <b v="0"/>
    <m/>
    <x v="0"/>
    <x v="1"/>
    <x v="1"/>
    <x v="0"/>
    <m/>
    <x v="12"/>
    <x v="27"/>
    <b v="0"/>
    <b v="0"/>
    <b v="0"/>
    <b v="0"/>
    <b v="0"/>
    <b v="0"/>
    <b v="1"/>
  </r>
  <r>
    <x v="1"/>
    <x v="12"/>
    <s v="Nam Hkam Catholic Church ( St. Thomas I)"/>
    <s v="MMR015CMP003"/>
    <s v="GCA"/>
    <s v="Urban"/>
    <n v="48"/>
    <n v="218"/>
    <n v="44"/>
    <n v="215"/>
    <n v="44"/>
    <n v="215"/>
    <b v="1"/>
    <s v="At least weekly"/>
    <b v="0"/>
    <b v="0"/>
    <b v="0"/>
    <b v="1"/>
    <b v="0"/>
    <b v="1"/>
    <m/>
    <m/>
    <m/>
    <n v="1"/>
    <n v="1"/>
    <x v="1"/>
    <m/>
    <m/>
    <x v="0"/>
    <s v="Yes"/>
    <s v="Committee"/>
    <s v="Committee"/>
    <m/>
    <m/>
    <m/>
    <m/>
    <m/>
    <m/>
    <m/>
    <m/>
    <m/>
    <m/>
    <m/>
    <m/>
    <m/>
    <m/>
    <m/>
    <m/>
    <m/>
    <m/>
    <m/>
    <m/>
    <m/>
    <m/>
    <m/>
    <m/>
    <m/>
    <m/>
    <m/>
    <m/>
    <m/>
    <m/>
    <m/>
    <m/>
    <m/>
    <m/>
    <m/>
    <m/>
    <m/>
    <m/>
    <m/>
    <x v="0"/>
    <x v="0"/>
    <x v="0"/>
    <x v="0"/>
    <x v="0"/>
    <x v="0"/>
    <x v="0"/>
    <x v="0"/>
    <b v="0"/>
    <m/>
    <x v="0"/>
    <x v="0"/>
    <x v="0"/>
    <x v="0"/>
    <m/>
    <x v="0"/>
    <x v="0"/>
    <b v="1"/>
    <b v="0"/>
    <b v="0"/>
    <b v="1"/>
    <b v="1"/>
    <b v="1"/>
    <b v="1"/>
  </r>
  <r>
    <x v="1"/>
    <x v="7"/>
    <s v="Nam Hpak Ka Mare "/>
    <s v="MMR015CMP007"/>
    <s v="GCA"/>
    <s v="Rural"/>
    <n v="64"/>
    <n v="286"/>
    <n v="62"/>
    <n v="281"/>
    <n v="62"/>
    <n v="281"/>
    <b v="1"/>
    <s v="At least Monthly"/>
    <b v="1"/>
    <b v="1"/>
    <b v="1"/>
    <b v="0"/>
    <b v="1"/>
    <b v="0"/>
    <n v="0"/>
    <n v="1"/>
    <n v="1"/>
    <n v="2"/>
    <n v="6"/>
    <x v="2"/>
    <n v="2"/>
    <n v="6"/>
    <x v="2"/>
    <s v="Yes"/>
    <s v="Committee"/>
    <s v="Committee"/>
    <m/>
    <m/>
    <m/>
    <m/>
    <m/>
    <m/>
    <m/>
    <m/>
    <m/>
    <m/>
    <m/>
    <m/>
    <m/>
    <m/>
    <m/>
    <m/>
    <m/>
    <m/>
    <m/>
    <m/>
    <m/>
    <m/>
    <m/>
    <m/>
    <m/>
    <m/>
    <m/>
    <m/>
    <m/>
    <m/>
    <m/>
    <m/>
    <m/>
    <m/>
    <m/>
    <m/>
    <m/>
    <m/>
    <m/>
    <x v="0"/>
    <x v="0"/>
    <x v="1"/>
    <x v="0"/>
    <x v="0"/>
    <x v="0"/>
    <x v="0"/>
    <x v="0"/>
    <b v="0"/>
    <m/>
    <x v="0"/>
    <x v="0"/>
    <x v="0"/>
    <x v="0"/>
    <m/>
    <x v="0"/>
    <x v="0"/>
    <b v="1"/>
    <b v="0"/>
    <b v="0"/>
    <b v="1"/>
    <b v="0"/>
    <b v="1"/>
    <b v="1"/>
  </r>
  <r>
    <x v="0"/>
    <x v="8"/>
    <s v="Nat Gyi Kone Baptist Church "/>
    <s v="MMR001CMP079"/>
    <s v="GCA"/>
    <s v="Urban"/>
    <n v="14"/>
    <n v="44"/>
    <n v="12"/>
    <n v="42"/>
    <n v="12"/>
    <n v="42"/>
    <b v="1"/>
    <s v="With each population change"/>
    <b v="1"/>
    <b v="1"/>
    <b v="1"/>
    <b v="1"/>
    <b v="0"/>
    <b v="0"/>
    <n v="1"/>
    <n v="1"/>
    <n v="2"/>
    <m/>
    <m/>
    <x v="0"/>
    <n v="1"/>
    <n v="3"/>
    <x v="1"/>
    <s v="No"/>
    <s v="Committee"/>
    <s v=""/>
    <m/>
    <m/>
    <m/>
    <m/>
    <m/>
    <m/>
    <m/>
    <m/>
    <m/>
    <m/>
    <m/>
    <m/>
    <m/>
    <m/>
    <m/>
    <m/>
    <m/>
    <m/>
    <m/>
    <m/>
    <m/>
    <m/>
    <m/>
    <m/>
    <m/>
    <m/>
    <m/>
    <m/>
    <m/>
    <m/>
    <m/>
    <m/>
    <m/>
    <m/>
    <m/>
    <m/>
    <m/>
    <m/>
    <m/>
    <x v="0"/>
    <x v="0"/>
    <x v="0"/>
    <x v="0"/>
    <x v="1"/>
    <x v="0"/>
    <x v="0"/>
    <x v="0"/>
    <b v="0"/>
    <m/>
    <x v="0"/>
    <x v="1"/>
    <x v="0"/>
    <x v="0"/>
    <m/>
    <x v="0"/>
    <x v="10"/>
    <b v="0"/>
    <b v="0"/>
    <b v="0"/>
    <b v="0"/>
    <b v="0"/>
    <b v="0"/>
    <b v="1"/>
  </r>
  <r>
    <x v="0"/>
    <x v="2"/>
    <s v="Nawng Hee Village"/>
    <s v="MMR001CMP033"/>
    <s v="GCA"/>
    <s v="Rural"/>
    <n v="18"/>
    <n v="82"/>
    <n v="12"/>
    <n v="51"/>
    <n v="18"/>
    <n v="81"/>
    <b v="1"/>
    <s v="Less frequent than Monthly"/>
    <b v="1"/>
    <b v="1"/>
    <b v="1"/>
    <b v="0"/>
    <b v="0"/>
    <b v="0"/>
    <m/>
    <m/>
    <m/>
    <m/>
    <m/>
    <x v="0"/>
    <m/>
    <m/>
    <x v="0"/>
    <s v="No"/>
    <s v="Focal point"/>
    <s v="Focal point"/>
    <m/>
    <m/>
    <m/>
    <m/>
    <m/>
    <m/>
    <m/>
    <m/>
    <m/>
    <m/>
    <m/>
    <m/>
    <m/>
    <m/>
    <m/>
    <m/>
    <m/>
    <m/>
    <m/>
    <m/>
    <m/>
    <m/>
    <m/>
    <m/>
    <m/>
    <m/>
    <m/>
    <m/>
    <m/>
    <m/>
    <m/>
    <m/>
    <m/>
    <m/>
    <m/>
    <m/>
    <m/>
    <m/>
    <m/>
    <x v="0"/>
    <x v="0"/>
    <x v="0"/>
    <x v="0"/>
    <x v="0"/>
    <x v="0"/>
    <x v="0"/>
    <x v="0"/>
    <b v="0"/>
    <m/>
    <x v="0"/>
    <x v="0"/>
    <x v="0"/>
    <x v="0"/>
    <m/>
    <x v="0"/>
    <x v="0"/>
    <b v="0"/>
    <b v="0"/>
    <b v="0"/>
    <b v="0"/>
    <b v="0"/>
    <b v="0"/>
    <b v="1"/>
  </r>
  <r>
    <x v="0"/>
    <x v="14"/>
    <s v="Nawng Ing (Indawgyi) Baptist Church  "/>
    <s v="MMR001CMP152"/>
    <s v="GCA"/>
    <s v="Rural"/>
    <n v="18"/>
    <n v="141"/>
    <n v="13"/>
    <n v="76"/>
    <n v="19"/>
    <n v="100"/>
    <b v="1"/>
    <s v="With each population change"/>
    <b v="1"/>
    <b v="1"/>
    <b v="1"/>
    <b v="1"/>
    <b v="0"/>
    <b v="0"/>
    <m/>
    <m/>
    <m/>
    <n v="1"/>
    <n v="7"/>
    <x v="1"/>
    <m/>
    <m/>
    <x v="0"/>
    <s v="Yes"/>
    <s v="Committee"/>
    <s v="Focal point"/>
    <m/>
    <m/>
    <m/>
    <m/>
    <m/>
    <m/>
    <m/>
    <m/>
    <m/>
    <m/>
    <m/>
    <m/>
    <m/>
    <m/>
    <m/>
    <m/>
    <m/>
    <m/>
    <m/>
    <m/>
    <m/>
    <m/>
    <m/>
    <m/>
    <m/>
    <m/>
    <m/>
    <m/>
    <m/>
    <m/>
    <m/>
    <m/>
    <m/>
    <m/>
    <m/>
    <m/>
    <m/>
    <m/>
    <m/>
    <x v="12"/>
    <x v="1"/>
    <x v="0"/>
    <x v="0"/>
    <x v="0"/>
    <x v="0"/>
    <x v="0"/>
    <x v="0"/>
    <b v="0"/>
    <m/>
    <x v="0"/>
    <x v="0"/>
    <x v="0"/>
    <x v="0"/>
    <m/>
    <x v="0"/>
    <x v="0"/>
    <b v="1"/>
    <b v="0"/>
    <b v="1"/>
    <b v="0"/>
    <b v="0"/>
    <b v="0"/>
    <b v="1"/>
  </r>
  <r>
    <x v="0"/>
    <x v="6"/>
    <s v="Nhkawng Pa "/>
    <s v="MMR001CMP131"/>
    <s v="NGCA"/>
    <s v="Rural"/>
    <n v="375"/>
    <n v="1598"/>
    <n v="375"/>
    <m/>
    <n v="375"/>
    <n v="0"/>
    <b v="1"/>
    <s v="Less frequent than Monthly"/>
    <b v="0"/>
    <b v="0"/>
    <b v="0"/>
    <b v="0"/>
    <b v="0"/>
    <b v="1"/>
    <n v="5"/>
    <n v="2"/>
    <m/>
    <m/>
    <m/>
    <x v="0"/>
    <m/>
    <m/>
    <x v="0"/>
    <s v="Yes"/>
    <s v="Committee"/>
    <s v="Committee"/>
    <n v="1"/>
    <m/>
    <m/>
    <m/>
    <m/>
    <m/>
    <m/>
    <m/>
    <m/>
    <m/>
    <m/>
    <m/>
    <m/>
    <n v="1"/>
    <m/>
    <m/>
    <m/>
    <m/>
    <m/>
    <m/>
    <m/>
    <m/>
    <m/>
    <m/>
    <m/>
    <m/>
    <n v="2"/>
    <m/>
    <m/>
    <m/>
    <m/>
    <m/>
    <m/>
    <m/>
    <m/>
    <m/>
    <m/>
    <m/>
    <m/>
    <x v="0"/>
    <x v="0"/>
    <x v="0"/>
    <x v="0"/>
    <x v="1"/>
    <x v="0"/>
    <x v="0"/>
    <x v="0"/>
    <b v="0"/>
    <m/>
    <x v="0"/>
    <x v="0"/>
    <x v="0"/>
    <x v="0"/>
    <m/>
    <x v="0"/>
    <x v="0"/>
    <b v="0"/>
    <b v="0"/>
    <b v="0"/>
    <b v="0"/>
    <b v="0"/>
    <b v="0"/>
    <b v="1"/>
  </r>
  <r>
    <x v="0"/>
    <x v="6"/>
    <s v="Ni Thaw Ka Monestry"/>
    <s v="MMR001CMP059"/>
    <s v="GCA"/>
    <s v="Urban"/>
    <n v="24"/>
    <n v="89"/>
    <n v="27"/>
    <n v="101"/>
    <n v="27"/>
    <n v="0"/>
    <b v="1"/>
    <s v="At least Monthly"/>
    <b v="1"/>
    <b v="1"/>
    <b v="1"/>
    <b v="0"/>
    <b v="0"/>
    <b v="1"/>
    <m/>
    <m/>
    <m/>
    <m/>
    <m/>
    <x v="0"/>
    <m/>
    <m/>
    <x v="0"/>
    <s v="No"/>
    <s v="Committee"/>
    <s v="Committee"/>
    <m/>
    <m/>
    <m/>
    <m/>
    <m/>
    <m/>
    <m/>
    <m/>
    <m/>
    <n v="1"/>
    <m/>
    <m/>
    <m/>
    <m/>
    <m/>
    <m/>
    <m/>
    <m/>
    <m/>
    <m/>
    <m/>
    <m/>
    <m/>
    <m/>
    <m/>
    <m/>
    <m/>
    <m/>
    <m/>
    <m/>
    <m/>
    <m/>
    <m/>
    <m/>
    <m/>
    <n v="1"/>
    <m/>
    <m/>
    <m/>
    <x v="0"/>
    <x v="0"/>
    <x v="0"/>
    <x v="0"/>
    <x v="0"/>
    <x v="0"/>
    <x v="0"/>
    <x v="0"/>
    <b v="0"/>
    <m/>
    <x v="0"/>
    <x v="0"/>
    <x v="0"/>
    <x v="0"/>
    <m/>
    <x v="0"/>
    <x v="0"/>
    <b v="0"/>
    <b v="0"/>
    <b v="0"/>
    <b v="0"/>
    <b v="0"/>
    <b v="0"/>
    <b v="1"/>
  </r>
  <r>
    <x v="0"/>
    <x v="5"/>
    <s v="Njang Dung Baptist Church "/>
    <s v="MMR001CMP002"/>
    <s v="GCA"/>
    <s v="Urban"/>
    <n v="57"/>
    <n v="233"/>
    <n v="58"/>
    <n v="241"/>
    <n v="58"/>
    <n v="241"/>
    <b v="1"/>
    <s v="At least Monthly"/>
    <b v="1"/>
    <b v="1"/>
    <b v="1"/>
    <b v="0"/>
    <b v="0"/>
    <b v="0"/>
    <n v="0"/>
    <n v="1"/>
    <n v="1"/>
    <n v="2"/>
    <n v="8"/>
    <x v="1"/>
    <m/>
    <m/>
    <x v="0"/>
    <s v="Yes"/>
    <s v="Committee"/>
    <s v="Focal point"/>
    <m/>
    <m/>
    <m/>
    <m/>
    <m/>
    <m/>
    <m/>
    <m/>
    <m/>
    <m/>
    <m/>
    <m/>
    <m/>
    <m/>
    <m/>
    <m/>
    <m/>
    <m/>
    <m/>
    <m/>
    <m/>
    <m/>
    <m/>
    <m/>
    <m/>
    <m/>
    <m/>
    <m/>
    <m/>
    <m/>
    <m/>
    <m/>
    <m/>
    <m/>
    <m/>
    <m/>
    <m/>
    <m/>
    <m/>
    <x v="4"/>
    <x v="27"/>
    <x v="0"/>
    <x v="0"/>
    <x v="0"/>
    <x v="0"/>
    <x v="0"/>
    <x v="0"/>
    <b v="0"/>
    <m/>
    <x v="0"/>
    <x v="0"/>
    <x v="0"/>
    <x v="0"/>
    <m/>
    <x v="0"/>
    <x v="0"/>
    <b v="0"/>
    <b v="0"/>
    <b v="0"/>
    <b v="0"/>
    <b v="0"/>
    <b v="0"/>
    <b v="1"/>
  </r>
  <r>
    <x v="0"/>
    <x v="6"/>
    <s v="Nyaung Na Pin "/>
    <s v="MMR001CMP072"/>
    <s v="GCA"/>
    <s v="Mixed"/>
    <n v="50"/>
    <n v="293"/>
    <n v="50"/>
    <n v="309"/>
    <n v="50"/>
    <n v="309"/>
    <b v="1"/>
    <s v="Less frequent than Monthly"/>
    <b v="1"/>
    <b v="1"/>
    <b v="0"/>
    <b v="0"/>
    <b v="1"/>
    <b v="0"/>
    <m/>
    <m/>
    <m/>
    <m/>
    <m/>
    <x v="0"/>
    <m/>
    <m/>
    <x v="0"/>
    <s v="Yes"/>
    <s v="Focal point"/>
    <s v="Committee"/>
    <n v="2"/>
    <m/>
    <m/>
    <m/>
    <m/>
    <m/>
    <m/>
    <m/>
    <m/>
    <m/>
    <m/>
    <m/>
    <m/>
    <m/>
    <m/>
    <m/>
    <m/>
    <m/>
    <m/>
    <m/>
    <m/>
    <m/>
    <m/>
    <m/>
    <m/>
    <m/>
    <n v="2"/>
    <m/>
    <m/>
    <m/>
    <m/>
    <m/>
    <m/>
    <m/>
    <m/>
    <m/>
    <m/>
    <m/>
    <m/>
    <x v="0"/>
    <x v="0"/>
    <x v="0"/>
    <x v="0"/>
    <x v="0"/>
    <x v="0"/>
    <x v="0"/>
    <x v="0"/>
    <b v="0"/>
    <m/>
    <x v="0"/>
    <x v="0"/>
    <x v="0"/>
    <x v="0"/>
    <m/>
    <x v="0"/>
    <x v="0"/>
    <b v="1"/>
    <b v="0"/>
    <b v="0"/>
    <b v="0"/>
    <b v="0"/>
    <b v="1"/>
    <b v="1"/>
  </r>
  <r>
    <x v="0"/>
    <x v="5"/>
    <s v="Pa Dauk Myaing(Pa La Na)"/>
    <s v="MMR001CMP162"/>
    <s v="GCA"/>
    <s v="Rural"/>
    <n v="43"/>
    <n v="207"/>
    <n v="43"/>
    <n v="269"/>
    <n v="43"/>
    <n v="270"/>
    <b v="1"/>
    <s v="With each population change"/>
    <b v="1"/>
    <b v="1"/>
    <b v="1"/>
    <b v="0"/>
    <b v="0"/>
    <b v="1"/>
    <n v="2"/>
    <n v="5"/>
    <n v="7"/>
    <n v="15"/>
    <n v="60"/>
    <x v="2"/>
    <m/>
    <m/>
    <x v="0"/>
    <s v="No"/>
    <s v="Focal point"/>
    <s v="Focal point"/>
    <n v="1"/>
    <m/>
    <m/>
    <m/>
    <m/>
    <m/>
    <m/>
    <m/>
    <m/>
    <m/>
    <m/>
    <m/>
    <m/>
    <n v="2"/>
    <m/>
    <m/>
    <m/>
    <m/>
    <m/>
    <m/>
    <m/>
    <m/>
    <m/>
    <m/>
    <m/>
    <m/>
    <n v="3"/>
    <m/>
    <m/>
    <m/>
    <m/>
    <m/>
    <m/>
    <m/>
    <m/>
    <m/>
    <m/>
    <m/>
    <m/>
    <x v="11"/>
    <x v="25"/>
    <x v="0"/>
    <x v="0"/>
    <x v="0"/>
    <x v="0"/>
    <x v="0"/>
    <x v="0"/>
    <b v="0"/>
    <m/>
    <x v="0"/>
    <x v="0"/>
    <x v="0"/>
    <x v="0"/>
    <m/>
    <x v="0"/>
    <x v="0"/>
    <b v="1"/>
    <b v="0"/>
    <b v="0"/>
    <b v="1"/>
    <b v="0"/>
    <b v="0"/>
    <b v="1"/>
  </r>
  <r>
    <x v="0"/>
    <x v="6"/>
    <s v="Pa Kahtawng "/>
    <s v="MMR001CMP126"/>
    <s v="NGCA"/>
    <s v="Mixed"/>
    <n v="677"/>
    <n v="3622"/>
    <n v="678"/>
    <n v="3741"/>
    <n v="678"/>
    <n v="0"/>
    <b v="1"/>
    <s v="Less frequent than Monthly"/>
    <b v="1"/>
    <b v="1"/>
    <b v="0"/>
    <b v="1"/>
    <b v="0"/>
    <b v="1"/>
    <n v="11"/>
    <n v="7"/>
    <n v="18"/>
    <m/>
    <m/>
    <x v="0"/>
    <m/>
    <m/>
    <x v="0"/>
    <s v="Yes"/>
    <s v="Committee"/>
    <s v="Committee"/>
    <n v="3"/>
    <m/>
    <m/>
    <m/>
    <m/>
    <m/>
    <m/>
    <m/>
    <m/>
    <m/>
    <m/>
    <m/>
    <m/>
    <n v="1"/>
    <m/>
    <m/>
    <m/>
    <m/>
    <m/>
    <m/>
    <m/>
    <m/>
    <m/>
    <m/>
    <m/>
    <m/>
    <n v="4"/>
    <m/>
    <m/>
    <m/>
    <m/>
    <m/>
    <m/>
    <m/>
    <m/>
    <m/>
    <m/>
    <m/>
    <m/>
    <x v="0"/>
    <x v="0"/>
    <x v="0"/>
    <x v="0"/>
    <x v="0"/>
    <x v="0"/>
    <x v="0"/>
    <x v="0"/>
    <b v="0"/>
    <m/>
    <x v="0"/>
    <x v="0"/>
    <x v="0"/>
    <x v="0"/>
    <m/>
    <x v="0"/>
    <x v="0"/>
    <b v="1"/>
    <b v="0"/>
    <b v="0"/>
    <b v="0"/>
    <b v="1"/>
    <b v="0"/>
    <b v="1"/>
  </r>
  <r>
    <x v="0"/>
    <x v="2"/>
    <s v="Pajau / Jan Mai"/>
    <s v="MMR001CMP120"/>
    <s v="NGCA"/>
    <s v="Sub-urban"/>
    <n v="191"/>
    <n v="768"/>
    <n v="178"/>
    <n v="850"/>
    <n v="178"/>
    <n v="850"/>
    <b v="1"/>
    <s v="Less frequent than Monthly"/>
    <b v="1"/>
    <b v="1"/>
    <b v="1"/>
    <b v="1"/>
    <b v="0"/>
    <b v="0"/>
    <n v="3"/>
    <n v="3"/>
    <n v="6"/>
    <n v="1"/>
    <n v="3"/>
    <x v="1"/>
    <n v="1"/>
    <n v="3"/>
    <x v="1"/>
    <s v="Yes"/>
    <s v="Committee"/>
    <s v="Focal point"/>
    <m/>
    <m/>
    <m/>
    <m/>
    <m/>
    <m/>
    <m/>
    <m/>
    <m/>
    <m/>
    <m/>
    <m/>
    <m/>
    <m/>
    <m/>
    <m/>
    <m/>
    <m/>
    <m/>
    <m/>
    <m/>
    <m/>
    <m/>
    <m/>
    <m/>
    <m/>
    <m/>
    <m/>
    <m/>
    <m/>
    <m/>
    <m/>
    <m/>
    <m/>
    <m/>
    <m/>
    <m/>
    <m/>
    <m/>
    <x v="0"/>
    <x v="28"/>
    <x v="0"/>
    <x v="0"/>
    <x v="0"/>
    <x v="0"/>
    <x v="0"/>
    <x v="1"/>
    <b v="0"/>
    <m/>
    <x v="0"/>
    <x v="0"/>
    <x v="1"/>
    <x v="0"/>
    <m/>
    <x v="0"/>
    <x v="0"/>
    <b v="1"/>
    <b v="1"/>
    <b v="0"/>
    <b v="0"/>
    <b v="1"/>
    <b v="0"/>
    <b v="1"/>
  </r>
  <r>
    <x v="0"/>
    <x v="4"/>
    <s v="Pan Wa"/>
    <s v="MMR001CMP210"/>
    <s v="GCA"/>
    <s v="Mixed"/>
    <n v="60"/>
    <n v="275"/>
    <n v="34"/>
    <n v="220"/>
    <n v="60"/>
    <n v="275"/>
    <b v="1"/>
    <s v="At least Monthly"/>
    <b v="1"/>
    <b v="1"/>
    <b v="1"/>
    <b v="0"/>
    <b v="0"/>
    <b v="1"/>
    <m/>
    <n v="3"/>
    <n v="3"/>
    <m/>
    <m/>
    <x v="0"/>
    <n v="3"/>
    <n v="18"/>
    <x v="4"/>
    <s v="No"/>
    <s v="Focal point"/>
    <s v="Committee"/>
    <m/>
    <m/>
    <m/>
    <m/>
    <m/>
    <m/>
    <m/>
    <m/>
    <m/>
    <m/>
    <m/>
    <m/>
    <m/>
    <m/>
    <m/>
    <m/>
    <m/>
    <m/>
    <m/>
    <m/>
    <m/>
    <m/>
    <m/>
    <m/>
    <m/>
    <m/>
    <m/>
    <m/>
    <m/>
    <m/>
    <m/>
    <m/>
    <m/>
    <m/>
    <m/>
    <m/>
    <m/>
    <m/>
    <m/>
    <x v="0"/>
    <x v="0"/>
    <x v="0"/>
    <x v="0"/>
    <x v="0"/>
    <x v="0"/>
    <x v="0"/>
    <x v="1"/>
    <b v="0"/>
    <m/>
    <x v="0"/>
    <x v="0"/>
    <x v="1"/>
    <x v="0"/>
    <m/>
    <x v="0"/>
    <x v="0"/>
    <b v="1"/>
    <b v="1"/>
    <b v="0"/>
    <b v="1"/>
    <b v="1"/>
    <b v="0"/>
    <b v="1"/>
  </r>
  <r>
    <x v="0"/>
    <x v="0"/>
    <s v="Yumar Baptist Church"/>
    <s v="MMR001CMP105"/>
    <s v="GCA"/>
    <s v="Rural"/>
    <n v="19"/>
    <n v="72"/>
    <n v="19"/>
    <n v="72"/>
    <n v="19"/>
    <n v="72"/>
    <b v="1"/>
    <s v="At least Monthly"/>
    <b v="1"/>
    <b v="1"/>
    <b v="1"/>
    <b v="0"/>
    <b v="0"/>
    <b v="0"/>
    <m/>
    <m/>
    <m/>
    <m/>
    <m/>
    <x v="0"/>
    <n v="1"/>
    <n v="6"/>
    <x v="5"/>
    <s v="Yes"/>
    <s v="Focal point"/>
    <s v="Focal point"/>
    <m/>
    <m/>
    <m/>
    <m/>
    <m/>
    <m/>
    <m/>
    <m/>
    <m/>
    <m/>
    <m/>
    <m/>
    <m/>
    <m/>
    <m/>
    <m/>
    <m/>
    <m/>
    <m/>
    <m/>
    <m/>
    <m/>
    <m/>
    <m/>
    <m/>
    <m/>
    <m/>
    <m/>
    <m/>
    <m/>
    <m/>
    <m/>
    <m/>
    <m/>
    <m/>
    <m/>
    <m/>
    <m/>
    <m/>
    <x v="0"/>
    <x v="0"/>
    <x v="0"/>
    <x v="0"/>
    <x v="0"/>
    <x v="1"/>
    <x v="0"/>
    <x v="0"/>
    <b v="0"/>
    <m/>
    <x v="0"/>
    <x v="0"/>
    <x v="1"/>
    <x v="0"/>
    <m/>
    <x v="0"/>
    <x v="0"/>
    <b v="0"/>
    <b v="0"/>
    <b v="0"/>
    <b v="0"/>
    <b v="0"/>
    <b v="0"/>
    <b v="1"/>
  </r>
  <r>
    <x v="0"/>
    <x v="2"/>
    <s v="Zai Awng / Mung Ga Zup"/>
    <s v="MMR001CMP111"/>
    <s v="NGCA"/>
    <s v="Sub-urban"/>
    <n v="680"/>
    <n v="2913"/>
    <n v="612"/>
    <n v="2806"/>
    <n v="612"/>
    <n v="2806"/>
    <b v="1"/>
    <s v="At least Monthly"/>
    <b v="1"/>
    <b v="1"/>
    <b v="1"/>
    <b v="1"/>
    <b v="0"/>
    <b v="0"/>
    <m/>
    <m/>
    <m/>
    <m/>
    <m/>
    <x v="0"/>
    <n v="7"/>
    <n v="25"/>
    <x v="2"/>
    <s v="Yes"/>
    <s v="Committee"/>
    <s v="Focal point"/>
    <m/>
    <m/>
    <m/>
    <m/>
    <m/>
    <m/>
    <m/>
    <m/>
    <m/>
    <m/>
    <m/>
    <m/>
    <m/>
    <m/>
    <m/>
    <m/>
    <m/>
    <m/>
    <m/>
    <m/>
    <m/>
    <m/>
    <m/>
    <m/>
    <m/>
    <m/>
    <m/>
    <m/>
    <m/>
    <m/>
    <m/>
    <m/>
    <m/>
    <m/>
    <m/>
    <m/>
    <m/>
    <m/>
    <m/>
    <x v="0"/>
    <x v="0"/>
    <x v="1"/>
    <x v="0"/>
    <x v="0"/>
    <x v="1"/>
    <x v="0"/>
    <x v="0"/>
    <b v="0"/>
    <m/>
    <x v="0"/>
    <x v="0"/>
    <x v="1"/>
    <x v="0"/>
    <m/>
    <x v="0"/>
    <x v="0"/>
    <b v="0"/>
    <b v="1"/>
    <b v="0"/>
    <b v="1"/>
    <b v="1"/>
    <b v="0"/>
    <b v="1"/>
  </r>
  <r>
    <x v="1"/>
    <x v="7"/>
    <s v="Zup Aung Camp"/>
    <s v="MMR015CMP020"/>
    <s v="GCA"/>
    <s v="Rural"/>
    <n v="218"/>
    <n v="1108"/>
    <n v="202"/>
    <n v="906"/>
    <n v="202"/>
    <n v="906"/>
    <b v="0"/>
    <m/>
    <b v="0"/>
    <b v="0"/>
    <b v="0"/>
    <b v="0"/>
    <b v="0"/>
    <b v="0"/>
    <m/>
    <m/>
    <m/>
    <n v="11"/>
    <n v="45"/>
    <x v="2"/>
    <m/>
    <m/>
    <x v="0"/>
    <s v="Yes"/>
    <s v="Focal point"/>
    <s v="Focal point"/>
    <m/>
    <m/>
    <m/>
    <m/>
    <m/>
    <m/>
    <m/>
    <m/>
    <m/>
    <m/>
    <m/>
    <m/>
    <m/>
    <m/>
    <m/>
    <m/>
    <m/>
    <m/>
    <m/>
    <m/>
    <m/>
    <m/>
    <m/>
    <m/>
    <m/>
    <m/>
    <m/>
    <m/>
    <m/>
    <m/>
    <m/>
    <m/>
    <m/>
    <m/>
    <m/>
    <m/>
    <m/>
    <m/>
    <m/>
    <x v="0"/>
    <x v="0"/>
    <x v="0"/>
    <x v="0"/>
    <x v="0"/>
    <x v="0"/>
    <x v="0"/>
    <x v="0"/>
    <b v="0"/>
    <m/>
    <x v="0"/>
    <x v="0"/>
    <x v="0"/>
    <x v="0"/>
    <m/>
    <x v="0"/>
    <x v="0"/>
    <b v="1"/>
    <b v="0"/>
    <b v="0"/>
    <b v="1"/>
    <b v="1"/>
    <b v="0"/>
    <b v="0"/>
  </r>
</pivotCacheRecords>
</file>

<file path=xl/pivotCache/pivotCacheRecords2.xml><?xml version="1.0" encoding="utf-8"?>
<pivotCacheRecords xmlns="http://schemas.openxmlformats.org/spreadsheetml/2006/main" xmlns:r="http://schemas.openxmlformats.org/officeDocument/2006/relationships" count="640">
  <r>
    <x v="0"/>
    <s v="KBC"/>
    <x v="0"/>
    <x v="0"/>
    <s v="61"/>
  </r>
  <r>
    <x v="1"/>
    <s v="KBC"/>
    <x v="0"/>
    <x v="0"/>
    <s v="35"/>
  </r>
  <r>
    <x v="2"/>
    <s v="KBC"/>
    <x v="0"/>
    <x v="0"/>
    <s v="42"/>
  </r>
  <r>
    <x v="3"/>
    <s v="KBC"/>
    <x v="0"/>
    <x v="0"/>
    <s v="60"/>
  </r>
  <r>
    <x v="4"/>
    <s v="KBC"/>
    <x v="0"/>
    <x v="1"/>
    <s v="29"/>
  </r>
  <r>
    <x v="5"/>
    <s v="KBC"/>
    <x v="0"/>
    <x v="0"/>
    <s v="40"/>
  </r>
  <r>
    <x v="6"/>
    <s v="KBC"/>
    <x v="0"/>
    <x v="0"/>
    <s v="37"/>
  </r>
  <r>
    <x v="7"/>
    <s v="KBC"/>
    <x v="0"/>
    <x v="0"/>
    <s v="28"/>
  </r>
  <r>
    <x v="8"/>
    <s v="KBC"/>
    <x v="0"/>
    <x v="0"/>
    <s v="55"/>
  </r>
  <r>
    <x v="9"/>
    <s v="KBC"/>
    <x v="0"/>
    <x v="0"/>
    <s v="27"/>
  </r>
  <r>
    <x v="10"/>
    <s v="KBC"/>
    <x v="0"/>
    <x v="0"/>
    <s v="42"/>
  </r>
  <r>
    <x v="11"/>
    <s v="KBC"/>
    <x v="0"/>
    <x v="0"/>
    <s v="56"/>
  </r>
  <r>
    <x v="12"/>
    <s v="KBC"/>
    <x v="0"/>
    <x v="0"/>
    <s v="38"/>
  </r>
  <r>
    <x v="13"/>
    <s v="KBC"/>
    <x v="0"/>
    <x v="0"/>
    <s v="53"/>
  </r>
  <r>
    <x v="14"/>
    <s v="KBC"/>
    <x v="0"/>
    <x v="0"/>
    <s v="53"/>
  </r>
  <r>
    <x v="15"/>
    <s v="KBC"/>
    <x v="0"/>
    <x v="0"/>
    <s v="52"/>
  </r>
  <r>
    <x v="16"/>
    <s v="KBC"/>
    <x v="0"/>
    <x v="1"/>
    <s v="36"/>
  </r>
  <r>
    <x v="17"/>
    <s v="KBC"/>
    <x v="0"/>
    <x v="0"/>
    <s v="41"/>
  </r>
  <r>
    <x v="18"/>
    <s v="KBC"/>
    <x v="0"/>
    <x v="0"/>
    <s v="29"/>
  </r>
  <r>
    <x v="19"/>
    <s v="KBC"/>
    <x v="0"/>
    <x v="0"/>
    <s v="52"/>
  </r>
  <r>
    <x v="20"/>
    <s v="KBC"/>
    <x v="0"/>
    <x v="1"/>
    <s v="30"/>
  </r>
  <r>
    <x v="21"/>
    <s v="KBC"/>
    <x v="0"/>
    <x v="0"/>
    <s v="37"/>
  </r>
  <r>
    <x v="22"/>
    <s v="KBC"/>
    <x v="0"/>
    <x v="0"/>
    <s v="39"/>
  </r>
  <r>
    <x v="23"/>
    <s v="KBC"/>
    <x v="0"/>
    <x v="1"/>
    <s v="33"/>
  </r>
  <r>
    <x v="24"/>
    <s v="KMSS-BMO"/>
    <x v="0"/>
    <x v="0"/>
    <s v="71"/>
  </r>
  <r>
    <x v="25"/>
    <s v="KBC"/>
    <x v="0"/>
    <x v="1"/>
    <s v="48"/>
  </r>
  <r>
    <x v="26"/>
    <s v="KBC"/>
    <x v="0"/>
    <x v="1"/>
    <s v="48"/>
  </r>
  <r>
    <x v="27"/>
    <s v="KBC"/>
    <x v="0"/>
    <x v="1"/>
    <s v="48"/>
  </r>
  <r>
    <x v="28"/>
    <s v="KBC"/>
    <x v="0"/>
    <x v="0"/>
    <s v="56"/>
  </r>
  <r>
    <x v="29"/>
    <s v="KBC"/>
    <x v="0"/>
    <x v="0"/>
    <s v="75"/>
  </r>
  <r>
    <x v="30"/>
    <s v="KBC"/>
    <x v="0"/>
    <x v="0"/>
    <s v="34"/>
  </r>
  <r>
    <x v="31"/>
    <s v="KBC"/>
    <x v="0"/>
    <x v="0"/>
    <s v="44"/>
  </r>
  <r>
    <x v="32"/>
    <s v="KBC"/>
    <x v="0"/>
    <x v="0"/>
    <s v="46"/>
  </r>
  <r>
    <x v="33"/>
    <s v="KBC"/>
    <x v="0"/>
    <x v="0"/>
    <s v="49"/>
  </r>
  <r>
    <x v="34"/>
    <s v="KMSS-LSO"/>
    <x v="1"/>
    <x v="1"/>
    <s v="40"/>
  </r>
  <r>
    <x v="35"/>
    <s v="KMSS-LSO"/>
    <x v="0"/>
    <x v="0"/>
    <s v="38"/>
  </r>
  <r>
    <x v="36"/>
    <s v="KMSS-LSO"/>
    <x v="0"/>
    <x v="2"/>
    <m/>
  </r>
  <r>
    <x v="37"/>
    <s v="KMSS-LSO"/>
    <x v="0"/>
    <x v="1"/>
    <s v="52"/>
  </r>
  <r>
    <x v="38"/>
    <s v="KMSS-LSO"/>
    <x v="0"/>
    <x v="0"/>
    <s v="54"/>
  </r>
  <r>
    <x v="39"/>
    <s v="KBC"/>
    <x v="2"/>
    <x v="1"/>
    <s v="41"/>
  </r>
  <r>
    <x v="40"/>
    <s v="KBC"/>
    <x v="0"/>
    <x v="0"/>
    <s v="28"/>
  </r>
  <r>
    <x v="41"/>
    <s v="KBC"/>
    <x v="0"/>
    <x v="0"/>
    <s v="25"/>
  </r>
  <r>
    <x v="42"/>
    <s v="KBC"/>
    <x v="0"/>
    <x v="0"/>
    <s v="32"/>
  </r>
  <r>
    <x v="43"/>
    <s v="KBC"/>
    <x v="0"/>
    <x v="0"/>
    <s v="44"/>
  </r>
  <r>
    <x v="44"/>
    <s v="KBC"/>
    <x v="0"/>
    <x v="0"/>
    <s v="32"/>
  </r>
  <r>
    <x v="45"/>
    <s v="KMSS-BMO"/>
    <x v="0"/>
    <x v="0"/>
    <s v="48"/>
  </r>
  <r>
    <x v="46"/>
    <s v="KMSS-BMO"/>
    <x v="0"/>
    <x v="0"/>
    <s v="48"/>
  </r>
  <r>
    <x v="47"/>
    <s v="KMSS-BMO"/>
    <x v="0"/>
    <x v="0"/>
    <s v="51"/>
  </r>
  <r>
    <x v="48"/>
    <s v="KMSS-BMO"/>
    <x v="0"/>
    <x v="0"/>
    <s v="38"/>
  </r>
  <r>
    <x v="49"/>
    <s v="KMSS-BMO"/>
    <x v="0"/>
    <x v="0"/>
    <s v="53"/>
  </r>
  <r>
    <x v="50"/>
    <s v="KMSS-BMO"/>
    <x v="0"/>
    <x v="0"/>
    <s v="37"/>
  </r>
  <r>
    <x v="51"/>
    <s v="KMSS-BMO"/>
    <x v="0"/>
    <x v="0"/>
    <s v="47"/>
  </r>
  <r>
    <x v="52"/>
    <s v="KMSS-BMO"/>
    <x v="0"/>
    <x v="1"/>
    <s v="28"/>
  </r>
  <r>
    <x v="53"/>
    <s v="KMSS-BMO"/>
    <x v="0"/>
    <x v="0"/>
    <s v="31"/>
  </r>
  <r>
    <x v="54"/>
    <s v="KMSS-BMO"/>
    <x v="0"/>
    <x v="0"/>
    <s v="53"/>
  </r>
  <r>
    <x v="55"/>
    <s v="KMSS-BMO"/>
    <x v="0"/>
    <x v="0"/>
    <s v="47"/>
  </r>
  <r>
    <x v="56"/>
    <s v="KMSS-MYT"/>
    <x v="0"/>
    <x v="0"/>
    <s v="44"/>
  </r>
  <r>
    <x v="57"/>
    <s v="KMSS-MYT"/>
    <x v="0"/>
    <x v="0"/>
    <s v="29"/>
  </r>
  <r>
    <x v="58"/>
    <s v="KMSS-MYT"/>
    <x v="0"/>
    <x v="0"/>
    <s v="39"/>
  </r>
  <r>
    <x v="59"/>
    <s v="KMSS-MYT"/>
    <x v="0"/>
    <x v="0"/>
    <s v="26"/>
  </r>
  <r>
    <x v="60"/>
    <s v="KMSS-MYT"/>
    <x v="0"/>
    <x v="1"/>
    <s v="41"/>
  </r>
  <r>
    <x v="61"/>
    <s v="KMSS-MYT"/>
    <x v="0"/>
    <x v="0"/>
    <s v="30"/>
  </r>
  <r>
    <x v="62"/>
    <s v="KMSS-MYT"/>
    <x v="2"/>
    <x v="0"/>
    <s v="45"/>
  </r>
  <r>
    <x v="63"/>
    <s v="KMSS-MYT"/>
    <x v="0"/>
    <x v="0"/>
    <s v="43"/>
  </r>
  <r>
    <x v="64"/>
    <s v="KMSS-MYT"/>
    <x v="2"/>
    <x v="1"/>
    <s v="45"/>
  </r>
  <r>
    <x v="65"/>
    <s v="KMSS-MYT"/>
    <x v="0"/>
    <x v="0"/>
    <s v="50"/>
  </r>
  <r>
    <x v="66"/>
    <s v="KMSS-MYT"/>
    <x v="0"/>
    <x v="0"/>
    <s v="55"/>
  </r>
  <r>
    <x v="67"/>
    <s v="KMSS-MYT"/>
    <x v="0"/>
    <x v="0"/>
    <s v="42"/>
  </r>
  <r>
    <x v="68"/>
    <s v="KMSS-MYT"/>
    <x v="0"/>
    <x v="0"/>
    <s v="64"/>
  </r>
  <r>
    <x v="69"/>
    <s v="KMSS-MYT"/>
    <x v="0"/>
    <x v="0"/>
    <s v="38"/>
  </r>
  <r>
    <x v="70"/>
    <s v="KMSS-MYT"/>
    <x v="0"/>
    <x v="1"/>
    <s v="27"/>
  </r>
  <r>
    <x v="71"/>
    <s v="KMSS-MYT"/>
    <x v="2"/>
    <x v="0"/>
    <s v="44"/>
  </r>
  <r>
    <x v="72"/>
    <s v="SHALOM"/>
    <x v="2"/>
    <x v="1"/>
    <s v="35"/>
  </r>
  <r>
    <x v="73"/>
    <s v="SHALOM"/>
    <x v="2"/>
    <x v="1"/>
    <s v="29"/>
  </r>
  <r>
    <x v="74"/>
    <s v="SHALOM"/>
    <x v="0"/>
    <x v="1"/>
    <s v="50"/>
  </r>
  <r>
    <x v="75"/>
    <s v="SHALOM"/>
    <x v="0"/>
    <x v="0"/>
    <s v="45"/>
  </r>
  <r>
    <x v="76"/>
    <s v="SHALOM"/>
    <x v="2"/>
    <x v="0"/>
    <s v="21"/>
  </r>
  <r>
    <x v="77"/>
    <s v="SHALOM"/>
    <x v="1"/>
    <x v="1"/>
    <m/>
  </r>
  <r>
    <x v="78"/>
    <s v="SHALOM"/>
    <x v="0"/>
    <x v="0"/>
    <s v="40"/>
  </r>
  <r>
    <x v="79"/>
    <s v="SHALOM"/>
    <x v="0"/>
    <x v="0"/>
    <s v="45"/>
  </r>
  <r>
    <x v="80"/>
    <s v="SHALOM"/>
    <x v="0"/>
    <x v="0"/>
    <s v="63"/>
  </r>
  <r>
    <x v="81"/>
    <s v="SHALOM"/>
    <x v="0"/>
    <x v="0"/>
    <s v="37"/>
  </r>
  <r>
    <x v="82"/>
    <s v="SHALOM"/>
    <x v="1"/>
    <x v="0"/>
    <s v="35"/>
  </r>
  <r>
    <x v="83"/>
    <s v="SHALOM"/>
    <x v="0"/>
    <x v="0"/>
    <s v="40"/>
  </r>
  <r>
    <x v="84"/>
    <s v="SHALOM"/>
    <x v="0"/>
    <x v="0"/>
    <s v="42"/>
  </r>
  <r>
    <x v="85"/>
    <s v="SHALOM"/>
    <x v="0"/>
    <x v="0"/>
    <s v="32"/>
  </r>
  <r>
    <x v="86"/>
    <s v="SHALOM"/>
    <x v="0"/>
    <x v="0"/>
    <s v="51"/>
  </r>
  <r>
    <x v="87"/>
    <s v="SHALOM"/>
    <x v="0"/>
    <x v="0"/>
    <s v="50"/>
  </r>
  <r>
    <x v="88"/>
    <s v="SHALOM"/>
    <x v="2"/>
    <x v="1"/>
    <s v="44"/>
  </r>
  <r>
    <x v="89"/>
    <s v="SHALOM"/>
    <x v="0"/>
    <x v="0"/>
    <s v="53"/>
  </r>
  <r>
    <x v="90"/>
    <s v="SHALOM"/>
    <x v="2"/>
    <x v="0"/>
    <s v="44"/>
  </r>
  <r>
    <x v="91"/>
    <s v="SHALOM"/>
    <x v="1"/>
    <x v="1"/>
    <s v="26"/>
  </r>
  <r>
    <x v="92"/>
    <s v="SHALOM"/>
    <x v="0"/>
    <x v="0"/>
    <s v="45"/>
  </r>
  <r>
    <x v="93"/>
    <s v="SHALOM"/>
    <x v="0"/>
    <x v="1"/>
    <s v="30"/>
  </r>
  <r>
    <x v="94"/>
    <s v="SHALOM"/>
    <x v="0"/>
    <x v="0"/>
    <s v="45"/>
  </r>
  <r>
    <x v="95"/>
    <s v="SHALOM"/>
    <x v="0"/>
    <x v="0"/>
    <s v="26"/>
  </r>
  <r>
    <x v="96"/>
    <s v="SHALOM"/>
    <x v="0"/>
    <x v="0"/>
    <s v="47"/>
  </r>
  <r>
    <x v="97"/>
    <s v="SHALOM"/>
    <x v="2"/>
    <x v="0"/>
    <s v="45"/>
  </r>
  <r>
    <x v="98"/>
    <s v="KBC"/>
    <x v="0"/>
    <x v="0"/>
    <s v="30"/>
  </r>
  <r>
    <x v="99"/>
    <s v="KBC"/>
    <x v="0"/>
    <x v="0"/>
    <s v="55"/>
  </r>
  <r>
    <x v="100"/>
    <s v="KBC"/>
    <x v="2"/>
    <x v="1"/>
    <s v="39"/>
  </r>
  <r>
    <x v="101"/>
    <s v="SHALOM"/>
    <x v="2"/>
    <x v="0"/>
    <s v="55"/>
  </r>
  <r>
    <x v="102"/>
    <s v="SHALOM"/>
    <x v="0"/>
    <x v="1"/>
    <s v="35"/>
  </r>
  <r>
    <x v="103"/>
    <s v="SHALOM"/>
    <x v="2"/>
    <x v="0"/>
    <s v="41"/>
  </r>
  <r>
    <x v="104"/>
    <s v="SHALOM"/>
    <x v="0"/>
    <x v="0"/>
    <s v="45"/>
  </r>
  <r>
    <x v="105"/>
    <s v="SHALOM"/>
    <x v="2"/>
    <x v="0"/>
    <s v="53"/>
  </r>
  <r>
    <x v="106"/>
    <s v="KBC"/>
    <x v="0"/>
    <x v="1"/>
    <s v="40"/>
  </r>
  <r>
    <x v="107"/>
    <s v="KBC"/>
    <x v="0"/>
    <x v="0"/>
    <s v="63"/>
  </r>
  <r>
    <x v="108"/>
    <s v="KBC"/>
    <x v="0"/>
    <x v="0"/>
    <m/>
  </r>
  <r>
    <x v="109"/>
    <s v="KBC"/>
    <x v="0"/>
    <x v="0"/>
    <s v="70"/>
  </r>
  <r>
    <x v="110"/>
    <s v="KBC"/>
    <x v="0"/>
    <x v="0"/>
    <s v="40"/>
  </r>
  <r>
    <x v="111"/>
    <s v="KBC"/>
    <x v="0"/>
    <x v="0"/>
    <s v="77"/>
  </r>
  <r>
    <x v="112"/>
    <s v="KBC"/>
    <x v="0"/>
    <x v="0"/>
    <s v="77"/>
  </r>
  <r>
    <x v="113"/>
    <s v="KBC"/>
    <x v="0"/>
    <x v="1"/>
    <s v="51"/>
  </r>
  <r>
    <x v="114"/>
    <s v="KBC"/>
    <x v="0"/>
    <x v="0"/>
    <s v="47"/>
  </r>
  <r>
    <x v="115"/>
    <s v="KBC"/>
    <x v="0"/>
    <x v="0"/>
    <s v="41"/>
  </r>
  <r>
    <x v="116"/>
    <s v="KBC"/>
    <x v="2"/>
    <x v="0"/>
    <s v="45"/>
  </r>
  <r>
    <x v="117"/>
    <s v="KBC"/>
    <x v="1"/>
    <x v="1"/>
    <s v="36"/>
  </r>
  <r>
    <x v="118"/>
    <s v="KBC"/>
    <x v="0"/>
    <x v="1"/>
    <s v="62"/>
  </r>
  <r>
    <x v="119"/>
    <s v="KBC"/>
    <x v="0"/>
    <x v="1"/>
    <s v="47"/>
  </r>
  <r>
    <x v="120"/>
    <s v="KBC"/>
    <x v="0"/>
    <x v="0"/>
    <s v="37"/>
  </r>
  <r>
    <x v="121"/>
    <s v="KBC"/>
    <x v="0"/>
    <x v="0"/>
    <s v="30"/>
  </r>
  <r>
    <x v="122"/>
    <s v="KBC"/>
    <x v="0"/>
    <x v="0"/>
    <s v="42"/>
  </r>
  <r>
    <x v="123"/>
    <s v="KBC"/>
    <x v="0"/>
    <x v="1"/>
    <s v="59"/>
  </r>
  <r>
    <x v="124"/>
    <s v="KBC"/>
    <x v="0"/>
    <x v="0"/>
    <s v="45"/>
  </r>
  <r>
    <x v="125"/>
    <s v="KBC"/>
    <x v="0"/>
    <x v="0"/>
    <s v="45"/>
  </r>
  <r>
    <x v="126"/>
    <s v="KBC"/>
    <x v="0"/>
    <x v="0"/>
    <s v="45"/>
  </r>
  <r>
    <x v="127"/>
    <s v="KBC"/>
    <x v="3"/>
    <x v="1"/>
    <s v="37"/>
  </r>
  <r>
    <x v="0"/>
    <s v="KBC"/>
    <x v="2"/>
    <x v="1"/>
    <s v="20"/>
  </r>
  <r>
    <x v="1"/>
    <s v="KBC"/>
    <x v="2"/>
    <x v="1"/>
    <s v="35"/>
  </r>
  <r>
    <x v="2"/>
    <s v="KBC"/>
    <x v="3"/>
    <x v="0"/>
    <s v="58"/>
  </r>
  <r>
    <x v="3"/>
    <s v="KBC"/>
    <x v="4"/>
    <x v="3"/>
    <m/>
  </r>
  <r>
    <x v="4"/>
    <s v="KBC"/>
    <x v="1"/>
    <x v="0"/>
    <s v="42"/>
  </r>
  <r>
    <x v="5"/>
    <s v="KBC"/>
    <x v="2"/>
    <x v="1"/>
    <s v="35"/>
  </r>
  <r>
    <x v="6"/>
    <s v="KBC"/>
    <x v="4"/>
    <x v="3"/>
    <m/>
  </r>
  <r>
    <x v="7"/>
    <s v="KBC"/>
    <x v="1"/>
    <x v="1"/>
    <s v="28"/>
  </r>
  <r>
    <x v="8"/>
    <s v="KBC"/>
    <x v="4"/>
    <x v="3"/>
    <m/>
  </r>
  <r>
    <x v="9"/>
    <s v="KBC"/>
    <x v="2"/>
    <x v="1"/>
    <s v="24"/>
  </r>
  <r>
    <x v="10"/>
    <s v="KBC"/>
    <x v="2"/>
    <x v="1"/>
    <s v="28"/>
  </r>
  <r>
    <x v="11"/>
    <s v="KBC"/>
    <x v="2"/>
    <x v="1"/>
    <s v="45"/>
  </r>
  <r>
    <x v="12"/>
    <s v="KBC"/>
    <x v="2"/>
    <x v="1"/>
    <s v="30"/>
  </r>
  <r>
    <x v="13"/>
    <s v="KBC"/>
    <x v="2"/>
    <x v="1"/>
    <s v="25"/>
  </r>
  <r>
    <x v="14"/>
    <s v="KBC"/>
    <x v="4"/>
    <x v="3"/>
    <m/>
  </r>
  <r>
    <x v="15"/>
    <s v="KBC"/>
    <x v="4"/>
    <x v="3"/>
    <m/>
  </r>
  <r>
    <x v="16"/>
    <s v="KBC"/>
    <x v="1"/>
    <x v="0"/>
    <s v="40"/>
  </r>
  <r>
    <x v="17"/>
    <s v="KBC"/>
    <x v="1"/>
    <x v="0"/>
    <s v="40"/>
  </r>
  <r>
    <x v="18"/>
    <s v="KBC"/>
    <x v="2"/>
    <x v="0"/>
    <s v="38"/>
  </r>
  <r>
    <x v="19"/>
    <s v="KBC"/>
    <x v="1"/>
    <x v="0"/>
    <s v="50"/>
  </r>
  <r>
    <x v="20"/>
    <s v="KBC"/>
    <x v="1"/>
    <x v="0"/>
    <s v="53"/>
  </r>
  <r>
    <x v="21"/>
    <s v="KBC"/>
    <x v="1"/>
    <x v="0"/>
    <s v="41"/>
  </r>
  <r>
    <x v="22"/>
    <s v="KBC"/>
    <x v="0"/>
    <x v="0"/>
    <s v="33"/>
  </r>
  <r>
    <x v="23"/>
    <s v="KBC"/>
    <x v="1"/>
    <x v="0"/>
    <s v="40"/>
  </r>
  <r>
    <x v="24"/>
    <s v="KMSS-BMO"/>
    <x v="4"/>
    <x v="3"/>
    <m/>
  </r>
  <r>
    <x v="25"/>
    <s v="KBC"/>
    <x v="1"/>
    <x v="1"/>
    <s v="30"/>
  </r>
  <r>
    <x v="26"/>
    <s v="KBC"/>
    <x v="1"/>
    <x v="1"/>
    <s v="80"/>
  </r>
  <r>
    <x v="27"/>
    <s v="KBC"/>
    <x v="1"/>
    <x v="1"/>
    <s v="30"/>
  </r>
  <r>
    <x v="28"/>
    <s v="KBC"/>
    <x v="4"/>
    <x v="3"/>
    <m/>
  </r>
  <r>
    <x v="29"/>
    <s v="KBC"/>
    <x v="4"/>
    <x v="3"/>
    <m/>
  </r>
  <r>
    <x v="30"/>
    <s v="KBC"/>
    <x v="2"/>
    <x v="0"/>
    <s v="52"/>
  </r>
  <r>
    <x v="31"/>
    <s v="KBC"/>
    <x v="1"/>
    <x v="0"/>
    <s v="35"/>
  </r>
  <r>
    <x v="32"/>
    <s v="KBC"/>
    <x v="4"/>
    <x v="3"/>
    <m/>
  </r>
  <r>
    <x v="33"/>
    <s v="KBC"/>
    <x v="2"/>
    <x v="1"/>
    <s v="40"/>
  </r>
  <r>
    <x v="34"/>
    <s v="KMSS-LSO"/>
    <x v="4"/>
    <x v="3"/>
    <m/>
  </r>
  <r>
    <x v="35"/>
    <s v="KMSS-LSO"/>
    <x v="4"/>
    <x v="3"/>
    <m/>
  </r>
  <r>
    <x v="36"/>
    <s v="KMSS-LSO"/>
    <x v="4"/>
    <x v="3"/>
    <m/>
  </r>
  <r>
    <x v="37"/>
    <s v="KMSS-LSO"/>
    <x v="4"/>
    <x v="3"/>
    <m/>
  </r>
  <r>
    <x v="38"/>
    <s v="KMSS-LSO"/>
    <x v="4"/>
    <x v="3"/>
    <m/>
  </r>
  <r>
    <x v="39"/>
    <s v="KBC"/>
    <x v="2"/>
    <x v="1"/>
    <s v="50"/>
  </r>
  <r>
    <x v="40"/>
    <s v="KBC"/>
    <x v="4"/>
    <x v="3"/>
    <m/>
  </r>
  <r>
    <x v="41"/>
    <s v="KBC"/>
    <x v="1"/>
    <x v="0"/>
    <s v="48"/>
  </r>
  <r>
    <x v="42"/>
    <s v="KBC"/>
    <x v="1"/>
    <x v="0"/>
    <s v="42"/>
  </r>
  <r>
    <x v="43"/>
    <s v="KBC"/>
    <x v="1"/>
    <x v="0"/>
    <s v="49"/>
  </r>
  <r>
    <x v="44"/>
    <s v="KBC"/>
    <x v="1"/>
    <x v="0"/>
    <s v="45"/>
  </r>
  <r>
    <x v="45"/>
    <s v="KMSS-BMO"/>
    <x v="4"/>
    <x v="3"/>
    <m/>
  </r>
  <r>
    <x v="46"/>
    <s v="KMSS-BMO"/>
    <x v="4"/>
    <x v="3"/>
    <m/>
  </r>
  <r>
    <x v="47"/>
    <s v="KMSS-BMO"/>
    <x v="4"/>
    <x v="3"/>
    <m/>
  </r>
  <r>
    <x v="48"/>
    <s v="KMSS-BMO"/>
    <x v="2"/>
    <x v="0"/>
    <s v="33"/>
  </r>
  <r>
    <x v="49"/>
    <s v="KMSS-BMO"/>
    <x v="2"/>
    <x v="1"/>
    <s v="38"/>
  </r>
  <r>
    <x v="50"/>
    <s v="KMSS-BMO"/>
    <x v="4"/>
    <x v="3"/>
    <m/>
  </r>
  <r>
    <x v="51"/>
    <s v="KMSS-BMO"/>
    <x v="4"/>
    <x v="3"/>
    <m/>
  </r>
  <r>
    <x v="52"/>
    <s v="KMSS-BMO"/>
    <x v="4"/>
    <x v="3"/>
    <m/>
  </r>
  <r>
    <x v="53"/>
    <s v="KMSS-BMO"/>
    <x v="2"/>
    <x v="1"/>
    <s v="38"/>
  </r>
  <r>
    <x v="54"/>
    <s v="KMSS-BMO"/>
    <x v="2"/>
    <x v="0"/>
    <s v="40"/>
  </r>
  <r>
    <x v="55"/>
    <s v="KMSS-BMO"/>
    <x v="4"/>
    <x v="3"/>
    <m/>
  </r>
  <r>
    <x v="56"/>
    <s v="KMSS-MYT"/>
    <x v="1"/>
    <x v="1"/>
    <s v="58"/>
  </r>
  <r>
    <x v="57"/>
    <s v="KMSS-MYT"/>
    <x v="1"/>
    <x v="1"/>
    <s v="39"/>
  </r>
  <r>
    <x v="58"/>
    <s v="KMSS-MYT"/>
    <x v="1"/>
    <x v="0"/>
    <s v="36"/>
  </r>
  <r>
    <x v="59"/>
    <s v="KMSS-MYT"/>
    <x v="1"/>
    <x v="0"/>
    <s v="40"/>
  </r>
  <r>
    <x v="60"/>
    <s v="KMSS-MYT"/>
    <x v="1"/>
    <x v="0"/>
    <s v="53"/>
  </r>
  <r>
    <x v="61"/>
    <s v="KMSS-MYT"/>
    <x v="2"/>
    <x v="0"/>
    <s v="69"/>
  </r>
  <r>
    <x v="62"/>
    <s v="KMSS-MYT"/>
    <x v="1"/>
    <x v="1"/>
    <s v="23"/>
  </r>
  <r>
    <x v="63"/>
    <s v="KMSS-MYT"/>
    <x v="1"/>
    <x v="1"/>
    <s v="30"/>
  </r>
  <r>
    <x v="64"/>
    <s v="KMSS-MYT"/>
    <x v="1"/>
    <x v="0"/>
    <s v="50"/>
  </r>
  <r>
    <x v="65"/>
    <s v="KMSS-MYT"/>
    <x v="1"/>
    <x v="1"/>
    <s v="48"/>
  </r>
  <r>
    <x v="66"/>
    <s v="KMSS-MYT"/>
    <x v="1"/>
    <x v="1"/>
    <s v="38"/>
  </r>
  <r>
    <x v="67"/>
    <s v="KMSS-MYT"/>
    <x v="1"/>
    <x v="0"/>
    <s v="54"/>
  </r>
  <r>
    <x v="68"/>
    <s v="KMSS-MYT"/>
    <x v="1"/>
    <x v="1"/>
    <s v="45"/>
  </r>
  <r>
    <x v="69"/>
    <s v="KMSS-MYT"/>
    <x v="1"/>
    <x v="0"/>
    <s v="62"/>
  </r>
  <r>
    <x v="70"/>
    <s v="KMSS-MYT"/>
    <x v="1"/>
    <x v="1"/>
    <s v="45"/>
  </r>
  <r>
    <x v="71"/>
    <s v="KMSS-MYT"/>
    <x v="1"/>
    <x v="1"/>
    <s v="53"/>
  </r>
  <r>
    <x v="72"/>
    <s v="SHALOM"/>
    <x v="2"/>
    <x v="1"/>
    <s v="35"/>
  </r>
  <r>
    <x v="73"/>
    <s v="SHALOM"/>
    <x v="2"/>
    <x v="1"/>
    <s v="20"/>
  </r>
  <r>
    <x v="74"/>
    <s v="SHALOM"/>
    <x v="2"/>
    <x v="1"/>
    <s v="49"/>
  </r>
  <r>
    <x v="75"/>
    <s v="SHALOM"/>
    <x v="2"/>
    <x v="1"/>
    <s v="35"/>
  </r>
  <r>
    <x v="76"/>
    <s v="SHALOM"/>
    <x v="4"/>
    <x v="3"/>
    <m/>
  </r>
  <r>
    <x v="77"/>
    <s v="SHALOM"/>
    <x v="1"/>
    <x v="1"/>
    <m/>
  </r>
  <r>
    <x v="78"/>
    <s v="SHALOM"/>
    <x v="2"/>
    <x v="1"/>
    <s v="34"/>
  </r>
  <r>
    <x v="79"/>
    <s v="SHALOM"/>
    <x v="2"/>
    <x v="0"/>
    <s v="45"/>
  </r>
  <r>
    <x v="80"/>
    <s v="SHALOM"/>
    <x v="2"/>
    <x v="0"/>
    <s v="29"/>
  </r>
  <r>
    <x v="81"/>
    <s v="SHALOM"/>
    <x v="2"/>
    <x v="1"/>
    <s v="35"/>
  </r>
  <r>
    <x v="82"/>
    <s v="SHALOM"/>
    <x v="2"/>
    <x v="0"/>
    <s v="38"/>
  </r>
  <r>
    <x v="83"/>
    <s v="SHALOM"/>
    <x v="2"/>
    <x v="0"/>
    <s v="31"/>
  </r>
  <r>
    <x v="84"/>
    <s v="SHALOM"/>
    <x v="2"/>
    <x v="0"/>
    <s v="48"/>
  </r>
  <r>
    <x v="85"/>
    <s v="SHALOM"/>
    <x v="2"/>
    <x v="0"/>
    <s v="45"/>
  </r>
  <r>
    <x v="86"/>
    <s v="SHALOM"/>
    <x v="1"/>
    <x v="1"/>
    <s v="39"/>
  </r>
  <r>
    <x v="87"/>
    <s v="SHALOM"/>
    <x v="1"/>
    <x v="1"/>
    <s v="45"/>
  </r>
  <r>
    <x v="88"/>
    <s v="SHALOM"/>
    <x v="4"/>
    <x v="3"/>
    <m/>
  </r>
  <r>
    <x v="89"/>
    <s v="SHALOM"/>
    <x v="4"/>
    <x v="3"/>
    <m/>
  </r>
  <r>
    <x v="90"/>
    <s v="SHALOM"/>
    <x v="4"/>
    <x v="3"/>
    <m/>
  </r>
  <r>
    <x v="91"/>
    <s v="SHALOM"/>
    <x v="4"/>
    <x v="3"/>
    <m/>
  </r>
  <r>
    <x v="92"/>
    <s v="SHALOM"/>
    <x v="2"/>
    <x v="0"/>
    <s v="48"/>
  </r>
  <r>
    <x v="93"/>
    <s v="SHALOM"/>
    <x v="4"/>
    <x v="3"/>
    <m/>
  </r>
  <r>
    <x v="94"/>
    <s v="SHALOM"/>
    <x v="2"/>
    <x v="1"/>
    <s v="35"/>
  </r>
  <r>
    <x v="95"/>
    <s v="SHALOM"/>
    <x v="4"/>
    <x v="3"/>
    <m/>
  </r>
  <r>
    <x v="96"/>
    <s v="SHALOM"/>
    <x v="1"/>
    <x v="1"/>
    <s v="40"/>
  </r>
  <r>
    <x v="97"/>
    <s v="SHALOM"/>
    <x v="1"/>
    <x v="1"/>
    <s v="47"/>
  </r>
  <r>
    <x v="98"/>
    <s v="KBC"/>
    <x v="4"/>
    <x v="3"/>
    <m/>
  </r>
  <r>
    <x v="99"/>
    <s v="KBC"/>
    <x v="2"/>
    <x v="1"/>
    <s v="34"/>
  </r>
  <r>
    <x v="100"/>
    <s v="KBC"/>
    <x v="0"/>
    <x v="0"/>
    <s v="36"/>
  </r>
  <r>
    <x v="101"/>
    <s v="SHALOM"/>
    <x v="1"/>
    <x v="1"/>
    <s v="45"/>
  </r>
  <r>
    <x v="102"/>
    <s v="SHALOM"/>
    <x v="2"/>
    <x v="1"/>
    <s v="36"/>
  </r>
  <r>
    <x v="103"/>
    <s v="SHALOM"/>
    <x v="4"/>
    <x v="3"/>
    <m/>
  </r>
  <r>
    <x v="104"/>
    <s v="SHALOM"/>
    <x v="2"/>
    <x v="1"/>
    <s v="35"/>
  </r>
  <r>
    <x v="105"/>
    <s v="SHALOM"/>
    <x v="0"/>
    <x v="0"/>
    <s v="46"/>
  </r>
  <r>
    <x v="106"/>
    <s v="KBC"/>
    <x v="2"/>
    <x v="1"/>
    <s v="24"/>
  </r>
  <r>
    <x v="107"/>
    <s v="KBC"/>
    <x v="1"/>
    <x v="1"/>
    <s v="51"/>
  </r>
  <r>
    <x v="108"/>
    <s v="KBC"/>
    <x v="4"/>
    <x v="3"/>
    <m/>
  </r>
  <r>
    <x v="109"/>
    <s v="KBC"/>
    <x v="4"/>
    <x v="3"/>
    <m/>
  </r>
  <r>
    <x v="110"/>
    <s v="KBC"/>
    <x v="1"/>
    <x v="1"/>
    <s v="49"/>
  </r>
  <r>
    <x v="111"/>
    <s v="KBC"/>
    <x v="1"/>
    <x v="0"/>
    <s v="55"/>
  </r>
  <r>
    <x v="112"/>
    <s v="KBC"/>
    <x v="1"/>
    <x v="0"/>
    <s v="55"/>
  </r>
  <r>
    <x v="113"/>
    <s v="KBC"/>
    <x v="2"/>
    <x v="1"/>
    <s v="51"/>
  </r>
  <r>
    <x v="114"/>
    <s v="KBC"/>
    <x v="4"/>
    <x v="3"/>
    <m/>
  </r>
  <r>
    <x v="115"/>
    <s v="KBC"/>
    <x v="4"/>
    <x v="3"/>
    <m/>
  </r>
  <r>
    <x v="116"/>
    <s v="KBC"/>
    <x v="4"/>
    <x v="3"/>
    <m/>
  </r>
  <r>
    <x v="117"/>
    <s v="KBC"/>
    <x v="0"/>
    <x v="0"/>
    <s v="35"/>
  </r>
  <r>
    <x v="118"/>
    <s v="KBC"/>
    <x v="2"/>
    <x v="1"/>
    <s v="55"/>
  </r>
  <r>
    <x v="119"/>
    <s v="KBC"/>
    <x v="2"/>
    <x v="0"/>
    <s v="50"/>
  </r>
  <r>
    <x v="120"/>
    <s v="KBC"/>
    <x v="2"/>
    <x v="0"/>
    <s v="38"/>
  </r>
  <r>
    <x v="121"/>
    <s v="KBC"/>
    <x v="1"/>
    <x v="1"/>
    <s v="35"/>
  </r>
  <r>
    <x v="122"/>
    <s v="KBC"/>
    <x v="1"/>
    <x v="0"/>
    <s v="45"/>
  </r>
  <r>
    <x v="123"/>
    <s v="KBC"/>
    <x v="2"/>
    <x v="1"/>
    <s v="55"/>
  </r>
  <r>
    <x v="124"/>
    <s v="KBC"/>
    <x v="1"/>
    <x v="0"/>
    <s v="30"/>
  </r>
  <r>
    <x v="125"/>
    <s v="KBC"/>
    <x v="2"/>
    <x v="0"/>
    <s v="38"/>
  </r>
  <r>
    <x v="126"/>
    <s v="KBC"/>
    <x v="2"/>
    <x v="1"/>
    <s v="47"/>
  </r>
  <r>
    <x v="127"/>
    <s v="KBC"/>
    <x v="0"/>
    <x v="0"/>
    <s v="33"/>
  </r>
  <r>
    <x v="0"/>
    <s v="KBC"/>
    <x v="4"/>
    <x v="3"/>
    <m/>
  </r>
  <r>
    <x v="1"/>
    <s v="KBC"/>
    <x v="4"/>
    <x v="3"/>
    <m/>
  </r>
  <r>
    <x v="2"/>
    <s v="KBC"/>
    <x v="4"/>
    <x v="3"/>
    <m/>
  </r>
  <r>
    <x v="3"/>
    <s v="KBC"/>
    <x v="4"/>
    <x v="3"/>
    <m/>
  </r>
  <r>
    <x v="4"/>
    <s v="KBC"/>
    <x v="1"/>
    <x v="0"/>
    <s v="35"/>
  </r>
  <r>
    <x v="5"/>
    <s v="KBC"/>
    <x v="4"/>
    <x v="3"/>
    <m/>
  </r>
  <r>
    <x v="6"/>
    <s v="KBC"/>
    <x v="4"/>
    <x v="3"/>
    <m/>
  </r>
  <r>
    <x v="7"/>
    <s v="KBC"/>
    <x v="4"/>
    <x v="3"/>
    <m/>
  </r>
  <r>
    <x v="8"/>
    <s v="KBC"/>
    <x v="4"/>
    <x v="3"/>
    <m/>
  </r>
  <r>
    <x v="9"/>
    <s v="KBC"/>
    <x v="4"/>
    <x v="3"/>
    <m/>
  </r>
  <r>
    <x v="10"/>
    <s v="KBC"/>
    <x v="4"/>
    <x v="3"/>
    <m/>
  </r>
  <r>
    <x v="11"/>
    <s v="KBC"/>
    <x v="4"/>
    <x v="3"/>
    <m/>
  </r>
  <r>
    <x v="12"/>
    <s v="KBC"/>
    <x v="4"/>
    <x v="3"/>
    <m/>
  </r>
  <r>
    <x v="13"/>
    <s v="KBC"/>
    <x v="2"/>
    <x v="1"/>
    <s v="52"/>
  </r>
  <r>
    <x v="14"/>
    <s v="KBC"/>
    <x v="4"/>
    <x v="3"/>
    <m/>
  </r>
  <r>
    <x v="15"/>
    <s v="KBC"/>
    <x v="4"/>
    <x v="3"/>
    <m/>
  </r>
  <r>
    <x v="16"/>
    <s v="KBC"/>
    <x v="1"/>
    <x v="1"/>
    <s v="38"/>
  </r>
  <r>
    <x v="17"/>
    <s v="KBC"/>
    <x v="1"/>
    <x v="1"/>
    <s v="38"/>
  </r>
  <r>
    <x v="18"/>
    <s v="KBC"/>
    <x v="4"/>
    <x v="3"/>
    <m/>
  </r>
  <r>
    <x v="19"/>
    <s v="KBC"/>
    <x v="1"/>
    <x v="1"/>
    <s v="38"/>
  </r>
  <r>
    <x v="20"/>
    <s v="KBC"/>
    <x v="1"/>
    <x v="1"/>
    <s v="41"/>
  </r>
  <r>
    <x v="21"/>
    <s v="KBC"/>
    <x v="1"/>
    <x v="1"/>
    <s v="32"/>
  </r>
  <r>
    <x v="22"/>
    <s v="KBC"/>
    <x v="1"/>
    <x v="1"/>
    <s v="45"/>
  </r>
  <r>
    <x v="23"/>
    <s v="KBC"/>
    <x v="1"/>
    <x v="1"/>
    <s v="38"/>
  </r>
  <r>
    <x v="24"/>
    <s v="KMSS-BMO"/>
    <x v="4"/>
    <x v="3"/>
    <m/>
  </r>
  <r>
    <x v="25"/>
    <s v="KBC"/>
    <x v="2"/>
    <x v="0"/>
    <s v="60"/>
  </r>
  <r>
    <x v="26"/>
    <s v="KBC"/>
    <x v="2"/>
    <x v="0"/>
    <s v="60"/>
  </r>
  <r>
    <x v="27"/>
    <s v="KBC"/>
    <x v="2"/>
    <x v="0"/>
    <s v="60"/>
  </r>
  <r>
    <x v="28"/>
    <s v="KBC"/>
    <x v="4"/>
    <x v="3"/>
    <m/>
  </r>
  <r>
    <x v="29"/>
    <s v="KBC"/>
    <x v="4"/>
    <x v="3"/>
    <m/>
  </r>
  <r>
    <x v="30"/>
    <s v="KBC"/>
    <x v="4"/>
    <x v="3"/>
    <m/>
  </r>
  <r>
    <x v="31"/>
    <s v="KBC"/>
    <x v="4"/>
    <x v="3"/>
    <m/>
  </r>
  <r>
    <x v="32"/>
    <s v="KBC"/>
    <x v="4"/>
    <x v="3"/>
    <m/>
  </r>
  <r>
    <x v="33"/>
    <s v="KBC"/>
    <x v="2"/>
    <x v="1"/>
    <s v="33"/>
  </r>
  <r>
    <x v="34"/>
    <s v="KMSS-LSO"/>
    <x v="4"/>
    <x v="3"/>
    <m/>
  </r>
  <r>
    <x v="35"/>
    <s v="KMSS-LSO"/>
    <x v="4"/>
    <x v="3"/>
    <m/>
  </r>
  <r>
    <x v="36"/>
    <s v="KMSS-LSO"/>
    <x v="4"/>
    <x v="3"/>
    <m/>
  </r>
  <r>
    <x v="37"/>
    <s v="KMSS-LSO"/>
    <x v="4"/>
    <x v="3"/>
    <m/>
  </r>
  <r>
    <x v="38"/>
    <s v="KMSS-LSO"/>
    <x v="4"/>
    <x v="3"/>
    <m/>
  </r>
  <r>
    <x v="39"/>
    <s v="KBC"/>
    <x v="4"/>
    <x v="3"/>
    <m/>
  </r>
  <r>
    <x v="40"/>
    <s v="KBC"/>
    <x v="4"/>
    <x v="3"/>
    <m/>
  </r>
  <r>
    <x v="41"/>
    <s v="KBC"/>
    <x v="2"/>
    <x v="0"/>
    <s v="50"/>
  </r>
  <r>
    <x v="42"/>
    <s v="KBC"/>
    <x v="2"/>
    <x v="0"/>
    <s v="31"/>
  </r>
  <r>
    <x v="43"/>
    <s v="KBC"/>
    <x v="2"/>
    <x v="0"/>
    <s v="48"/>
  </r>
  <r>
    <x v="44"/>
    <s v="KBC"/>
    <x v="2"/>
    <x v="0"/>
    <s v="35"/>
  </r>
  <r>
    <x v="45"/>
    <s v="KMSS-BMO"/>
    <x v="4"/>
    <x v="3"/>
    <m/>
  </r>
  <r>
    <x v="46"/>
    <s v="KMSS-BMO"/>
    <x v="4"/>
    <x v="3"/>
    <m/>
  </r>
  <r>
    <x v="47"/>
    <s v="KMSS-BMO"/>
    <x v="4"/>
    <x v="3"/>
    <m/>
  </r>
  <r>
    <x v="48"/>
    <s v="KMSS-BMO"/>
    <x v="2"/>
    <x v="1"/>
    <s v="23"/>
  </r>
  <r>
    <x v="49"/>
    <s v="KMSS-BMO"/>
    <x v="2"/>
    <x v="0"/>
    <s v="28"/>
  </r>
  <r>
    <x v="50"/>
    <s v="KMSS-BMO"/>
    <x v="4"/>
    <x v="3"/>
    <m/>
  </r>
  <r>
    <x v="51"/>
    <s v="KMSS-BMO"/>
    <x v="4"/>
    <x v="3"/>
    <m/>
  </r>
  <r>
    <x v="52"/>
    <s v="KMSS-BMO"/>
    <x v="4"/>
    <x v="3"/>
    <m/>
  </r>
  <r>
    <x v="53"/>
    <s v="KMSS-BMO"/>
    <x v="3"/>
    <x v="0"/>
    <s v="40"/>
  </r>
  <r>
    <x v="54"/>
    <s v="KMSS-BMO"/>
    <x v="2"/>
    <x v="1"/>
    <s v="38"/>
  </r>
  <r>
    <x v="55"/>
    <s v="KMSS-BMO"/>
    <x v="4"/>
    <x v="3"/>
    <m/>
  </r>
  <r>
    <x v="56"/>
    <s v="KMSS-MYT"/>
    <x v="1"/>
    <x v="1"/>
    <s v="58"/>
  </r>
  <r>
    <x v="57"/>
    <s v="KMSS-MYT"/>
    <x v="2"/>
    <x v="0"/>
    <s v="59"/>
  </r>
  <r>
    <x v="58"/>
    <s v="KMSS-MYT"/>
    <x v="1"/>
    <x v="0"/>
    <s v="31"/>
  </r>
  <r>
    <x v="59"/>
    <s v="KMSS-MYT"/>
    <x v="1"/>
    <x v="1"/>
    <s v="31"/>
  </r>
  <r>
    <x v="60"/>
    <s v="KMSS-MYT"/>
    <x v="2"/>
    <x v="0"/>
    <s v="45"/>
  </r>
  <r>
    <x v="61"/>
    <s v="KMSS-MYT"/>
    <x v="1"/>
    <x v="1"/>
    <s v="33"/>
  </r>
  <r>
    <x v="62"/>
    <s v="KMSS-MYT"/>
    <x v="2"/>
    <x v="0"/>
    <s v="33"/>
  </r>
  <r>
    <x v="63"/>
    <s v="KMSS-MYT"/>
    <x v="2"/>
    <x v="1"/>
    <s v="40"/>
  </r>
  <r>
    <x v="64"/>
    <s v="KMSS-MYT"/>
    <x v="2"/>
    <x v="1"/>
    <s v="27"/>
  </r>
  <r>
    <x v="65"/>
    <s v="KMSS-MYT"/>
    <x v="2"/>
    <x v="0"/>
    <s v="39"/>
  </r>
  <r>
    <x v="66"/>
    <s v="KMSS-MYT"/>
    <x v="2"/>
    <x v="1"/>
    <s v="40"/>
  </r>
  <r>
    <x v="67"/>
    <s v="KMSS-MYT"/>
    <x v="2"/>
    <x v="1"/>
    <s v="35"/>
  </r>
  <r>
    <x v="68"/>
    <s v="KMSS-MYT"/>
    <x v="2"/>
    <x v="1"/>
    <s v="47"/>
  </r>
  <r>
    <x v="69"/>
    <s v="KMSS-MYT"/>
    <x v="2"/>
    <x v="1"/>
    <s v="32"/>
  </r>
  <r>
    <x v="70"/>
    <s v="KMSS-MYT"/>
    <x v="1"/>
    <x v="1"/>
    <s v="29"/>
  </r>
  <r>
    <x v="71"/>
    <s v="KMSS-MYT"/>
    <x v="1"/>
    <x v="0"/>
    <s v="59"/>
  </r>
  <r>
    <x v="72"/>
    <s v="SHALOM"/>
    <x v="4"/>
    <x v="3"/>
    <m/>
  </r>
  <r>
    <x v="73"/>
    <s v="SHALOM"/>
    <x v="0"/>
    <x v="0"/>
    <s v="56"/>
  </r>
  <r>
    <x v="74"/>
    <s v="SHALOM"/>
    <x v="4"/>
    <x v="3"/>
    <m/>
  </r>
  <r>
    <x v="75"/>
    <s v="SHALOM"/>
    <x v="2"/>
    <x v="0"/>
    <s v="45"/>
  </r>
  <r>
    <x v="76"/>
    <s v="SHALOM"/>
    <x v="4"/>
    <x v="3"/>
    <m/>
  </r>
  <r>
    <x v="77"/>
    <s v="SHALOM"/>
    <x v="0"/>
    <x v="0"/>
    <m/>
  </r>
  <r>
    <x v="78"/>
    <s v="SHALOM"/>
    <x v="2"/>
    <x v="1"/>
    <s v="28"/>
  </r>
  <r>
    <x v="79"/>
    <s v="SHALOM"/>
    <x v="2"/>
    <x v="1"/>
    <s v="25"/>
  </r>
  <r>
    <x v="80"/>
    <s v="SHALOM"/>
    <x v="2"/>
    <x v="1"/>
    <s v="22"/>
  </r>
  <r>
    <x v="81"/>
    <s v="SHALOM"/>
    <x v="1"/>
    <x v="1"/>
    <s v="29"/>
  </r>
  <r>
    <x v="82"/>
    <s v="SHALOM"/>
    <x v="3"/>
    <x v="0"/>
    <s v="43"/>
  </r>
  <r>
    <x v="83"/>
    <s v="SHALOM"/>
    <x v="2"/>
    <x v="1"/>
    <s v="30"/>
  </r>
  <r>
    <x v="84"/>
    <s v="SHALOM"/>
    <x v="2"/>
    <x v="0"/>
    <s v="40"/>
  </r>
  <r>
    <x v="85"/>
    <s v="SHALOM"/>
    <x v="2"/>
    <x v="0"/>
    <s v="28"/>
  </r>
  <r>
    <x v="86"/>
    <s v="SHALOM"/>
    <x v="2"/>
    <x v="1"/>
    <s v="44"/>
  </r>
  <r>
    <x v="87"/>
    <s v="SHALOM"/>
    <x v="2"/>
    <x v="0"/>
    <s v="60"/>
  </r>
  <r>
    <x v="88"/>
    <s v="SHALOM"/>
    <x v="4"/>
    <x v="3"/>
    <m/>
  </r>
  <r>
    <x v="89"/>
    <s v="SHALOM"/>
    <x v="4"/>
    <x v="3"/>
    <m/>
  </r>
  <r>
    <x v="90"/>
    <s v="SHALOM"/>
    <x v="4"/>
    <x v="3"/>
    <m/>
  </r>
  <r>
    <x v="91"/>
    <s v="SHALOM"/>
    <x v="4"/>
    <x v="3"/>
    <m/>
  </r>
  <r>
    <x v="92"/>
    <s v="SHALOM"/>
    <x v="4"/>
    <x v="3"/>
    <m/>
  </r>
  <r>
    <x v="93"/>
    <s v="SHALOM"/>
    <x v="4"/>
    <x v="3"/>
    <m/>
  </r>
  <r>
    <x v="94"/>
    <s v="SHALOM"/>
    <x v="1"/>
    <x v="1"/>
    <s v="30"/>
  </r>
  <r>
    <x v="95"/>
    <s v="SHALOM"/>
    <x v="4"/>
    <x v="3"/>
    <m/>
  </r>
  <r>
    <x v="96"/>
    <s v="SHALOM"/>
    <x v="2"/>
    <x v="0"/>
    <s v="52"/>
  </r>
  <r>
    <x v="97"/>
    <s v="SHALOM"/>
    <x v="4"/>
    <x v="3"/>
    <m/>
  </r>
  <r>
    <x v="98"/>
    <s v="KBC"/>
    <x v="4"/>
    <x v="3"/>
    <m/>
  </r>
  <r>
    <x v="99"/>
    <s v="KBC"/>
    <x v="1"/>
    <x v="0"/>
    <s v="38"/>
  </r>
  <r>
    <x v="100"/>
    <s v="KBC"/>
    <x v="4"/>
    <x v="3"/>
    <m/>
  </r>
  <r>
    <x v="101"/>
    <s v="SHALOM"/>
    <x v="0"/>
    <x v="0"/>
    <s v="33"/>
  </r>
  <r>
    <x v="102"/>
    <s v="SHALOM"/>
    <x v="4"/>
    <x v="3"/>
    <m/>
  </r>
  <r>
    <x v="103"/>
    <s v="SHALOM"/>
    <x v="4"/>
    <x v="3"/>
    <m/>
  </r>
  <r>
    <x v="104"/>
    <s v="SHALOM"/>
    <x v="4"/>
    <x v="3"/>
    <m/>
  </r>
  <r>
    <x v="105"/>
    <s v="SHALOM"/>
    <x v="4"/>
    <x v="3"/>
    <m/>
  </r>
  <r>
    <x v="106"/>
    <s v="KBC"/>
    <x v="4"/>
    <x v="3"/>
    <m/>
  </r>
  <r>
    <x v="107"/>
    <s v="KBC"/>
    <x v="2"/>
    <x v="0"/>
    <s v="29"/>
  </r>
  <r>
    <x v="108"/>
    <s v="KBC"/>
    <x v="4"/>
    <x v="3"/>
    <m/>
  </r>
  <r>
    <x v="109"/>
    <s v="KBC"/>
    <x v="4"/>
    <x v="3"/>
    <m/>
  </r>
  <r>
    <x v="110"/>
    <s v="KBC"/>
    <x v="4"/>
    <x v="3"/>
    <m/>
  </r>
  <r>
    <x v="111"/>
    <s v="KBC"/>
    <x v="2"/>
    <x v="1"/>
    <s v="45"/>
  </r>
  <r>
    <x v="112"/>
    <s v="KBC"/>
    <x v="2"/>
    <x v="1"/>
    <s v="38"/>
  </r>
  <r>
    <x v="113"/>
    <s v="KBC"/>
    <x v="4"/>
    <x v="3"/>
    <m/>
  </r>
  <r>
    <x v="114"/>
    <s v="KBC"/>
    <x v="4"/>
    <x v="3"/>
    <m/>
  </r>
  <r>
    <x v="115"/>
    <s v="KBC"/>
    <x v="4"/>
    <x v="3"/>
    <m/>
  </r>
  <r>
    <x v="116"/>
    <s v="KBC"/>
    <x v="4"/>
    <x v="3"/>
    <m/>
  </r>
  <r>
    <x v="117"/>
    <s v="KBC"/>
    <x v="3"/>
    <x v="1"/>
    <s v="34"/>
  </r>
  <r>
    <x v="118"/>
    <s v="KBC"/>
    <x v="4"/>
    <x v="3"/>
    <m/>
  </r>
  <r>
    <x v="119"/>
    <s v="KBC"/>
    <x v="4"/>
    <x v="3"/>
    <m/>
  </r>
  <r>
    <x v="120"/>
    <s v="KBC"/>
    <x v="3"/>
    <x v="0"/>
    <s v="38"/>
  </r>
  <r>
    <x v="121"/>
    <s v="KBC"/>
    <x v="2"/>
    <x v="0"/>
    <s v="40"/>
  </r>
  <r>
    <x v="122"/>
    <s v="KBC"/>
    <x v="2"/>
    <x v="0"/>
    <s v="50"/>
  </r>
  <r>
    <x v="123"/>
    <s v="KBC"/>
    <x v="4"/>
    <x v="3"/>
    <m/>
  </r>
  <r>
    <x v="124"/>
    <s v="KBC"/>
    <x v="2"/>
    <x v="1"/>
    <s v="37"/>
  </r>
  <r>
    <x v="125"/>
    <s v="KBC"/>
    <x v="3"/>
    <x v="0"/>
    <s v="46"/>
  </r>
  <r>
    <x v="126"/>
    <s v="KBC"/>
    <x v="4"/>
    <x v="3"/>
    <m/>
  </r>
  <r>
    <x v="127"/>
    <s v="KBC"/>
    <x v="1"/>
    <x v="1"/>
    <s v="30"/>
  </r>
  <r>
    <x v="0"/>
    <s v="KBC"/>
    <x v="4"/>
    <x v="3"/>
    <m/>
  </r>
  <r>
    <x v="1"/>
    <s v="KBC"/>
    <x v="4"/>
    <x v="3"/>
    <m/>
  </r>
  <r>
    <x v="2"/>
    <s v="KBC"/>
    <x v="4"/>
    <x v="3"/>
    <m/>
  </r>
  <r>
    <x v="3"/>
    <s v="KBC"/>
    <x v="4"/>
    <x v="3"/>
    <m/>
  </r>
  <r>
    <x v="4"/>
    <s v="KBC"/>
    <x v="4"/>
    <x v="3"/>
    <m/>
  </r>
  <r>
    <x v="5"/>
    <s v="KBC"/>
    <x v="4"/>
    <x v="3"/>
    <m/>
  </r>
  <r>
    <x v="6"/>
    <s v="KBC"/>
    <x v="4"/>
    <x v="3"/>
    <m/>
  </r>
  <r>
    <x v="7"/>
    <s v="KBC"/>
    <x v="4"/>
    <x v="3"/>
    <m/>
  </r>
  <r>
    <x v="8"/>
    <s v="KBC"/>
    <x v="4"/>
    <x v="3"/>
    <m/>
  </r>
  <r>
    <x v="9"/>
    <s v="KBC"/>
    <x v="4"/>
    <x v="3"/>
    <m/>
  </r>
  <r>
    <x v="10"/>
    <s v="KBC"/>
    <x v="4"/>
    <x v="3"/>
    <m/>
  </r>
  <r>
    <x v="11"/>
    <s v="KBC"/>
    <x v="4"/>
    <x v="3"/>
    <m/>
  </r>
  <r>
    <x v="12"/>
    <s v="KBC"/>
    <x v="4"/>
    <x v="3"/>
    <m/>
  </r>
  <r>
    <x v="13"/>
    <s v="KBC"/>
    <x v="4"/>
    <x v="3"/>
    <m/>
  </r>
  <r>
    <x v="14"/>
    <s v="KBC"/>
    <x v="4"/>
    <x v="3"/>
    <m/>
  </r>
  <r>
    <x v="15"/>
    <s v="KBC"/>
    <x v="4"/>
    <x v="3"/>
    <m/>
  </r>
  <r>
    <x v="16"/>
    <s v="KBC"/>
    <x v="1"/>
    <x v="1"/>
    <s v="41"/>
  </r>
  <r>
    <x v="17"/>
    <s v="KBC"/>
    <x v="1"/>
    <x v="1"/>
    <s v="34"/>
  </r>
  <r>
    <x v="18"/>
    <s v="KBC"/>
    <x v="4"/>
    <x v="3"/>
    <m/>
  </r>
  <r>
    <x v="19"/>
    <s v="KBC"/>
    <x v="1"/>
    <x v="1"/>
    <s v="41"/>
  </r>
  <r>
    <x v="20"/>
    <s v="KBC"/>
    <x v="1"/>
    <x v="1"/>
    <s v="50"/>
  </r>
  <r>
    <x v="21"/>
    <s v="KBC"/>
    <x v="1"/>
    <x v="1"/>
    <s v="39"/>
  </r>
  <r>
    <x v="22"/>
    <s v="KBC"/>
    <x v="1"/>
    <x v="1"/>
    <s v="30"/>
  </r>
  <r>
    <x v="23"/>
    <s v="KBC"/>
    <x v="1"/>
    <x v="1"/>
    <s v="39"/>
  </r>
  <r>
    <x v="24"/>
    <s v="KMSS-BMO"/>
    <x v="4"/>
    <x v="3"/>
    <m/>
  </r>
  <r>
    <x v="25"/>
    <s v="KBC"/>
    <x v="5"/>
    <x v="1"/>
    <s v="40"/>
  </r>
  <r>
    <x v="26"/>
    <s v="KBC"/>
    <x v="5"/>
    <x v="1"/>
    <s v="40"/>
  </r>
  <r>
    <x v="27"/>
    <s v="KBC"/>
    <x v="5"/>
    <x v="1"/>
    <s v="40"/>
  </r>
  <r>
    <x v="28"/>
    <s v="KBC"/>
    <x v="4"/>
    <x v="3"/>
    <m/>
  </r>
  <r>
    <x v="29"/>
    <s v="KBC"/>
    <x v="4"/>
    <x v="3"/>
    <m/>
  </r>
  <r>
    <x v="30"/>
    <s v="KBC"/>
    <x v="4"/>
    <x v="3"/>
    <m/>
  </r>
  <r>
    <x v="31"/>
    <s v="KBC"/>
    <x v="4"/>
    <x v="3"/>
    <m/>
  </r>
  <r>
    <x v="32"/>
    <s v="KBC"/>
    <x v="4"/>
    <x v="3"/>
    <m/>
  </r>
  <r>
    <x v="33"/>
    <s v="KBC"/>
    <x v="4"/>
    <x v="3"/>
    <m/>
  </r>
  <r>
    <x v="34"/>
    <s v="KMSS-LSO"/>
    <x v="4"/>
    <x v="3"/>
    <m/>
  </r>
  <r>
    <x v="35"/>
    <s v="KMSS-LSO"/>
    <x v="4"/>
    <x v="3"/>
    <m/>
  </r>
  <r>
    <x v="36"/>
    <s v="KMSS-LSO"/>
    <x v="4"/>
    <x v="3"/>
    <m/>
  </r>
  <r>
    <x v="37"/>
    <s v="KMSS-LSO"/>
    <x v="4"/>
    <x v="3"/>
    <m/>
  </r>
  <r>
    <x v="38"/>
    <s v="KMSS-LSO"/>
    <x v="4"/>
    <x v="3"/>
    <m/>
  </r>
  <r>
    <x v="39"/>
    <s v="KBC"/>
    <x v="4"/>
    <x v="3"/>
    <m/>
  </r>
  <r>
    <x v="40"/>
    <s v="KBC"/>
    <x v="4"/>
    <x v="3"/>
    <m/>
  </r>
  <r>
    <x v="41"/>
    <s v="KBC"/>
    <x v="4"/>
    <x v="3"/>
    <m/>
  </r>
  <r>
    <x v="42"/>
    <s v="KBC"/>
    <x v="5"/>
    <x v="1"/>
    <s v="30"/>
  </r>
  <r>
    <x v="43"/>
    <s v="KBC"/>
    <x v="4"/>
    <x v="3"/>
    <m/>
  </r>
  <r>
    <x v="44"/>
    <s v="KBC"/>
    <x v="3"/>
    <x v="0"/>
    <s v="42"/>
  </r>
  <r>
    <x v="45"/>
    <s v="KMSS-BMO"/>
    <x v="4"/>
    <x v="3"/>
    <m/>
  </r>
  <r>
    <x v="46"/>
    <s v="KMSS-BMO"/>
    <x v="4"/>
    <x v="3"/>
    <m/>
  </r>
  <r>
    <x v="47"/>
    <s v="KMSS-BMO"/>
    <x v="4"/>
    <x v="3"/>
    <m/>
  </r>
  <r>
    <x v="48"/>
    <s v="KMSS-BMO"/>
    <x v="2"/>
    <x v="0"/>
    <s v="41"/>
  </r>
  <r>
    <x v="49"/>
    <s v="KMSS-BMO"/>
    <x v="4"/>
    <x v="3"/>
    <m/>
  </r>
  <r>
    <x v="50"/>
    <s v="KMSS-BMO"/>
    <x v="4"/>
    <x v="3"/>
    <m/>
  </r>
  <r>
    <x v="51"/>
    <s v="KMSS-BMO"/>
    <x v="4"/>
    <x v="3"/>
    <m/>
  </r>
  <r>
    <x v="52"/>
    <s v="KMSS-BMO"/>
    <x v="4"/>
    <x v="3"/>
    <m/>
  </r>
  <r>
    <x v="53"/>
    <s v="KMSS-BMO"/>
    <x v="4"/>
    <x v="3"/>
    <m/>
  </r>
  <r>
    <x v="54"/>
    <s v="KMSS-BMO"/>
    <x v="2"/>
    <x v="1"/>
    <s v="42"/>
  </r>
  <r>
    <x v="55"/>
    <s v="KMSS-BMO"/>
    <x v="4"/>
    <x v="3"/>
    <m/>
  </r>
  <r>
    <x v="56"/>
    <s v="KMSS-MYT"/>
    <x v="3"/>
    <x v="1"/>
    <s v="56"/>
  </r>
  <r>
    <x v="57"/>
    <s v="KMSS-MYT"/>
    <x v="2"/>
    <x v="1"/>
    <s v="25"/>
  </r>
  <r>
    <x v="58"/>
    <s v="KMSS-MYT"/>
    <x v="1"/>
    <x v="1"/>
    <s v="20"/>
  </r>
  <r>
    <x v="59"/>
    <s v="KMSS-MYT"/>
    <x v="2"/>
    <x v="1"/>
    <s v="38"/>
  </r>
  <r>
    <x v="60"/>
    <s v="KMSS-MYT"/>
    <x v="4"/>
    <x v="3"/>
    <m/>
  </r>
  <r>
    <x v="61"/>
    <s v="KMSS-MYT"/>
    <x v="1"/>
    <x v="0"/>
    <s v="63"/>
  </r>
  <r>
    <x v="62"/>
    <s v="KMSS-MYT"/>
    <x v="1"/>
    <x v="1"/>
    <s v="27"/>
  </r>
  <r>
    <x v="63"/>
    <s v="KMSS-MYT"/>
    <x v="2"/>
    <x v="0"/>
    <s v="20"/>
  </r>
  <r>
    <x v="64"/>
    <s v="KMSS-MYT"/>
    <x v="4"/>
    <x v="3"/>
    <m/>
  </r>
  <r>
    <x v="65"/>
    <s v="KMSS-MYT"/>
    <x v="3"/>
    <x v="1"/>
    <s v="25"/>
  </r>
  <r>
    <x v="66"/>
    <s v="KMSS-MYT"/>
    <x v="4"/>
    <x v="3"/>
    <m/>
  </r>
  <r>
    <x v="67"/>
    <s v="KMSS-MYT"/>
    <x v="6"/>
    <x v="1"/>
    <s v="33"/>
  </r>
  <r>
    <x v="68"/>
    <s v="KMSS-MYT"/>
    <x v="3"/>
    <x v="0"/>
    <s v="53"/>
  </r>
  <r>
    <x v="69"/>
    <s v="KMSS-MYT"/>
    <x v="1"/>
    <x v="1"/>
    <s v="19"/>
  </r>
  <r>
    <x v="70"/>
    <s v="KMSS-MYT"/>
    <x v="2"/>
    <x v="0"/>
    <s v="44"/>
  </r>
  <r>
    <x v="71"/>
    <s v="KMSS-MYT"/>
    <x v="4"/>
    <x v="3"/>
    <m/>
  </r>
  <r>
    <x v="72"/>
    <s v="SHALOM"/>
    <x v="4"/>
    <x v="3"/>
    <m/>
  </r>
  <r>
    <x v="73"/>
    <s v="SHALOM"/>
    <x v="3"/>
    <x v="0"/>
    <s v="57"/>
  </r>
  <r>
    <x v="74"/>
    <s v="SHALOM"/>
    <x v="4"/>
    <x v="3"/>
    <m/>
  </r>
  <r>
    <x v="75"/>
    <s v="SHALOM"/>
    <x v="2"/>
    <x v="1"/>
    <s v="34"/>
  </r>
  <r>
    <x v="76"/>
    <s v="SHALOM"/>
    <x v="4"/>
    <x v="3"/>
    <m/>
  </r>
  <r>
    <x v="77"/>
    <s v="SHALOM"/>
    <x v="2"/>
    <x v="1"/>
    <m/>
  </r>
  <r>
    <x v="78"/>
    <s v="SHALOM"/>
    <x v="4"/>
    <x v="3"/>
    <m/>
  </r>
  <r>
    <x v="79"/>
    <s v="SHALOM"/>
    <x v="4"/>
    <x v="3"/>
    <m/>
  </r>
  <r>
    <x v="80"/>
    <s v="SHALOM"/>
    <x v="2"/>
    <x v="0"/>
    <s v="29"/>
  </r>
  <r>
    <x v="81"/>
    <s v="SHALOM"/>
    <x v="4"/>
    <x v="3"/>
    <m/>
  </r>
  <r>
    <x v="82"/>
    <s v="SHALOM"/>
    <x v="4"/>
    <x v="3"/>
    <m/>
  </r>
  <r>
    <x v="83"/>
    <s v="SHALOM"/>
    <x v="2"/>
    <x v="0"/>
    <s v="45"/>
  </r>
  <r>
    <x v="84"/>
    <s v="SHALOM"/>
    <x v="4"/>
    <x v="3"/>
    <m/>
  </r>
  <r>
    <x v="85"/>
    <s v="SHALOM"/>
    <x v="4"/>
    <x v="3"/>
    <m/>
  </r>
  <r>
    <x v="86"/>
    <s v="SHALOM"/>
    <x v="4"/>
    <x v="3"/>
    <m/>
  </r>
  <r>
    <x v="87"/>
    <s v="SHALOM"/>
    <x v="4"/>
    <x v="3"/>
    <m/>
  </r>
  <r>
    <x v="88"/>
    <s v="SHALOM"/>
    <x v="4"/>
    <x v="3"/>
    <m/>
  </r>
  <r>
    <x v="89"/>
    <s v="SHALOM"/>
    <x v="4"/>
    <x v="3"/>
    <m/>
  </r>
  <r>
    <x v="90"/>
    <s v="SHALOM"/>
    <x v="4"/>
    <x v="3"/>
    <m/>
  </r>
  <r>
    <x v="91"/>
    <s v="SHALOM"/>
    <x v="4"/>
    <x v="3"/>
    <m/>
  </r>
  <r>
    <x v="92"/>
    <s v="SHALOM"/>
    <x v="4"/>
    <x v="3"/>
    <m/>
  </r>
  <r>
    <x v="93"/>
    <s v="SHALOM"/>
    <x v="4"/>
    <x v="3"/>
    <m/>
  </r>
  <r>
    <x v="94"/>
    <s v="SHALOM"/>
    <x v="4"/>
    <x v="3"/>
    <m/>
  </r>
  <r>
    <x v="95"/>
    <s v="SHALOM"/>
    <x v="4"/>
    <x v="3"/>
    <m/>
  </r>
  <r>
    <x v="96"/>
    <s v="SHALOM"/>
    <x v="4"/>
    <x v="3"/>
    <m/>
  </r>
  <r>
    <x v="97"/>
    <s v="SHALOM"/>
    <x v="4"/>
    <x v="3"/>
    <m/>
  </r>
  <r>
    <x v="98"/>
    <s v="KBC"/>
    <x v="4"/>
    <x v="3"/>
    <m/>
  </r>
  <r>
    <x v="99"/>
    <s v="KBC"/>
    <x v="4"/>
    <x v="3"/>
    <m/>
  </r>
  <r>
    <x v="100"/>
    <s v="KBC"/>
    <x v="4"/>
    <x v="3"/>
    <m/>
  </r>
  <r>
    <x v="101"/>
    <s v="SHALOM"/>
    <x v="4"/>
    <x v="3"/>
    <m/>
  </r>
  <r>
    <x v="102"/>
    <s v="SHALOM"/>
    <x v="4"/>
    <x v="3"/>
    <m/>
  </r>
  <r>
    <x v="103"/>
    <s v="SHALOM"/>
    <x v="4"/>
    <x v="3"/>
    <m/>
  </r>
  <r>
    <x v="104"/>
    <s v="SHALOM"/>
    <x v="4"/>
    <x v="3"/>
    <m/>
  </r>
  <r>
    <x v="105"/>
    <s v="SHALOM"/>
    <x v="4"/>
    <x v="3"/>
    <m/>
  </r>
  <r>
    <x v="106"/>
    <s v="KBC"/>
    <x v="4"/>
    <x v="3"/>
    <m/>
  </r>
  <r>
    <x v="107"/>
    <s v="KBC"/>
    <x v="4"/>
    <x v="3"/>
    <m/>
  </r>
  <r>
    <x v="108"/>
    <s v="KBC"/>
    <x v="4"/>
    <x v="3"/>
    <m/>
  </r>
  <r>
    <x v="109"/>
    <s v="KBC"/>
    <x v="4"/>
    <x v="3"/>
    <m/>
  </r>
  <r>
    <x v="110"/>
    <s v="KBC"/>
    <x v="4"/>
    <x v="3"/>
    <m/>
  </r>
  <r>
    <x v="111"/>
    <s v="KBC"/>
    <x v="4"/>
    <x v="3"/>
    <m/>
  </r>
  <r>
    <x v="112"/>
    <s v="KBC"/>
    <x v="4"/>
    <x v="3"/>
    <m/>
  </r>
  <r>
    <x v="113"/>
    <s v="KBC"/>
    <x v="4"/>
    <x v="3"/>
    <m/>
  </r>
  <r>
    <x v="114"/>
    <s v="KBC"/>
    <x v="4"/>
    <x v="3"/>
    <m/>
  </r>
  <r>
    <x v="115"/>
    <s v="KBC"/>
    <x v="4"/>
    <x v="3"/>
    <m/>
  </r>
  <r>
    <x v="116"/>
    <s v="KBC"/>
    <x v="4"/>
    <x v="3"/>
    <m/>
  </r>
  <r>
    <x v="117"/>
    <s v="KBC"/>
    <x v="4"/>
    <x v="3"/>
    <m/>
  </r>
  <r>
    <x v="118"/>
    <s v="KBC"/>
    <x v="4"/>
    <x v="3"/>
    <m/>
  </r>
  <r>
    <x v="119"/>
    <s v="KBC"/>
    <x v="4"/>
    <x v="3"/>
    <m/>
  </r>
  <r>
    <x v="120"/>
    <s v="KBC"/>
    <x v="4"/>
    <x v="3"/>
    <m/>
  </r>
  <r>
    <x v="121"/>
    <s v="KBC"/>
    <x v="3"/>
    <x v="0"/>
    <s v="35"/>
  </r>
  <r>
    <x v="122"/>
    <s v="KBC"/>
    <x v="4"/>
    <x v="3"/>
    <m/>
  </r>
  <r>
    <x v="123"/>
    <s v="KBC"/>
    <x v="4"/>
    <x v="3"/>
    <m/>
  </r>
  <r>
    <x v="124"/>
    <s v="KBC"/>
    <x v="3"/>
    <x v="0"/>
    <s v="46"/>
  </r>
  <r>
    <x v="125"/>
    <s v="KBC"/>
    <x v="4"/>
    <x v="3"/>
    <m/>
  </r>
  <r>
    <x v="126"/>
    <s v="KBC"/>
    <x v="4"/>
    <x v="3"/>
    <m/>
  </r>
  <r>
    <x v="127"/>
    <s v="KBC"/>
    <x v="4"/>
    <x v="3"/>
    <m/>
  </r>
  <r>
    <x v="0"/>
    <s v="KBC"/>
    <x v="4"/>
    <x v="3"/>
    <m/>
  </r>
  <r>
    <x v="1"/>
    <s v="KBC"/>
    <x v="4"/>
    <x v="3"/>
    <m/>
  </r>
  <r>
    <x v="2"/>
    <s v="KBC"/>
    <x v="4"/>
    <x v="3"/>
    <m/>
  </r>
  <r>
    <x v="3"/>
    <s v="KBC"/>
    <x v="4"/>
    <x v="3"/>
    <m/>
  </r>
  <r>
    <x v="4"/>
    <s v="KBC"/>
    <x v="4"/>
    <x v="3"/>
    <m/>
  </r>
  <r>
    <x v="5"/>
    <s v="KBC"/>
    <x v="4"/>
    <x v="3"/>
    <m/>
  </r>
  <r>
    <x v="6"/>
    <s v="KBC"/>
    <x v="4"/>
    <x v="3"/>
    <m/>
  </r>
  <r>
    <x v="7"/>
    <s v="KBC"/>
    <x v="4"/>
    <x v="3"/>
    <m/>
  </r>
  <r>
    <x v="8"/>
    <s v="KBC"/>
    <x v="4"/>
    <x v="3"/>
    <m/>
  </r>
  <r>
    <x v="9"/>
    <s v="KBC"/>
    <x v="4"/>
    <x v="3"/>
    <m/>
  </r>
  <r>
    <x v="10"/>
    <s v="KBC"/>
    <x v="4"/>
    <x v="3"/>
    <m/>
  </r>
  <r>
    <x v="11"/>
    <s v="KBC"/>
    <x v="4"/>
    <x v="3"/>
    <m/>
  </r>
  <r>
    <x v="12"/>
    <s v="KBC"/>
    <x v="4"/>
    <x v="3"/>
    <m/>
  </r>
  <r>
    <x v="13"/>
    <s v="KBC"/>
    <x v="4"/>
    <x v="3"/>
    <m/>
  </r>
  <r>
    <x v="14"/>
    <s v="KBC"/>
    <x v="4"/>
    <x v="3"/>
    <m/>
  </r>
  <r>
    <x v="15"/>
    <s v="KBC"/>
    <x v="4"/>
    <x v="3"/>
    <m/>
  </r>
  <r>
    <x v="16"/>
    <s v="KBC"/>
    <x v="4"/>
    <x v="3"/>
    <m/>
  </r>
  <r>
    <x v="17"/>
    <s v="KBC"/>
    <x v="4"/>
    <x v="3"/>
    <m/>
  </r>
  <r>
    <x v="18"/>
    <s v="KBC"/>
    <x v="4"/>
    <x v="3"/>
    <m/>
  </r>
  <r>
    <x v="19"/>
    <s v="KBC"/>
    <x v="4"/>
    <x v="3"/>
    <m/>
  </r>
  <r>
    <x v="20"/>
    <s v="KBC"/>
    <x v="4"/>
    <x v="3"/>
    <m/>
  </r>
  <r>
    <x v="21"/>
    <s v="KBC"/>
    <x v="4"/>
    <x v="3"/>
    <m/>
  </r>
  <r>
    <x v="22"/>
    <s v="KBC"/>
    <x v="4"/>
    <x v="3"/>
    <m/>
  </r>
  <r>
    <x v="23"/>
    <s v="KBC"/>
    <x v="4"/>
    <x v="3"/>
    <m/>
  </r>
  <r>
    <x v="24"/>
    <s v="KMSS-BMO"/>
    <x v="4"/>
    <x v="3"/>
    <m/>
  </r>
  <r>
    <x v="25"/>
    <s v="KBC"/>
    <x v="4"/>
    <x v="3"/>
    <m/>
  </r>
  <r>
    <x v="26"/>
    <s v="KBC"/>
    <x v="4"/>
    <x v="3"/>
    <m/>
  </r>
  <r>
    <x v="27"/>
    <s v="KBC"/>
    <x v="4"/>
    <x v="3"/>
    <m/>
  </r>
  <r>
    <x v="28"/>
    <s v="KBC"/>
    <x v="4"/>
    <x v="3"/>
    <m/>
  </r>
  <r>
    <x v="29"/>
    <s v="KBC"/>
    <x v="4"/>
    <x v="3"/>
    <m/>
  </r>
  <r>
    <x v="30"/>
    <s v="KBC"/>
    <x v="4"/>
    <x v="3"/>
    <m/>
  </r>
  <r>
    <x v="31"/>
    <s v="KBC"/>
    <x v="4"/>
    <x v="3"/>
    <m/>
  </r>
  <r>
    <x v="32"/>
    <s v="KBC"/>
    <x v="4"/>
    <x v="3"/>
    <m/>
  </r>
  <r>
    <x v="33"/>
    <s v="KBC"/>
    <x v="4"/>
    <x v="3"/>
    <m/>
  </r>
  <r>
    <x v="34"/>
    <s v="KMSS-LSO"/>
    <x v="4"/>
    <x v="3"/>
    <m/>
  </r>
  <r>
    <x v="35"/>
    <s v="KMSS-LSO"/>
    <x v="4"/>
    <x v="3"/>
    <m/>
  </r>
  <r>
    <x v="36"/>
    <s v="KMSS-LSO"/>
    <x v="4"/>
    <x v="3"/>
    <m/>
  </r>
  <r>
    <x v="37"/>
    <s v="KMSS-LSO"/>
    <x v="4"/>
    <x v="3"/>
    <m/>
  </r>
  <r>
    <x v="38"/>
    <s v="KMSS-LSO"/>
    <x v="4"/>
    <x v="3"/>
    <m/>
  </r>
  <r>
    <x v="39"/>
    <s v="KBC"/>
    <x v="4"/>
    <x v="3"/>
    <m/>
  </r>
  <r>
    <x v="40"/>
    <s v="KBC"/>
    <x v="4"/>
    <x v="3"/>
    <m/>
  </r>
  <r>
    <x v="41"/>
    <s v="KBC"/>
    <x v="4"/>
    <x v="3"/>
    <m/>
  </r>
  <r>
    <x v="42"/>
    <s v="KBC"/>
    <x v="4"/>
    <x v="3"/>
    <m/>
  </r>
  <r>
    <x v="43"/>
    <s v="KBC"/>
    <x v="4"/>
    <x v="3"/>
    <m/>
  </r>
  <r>
    <x v="44"/>
    <s v="KBC"/>
    <x v="4"/>
    <x v="3"/>
    <m/>
  </r>
  <r>
    <x v="45"/>
    <s v="KMSS-BMO"/>
    <x v="4"/>
    <x v="3"/>
    <m/>
  </r>
  <r>
    <x v="46"/>
    <s v="KMSS-BMO"/>
    <x v="4"/>
    <x v="3"/>
    <m/>
  </r>
  <r>
    <x v="47"/>
    <s v="KMSS-BMO"/>
    <x v="4"/>
    <x v="3"/>
    <m/>
  </r>
  <r>
    <x v="48"/>
    <s v="KMSS-BMO"/>
    <x v="4"/>
    <x v="3"/>
    <m/>
  </r>
  <r>
    <x v="49"/>
    <s v="KMSS-BMO"/>
    <x v="4"/>
    <x v="3"/>
    <m/>
  </r>
  <r>
    <x v="50"/>
    <s v="KMSS-BMO"/>
    <x v="4"/>
    <x v="3"/>
    <m/>
  </r>
  <r>
    <x v="51"/>
    <s v="KMSS-BMO"/>
    <x v="4"/>
    <x v="3"/>
    <m/>
  </r>
  <r>
    <x v="52"/>
    <s v="KMSS-BMO"/>
    <x v="4"/>
    <x v="3"/>
    <m/>
  </r>
  <r>
    <x v="53"/>
    <s v="KMSS-BMO"/>
    <x v="4"/>
    <x v="3"/>
    <m/>
  </r>
  <r>
    <x v="54"/>
    <s v="KMSS-BMO"/>
    <x v="4"/>
    <x v="3"/>
    <m/>
  </r>
  <r>
    <x v="55"/>
    <s v="KMSS-BMO"/>
    <x v="4"/>
    <x v="3"/>
    <m/>
  </r>
  <r>
    <x v="56"/>
    <s v="KMSS-MYT"/>
    <x v="4"/>
    <x v="3"/>
    <m/>
  </r>
  <r>
    <x v="57"/>
    <s v="KMSS-MYT"/>
    <x v="4"/>
    <x v="3"/>
    <m/>
  </r>
  <r>
    <x v="58"/>
    <s v="KMSS-MYT"/>
    <x v="4"/>
    <x v="3"/>
    <m/>
  </r>
  <r>
    <x v="59"/>
    <s v="KMSS-MYT"/>
    <x v="4"/>
    <x v="3"/>
    <m/>
  </r>
  <r>
    <x v="60"/>
    <s v="KMSS-MYT"/>
    <x v="4"/>
    <x v="3"/>
    <m/>
  </r>
  <r>
    <x v="61"/>
    <s v="KMSS-MYT"/>
    <x v="4"/>
    <x v="3"/>
    <m/>
  </r>
  <r>
    <x v="62"/>
    <s v="KMSS-MYT"/>
    <x v="4"/>
    <x v="3"/>
    <m/>
  </r>
  <r>
    <x v="63"/>
    <s v="KMSS-MYT"/>
    <x v="4"/>
    <x v="3"/>
    <m/>
  </r>
  <r>
    <x v="64"/>
    <s v="KMSS-MYT"/>
    <x v="4"/>
    <x v="3"/>
    <m/>
  </r>
  <r>
    <x v="65"/>
    <s v="KMSS-MYT"/>
    <x v="4"/>
    <x v="3"/>
    <m/>
  </r>
  <r>
    <x v="66"/>
    <s v="KMSS-MYT"/>
    <x v="4"/>
    <x v="3"/>
    <m/>
  </r>
  <r>
    <x v="67"/>
    <s v="KMSS-MYT"/>
    <x v="4"/>
    <x v="3"/>
    <m/>
  </r>
  <r>
    <x v="68"/>
    <s v="KMSS-MYT"/>
    <x v="4"/>
    <x v="3"/>
    <m/>
  </r>
  <r>
    <x v="69"/>
    <s v="KMSS-MYT"/>
    <x v="4"/>
    <x v="3"/>
    <m/>
  </r>
  <r>
    <x v="70"/>
    <s v="KMSS-MYT"/>
    <x v="4"/>
    <x v="3"/>
    <m/>
  </r>
  <r>
    <x v="71"/>
    <s v="KMSS-MYT"/>
    <x v="4"/>
    <x v="3"/>
    <m/>
  </r>
  <r>
    <x v="72"/>
    <s v="SHALOM"/>
    <x v="4"/>
    <x v="3"/>
    <m/>
  </r>
  <r>
    <x v="73"/>
    <s v="SHALOM"/>
    <x v="2"/>
    <x v="1"/>
    <s v="50"/>
  </r>
  <r>
    <x v="74"/>
    <s v="SHALOM"/>
    <x v="4"/>
    <x v="3"/>
    <m/>
  </r>
  <r>
    <x v="75"/>
    <s v="SHALOM"/>
    <x v="4"/>
    <x v="3"/>
    <m/>
  </r>
  <r>
    <x v="76"/>
    <s v="SHALOM"/>
    <x v="4"/>
    <x v="3"/>
    <m/>
  </r>
  <r>
    <x v="77"/>
    <s v="SHALOM"/>
    <x v="4"/>
    <x v="3"/>
    <m/>
  </r>
  <r>
    <x v="78"/>
    <s v="SHALOM"/>
    <x v="4"/>
    <x v="3"/>
    <m/>
  </r>
  <r>
    <x v="79"/>
    <s v="SHALOM"/>
    <x v="4"/>
    <x v="3"/>
    <m/>
  </r>
  <r>
    <x v="80"/>
    <s v="SHALOM"/>
    <x v="4"/>
    <x v="3"/>
    <m/>
  </r>
  <r>
    <x v="81"/>
    <s v="SHALOM"/>
    <x v="4"/>
    <x v="3"/>
    <m/>
  </r>
  <r>
    <x v="82"/>
    <s v="SHALOM"/>
    <x v="4"/>
    <x v="3"/>
    <m/>
  </r>
  <r>
    <x v="83"/>
    <s v="SHALOM"/>
    <x v="4"/>
    <x v="3"/>
    <m/>
  </r>
  <r>
    <x v="84"/>
    <s v="SHALOM"/>
    <x v="4"/>
    <x v="3"/>
    <m/>
  </r>
  <r>
    <x v="85"/>
    <s v="SHALOM"/>
    <x v="4"/>
    <x v="3"/>
    <m/>
  </r>
  <r>
    <x v="86"/>
    <s v="SHALOM"/>
    <x v="4"/>
    <x v="3"/>
    <m/>
  </r>
  <r>
    <x v="87"/>
    <s v="SHALOM"/>
    <x v="4"/>
    <x v="3"/>
    <m/>
  </r>
  <r>
    <x v="88"/>
    <s v="SHALOM"/>
    <x v="4"/>
    <x v="3"/>
    <m/>
  </r>
  <r>
    <x v="89"/>
    <s v="SHALOM"/>
    <x v="4"/>
    <x v="3"/>
    <m/>
  </r>
  <r>
    <x v="90"/>
    <s v="SHALOM"/>
    <x v="4"/>
    <x v="3"/>
    <m/>
  </r>
  <r>
    <x v="91"/>
    <s v="SHALOM"/>
    <x v="4"/>
    <x v="3"/>
    <m/>
  </r>
  <r>
    <x v="92"/>
    <s v="SHALOM"/>
    <x v="4"/>
    <x v="3"/>
    <m/>
  </r>
  <r>
    <x v="93"/>
    <s v="SHALOM"/>
    <x v="4"/>
    <x v="3"/>
    <m/>
  </r>
  <r>
    <x v="94"/>
    <s v="SHALOM"/>
    <x v="4"/>
    <x v="3"/>
    <m/>
  </r>
  <r>
    <x v="95"/>
    <s v="SHALOM"/>
    <x v="4"/>
    <x v="3"/>
    <m/>
  </r>
  <r>
    <x v="96"/>
    <s v="SHALOM"/>
    <x v="4"/>
    <x v="3"/>
    <m/>
  </r>
  <r>
    <x v="97"/>
    <s v="SHALOM"/>
    <x v="4"/>
    <x v="3"/>
    <m/>
  </r>
  <r>
    <x v="98"/>
    <s v="KBC"/>
    <x v="4"/>
    <x v="3"/>
    <m/>
  </r>
  <r>
    <x v="99"/>
    <s v="KBC"/>
    <x v="4"/>
    <x v="3"/>
    <m/>
  </r>
  <r>
    <x v="100"/>
    <s v="KBC"/>
    <x v="4"/>
    <x v="3"/>
    <m/>
  </r>
  <r>
    <x v="101"/>
    <s v="SHALOM"/>
    <x v="4"/>
    <x v="3"/>
    <m/>
  </r>
  <r>
    <x v="102"/>
    <s v="SHALOM"/>
    <x v="4"/>
    <x v="3"/>
    <m/>
  </r>
  <r>
    <x v="103"/>
    <s v="SHALOM"/>
    <x v="4"/>
    <x v="3"/>
    <m/>
  </r>
  <r>
    <x v="104"/>
    <s v="SHALOM"/>
    <x v="4"/>
    <x v="3"/>
    <m/>
  </r>
  <r>
    <x v="105"/>
    <s v="SHALOM"/>
    <x v="4"/>
    <x v="3"/>
    <m/>
  </r>
  <r>
    <x v="106"/>
    <s v="KBC"/>
    <x v="4"/>
    <x v="3"/>
    <m/>
  </r>
  <r>
    <x v="107"/>
    <s v="KBC"/>
    <x v="4"/>
    <x v="3"/>
    <m/>
  </r>
  <r>
    <x v="108"/>
    <s v="KBC"/>
    <x v="4"/>
    <x v="3"/>
    <m/>
  </r>
  <r>
    <x v="109"/>
    <s v="KBC"/>
    <x v="4"/>
    <x v="3"/>
    <m/>
  </r>
  <r>
    <x v="110"/>
    <s v="KBC"/>
    <x v="4"/>
    <x v="3"/>
    <m/>
  </r>
  <r>
    <x v="111"/>
    <s v="KBC"/>
    <x v="4"/>
    <x v="3"/>
    <m/>
  </r>
  <r>
    <x v="112"/>
    <s v="KBC"/>
    <x v="4"/>
    <x v="3"/>
    <m/>
  </r>
  <r>
    <x v="113"/>
    <s v="KBC"/>
    <x v="4"/>
    <x v="3"/>
    <m/>
  </r>
  <r>
    <x v="114"/>
    <s v="KBC"/>
    <x v="4"/>
    <x v="3"/>
    <m/>
  </r>
  <r>
    <x v="115"/>
    <s v="KBC"/>
    <x v="4"/>
    <x v="3"/>
    <m/>
  </r>
  <r>
    <x v="116"/>
    <s v="KBC"/>
    <x v="4"/>
    <x v="3"/>
    <m/>
  </r>
  <r>
    <x v="117"/>
    <s v="KBC"/>
    <x v="4"/>
    <x v="3"/>
    <m/>
  </r>
  <r>
    <x v="118"/>
    <s v="KBC"/>
    <x v="4"/>
    <x v="3"/>
    <m/>
  </r>
  <r>
    <x v="119"/>
    <s v="KBC"/>
    <x v="4"/>
    <x v="3"/>
    <m/>
  </r>
  <r>
    <x v="120"/>
    <s v="KBC"/>
    <x v="4"/>
    <x v="3"/>
    <m/>
  </r>
  <r>
    <x v="121"/>
    <s v="KBC"/>
    <x v="4"/>
    <x v="3"/>
    <m/>
  </r>
  <r>
    <x v="122"/>
    <s v="KBC"/>
    <x v="4"/>
    <x v="3"/>
    <m/>
  </r>
  <r>
    <x v="123"/>
    <s v="KBC"/>
    <x v="4"/>
    <x v="3"/>
    <m/>
  </r>
  <r>
    <x v="124"/>
    <s v="KBC"/>
    <x v="4"/>
    <x v="3"/>
    <m/>
  </r>
  <r>
    <x v="125"/>
    <s v="KBC"/>
    <x v="4"/>
    <x v="3"/>
    <m/>
  </r>
  <r>
    <x v="126"/>
    <s v="KBC"/>
    <x v="4"/>
    <x v="3"/>
    <m/>
  </r>
  <r>
    <x v="127"/>
    <s v="KBC"/>
    <x v="4"/>
    <x v="3"/>
    <m/>
  </r>
</pivotCacheRecords>
</file>

<file path=xl/pivotCache/pivotCacheRecords3.xml><?xml version="1.0" encoding="utf-8"?>
<pivotCacheRecords xmlns="http://schemas.openxmlformats.org/spreadsheetml/2006/main" xmlns:r="http://schemas.openxmlformats.org/officeDocument/2006/relationships" count="128">
  <r>
    <s v="MMR001CMP001"/>
    <x v="0"/>
  </r>
  <r>
    <s v="MMR001CMP002"/>
    <x v="0"/>
  </r>
  <r>
    <s v="MMR001CMP003"/>
    <x v="0"/>
  </r>
  <r>
    <s v="MMR001CMP004"/>
    <x v="1"/>
  </r>
  <r>
    <s v="MMR001CMP005"/>
    <x v="2"/>
  </r>
  <r>
    <s v="MMR001CMP006"/>
    <x v="2"/>
  </r>
  <r>
    <s v="MMR001CMP007"/>
    <x v="2"/>
  </r>
  <r>
    <s v="MMR001CMP008"/>
    <x v="0"/>
  </r>
  <r>
    <s v="MMR001CMP009"/>
    <x v="1"/>
  </r>
  <r>
    <s v="MMR001CMP010"/>
    <x v="3"/>
  </r>
  <r>
    <s v="MMR001CMP011"/>
    <x v="3"/>
  </r>
  <r>
    <s v="MMR001CMP012"/>
    <x v="3"/>
  </r>
  <r>
    <s v="MMR001CMP013"/>
    <x v="2"/>
  </r>
  <r>
    <s v="MMR001CMP014"/>
    <x v="0"/>
  </r>
  <r>
    <s v="MMR001CMP015"/>
    <x v="2"/>
  </r>
  <r>
    <s v="MMR001CMP016"/>
    <x v="0"/>
  </r>
  <r>
    <s v="MMR001CMP018"/>
    <x v="1"/>
  </r>
  <r>
    <s v="MMR001CMP019"/>
    <x v="1"/>
  </r>
  <r>
    <s v="MMR001CMP020"/>
    <x v="0"/>
  </r>
  <r>
    <s v="MMR001CMP021"/>
    <x v="2"/>
  </r>
  <r>
    <s v="MMR001CMP022"/>
    <x v="2"/>
  </r>
  <r>
    <s v="MMR001CMP023"/>
    <x v="2"/>
  </r>
  <r>
    <s v="MMR001CMP024"/>
    <x v="1"/>
  </r>
  <r>
    <s v="MMR001CMP025"/>
    <x v="2"/>
  </r>
  <r>
    <s v="MMR001CMP026"/>
    <x v="1"/>
  </r>
  <r>
    <s v="MMR001CMP027"/>
    <x v="2"/>
  </r>
  <r>
    <s v="MMR001CMP028"/>
    <x v="0"/>
  </r>
  <r>
    <s v="MMR001CMP029"/>
    <x v="3"/>
  </r>
  <r>
    <s v="MMR001CMP030"/>
    <x v="0"/>
  </r>
  <r>
    <s v="MMR001CMP031"/>
    <x v="0"/>
  </r>
  <r>
    <s v="MMR001CMP032"/>
    <x v="1"/>
  </r>
  <r>
    <s v="MMR001CMP033"/>
    <x v="0"/>
  </r>
  <r>
    <s v="MMR001CMP037"/>
    <x v="2"/>
  </r>
  <r>
    <s v="MMR001CMP038"/>
    <x v="0"/>
  </r>
  <r>
    <s v="MMR001CMP039"/>
    <x v="2"/>
  </r>
  <r>
    <s v="MMR001CMP040"/>
    <x v="0"/>
  </r>
  <r>
    <s v="MMR001CMP041"/>
    <x v="1"/>
  </r>
  <r>
    <s v="MMR001CMP042"/>
    <x v="1"/>
  </r>
  <r>
    <s v="MMR001CMP043"/>
    <x v="1"/>
  </r>
  <r>
    <s v="MMR001CMP047"/>
    <x v="1"/>
  </r>
  <r>
    <s v="MMR001CMP049"/>
    <x v="2"/>
  </r>
  <r>
    <s v="MMR001CMP050"/>
    <x v="0"/>
  </r>
  <r>
    <s v="MMR001CMP051"/>
    <x v="4"/>
  </r>
  <r>
    <s v="MMR001CMP052"/>
    <x v="1"/>
  </r>
  <r>
    <s v="MMR001CMP053"/>
    <x v="0"/>
  </r>
  <r>
    <s v="MMR001CMP054"/>
    <x v="0"/>
  </r>
  <r>
    <s v="MMR001CMP055"/>
    <x v="3"/>
  </r>
  <r>
    <s v="MMR001CMP056"/>
    <x v="1"/>
  </r>
  <r>
    <s v="MMR001CMP059"/>
    <x v="2"/>
  </r>
  <r>
    <s v="MMR001CMP062"/>
    <x v="1"/>
  </r>
  <r>
    <s v="MMR001CMP066"/>
    <x v="3"/>
  </r>
  <r>
    <s v="MMR001CMP067"/>
    <x v="1"/>
  </r>
  <r>
    <s v="MMR001CMP068"/>
    <x v="0"/>
  </r>
  <r>
    <s v="MMR001CMP069"/>
    <x v="0"/>
  </r>
  <r>
    <s v="MMR001CMP070"/>
    <x v="2"/>
  </r>
  <r>
    <s v="MMR001CMP071"/>
    <x v="2"/>
  </r>
  <r>
    <s v="MMR001CMP072"/>
    <x v="2"/>
  </r>
  <r>
    <s v="MMR001CMP073"/>
    <x v="2"/>
  </r>
  <r>
    <s v="MMR001CMP077"/>
    <x v="2"/>
  </r>
  <r>
    <s v="MMR001CMP078"/>
    <x v="2"/>
  </r>
  <r>
    <s v="MMR001CMP079"/>
    <x v="2"/>
  </r>
  <r>
    <s v="MMR001CMP080"/>
    <x v="3"/>
  </r>
  <r>
    <s v="MMR001CMP091"/>
    <x v="1"/>
  </r>
  <r>
    <s v="MMR001CMP103"/>
    <x v="3"/>
  </r>
  <r>
    <s v="MMR001CMP105"/>
    <x v="3"/>
  </r>
  <r>
    <s v="MMR001CMP109"/>
    <x v="1"/>
  </r>
  <r>
    <s v="MMR001CMP111"/>
    <x v="3"/>
  </r>
  <r>
    <s v="MMR001CMP113"/>
    <x v="3"/>
  </r>
  <r>
    <s v="MMR001CMP115"/>
    <x v="0"/>
  </r>
  <r>
    <s v="MMR001CMP116"/>
    <x v="1"/>
  </r>
  <r>
    <s v="MMR001CMP119"/>
    <x v="3"/>
  </r>
  <r>
    <s v="MMR001CMP120"/>
    <x v="3"/>
  </r>
  <r>
    <s v="MMR001CMP121"/>
    <x v="3"/>
  </r>
  <r>
    <s v="MMR001CMP122"/>
    <x v="3"/>
  </r>
  <r>
    <s v="MMR001CMP123"/>
    <x v="3"/>
  </r>
  <r>
    <s v="MMR001CMP126"/>
    <x v="3"/>
  </r>
  <r>
    <s v="MMR001CMP128"/>
    <x v="0"/>
  </r>
  <r>
    <s v="MMR001CMP129"/>
    <x v="0"/>
  </r>
  <r>
    <s v="MMR001CMP131"/>
    <x v="1"/>
  </r>
  <r>
    <s v="MMR001CMP132"/>
    <x v="0"/>
  </r>
  <r>
    <s v="MMR001CMP133"/>
    <x v="0"/>
  </r>
  <r>
    <s v="MMR001CMP148"/>
    <x v="0"/>
  </r>
  <r>
    <s v="MMR001CMP152"/>
    <x v="2"/>
  </r>
  <r>
    <s v="MMR001CMP160"/>
    <x v="3"/>
  </r>
  <r>
    <s v="MMR001CMP162"/>
    <x v="1"/>
  </r>
  <r>
    <s v="MMR001CMP167"/>
    <x v="3"/>
  </r>
  <r>
    <s v="MMR001CMP168"/>
    <x v="3"/>
  </r>
  <r>
    <s v="MMR001CMP169"/>
    <x v="3"/>
  </r>
  <r>
    <s v="MMR001CMP174"/>
    <x v="3"/>
  </r>
  <r>
    <s v="MMR001CMP176"/>
    <x v="3"/>
  </r>
  <r>
    <s v="MMR001CMP179"/>
    <x v="3"/>
  </r>
  <r>
    <s v="MMR001CMP181"/>
    <x v="1"/>
  </r>
  <r>
    <s v="MMR001CMP182"/>
    <x v="1"/>
  </r>
  <r>
    <s v="MMR001CMP183"/>
    <x v="3"/>
  </r>
  <r>
    <s v="MMR001CMP184"/>
    <x v="3"/>
  </r>
  <r>
    <s v="MMR001CMP190"/>
    <x v="1"/>
  </r>
  <r>
    <s v="MMR001CMP191"/>
    <x v="1"/>
  </r>
  <r>
    <s v="MMR001CMP192"/>
    <x v="1"/>
  </r>
  <r>
    <s v="MMR001CMP193"/>
    <x v="3"/>
  </r>
  <r>
    <s v="MMR001CMP194"/>
    <x v="0"/>
  </r>
  <r>
    <s v="MMR001CMP195"/>
    <x v="0"/>
  </r>
  <r>
    <s v="MMR001CMP210"/>
    <x v="3"/>
  </r>
  <r>
    <s v="MMR001CMP218"/>
    <x v="1"/>
  </r>
  <r>
    <s v="MMR001CMP223"/>
    <x v="3"/>
  </r>
  <r>
    <s v="MMR001CMP225"/>
    <x v="3"/>
  </r>
  <r>
    <s v="MMR001CMP228"/>
    <x v="0"/>
  </r>
  <r>
    <s v="MMR001CMP229"/>
    <x v="3"/>
  </r>
  <r>
    <s v="MMR001CMP230"/>
    <x v="1"/>
  </r>
  <r>
    <s v="MMR001CMP231"/>
    <x v="3"/>
  </r>
  <r>
    <s v="MMR001CMP234"/>
    <x v="1"/>
  </r>
  <r>
    <s v="MMR015CMP001"/>
    <x v="1"/>
  </r>
  <r>
    <s v="MMR015CMP003"/>
    <x v="0"/>
  </r>
  <r>
    <s v="MMR015CMP004"/>
    <x v="2"/>
  </r>
  <r>
    <s v="MMR015CMP006"/>
    <x v="0"/>
  </r>
  <r>
    <s v="MMR015CMP007"/>
    <x v="2"/>
  </r>
  <r>
    <s v="MMR015CMP009"/>
    <x v="2"/>
  </r>
  <r>
    <s v="MMR015CMP014"/>
    <x v="0"/>
  </r>
  <r>
    <s v="MMR015CMP016"/>
    <x v="2"/>
  </r>
  <r>
    <s v="MMR015CMP017"/>
    <x v="0"/>
  </r>
  <r>
    <s v="MMR015CMP018"/>
    <x v="1"/>
  </r>
  <r>
    <s v="MMR015CMP020"/>
    <x v="2"/>
  </r>
  <r>
    <s v="MMR015CMP209"/>
    <x v="0"/>
  </r>
  <r>
    <s v="MMR015CMP213"/>
    <x v="0"/>
  </r>
  <r>
    <s v="MMR015CMP214"/>
    <x v="1"/>
  </r>
  <r>
    <s v="MMR015CMP215"/>
    <x v="0"/>
  </r>
  <r>
    <s v="MMR015CMP216"/>
    <x v="0"/>
  </r>
  <r>
    <s v="MMR015CMP217"/>
    <x v="0"/>
  </r>
  <r>
    <s v="MMR001CMP236"/>
    <x v="2"/>
  </r>
</pivotCacheRecords>
</file>

<file path=xl/pivotCache/pivotCacheRecords4.xml><?xml version="1.0" encoding="utf-8"?>
<pivotCacheRecords xmlns="http://schemas.openxmlformats.org/spreadsheetml/2006/main" xmlns:r="http://schemas.openxmlformats.org/officeDocument/2006/relationships" count="128">
  <r>
    <x v="0"/>
    <x v="0"/>
    <x v="0"/>
    <s v="MMR001CMP179"/>
    <s v="GCA"/>
    <s v="Rural"/>
    <n v="77"/>
    <n v="393"/>
    <n v="77"/>
    <n v="393"/>
    <n v="77"/>
    <n v="393"/>
    <s v="Kachin"/>
    <s v="Hpakant"/>
    <s v="Lone Khin"/>
    <s v="Lone Khin"/>
    <s v="5 Ward Baptist Church(lon Khin)"/>
    <s v="MMR001CMP179"/>
    <n v="96.355270000000004"/>
    <n v="25.656130000000001"/>
    <n v="0"/>
    <s v="Rural"/>
    <n v="1150"/>
    <x v="0"/>
    <n v="16"/>
    <n v="5"/>
    <n v="2016"/>
    <x v="0"/>
    <m/>
    <s v="CCCM Focal Point"/>
    <m/>
    <n v="2"/>
    <n v="5"/>
    <n v="2016"/>
    <m/>
    <m/>
    <m/>
    <m/>
    <s v="Camp Manager"/>
    <s v="Female"/>
    <n v="36"/>
    <m/>
    <s v="Camp Resident"/>
    <s v="Male"/>
    <n v="40"/>
    <m/>
    <s v="Camp Resident"/>
    <s v="Female"/>
    <n v="38"/>
    <m/>
    <s v="Camp Resident"/>
    <s v="Female"/>
    <n v="41"/>
    <m/>
    <m/>
    <m/>
    <m/>
    <m/>
    <n v="1"/>
    <n v="2013"/>
    <n v="90"/>
    <n v="30"/>
    <n v="30"/>
    <m/>
    <n v="90"/>
    <n v="30"/>
    <n v="30"/>
    <m/>
    <s v="Hpakant"/>
    <n v="7"/>
    <m/>
    <b v="0"/>
    <x v="0"/>
    <x v="0"/>
    <x v="0"/>
    <x v="0"/>
    <b v="1"/>
    <s v="At least Monthly"/>
    <b v="0"/>
    <b v="1"/>
    <b v="0"/>
    <b v="1"/>
    <b v="1"/>
    <b v="0"/>
    <n v="77"/>
    <n v="393"/>
    <n v="77"/>
    <m/>
    <m/>
    <m/>
    <m/>
    <m/>
    <m/>
    <m/>
    <m/>
    <x v="0"/>
    <x v="0"/>
    <b v="0"/>
    <n v="3"/>
    <n v="4"/>
    <m/>
    <m/>
    <n v="3"/>
    <n v="4"/>
    <m/>
    <m/>
    <b v="1"/>
    <b v="0"/>
    <b v="0"/>
    <b v="0"/>
    <b v="0"/>
    <b v="0"/>
    <b v="0"/>
    <m/>
    <b v="0"/>
    <m/>
    <b v="0"/>
    <m/>
    <b v="0"/>
    <x v="0"/>
    <b v="0"/>
    <m/>
    <m/>
    <n v="2"/>
    <n v="1"/>
    <n v="3"/>
    <m/>
    <m/>
    <m/>
    <m/>
    <m/>
    <m/>
    <m/>
    <m/>
    <m/>
    <m/>
    <m/>
    <m/>
    <m/>
    <m/>
    <m/>
    <m/>
    <m/>
    <m/>
    <m/>
    <m/>
    <m/>
    <m/>
    <m/>
    <m/>
    <m/>
    <m/>
    <m/>
    <m/>
    <m/>
    <m/>
    <m/>
    <m/>
    <m/>
    <m/>
    <m/>
    <m/>
    <m/>
    <m/>
    <m/>
    <m/>
    <m/>
    <b v="0"/>
    <b v="0"/>
    <b v="0"/>
    <b v="0"/>
    <b v="0"/>
    <b v="0"/>
    <b v="0"/>
    <m/>
    <b v="0"/>
    <b v="0"/>
    <b v="0"/>
    <b v="0"/>
    <m/>
    <m/>
    <m/>
    <x v="0"/>
    <x v="0"/>
    <x v="0"/>
    <x v="0"/>
    <x v="0"/>
    <x v="0"/>
    <b v="0"/>
    <m/>
    <x v="0"/>
    <x v="0"/>
    <x v="0"/>
    <x v="0"/>
    <x v="0"/>
    <x v="0"/>
  </r>
  <r>
    <x v="0"/>
    <x v="0"/>
    <x v="1"/>
    <s v="MMR001CMP168"/>
    <s v="GCA"/>
    <s v="Rural"/>
    <n v="66"/>
    <n v="367"/>
    <n v="60"/>
    <n v="374"/>
    <n v="70"/>
    <n v="366"/>
    <s v="Kachin"/>
    <s v="Hpakant"/>
    <s v="Lone Khin"/>
    <s v="Lone Khin"/>
    <s v="5 Ward RC Church(lon Khin)"/>
    <s v="MMR001CMP168"/>
    <n v="96.353070000000002"/>
    <n v="25.655819999999999"/>
    <n v="0"/>
    <s v="Rural"/>
    <n v="1169"/>
    <x v="1"/>
    <n v="17"/>
    <n v="5"/>
    <n v="2016"/>
    <x v="1"/>
    <m/>
    <s v="CCCM Focal Point"/>
    <m/>
    <n v="25"/>
    <n v="4"/>
    <n v="2016"/>
    <n v="5"/>
    <n v="5"/>
    <n v="2016"/>
    <m/>
    <s v="Camp Manager"/>
    <s v="Male"/>
    <n v="44"/>
    <m/>
    <s v="Camp Resident"/>
    <s v="Female"/>
    <n v="58"/>
    <m/>
    <s v="Camp Resident"/>
    <s v="Female"/>
    <n v="58"/>
    <m/>
    <s v="Religious leader"/>
    <s v="Female"/>
    <n v="56"/>
    <m/>
    <m/>
    <m/>
    <m/>
    <m/>
    <n v="1"/>
    <n v="2013"/>
    <n v="90"/>
    <n v="20"/>
    <n v="15"/>
    <m/>
    <n v="110"/>
    <n v="30"/>
    <n v="15"/>
    <m/>
    <s v="Hpakant"/>
    <n v="6"/>
    <m/>
    <b v="0"/>
    <x v="0"/>
    <x v="1"/>
    <x v="1"/>
    <x v="1"/>
    <b v="1"/>
    <s v="At least Monthly"/>
    <b v="0"/>
    <b v="1"/>
    <b v="0"/>
    <b v="1"/>
    <b v="1"/>
    <b v="1"/>
    <n v="60"/>
    <n v="374"/>
    <n v="70"/>
    <m/>
    <m/>
    <m/>
    <m/>
    <m/>
    <m/>
    <m/>
    <m/>
    <x v="0"/>
    <x v="0"/>
    <b v="0"/>
    <n v="6"/>
    <n v="3"/>
    <n v="1"/>
    <m/>
    <n v="7"/>
    <n v="3"/>
    <n v="1"/>
    <n v="2"/>
    <b v="1"/>
    <b v="0"/>
    <b v="0"/>
    <b v="0"/>
    <b v="1"/>
    <b v="0"/>
    <b v="0"/>
    <m/>
    <b v="1"/>
    <n v="4"/>
    <b v="1"/>
    <n v="17"/>
    <b v="0"/>
    <x v="0"/>
    <b v="1"/>
    <n v="72"/>
    <s v="Host Family"/>
    <m/>
    <n v="2"/>
    <n v="2"/>
    <n v="1"/>
    <m/>
    <m/>
    <m/>
    <m/>
    <m/>
    <m/>
    <m/>
    <m/>
    <m/>
    <m/>
    <m/>
    <n v="1"/>
    <m/>
    <m/>
    <m/>
    <m/>
    <m/>
    <m/>
    <m/>
    <m/>
    <m/>
    <m/>
    <m/>
    <m/>
    <m/>
    <n v="1"/>
    <m/>
    <m/>
    <m/>
    <m/>
    <m/>
    <m/>
    <m/>
    <m/>
    <m/>
    <m/>
    <m/>
    <n v="1"/>
    <m/>
    <m/>
    <b v="0"/>
    <b v="0"/>
    <b v="0"/>
    <b v="0"/>
    <b v="0"/>
    <b v="0"/>
    <b v="0"/>
    <m/>
    <b v="0"/>
    <b v="0"/>
    <b v="0"/>
    <b v="0"/>
    <m/>
    <m/>
    <m/>
    <x v="0"/>
    <x v="0"/>
    <x v="0"/>
    <x v="0"/>
    <x v="0"/>
    <x v="0"/>
    <b v="0"/>
    <m/>
    <x v="0"/>
    <x v="0"/>
    <x v="0"/>
    <x v="0"/>
    <x v="0"/>
    <x v="0"/>
  </r>
  <r>
    <x v="0"/>
    <x v="1"/>
    <x v="2"/>
    <s v="MMR001CMP050"/>
    <s v="GCA"/>
    <s v="Urban"/>
    <n v="274"/>
    <n v="1349"/>
    <n v="255"/>
    <n v="1126"/>
    <n v="255"/>
    <n v="0"/>
    <s v="Kachin"/>
    <s v="Bhamo"/>
    <s v="Moe Hping"/>
    <s v="Thar Si"/>
    <s v="AD-2000 Tharthana Compound"/>
    <s v="MMR001CMP050"/>
    <n v="97.238829999999993"/>
    <n v="24.260719999999999"/>
    <n v="0"/>
    <s v="Urban"/>
    <n v="1157"/>
    <x v="2"/>
    <n v="19"/>
    <n v="5"/>
    <n v="2016"/>
    <x v="2"/>
    <m/>
    <s v="CCCM Focal Point"/>
    <m/>
    <n v="29"/>
    <n v="4"/>
    <n v="2016"/>
    <n v="1"/>
    <n v="5"/>
    <n v="2016"/>
    <m/>
    <s v="Camp Manager"/>
    <s v="Male"/>
    <n v="71"/>
    <m/>
    <m/>
    <m/>
    <m/>
    <m/>
    <m/>
    <m/>
    <m/>
    <m/>
    <m/>
    <m/>
    <m/>
    <m/>
    <m/>
    <m/>
    <m/>
    <m/>
    <n v="11"/>
    <n v="2011"/>
    <n v="15"/>
    <n v="5"/>
    <n v="5"/>
    <m/>
    <n v="20"/>
    <n v="5"/>
    <n v="5"/>
    <m/>
    <s v="AD-2000"/>
    <n v="0.8"/>
    <m/>
    <b v="0"/>
    <x v="0"/>
    <x v="2"/>
    <x v="2"/>
    <x v="0"/>
    <b v="1"/>
    <s v="Less frequent than Monthly"/>
    <b v="1"/>
    <b v="0"/>
    <b v="1"/>
    <b v="1"/>
    <b v="1"/>
    <b v="1"/>
    <n v="255"/>
    <n v="1126"/>
    <n v="255"/>
    <m/>
    <m/>
    <m/>
    <m/>
    <n v="13"/>
    <n v="53"/>
    <m/>
    <m/>
    <x v="1"/>
    <x v="0"/>
    <b v="0"/>
    <n v="24"/>
    <n v="10"/>
    <n v="1"/>
    <m/>
    <n v="15"/>
    <n v="10"/>
    <n v="3"/>
    <n v="1"/>
    <b v="1"/>
    <b v="0"/>
    <b v="0"/>
    <b v="0"/>
    <b v="0"/>
    <b v="0"/>
    <b v="0"/>
    <m/>
    <b v="0"/>
    <m/>
    <b v="1"/>
    <n v="74"/>
    <b v="0"/>
    <x v="0"/>
    <b v="1"/>
    <n v="46"/>
    <m/>
    <n v="6"/>
    <n v="2"/>
    <n v="8"/>
    <n v="3"/>
    <m/>
    <m/>
    <m/>
    <m/>
    <m/>
    <m/>
    <m/>
    <m/>
    <m/>
    <m/>
    <m/>
    <m/>
    <n v="2"/>
    <m/>
    <m/>
    <m/>
    <m/>
    <m/>
    <m/>
    <m/>
    <m/>
    <m/>
    <m/>
    <m/>
    <m/>
    <n v="5"/>
    <m/>
    <m/>
    <m/>
    <m/>
    <m/>
    <m/>
    <m/>
    <m/>
    <m/>
    <m/>
    <m/>
    <m/>
    <m/>
    <m/>
    <b v="1"/>
    <b v="0"/>
    <b v="0"/>
    <b v="0"/>
    <b v="0"/>
    <b v="0"/>
    <b v="0"/>
    <m/>
    <b v="0"/>
    <b v="0"/>
    <b v="0"/>
    <b v="0"/>
    <m/>
    <m/>
    <m/>
    <x v="0"/>
    <x v="0"/>
    <x v="0"/>
    <x v="0"/>
    <x v="0"/>
    <x v="0"/>
    <b v="0"/>
    <m/>
    <x v="1"/>
    <x v="0"/>
    <x v="0"/>
    <x v="0"/>
    <x v="0"/>
    <x v="0"/>
  </r>
  <r>
    <x v="0"/>
    <x v="0"/>
    <x v="3"/>
    <s v="MMR001CMP176"/>
    <s v="GCA"/>
    <s v="Urban"/>
    <n v="67"/>
    <n v="350"/>
    <n v="67"/>
    <n v="351"/>
    <n v="67"/>
    <n v="351"/>
    <s v="Kachin"/>
    <s v="Hpakant"/>
    <s v="Lone Khin"/>
    <s v="Hmaw Si Zar"/>
    <s v="AG Church, Hmaw Si Sa"/>
    <s v="MMR001CMP176"/>
    <n v="96.345569999999995"/>
    <n v="25.635300000000001"/>
    <n v="0"/>
    <s v="Urban"/>
    <n v="1191"/>
    <x v="3"/>
    <n v="17"/>
    <n v="4"/>
    <n v="2016"/>
    <x v="3"/>
    <m/>
    <s v="CCCM Focal Point"/>
    <m/>
    <n v="11"/>
    <n v="4"/>
    <n v="2016"/>
    <n v="11"/>
    <n v="4"/>
    <n v="2016"/>
    <m/>
    <s v="Camp Resident"/>
    <s v="Female"/>
    <m/>
    <m/>
    <s v="Camp Resident"/>
    <s v="Female"/>
    <m/>
    <m/>
    <s v="Camp Manager"/>
    <s v="Male"/>
    <m/>
    <m/>
    <s v="Committee Member"/>
    <s v="Female"/>
    <m/>
    <m/>
    <m/>
    <m/>
    <m/>
    <m/>
    <n v="1"/>
    <n v="2013"/>
    <n v="120"/>
    <n v="30"/>
    <n v="30"/>
    <m/>
    <n v="120"/>
    <n v="30"/>
    <n v="30"/>
    <m/>
    <s v="lone khin"/>
    <n v="2"/>
    <m/>
    <b v="0"/>
    <x v="0"/>
    <x v="3"/>
    <x v="3"/>
    <x v="2"/>
    <b v="1"/>
    <s v="At least Monthly"/>
    <b v="0"/>
    <b v="1"/>
    <b v="0"/>
    <b v="1"/>
    <b v="1"/>
    <b v="1"/>
    <n v="67"/>
    <n v="351"/>
    <n v="67"/>
    <m/>
    <m/>
    <m/>
    <m/>
    <m/>
    <m/>
    <m/>
    <m/>
    <x v="0"/>
    <x v="0"/>
    <b v="0"/>
    <n v="2"/>
    <n v="2"/>
    <n v="1"/>
    <m/>
    <n v="3"/>
    <m/>
    <n v="1"/>
    <m/>
    <b v="1"/>
    <b v="0"/>
    <b v="0"/>
    <b v="0"/>
    <b v="0"/>
    <b v="0"/>
    <b v="0"/>
    <m/>
    <b v="0"/>
    <m/>
    <b v="1"/>
    <n v="10"/>
    <b v="0"/>
    <x v="0"/>
    <b v="0"/>
    <m/>
    <m/>
    <n v="2"/>
    <n v="2"/>
    <n v="4"/>
    <m/>
    <m/>
    <m/>
    <m/>
    <m/>
    <m/>
    <m/>
    <m/>
    <m/>
    <n v="1"/>
    <m/>
    <m/>
    <m/>
    <m/>
    <m/>
    <m/>
    <m/>
    <m/>
    <m/>
    <m/>
    <m/>
    <m/>
    <m/>
    <m/>
    <m/>
    <m/>
    <m/>
    <m/>
    <m/>
    <m/>
    <m/>
    <m/>
    <m/>
    <m/>
    <m/>
    <m/>
    <m/>
    <m/>
    <m/>
    <m/>
    <m/>
    <b v="0"/>
    <b v="0"/>
    <b v="0"/>
    <b v="0"/>
    <b v="0"/>
    <b v="0"/>
    <b v="0"/>
    <m/>
    <b v="0"/>
    <b v="0"/>
    <b v="0"/>
    <b v="0"/>
    <m/>
    <m/>
    <m/>
    <x v="1"/>
    <x v="1"/>
    <x v="1"/>
    <x v="0"/>
    <x v="1"/>
    <x v="0"/>
    <b v="0"/>
    <m/>
    <x v="0"/>
    <x v="0"/>
    <x v="0"/>
    <x v="0"/>
    <x v="0"/>
    <x v="0"/>
  </r>
  <r>
    <x v="0"/>
    <x v="0"/>
    <x v="4"/>
    <s v="MMR001CMP190"/>
    <s v="GCA"/>
    <s v="Urban"/>
    <n v="14"/>
    <n v="83"/>
    <n v="13"/>
    <n v="83"/>
    <n v="13"/>
    <n v="0"/>
    <s v="Kachin"/>
    <s v="Hpakant"/>
    <s v="Hpakan Town"/>
    <s v="Maw Wam Ward"/>
    <s v="AG Church, Maw Wan"/>
    <s v="MMR001CMP190"/>
    <n v="96.317350000000005"/>
    <n v="25.616509000000001"/>
    <n v="0"/>
    <s v="Urban"/>
    <n v="1192"/>
    <x v="3"/>
    <n v="10"/>
    <n v="4"/>
    <n v="2016"/>
    <x v="3"/>
    <m/>
    <s v="CCCM Focal Point"/>
    <m/>
    <n v="6"/>
    <n v="4"/>
    <n v="2016"/>
    <n v="6"/>
    <n v="4"/>
    <n v="2016"/>
    <m/>
    <s v="Camp Manager"/>
    <s v="Male"/>
    <n v="40"/>
    <m/>
    <s v="Committee Member"/>
    <s v="Female"/>
    <n v="34"/>
    <m/>
    <s v="Committee Member"/>
    <s v="Female"/>
    <n v="28"/>
    <m/>
    <m/>
    <m/>
    <m/>
    <m/>
    <m/>
    <m/>
    <m/>
    <m/>
    <n v="2"/>
    <n v="2011"/>
    <m/>
    <m/>
    <m/>
    <m/>
    <m/>
    <m/>
    <m/>
    <m/>
    <m/>
    <m/>
    <m/>
    <b v="0"/>
    <x v="0"/>
    <x v="4"/>
    <x v="4"/>
    <x v="3"/>
    <b v="1"/>
    <s v="At least Monthly"/>
    <b v="0"/>
    <b v="1"/>
    <b v="0"/>
    <b v="1"/>
    <b v="1"/>
    <b v="1"/>
    <n v="13"/>
    <n v="83"/>
    <n v="13"/>
    <m/>
    <m/>
    <m/>
    <m/>
    <m/>
    <m/>
    <m/>
    <m/>
    <x v="1"/>
    <x v="0"/>
    <b v="0"/>
    <n v="1"/>
    <m/>
    <n v="1"/>
    <n v="3"/>
    <n v="2"/>
    <n v="3"/>
    <n v="1"/>
    <n v="1"/>
    <b v="0"/>
    <b v="0"/>
    <b v="0"/>
    <b v="0"/>
    <b v="1"/>
    <b v="0"/>
    <b v="0"/>
    <m/>
    <b v="0"/>
    <m/>
    <b v="0"/>
    <m/>
    <b v="0"/>
    <x v="0"/>
    <b v="0"/>
    <m/>
    <m/>
    <m/>
    <n v="1"/>
    <n v="1"/>
    <n v="1"/>
    <m/>
    <m/>
    <m/>
    <m/>
    <m/>
    <m/>
    <m/>
    <m/>
    <m/>
    <m/>
    <m/>
    <m/>
    <m/>
    <m/>
    <m/>
    <m/>
    <m/>
    <m/>
    <m/>
    <m/>
    <m/>
    <m/>
    <m/>
    <m/>
    <m/>
    <n v="1"/>
    <m/>
    <m/>
    <m/>
    <m/>
    <m/>
    <m/>
    <m/>
    <m/>
    <m/>
    <m/>
    <m/>
    <m/>
    <m/>
    <m/>
    <b v="0"/>
    <b v="0"/>
    <b v="0"/>
    <b v="0"/>
    <b v="0"/>
    <b v="0"/>
    <b v="0"/>
    <m/>
    <b v="0"/>
    <b v="0"/>
    <b v="0"/>
    <b v="0"/>
    <m/>
    <m/>
    <m/>
    <x v="1"/>
    <x v="1"/>
    <x v="0"/>
    <x v="0"/>
    <x v="1"/>
    <x v="0"/>
    <b v="0"/>
    <m/>
    <x v="0"/>
    <x v="0"/>
    <x v="0"/>
    <x v="0"/>
    <x v="0"/>
    <x v="0"/>
  </r>
  <r>
    <x v="0"/>
    <x v="1"/>
    <x v="5"/>
    <s v="MMR001CMP194"/>
    <s v="GCA"/>
    <s v="Mixed"/>
    <n v="12"/>
    <n v="52"/>
    <n v="12"/>
    <n v="56"/>
    <n v="12"/>
    <n v="56"/>
    <s v="Kachin"/>
    <s v="Bhamo"/>
    <s v="Aung Thar"/>
    <s v="Aung Thar"/>
    <s v="Aung Thar Church"/>
    <s v="MMR001CMP194"/>
    <n v="97.252650000000003"/>
    <n v="24.260466999999998"/>
    <n v="0"/>
    <s v="Mixed"/>
    <n v="1237"/>
    <x v="0"/>
    <n v="2"/>
    <n v="6"/>
    <n v="2016"/>
    <x v="0"/>
    <m/>
    <s v="CCCM Focal Point"/>
    <m/>
    <n v="10"/>
    <n v="5"/>
    <n v="2016"/>
    <n v="16"/>
    <n v="5"/>
    <n v="2016"/>
    <m/>
    <s v="Committee Member"/>
    <s v="Male"/>
    <n v="45"/>
    <m/>
    <m/>
    <m/>
    <m/>
    <m/>
    <m/>
    <m/>
    <m/>
    <m/>
    <m/>
    <m/>
    <m/>
    <m/>
    <m/>
    <m/>
    <m/>
    <m/>
    <n v="10"/>
    <n v="2011"/>
    <n v="10"/>
    <n v="5"/>
    <m/>
    <m/>
    <n v="15"/>
    <n v="8"/>
    <m/>
    <m/>
    <s v="Bhamo"/>
    <n v="2"/>
    <m/>
    <b v="0"/>
    <x v="0"/>
    <x v="5"/>
    <x v="5"/>
    <x v="0"/>
    <b v="1"/>
    <s v="Less frequent than Monthly"/>
    <b v="1"/>
    <b v="0"/>
    <b v="0"/>
    <b v="1"/>
    <b v="1"/>
    <b v="0"/>
    <n v="12"/>
    <n v="56"/>
    <n v="12"/>
    <m/>
    <m/>
    <m/>
    <m/>
    <m/>
    <m/>
    <m/>
    <m/>
    <x v="0"/>
    <x v="0"/>
    <b v="0"/>
    <m/>
    <m/>
    <n v="4"/>
    <n v="1"/>
    <n v="4"/>
    <n v="1"/>
    <n v="1"/>
    <n v="2"/>
    <b v="1"/>
    <b v="1"/>
    <b v="0"/>
    <b v="0"/>
    <b v="1"/>
    <b v="0"/>
    <b v="0"/>
    <m/>
    <b v="0"/>
    <m/>
    <b v="0"/>
    <m/>
    <b v="0"/>
    <x v="0"/>
    <b v="1"/>
    <n v="29"/>
    <s v="Government will not  a gree that all people stay  in  their Church."/>
    <m/>
    <n v="1"/>
    <n v="1"/>
    <m/>
    <m/>
    <m/>
    <m/>
    <m/>
    <m/>
    <m/>
    <m/>
    <m/>
    <m/>
    <m/>
    <m/>
    <m/>
    <m/>
    <m/>
    <m/>
    <m/>
    <m/>
    <m/>
    <m/>
    <m/>
    <m/>
    <m/>
    <m/>
    <m/>
    <m/>
    <m/>
    <m/>
    <m/>
    <m/>
    <m/>
    <m/>
    <m/>
    <m/>
    <m/>
    <m/>
    <m/>
    <m/>
    <m/>
    <m/>
    <m/>
    <b v="0"/>
    <b v="0"/>
    <b v="0"/>
    <b v="0"/>
    <b v="0"/>
    <b v="0"/>
    <b v="0"/>
    <m/>
    <b v="0"/>
    <b v="0"/>
    <b v="0"/>
    <b v="0"/>
    <m/>
    <m/>
    <m/>
    <x v="0"/>
    <x v="0"/>
    <x v="0"/>
    <x v="0"/>
    <x v="0"/>
    <x v="0"/>
    <b v="0"/>
    <m/>
    <x v="0"/>
    <x v="0"/>
    <x v="0"/>
    <x v="0"/>
    <x v="0"/>
    <x v="0"/>
  </r>
  <r>
    <x v="0"/>
    <x v="0"/>
    <x v="6"/>
    <s v="MMR001CMP169"/>
    <s v="GCA"/>
    <s v="Rural"/>
    <n v="36"/>
    <n v="220"/>
    <n v="36"/>
    <n v="220"/>
    <n v="36"/>
    <n v="220"/>
    <s v="Kachin"/>
    <s v="Hpakant"/>
    <s v="Lone Khin"/>
    <s v="Hmaw Si Zar"/>
    <s v="Baptist Church, Hmaw Si Sar(Lon Khin)"/>
    <s v="MMR001CMP169"/>
    <n v="96.346469999999997"/>
    <n v="25.647649999999999"/>
    <n v="0"/>
    <s v="Rural"/>
    <n v="1151"/>
    <x v="0"/>
    <n v="16"/>
    <n v="5"/>
    <n v="2016"/>
    <x v="0"/>
    <m/>
    <s v="CCCM Focal Point"/>
    <m/>
    <n v="27"/>
    <n v="4"/>
    <n v="2016"/>
    <m/>
    <m/>
    <m/>
    <m/>
    <s v="Camp Manager"/>
    <s v="Male"/>
    <n v="41"/>
    <m/>
    <s v="Camp Resident"/>
    <s v="Male"/>
    <n v="40"/>
    <m/>
    <s v="Camp Resident"/>
    <s v="Female"/>
    <n v="38"/>
    <m/>
    <s v="Camp Resident"/>
    <s v="Female"/>
    <n v="34"/>
    <m/>
    <m/>
    <m/>
    <m/>
    <m/>
    <n v="11"/>
    <n v="2012"/>
    <n v="40"/>
    <n v="20"/>
    <n v="20"/>
    <m/>
    <n v="40"/>
    <n v="20"/>
    <n v="20"/>
    <m/>
    <s v="Lon Khan"/>
    <n v="2"/>
    <m/>
    <b v="0"/>
    <x v="0"/>
    <x v="6"/>
    <x v="6"/>
    <x v="4"/>
    <b v="1"/>
    <s v="At least Monthly"/>
    <b v="0"/>
    <b v="0"/>
    <b v="0"/>
    <b v="1"/>
    <b v="1"/>
    <b v="0"/>
    <n v="36"/>
    <n v="220"/>
    <n v="36"/>
    <m/>
    <m/>
    <m/>
    <m/>
    <m/>
    <m/>
    <m/>
    <m/>
    <x v="0"/>
    <x v="0"/>
    <b v="0"/>
    <n v="3"/>
    <n v="2"/>
    <n v="2"/>
    <m/>
    <n v="5"/>
    <n v="2"/>
    <m/>
    <m/>
    <b v="1"/>
    <b v="0"/>
    <b v="0"/>
    <b v="0"/>
    <b v="1"/>
    <b v="0"/>
    <b v="0"/>
    <m/>
    <b v="0"/>
    <m/>
    <b v="0"/>
    <m/>
    <b v="0"/>
    <x v="0"/>
    <b v="0"/>
    <m/>
    <m/>
    <n v="1"/>
    <m/>
    <n v="1"/>
    <m/>
    <m/>
    <m/>
    <m/>
    <m/>
    <m/>
    <m/>
    <m/>
    <m/>
    <m/>
    <m/>
    <m/>
    <m/>
    <m/>
    <m/>
    <m/>
    <m/>
    <m/>
    <m/>
    <m/>
    <m/>
    <m/>
    <m/>
    <m/>
    <m/>
    <m/>
    <m/>
    <m/>
    <m/>
    <m/>
    <m/>
    <m/>
    <m/>
    <m/>
    <m/>
    <m/>
    <m/>
    <m/>
    <m/>
    <m/>
    <m/>
    <b v="0"/>
    <b v="0"/>
    <b v="0"/>
    <b v="0"/>
    <b v="0"/>
    <b v="0"/>
    <b v="0"/>
    <m/>
    <b v="0"/>
    <b v="0"/>
    <b v="0"/>
    <b v="0"/>
    <m/>
    <m/>
    <m/>
    <x v="0"/>
    <x v="0"/>
    <x v="0"/>
    <x v="0"/>
    <x v="0"/>
    <x v="0"/>
    <b v="0"/>
    <m/>
    <x v="0"/>
    <x v="0"/>
    <x v="0"/>
    <x v="0"/>
    <x v="0"/>
    <x v="0"/>
  </r>
  <r>
    <x v="0"/>
    <x v="2"/>
    <x v="7"/>
    <s v="MMR001CMP113"/>
    <s v="NGCA"/>
    <s v="Rural"/>
    <n v="155"/>
    <n v="672"/>
    <n v="155"/>
    <n v="665"/>
    <n v="155"/>
    <n v="665"/>
    <s v="Kachin"/>
    <s v="Waingmaw"/>
    <s v="Saga Pa (Sadung Sub-township)"/>
    <s v="Saga Pa"/>
    <s v="Border Post 8"/>
    <s v="MMR001CMP113"/>
    <n v="97.915833000000006"/>
    <n v="25.220278"/>
    <n v="2404"/>
    <s v="Rural"/>
    <n v="1170"/>
    <x v="4"/>
    <n v="30"/>
    <n v="5"/>
    <n v="2016"/>
    <x v="1"/>
    <m/>
    <s v="CCCM Focal Point"/>
    <m/>
    <n v="20"/>
    <n v="5"/>
    <n v="2016"/>
    <n v="29"/>
    <n v="5"/>
    <n v="2016"/>
    <m/>
    <s v="Camp Manager"/>
    <s v="Male"/>
    <n v="29"/>
    <m/>
    <s v="Camp Resident"/>
    <s v="Female"/>
    <n v="39"/>
    <m/>
    <s v="Committee Member"/>
    <s v="Male"/>
    <n v="59"/>
    <m/>
    <s v="Committee Member"/>
    <s v="Female"/>
    <n v="25"/>
    <m/>
    <m/>
    <m/>
    <m/>
    <m/>
    <n v="11"/>
    <n v="2011"/>
    <m/>
    <n v="1800"/>
    <n v="900"/>
    <m/>
    <m/>
    <n v="1800"/>
    <n v="900"/>
    <m/>
    <s v="Sadung"/>
    <n v="30"/>
    <m/>
    <b v="1"/>
    <x v="0"/>
    <x v="7"/>
    <x v="7"/>
    <x v="0"/>
    <b v="1"/>
    <s v="At least Monthly"/>
    <b v="0"/>
    <b v="1"/>
    <b v="0"/>
    <b v="1"/>
    <b v="1"/>
    <b v="0"/>
    <n v="155"/>
    <n v="665"/>
    <n v="155"/>
    <m/>
    <m/>
    <m/>
    <m/>
    <n v="1"/>
    <n v="7"/>
    <s v="Host families"/>
    <m/>
    <x v="0"/>
    <x v="1"/>
    <b v="0"/>
    <n v="5"/>
    <n v="8"/>
    <n v="4"/>
    <n v="2"/>
    <n v="9"/>
    <n v="10"/>
    <n v="3"/>
    <m/>
    <b v="1"/>
    <b v="1"/>
    <b v="0"/>
    <b v="0"/>
    <b v="1"/>
    <b v="0"/>
    <b v="0"/>
    <m/>
    <b v="0"/>
    <m/>
    <b v="1"/>
    <n v="12"/>
    <b v="0"/>
    <x v="0"/>
    <b v="0"/>
    <m/>
    <m/>
    <m/>
    <n v="1"/>
    <n v="1"/>
    <m/>
    <m/>
    <m/>
    <m/>
    <m/>
    <m/>
    <m/>
    <m/>
    <m/>
    <m/>
    <m/>
    <m/>
    <m/>
    <m/>
    <m/>
    <m/>
    <m/>
    <m/>
    <m/>
    <m/>
    <m/>
    <m/>
    <m/>
    <m/>
    <m/>
    <m/>
    <m/>
    <m/>
    <m/>
    <m/>
    <m/>
    <m/>
    <m/>
    <m/>
    <m/>
    <m/>
    <m/>
    <m/>
    <m/>
    <m/>
    <m/>
    <b v="0"/>
    <b v="0"/>
    <b v="0"/>
    <b v="0"/>
    <b v="0"/>
    <b v="1"/>
    <b v="0"/>
    <m/>
    <b v="0"/>
    <b v="0"/>
    <b v="1"/>
    <b v="0"/>
    <m/>
    <s v="Waimaw"/>
    <s v="Gwi Htu"/>
    <x v="1"/>
    <x v="1"/>
    <x v="0"/>
    <x v="1"/>
    <x v="0"/>
    <x v="1"/>
    <b v="1"/>
    <s v="Bluster"/>
    <x v="0"/>
    <x v="1"/>
    <x v="0"/>
    <x v="0"/>
    <x v="1"/>
    <x v="1"/>
  </r>
  <r>
    <x v="0"/>
    <x v="3"/>
    <x v="8"/>
    <s v="MMR001CMP129"/>
    <s v="NGCA"/>
    <s v="Rural"/>
    <n v="245"/>
    <n v="1232"/>
    <n v="425"/>
    <n v="1982"/>
    <n v="425"/>
    <n v="0"/>
    <s v="Kachin"/>
    <s v="Mansi"/>
    <s v="Dum Buk"/>
    <s v="Dum Buk"/>
    <s v="Bum Tsit Pa "/>
    <s v="MMR001CMP129"/>
    <n v="97.609832999999995"/>
    <n v="24.002433"/>
    <n v="854"/>
    <s v="Rural"/>
    <n v="1158"/>
    <x v="2"/>
    <n v="21"/>
    <n v="5"/>
    <n v="2016"/>
    <x v="2"/>
    <m/>
    <s v="CCCM Focal Point"/>
    <m/>
    <n v="22"/>
    <n v="4"/>
    <n v="2016"/>
    <n v="23"/>
    <n v="4"/>
    <n v="2016"/>
    <m/>
    <s v="Camp Manager"/>
    <s v="Male"/>
    <n v="48"/>
    <m/>
    <m/>
    <m/>
    <m/>
    <m/>
    <m/>
    <m/>
    <m/>
    <m/>
    <m/>
    <m/>
    <m/>
    <m/>
    <m/>
    <m/>
    <m/>
    <m/>
    <n v="10"/>
    <n v="2011"/>
    <n v="90"/>
    <n v="45"/>
    <n v="45"/>
    <m/>
    <n v="90"/>
    <n v="60"/>
    <n v="60"/>
    <m/>
    <s v="Loi Je"/>
    <n v="21"/>
    <m/>
    <b v="1"/>
    <x v="0"/>
    <x v="8"/>
    <x v="8"/>
    <x v="0"/>
    <b v="1"/>
    <s v="Less frequent than Monthly"/>
    <b v="1"/>
    <b v="0"/>
    <b v="1"/>
    <b v="0"/>
    <b v="0"/>
    <b v="0"/>
    <n v="425"/>
    <n v="1982"/>
    <n v="425"/>
    <m/>
    <m/>
    <m/>
    <m/>
    <m/>
    <m/>
    <m/>
    <m/>
    <x v="0"/>
    <x v="2"/>
    <b v="0"/>
    <n v="3"/>
    <n v="2"/>
    <n v="2"/>
    <n v="2"/>
    <n v="5"/>
    <n v="4"/>
    <n v="4"/>
    <n v="2"/>
    <b v="1"/>
    <b v="1"/>
    <b v="1"/>
    <b v="1"/>
    <b v="1"/>
    <b v="0"/>
    <b v="0"/>
    <m/>
    <b v="1"/>
    <n v="150"/>
    <b v="1"/>
    <n v="30"/>
    <b v="1"/>
    <x v="1"/>
    <b v="1"/>
    <n v="150"/>
    <m/>
    <n v="7"/>
    <n v="11"/>
    <n v="18"/>
    <n v="2"/>
    <m/>
    <m/>
    <m/>
    <m/>
    <m/>
    <m/>
    <m/>
    <m/>
    <m/>
    <m/>
    <m/>
    <m/>
    <n v="3"/>
    <m/>
    <m/>
    <m/>
    <m/>
    <m/>
    <m/>
    <m/>
    <m/>
    <m/>
    <m/>
    <m/>
    <m/>
    <n v="5"/>
    <m/>
    <m/>
    <m/>
    <m/>
    <m/>
    <m/>
    <m/>
    <m/>
    <m/>
    <m/>
    <m/>
    <m/>
    <m/>
    <m/>
    <b v="0"/>
    <b v="0"/>
    <b v="1"/>
    <b v="1"/>
    <b v="1"/>
    <b v="1"/>
    <b v="0"/>
    <m/>
    <b v="1"/>
    <b v="1"/>
    <b v="1"/>
    <b v="0"/>
    <m/>
    <m/>
    <m/>
    <x v="1"/>
    <x v="1"/>
    <x v="1"/>
    <x v="1"/>
    <x v="1"/>
    <x v="1"/>
    <b v="0"/>
    <m/>
    <x v="1"/>
    <x v="1"/>
    <x v="0"/>
    <x v="0"/>
    <x v="1"/>
    <x v="2"/>
  </r>
  <r>
    <x v="0"/>
    <x v="0"/>
    <x v="9"/>
    <s v="MMR001CMP109"/>
    <s v="GCA"/>
    <s v="Urban"/>
    <n v="6"/>
    <n v="30"/>
    <n v="6"/>
    <n v="28"/>
    <n v="6"/>
    <n v="0"/>
    <s v="Kachin"/>
    <s v="Hpakant"/>
    <s v="Seik Mu"/>
    <s v="Seik Mu"/>
    <s v="Chin Church, Seik Mu"/>
    <s v="MMR001CMP109"/>
    <n v="96.283377000000002"/>
    <n v="25.582065"/>
    <n v="0"/>
    <s v="Urban"/>
    <n v="1193"/>
    <x v="3"/>
    <n v="21"/>
    <n v="4"/>
    <n v="2016"/>
    <x v="3"/>
    <m/>
    <s v="CCCM Focal Point"/>
    <m/>
    <n v="18"/>
    <n v="4"/>
    <n v="2016"/>
    <n v="18"/>
    <n v="4"/>
    <n v="2016"/>
    <m/>
    <s v="Camp Manager"/>
    <s v="Male"/>
    <n v="45"/>
    <m/>
    <s v="Committee Member"/>
    <s v="Male"/>
    <n v="45"/>
    <m/>
    <s v="Committee Member"/>
    <s v="Female"/>
    <n v="25"/>
    <m/>
    <m/>
    <m/>
    <m/>
    <m/>
    <m/>
    <m/>
    <m/>
    <m/>
    <n v="8"/>
    <n v="2012"/>
    <m/>
    <m/>
    <m/>
    <m/>
    <m/>
    <m/>
    <m/>
    <m/>
    <m/>
    <m/>
    <m/>
    <b v="0"/>
    <x v="0"/>
    <x v="9"/>
    <x v="9"/>
    <x v="5"/>
    <b v="1"/>
    <s v="At least Monthly"/>
    <b v="0"/>
    <b v="1"/>
    <b v="0"/>
    <b v="1"/>
    <b v="1"/>
    <b v="1"/>
    <n v="6"/>
    <n v="28"/>
    <n v="6"/>
    <m/>
    <m/>
    <m/>
    <m/>
    <m/>
    <m/>
    <m/>
    <m/>
    <x v="1"/>
    <x v="0"/>
    <b v="0"/>
    <n v="1"/>
    <n v="1"/>
    <n v="2"/>
    <n v="1"/>
    <n v="3"/>
    <n v="2"/>
    <n v="2"/>
    <m/>
    <b v="0"/>
    <b v="0"/>
    <b v="0"/>
    <b v="0"/>
    <b v="1"/>
    <b v="0"/>
    <b v="0"/>
    <m/>
    <b v="0"/>
    <m/>
    <b v="0"/>
    <m/>
    <b v="0"/>
    <x v="0"/>
    <b v="0"/>
    <m/>
    <m/>
    <m/>
    <m/>
    <m/>
    <m/>
    <m/>
    <m/>
    <m/>
    <m/>
    <m/>
    <m/>
    <m/>
    <m/>
    <m/>
    <m/>
    <m/>
    <m/>
    <m/>
    <m/>
    <m/>
    <m/>
    <m/>
    <m/>
    <m/>
    <m/>
    <m/>
    <m/>
    <m/>
    <m/>
    <m/>
    <m/>
    <m/>
    <m/>
    <m/>
    <m/>
    <m/>
    <m/>
    <m/>
    <m/>
    <m/>
    <m/>
    <m/>
    <m/>
    <m/>
    <m/>
    <b v="0"/>
    <b v="0"/>
    <b v="0"/>
    <b v="0"/>
    <b v="0"/>
    <b v="0"/>
    <b v="0"/>
    <m/>
    <b v="0"/>
    <b v="0"/>
    <b v="0"/>
    <b v="0"/>
    <m/>
    <m/>
    <m/>
    <x v="0"/>
    <x v="0"/>
    <x v="0"/>
    <x v="0"/>
    <x v="0"/>
    <x v="0"/>
    <b v="0"/>
    <m/>
    <x v="0"/>
    <x v="0"/>
    <x v="0"/>
    <x v="0"/>
    <x v="0"/>
    <x v="0"/>
  </r>
  <r>
    <x v="0"/>
    <x v="4"/>
    <x v="10"/>
    <s v="MMR001CMP042"/>
    <s v="GCA"/>
    <s v="Urban"/>
    <n v="109"/>
    <n v="511"/>
    <n v="109"/>
    <n v="513"/>
    <n v="109"/>
    <n v="0"/>
    <s v="Kachin"/>
    <s v="Chipwi"/>
    <s v="Chipwi Town"/>
    <m/>
    <s v="Chipwi KBC camp"/>
    <s v="MMR001CMP042"/>
    <n v="98.131264999999999"/>
    <n v="25.885922999999998"/>
    <n v="271"/>
    <s v="Urban"/>
    <n v="1201"/>
    <x v="3"/>
    <m/>
    <m/>
    <m/>
    <x v="3"/>
    <m/>
    <s v="CCCM Focal Point"/>
    <m/>
    <n v="28"/>
    <n v="4"/>
    <n v="2016"/>
    <n v="2"/>
    <n v="5"/>
    <n v="2016"/>
    <m/>
    <s v="Camp Manager"/>
    <s v="Male"/>
    <n v="50"/>
    <m/>
    <s v="Camp Resident"/>
    <s v="Female"/>
    <n v="45"/>
    <m/>
    <s v="Committee Member"/>
    <s v="Male"/>
    <n v="60"/>
    <m/>
    <m/>
    <m/>
    <m/>
    <m/>
    <m/>
    <m/>
    <m/>
    <m/>
    <n v="12"/>
    <n v="2012"/>
    <m/>
    <m/>
    <m/>
    <m/>
    <m/>
    <m/>
    <m/>
    <m/>
    <m/>
    <m/>
    <m/>
    <b v="0"/>
    <x v="0"/>
    <x v="10"/>
    <x v="10"/>
    <x v="6"/>
    <b v="1"/>
    <s v="At least Monthly"/>
    <b v="1"/>
    <b v="0"/>
    <b v="0"/>
    <b v="1"/>
    <b v="1"/>
    <b v="1"/>
    <n v="109"/>
    <n v="513"/>
    <n v="109"/>
    <n v="3"/>
    <n v="17"/>
    <s v="Other IDP camps"/>
    <m/>
    <n v="1"/>
    <n v="3"/>
    <s v="Other IDP camps"/>
    <m/>
    <x v="1"/>
    <x v="0"/>
    <b v="0"/>
    <n v="3"/>
    <m/>
    <n v="5"/>
    <n v="2"/>
    <n v="8"/>
    <n v="2"/>
    <n v="2"/>
    <n v="1"/>
    <b v="1"/>
    <b v="0"/>
    <b v="0"/>
    <b v="0"/>
    <b v="0"/>
    <b v="0"/>
    <b v="0"/>
    <m/>
    <b v="0"/>
    <m/>
    <b v="1"/>
    <n v="9"/>
    <b v="0"/>
    <x v="0"/>
    <b v="0"/>
    <m/>
    <m/>
    <n v="3"/>
    <n v="3"/>
    <n v="6"/>
    <m/>
    <m/>
    <m/>
    <m/>
    <m/>
    <m/>
    <m/>
    <m/>
    <m/>
    <m/>
    <m/>
    <m/>
    <m/>
    <m/>
    <m/>
    <m/>
    <m/>
    <m/>
    <m/>
    <m/>
    <m/>
    <m/>
    <m/>
    <m/>
    <m/>
    <m/>
    <m/>
    <m/>
    <m/>
    <m/>
    <m/>
    <m/>
    <m/>
    <m/>
    <m/>
    <m/>
    <m/>
    <m/>
    <m/>
    <m/>
    <m/>
    <b v="0"/>
    <b v="0"/>
    <b v="1"/>
    <b v="0"/>
    <b v="0"/>
    <b v="0"/>
    <b v="0"/>
    <m/>
    <b v="0"/>
    <b v="1"/>
    <b v="0"/>
    <b v="0"/>
    <m/>
    <m/>
    <m/>
    <x v="1"/>
    <x v="0"/>
    <x v="1"/>
    <x v="0"/>
    <x v="0"/>
    <x v="0"/>
    <b v="0"/>
    <m/>
    <x v="0"/>
    <x v="0"/>
    <x v="0"/>
    <x v="0"/>
    <x v="0"/>
    <x v="0"/>
  </r>
  <r>
    <x v="0"/>
    <x v="0"/>
    <x v="11"/>
    <s v="MMR001CMP174"/>
    <s v="GCA"/>
    <s v="Urban"/>
    <n v="65"/>
    <n v="347"/>
    <n v="66"/>
    <n v="354"/>
    <n v="66"/>
    <n v="0"/>
    <s v="Kachin"/>
    <s v="Hpakant"/>
    <s v="Lone Khin"/>
    <s v="Nyein Chan Thar Yar"/>
    <s v="Dhama Rakhita, Nyein Chan Tar Yar Ward(Lon Khin)"/>
    <s v="MMR001CMP174"/>
    <n v="96.354929999999996"/>
    <n v="25.643090000000001"/>
    <n v="0"/>
    <s v="Urban"/>
    <n v="1194"/>
    <x v="3"/>
    <n v="16"/>
    <n v="4"/>
    <n v="2016"/>
    <x v="3"/>
    <m/>
    <s v="CCCM Focal Point"/>
    <m/>
    <n v="11"/>
    <n v="4"/>
    <n v="2016"/>
    <n v="11"/>
    <n v="4"/>
    <n v="2016"/>
    <m/>
    <s v="Camp Manager"/>
    <s v="Male"/>
    <n v="63"/>
    <m/>
    <s v="Committee Member"/>
    <s v="Male"/>
    <n v="29"/>
    <m/>
    <s v="Committee Member"/>
    <s v="Female"/>
    <n v="22"/>
    <m/>
    <s v="Committee Member"/>
    <s v="Male"/>
    <n v="29"/>
    <m/>
    <m/>
    <m/>
    <m/>
    <m/>
    <n v="1"/>
    <n v="2013"/>
    <m/>
    <m/>
    <m/>
    <m/>
    <m/>
    <m/>
    <m/>
    <m/>
    <m/>
    <m/>
    <m/>
    <b v="0"/>
    <x v="0"/>
    <x v="11"/>
    <x v="11"/>
    <x v="7"/>
    <b v="1"/>
    <s v="At least Monthly"/>
    <b v="0"/>
    <b v="1"/>
    <b v="0"/>
    <b v="1"/>
    <b v="1"/>
    <b v="1"/>
    <n v="66"/>
    <n v="354"/>
    <n v="66"/>
    <m/>
    <m/>
    <m/>
    <m/>
    <m/>
    <m/>
    <m/>
    <m/>
    <x v="1"/>
    <x v="0"/>
    <b v="0"/>
    <n v="4"/>
    <n v="2"/>
    <m/>
    <m/>
    <n v="4"/>
    <n v="2"/>
    <m/>
    <m/>
    <b v="1"/>
    <b v="0"/>
    <b v="0"/>
    <b v="0"/>
    <b v="0"/>
    <b v="0"/>
    <b v="0"/>
    <m/>
    <b v="0"/>
    <m/>
    <b v="1"/>
    <n v="3"/>
    <b v="0"/>
    <x v="0"/>
    <b v="0"/>
    <m/>
    <m/>
    <n v="3"/>
    <n v="3"/>
    <n v="6"/>
    <m/>
    <m/>
    <m/>
    <m/>
    <m/>
    <m/>
    <m/>
    <m/>
    <m/>
    <m/>
    <m/>
    <m/>
    <m/>
    <m/>
    <m/>
    <m/>
    <m/>
    <m/>
    <m/>
    <m/>
    <m/>
    <m/>
    <m/>
    <m/>
    <m/>
    <m/>
    <m/>
    <m/>
    <m/>
    <m/>
    <m/>
    <m/>
    <m/>
    <m/>
    <m/>
    <m/>
    <m/>
    <m/>
    <m/>
    <m/>
    <m/>
    <b v="0"/>
    <b v="0"/>
    <b v="0"/>
    <b v="0"/>
    <b v="0"/>
    <b v="0"/>
    <b v="0"/>
    <m/>
    <b v="0"/>
    <b v="0"/>
    <b v="0"/>
    <b v="0"/>
    <m/>
    <m/>
    <m/>
    <x v="1"/>
    <x v="1"/>
    <x v="0"/>
    <x v="0"/>
    <x v="1"/>
    <x v="1"/>
    <b v="0"/>
    <m/>
    <x v="0"/>
    <x v="1"/>
    <x v="1"/>
    <x v="0"/>
    <x v="0"/>
    <x v="0"/>
  </r>
  <r>
    <x v="0"/>
    <x v="5"/>
    <x v="12"/>
    <s v="MMR001CMP012"/>
    <s v="GCA"/>
    <s v="Urban"/>
    <n v="6"/>
    <n v="28"/>
    <n v="6"/>
    <n v="31"/>
    <n v="6"/>
    <n v="31"/>
    <s v="Kachin"/>
    <s v="Myitkyina"/>
    <s v="Myitkyina Town"/>
    <s v="Du Ka Htaung Ward"/>
    <s v="Du Kahtawng Qtr. 14"/>
    <s v="MMR001CMP012"/>
    <n v="97.384729629629604"/>
    <n v="25.4002701851852"/>
    <n v="0"/>
    <s v="Urban"/>
    <n v="1124"/>
    <x v="0"/>
    <n v="24"/>
    <n v="5"/>
    <n v="2016"/>
    <x v="0"/>
    <m/>
    <s v="CCCM Focal Point"/>
    <m/>
    <n v="11"/>
    <n v="5"/>
    <n v="2016"/>
    <n v="12"/>
    <n v="5"/>
    <n v="2016"/>
    <m/>
    <s v="Camp Manager"/>
    <s v="Female"/>
    <n v="48"/>
    <m/>
    <s v="Camp Resident"/>
    <s v="Female"/>
    <n v="30"/>
    <m/>
    <s v="Committee Member"/>
    <s v="Male"/>
    <n v="60"/>
    <m/>
    <s v="Teacher"/>
    <s v="Female"/>
    <n v="40"/>
    <m/>
    <m/>
    <m/>
    <m/>
    <m/>
    <n v="6"/>
    <n v="2011"/>
    <m/>
    <m/>
    <m/>
    <m/>
    <m/>
    <m/>
    <m/>
    <m/>
    <m/>
    <m/>
    <m/>
    <b v="0"/>
    <x v="0"/>
    <x v="12"/>
    <x v="12"/>
    <x v="8"/>
    <b v="1"/>
    <s v="Less frequent than Monthly"/>
    <b v="0"/>
    <b v="1"/>
    <b v="0"/>
    <b v="1"/>
    <b v="1"/>
    <b v="1"/>
    <n v="6"/>
    <n v="31"/>
    <n v="6"/>
    <m/>
    <m/>
    <m/>
    <m/>
    <m/>
    <m/>
    <m/>
    <m/>
    <x v="0"/>
    <x v="0"/>
    <b v="0"/>
    <n v="2"/>
    <n v="1"/>
    <n v="1"/>
    <n v="2"/>
    <n v="3"/>
    <n v="3"/>
    <n v="1"/>
    <n v="1"/>
    <b v="1"/>
    <b v="1"/>
    <b v="0"/>
    <b v="0"/>
    <b v="0"/>
    <b v="0"/>
    <b v="0"/>
    <m/>
    <b v="0"/>
    <m/>
    <b v="0"/>
    <m/>
    <b v="0"/>
    <x v="0"/>
    <b v="0"/>
    <m/>
    <s v="ရပ္ကြက္တြင္ေဆြမ်ိဴးမ်ားအိမ္တြင္ေနထိုင္သူမ်ားရွိသည္"/>
    <m/>
    <m/>
    <m/>
    <m/>
    <m/>
    <m/>
    <m/>
    <m/>
    <m/>
    <m/>
    <m/>
    <m/>
    <m/>
    <m/>
    <m/>
    <m/>
    <m/>
    <m/>
    <m/>
    <m/>
    <m/>
    <m/>
    <m/>
    <m/>
    <m/>
    <m/>
    <m/>
    <m/>
    <m/>
    <m/>
    <m/>
    <m/>
    <m/>
    <m/>
    <m/>
    <m/>
    <m/>
    <m/>
    <m/>
    <m/>
    <m/>
    <m/>
    <m/>
    <m/>
    <b v="0"/>
    <b v="0"/>
    <b v="0"/>
    <b v="0"/>
    <b v="0"/>
    <b v="0"/>
    <b v="0"/>
    <m/>
    <b v="0"/>
    <b v="0"/>
    <b v="0"/>
    <b v="0"/>
    <m/>
    <m/>
    <m/>
    <x v="1"/>
    <x v="0"/>
    <x v="0"/>
    <x v="0"/>
    <x v="1"/>
    <x v="0"/>
    <b v="0"/>
    <m/>
    <x v="0"/>
    <x v="0"/>
    <x v="0"/>
    <x v="0"/>
    <x v="0"/>
    <x v="0"/>
  </r>
  <r>
    <x v="0"/>
    <x v="5"/>
    <x v="13"/>
    <s v="MMR001CMP010"/>
    <s v="GCA"/>
    <s v="Urban"/>
    <n v="6"/>
    <n v="39"/>
    <n v="6"/>
    <n v="39"/>
    <n v="28"/>
    <n v="145"/>
    <s v="Kachin"/>
    <s v="Myitkyina"/>
    <s v="Myitkyina Town"/>
    <s v="Du Ka Htaung Ward"/>
    <s v="Du Kahtawng Qtr. 4"/>
    <s v="MMR001CMP010"/>
    <n v="97.382997575757599"/>
    <n v="25.3959740909091"/>
    <n v="0"/>
    <s v="Urban"/>
    <n v="1125"/>
    <x v="0"/>
    <n v="24"/>
    <n v="5"/>
    <n v="2016"/>
    <x v="0"/>
    <m/>
    <s v="CCCM Focal Point"/>
    <m/>
    <n v="11"/>
    <n v="5"/>
    <n v="2016"/>
    <n v="12"/>
    <n v="5"/>
    <n v="2016"/>
    <m/>
    <s v="Camp Manager"/>
    <s v="Female"/>
    <n v="48"/>
    <m/>
    <s v="Camp Resident"/>
    <s v="Female"/>
    <n v="80"/>
    <m/>
    <s v="Committee Member"/>
    <s v="Male"/>
    <n v="60"/>
    <m/>
    <s v="Teacher"/>
    <s v="Female"/>
    <n v="40"/>
    <m/>
    <m/>
    <m/>
    <m/>
    <m/>
    <n v="6"/>
    <n v="2011"/>
    <m/>
    <m/>
    <m/>
    <m/>
    <m/>
    <m/>
    <m/>
    <m/>
    <m/>
    <m/>
    <m/>
    <b v="0"/>
    <x v="0"/>
    <x v="12"/>
    <x v="12"/>
    <x v="8"/>
    <b v="1"/>
    <s v="Less frequent than Monthly"/>
    <b v="0"/>
    <b v="1"/>
    <b v="0"/>
    <b v="1"/>
    <b v="1"/>
    <b v="1"/>
    <n v="6"/>
    <n v="39"/>
    <n v="28"/>
    <m/>
    <m/>
    <m/>
    <m/>
    <m/>
    <m/>
    <m/>
    <m/>
    <x v="0"/>
    <x v="0"/>
    <b v="0"/>
    <n v="2"/>
    <n v="2"/>
    <n v="6"/>
    <n v="1"/>
    <n v="8"/>
    <n v="3"/>
    <m/>
    <m/>
    <b v="1"/>
    <b v="0"/>
    <b v="1"/>
    <b v="0"/>
    <b v="1"/>
    <b v="0"/>
    <b v="0"/>
    <m/>
    <b v="0"/>
    <m/>
    <b v="0"/>
    <m/>
    <b v="0"/>
    <x v="0"/>
    <b v="1"/>
    <n v="106"/>
    <s v="ရပ္ကြက္တြင္းေဆြမ်ိဴးမ်ားအိမ္တြင္ေနထိုင္သူမ်ားျဖစ္သည္"/>
    <m/>
    <m/>
    <m/>
    <m/>
    <m/>
    <m/>
    <m/>
    <m/>
    <m/>
    <m/>
    <m/>
    <m/>
    <m/>
    <m/>
    <m/>
    <m/>
    <m/>
    <m/>
    <m/>
    <m/>
    <m/>
    <m/>
    <m/>
    <m/>
    <m/>
    <m/>
    <m/>
    <m/>
    <m/>
    <m/>
    <m/>
    <m/>
    <m/>
    <m/>
    <m/>
    <m/>
    <m/>
    <m/>
    <m/>
    <m/>
    <m/>
    <m/>
    <m/>
    <m/>
    <b v="0"/>
    <b v="0"/>
    <b v="0"/>
    <b v="0"/>
    <b v="0"/>
    <b v="0"/>
    <b v="0"/>
    <m/>
    <b v="0"/>
    <b v="0"/>
    <b v="0"/>
    <b v="0"/>
    <m/>
    <m/>
    <m/>
    <x v="1"/>
    <x v="0"/>
    <x v="0"/>
    <x v="0"/>
    <x v="1"/>
    <x v="0"/>
    <b v="0"/>
    <m/>
    <x v="0"/>
    <x v="0"/>
    <x v="0"/>
    <x v="0"/>
    <x v="0"/>
    <x v="0"/>
  </r>
  <r>
    <x v="0"/>
    <x v="5"/>
    <x v="14"/>
    <s v="MMR001CMP011"/>
    <s v="GCA"/>
    <s v="Urban"/>
    <n v="50"/>
    <n v="236"/>
    <n v="8"/>
    <n v="35"/>
    <n v="8"/>
    <n v="35"/>
    <s v="Kachin"/>
    <s v="Myitkyina"/>
    <s v="Myitkyina Town"/>
    <s v="Du Ka Htaung Ward"/>
    <s v="Du Kahtawng Qtr. 5"/>
    <s v="MMR001CMP011"/>
    <n v="97.381325000000004"/>
    <n v="25.396492500000001"/>
    <n v="0"/>
    <s v="Urban"/>
    <n v="1126"/>
    <x v="0"/>
    <n v="24"/>
    <n v="5"/>
    <n v="2016"/>
    <x v="0"/>
    <m/>
    <s v="CCCM Focal Point"/>
    <m/>
    <n v="11"/>
    <n v="5"/>
    <n v="2016"/>
    <n v="12"/>
    <n v="5"/>
    <n v="2016"/>
    <m/>
    <s v="Camp Manager"/>
    <s v="Female"/>
    <n v="48"/>
    <m/>
    <s v="Camp Resident"/>
    <s v="Female"/>
    <n v="30"/>
    <m/>
    <s v="Committee Member"/>
    <s v="Male"/>
    <n v="60"/>
    <m/>
    <s v="Teacher"/>
    <s v="Female"/>
    <n v="40"/>
    <m/>
    <m/>
    <m/>
    <m/>
    <m/>
    <n v="6"/>
    <n v="2011"/>
    <m/>
    <m/>
    <m/>
    <m/>
    <m/>
    <m/>
    <m/>
    <m/>
    <m/>
    <m/>
    <m/>
    <b v="0"/>
    <x v="0"/>
    <x v="12"/>
    <x v="12"/>
    <x v="8"/>
    <b v="1"/>
    <s v="At least Monthly"/>
    <b v="0"/>
    <b v="1"/>
    <b v="0"/>
    <b v="1"/>
    <b v="1"/>
    <b v="1"/>
    <n v="8"/>
    <n v="35"/>
    <n v="8"/>
    <m/>
    <n v="1"/>
    <s v="Place of origin"/>
    <m/>
    <m/>
    <m/>
    <m/>
    <m/>
    <x v="0"/>
    <x v="0"/>
    <b v="0"/>
    <n v="2"/>
    <n v="1"/>
    <n v="1"/>
    <n v="2"/>
    <n v="3"/>
    <n v="3"/>
    <n v="1"/>
    <n v="1"/>
    <b v="1"/>
    <b v="1"/>
    <b v="0"/>
    <b v="0"/>
    <b v="0"/>
    <b v="0"/>
    <b v="0"/>
    <m/>
    <b v="0"/>
    <m/>
    <b v="1"/>
    <m/>
    <b v="0"/>
    <x v="0"/>
    <b v="0"/>
    <m/>
    <s v="ရပ္ကြက္အတြင္းေဆြမ်ိဴးမ်ားအိမ္တြင္ေနထိုင္သူမ်ားလည္းရွိသည္"/>
    <m/>
    <m/>
    <m/>
    <m/>
    <m/>
    <m/>
    <m/>
    <m/>
    <m/>
    <m/>
    <m/>
    <m/>
    <m/>
    <m/>
    <m/>
    <m/>
    <m/>
    <m/>
    <m/>
    <m/>
    <m/>
    <m/>
    <m/>
    <m/>
    <m/>
    <m/>
    <m/>
    <m/>
    <m/>
    <m/>
    <m/>
    <m/>
    <m/>
    <m/>
    <m/>
    <m/>
    <m/>
    <m/>
    <m/>
    <m/>
    <m/>
    <m/>
    <m/>
    <m/>
    <b v="0"/>
    <b v="0"/>
    <b v="0"/>
    <b v="0"/>
    <b v="0"/>
    <b v="0"/>
    <b v="0"/>
    <m/>
    <b v="0"/>
    <b v="0"/>
    <b v="0"/>
    <b v="0"/>
    <m/>
    <m/>
    <m/>
    <x v="0"/>
    <x v="0"/>
    <x v="0"/>
    <x v="0"/>
    <x v="0"/>
    <x v="0"/>
    <b v="0"/>
    <m/>
    <x v="0"/>
    <x v="0"/>
    <x v="0"/>
    <x v="0"/>
    <x v="0"/>
    <x v="0"/>
  </r>
  <r>
    <x v="0"/>
    <x v="6"/>
    <x v="15"/>
    <s v="MMR001CMP123"/>
    <s v="NGCA"/>
    <s v="Rural"/>
    <n v="116"/>
    <n v="595"/>
    <n v="115"/>
    <n v="605"/>
    <n v="115"/>
    <n v="605"/>
    <s v="Kachin"/>
    <s v="Momauk"/>
    <s v="Zee Wone Gawt"/>
    <s v="Dum Bung"/>
    <s v="Dum Bung "/>
    <s v="MMR001CMP123"/>
    <n v="97.537099999999995"/>
    <n v="24.461033"/>
    <n v="360"/>
    <s v="Rural"/>
    <n v="1171"/>
    <x v="5"/>
    <n v="19"/>
    <n v="5"/>
    <n v="2016"/>
    <x v="1"/>
    <m/>
    <s v="CCCM Focal Point"/>
    <m/>
    <n v="29"/>
    <n v="4"/>
    <n v="2016"/>
    <n v="19"/>
    <n v="5"/>
    <n v="2016"/>
    <m/>
    <s v="Camp Manager"/>
    <s v="Male"/>
    <n v="39"/>
    <m/>
    <s v="Camp Resident"/>
    <s v="Male"/>
    <n v="36"/>
    <m/>
    <s v="Camp Resident"/>
    <s v="Male"/>
    <n v="31"/>
    <m/>
    <s v="Camp Resident"/>
    <s v="Female"/>
    <n v="20"/>
    <m/>
    <m/>
    <m/>
    <m/>
    <m/>
    <n v="8"/>
    <n v="2011"/>
    <m/>
    <n v="120"/>
    <n v="60"/>
    <m/>
    <m/>
    <n v="120"/>
    <n v="60"/>
    <m/>
    <s v="Laiza"/>
    <n v="28"/>
    <m/>
    <b v="1"/>
    <x v="0"/>
    <x v="13"/>
    <x v="13"/>
    <x v="9"/>
    <b v="1"/>
    <s v="At least Monthly"/>
    <b v="0"/>
    <b v="1"/>
    <b v="0"/>
    <b v="1"/>
    <b v="1"/>
    <b v="0"/>
    <n v="115"/>
    <n v="605"/>
    <n v="115"/>
    <n v="1"/>
    <n v="3"/>
    <s v="Place of origin"/>
    <m/>
    <n v="1"/>
    <n v="3"/>
    <s v="Other IDP camps"/>
    <m/>
    <x v="0"/>
    <x v="3"/>
    <b v="0"/>
    <n v="8"/>
    <n v="4"/>
    <m/>
    <m/>
    <n v="8"/>
    <n v="4"/>
    <n v="2"/>
    <n v="2"/>
    <b v="1"/>
    <b v="1"/>
    <b v="0"/>
    <b v="0"/>
    <b v="0"/>
    <b v="0"/>
    <b v="0"/>
    <m/>
    <b v="0"/>
    <m/>
    <b v="1"/>
    <n v="41"/>
    <b v="0"/>
    <x v="0"/>
    <b v="0"/>
    <m/>
    <m/>
    <n v="3"/>
    <n v="3"/>
    <n v="6"/>
    <m/>
    <m/>
    <m/>
    <m/>
    <m/>
    <m/>
    <m/>
    <m/>
    <m/>
    <m/>
    <m/>
    <n v="2"/>
    <m/>
    <m/>
    <m/>
    <m/>
    <m/>
    <m/>
    <m/>
    <m/>
    <m/>
    <m/>
    <m/>
    <m/>
    <m/>
    <m/>
    <m/>
    <m/>
    <m/>
    <m/>
    <m/>
    <m/>
    <m/>
    <m/>
    <m/>
    <m/>
    <m/>
    <n v="2"/>
    <m/>
    <s v="Momauk"/>
    <s v="Myo Thit"/>
    <b v="1"/>
    <b v="0"/>
    <b v="0"/>
    <b v="0"/>
    <b v="0"/>
    <b v="0"/>
    <b v="0"/>
    <m/>
    <b v="0"/>
    <b v="1"/>
    <b v="0"/>
    <b v="0"/>
    <m/>
    <s v="Bhamo"/>
    <s v="Nyaung pin"/>
    <x v="1"/>
    <x v="0"/>
    <x v="1"/>
    <x v="0"/>
    <x v="0"/>
    <x v="0"/>
    <b v="0"/>
    <m/>
    <x v="0"/>
    <x v="1"/>
    <x v="0"/>
    <x v="0"/>
    <x v="1"/>
    <x v="1"/>
  </r>
  <r>
    <x v="0"/>
    <x v="2"/>
    <x v="16"/>
    <s v="MMR001CMP028"/>
    <s v="GCA"/>
    <s v="Rural"/>
    <n v="99"/>
    <n v="480"/>
    <n v="65"/>
    <n v="360"/>
    <n v="99"/>
    <n v="480"/>
    <s v="Kachin"/>
    <s v="Waingmaw"/>
    <s v="Hkat Shu"/>
    <s v="Hkat Shu"/>
    <s v="Hkat Cho "/>
    <s v="MMR001CMP028"/>
    <n v="97.404195925926004"/>
    <n v="25.321710740740698"/>
    <n v="0"/>
    <s v="Rural"/>
    <n v="1202"/>
    <x v="3"/>
    <m/>
    <m/>
    <m/>
    <x v="3"/>
    <m/>
    <s v="CCCM Focal Point"/>
    <m/>
    <n v="25"/>
    <n v="4"/>
    <n v="2016"/>
    <n v="25"/>
    <n v="4"/>
    <n v="2016"/>
    <m/>
    <s v="Committee Member"/>
    <s v="Female"/>
    <n v="44"/>
    <m/>
    <m/>
    <m/>
    <m/>
    <m/>
    <m/>
    <m/>
    <m/>
    <m/>
    <m/>
    <m/>
    <m/>
    <m/>
    <m/>
    <m/>
    <m/>
    <m/>
    <n v="6"/>
    <n v="2012"/>
    <m/>
    <n v="20"/>
    <m/>
    <m/>
    <m/>
    <n v="30"/>
    <m/>
    <m/>
    <s v="Waing Maw"/>
    <n v="2"/>
    <m/>
    <b v="0"/>
    <x v="0"/>
    <x v="14"/>
    <x v="14"/>
    <x v="0"/>
    <b v="1"/>
    <s v="At least Monthly"/>
    <b v="1"/>
    <b v="0"/>
    <b v="0"/>
    <b v="1"/>
    <b v="1"/>
    <b v="1"/>
    <n v="65"/>
    <n v="360"/>
    <n v="99"/>
    <n v="2"/>
    <n v="9"/>
    <s v="Other IDP camps"/>
    <m/>
    <n v="12"/>
    <n v="44"/>
    <s v="Other?"/>
    <m/>
    <x v="0"/>
    <x v="0"/>
    <b v="0"/>
    <n v="5"/>
    <n v="3"/>
    <n v="1"/>
    <m/>
    <n v="6"/>
    <n v="3"/>
    <n v="1"/>
    <m/>
    <b v="1"/>
    <b v="1"/>
    <b v="0"/>
    <b v="0"/>
    <b v="0"/>
    <b v="0"/>
    <b v="0"/>
    <m/>
    <b v="0"/>
    <m/>
    <b v="0"/>
    <m/>
    <b v="0"/>
    <x v="0"/>
    <b v="1"/>
    <n v="120"/>
    <s v="Living with host community"/>
    <n v="3"/>
    <n v="2"/>
    <n v="5"/>
    <m/>
    <m/>
    <m/>
    <m/>
    <m/>
    <m/>
    <m/>
    <m/>
    <m/>
    <m/>
    <m/>
    <m/>
    <m/>
    <m/>
    <m/>
    <m/>
    <m/>
    <m/>
    <m/>
    <m/>
    <m/>
    <m/>
    <m/>
    <m/>
    <m/>
    <m/>
    <m/>
    <m/>
    <m/>
    <m/>
    <m/>
    <m/>
    <m/>
    <m/>
    <m/>
    <m/>
    <m/>
    <m/>
    <m/>
    <m/>
    <m/>
    <b v="0"/>
    <b v="0"/>
    <b v="0"/>
    <b v="1"/>
    <b v="1"/>
    <b v="0"/>
    <b v="0"/>
    <m/>
    <b v="1"/>
    <b v="0"/>
    <b v="0"/>
    <b v="0"/>
    <m/>
    <s v="Myitkyina"/>
    <s v="Ngwipyaw Sanpya"/>
    <x v="1"/>
    <x v="0"/>
    <x v="1"/>
    <x v="0"/>
    <x v="0"/>
    <x v="0"/>
    <b v="0"/>
    <m/>
    <x v="0"/>
    <x v="1"/>
    <x v="0"/>
    <x v="1"/>
    <x v="0"/>
    <x v="0"/>
  </r>
  <r>
    <x v="0"/>
    <x v="2"/>
    <x v="17"/>
    <s v="MMR001CMP115"/>
    <s v="NGCA"/>
    <s v="Sub-urban"/>
    <n v="136"/>
    <n v="1116"/>
    <n v="146"/>
    <n v="1072"/>
    <n v="146"/>
    <n v="1072"/>
    <s v="Kachin"/>
    <s v="Waingmaw"/>
    <s v="Saga Pa (Sadung Sub-township)"/>
    <s v="Hkau Shau"/>
    <s v="Hkau Shau (BP 12)"/>
    <s v="MMR001CMP115"/>
    <n v="97.807182999999995"/>
    <n v="25.200333000000001"/>
    <n v="1023"/>
    <s v="Sub-urban"/>
    <n v="1232"/>
    <x v="0"/>
    <n v="25"/>
    <n v="5"/>
    <n v="2016"/>
    <x v="0"/>
    <m/>
    <s v="CCCM Focal Point"/>
    <m/>
    <n v="8"/>
    <n v="5"/>
    <n v="2016"/>
    <n v="16"/>
    <n v="5"/>
    <n v="2016"/>
    <m/>
    <s v="Camp Manager"/>
    <s v="Male"/>
    <n v="28"/>
    <m/>
    <m/>
    <m/>
    <m/>
    <m/>
    <m/>
    <m/>
    <m/>
    <m/>
    <m/>
    <m/>
    <m/>
    <m/>
    <m/>
    <m/>
    <m/>
    <m/>
    <n v="7"/>
    <n v="2012"/>
    <m/>
    <n v="180"/>
    <m/>
    <m/>
    <m/>
    <n v="180"/>
    <m/>
    <m/>
    <s v="Sadung"/>
    <n v="65"/>
    <m/>
    <b v="1"/>
    <x v="0"/>
    <x v="15"/>
    <x v="15"/>
    <x v="0"/>
    <b v="1"/>
    <s v="Less frequent than Monthly"/>
    <b v="0"/>
    <b v="0"/>
    <b v="1"/>
    <b v="1"/>
    <b v="1"/>
    <b v="1"/>
    <n v="146"/>
    <n v="1072"/>
    <n v="146"/>
    <m/>
    <m/>
    <m/>
    <m/>
    <m/>
    <m/>
    <m/>
    <m/>
    <x v="0"/>
    <x v="4"/>
    <b v="0"/>
    <n v="15"/>
    <n v="5"/>
    <m/>
    <m/>
    <n v="15"/>
    <n v="5"/>
    <n v="2"/>
    <m/>
    <b v="1"/>
    <b v="1"/>
    <b v="1"/>
    <b v="0"/>
    <b v="1"/>
    <b v="0"/>
    <b v="0"/>
    <m/>
    <b v="1"/>
    <n v="20"/>
    <b v="1"/>
    <n v="10"/>
    <b v="0"/>
    <x v="0"/>
    <b v="1"/>
    <n v="551"/>
    <m/>
    <m/>
    <m/>
    <m/>
    <m/>
    <m/>
    <m/>
    <m/>
    <m/>
    <m/>
    <m/>
    <m/>
    <m/>
    <m/>
    <m/>
    <m/>
    <m/>
    <m/>
    <m/>
    <m/>
    <m/>
    <m/>
    <m/>
    <m/>
    <m/>
    <m/>
    <m/>
    <m/>
    <m/>
    <m/>
    <m/>
    <m/>
    <m/>
    <m/>
    <m/>
    <m/>
    <m/>
    <m/>
    <m/>
    <m/>
    <m/>
    <m/>
    <m/>
    <m/>
    <m/>
    <b v="0"/>
    <b v="0"/>
    <b v="0"/>
    <b v="0"/>
    <b v="0"/>
    <b v="0"/>
    <b v="0"/>
    <m/>
    <b v="0"/>
    <b v="0"/>
    <b v="0"/>
    <b v="0"/>
    <m/>
    <m/>
    <m/>
    <x v="1"/>
    <x v="1"/>
    <x v="0"/>
    <x v="1"/>
    <x v="1"/>
    <x v="0"/>
    <b v="0"/>
    <m/>
    <x v="0"/>
    <x v="1"/>
    <x v="0"/>
    <x v="0"/>
    <x v="0"/>
    <x v="0"/>
  </r>
  <r>
    <x v="0"/>
    <x v="0"/>
    <x v="18"/>
    <s v="MMR001CMP148"/>
    <s v="GCA"/>
    <s v="Mixed"/>
    <n v="14"/>
    <n v="47"/>
    <n v="14"/>
    <n v="47"/>
    <n v="14"/>
    <n v="47"/>
    <s v="Kachin"/>
    <s v="Hpakant"/>
    <s v="Kamaing Town"/>
    <s v="Htoi San Yang"/>
    <s v="Hlaing Naung Baptist"/>
    <s v="MMR001CMP148"/>
    <n v="96.705960000000005"/>
    <n v="25.51352"/>
    <n v="0"/>
    <s v="Mixed"/>
    <n v="1131"/>
    <x v="0"/>
    <n v="6"/>
    <n v="5"/>
    <n v="2016"/>
    <x v="0"/>
    <m/>
    <s v="CCCM Focal Point"/>
    <m/>
    <n v="27"/>
    <n v="4"/>
    <n v="2016"/>
    <n v="27"/>
    <n v="4"/>
    <n v="2016"/>
    <m/>
    <s v="Camp Manager"/>
    <s v="Male"/>
    <n v="46"/>
    <m/>
    <m/>
    <m/>
    <m/>
    <m/>
    <m/>
    <m/>
    <m/>
    <m/>
    <m/>
    <m/>
    <m/>
    <m/>
    <m/>
    <m/>
    <m/>
    <m/>
    <n v="10"/>
    <n v="2012"/>
    <n v="20"/>
    <n v="5"/>
    <m/>
    <m/>
    <m/>
    <m/>
    <m/>
    <m/>
    <s v="Ka Mai"/>
    <n v="1"/>
    <m/>
    <b v="0"/>
    <x v="0"/>
    <x v="16"/>
    <x v="16"/>
    <x v="0"/>
    <b v="1"/>
    <s v="With each population change"/>
    <b v="1"/>
    <b v="0"/>
    <b v="0"/>
    <b v="1"/>
    <b v="1"/>
    <b v="1"/>
    <n v="14"/>
    <n v="47"/>
    <n v="14"/>
    <m/>
    <m/>
    <m/>
    <m/>
    <n v="1"/>
    <n v="4"/>
    <s v="Other IDP camps"/>
    <s v="Namhpyit"/>
    <x v="0"/>
    <x v="0"/>
    <b v="0"/>
    <n v="1"/>
    <n v="2"/>
    <n v="3"/>
    <n v="1"/>
    <n v="4"/>
    <n v="3"/>
    <n v="1"/>
    <m/>
    <b v="0"/>
    <b v="1"/>
    <b v="0"/>
    <b v="0"/>
    <b v="1"/>
    <b v="0"/>
    <b v="0"/>
    <m/>
    <b v="0"/>
    <m/>
    <b v="1"/>
    <n v="1"/>
    <b v="0"/>
    <x v="0"/>
    <b v="0"/>
    <m/>
    <m/>
    <n v="1"/>
    <m/>
    <n v="1"/>
    <m/>
    <m/>
    <m/>
    <m/>
    <m/>
    <m/>
    <m/>
    <m/>
    <m/>
    <m/>
    <m/>
    <m/>
    <m/>
    <m/>
    <m/>
    <m/>
    <m/>
    <m/>
    <m/>
    <m/>
    <m/>
    <m/>
    <m/>
    <m/>
    <m/>
    <m/>
    <m/>
    <m/>
    <m/>
    <m/>
    <m/>
    <m/>
    <m/>
    <m/>
    <m/>
    <m/>
    <m/>
    <m/>
    <m/>
    <m/>
    <m/>
    <b v="1"/>
    <b v="0"/>
    <b v="0"/>
    <b v="0"/>
    <b v="0"/>
    <b v="0"/>
    <b v="0"/>
    <m/>
    <b v="0"/>
    <b v="1"/>
    <b v="0"/>
    <b v="0"/>
    <m/>
    <m/>
    <s v="Namhpyit Camp"/>
    <x v="1"/>
    <x v="0"/>
    <x v="1"/>
    <x v="1"/>
    <x v="0"/>
    <x v="1"/>
    <b v="0"/>
    <m/>
    <x v="0"/>
    <x v="0"/>
    <x v="0"/>
    <x v="0"/>
    <x v="0"/>
    <x v="0"/>
  </r>
  <r>
    <x v="0"/>
    <x v="0"/>
    <x v="19"/>
    <s v="MMR001CMP191"/>
    <s v="GCA"/>
    <s v="Urban"/>
    <n v="13"/>
    <n v="75"/>
    <n v="8"/>
    <n v="46"/>
    <n v="8"/>
    <n v="0"/>
    <s v="Kachin"/>
    <s v="Hpakant"/>
    <s v="Hpakan Town"/>
    <s v="Maw Wam Ward"/>
    <s v="Hmaw Wan, Anglican"/>
    <s v="MMR001CMP191"/>
    <n v="96.316564"/>
    <n v="25.615960999999999"/>
    <n v="281"/>
    <s v="Urban"/>
    <n v="1195"/>
    <x v="3"/>
    <n v="5"/>
    <n v="5"/>
    <n v="2016"/>
    <x v="3"/>
    <m/>
    <s v="CCCM Focal Point"/>
    <m/>
    <n v="30"/>
    <n v="4"/>
    <n v="2016"/>
    <n v="30"/>
    <n v="4"/>
    <n v="2016"/>
    <m/>
    <s v="Camp Manager"/>
    <s v="Male"/>
    <n v="37"/>
    <m/>
    <s v="Committee Member"/>
    <s v="Female"/>
    <n v="35"/>
    <m/>
    <s v="Camp Resident"/>
    <s v="Female"/>
    <n v="29"/>
    <m/>
    <m/>
    <m/>
    <m/>
    <m/>
    <m/>
    <m/>
    <m/>
    <m/>
    <n v="8"/>
    <n v="2012"/>
    <m/>
    <m/>
    <m/>
    <m/>
    <m/>
    <m/>
    <m/>
    <m/>
    <m/>
    <m/>
    <m/>
    <b v="0"/>
    <x v="0"/>
    <x v="17"/>
    <x v="17"/>
    <x v="0"/>
    <b v="1"/>
    <s v="At least Monthly"/>
    <b v="0"/>
    <b v="1"/>
    <b v="0"/>
    <b v="1"/>
    <b v="1"/>
    <b v="1"/>
    <n v="8"/>
    <n v="46"/>
    <n v="8"/>
    <m/>
    <m/>
    <m/>
    <m/>
    <n v="4"/>
    <n v="19"/>
    <s v="Place of origin"/>
    <m/>
    <x v="0"/>
    <x v="0"/>
    <b v="0"/>
    <n v="2"/>
    <n v="2"/>
    <m/>
    <m/>
    <n v="2"/>
    <n v="2"/>
    <n v="1"/>
    <m/>
    <b v="1"/>
    <b v="0"/>
    <b v="0"/>
    <b v="0"/>
    <b v="0"/>
    <b v="0"/>
    <b v="0"/>
    <m/>
    <b v="0"/>
    <m/>
    <b v="1"/>
    <n v="6"/>
    <b v="0"/>
    <x v="0"/>
    <b v="0"/>
    <m/>
    <m/>
    <m/>
    <m/>
    <m/>
    <m/>
    <m/>
    <m/>
    <m/>
    <m/>
    <m/>
    <m/>
    <m/>
    <m/>
    <m/>
    <m/>
    <m/>
    <m/>
    <m/>
    <m/>
    <m/>
    <m/>
    <m/>
    <m/>
    <m/>
    <m/>
    <m/>
    <m/>
    <m/>
    <m/>
    <m/>
    <m/>
    <m/>
    <m/>
    <m/>
    <m/>
    <m/>
    <m/>
    <m/>
    <m/>
    <m/>
    <m/>
    <m/>
    <m/>
    <m/>
    <m/>
    <b v="0"/>
    <b v="0"/>
    <b v="0"/>
    <b v="0"/>
    <b v="0"/>
    <b v="0"/>
    <b v="0"/>
    <m/>
    <b v="0"/>
    <b v="1"/>
    <b v="0"/>
    <b v="0"/>
    <m/>
    <s v="Hpakant"/>
    <s v="Kansi"/>
    <x v="0"/>
    <x v="0"/>
    <x v="0"/>
    <x v="0"/>
    <x v="0"/>
    <x v="0"/>
    <b v="0"/>
    <m/>
    <x v="0"/>
    <x v="0"/>
    <x v="0"/>
    <x v="0"/>
    <x v="0"/>
    <x v="0"/>
  </r>
  <r>
    <x v="0"/>
    <x v="0"/>
    <x v="20"/>
    <s v="MMR001CMP229"/>
    <s v="GCA"/>
    <s v="Rural"/>
    <n v="116"/>
    <n v="530"/>
    <n v="104"/>
    <n v="504"/>
    <n v="104"/>
    <n v="504"/>
    <s v="Kachin"/>
    <s v="Hpakant"/>
    <s v="Nam Ma Hpyit"/>
    <s v="Nam Ma Hpyit"/>
    <s v="Hpakant Baptist Church, Nam Ma Hpit"/>
    <s v="MMR001CMP229"/>
    <n v="96.312790000000007"/>
    <n v="25.611160000000002"/>
    <m/>
    <s v="Rural"/>
    <n v="1152"/>
    <x v="0"/>
    <n v="16"/>
    <n v="5"/>
    <n v="2016"/>
    <x v="0"/>
    <m/>
    <s v="CCCM Focal Point"/>
    <m/>
    <n v="30"/>
    <n v="4"/>
    <n v="2016"/>
    <m/>
    <m/>
    <m/>
    <m/>
    <s v="Camp Manager"/>
    <s v="Male"/>
    <n v="52"/>
    <m/>
    <s v="Camp Resident"/>
    <s v="Male"/>
    <n v="50"/>
    <m/>
    <s v="Camp Resident"/>
    <s v="Female"/>
    <n v="38"/>
    <m/>
    <s v="Camp Resident"/>
    <s v="Female"/>
    <n v="41"/>
    <m/>
    <m/>
    <m/>
    <m/>
    <m/>
    <n v="8"/>
    <n v="2012"/>
    <n v="30"/>
    <n v="10"/>
    <n v="10"/>
    <m/>
    <n v="30"/>
    <n v="10"/>
    <n v="10"/>
    <m/>
    <s v="Hpakant"/>
    <n v="2"/>
    <m/>
    <b v="0"/>
    <x v="1"/>
    <x v="18"/>
    <x v="18"/>
    <x v="0"/>
    <b v="1"/>
    <s v="At least Monthly"/>
    <b v="0"/>
    <b v="1"/>
    <b v="0"/>
    <b v="1"/>
    <b v="1"/>
    <b v="1"/>
    <n v="104"/>
    <n v="504"/>
    <n v="104"/>
    <n v="1"/>
    <n v="5"/>
    <s v="Other IDP camps"/>
    <m/>
    <n v="2"/>
    <n v="4"/>
    <s v="Place of origin"/>
    <m/>
    <x v="0"/>
    <x v="0"/>
    <b v="0"/>
    <n v="4"/>
    <n v="6"/>
    <m/>
    <m/>
    <n v="4"/>
    <n v="6"/>
    <m/>
    <m/>
    <b v="1"/>
    <b v="0"/>
    <b v="0"/>
    <b v="0"/>
    <b v="0"/>
    <b v="0"/>
    <b v="0"/>
    <m/>
    <b v="0"/>
    <m/>
    <b v="0"/>
    <m/>
    <b v="0"/>
    <x v="0"/>
    <b v="0"/>
    <m/>
    <m/>
    <n v="2"/>
    <n v="3"/>
    <n v="5"/>
    <m/>
    <m/>
    <m/>
    <m/>
    <m/>
    <m/>
    <m/>
    <m/>
    <m/>
    <m/>
    <m/>
    <m/>
    <m/>
    <m/>
    <m/>
    <m/>
    <m/>
    <m/>
    <m/>
    <m/>
    <m/>
    <m/>
    <m/>
    <m/>
    <m/>
    <m/>
    <m/>
    <m/>
    <m/>
    <m/>
    <m/>
    <m/>
    <m/>
    <m/>
    <m/>
    <m/>
    <m/>
    <m/>
    <m/>
    <m/>
    <s v="Kansi"/>
    <b v="0"/>
    <b v="1"/>
    <b v="0"/>
    <b v="0"/>
    <b v="0"/>
    <b v="0"/>
    <b v="0"/>
    <m/>
    <b v="0"/>
    <b v="0"/>
    <b v="1"/>
    <b v="0"/>
    <m/>
    <s v="Hpakan"/>
    <s v="Kade/ Intawgyi"/>
    <x v="0"/>
    <x v="0"/>
    <x v="0"/>
    <x v="0"/>
    <x v="0"/>
    <x v="0"/>
    <b v="0"/>
    <m/>
    <x v="0"/>
    <x v="0"/>
    <x v="0"/>
    <x v="0"/>
    <x v="0"/>
    <x v="0"/>
  </r>
  <r>
    <x v="0"/>
    <x v="4"/>
    <x v="21"/>
    <s v="MMR001CMP043"/>
    <s v="NGCA"/>
    <s v="Sub-urban"/>
    <n v="154"/>
    <n v="920"/>
    <n v="512"/>
    <n v="1016"/>
    <n v="512"/>
    <n v="1016"/>
    <s v="Kachin"/>
    <s v="Chipwi"/>
    <s v="Hpa Re (Pang War Sub-township)"/>
    <s v="Hpa Re Waw Jang"/>
    <s v="Hpare Hkyer - BP6"/>
    <s v="MMR001CMP043"/>
    <n v="98.475719999999995"/>
    <n v="25.754110000000001"/>
    <n v="2785"/>
    <s v="Sub-urban"/>
    <n v="1233"/>
    <x v="0"/>
    <n v="25"/>
    <n v="5"/>
    <n v="2016"/>
    <x v="0"/>
    <m/>
    <s v="Enumerator from camp profiling  responsible organization"/>
    <m/>
    <n v="18"/>
    <n v="5"/>
    <n v="2016"/>
    <n v="19"/>
    <n v="5"/>
    <n v="2016"/>
    <m/>
    <s v="Camp Manager"/>
    <s v="Male"/>
    <n v="25"/>
    <m/>
    <s v="Camp Resident"/>
    <s v="Male"/>
    <n v="48"/>
    <m/>
    <s v="Committee Member"/>
    <s v="Male"/>
    <n v="50"/>
    <m/>
    <m/>
    <m/>
    <m/>
    <m/>
    <m/>
    <m/>
    <m/>
    <m/>
    <n v="4"/>
    <n v="2011"/>
    <m/>
    <n v="60"/>
    <m/>
    <m/>
    <m/>
    <n v="60"/>
    <m/>
    <m/>
    <s v="sa ji"/>
    <n v="20"/>
    <m/>
    <b v="0"/>
    <x v="0"/>
    <x v="19"/>
    <x v="6"/>
    <x v="10"/>
    <b v="1"/>
    <s v="At least Monthly"/>
    <b v="0"/>
    <b v="1"/>
    <b v="0"/>
    <b v="1"/>
    <b v="1"/>
    <b v="1"/>
    <n v="512"/>
    <n v="1016"/>
    <n v="512"/>
    <m/>
    <m/>
    <m/>
    <m/>
    <m/>
    <m/>
    <m/>
    <m/>
    <x v="0"/>
    <x v="4"/>
    <b v="0"/>
    <n v="5"/>
    <n v="5"/>
    <n v="3"/>
    <n v="1"/>
    <n v="8"/>
    <n v="6"/>
    <n v="1"/>
    <n v="1"/>
    <b v="1"/>
    <b v="1"/>
    <b v="1"/>
    <b v="0"/>
    <b v="0"/>
    <b v="0"/>
    <b v="0"/>
    <m/>
    <b v="0"/>
    <m/>
    <b v="1"/>
    <n v="15"/>
    <b v="0"/>
    <x v="0"/>
    <b v="0"/>
    <m/>
    <s v="Living in host family"/>
    <m/>
    <m/>
    <m/>
    <m/>
    <m/>
    <m/>
    <m/>
    <m/>
    <m/>
    <n v="1"/>
    <m/>
    <m/>
    <m/>
    <m/>
    <m/>
    <m/>
    <m/>
    <m/>
    <m/>
    <m/>
    <m/>
    <m/>
    <m/>
    <m/>
    <m/>
    <m/>
    <m/>
    <m/>
    <m/>
    <m/>
    <m/>
    <m/>
    <m/>
    <m/>
    <m/>
    <n v="1"/>
    <m/>
    <m/>
    <m/>
    <m/>
    <m/>
    <m/>
    <m/>
    <m/>
    <b v="0"/>
    <b v="0"/>
    <b v="0"/>
    <b v="0"/>
    <b v="0"/>
    <b v="0"/>
    <b v="0"/>
    <m/>
    <b v="0"/>
    <b v="0"/>
    <b v="0"/>
    <b v="0"/>
    <m/>
    <m/>
    <m/>
    <x v="1"/>
    <x v="1"/>
    <x v="0"/>
    <x v="1"/>
    <x v="1"/>
    <x v="0"/>
    <b v="0"/>
    <m/>
    <x v="0"/>
    <x v="1"/>
    <x v="0"/>
    <x v="0"/>
    <x v="0"/>
    <x v="0"/>
  </r>
  <r>
    <x v="0"/>
    <x v="6"/>
    <x v="22"/>
    <s v="MMR001CMP122"/>
    <s v="NGCA"/>
    <s v="Rural"/>
    <n v="662"/>
    <n v="3293"/>
    <n v="586"/>
    <n v="2829"/>
    <n v="586"/>
    <n v="2829"/>
    <s v="Kachin"/>
    <s v="Momauk"/>
    <s v="In Baw Mai Kyin (Dawthponeyan Sub-township)"/>
    <s v="Hpun Lum Yang"/>
    <s v="Hpun Lum Yang "/>
    <s v="MMR001CMP122"/>
    <n v="97.573126000000002"/>
    <n v="24.661905999999998"/>
    <n v="415"/>
    <s v="Rural"/>
    <n v="1172"/>
    <x v="4"/>
    <n v="20"/>
    <n v="5"/>
    <n v="2016"/>
    <x v="1"/>
    <m/>
    <s v="CCCM Focal Point"/>
    <m/>
    <n v="2"/>
    <n v="5"/>
    <n v="2016"/>
    <n v="6"/>
    <n v="5"/>
    <n v="2016"/>
    <m/>
    <s v="Camp Manager"/>
    <s v="Male"/>
    <n v="26"/>
    <m/>
    <s v="Camp Resident"/>
    <s v="Male"/>
    <n v="40"/>
    <m/>
    <s v="Camp Resident"/>
    <s v="Female"/>
    <n v="31"/>
    <m/>
    <s v="Committee Member"/>
    <s v="Female"/>
    <n v="38"/>
    <m/>
    <m/>
    <m/>
    <m/>
    <m/>
    <n v="6"/>
    <n v="2011"/>
    <n v="360"/>
    <n v="45"/>
    <n v="30"/>
    <n v="0"/>
    <n v="360"/>
    <n v="50"/>
    <n v="30"/>
    <n v="0"/>
    <s v="Liaza"/>
    <n v="7"/>
    <m/>
    <b v="0"/>
    <x v="0"/>
    <x v="20"/>
    <x v="19"/>
    <x v="0"/>
    <b v="1"/>
    <s v="At least Monthly"/>
    <b v="1"/>
    <b v="0"/>
    <b v="0"/>
    <b v="1"/>
    <b v="1"/>
    <b v="0"/>
    <n v="586"/>
    <n v="2829"/>
    <n v="586"/>
    <n v="10"/>
    <n v="45"/>
    <s v="Place of origin"/>
    <m/>
    <n v="3"/>
    <n v="15"/>
    <s v="Other IDP camps"/>
    <m/>
    <x v="0"/>
    <x v="0"/>
    <b v="0"/>
    <n v="9"/>
    <n v="3"/>
    <n v="1"/>
    <m/>
    <n v="10"/>
    <n v="3"/>
    <n v="5"/>
    <n v="3"/>
    <b v="1"/>
    <b v="0"/>
    <b v="0"/>
    <b v="0"/>
    <b v="0"/>
    <b v="0"/>
    <b v="0"/>
    <m/>
    <b v="0"/>
    <m/>
    <b v="1"/>
    <n v="50"/>
    <b v="0"/>
    <x v="0"/>
    <b v="0"/>
    <m/>
    <m/>
    <n v="46"/>
    <n v="37"/>
    <n v="83"/>
    <m/>
    <m/>
    <m/>
    <m/>
    <m/>
    <m/>
    <m/>
    <m/>
    <m/>
    <m/>
    <m/>
    <n v="2"/>
    <m/>
    <m/>
    <m/>
    <m/>
    <m/>
    <m/>
    <m/>
    <m/>
    <m/>
    <m/>
    <m/>
    <m/>
    <n v="4"/>
    <m/>
    <m/>
    <m/>
    <m/>
    <m/>
    <m/>
    <m/>
    <m/>
    <m/>
    <m/>
    <m/>
    <m/>
    <n v="6"/>
    <m/>
    <s v="Shan(North)"/>
    <s v="Ban Hkyep"/>
    <b v="1"/>
    <b v="0"/>
    <b v="0"/>
    <b v="0"/>
    <b v="0"/>
    <b v="0"/>
    <b v="0"/>
    <m/>
    <b v="0"/>
    <b v="1"/>
    <b v="0"/>
    <b v="0"/>
    <m/>
    <s v="Myitkyina"/>
    <s v="Nan Kway"/>
    <x v="1"/>
    <x v="0"/>
    <x v="1"/>
    <x v="0"/>
    <x v="0"/>
    <x v="0"/>
    <b v="0"/>
    <m/>
    <x v="0"/>
    <x v="1"/>
    <x v="1"/>
    <x v="1"/>
    <x v="0"/>
    <x v="0"/>
  </r>
  <r>
    <x v="0"/>
    <x v="1"/>
    <x v="23"/>
    <s v="MMR001CMP052"/>
    <s v="GCA"/>
    <s v="Urban"/>
    <n v="43"/>
    <n v="237"/>
    <n v="39"/>
    <n v="223"/>
    <n v="39"/>
    <n v="223"/>
    <s v="Kachin"/>
    <s v="Bhamo"/>
    <s v="Bhamo Town"/>
    <s v="Pauk Kone Ward"/>
    <s v="Htoi San Church"/>
    <s v="MMR001CMP052"/>
    <n v="97.236919999999998"/>
    <n v="24.24766"/>
    <n v="0"/>
    <s v="Urban"/>
    <n v="1238"/>
    <x v="0"/>
    <n v="1"/>
    <n v="6"/>
    <n v="2016"/>
    <x v="0"/>
    <m/>
    <s v="Enumerator from camp profiling  responsible organization"/>
    <m/>
    <n v="27"/>
    <n v="4"/>
    <n v="2016"/>
    <n v="2"/>
    <n v="5"/>
    <n v="2016"/>
    <m/>
    <s v="Camp Resident"/>
    <s v="Female"/>
    <n v="36"/>
    <m/>
    <s v="Camp Manager"/>
    <s v="Male"/>
    <n v="35"/>
    <m/>
    <s v="Religious leader"/>
    <s v="Female"/>
    <n v="34"/>
    <m/>
    <m/>
    <m/>
    <m/>
    <m/>
    <m/>
    <m/>
    <m/>
    <m/>
    <n v="12"/>
    <n v="2011"/>
    <m/>
    <m/>
    <m/>
    <m/>
    <m/>
    <m/>
    <m/>
    <m/>
    <s v="Bhamo"/>
    <m/>
    <m/>
    <b v="0"/>
    <x v="0"/>
    <x v="21"/>
    <x v="20"/>
    <x v="0"/>
    <b v="1"/>
    <s v="At least Monthly"/>
    <b v="0"/>
    <b v="0"/>
    <b v="1"/>
    <b v="1"/>
    <b v="1"/>
    <b v="1"/>
    <n v="39"/>
    <n v="223"/>
    <n v="39"/>
    <m/>
    <m/>
    <m/>
    <m/>
    <m/>
    <m/>
    <s v="Other IDP camps"/>
    <m/>
    <x v="0"/>
    <x v="3"/>
    <b v="0"/>
    <n v="3"/>
    <n v="2"/>
    <n v="6"/>
    <n v="3"/>
    <n v="9"/>
    <n v="5"/>
    <n v="1"/>
    <n v="1"/>
    <b v="1"/>
    <b v="1"/>
    <b v="1"/>
    <b v="1"/>
    <b v="1"/>
    <b v="0"/>
    <b v="0"/>
    <m/>
    <b v="0"/>
    <m/>
    <b v="0"/>
    <m/>
    <b v="0"/>
    <x v="0"/>
    <b v="0"/>
    <m/>
    <m/>
    <n v="1"/>
    <n v="2"/>
    <n v="3"/>
    <n v="1"/>
    <m/>
    <m/>
    <m/>
    <m/>
    <m/>
    <m/>
    <m/>
    <m/>
    <m/>
    <m/>
    <m/>
    <m/>
    <m/>
    <m/>
    <m/>
    <m/>
    <m/>
    <m/>
    <m/>
    <m/>
    <m/>
    <m/>
    <m/>
    <m/>
    <m/>
    <n v="1"/>
    <m/>
    <m/>
    <m/>
    <m/>
    <m/>
    <m/>
    <m/>
    <m/>
    <m/>
    <m/>
    <m/>
    <m/>
    <m/>
    <m/>
    <b v="1"/>
    <b v="0"/>
    <b v="0"/>
    <b v="0"/>
    <b v="0"/>
    <b v="0"/>
    <b v="0"/>
    <m/>
    <b v="0"/>
    <b v="0"/>
    <b v="1"/>
    <b v="0"/>
    <m/>
    <s v="Mansi"/>
    <s v="Maihkawng"/>
    <x v="1"/>
    <x v="0"/>
    <x v="0"/>
    <x v="1"/>
    <x v="0"/>
    <x v="1"/>
    <b v="0"/>
    <s v="TB"/>
    <x v="0"/>
    <x v="0"/>
    <x v="0"/>
    <x v="0"/>
    <x v="0"/>
    <x v="0"/>
  </r>
  <r>
    <x v="0"/>
    <x v="5"/>
    <x v="24"/>
    <s v="MMR001CMP018"/>
    <s v="GCA"/>
    <s v="Urban"/>
    <n v="203"/>
    <n v="1072"/>
    <n v="198"/>
    <n v="1084"/>
    <n v="204"/>
    <n v="1104"/>
    <s v="Kachin"/>
    <s v="Myitkyina"/>
    <s v="Myitkyina Town"/>
    <m/>
    <s v="Jan Mai Kawng Baptist Church"/>
    <s v="MMR001CMP018"/>
    <n v="97.373361000000003"/>
    <n v="25.403476999999999"/>
    <n v="0"/>
    <s v="Urban"/>
    <n v="1132"/>
    <x v="0"/>
    <n v="27"/>
    <n v="5"/>
    <n v="2016"/>
    <x v="0"/>
    <m/>
    <s v="CCCM Focal Point"/>
    <m/>
    <n v="27"/>
    <n v="4"/>
    <n v="2016"/>
    <n v="14"/>
    <n v="5"/>
    <n v="2016"/>
    <m/>
    <s v="Camp Manager"/>
    <s v="Male"/>
    <n v="49"/>
    <m/>
    <s v="Committee Member"/>
    <s v="Female"/>
    <n v="40"/>
    <m/>
    <s v="Committee Member"/>
    <s v="Female"/>
    <n v="33"/>
    <m/>
    <m/>
    <m/>
    <m/>
    <m/>
    <m/>
    <m/>
    <m/>
    <m/>
    <n v="7"/>
    <n v="2011"/>
    <m/>
    <m/>
    <m/>
    <m/>
    <m/>
    <m/>
    <m/>
    <m/>
    <m/>
    <m/>
    <m/>
    <b v="0"/>
    <x v="0"/>
    <x v="22"/>
    <x v="21"/>
    <x v="11"/>
    <b v="1"/>
    <s v="At least Monthly"/>
    <b v="0"/>
    <b v="1"/>
    <b v="0"/>
    <b v="1"/>
    <b v="1"/>
    <b v="1"/>
    <n v="198"/>
    <n v="1084"/>
    <n v="204"/>
    <m/>
    <n v="1"/>
    <s v="Place of origin"/>
    <m/>
    <m/>
    <m/>
    <m/>
    <m/>
    <x v="0"/>
    <x v="0"/>
    <b v="0"/>
    <n v="1"/>
    <n v="1"/>
    <n v="3"/>
    <n v="1"/>
    <n v="4"/>
    <n v="2"/>
    <n v="2"/>
    <n v="1"/>
    <b v="1"/>
    <b v="1"/>
    <b v="0"/>
    <b v="0"/>
    <b v="1"/>
    <b v="0"/>
    <b v="0"/>
    <m/>
    <b v="0"/>
    <m/>
    <b v="1"/>
    <n v="5"/>
    <b v="1"/>
    <x v="2"/>
    <b v="1"/>
    <n v="20"/>
    <m/>
    <n v="2"/>
    <n v="5"/>
    <n v="7"/>
    <m/>
    <m/>
    <n v="0"/>
    <m/>
    <m/>
    <m/>
    <m/>
    <m/>
    <m/>
    <m/>
    <m/>
    <n v="1"/>
    <m/>
    <m/>
    <m/>
    <n v="1"/>
    <m/>
    <m/>
    <m/>
    <m/>
    <m/>
    <m/>
    <m/>
    <m/>
    <n v="0"/>
    <m/>
    <m/>
    <m/>
    <n v="1"/>
    <m/>
    <m/>
    <m/>
    <m/>
    <m/>
    <m/>
    <m/>
    <m/>
    <n v="1"/>
    <m/>
    <m/>
    <m/>
    <b v="0"/>
    <b v="0"/>
    <b v="0"/>
    <b v="0"/>
    <b v="0"/>
    <b v="0"/>
    <b v="0"/>
    <m/>
    <b v="0"/>
    <b v="0"/>
    <b v="0"/>
    <b v="0"/>
    <m/>
    <m/>
    <m/>
    <x v="0"/>
    <x v="0"/>
    <x v="0"/>
    <x v="0"/>
    <x v="0"/>
    <x v="0"/>
    <b v="0"/>
    <m/>
    <x v="0"/>
    <x v="0"/>
    <x v="0"/>
    <x v="0"/>
    <x v="0"/>
    <x v="0"/>
  </r>
  <r>
    <x v="0"/>
    <x v="5"/>
    <x v="25"/>
    <s v="MMR001CMP019"/>
    <s v="GCA"/>
    <s v="Urban"/>
    <n v="105"/>
    <n v="462"/>
    <n v="103"/>
    <n v="462"/>
    <n v="123"/>
    <n v="463"/>
    <s v="Kachin"/>
    <s v="Myitkyina"/>
    <s v="Myitkyina Town"/>
    <s v="Jan Mai Kawng"/>
    <s v="Jan Mai Kawng Catholic Church"/>
    <s v="MMR001CMP019"/>
    <n v="97.379594999999995"/>
    <n v="25.401061111111101"/>
    <n v="0"/>
    <s v="Urban"/>
    <n v="1173"/>
    <x v="4"/>
    <n v="18"/>
    <n v="5"/>
    <n v="2016"/>
    <x v="1"/>
    <m/>
    <s v="CCCM Focal Point"/>
    <m/>
    <n v="27"/>
    <n v="4"/>
    <n v="2016"/>
    <n v="1"/>
    <n v="5"/>
    <n v="2016"/>
    <m/>
    <s v="Camp Manager"/>
    <s v="Female"/>
    <n v="41"/>
    <m/>
    <s v="Camp Resident"/>
    <s v="Male"/>
    <n v="53"/>
    <m/>
    <s v="Committee Member"/>
    <s v="Male"/>
    <n v="45"/>
    <m/>
    <m/>
    <m/>
    <m/>
    <m/>
    <m/>
    <m/>
    <m/>
    <m/>
    <n v="10"/>
    <n v="2011"/>
    <m/>
    <m/>
    <m/>
    <m/>
    <m/>
    <m/>
    <m/>
    <m/>
    <s v="Myitkyina"/>
    <m/>
    <m/>
    <b v="0"/>
    <x v="0"/>
    <x v="23"/>
    <x v="22"/>
    <x v="12"/>
    <b v="1"/>
    <s v="At least Monthly"/>
    <b v="0"/>
    <b v="1"/>
    <b v="0"/>
    <b v="1"/>
    <b v="1"/>
    <b v="1"/>
    <n v="103"/>
    <n v="462"/>
    <n v="123"/>
    <m/>
    <m/>
    <m/>
    <m/>
    <n v="1"/>
    <n v="2"/>
    <s v="Place of origin"/>
    <m/>
    <x v="0"/>
    <x v="0"/>
    <b v="0"/>
    <n v="3"/>
    <n v="2"/>
    <m/>
    <m/>
    <n v="3"/>
    <n v="2"/>
    <m/>
    <m/>
    <b v="1"/>
    <b v="1"/>
    <b v="0"/>
    <b v="0"/>
    <b v="0"/>
    <b v="0"/>
    <b v="0"/>
    <m/>
    <b v="0"/>
    <m/>
    <b v="0"/>
    <m/>
    <b v="0"/>
    <x v="0"/>
    <b v="1"/>
    <m/>
    <s v="Host Families"/>
    <n v="2"/>
    <n v="1"/>
    <n v="3"/>
    <m/>
    <m/>
    <m/>
    <m/>
    <m/>
    <m/>
    <m/>
    <m/>
    <m/>
    <m/>
    <m/>
    <n v="1"/>
    <m/>
    <m/>
    <m/>
    <m/>
    <m/>
    <m/>
    <m/>
    <m/>
    <m/>
    <m/>
    <m/>
    <m/>
    <m/>
    <m/>
    <m/>
    <m/>
    <m/>
    <m/>
    <m/>
    <m/>
    <m/>
    <m/>
    <m/>
    <m/>
    <m/>
    <n v="1"/>
    <m/>
    <m/>
    <m/>
    <b v="0"/>
    <b v="1"/>
    <b v="0"/>
    <b v="0"/>
    <b v="0"/>
    <b v="0"/>
    <b v="0"/>
    <m/>
    <b v="0"/>
    <b v="1"/>
    <b v="0"/>
    <b v="0"/>
    <m/>
    <m/>
    <m/>
    <x v="0"/>
    <x v="0"/>
    <x v="0"/>
    <x v="0"/>
    <x v="0"/>
    <x v="0"/>
    <b v="0"/>
    <m/>
    <x v="0"/>
    <x v="0"/>
    <x v="0"/>
    <x v="0"/>
    <x v="0"/>
    <x v="0"/>
  </r>
  <r>
    <x v="0"/>
    <x v="6"/>
    <x v="26"/>
    <s v="MMR001CMP121"/>
    <s v="NGCA"/>
    <s v="Rural"/>
    <n v="1695"/>
    <n v="7145"/>
    <n v="1501"/>
    <n v="8042"/>
    <n v="1643"/>
    <n v="8780"/>
    <s v="Kachin"/>
    <s v="Momauk"/>
    <s v="Dawthponeyan  Town"/>
    <s v="Laiza"/>
    <s v="Je Yang Hka "/>
    <s v="MMR001CMP121"/>
    <n v="97.568331999999998"/>
    <n v="24.688338999999999"/>
    <n v="314"/>
    <s v="Rural"/>
    <n v="1174"/>
    <x v="4"/>
    <n v="19"/>
    <n v="5"/>
    <n v="2016"/>
    <x v="1"/>
    <m/>
    <s v="CCCM Focal Point"/>
    <m/>
    <n v="2"/>
    <n v="5"/>
    <n v="2016"/>
    <n v="7"/>
    <n v="5"/>
    <n v="2016"/>
    <m/>
    <s v="Camp Manager"/>
    <s v="Male"/>
    <n v="30"/>
    <m/>
    <s v="Committee Member"/>
    <s v="Male"/>
    <n v="69"/>
    <m/>
    <s v="Camp Resident"/>
    <s v="Female"/>
    <n v="33"/>
    <m/>
    <s v="Camp Resident"/>
    <s v="Male"/>
    <n v="63"/>
    <m/>
    <m/>
    <m/>
    <m/>
    <m/>
    <n v="6"/>
    <n v="2011"/>
    <n v="60"/>
    <n v="30"/>
    <n v="30"/>
    <m/>
    <n v="60"/>
    <n v="30"/>
    <n v="30"/>
    <m/>
    <s v="Liaza"/>
    <n v="5"/>
    <m/>
    <b v="1"/>
    <x v="0"/>
    <x v="24"/>
    <x v="23"/>
    <x v="0"/>
    <b v="1"/>
    <s v="At least Monthly"/>
    <b v="1"/>
    <b v="0"/>
    <b v="0"/>
    <b v="1"/>
    <b v="1"/>
    <b v="0"/>
    <n v="1501"/>
    <n v="8042"/>
    <n v="1643"/>
    <n v="12"/>
    <n v="57"/>
    <s v="Other IDP camps"/>
    <m/>
    <n v="2"/>
    <n v="5"/>
    <s v="Don't know"/>
    <m/>
    <x v="0"/>
    <x v="2"/>
    <b v="0"/>
    <n v="2"/>
    <n v="2"/>
    <n v="3"/>
    <n v="1"/>
    <n v="5"/>
    <n v="3"/>
    <m/>
    <m/>
    <b v="1"/>
    <b v="1"/>
    <b v="1"/>
    <b v="1"/>
    <b v="1"/>
    <b v="0"/>
    <b v="0"/>
    <m/>
    <b v="1"/>
    <n v="57"/>
    <b v="1"/>
    <n v="55"/>
    <b v="0"/>
    <x v="0"/>
    <b v="1"/>
    <n v="721"/>
    <s v="Host Families"/>
    <n v="32"/>
    <n v="43"/>
    <n v="75"/>
    <m/>
    <m/>
    <m/>
    <m/>
    <m/>
    <m/>
    <m/>
    <m/>
    <m/>
    <m/>
    <m/>
    <n v="3"/>
    <m/>
    <m/>
    <m/>
    <m/>
    <m/>
    <m/>
    <m/>
    <m/>
    <m/>
    <m/>
    <m/>
    <m/>
    <n v="1"/>
    <m/>
    <m/>
    <m/>
    <m/>
    <m/>
    <m/>
    <m/>
    <m/>
    <m/>
    <m/>
    <m/>
    <m/>
    <n v="4"/>
    <m/>
    <s v="Waimaw"/>
    <s v="Ban Daung"/>
    <b v="0"/>
    <b v="0"/>
    <b v="0"/>
    <b v="0"/>
    <b v="0"/>
    <b v="1"/>
    <b v="0"/>
    <m/>
    <b v="0"/>
    <b v="1"/>
    <b v="0"/>
    <b v="0"/>
    <m/>
    <m/>
    <m/>
    <x v="1"/>
    <x v="1"/>
    <x v="1"/>
    <x v="1"/>
    <x v="0"/>
    <x v="0"/>
    <b v="0"/>
    <m/>
    <x v="1"/>
    <x v="0"/>
    <x v="0"/>
    <x v="0"/>
    <x v="0"/>
    <x v="0"/>
  </r>
  <r>
    <x v="0"/>
    <x v="0"/>
    <x v="27"/>
    <s v="MMR001CMP231"/>
    <s v="GCA"/>
    <s v="Rural"/>
    <n v="46"/>
    <n v="225"/>
    <n v="50"/>
    <n v="242"/>
    <n v="50"/>
    <n v="242"/>
    <s v="Kachin"/>
    <s v="Hpakant"/>
    <s v="Lone Khin"/>
    <s v="Ku Day"/>
    <s v="Ku Day Maw KBC"/>
    <s v="MMR001CMP231"/>
    <m/>
    <m/>
    <m/>
    <s v="Rural"/>
    <n v="1153"/>
    <x v="0"/>
    <n v="16"/>
    <n v="5"/>
    <n v="2016"/>
    <x v="0"/>
    <m/>
    <s v="CCCM Focal Point"/>
    <m/>
    <n v="3"/>
    <n v="5"/>
    <n v="2016"/>
    <m/>
    <m/>
    <m/>
    <m/>
    <s v="Camp Manager"/>
    <s v="Female"/>
    <n v="30"/>
    <m/>
    <s v="Camp Resident"/>
    <s v="Male"/>
    <n v="53"/>
    <m/>
    <s v="Camp Resident"/>
    <s v="Female"/>
    <n v="41"/>
    <m/>
    <s v="Camp Resident"/>
    <s v="Female"/>
    <n v="50"/>
    <m/>
    <m/>
    <m/>
    <m/>
    <m/>
    <n v="1"/>
    <n v="2015"/>
    <n v="90"/>
    <n v="30"/>
    <n v="30"/>
    <m/>
    <n v="90"/>
    <n v="30"/>
    <n v="30"/>
    <m/>
    <s v="Hpakan"/>
    <n v="10"/>
    <m/>
    <b v="0"/>
    <x v="1"/>
    <x v="25"/>
    <x v="24"/>
    <x v="0"/>
    <b v="1"/>
    <s v="With each population change"/>
    <b v="1"/>
    <b v="0"/>
    <b v="0"/>
    <b v="1"/>
    <b v="1"/>
    <b v="0"/>
    <n v="50"/>
    <n v="242"/>
    <n v="50"/>
    <n v="4"/>
    <n v="17"/>
    <s v="Place of origin"/>
    <m/>
    <n v="1"/>
    <n v="1"/>
    <s v="Don't know"/>
    <m/>
    <x v="0"/>
    <x v="3"/>
    <b v="0"/>
    <n v="5"/>
    <n v="3"/>
    <n v="2"/>
    <n v="1"/>
    <n v="7"/>
    <n v="4"/>
    <m/>
    <m/>
    <b v="1"/>
    <b v="0"/>
    <b v="0"/>
    <b v="1"/>
    <b v="1"/>
    <b v="0"/>
    <b v="0"/>
    <m/>
    <b v="0"/>
    <m/>
    <b v="0"/>
    <m/>
    <b v="0"/>
    <x v="0"/>
    <b v="0"/>
    <m/>
    <m/>
    <n v="2"/>
    <n v="3"/>
    <n v="5"/>
    <m/>
    <m/>
    <m/>
    <m/>
    <m/>
    <m/>
    <m/>
    <m/>
    <m/>
    <m/>
    <m/>
    <m/>
    <m/>
    <n v="1"/>
    <m/>
    <m/>
    <m/>
    <m/>
    <m/>
    <m/>
    <m/>
    <m/>
    <m/>
    <m/>
    <m/>
    <m/>
    <m/>
    <m/>
    <m/>
    <m/>
    <m/>
    <m/>
    <m/>
    <m/>
    <m/>
    <m/>
    <m/>
    <m/>
    <m/>
    <s v="HpaKan"/>
    <s v="Nan tsan 3/Aung Bali 1"/>
    <b v="0"/>
    <b v="1"/>
    <b v="0"/>
    <b v="0"/>
    <b v="0"/>
    <b v="0"/>
    <b v="0"/>
    <m/>
    <b v="0"/>
    <b v="0"/>
    <b v="1"/>
    <b v="0"/>
    <m/>
    <m/>
    <m/>
    <x v="0"/>
    <x v="0"/>
    <x v="0"/>
    <x v="0"/>
    <x v="0"/>
    <x v="0"/>
    <b v="0"/>
    <m/>
    <x v="0"/>
    <x v="0"/>
    <x v="0"/>
    <x v="0"/>
    <x v="0"/>
    <x v="0"/>
  </r>
  <r>
    <x v="1"/>
    <x v="7"/>
    <x v="28"/>
    <s v="MMR015CMP016"/>
    <s v="GCA"/>
    <s v="Urban"/>
    <n v="65"/>
    <n v="285"/>
    <n v="63"/>
    <n v="286"/>
    <n v="63"/>
    <n v="286"/>
    <s v="Shan_North"/>
    <s v="Kutkai"/>
    <s v="Kutkai Town"/>
    <s v="No (5) Ward"/>
    <s v="Kutkai downtown (KBC Church)"/>
    <s v="MMR015CMP016"/>
    <n v="97.926813999999993"/>
    <n v="23.450914000000001"/>
    <n v="4336"/>
    <s v="Urban"/>
    <n v="1218"/>
    <x v="0"/>
    <n v="31"/>
    <n v="5"/>
    <n v="2016"/>
    <x v="0"/>
    <m/>
    <s v="CCCM Focal Point"/>
    <m/>
    <n v="22"/>
    <n v="5"/>
    <n v="2016"/>
    <n v="22"/>
    <n v="5"/>
    <n v="2016"/>
    <m/>
    <s v="Camp Manager"/>
    <s v="Female"/>
    <n v="40"/>
    <m/>
    <s v="Committee Member"/>
    <s v="Female"/>
    <n v="24"/>
    <m/>
    <m/>
    <m/>
    <m/>
    <m/>
    <m/>
    <m/>
    <m/>
    <m/>
    <m/>
    <m/>
    <m/>
    <m/>
    <n v="12"/>
    <n v="2012"/>
    <m/>
    <m/>
    <m/>
    <m/>
    <m/>
    <m/>
    <m/>
    <m/>
    <m/>
    <m/>
    <m/>
    <b v="0"/>
    <x v="0"/>
    <x v="26"/>
    <x v="6"/>
    <x v="13"/>
    <b v="1"/>
    <s v="At least Monthly"/>
    <b v="1"/>
    <b v="0"/>
    <b v="0"/>
    <b v="1"/>
    <b v="1"/>
    <b v="1"/>
    <n v="63"/>
    <n v="286"/>
    <n v="63"/>
    <m/>
    <m/>
    <m/>
    <m/>
    <n v="2"/>
    <n v="5"/>
    <s v="Other IDP camps"/>
    <m/>
    <x v="0"/>
    <x v="0"/>
    <b v="0"/>
    <n v="4"/>
    <n v="7"/>
    <m/>
    <m/>
    <n v="4"/>
    <n v="7"/>
    <m/>
    <m/>
    <b v="1"/>
    <b v="1"/>
    <b v="1"/>
    <b v="1"/>
    <b v="1"/>
    <b v="0"/>
    <b v="0"/>
    <m/>
    <b v="1"/>
    <n v="90"/>
    <b v="1"/>
    <n v="20"/>
    <b v="0"/>
    <x v="0"/>
    <b v="0"/>
    <m/>
    <m/>
    <m/>
    <m/>
    <m/>
    <n v="3"/>
    <m/>
    <m/>
    <m/>
    <m/>
    <m/>
    <m/>
    <m/>
    <m/>
    <m/>
    <m/>
    <m/>
    <m/>
    <m/>
    <m/>
    <m/>
    <m/>
    <m/>
    <m/>
    <m/>
    <m/>
    <m/>
    <m/>
    <m/>
    <m/>
    <m/>
    <n v="3"/>
    <m/>
    <m/>
    <m/>
    <m/>
    <m/>
    <m/>
    <m/>
    <m/>
    <m/>
    <m/>
    <m/>
    <m/>
    <m/>
    <m/>
    <b v="1"/>
    <b v="0"/>
    <b v="0"/>
    <b v="0"/>
    <b v="0"/>
    <b v="0"/>
    <b v="0"/>
    <m/>
    <b v="0"/>
    <b v="1"/>
    <b v="0"/>
    <b v="0"/>
    <m/>
    <s v="Kutkai"/>
    <s v="Galeng Zup Awng"/>
    <x v="1"/>
    <x v="0"/>
    <x v="1"/>
    <x v="0"/>
    <x v="0"/>
    <x v="0"/>
    <b v="0"/>
    <m/>
    <x v="0"/>
    <x v="0"/>
    <x v="0"/>
    <x v="0"/>
    <x v="0"/>
    <x v="0"/>
  </r>
  <r>
    <x v="1"/>
    <x v="7"/>
    <x v="29"/>
    <s v="MMR015CMP017"/>
    <s v="GCA"/>
    <s v="Urban"/>
    <n v="31"/>
    <n v="144"/>
    <n v="30"/>
    <n v="139"/>
    <n v="30"/>
    <n v="139"/>
    <s v="Shan_North"/>
    <s v="Kutkai"/>
    <s v="Kutkai Town"/>
    <s v="No (3) Ward"/>
    <s v="Kutkai downtown (RC Church)"/>
    <s v="MMR015CMP017"/>
    <n v="97.947360000000003"/>
    <n v="23.460349999999998"/>
    <n v="4430"/>
    <s v="Urban"/>
    <n v="1250"/>
    <x v="6"/>
    <n v="8"/>
    <n v="6"/>
    <n v="2016"/>
    <x v="4"/>
    <m/>
    <s v="CCCM Focal Point"/>
    <m/>
    <n v="22"/>
    <n v="4"/>
    <n v="2016"/>
    <n v="22"/>
    <n v="4"/>
    <n v="2016"/>
    <m/>
    <s v="Camp Manager"/>
    <s v="Male"/>
    <n v="38"/>
    <m/>
    <m/>
    <m/>
    <m/>
    <m/>
    <m/>
    <m/>
    <m/>
    <m/>
    <m/>
    <m/>
    <m/>
    <m/>
    <m/>
    <m/>
    <m/>
    <m/>
    <n v="12"/>
    <n v="2012"/>
    <m/>
    <m/>
    <m/>
    <m/>
    <m/>
    <m/>
    <m/>
    <m/>
    <m/>
    <m/>
    <m/>
    <b v="0"/>
    <x v="0"/>
    <x v="27"/>
    <x v="25"/>
    <x v="14"/>
    <b v="1"/>
    <s v="With each population change"/>
    <b v="0"/>
    <b v="1"/>
    <b v="0"/>
    <b v="1"/>
    <b v="1"/>
    <b v="1"/>
    <n v="30"/>
    <n v="139"/>
    <n v="30"/>
    <m/>
    <m/>
    <m/>
    <m/>
    <n v="1"/>
    <n v="6"/>
    <s v="Other IDP camps"/>
    <m/>
    <x v="0"/>
    <x v="1"/>
    <b v="0"/>
    <n v="4"/>
    <n v="3"/>
    <m/>
    <m/>
    <n v="4"/>
    <n v="3"/>
    <n v="1"/>
    <n v="1"/>
    <b v="1"/>
    <b v="1"/>
    <b v="1"/>
    <b v="0"/>
    <b v="1"/>
    <b v="0"/>
    <b v="0"/>
    <m/>
    <b v="1"/>
    <n v="70"/>
    <b v="1"/>
    <n v="2"/>
    <b v="0"/>
    <x v="0"/>
    <b v="0"/>
    <m/>
    <m/>
    <n v="3"/>
    <n v="2"/>
    <n v="5"/>
    <m/>
    <m/>
    <m/>
    <m/>
    <m/>
    <m/>
    <m/>
    <m/>
    <m/>
    <m/>
    <m/>
    <m/>
    <m/>
    <m/>
    <m/>
    <m/>
    <m/>
    <m/>
    <m/>
    <m/>
    <m/>
    <m/>
    <m/>
    <m/>
    <m/>
    <m/>
    <m/>
    <m/>
    <m/>
    <m/>
    <m/>
    <m/>
    <m/>
    <m/>
    <m/>
    <m/>
    <m/>
    <m/>
    <m/>
    <m/>
    <m/>
    <b v="1"/>
    <b v="0"/>
    <b v="0"/>
    <b v="0"/>
    <b v="0"/>
    <b v="0"/>
    <b v="0"/>
    <m/>
    <b v="0"/>
    <b v="0"/>
    <b v="1"/>
    <b v="0"/>
    <m/>
    <m/>
    <m/>
    <x v="0"/>
    <x v="0"/>
    <x v="0"/>
    <x v="0"/>
    <x v="0"/>
    <x v="0"/>
    <b v="0"/>
    <m/>
    <x v="0"/>
    <x v="0"/>
    <x v="0"/>
    <x v="0"/>
    <x v="0"/>
    <x v="0"/>
  </r>
  <r>
    <x v="0"/>
    <x v="5"/>
    <x v="30"/>
    <s v="MMR001CMP013"/>
    <s v="GCA"/>
    <s v="Urban"/>
    <n v="44"/>
    <n v="191"/>
    <n v="18"/>
    <n v="65"/>
    <n v="44"/>
    <n v="191"/>
    <s v="Kachin"/>
    <s v="Myitkyina"/>
    <s v="Myitkyina Town"/>
    <s v="Kyun Pin Thar Ward"/>
    <s v="Kyun Pin Thar Baptist Church"/>
    <s v="MMR001CMP013"/>
    <n v="97.405202777777802"/>
    <n v="25.3660036111111"/>
    <n v="0"/>
    <s v="Urban"/>
    <n v="1133"/>
    <x v="0"/>
    <n v="27"/>
    <n v="5"/>
    <n v="2016"/>
    <x v="0"/>
    <m/>
    <s v="CCCM Focal Point"/>
    <m/>
    <n v="25"/>
    <n v="4"/>
    <n v="2016"/>
    <n v="2"/>
    <n v="5"/>
    <n v="2016"/>
    <m/>
    <s v="Camp Manager"/>
    <s v="Male"/>
    <n v="61"/>
    <m/>
    <s v="Committee Member"/>
    <s v="Female"/>
    <n v="20"/>
    <m/>
    <m/>
    <m/>
    <m/>
    <m/>
    <m/>
    <m/>
    <m/>
    <m/>
    <m/>
    <m/>
    <m/>
    <m/>
    <n v="8"/>
    <n v="2012"/>
    <m/>
    <m/>
    <m/>
    <m/>
    <m/>
    <m/>
    <m/>
    <m/>
    <m/>
    <m/>
    <m/>
    <b v="0"/>
    <x v="0"/>
    <x v="28"/>
    <x v="26"/>
    <x v="0"/>
    <b v="1"/>
    <s v="With each population change"/>
    <b v="0"/>
    <b v="0"/>
    <b v="1"/>
    <b v="1"/>
    <b v="1"/>
    <b v="1"/>
    <n v="18"/>
    <n v="65"/>
    <n v="44"/>
    <n v="1"/>
    <n v="6"/>
    <s v="Other IDP camps"/>
    <m/>
    <n v="1"/>
    <n v="4"/>
    <s v="Other IDP camps"/>
    <m/>
    <x v="0"/>
    <x v="0"/>
    <b v="0"/>
    <n v="2"/>
    <n v="2"/>
    <n v="5"/>
    <n v="2"/>
    <n v="7"/>
    <n v="4"/>
    <n v="2"/>
    <n v="1"/>
    <b v="1"/>
    <b v="0"/>
    <b v="0"/>
    <b v="0"/>
    <b v="1"/>
    <b v="0"/>
    <b v="0"/>
    <m/>
    <b v="0"/>
    <m/>
    <b v="0"/>
    <m/>
    <b v="0"/>
    <x v="0"/>
    <b v="1"/>
    <n v="126"/>
    <s v="Not Enough Shelter"/>
    <m/>
    <m/>
    <m/>
    <m/>
    <m/>
    <m/>
    <m/>
    <m/>
    <m/>
    <m/>
    <m/>
    <m/>
    <m/>
    <m/>
    <n v="1"/>
    <n v="1"/>
    <m/>
    <m/>
    <m/>
    <m/>
    <m/>
    <m/>
    <m/>
    <m/>
    <m/>
    <m/>
    <m/>
    <m/>
    <m/>
    <m/>
    <m/>
    <m/>
    <m/>
    <m/>
    <m/>
    <m/>
    <m/>
    <m/>
    <m/>
    <m/>
    <m/>
    <m/>
    <s v="Waimaw"/>
    <s v="Zai Aung"/>
    <b v="1"/>
    <b v="0"/>
    <b v="0"/>
    <b v="0"/>
    <b v="0"/>
    <b v="0"/>
    <b v="0"/>
    <m/>
    <b v="1"/>
    <b v="0"/>
    <b v="0"/>
    <b v="0"/>
    <m/>
    <s v="Myitkyina"/>
    <s v="Ngwi Pyaw Sanpra"/>
    <x v="0"/>
    <x v="0"/>
    <x v="0"/>
    <x v="0"/>
    <x v="0"/>
    <x v="0"/>
    <b v="0"/>
    <m/>
    <x v="0"/>
    <x v="0"/>
    <x v="0"/>
    <x v="0"/>
    <x v="0"/>
    <x v="0"/>
  </r>
  <r>
    <x v="0"/>
    <x v="8"/>
    <x v="31"/>
    <s v="MMR001CMP078"/>
    <s v="GCA"/>
    <s v="Mixed"/>
    <n v="13"/>
    <n v="64"/>
    <n v="13"/>
    <n v="64"/>
    <n v="13"/>
    <n v="64"/>
    <s v="Kachin"/>
    <s v="Mogaung"/>
    <s v="Mogaung Town"/>
    <s v="6 Ward"/>
    <s v="Kyun Taw Baptist Church "/>
    <s v="MMR001CMP078"/>
    <n v="96.922619999999995"/>
    <n v="25.305669999999999"/>
    <n v="470"/>
    <s v="Mixed"/>
    <n v="1134"/>
    <x v="0"/>
    <n v="9"/>
    <n v="5"/>
    <n v="2016"/>
    <x v="0"/>
    <m/>
    <s v="CCCM Focal Point"/>
    <m/>
    <n v="28"/>
    <n v="4"/>
    <n v="2016"/>
    <n v="28"/>
    <n v="4"/>
    <n v="2016"/>
    <m/>
    <s v="Camp Manager"/>
    <s v="Male"/>
    <n v="35"/>
    <m/>
    <s v="Committee Member"/>
    <s v="Female"/>
    <n v="35"/>
    <m/>
    <m/>
    <m/>
    <m/>
    <m/>
    <m/>
    <m/>
    <m/>
    <m/>
    <m/>
    <m/>
    <m/>
    <m/>
    <n v="5"/>
    <n v="2012"/>
    <n v="15"/>
    <n v="5"/>
    <m/>
    <m/>
    <m/>
    <m/>
    <m/>
    <m/>
    <s v="Mogawng"/>
    <n v="0.4"/>
    <m/>
    <b v="0"/>
    <x v="0"/>
    <x v="29"/>
    <x v="27"/>
    <x v="0"/>
    <b v="1"/>
    <s v="With each population change"/>
    <b v="1"/>
    <b v="0"/>
    <b v="0"/>
    <b v="1"/>
    <b v="1"/>
    <b v="1"/>
    <n v="13"/>
    <n v="64"/>
    <n v="13"/>
    <m/>
    <m/>
    <m/>
    <m/>
    <n v="2"/>
    <n v="4"/>
    <s v="Other IDP camps"/>
    <m/>
    <x v="0"/>
    <x v="0"/>
    <b v="0"/>
    <m/>
    <m/>
    <n v="12"/>
    <n v="5"/>
    <n v="12"/>
    <n v="5"/>
    <n v="1"/>
    <n v="1"/>
    <b v="1"/>
    <b v="0"/>
    <b v="0"/>
    <b v="0"/>
    <b v="0"/>
    <b v="0"/>
    <b v="0"/>
    <m/>
    <b v="0"/>
    <m/>
    <b v="1"/>
    <n v="1"/>
    <b v="0"/>
    <x v="0"/>
    <b v="0"/>
    <m/>
    <m/>
    <m/>
    <m/>
    <m/>
    <m/>
    <m/>
    <m/>
    <m/>
    <m/>
    <m/>
    <m/>
    <m/>
    <m/>
    <m/>
    <m/>
    <m/>
    <m/>
    <m/>
    <m/>
    <m/>
    <m/>
    <m/>
    <m/>
    <m/>
    <m/>
    <m/>
    <m/>
    <m/>
    <m/>
    <m/>
    <m/>
    <m/>
    <m/>
    <m/>
    <m/>
    <m/>
    <m/>
    <m/>
    <m/>
    <m/>
    <m/>
    <n v="1"/>
    <n v="1"/>
    <m/>
    <m/>
    <b v="1"/>
    <b v="0"/>
    <b v="0"/>
    <b v="0"/>
    <b v="0"/>
    <b v="1"/>
    <b v="0"/>
    <m/>
    <b v="0"/>
    <b v="0"/>
    <b v="1"/>
    <b v="0"/>
    <m/>
    <m/>
    <s v="Sah Maw"/>
    <x v="0"/>
    <x v="0"/>
    <x v="0"/>
    <x v="0"/>
    <x v="0"/>
    <x v="0"/>
    <b v="0"/>
    <m/>
    <x v="0"/>
    <x v="0"/>
    <x v="0"/>
    <x v="0"/>
    <x v="0"/>
    <x v="0"/>
  </r>
  <r>
    <x v="0"/>
    <x v="3"/>
    <x v="32"/>
    <s v="MMR001CMP128"/>
    <s v="NGCA"/>
    <s v="Rural"/>
    <n v="545"/>
    <n v="2560"/>
    <n v="553"/>
    <n v="2692"/>
    <n v="553"/>
    <n v="0"/>
    <s v="Kachin"/>
    <s v="Mansi"/>
    <s v="In Ba Pa"/>
    <s v="La Na"/>
    <s v="Lana Zup Ja "/>
    <s v="MMR001CMP128"/>
    <n v="97.625617000000005"/>
    <n v="24.056132999999999"/>
    <n v="866"/>
    <s v="Rural"/>
    <n v="1159"/>
    <x v="2"/>
    <n v="23"/>
    <n v="5"/>
    <n v="2016"/>
    <x v="2"/>
    <m/>
    <s v="CCCM Focal Point"/>
    <m/>
    <n v="22"/>
    <n v="5"/>
    <n v="2016"/>
    <n v="23"/>
    <n v="5"/>
    <n v="2016"/>
    <m/>
    <s v="Camp Manager"/>
    <s v="Male"/>
    <n v="48"/>
    <m/>
    <m/>
    <m/>
    <m/>
    <m/>
    <m/>
    <m/>
    <m/>
    <m/>
    <m/>
    <m/>
    <m/>
    <m/>
    <m/>
    <m/>
    <m/>
    <m/>
    <n v="11"/>
    <n v="2011"/>
    <n v="240"/>
    <n v="45"/>
    <n v="45"/>
    <m/>
    <n v="240"/>
    <n v="45"/>
    <n v="45"/>
    <m/>
    <s v="Loi Je"/>
    <n v="21"/>
    <m/>
    <b v="0"/>
    <x v="1"/>
    <x v="10"/>
    <x v="28"/>
    <x v="15"/>
    <b v="1"/>
    <s v="Less frequent than Monthly"/>
    <b v="1"/>
    <b v="0"/>
    <b v="1"/>
    <b v="1"/>
    <b v="1"/>
    <b v="1"/>
    <n v="553"/>
    <n v="2692"/>
    <n v="553"/>
    <m/>
    <m/>
    <m/>
    <m/>
    <n v="6"/>
    <n v="28"/>
    <s v="Other IDP camps"/>
    <m/>
    <x v="0"/>
    <x v="0"/>
    <b v="0"/>
    <n v="6"/>
    <n v="4"/>
    <n v="1"/>
    <m/>
    <n v="7"/>
    <n v="4"/>
    <n v="1"/>
    <n v="1"/>
    <b v="1"/>
    <b v="1"/>
    <b v="0"/>
    <b v="0"/>
    <b v="1"/>
    <b v="0"/>
    <b v="0"/>
    <m/>
    <b v="0"/>
    <m/>
    <b v="1"/>
    <n v="30"/>
    <b v="0"/>
    <x v="0"/>
    <b v="0"/>
    <m/>
    <m/>
    <n v="26"/>
    <n v="18"/>
    <n v="44"/>
    <n v="4"/>
    <m/>
    <m/>
    <m/>
    <m/>
    <m/>
    <m/>
    <m/>
    <m/>
    <m/>
    <m/>
    <m/>
    <m/>
    <n v="7"/>
    <m/>
    <m/>
    <m/>
    <m/>
    <m/>
    <m/>
    <m/>
    <m/>
    <m/>
    <m/>
    <m/>
    <m/>
    <n v="11"/>
    <m/>
    <m/>
    <m/>
    <m/>
    <m/>
    <m/>
    <m/>
    <m/>
    <m/>
    <m/>
    <m/>
    <m/>
    <m/>
    <m/>
    <b v="1"/>
    <b v="0"/>
    <b v="0"/>
    <b v="0"/>
    <b v="0"/>
    <b v="1"/>
    <b v="0"/>
    <m/>
    <b v="0"/>
    <b v="0"/>
    <b v="0"/>
    <b v="0"/>
    <m/>
    <s v="Mansi"/>
    <m/>
    <x v="1"/>
    <x v="0"/>
    <x v="0"/>
    <x v="1"/>
    <x v="1"/>
    <x v="1"/>
    <b v="0"/>
    <m/>
    <x v="0"/>
    <x v="1"/>
    <x v="0"/>
    <x v="0"/>
    <x v="1"/>
    <x v="2"/>
  </r>
  <r>
    <x v="0"/>
    <x v="5"/>
    <x v="33"/>
    <s v="MMR001CMP015"/>
    <s v="GCA"/>
    <s v="Urban"/>
    <n v="108"/>
    <n v="605"/>
    <n v="17"/>
    <n v="176"/>
    <n v="96"/>
    <n v="544"/>
    <s v="Kachin"/>
    <s v="Myitkyina"/>
    <s v="Myitkyina Town"/>
    <s v="Lel Kone Ward"/>
    <s v="Le Kone Bethlehem Church"/>
    <s v="MMR001CMP015"/>
    <n v="97.409035000000003"/>
    <n v="25.362420757575801"/>
    <n v="0"/>
    <s v="Urban"/>
    <n v="1135"/>
    <x v="0"/>
    <n v="25"/>
    <n v="5"/>
    <n v="2016"/>
    <x v="0"/>
    <m/>
    <s v="CCCM Focal Point"/>
    <m/>
    <n v="26"/>
    <n v="4"/>
    <n v="2016"/>
    <n v="17"/>
    <n v="5"/>
    <n v="2016"/>
    <m/>
    <s v="Camp Manager"/>
    <s v="Male"/>
    <n v="42"/>
    <m/>
    <s v="Religious leader"/>
    <s v="Male"/>
    <n v="58"/>
    <m/>
    <m/>
    <m/>
    <m/>
    <m/>
    <m/>
    <m/>
    <m/>
    <m/>
    <m/>
    <m/>
    <m/>
    <m/>
    <n v="8"/>
    <n v="2011"/>
    <m/>
    <n v="10"/>
    <m/>
    <m/>
    <m/>
    <n v="10"/>
    <m/>
    <m/>
    <s v="Myitkyina"/>
    <n v="1.5"/>
    <m/>
    <b v="0"/>
    <x v="0"/>
    <x v="30"/>
    <x v="29"/>
    <x v="0"/>
    <b v="1"/>
    <s v="At least Monthly"/>
    <b v="0"/>
    <b v="0"/>
    <b v="1"/>
    <b v="1"/>
    <b v="1"/>
    <b v="1"/>
    <n v="17"/>
    <n v="176"/>
    <n v="96"/>
    <n v="2"/>
    <n v="9"/>
    <s v="Place of origin"/>
    <m/>
    <n v="18"/>
    <n v="81"/>
    <s v="Other?"/>
    <m/>
    <x v="1"/>
    <x v="0"/>
    <b v="0"/>
    <n v="5"/>
    <n v="4"/>
    <n v="1"/>
    <n v="1"/>
    <n v="6"/>
    <n v="5"/>
    <n v="1"/>
    <m/>
    <b v="1"/>
    <b v="1"/>
    <b v="0"/>
    <b v="0"/>
    <b v="1"/>
    <b v="0"/>
    <b v="0"/>
    <m/>
    <b v="0"/>
    <m/>
    <b v="0"/>
    <m/>
    <b v="0"/>
    <x v="0"/>
    <b v="1"/>
    <n v="368"/>
    <s v="Not enough shelter &amp; no space"/>
    <m/>
    <n v="2"/>
    <n v="2"/>
    <m/>
    <m/>
    <m/>
    <m/>
    <m/>
    <m/>
    <m/>
    <m/>
    <m/>
    <m/>
    <m/>
    <m/>
    <m/>
    <m/>
    <m/>
    <m/>
    <m/>
    <m/>
    <m/>
    <m/>
    <m/>
    <m/>
    <m/>
    <m/>
    <m/>
    <m/>
    <m/>
    <m/>
    <m/>
    <m/>
    <m/>
    <m/>
    <m/>
    <m/>
    <m/>
    <m/>
    <m/>
    <m/>
    <m/>
    <s v="Waimaw"/>
    <s v="Namsang yang"/>
    <b v="0"/>
    <b v="0"/>
    <b v="0"/>
    <b v="0"/>
    <b v="1"/>
    <b v="0"/>
    <b v="0"/>
    <m/>
    <b v="1"/>
    <b v="0"/>
    <b v="0"/>
    <b v="0"/>
    <m/>
    <s v="Myitkyina"/>
    <s v="Ngwipyaw Sanpra"/>
    <x v="0"/>
    <x v="0"/>
    <x v="0"/>
    <x v="0"/>
    <x v="0"/>
    <x v="0"/>
    <b v="0"/>
    <m/>
    <x v="0"/>
    <x v="0"/>
    <x v="0"/>
    <x v="0"/>
    <x v="0"/>
    <x v="0"/>
  </r>
  <r>
    <x v="0"/>
    <x v="5"/>
    <x v="34"/>
    <s v="MMR001CMP014"/>
    <s v="GCA"/>
    <s v="Urban"/>
    <n v="138"/>
    <n v="697"/>
    <n v="82"/>
    <n v="467"/>
    <n v="138"/>
    <n v="697"/>
    <s v="Kachin"/>
    <s v="Myitkyina"/>
    <s v="Myitkyina Town"/>
    <s v="Lel Kone Ward"/>
    <s v="Le Kone Ziun Baptist Church "/>
    <s v="MMR001CMP014"/>
    <n v="97.403402307692303"/>
    <n v="25.3510167948718"/>
    <n v="0"/>
    <s v="Urban"/>
    <n v="1136"/>
    <x v="0"/>
    <n v="23"/>
    <n v="5"/>
    <n v="2016"/>
    <x v="0"/>
    <m/>
    <s v="CCCM Focal Point"/>
    <m/>
    <n v="25"/>
    <n v="4"/>
    <n v="2016"/>
    <n v="26"/>
    <n v="4"/>
    <n v="2016"/>
    <m/>
    <s v="Camp Manager"/>
    <s v="Male"/>
    <n v="60"/>
    <m/>
    <m/>
    <m/>
    <m/>
    <m/>
    <m/>
    <m/>
    <m/>
    <m/>
    <m/>
    <m/>
    <m/>
    <m/>
    <m/>
    <m/>
    <m/>
    <m/>
    <n v="6"/>
    <n v="2011"/>
    <m/>
    <n v="10"/>
    <m/>
    <m/>
    <m/>
    <n v="10"/>
    <m/>
    <m/>
    <s v="Myitkyina"/>
    <n v="1.4"/>
    <m/>
    <b v="0"/>
    <x v="0"/>
    <x v="31"/>
    <x v="30"/>
    <x v="0"/>
    <b v="1"/>
    <s v="Less frequent than Monthly"/>
    <b v="1"/>
    <b v="0"/>
    <b v="0"/>
    <b v="1"/>
    <b v="1"/>
    <b v="1"/>
    <n v="82"/>
    <n v="467"/>
    <n v="138"/>
    <m/>
    <m/>
    <m/>
    <m/>
    <n v="2"/>
    <n v="14"/>
    <s v="Other?"/>
    <s v="Ngwi Pyaw Sanpra"/>
    <x v="0"/>
    <x v="0"/>
    <b v="0"/>
    <n v="2"/>
    <n v="2"/>
    <n v="7"/>
    <m/>
    <n v="9"/>
    <n v="2"/>
    <n v="1"/>
    <n v="1"/>
    <b v="1"/>
    <b v="1"/>
    <b v="1"/>
    <b v="0"/>
    <b v="1"/>
    <b v="0"/>
    <b v="0"/>
    <m/>
    <b v="0"/>
    <m/>
    <b v="1"/>
    <n v="4"/>
    <b v="0"/>
    <x v="0"/>
    <b v="1"/>
    <n v="230"/>
    <s v="Not enough shelter &amp; no space"/>
    <m/>
    <m/>
    <m/>
    <m/>
    <m/>
    <m/>
    <m/>
    <m/>
    <m/>
    <m/>
    <m/>
    <m/>
    <m/>
    <m/>
    <m/>
    <m/>
    <m/>
    <m/>
    <m/>
    <m/>
    <m/>
    <m/>
    <m/>
    <m/>
    <m/>
    <m/>
    <m/>
    <m/>
    <m/>
    <m/>
    <m/>
    <m/>
    <m/>
    <m/>
    <m/>
    <m/>
    <m/>
    <m/>
    <m/>
    <m/>
    <m/>
    <m/>
    <m/>
    <m/>
    <b v="0"/>
    <b v="0"/>
    <b v="0"/>
    <b v="0"/>
    <b v="1"/>
    <b v="0"/>
    <b v="0"/>
    <m/>
    <b v="1"/>
    <b v="0"/>
    <b v="0"/>
    <b v="0"/>
    <m/>
    <s v="Myitkyina"/>
    <s v="Ngwi Pyaw Sanpra"/>
    <x v="1"/>
    <x v="0"/>
    <x v="0"/>
    <x v="1"/>
    <x v="0"/>
    <x v="0"/>
    <b v="0"/>
    <m/>
    <x v="0"/>
    <x v="0"/>
    <x v="0"/>
    <x v="0"/>
    <x v="0"/>
    <x v="0"/>
  </r>
  <r>
    <x v="0"/>
    <x v="4"/>
    <x v="35"/>
    <s v="MMR001CMP195"/>
    <s v="GCA"/>
    <s v="Urban"/>
    <n v="143"/>
    <n v="638"/>
    <n v="131"/>
    <n v="593"/>
    <n v="141"/>
    <n v="638"/>
    <s v="Kachin"/>
    <s v="Chipwi"/>
    <s v="Urban"/>
    <s v="Rit Law"/>
    <s v="Lhaovao Baptist Church (LBC)"/>
    <s v="MMR001CMP195"/>
    <m/>
    <m/>
    <m/>
    <s v="Urban"/>
    <n v="1203"/>
    <x v="3"/>
    <m/>
    <m/>
    <m/>
    <x v="3"/>
    <m/>
    <s v="CCCM Focal Point"/>
    <m/>
    <n v="26"/>
    <n v="4"/>
    <n v="2016"/>
    <n v="26"/>
    <n v="4"/>
    <n v="2016"/>
    <m/>
    <s v="Camp Manager"/>
    <s v="Male"/>
    <n v="53"/>
    <m/>
    <m/>
    <m/>
    <m/>
    <m/>
    <m/>
    <m/>
    <m/>
    <m/>
    <m/>
    <m/>
    <m/>
    <m/>
    <m/>
    <m/>
    <m/>
    <m/>
    <n v="2"/>
    <n v="2012"/>
    <m/>
    <m/>
    <m/>
    <m/>
    <m/>
    <m/>
    <m/>
    <m/>
    <m/>
    <m/>
    <m/>
    <b v="0"/>
    <x v="0"/>
    <x v="32"/>
    <x v="31"/>
    <x v="0"/>
    <b v="1"/>
    <s v="At least weekly"/>
    <b v="0"/>
    <b v="0"/>
    <b v="1"/>
    <b v="1"/>
    <b v="1"/>
    <b v="1"/>
    <n v="131"/>
    <n v="593"/>
    <n v="141"/>
    <m/>
    <m/>
    <m/>
    <m/>
    <m/>
    <m/>
    <m/>
    <m/>
    <x v="1"/>
    <x v="0"/>
    <b v="0"/>
    <n v="1"/>
    <n v="1"/>
    <n v="5"/>
    <n v="1"/>
    <n v="6"/>
    <n v="2"/>
    <n v="4"/>
    <n v="2"/>
    <b v="1"/>
    <b v="1"/>
    <b v="0"/>
    <b v="0"/>
    <b v="1"/>
    <b v="0"/>
    <b v="0"/>
    <m/>
    <b v="0"/>
    <m/>
    <b v="0"/>
    <m/>
    <b v="0"/>
    <x v="0"/>
    <b v="1"/>
    <n v="45"/>
    <s v="Family Issue"/>
    <n v="3"/>
    <n v="3"/>
    <n v="6"/>
    <m/>
    <m/>
    <m/>
    <m/>
    <m/>
    <m/>
    <m/>
    <m/>
    <m/>
    <m/>
    <m/>
    <m/>
    <m/>
    <m/>
    <m/>
    <m/>
    <m/>
    <m/>
    <m/>
    <m/>
    <m/>
    <m/>
    <m/>
    <m/>
    <m/>
    <m/>
    <m/>
    <m/>
    <m/>
    <m/>
    <m/>
    <m/>
    <m/>
    <m/>
    <m/>
    <m/>
    <m/>
    <m/>
    <m/>
    <m/>
    <m/>
    <b v="0"/>
    <b v="0"/>
    <b v="0"/>
    <b v="0"/>
    <b v="0"/>
    <b v="0"/>
    <b v="0"/>
    <m/>
    <b v="0"/>
    <b v="0"/>
    <b v="0"/>
    <b v="0"/>
    <m/>
    <m/>
    <m/>
    <x v="0"/>
    <x v="0"/>
    <x v="0"/>
    <x v="0"/>
    <x v="0"/>
    <x v="0"/>
    <b v="0"/>
    <m/>
    <x v="0"/>
    <x v="0"/>
    <x v="0"/>
    <x v="1"/>
    <x v="0"/>
    <x v="0"/>
  </r>
  <r>
    <x v="0"/>
    <x v="0"/>
    <x v="36"/>
    <s v="MMR001CMP181"/>
    <s v="GCA"/>
    <s v="Urban"/>
    <n v="25"/>
    <n v="133"/>
    <n v="21"/>
    <n v="117"/>
    <n v="21"/>
    <n v="0"/>
    <s v="Kachin"/>
    <s v="Hpakant"/>
    <s v="Seik Mu"/>
    <s v="Maw Shan"/>
    <s v="Lisu Baptist Church, Maw Shan Vil,. Seik Mu"/>
    <s v="MMR001CMP181"/>
    <n v="96.269199999999998"/>
    <n v="25.566510000000001"/>
    <n v="278"/>
    <s v="Urban"/>
    <n v="1196"/>
    <x v="3"/>
    <n v="20"/>
    <n v="4"/>
    <n v="2016"/>
    <x v="3"/>
    <m/>
    <s v="CCCM Focal Point"/>
    <m/>
    <n v="18"/>
    <n v="4"/>
    <n v="2016"/>
    <n v="18"/>
    <n v="4"/>
    <n v="2016"/>
    <m/>
    <s v="Camp Resident"/>
    <s v="Male"/>
    <n v="35"/>
    <m/>
    <s v="Committee Member"/>
    <s v="Male"/>
    <n v="38"/>
    <m/>
    <s v="Religious leader"/>
    <s v="Male"/>
    <n v="43"/>
    <m/>
    <m/>
    <m/>
    <m/>
    <m/>
    <m/>
    <m/>
    <m/>
    <m/>
    <n v="1"/>
    <n v="2013"/>
    <m/>
    <m/>
    <m/>
    <m/>
    <m/>
    <m/>
    <m/>
    <m/>
    <m/>
    <m/>
    <m/>
    <b v="0"/>
    <x v="0"/>
    <x v="33"/>
    <x v="32"/>
    <x v="16"/>
    <b v="1"/>
    <s v="At least Monthly"/>
    <b v="0"/>
    <b v="1"/>
    <b v="0"/>
    <b v="1"/>
    <b v="1"/>
    <b v="1"/>
    <n v="21"/>
    <n v="117"/>
    <n v="21"/>
    <m/>
    <m/>
    <m/>
    <m/>
    <m/>
    <m/>
    <m/>
    <m/>
    <x v="0"/>
    <x v="0"/>
    <b v="0"/>
    <n v="5"/>
    <n v="3"/>
    <m/>
    <m/>
    <n v="5"/>
    <n v="3"/>
    <m/>
    <m/>
    <b v="1"/>
    <b v="1"/>
    <b v="1"/>
    <b v="0"/>
    <b v="0"/>
    <b v="0"/>
    <b v="0"/>
    <m/>
    <b v="0"/>
    <m/>
    <b v="1"/>
    <n v="2"/>
    <b v="0"/>
    <x v="0"/>
    <b v="0"/>
    <m/>
    <m/>
    <n v="1"/>
    <m/>
    <m/>
    <m/>
    <m/>
    <m/>
    <m/>
    <m/>
    <m/>
    <m/>
    <m/>
    <m/>
    <m/>
    <m/>
    <m/>
    <m/>
    <m/>
    <m/>
    <m/>
    <m/>
    <m/>
    <m/>
    <m/>
    <m/>
    <m/>
    <m/>
    <m/>
    <m/>
    <m/>
    <m/>
    <m/>
    <m/>
    <m/>
    <m/>
    <m/>
    <m/>
    <m/>
    <m/>
    <m/>
    <m/>
    <m/>
    <m/>
    <m/>
    <m/>
    <b v="0"/>
    <b v="0"/>
    <b v="0"/>
    <b v="0"/>
    <b v="0"/>
    <b v="0"/>
    <b v="0"/>
    <m/>
    <b v="0"/>
    <b v="0"/>
    <b v="0"/>
    <b v="0"/>
    <m/>
    <m/>
    <m/>
    <x v="1"/>
    <x v="0"/>
    <x v="0"/>
    <x v="0"/>
    <x v="1"/>
    <x v="0"/>
    <b v="0"/>
    <m/>
    <x v="0"/>
    <x v="0"/>
    <x v="0"/>
    <x v="0"/>
    <x v="0"/>
    <x v="0"/>
  </r>
  <r>
    <x v="0"/>
    <x v="0"/>
    <x v="37"/>
    <s v="MMR001CMP167"/>
    <s v="GCA"/>
    <s v="Rural"/>
    <n v="15"/>
    <n v="74"/>
    <n v="16"/>
    <n v="73"/>
    <n v="16"/>
    <n v="0"/>
    <s v="Kachin"/>
    <s v="Hpakant"/>
    <s v="Hpakan Town"/>
    <s v="Maw Wam Ward"/>
    <s v="Lisu Baptist Church, Maw Wan Ward"/>
    <s v="MMR001CMP167"/>
    <n v="96.316400000000002"/>
    <n v="25.61842"/>
    <n v="0"/>
    <s v="Rural"/>
    <n v="1197"/>
    <x v="3"/>
    <n v="20"/>
    <n v="4"/>
    <n v="2016"/>
    <x v="3"/>
    <m/>
    <s v="CCCM Focal Point"/>
    <m/>
    <n v="6"/>
    <n v="4"/>
    <n v="2016"/>
    <n v="6"/>
    <n v="4"/>
    <n v="2016"/>
    <m/>
    <s v="Camp Manager"/>
    <s v="Male"/>
    <n v="40"/>
    <m/>
    <s v="Committee Member"/>
    <s v="Male"/>
    <n v="31"/>
    <m/>
    <s v="Committee Member"/>
    <s v="Female"/>
    <n v="30"/>
    <m/>
    <s v="Committee Member"/>
    <s v="Male"/>
    <n v="45"/>
    <m/>
    <m/>
    <m/>
    <m/>
    <m/>
    <n v="1"/>
    <n v="2013"/>
    <n v="30"/>
    <n v="30"/>
    <n v="15"/>
    <m/>
    <n v="30"/>
    <n v="30"/>
    <n v="15"/>
    <m/>
    <s v="Lone Khine"/>
    <n v="3"/>
    <m/>
    <b v="0"/>
    <x v="0"/>
    <x v="34"/>
    <x v="33"/>
    <x v="17"/>
    <b v="1"/>
    <s v="At least Monthly"/>
    <b v="0"/>
    <b v="1"/>
    <b v="0"/>
    <b v="1"/>
    <b v="1"/>
    <b v="1"/>
    <n v="16"/>
    <n v="73"/>
    <n v="16"/>
    <m/>
    <m/>
    <m/>
    <m/>
    <m/>
    <m/>
    <m/>
    <m/>
    <x v="0"/>
    <x v="0"/>
    <b v="0"/>
    <n v="2"/>
    <n v="1"/>
    <n v="2"/>
    <n v="1"/>
    <n v="4"/>
    <n v="2"/>
    <n v="2"/>
    <m/>
    <b v="1"/>
    <b v="0"/>
    <b v="0"/>
    <b v="0"/>
    <b v="0"/>
    <b v="0"/>
    <b v="0"/>
    <m/>
    <b v="0"/>
    <m/>
    <b v="0"/>
    <m/>
    <b v="0"/>
    <x v="0"/>
    <b v="0"/>
    <m/>
    <m/>
    <m/>
    <m/>
    <m/>
    <m/>
    <m/>
    <m/>
    <m/>
    <m/>
    <m/>
    <m/>
    <m/>
    <m/>
    <m/>
    <m/>
    <m/>
    <m/>
    <m/>
    <m/>
    <m/>
    <m/>
    <m/>
    <m/>
    <m/>
    <m/>
    <m/>
    <m/>
    <m/>
    <m/>
    <m/>
    <m/>
    <m/>
    <m/>
    <m/>
    <m/>
    <m/>
    <m/>
    <m/>
    <m/>
    <m/>
    <m/>
    <m/>
    <m/>
    <m/>
    <m/>
    <b v="0"/>
    <b v="0"/>
    <b v="0"/>
    <b v="0"/>
    <b v="0"/>
    <b v="0"/>
    <b v="0"/>
    <m/>
    <b v="0"/>
    <b v="0"/>
    <b v="0"/>
    <b v="0"/>
    <m/>
    <m/>
    <m/>
    <x v="0"/>
    <x v="0"/>
    <x v="0"/>
    <x v="0"/>
    <x v="0"/>
    <x v="0"/>
    <b v="0"/>
    <m/>
    <x v="0"/>
    <x v="0"/>
    <x v="0"/>
    <x v="0"/>
    <x v="0"/>
    <x v="0"/>
  </r>
  <r>
    <x v="0"/>
    <x v="1"/>
    <x v="38"/>
    <s v="MMR001CMP049"/>
    <s v="GCA"/>
    <s v="Urban"/>
    <n v="116"/>
    <n v="659"/>
    <n v="113"/>
    <n v="641"/>
    <n v="120"/>
    <n v="680"/>
    <s v="Kachin"/>
    <s v="Bhamo"/>
    <s v="Moe Hping"/>
    <s v="Thar Si"/>
    <s v="Lisu Boarding-House"/>
    <s v="MMR001CMP049"/>
    <n v="97.240183461538507"/>
    <n v="24.2631743589744"/>
    <n v="0"/>
    <s v="Urban"/>
    <n v="1185"/>
    <x v="3"/>
    <n v="12"/>
    <n v="5"/>
    <n v="2016"/>
    <x v="3"/>
    <m/>
    <s v="CCCM Focal Point"/>
    <m/>
    <n v="26"/>
    <n v="4"/>
    <n v="2016"/>
    <n v="12"/>
    <n v="5"/>
    <n v="2016"/>
    <m/>
    <s v="Committee Member"/>
    <s v="Female"/>
    <n v="35"/>
    <m/>
    <s v="Committee Member"/>
    <s v="Female"/>
    <n v="35"/>
    <m/>
    <m/>
    <m/>
    <m/>
    <m/>
    <m/>
    <m/>
    <m/>
    <m/>
    <m/>
    <m/>
    <m/>
    <m/>
    <n v="9"/>
    <n v="2011"/>
    <n v="50"/>
    <n v="15"/>
    <m/>
    <m/>
    <n v="1"/>
    <n v="20"/>
    <m/>
    <m/>
    <s v="Bhamo"/>
    <n v="2"/>
    <m/>
    <b v="0"/>
    <x v="0"/>
    <x v="35"/>
    <x v="34"/>
    <x v="0"/>
    <b v="1"/>
    <s v="With each population change"/>
    <b v="0"/>
    <b v="1"/>
    <b v="0"/>
    <b v="1"/>
    <b v="1"/>
    <b v="1"/>
    <n v="113"/>
    <n v="641"/>
    <n v="120"/>
    <m/>
    <m/>
    <m/>
    <m/>
    <m/>
    <m/>
    <m/>
    <m/>
    <x v="0"/>
    <x v="0"/>
    <b v="0"/>
    <m/>
    <n v="26"/>
    <m/>
    <n v="1"/>
    <m/>
    <n v="27"/>
    <m/>
    <n v="2"/>
    <b v="1"/>
    <b v="0"/>
    <b v="0"/>
    <b v="0"/>
    <b v="0"/>
    <b v="0"/>
    <b v="0"/>
    <m/>
    <b v="0"/>
    <m/>
    <b v="0"/>
    <m/>
    <b v="0"/>
    <x v="0"/>
    <b v="1"/>
    <n v="39"/>
    <s v="Living in host Famili"/>
    <m/>
    <m/>
    <m/>
    <m/>
    <m/>
    <m/>
    <m/>
    <m/>
    <m/>
    <m/>
    <m/>
    <m/>
    <m/>
    <n v="2"/>
    <m/>
    <n v="2"/>
    <m/>
    <m/>
    <n v="1"/>
    <m/>
    <m/>
    <m/>
    <m/>
    <m/>
    <m/>
    <m/>
    <m/>
    <m/>
    <n v="1"/>
    <m/>
    <m/>
    <n v="1"/>
    <m/>
    <m/>
    <m/>
    <m/>
    <m/>
    <m/>
    <m/>
    <n v="2"/>
    <m/>
    <n v="3"/>
    <m/>
    <m/>
    <b v="0"/>
    <b v="0"/>
    <b v="0"/>
    <b v="0"/>
    <b v="0"/>
    <b v="0"/>
    <b v="0"/>
    <m/>
    <b v="0"/>
    <b v="0"/>
    <b v="0"/>
    <b v="0"/>
    <m/>
    <m/>
    <m/>
    <x v="1"/>
    <x v="0"/>
    <x v="0"/>
    <x v="0"/>
    <x v="1"/>
    <x v="0"/>
    <b v="0"/>
    <m/>
    <x v="0"/>
    <x v="0"/>
    <x v="0"/>
    <x v="0"/>
    <x v="0"/>
    <x v="0"/>
  </r>
  <r>
    <x v="0"/>
    <x v="6"/>
    <x v="39"/>
    <s v="MMR001CMP071"/>
    <s v="GCA"/>
    <s v="Urban"/>
    <n v="29"/>
    <n v="182"/>
    <n v="36"/>
    <n v="215"/>
    <n v="36"/>
    <n v="217"/>
    <s v="Kachin"/>
    <s v="Momauk"/>
    <s v="Lwegel Town"/>
    <m/>
    <s v="Loi Je Baptist Church"/>
    <s v="MMR001CMP071"/>
    <n v="97.718582999999995"/>
    <n v="24.200972"/>
    <m/>
    <s v="Urban"/>
    <n v="1239"/>
    <x v="0"/>
    <n v="2"/>
    <n v="6"/>
    <n v="2016"/>
    <x v="0"/>
    <m/>
    <s v="Enumerator from camp profiling  responsible organization"/>
    <m/>
    <n v="12"/>
    <n v="5"/>
    <n v="2016"/>
    <n v="12"/>
    <n v="5"/>
    <n v="2016"/>
    <m/>
    <s v="Camp Manager"/>
    <s v="Female"/>
    <n v="62"/>
    <m/>
    <s v="Committee Member"/>
    <s v="Female"/>
    <n v="55"/>
    <m/>
    <m/>
    <m/>
    <m/>
    <m/>
    <m/>
    <m/>
    <m/>
    <m/>
    <m/>
    <m/>
    <m/>
    <m/>
    <n v="5"/>
    <n v="2012"/>
    <n v="25"/>
    <n v="10"/>
    <m/>
    <m/>
    <n v="30"/>
    <n v="10"/>
    <m/>
    <m/>
    <s v="Loije"/>
    <n v="2"/>
    <m/>
    <b v="1"/>
    <x v="0"/>
    <x v="36"/>
    <x v="35"/>
    <x v="0"/>
    <b v="1"/>
    <s v="Less frequent than Monthly"/>
    <b v="1"/>
    <b v="0"/>
    <b v="0"/>
    <b v="1"/>
    <b v="1"/>
    <b v="0"/>
    <n v="36"/>
    <n v="215"/>
    <n v="36"/>
    <n v="8"/>
    <n v="27"/>
    <s v="Other IDP camps"/>
    <m/>
    <m/>
    <m/>
    <m/>
    <m/>
    <x v="0"/>
    <x v="0"/>
    <b v="0"/>
    <n v="9"/>
    <n v="5"/>
    <m/>
    <m/>
    <n v="9"/>
    <n v="5"/>
    <m/>
    <m/>
    <b v="1"/>
    <b v="0"/>
    <b v="1"/>
    <b v="0"/>
    <b v="1"/>
    <b v="0"/>
    <b v="0"/>
    <m/>
    <b v="0"/>
    <m/>
    <b v="0"/>
    <m/>
    <b v="0"/>
    <x v="0"/>
    <b v="0"/>
    <m/>
    <m/>
    <n v="1"/>
    <n v="1"/>
    <n v="2"/>
    <m/>
    <m/>
    <m/>
    <m/>
    <m/>
    <m/>
    <m/>
    <m/>
    <m/>
    <m/>
    <m/>
    <m/>
    <m/>
    <m/>
    <m/>
    <m/>
    <m/>
    <m/>
    <m/>
    <m/>
    <m/>
    <m/>
    <m/>
    <m/>
    <m/>
    <m/>
    <m/>
    <m/>
    <m/>
    <m/>
    <m/>
    <m/>
    <m/>
    <m/>
    <m/>
    <m/>
    <m/>
    <m/>
    <m/>
    <s v="Loije"/>
    <s v="Lusu pa"/>
    <b v="0"/>
    <b v="0"/>
    <b v="0"/>
    <b v="0"/>
    <b v="0"/>
    <b v="0"/>
    <b v="0"/>
    <m/>
    <b v="0"/>
    <b v="0"/>
    <b v="0"/>
    <b v="0"/>
    <m/>
    <m/>
    <m/>
    <x v="0"/>
    <x v="0"/>
    <x v="0"/>
    <x v="0"/>
    <x v="0"/>
    <x v="0"/>
    <b v="0"/>
    <m/>
    <x v="0"/>
    <x v="0"/>
    <x v="0"/>
    <x v="0"/>
    <x v="0"/>
    <x v="0"/>
  </r>
  <r>
    <x v="0"/>
    <x v="6"/>
    <x v="40"/>
    <s v="MMR001CMP069"/>
    <s v="GCA"/>
    <s v="Urban"/>
    <n v="124"/>
    <n v="544"/>
    <n v="124"/>
    <n v="633"/>
    <n v="124"/>
    <n v="0"/>
    <s v="Kachin"/>
    <s v="Momauk"/>
    <s v="Lwegel Town"/>
    <s v="Loi Je"/>
    <s v="Loi Je Catholic Church"/>
    <s v="MMR001CMP069"/>
    <n v="97.724566999999993"/>
    <n v="24.205417000000001"/>
    <n v="0"/>
    <s v="Urban"/>
    <n v="1160"/>
    <x v="2"/>
    <n v="13"/>
    <n v="5"/>
    <n v="2016"/>
    <x v="2"/>
    <m/>
    <s v="CCCM Coordinator"/>
    <m/>
    <n v="3"/>
    <n v="4"/>
    <n v="2016"/>
    <n v="3"/>
    <n v="4"/>
    <n v="2016"/>
    <m/>
    <s v="Camp Manager"/>
    <s v="Male"/>
    <n v="51"/>
    <m/>
    <m/>
    <m/>
    <m/>
    <m/>
    <m/>
    <m/>
    <m/>
    <m/>
    <m/>
    <m/>
    <m/>
    <m/>
    <m/>
    <m/>
    <m/>
    <m/>
    <n v="11"/>
    <n v="2011"/>
    <n v="15"/>
    <n v="5"/>
    <n v="5"/>
    <m/>
    <n v="20"/>
    <n v="5"/>
    <n v="5"/>
    <m/>
    <s v="Loi Je"/>
    <n v="0.2"/>
    <m/>
    <b v="1"/>
    <x v="0"/>
    <x v="37"/>
    <x v="36"/>
    <x v="18"/>
    <b v="1"/>
    <s v="Less frequent than Monthly"/>
    <b v="1"/>
    <b v="0"/>
    <b v="1"/>
    <b v="1"/>
    <b v="1"/>
    <b v="1"/>
    <n v="124"/>
    <n v="633"/>
    <n v="124"/>
    <m/>
    <m/>
    <m/>
    <m/>
    <m/>
    <m/>
    <m/>
    <m/>
    <x v="0"/>
    <x v="1"/>
    <b v="0"/>
    <n v="4"/>
    <n v="4"/>
    <m/>
    <m/>
    <n v="4"/>
    <n v="4"/>
    <n v="1"/>
    <m/>
    <b v="1"/>
    <b v="0"/>
    <b v="0"/>
    <b v="0"/>
    <b v="0"/>
    <b v="0"/>
    <b v="0"/>
    <m/>
    <b v="1"/>
    <n v="2"/>
    <b v="1"/>
    <n v="105"/>
    <b v="0"/>
    <x v="0"/>
    <b v="0"/>
    <m/>
    <s v="They stay at Loi Je htang nya boarding school"/>
    <n v="3"/>
    <m/>
    <m/>
    <m/>
    <m/>
    <m/>
    <m/>
    <m/>
    <m/>
    <m/>
    <m/>
    <m/>
    <m/>
    <m/>
    <m/>
    <m/>
    <m/>
    <m/>
    <m/>
    <m/>
    <m/>
    <m/>
    <m/>
    <m/>
    <m/>
    <m/>
    <m/>
    <m/>
    <m/>
    <m/>
    <m/>
    <m/>
    <m/>
    <m/>
    <m/>
    <m/>
    <m/>
    <m/>
    <m/>
    <m/>
    <m/>
    <m/>
    <m/>
    <m/>
    <b v="0"/>
    <b v="0"/>
    <b v="0"/>
    <b v="0"/>
    <b v="0"/>
    <b v="0"/>
    <b v="0"/>
    <m/>
    <b v="0"/>
    <b v="0"/>
    <b v="0"/>
    <b v="0"/>
    <m/>
    <m/>
    <m/>
    <x v="0"/>
    <x v="0"/>
    <x v="0"/>
    <x v="0"/>
    <x v="1"/>
    <x v="0"/>
    <b v="0"/>
    <m/>
    <x v="0"/>
    <x v="0"/>
    <x v="0"/>
    <x v="0"/>
    <x v="0"/>
    <x v="0"/>
  </r>
  <r>
    <x v="0"/>
    <x v="6"/>
    <x v="41"/>
    <s v="MMR001CMP070"/>
    <s v="GCA"/>
    <s v="Urban"/>
    <n v="188"/>
    <n v="993"/>
    <n v="190"/>
    <n v="1021"/>
    <n v="190"/>
    <n v="1021"/>
    <s v="Kachin"/>
    <s v="Momauk"/>
    <s v="Lwegel Town"/>
    <s v="Aung Zay Yar Ward"/>
    <s v="Loi Je Lisu Camp"/>
    <s v="MMR001CMP070"/>
    <n v="97.717133000000004"/>
    <n v="24.200433"/>
    <n v="0"/>
    <s v="Urban"/>
    <n v="1240"/>
    <x v="0"/>
    <n v="2"/>
    <n v="5"/>
    <n v="2016"/>
    <x v="0"/>
    <m/>
    <s v="Enumerator from camp profiling  responsible organization"/>
    <m/>
    <n v="11"/>
    <n v="5"/>
    <n v="2016"/>
    <n v="12"/>
    <n v="5"/>
    <n v="2016"/>
    <m/>
    <s v="Camp Manager"/>
    <s v="Female"/>
    <n v="47"/>
    <m/>
    <s v="Committee Member"/>
    <s v="Male"/>
    <n v="50"/>
    <m/>
    <m/>
    <m/>
    <m/>
    <m/>
    <m/>
    <m/>
    <m/>
    <m/>
    <m/>
    <m/>
    <m/>
    <m/>
    <n v="6"/>
    <n v="2011"/>
    <n v="20"/>
    <n v="10"/>
    <m/>
    <m/>
    <n v="25"/>
    <n v="10"/>
    <m/>
    <m/>
    <s v="Loije"/>
    <n v="2"/>
    <m/>
    <b v="1"/>
    <x v="0"/>
    <x v="38"/>
    <x v="37"/>
    <x v="0"/>
    <b v="1"/>
    <s v="With each population change"/>
    <b v="1"/>
    <b v="0"/>
    <b v="0"/>
    <b v="1"/>
    <b v="1"/>
    <b v="0"/>
    <n v="190"/>
    <n v="1021"/>
    <n v="190"/>
    <m/>
    <m/>
    <m/>
    <m/>
    <m/>
    <m/>
    <m/>
    <m/>
    <x v="0"/>
    <x v="0"/>
    <b v="0"/>
    <n v="5"/>
    <n v="4"/>
    <m/>
    <m/>
    <n v="5"/>
    <n v="4"/>
    <m/>
    <n v="2"/>
    <b v="1"/>
    <b v="1"/>
    <b v="1"/>
    <b v="1"/>
    <b v="1"/>
    <b v="0"/>
    <b v="0"/>
    <m/>
    <b v="0"/>
    <m/>
    <b v="0"/>
    <m/>
    <b v="0"/>
    <x v="0"/>
    <b v="0"/>
    <m/>
    <m/>
    <m/>
    <m/>
    <m/>
    <m/>
    <m/>
    <m/>
    <m/>
    <m/>
    <m/>
    <m/>
    <m/>
    <m/>
    <m/>
    <m/>
    <m/>
    <m/>
    <m/>
    <m/>
    <m/>
    <m/>
    <m/>
    <m/>
    <m/>
    <m/>
    <m/>
    <m/>
    <m/>
    <m/>
    <m/>
    <m/>
    <m/>
    <m/>
    <m/>
    <m/>
    <m/>
    <m/>
    <m/>
    <m/>
    <m/>
    <m/>
    <m/>
    <m/>
    <m/>
    <m/>
    <b v="0"/>
    <b v="0"/>
    <b v="0"/>
    <b v="0"/>
    <b v="0"/>
    <b v="0"/>
    <b v="0"/>
    <m/>
    <b v="0"/>
    <b v="0"/>
    <b v="0"/>
    <b v="0"/>
    <m/>
    <m/>
    <m/>
    <x v="1"/>
    <x v="0"/>
    <x v="0"/>
    <x v="1"/>
    <x v="1"/>
    <x v="0"/>
    <b v="0"/>
    <m/>
    <x v="0"/>
    <x v="0"/>
    <x v="0"/>
    <x v="0"/>
    <x v="0"/>
    <x v="0"/>
  </r>
  <r>
    <x v="0"/>
    <x v="9"/>
    <x v="42"/>
    <s v="MMR001CMP234"/>
    <s v="GCA"/>
    <s v="Urban"/>
    <n v="59"/>
    <n v="235"/>
    <n v="59"/>
    <n v="235"/>
    <n v="59"/>
    <n v="235"/>
    <s v="Kachin"/>
    <s v="Puta-O"/>
    <s v="Puta-O Town"/>
    <s v="Lone Sut Ward"/>
    <s v="Lung Sut"/>
    <s v="MMR001CMP234"/>
    <n v="97.416121000000004"/>
    <n v="27.337499999999999"/>
    <m/>
    <s v="Urban"/>
    <n v="1137"/>
    <x v="0"/>
    <n v="23"/>
    <n v="5"/>
    <n v="2016"/>
    <x v="0"/>
    <m/>
    <s v="CCCM Focal Point"/>
    <m/>
    <n v="2"/>
    <n v="5"/>
    <n v="2016"/>
    <n v="3"/>
    <n v="5"/>
    <n v="2016"/>
    <m/>
    <s v="Camp Manager"/>
    <s v="Female"/>
    <n v="29"/>
    <m/>
    <s v="Camp Resident"/>
    <s v="Male"/>
    <n v="42"/>
    <m/>
    <s v="Camp Resident"/>
    <s v="Male"/>
    <n v="35"/>
    <m/>
    <m/>
    <m/>
    <m/>
    <m/>
    <m/>
    <m/>
    <m/>
    <m/>
    <n v="1"/>
    <n v="2015"/>
    <m/>
    <m/>
    <m/>
    <m/>
    <m/>
    <m/>
    <m/>
    <m/>
    <m/>
    <m/>
    <m/>
    <b v="0"/>
    <x v="0"/>
    <x v="39"/>
    <x v="38"/>
    <x v="19"/>
    <b v="1"/>
    <s v="With each population change"/>
    <b v="0"/>
    <b v="1"/>
    <b v="0"/>
    <b v="1"/>
    <b v="1"/>
    <b v="0"/>
    <n v="59"/>
    <n v="235"/>
    <n v="59"/>
    <m/>
    <m/>
    <m/>
    <m/>
    <m/>
    <m/>
    <m/>
    <m/>
    <x v="0"/>
    <x v="0"/>
    <b v="0"/>
    <n v="5"/>
    <n v="1"/>
    <n v="3"/>
    <m/>
    <n v="8"/>
    <n v="1"/>
    <m/>
    <m/>
    <b v="1"/>
    <b v="1"/>
    <b v="1"/>
    <b v="1"/>
    <b v="1"/>
    <b v="0"/>
    <b v="0"/>
    <m/>
    <b v="0"/>
    <m/>
    <b v="0"/>
    <m/>
    <b v="0"/>
    <x v="0"/>
    <b v="0"/>
    <m/>
    <m/>
    <n v="4"/>
    <n v="1"/>
    <n v="5"/>
    <m/>
    <m/>
    <m/>
    <m/>
    <m/>
    <m/>
    <m/>
    <m/>
    <m/>
    <m/>
    <m/>
    <m/>
    <m/>
    <m/>
    <m/>
    <m/>
    <m/>
    <m/>
    <m/>
    <m/>
    <m/>
    <m/>
    <m/>
    <n v="1"/>
    <m/>
    <m/>
    <m/>
    <m/>
    <m/>
    <m/>
    <m/>
    <m/>
    <m/>
    <m/>
    <m/>
    <m/>
    <n v="1"/>
    <m/>
    <m/>
    <m/>
    <m/>
    <b v="0"/>
    <b v="0"/>
    <b v="0"/>
    <b v="0"/>
    <b v="0"/>
    <b v="0"/>
    <b v="0"/>
    <m/>
    <b v="0"/>
    <b v="0"/>
    <b v="0"/>
    <b v="0"/>
    <m/>
    <m/>
    <m/>
    <x v="1"/>
    <x v="0"/>
    <x v="0"/>
    <x v="1"/>
    <x v="1"/>
    <x v="0"/>
    <b v="0"/>
    <m/>
    <x v="0"/>
    <x v="0"/>
    <x v="0"/>
    <x v="0"/>
    <x v="0"/>
    <x v="0"/>
  </r>
  <r>
    <x v="0"/>
    <x v="2"/>
    <x v="43"/>
    <s v="MMR001CMP027"/>
    <s v="GCA"/>
    <s v="Rural"/>
    <n v="22"/>
    <n v="128"/>
    <n v="21"/>
    <n v="123"/>
    <n v="22"/>
    <n v="128"/>
    <s v="Kachin"/>
    <s v="Waingmaw"/>
    <s v="Mading"/>
    <s v="Mading_Hka Kun"/>
    <s v="Mading Baptist Church"/>
    <s v="MMR001CMP027"/>
    <n v="97.451965000000001"/>
    <n v="25.356632000000001"/>
    <n v="0"/>
    <s v="Rural"/>
    <n v="1138"/>
    <x v="0"/>
    <n v="29"/>
    <n v="4"/>
    <n v="2016"/>
    <x v="0"/>
    <m/>
    <s v="CCCM Focal Point"/>
    <m/>
    <n v="29"/>
    <n v="4"/>
    <n v="2016"/>
    <n v="29"/>
    <n v="4"/>
    <n v="2016"/>
    <m/>
    <s v="Camp Manager"/>
    <s v="Male"/>
    <n v="40"/>
    <m/>
    <s v="Committee Member"/>
    <s v="Female"/>
    <n v="35"/>
    <m/>
    <m/>
    <m/>
    <m/>
    <m/>
    <m/>
    <m/>
    <m/>
    <m/>
    <m/>
    <m/>
    <m/>
    <m/>
    <n v="6"/>
    <n v="2011"/>
    <n v="30"/>
    <n v="10"/>
    <m/>
    <m/>
    <m/>
    <m/>
    <m/>
    <m/>
    <s v="Waingmaw"/>
    <n v="1"/>
    <m/>
    <b v="0"/>
    <x v="0"/>
    <x v="40"/>
    <x v="39"/>
    <x v="0"/>
    <b v="1"/>
    <s v="At least Monthly"/>
    <b v="1"/>
    <b v="0"/>
    <b v="0"/>
    <b v="1"/>
    <b v="1"/>
    <b v="1"/>
    <n v="21"/>
    <n v="123"/>
    <n v="22"/>
    <m/>
    <m/>
    <m/>
    <m/>
    <n v="3"/>
    <n v="24"/>
    <s v="Other?"/>
    <m/>
    <x v="0"/>
    <x v="0"/>
    <b v="0"/>
    <n v="3"/>
    <n v="3"/>
    <n v="1"/>
    <m/>
    <n v="4"/>
    <n v="3"/>
    <n v="2"/>
    <m/>
    <b v="1"/>
    <b v="0"/>
    <b v="0"/>
    <b v="0"/>
    <b v="1"/>
    <b v="0"/>
    <b v="0"/>
    <m/>
    <b v="0"/>
    <m/>
    <b v="1"/>
    <n v="8"/>
    <b v="0"/>
    <x v="0"/>
    <b v="1"/>
    <n v="5"/>
    <m/>
    <m/>
    <n v="1"/>
    <n v="1"/>
    <m/>
    <m/>
    <m/>
    <m/>
    <m/>
    <m/>
    <m/>
    <m/>
    <m/>
    <m/>
    <m/>
    <m/>
    <m/>
    <m/>
    <m/>
    <m/>
    <m/>
    <m/>
    <m/>
    <m/>
    <m/>
    <m/>
    <m/>
    <m/>
    <m/>
    <m/>
    <m/>
    <m/>
    <m/>
    <m/>
    <m/>
    <m/>
    <m/>
    <m/>
    <m/>
    <m/>
    <m/>
    <m/>
    <m/>
    <m/>
    <m/>
    <b v="0"/>
    <b v="0"/>
    <b v="0"/>
    <b v="0"/>
    <b v="1"/>
    <b v="0"/>
    <b v="0"/>
    <m/>
    <b v="0"/>
    <b v="0"/>
    <b v="1"/>
    <b v="0"/>
    <m/>
    <m/>
    <s v="In Mading"/>
    <x v="1"/>
    <x v="0"/>
    <x v="0"/>
    <x v="1"/>
    <x v="0"/>
    <x v="0"/>
    <b v="0"/>
    <m/>
    <x v="0"/>
    <x v="0"/>
    <x v="0"/>
    <x v="0"/>
    <x v="0"/>
    <x v="0"/>
  </r>
  <r>
    <x v="0"/>
    <x v="2"/>
    <x v="44"/>
    <s v="MMR001CMP119"/>
    <s v="NGCA"/>
    <s v="Rural"/>
    <n v="608"/>
    <n v="2639"/>
    <n v="500"/>
    <n v="2145"/>
    <n v="586"/>
    <n v="2614"/>
    <s v="Kachin"/>
    <s v="Waingmaw"/>
    <s v="Sa Ma"/>
    <s v="Nar Gu"/>
    <s v="Maga Yang "/>
    <s v="MMR001CMP119"/>
    <n v="97.715230000000005"/>
    <n v="24.980250000000002"/>
    <n v="984"/>
    <s v="Rural"/>
    <n v="1175"/>
    <x v="5"/>
    <n v="19"/>
    <n v="5"/>
    <n v="2016"/>
    <x v="1"/>
    <m/>
    <s v="CCCM Focal Point"/>
    <m/>
    <n v="3"/>
    <n v="5"/>
    <n v="2016"/>
    <n v="9"/>
    <n v="5"/>
    <n v="2016"/>
    <m/>
    <s v="Committee Member"/>
    <s v="Male"/>
    <n v="45"/>
    <m/>
    <s v="Camp Resident"/>
    <s v="Female"/>
    <n v="23"/>
    <m/>
    <s v="Committee Member"/>
    <s v="Male"/>
    <n v="33"/>
    <m/>
    <s v="Camp Resident"/>
    <s v="Female"/>
    <n v="27"/>
    <m/>
    <m/>
    <m/>
    <m/>
    <m/>
    <n v="6"/>
    <n v="2011"/>
    <m/>
    <n v="600"/>
    <n v="600"/>
    <m/>
    <m/>
    <n v="720"/>
    <n v="720"/>
    <m/>
    <s v="Laiza"/>
    <n v="100"/>
    <m/>
    <b v="1"/>
    <x v="0"/>
    <x v="41"/>
    <x v="40"/>
    <x v="0"/>
    <b v="1"/>
    <s v="At least Monthly"/>
    <b v="1"/>
    <b v="0"/>
    <b v="0"/>
    <b v="1"/>
    <b v="1"/>
    <b v="0"/>
    <n v="500"/>
    <n v="2145"/>
    <n v="586"/>
    <m/>
    <m/>
    <m/>
    <m/>
    <n v="7"/>
    <n v="29"/>
    <s v="Other IDP camps"/>
    <m/>
    <x v="0"/>
    <x v="0"/>
    <b v="0"/>
    <n v="12"/>
    <n v="2"/>
    <n v="1"/>
    <m/>
    <n v="13"/>
    <n v="2"/>
    <n v="3"/>
    <m/>
    <b v="1"/>
    <b v="1"/>
    <b v="1"/>
    <b v="1"/>
    <b v="1"/>
    <b v="0"/>
    <b v="0"/>
    <m/>
    <b v="0"/>
    <m/>
    <b v="1"/>
    <n v="80"/>
    <b v="0"/>
    <x v="0"/>
    <b v="1"/>
    <n v="469"/>
    <s v="Host Faimlies"/>
    <n v="9"/>
    <n v="12"/>
    <n v="21"/>
    <m/>
    <m/>
    <m/>
    <m/>
    <m/>
    <m/>
    <n v="1"/>
    <m/>
    <m/>
    <m/>
    <n v="1"/>
    <n v="3"/>
    <n v="5"/>
    <m/>
    <m/>
    <m/>
    <m/>
    <m/>
    <m/>
    <m/>
    <m/>
    <m/>
    <m/>
    <n v="1"/>
    <n v="1"/>
    <n v="2"/>
    <m/>
    <m/>
    <m/>
    <m/>
    <m/>
    <m/>
    <n v="1"/>
    <m/>
    <m/>
    <m/>
    <n v="2"/>
    <n v="4"/>
    <n v="7"/>
    <m/>
    <m/>
    <b v="1"/>
    <b v="0"/>
    <b v="0"/>
    <b v="0"/>
    <b v="0"/>
    <b v="1"/>
    <b v="0"/>
    <m/>
    <b v="0"/>
    <b v="1"/>
    <b v="0"/>
    <b v="0"/>
    <m/>
    <s v="Momauk"/>
    <s v="Jeyang Hka"/>
    <x v="1"/>
    <x v="1"/>
    <x v="0"/>
    <x v="0"/>
    <x v="0"/>
    <x v="0"/>
    <b v="1"/>
    <s v="Earthquake"/>
    <x v="0"/>
    <x v="1"/>
    <x v="0"/>
    <x v="1"/>
    <x v="0"/>
    <x v="0"/>
  </r>
  <r>
    <x v="0"/>
    <x v="2"/>
    <x v="45"/>
    <s v="MMR001CMP031"/>
    <s v="GCA"/>
    <s v="Urban"/>
    <n v="143"/>
    <n v="800"/>
    <n v="113"/>
    <n v="618"/>
    <n v="143"/>
    <n v="800"/>
    <s v="Kachin"/>
    <s v="Waingmaw"/>
    <s v="Mai Na"/>
    <s v="Mai Na"/>
    <s v="Maina AG Church"/>
    <s v="MMR001CMP031"/>
    <n v="97.433419259259296"/>
    <n v="25.424529444444399"/>
    <n v="0"/>
    <s v="Urban"/>
    <n v="1204"/>
    <x v="3"/>
    <m/>
    <m/>
    <m/>
    <x v="3"/>
    <m/>
    <s v="CCCM Focal Point"/>
    <m/>
    <n v="2"/>
    <n v="5"/>
    <n v="2016"/>
    <n v="2"/>
    <n v="5"/>
    <n v="2016"/>
    <m/>
    <s v="Committee Member"/>
    <s v="Male"/>
    <n v="44"/>
    <m/>
    <m/>
    <m/>
    <m/>
    <m/>
    <m/>
    <m/>
    <m/>
    <m/>
    <m/>
    <m/>
    <m/>
    <m/>
    <m/>
    <m/>
    <m/>
    <m/>
    <n v="11"/>
    <n v="2011"/>
    <m/>
    <m/>
    <m/>
    <m/>
    <m/>
    <m/>
    <m/>
    <m/>
    <m/>
    <m/>
    <m/>
    <b v="0"/>
    <x v="0"/>
    <x v="42"/>
    <x v="41"/>
    <x v="20"/>
    <b v="1"/>
    <s v="At least Monthly"/>
    <b v="0"/>
    <b v="0"/>
    <b v="1"/>
    <b v="1"/>
    <b v="1"/>
    <b v="1"/>
    <n v="113"/>
    <n v="618"/>
    <n v="143"/>
    <n v="15"/>
    <n v="95"/>
    <s v="Host families"/>
    <m/>
    <m/>
    <m/>
    <m/>
    <m/>
    <x v="0"/>
    <x v="0"/>
    <b v="0"/>
    <n v="3"/>
    <n v="17"/>
    <n v="2"/>
    <m/>
    <n v="5"/>
    <n v="17"/>
    <n v="2"/>
    <n v="1"/>
    <b v="1"/>
    <b v="1"/>
    <b v="0"/>
    <b v="0"/>
    <b v="0"/>
    <b v="0"/>
    <b v="0"/>
    <m/>
    <b v="0"/>
    <m/>
    <b v="1"/>
    <n v="15"/>
    <b v="0"/>
    <x v="0"/>
    <b v="1"/>
    <n v="167"/>
    <m/>
    <m/>
    <m/>
    <m/>
    <m/>
    <m/>
    <m/>
    <m/>
    <m/>
    <m/>
    <m/>
    <m/>
    <m/>
    <m/>
    <m/>
    <m/>
    <m/>
    <m/>
    <m/>
    <m/>
    <m/>
    <m/>
    <m/>
    <m/>
    <m/>
    <m/>
    <m/>
    <m/>
    <m/>
    <m/>
    <m/>
    <m/>
    <m/>
    <m/>
    <m/>
    <m/>
    <m/>
    <m/>
    <m/>
    <m/>
    <m/>
    <m/>
    <m/>
    <s v="Waing Maw"/>
    <s v="Nam sam Yang"/>
    <b v="0"/>
    <b v="0"/>
    <b v="0"/>
    <b v="0"/>
    <b v="1"/>
    <b v="0"/>
    <b v="0"/>
    <m/>
    <b v="1"/>
    <b v="0"/>
    <b v="0"/>
    <b v="0"/>
    <m/>
    <s v="Myitkyina"/>
    <s v="Ngwi Pyaw San Pya"/>
    <x v="0"/>
    <x v="0"/>
    <x v="0"/>
    <x v="0"/>
    <x v="0"/>
    <x v="0"/>
    <b v="0"/>
    <m/>
    <x v="0"/>
    <x v="0"/>
    <x v="0"/>
    <x v="0"/>
    <x v="0"/>
    <x v="0"/>
  </r>
  <r>
    <x v="0"/>
    <x v="3"/>
    <x v="46"/>
    <s v="MMR001CMP133"/>
    <s v="GCA"/>
    <s v="Rural"/>
    <n v="111"/>
    <n v="541"/>
    <n v="107"/>
    <n v="525"/>
    <n v="111"/>
    <n v="525"/>
    <s v="Kachin"/>
    <s v="Mansi"/>
    <s v="Man Wein"/>
    <m/>
    <s v="Man Wing Baptist Church"/>
    <s v="MMR001CMP133"/>
    <n v="97.587900000000005"/>
    <n v="23.83"/>
    <n v="0"/>
    <s v="Rural"/>
    <n v="1219"/>
    <x v="0"/>
    <n v="30"/>
    <n v="5"/>
    <n v="2016"/>
    <x v="0"/>
    <m/>
    <s v="CCCM Focal Point"/>
    <m/>
    <n v="17"/>
    <n v="5"/>
    <n v="2016"/>
    <n v="21"/>
    <n v="5"/>
    <n v="2016"/>
    <m/>
    <s v="Camp Manager"/>
    <s v="Male"/>
    <n v="30"/>
    <m/>
    <m/>
    <m/>
    <m/>
    <m/>
    <m/>
    <m/>
    <m/>
    <m/>
    <m/>
    <m/>
    <m/>
    <m/>
    <m/>
    <m/>
    <m/>
    <m/>
    <n v="4"/>
    <n v="2014"/>
    <n v="60"/>
    <n v="30"/>
    <n v="30"/>
    <n v="0"/>
    <n v="60"/>
    <n v="30"/>
    <n v="30"/>
    <n v="0"/>
    <s v="Namhkam"/>
    <n v="6"/>
    <m/>
    <b v="0"/>
    <x v="0"/>
    <x v="43"/>
    <x v="42"/>
    <x v="21"/>
    <b v="1"/>
    <s v="With each population change"/>
    <b v="0"/>
    <b v="1"/>
    <b v="0"/>
    <b v="1"/>
    <b v="1"/>
    <b v="1"/>
    <n v="107"/>
    <n v="525"/>
    <n v="111"/>
    <n v="2"/>
    <n v="6"/>
    <s v="Place of origin"/>
    <m/>
    <n v="1"/>
    <n v="5"/>
    <s v="Host families"/>
    <m/>
    <x v="0"/>
    <x v="0"/>
    <b v="0"/>
    <n v="2"/>
    <n v="3"/>
    <m/>
    <m/>
    <n v="2"/>
    <n v="3"/>
    <n v="2"/>
    <n v="2"/>
    <b v="1"/>
    <b v="1"/>
    <b v="0"/>
    <b v="1"/>
    <b v="1"/>
    <b v="0"/>
    <b v="0"/>
    <m/>
    <b v="0"/>
    <m/>
    <b v="1"/>
    <n v="5"/>
    <b v="1"/>
    <x v="0"/>
    <b v="1"/>
    <n v="20"/>
    <s v="in camp, no enough for shelter and for land for shelter construction"/>
    <n v="1"/>
    <n v="1"/>
    <n v="2"/>
    <n v="1"/>
    <m/>
    <m/>
    <m/>
    <m/>
    <m/>
    <m/>
    <m/>
    <m/>
    <m/>
    <m/>
    <m/>
    <m/>
    <m/>
    <m/>
    <m/>
    <m/>
    <m/>
    <m/>
    <m/>
    <m/>
    <m/>
    <m/>
    <m/>
    <m/>
    <m/>
    <n v="1"/>
    <m/>
    <m/>
    <m/>
    <m/>
    <m/>
    <m/>
    <m/>
    <m/>
    <m/>
    <m/>
    <m/>
    <m/>
    <s v="Mansi"/>
    <s v="Jan Mai Kawng Ra"/>
    <b v="0"/>
    <b v="0"/>
    <b v="0"/>
    <b v="0"/>
    <b v="0"/>
    <b v="1"/>
    <b v="0"/>
    <m/>
    <b v="0"/>
    <b v="0"/>
    <b v="0"/>
    <b v="1"/>
    <m/>
    <m/>
    <m/>
    <x v="1"/>
    <x v="0"/>
    <x v="0"/>
    <x v="1"/>
    <x v="1"/>
    <x v="0"/>
    <b v="0"/>
    <m/>
    <x v="0"/>
    <x v="0"/>
    <x v="0"/>
    <x v="0"/>
    <x v="0"/>
    <x v="0"/>
  </r>
  <r>
    <x v="0"/>
    <x v="3"/>
    <x v="47"/>
    <s v="MMR001CMP230"/>
    <s v="GCA"/>
    <s v="Rural"/>
    <n v="113"/>
    <n v="490"/>
    <n v="113"/>
    <n v="476"/>
    <n v="113"/>
    <n v="476"/>
    <s v="Kachin"/>
    <s v="Mansi"/>
    <m/>
    <m/>
    <s v="Man Wing Baptist Church Cultural Compound"/>
    <s v="MMR001CMP230"/>
    <m/>
    <m/>
    <m/>
    <s v="Rural"/>
    <n v="1220"/>
    <x v="0"/>
    <n v="30"/>
    <n v="5"/>
    <n v="2016"/>
    <x v="0"/>
    <m/>
    <s v="CCCM Focal Point"/>
    <m/>
    <n v="16"/>
    <n v="5"/>
    <n v="2016"/>
    <n v="16"/>
    <n v="5"/>
    <n v="2016"/>
    <m/>
    <s v="Camp Manager"/>
    <s v="Male"/>
    <n v="55"/>
    <m/>
    <s v="Committee Member"/>
    <s v="Female"/>
    <n v="34"/>
    <m/>
    <s v="Camp Resident"/>
    <s v="Male"/>
    <n v="38"/>
    <m/>
    <m/>
    <m/>
    <m/>
    <m/>
    <m/>
    <m/>
    <m/>
    <m/>
    <n v="4"/>
    <n v="2014"/>
    <n v="60"/>
    <n v="30"/>
    <n v="30"/>
    <n v="0"/>
    <n v="60"/>
    <n v="30"/>
    <n v="30"/>
    <n v="0"/>
    <s v="Namhkam"/>
    <n v="6"/>
    <m/>
    <b v="0"/>
    <x v="0"/>
    <x v="44"/>
    <x v="43"/>
    <x v="22"/>
    <b v="0"/>
    <s v="At least Monthly"/>
    <b v="0"/>
    <b v="1"/>
    <b v="0"/>
    <b v="0"/>
    <b v="0"/>
    <b v="1"/>
    <n v="113"/>
    <n v="476"/>
    <n v="113"/>
    <n v="6"/>
    <n v="36"/>
    <s v="Other IDP camps"/>
    <m/>
    <n v="12"/>
    <n v="47"/>
    <s v="Place of origin"/>
    <m/>
    <x v="0"/>
    <x v="5"/>
    <b v="0"/>
    <n v="13"/>
    <n v="6"/>
    <n v="10"/>
    <n v="3"/>
    <n v="23"/>
    <n v="9"/>
    <n v="1"/>
    <n v="1"/>
    <b v="1"/>
    <b v="1"/>
    <b v="0"/>
    <b v="0"/>
    <b v="1"/>
    <b v="0"/>
    <b v="0"/>
    <m/>
    <b v="0"/>
    <m/>
    <b v="0"/>
    <m/>
    <b v="0"/>
    <x v="0"/>
    <b v="0"/>
    <m/>
    <m/>
    <n v="7"/>
    <n v="5"/>
    <n v="12"/>
    <n v="1"/>
    <m/>
    <m/>
    <m/>
    <m/>
    <m/>
    <m/>
    <m/>
    <m/>
    <m/>
    <m/>
    <m/>
    <m/>
    <n v="1"/>
    <m/>
    <m/>
    <m/>
    <m/>
    <m/>
    <m/>
    <m/>
    <m/>
    <m/>
    <m/>
    <m/>
    <m/>
    <n v="2"/>
    <m/>
    <m/>
    <m/>
    <m/>
    <m/>
    <m/>
    <m/>
    <m/>
    <m/>
    <m/>
    <m/>
    <m/>
    <s v="Mansi"/>
    <s v="Lahkum Nar Lung"/>
    <b v="1"/>
    <b v="1"/>
    <b v="0"/>
    <b v="1"/>
    <b v="1"/>
    <b v="1"/>
    <b v="0"/>
    <m/>
    <b v="0"/>
    <b v="0"/>
    <b v="1"/>
    <b v="1"/>
    <m/>
    <s v="Mansi"/>
    <s v="Namhka Pa / Man Pyaing"/>
    <x v="1"/>
    <x v="0"/>
    <x v="0"/>
    <x v="0"/>
    <x v="1"/>
    <x v="1"/>
    <b v="0"/>
    <m/>
    <x v="0"/>
    <x v="0"/>
    <x v="0"/>
    <x v="0"/>
    <x v="0"/>
    <x v="0"/>
  </r>
  <r>
    <x v="0"/>
    <x v="3"/>
    <x v="48"/>
    <s v="MMR001CMP132"/>
    <s v="GCA"/>
    <s v="Rural"/>
    <n v="458"/>
    <n v="2139"/>
    <n v="144"/>
    <n v="520"/>
    <n v="144"/>
    <n v="0"/>
    <s v="Kachin"/>
    <s v="Mansi"/>
    <s v="Man Wein"/>
    <s v="Man Waing"/>
    <s v="Man Wing Catholic Church 2"/>
    <s v="MMR001CMP132"/>
    <n v="97.578367"/>
    <n v="23.833477999999999"/>
    <n v="0"/>
    <s v="Rural"/>
    <n v="1164"/>
    <x v="2"/>
    <n v="22"/>
    <n v="5"/>
    <n v="2016"/>
    <x v="2"/>
    <m/>
    <s v="CCCM Focal Point"/>
    <m/>
    <n v="18"/>
    <n v="5"/>
    <n v="2016"/>
    <n v="19"/>
    <n v="5"/>
    <n v="2016"/>
    <m/>
    <s v="Camp Manager"/>
    <s v="Male"/>
    <n v="47"/>
    <m/>
    <m/>
    <m/>
    <m/>
    <m/>
    <m/>
    <m/>
    <m/>
    <m/>
    <m/>
    <m/>
    <m/>
    <m/>
    <m/>
    <m/>
    <m/>
    <m/>
    <n v="11"/>
    <n v="2011"/>
    <n v="60"/>
    <n v="30"/>
    <n v="20"/>
    <m/>
    <n v="60"/>
    <n v="30"/>
    <n v="20"/>
    <m/>
    <s v="Nam Hkam"/>
    <n v="7"/>
    <m/>
    <b v="1"/>
    <x v="1"/>
    <x v="10"/>
    <x v="6"/>
    <x v="0"/>
    <b v="1"/>
    <s v="At least weekly"/>
    <b v="0"/>
    <b v="0"/>
    <b v="1"/>
    <b v="1"/>
    <b v="1"/>
    <b v="1"/>
    <n v="144"/>
    <n v="520"/>
    <n v="144"/>
    <m/>
    <m/>
    <m/>
    <m/>
    <n v="2"/>
    <n v="11"/>
    <m/>
    <m/>
    <x v="1"/>
    <x v="0"/>
    <b v="0"/>
    <m/>
    <m/>
    <m/>
    <m/>
    <m/>
    <m/>
    <m/>
    <m/>
    <b v="0"/>
    <b v="0"/>
    <b v="0"/>
    <b v="0"/>
    <b v="0"/>
    <b v="0"/>
    <b v="0"/>
    <m/>
    <b v="0"/>
    <m/>
    <b v="1"/>
    <n v="26"/>
    <b v="1"/>
    <x v="3"/>
    <b v="0"/>
    <m/>
    <s v="Stay outside of outside of the camp for not  enogh shelter avaible"/>
    <m/>
    <m/>
    <m/>
    <m/>
    <m/>
    <m/>
    <m/>
    <m/>
    <m/>
    <m/>
    <m/>
    <m/>
    <m/>
    <m/>
    <m/>
    <m/>
    <m/>
    <m/>
    <m/>
    <m/>
    <m/>
    <m/>
    <m/>
    <m/>
    <m/>
    <m/>
    <m/>
    <m/>
    <m/>
    <m/>
    <m/>
    <m/>
    <m/>
    <m/>
    <m/>
    <m/>
    <m/>
    <m/>
    <m/>
    <m/>
    <m/>
    <m/>
    <m/>
    <m/>
    <b v="1"/>
    <b v="0"/>
    <b v="1"/>
    <b v="1"/>
    <b v="0"/>
    <b v="0"/>
    <b v="0"/>
    <m/>
    <b v="0"/>
    <b v="0"/>
    <b v="0"/>
    <b v="0"/>
    <m/>
    <m/>
    <m/>
    <x v="0"/>
    <x v="0"/>
    <x v="0"/>
    <x v="0"/>
    <x v="0"/>
    <x v="0"/>
    <b v="0"/>
    <m/>
    <x v="1"/>
    <x v="1"/>
    <x v="0"/>
    <x v="1"/>
    <x v="0"/>
    <x v="0"/>
  </r>
  <r>
    <x v="0"/>
    <x v="3"/>
    <x v="49"/>
    <s v="MMR001CMP228"/>
    <s v="GCA"/>
    <s v="Rural"/>
    <n v="123"/>
    <n v="555"/>
    <n v="443"/>
    <n v="2248"/>
    <n v="443"/>
    <n v="0"/>
    <s v="Kachin"/>
    <s v="Mansi"/>
    <s v="Man Wein"/>
    <s v="Man Waing"/>
    <s v="Man Wing Catholic Church 1"/>
    <s v="MMR001CMP228"/>
    <n v="97.578367"/>
    <n v="23.833477999999999"/>
    <n v="0"/>
    <s v="Rural"/>
    <n v="1163"/>
    <x v="2"/>
    <n v="22"/>
    <n v="5"/>
    <n v="2016"/>
    <x v="2"/>
    <m/>
    <s v="CCCM Focal Point"/>
    <m/>
    <n v="19"/>
    <n v="5"/>
    <n v="2016"/>
    <n v="21"/>
    <n v="5"/>
    <n v="2016"/>
    <m/>
    <s v="Camp Manager"/>
    <s v="Male"/>
    <n v="37"/>
    <m/>
    <m/>
    <m/>
    <m/>
    <m/>
    <m/>
    <m/>
    <m/>
    <m/>
    <m/>
    <m/>
    <m/>
    <m/>
    <m/>
    <m/>
    <m/>
    <m/>
    <n v="6"/>
    <n v="2014"/>
    <n v="60"/>
    <n v="30"/>
    <n v="20"/>
    <m/>
    <n v="60"/>
    <n v="30"/>
    <n v="20"/>
    <m/>
    <s v="Nam Hkam"/>
    <n v="10"/>
    <m/>
    <b v="1"/>
    <x v="0"/>
    <x v="45"/>
    <x v="44"/>
    <x v="23"/>
    <b v="1"/>
    <s v="Less frequent than Monthly"/>
    <b v="1"/>
    <b v="0"/>
    <b v="1"/>
    <b v="1"/>
    <b v="1"/>
    <b v="1"/>
    <n v="443"/>
    <n v="2248"/>
    <n v="443"/>
    <n v="1"/>
    <n v="4"/>
    <s v="Other IDP camps"/>
    <m/>
    <n v="1"/>
    <n v="5"/>
    <m/>
    <m/>
    <x v="0"/>
    <x v="5"/>
    <b v="0"/>
    <n v="4"/>
    <n v="3"/>
    <m/>
    <m/>
    <n v="4"/>
    <n v="3"/>
    <n v="1"/>
    <n v="2"/>
    <b v="1"/>
    <b v="1"/>
    <b v="0"/>
    <b v="0"/>
    <b v="1"/>
    <b v="0"/>
    <b v="0"/>
    <m/>
    <b v="1"/>
    <n v="700"/>
    <b v="1"/>
    <n v="60"/>
    <b v="1"/>
    <x v="4"/>
    <b v="0"/>
    <m/>
    <s v="The students are going to other boarding house and some IDPs are working outside for their family income."/>
    <n v="7"/>
    <n v="7"/>
    <m/>
    <n v="2"/>
    <m/>
    <m/>
    <m/>
    <m/>
    <m/>
    <m/>
    <m/>
    <m/>
    <m/>
    <m/>
    <m/>
    <m/>
    <n v="2"/>
    <m/>
    <m/>
    <m/>
    <m/>
    <m/>
    <m/>
    <m/>
    <m/>
    <m/>
    <m/>
    <m/>
    <m/>
    <n v="4"/>
    <m/>
    <m/>
    <m/>
    <m/>
    <m/>
    <m/>
    <m/>
    <m/>
    <m/>
    <m/>
    <m/>
    <m/>
    <s v="Mansi"/>
    <s v="HKA Pra"/>
    <b v="1"/>
    <b v="1"/>
    <b v="0"/>
    <b v="0"/>
    <b v="1"/>
    <b v="0"/>
    <b v="1"/>
    <m/>
    <b v="0"/>
    <b v="0"/>
    <b v="0"/>
    <b v="0"/>
    <m/>
    <m/>
    <m/>
    <x v="1"/>
    <x v="0"/>
    <x v="0"/>
    <x v="0"/>
    <x v="0"/>
    <x v="1"/>
    <b v="0"/>
    <m/>
    <x v="0"/>
    <x v="0"/>
    <x v="0"/>
    <x v="0"/>
    <x v="0"/>
    <x v="0"/>
  </r>
  <r>
    <x v="1"/>
    <x v="10"/>
    <x v="50"/>
    <s v="MMR015CMP009"/>
    <s v="GCA"/>
    <s v="Urban"/>
    <n v="37"/>
    <n v="159"/>
    <n v="37"/>
    <n v="159"/>
    <n v="37"/>
    <n v="172"/>
    <s v="Shan_North"/>
    <s v="Manton"/>
    <s v="Urban"/>
    <s v="Ward (2)"/>
    <s v="Mandung - Jinghpaw"/>
    <s v="MMR015CMP009"/>
    <m/>
    <m/>
    <n v="0"/>
    <s v="Urban"/>
    <n v="1221"/>
    <x v="0"/>
    <n v="30"/>
    <n v="5"/>
    <n v="2016"/>
    <x v="0"/>
    <m/>
    <s v="Enumerator from camp profiling  responsible organization"/>
    <m/>
    <n v="17"/>
    <n v="5"/>
    <n v="2016"/>
    <n v="17"/>
    <n v="5"/>
    <n v="2016"/>
    <m/>
    <s v="Committee Member"/>
    <s v="Female"/>
    <n v="39"/>
    <m/>
    <s v="Camp Manager"/>
    <s v="Male"/>
    <n v="36"/>
    <m/>
    <m/>
    <m/>
    <m/>
    <m/>
    <m/>
    <m/>
    <m/>
    <m/>
    <m/>
    <m/>
    <m/>
    <m/>
    <n v="4"/>
    <n v="2012"/>
    <m/>
    <m/>
    <m/>
    <m/>
    <m/>
    <m/>
    <m/>
    <m/>
    <m/>
    <m/>
    <m/>
    <b v="0"/>
    <x v="0"/>
    <x v="46"/>
    <x v="45"/>
    <x v="24"/>
    <b v="1"/>
    <s v="At least Monthly"/>
    <b v="0"/>
    <b v="1"/>
    <b v="0"/>
    <b v="1"/>
    <b v="1"/>
    <b v="0"/>
    <n v="37"/>
    <n v="159"/>
    <n v="37"/>
    <m/>
    <m/>
    <m/>
    <m/>
    <n v="1"/>
    <n v="3"/>
    <m/>
    <m/>
    <x v="1"/>
    <x v="0"/>
    <b v="0"/>
    <n v="1"/>
    <n v="2"/>
    <n v="6"/>
    <m/>
    <n v="7"/>
    <n v="2"/>
    <n v="1"/>
    <n v="1"/>
    <b v="1"/>
    <b v="1"/>
    <b v="1"/>
    <b v="0"/>
    <b v="1"/>
    <b v="0"/>
    <b v="0"/>
    <m/>
    <b v="0"/>
    <m/>
    <b v="1"/>
    <n v="7"/>
    <b v="0"/>
    <x v="0"/>
    <b v="0"/>
    <m/>
    <s v="because of they go out for working for money and some of them are broken the rule of camp"/>
    <n v="3"/>
    <n v="3"/>
    <m/>
    <m/>
    <m/>
    <m/>
    <m/>
    <m/>
    <m/>
    <m/>
    <m/>
    <m/>
    <m/>
    <m/>
    <m/>
    <m/>
    <n v="1"/>
    <m/>
    <m/>
    <m/>
    <m/>
    <m/>
    <m/>
    <m/>
    <m/>
    <m/>
    <m/>
    <m/>
    <m/>
    <m/>
    <m/>
    <m/>
    <m/>
    <m/>
    <m/>
    <m/>
    <m/>
    <m/>
    <m/>
    <m/>
    <m/>
    <m/>
    <m/>
    <m/>
    <b v="1"/>
    <b v="0"/>
    <b v="0"/>
    <b v="0"/>
    <b v="0"/>
    <b v="0"/>
    <b v="0"/>
    <m/>
    <b v="0"/>
    <b v="0"/>
    <b v="0"/>
    <b v="0"/>
    <m/>
    <m/>
    <m/>
    <x v="1"/>
    <x v="0"/>
    <x v="0"/>
    <x v="0"/>
    <x v="0"/>
    <x v="1"/>
    <b v="0"/>
    <m/>
    <x v="0"/>
    <x v="0"/>
    <x v="0"/>
    <x v="0"/>
    <x v="0"/>
    <x v="0"/>
  </r>
  <r>
    <x v="1"/>
    <x v="10"/>
    <x v="51"/>
    <s v="MMR015CMP209"/>
    <s v="GCA"/>
    <s v="Urban"/>
    <n v="31"/>
    <n v="183"/>
    <n v="29"/>
    <n v="157"/>
    <n v="29"/>
    <n v="157"/>
    <s v="Shan_North"/>
    <s v="Manton"/>
    <s v="Manton Town"/>
    <s v="Pa Kha Laung"/>
    <s v="Mandung - RC"/>
    <s v="MMR015CMP209"/>
    <n v="97.116680000000002"/>
    <n v="23.24661"/>
    <n v="87.3"/>
    <s v="Urban"/>
    <n v="1251"/>
    <x v="6"/>
    <n v="8"/>
    <n v="6"/>
    <n v="2016"/>
    <x v="4"/>
    <m/>
    <s v="CCCM Focal Point"/>
    <m/>
    <n v="11"/>
    <n v="5"/>
    <n v="2016"/>
    <n v="11"/>
    <n v="5"/>
    <n v="2016"/>
    <m/>
    <s v="Camp Manager"/>
    <s v="1"/>
    <m/>
    <m/>
    <m/>
    <m/>
    <m/>
    <m/>
    <m/>
    <m/>
    <m/>
    <m/>
    <m/>
    <m/>
    <m/>
    <m/>
    <m/>
    <m/>
    <m/>
    <m/>
    <n v="5"/>
    <n v="2012"/>
    <m/>
    <m/>
    <m/>
    <m/>
    <m/>
    <m/>
    <m/>
    <m/>
    <m/>
    <m/>
    <m/>
    <b v="0"/>
    <x v="0"/>
    <x v="47"/>
    <x v="46"/>
    <x v="0"/>
    <b v="1"/>
    <s v="With each population change"/>
    <b v="0"/>
    <b v="1"/>
    <b v="0"/>
    <b v="1"/>
    <b v="1"/>
    <b v="1"/>
    <n v="29"/>
    <n v="157"/>
    <n v="29"/>
    <m/>
    <m/>
    <m/>
    <m/>
    <m/>
    <m/>
    <m/>
    <m/>
    <x v="0"/>
    <x v="0"/>
    <b v="0"/>
    <n v="5"/>
    <n v="0"/>
    <m/>
    <m/>
    <n v="5"/>
    <n v="0"/>
    <n v="5"/>
    <n v="0"/>
    <b v="1"/>
    <b v="1"/>
    <b v="0"/>
    <b v="0"/>
    <b v="0"/>
    <b v="0"/>
    <b v="0"/>
    <m/>
    <b v="0"/>
    <m/>
    <b v="0"/>
    <m/>
    <b v="1"/>
    <x v="0"/>
    <b v="1"/>
    <m/>
    <m/>
    <n v="1"/>
    <n v="2"/>
    <n v="3"/>
    <m/>
    <m/>
    <m/>
    <m/>
    <m/>
    <m/>
    <m/>
    <m/>
    <m/>
    <m/>
    <m/>
    <m/>
    <m/>
    <m/>
    <m/>
    <m/>
    <m/>
    <m/>
    <m/>
    <m/>
    <m/>
    <m/>
    <m/>
    <m/>
    <m/>
    <m/>
    <m/>
    <m/>
    <m/>
    <m/>
    <m/>
    <m/>
    <m/>
    <m/>
    <m/>
    <m/>
    <m/>
    <m/>
    <m/>
    <m/>
    <m/>
    <b v="0"/>
    <b v="0"/>
    <b v="0"/>
    <b v="0"/>
    <b v="0"/>
    <b v="0"/>
    <b v="0"/>
    <m/>
    <b v="0"/>
    <b v="0"/>
    <b v="0"/>
    <b v="0"/>
    <m/>
    <m/>
    <m/>
    <x v="0"/>
    <x v="0"/>
    <x v="0"/>
    <x v="0"/>
    <x v="0"/>
    <x v="0"/>
    <b v="0"/>
    <m/>
    <x v="0"/>
    <x v="0"/>
    <x v="0"/>
    <x v="0"/>
    <x v="0"/>
    <x v="0"/>
  </r>
  <r>
    <x v="0"/>
    <x v="8"/>
    <x v="52"/>
    <s v="MMR001CMP077"/>
    <s v="GCA"/>
    <s v="Mixed"/>
    <n v="18"/>
    <n v="79"/>
    <n v="18"/>
    <n v="81"/>
    <n v="18"/>
    <n v="81"/>
    <s v="Kachin"/>
    <s v="Mogaung"/>
    <s v="Nawng Kaing Htaw"/>
    <s v="Ma Haung"/>
    <s v="Mang Hawng Baptist Church"/>
    <s v="MMR001CMP077"/>
    <n v="96.942279999999997"/>
    <n v="25.296579999999999"/>
    <n v="0"/>
    <s v="Mixed"/>
    <n v="1142"/>
    <x v="0"/>
    <n v="9"/>
    <n v="5"/>
    <n v="2016"/>
    <x v="0"/>
    <m/>
    <s v="CCCM Focal Point"/>
    <m/>
    <n v="27"/>
    <n v="4"/>
    <n v="2016"/>
    <n v="27"/>
    <n v="4"/>
    <n v="2016"/>
    <m/>
    <s v="Camp Manager"/>
    <s v="Male"/>
    <n v="27"/>
    <m/>
    <s v="Committee Member"/>
    <s v="Female"/>
    <n v="24"/>
    <m/>
    <m/>
    <m/>
    <m/>
    <m/>
    <m/>
    <m/>
    <m/>
    <m/>
    <m/>
    <m/>
    <m/>
    <m/>
    <n v="5"/>
    <n v="2012"/>
    <n v="20"/>
    <n v="5"/>
    <m/>
    <m/>
    <m/>
    <m/>
    <m/>
    <m/>
    <s v="Mogawng"/>
    <n v="0.75"/>
    <m/>
    <b v="0"/>
    <x v="0"/>
    <x v="48"/>
    <x v="47"/>
    <x v="0"/>
    <b v="1"/>
    <s v="With each population change"/>
    <b v="1"/>
    <b v="0"/>
    <b v="0"/>
    <b v="1"/>
    <b v="1"/>
    <b v="1"/>
    <n v="18"/>
    <n v="81"/>
    <n v="18"/>
    <m/>
    <m/>
    <m/>
    <m/>
    <m/>
    <m/>
    <m/>
    <m/>
    <x v="0"/>
    <x v="0"/>
    <b v="0"/>
    <n v="2"/>
    <n v="3"/>
    <n v="6"/>
    <n v="4"/>
    <n v="8"/>
    <n v="7"/>
    <n v="1"/>
    <m/>
    <b v="1"/>
    <b v="1"/>
    <b v="0"/>
    <b v="0"/>
    <b v="1"/>
    <b v="0"/>
    <b v="0"/>
    <m/>
    <b v="0"/>
    <m/>
    <b v="0"/>
    <m/>
    <b v="0"/>
    <x v="0"/>
    <b v="0"/>
    <m/>
    <m/>
    <n v="1"/>
    <n v="0"/>
    <n v="1"/>
    <m/>
    <m/>
    <m/>
    <m/>
    <m/>
    <m/>
    <m/>
    <m/>
    <m/>
    <m/>
    <m/>
    <m/>
    <m/>
    <m/>
    <m/>
    <m/>
    <m/>
    <m/>
    <m/>
    <m/>
    <m/>
    <m/>
    <m/>
    <m/>
    <m/>
    <m/>
    <m/>
    <m/>
    <m/>
    <m/>
    <m/>
    <m/>
    <m/>
    <m/>
    <m/>
    <m/>
    <m/>
    <m/>
    <m/>
    <m/>
    <m/>
    <b v="0"/>
    <b v="0"/>
    <b v="0"/>
    <b v="0"/>
    <b v="0"/>
    <b v="0"/>
    <b v="0"/>
    <m/>
    <b v="0"/>
    <b v="0"/>
    <b v="0"/>
    <b v="0"/>
    <m/>
    <m/>
    <m/>
    <x v="1"/>
    <x v="0"/>
    <x v="1"/>
    <x v="1"/>
    <x v="1"/>
    <x v="1"/>
    <b v="0"/>
    <m/>
    <x v="0"/>
    <x v="1"/>
    <x v="0"/>
    <x v="0"/>
    <x v="0"/>
    <x v="0"/>
  </r>
  <r>
    <x v="0"/>
    <x v="3"/>
    <x v="53"/>
    <s v="MMR001CMP066"/>
    <s v="GCA"/>
    <s v="Urban"/>
    <n v="221"/>
    <n v="1003"/>
    <n v="192"/>
    <n v="873"/>
    <n v="192"/>
    <n v="873"/>
    <s v="Kachin"/>
    <s v="Mansi"/>
    <s v="Mansi Town"/>
    <s v="Kawng Yar Ward"/>
    <s v="Mansi Baptist Church"/>
    <s v="MMR001CMP066"/>
    <n v="97.291820000000001"/>
    <n v="24.129059999999999"/>
    <n v="0"/>
    <s v="Urban"/>
    <n v="1242"/>
    <x v="0"/>
    <n v="1"/>
    <n v="6"/>
    <n v="2016"/>
    <x v="0"/>
    <m/>
    <s v="CCCM Focal Point"/>
    <m/>
    <n v="9"/>
    <n v="5"/>
    <n v="2016"/>
    <n v="10"/>
    <n v="5"/>
    <n v="2016"/>
    <m/>
    <s v="Camp Manager"/>
    <s v="Male"/>
    <n v="30"/>
    <m/>
    <s v="Camp Resident"/>
    <s v="Female"/>
    <n v="35"/>
    <m/>
    <s v="Committee Member"/>
    <s v="Male"/>
    <n v="40"/>
    <m/>
    <s v="Religious leader"/>
    <s v="Male"/>
    <n v="35"/>
    <m/>
    <m/>
    <m/>
    <m/>
    <m/>
    <n v="11"/>
    <n v="2011"/>
    <m/>
    <m/>
    <m/>
    <m/>
    <m/>
    <m/>
    <m/>
    <m/>
    <m/>
    <m/>
    <m/>
    <b v="0"/>
    <x v="0"/>
    <x v="49"/>
    <x v="48"/>
    <x v="25"/>
    <b v="1"/>
    <s v="With each population change"/>
    <b v="1"/>
    <b v="0"/>
    <b v="0"/>
    <b v="1"/>
    <b v="1"/>
    <b v="1"/>
    <n v="192"/>
    <n v="873"/>
    <n v="192"/>
    <n v="3"/>
    <n v="15"/>
    <s v="Place of origin"/>
    <m/>
    <m/>
    <m/>
    <m/>
    <m/>
    <x v="0"/>
    <x v="3"/>
    <b v="0"/>
    <n v="5"/>
    <n v="7"/>
    <n v="2"/>
    <n v="1"/>
    <n v="7"/>
    <n v="8"/>
    <n v="1"/>
    <n v="2"/>
    <b v="1"/>
    <b v="1"/>
    <b v="1"/>
    <b v="1"/>
    <b v="1"/>
    <b v="0"/>
    <b v="0"/>
    <m/>
    <b v="0"/>
    <m/>
    <b v="1"/>
    <n v="30"/>
    <b v="0"/>
    <x v="0"/>
    <b v="0"/>
    <m/>
    <m/>
    <n v="2"/>
    <n v="2"/>
    <n v="2"/>
    <m/>
    <m/>
    <m/>
    <m/>
    <m/>
    <m/>
    <m/>
    <m/>
    <m/>
    <m/>
    <m/>
    <m/>
    <m/>
    <m/>
    <m/>
    <m/>
    <m/>
    <m/>
    <m/>
    <m/>
    <m/>
    <m/>
    <m/>
    <m/>
    <m/>
    <m/>
    <m/>
    <m/>
    <m/>
    <m/>
    <m/>
    <m/>
    <m/>
    <m/>
    <m/>
    <m/>
    <m/>
    <m/>
    <m/>
    <s v="Mansi"/>
    <s v="Jamai"/>
    <b v="0"/>
    <b v="0"/>
    <b v="0"/>
    <b v="0"/>
    <b v="0"/>
    <b v="0"/>
    <b v="0"/>
    <m/>
    <b v="0"/>
    <b v="0"/>
    <b v="0"/>
    <b v="0"/>
    <m/>
    <m/>
    <m/>
    <x v="0"/>
    <x v="0"/>
    <x v="0"/>
    <x v="0"/>
    <x v="0"/>
    <x v="0"/>
    <b v="0"/>
    <m/>
    <x v="0"/>
    <x v="0"/>
    <x v="0"/>
    <x v="0"/>
    <x v="0"/>
    <x v="0"/>
  </r>
  <r>
    <x v="0"/>
    <x v="5"/>
    <x v="54"/>
    <s v="MMR001CMP020"/>
    <s v="GCA"/>
    <s v="Rural"/>
    <n v="21"/>
    <n v="99"/>
    <n v="18"/>
    <n v="89"/>
    <n v="21"/>
    <n v="99"/>
    <s v="Kachin"/>
    <s v="Myitkyina"/>
    <s v="Maw Hpawng"/>
    <s v="Maw Hpawng"/>
    <s v="Maw Hpawng Hka Nan Baptist Church"/>
    <s v="MMR001CMP020"/>
    <n v="97.2843958974359"/>
    <n v="25.374343974359"/>
    <n v="0"/>
    <s v="Rural"/>
    <n v="1205"/>
    <x v="3"/>
    <m/>
    <m/>
    <m/>
    <x v="3"/>
    <m/>
    <s v="CCCM Focal Point"/>
    <m/>
    <n v="21"/>
    <n v="4"/>
    <n v="2016"/>
    <n v="25"/>
    <n v="4"/>
    <n v="2016"/>
    <m/>
    <s v="Camp Resident"/>
    <s v="Female"/>
    <n v="26"/>
    <m/>
    <m/>
    <m/>
    <m/>
    <m/>
    <m/>
    <m/>
    <m/>
    <m/>
    <m/>
    <m/>
    <m/>
    <m/>
    <m/>
    <m/>
    <m/>
    <m/>
    <n v="10"/>
    <n v="2011"/>
    <m/>
    <n v="90"/>
    <m/>
    <m/>
    <m/>
    <n v="90"/>
    <m/>
    <m/>
    <s v="Myitkyina"/>
    <n v="7"/>
    <m/>
    <b v="0"/>
    <x v="0"/>
    <x v="50"/>
    <x v="49"/>
    <x v="0"/>
    <b v="1"/>
    <s v="With each population change"/>
    <b v="0"/>
    <b v="0"/>
    <b v="0"/>
    <b v="1"/>
    <b v="1"/>
    <b v="1"/>
    <n v="18"/>
    <n v="89"/>
    <n v="21"/>
    <m/>
    <m/>
    <m/>
    <m/>
    <m/>
    <m/>
    <s v="Other IDP camps"/>
    <m/>
    <x v="0"/>
    <x v="0"/>
    <b v="0"/>
    <n v="4"/>
    <n v="5"/>
    <n v="1"/>
    <m/>
    <n v="5"/>
    <n v="5"/>
    <n v="1"/>
    <n v="1"/>
    <b v="1"/>
    <b v="1"/>
    <b v="0"/>
    <b v="0"/>
    <b v="0"/>
    <b v="0"/>
    <b v="0"/>
    <m/>
    <b v="0"/>
    <m/>
    <b v="0"/>
    <m/>
    <b v="0"/>
    <x v="0"/>
    <b v="1"/>
    <n v="10"/>
    <s v="Family Issue"/>
    <m/>
    <m/>
    <m/>
    <m/>
    <m/>
    <m/>
    <m/>
    <m/>
    <m/>
    <m/>
    <m/>
    <m/>
    <m/>
    <m/>
    <m/>
    <m/>
    <m/>
    <m/>
    <m/>
    <m/>
    <m/>
    <m/>
    <m/>
    <m/>
    <m/>
    <m/>
    <m/>
    <m/>
    <m/>
    <m/>
    <m/>
    <m/>
    <m/>
    <m/>
    <m/>
    <m/>
    <m/>
    <m/>
    <m/>
    <m/>
    <m/>
    <m/>
    <m/>
    <m/>
    <b v="0"/>
    <b v="0"/>
    <b v="0"/>
    <b v="0"/>
    <b v="0"/>
    <b v="0"/>
    <b v="0"/>
    <m/>
    <b v="0"/>
    <b v="0"/>
    <b v="0"/>
    <b v="0"/>
    <m/>
    <s v="Myitkyina"/>
    <s v="Manghkying"/>
    <x v="0"/>
    <x v="0"/>
    <x v="0"/>
    <x v="0"/>
    <x v="0"/>
    <x v="0"/>
    <b v="0"/>
    <m/>
    <x v="0"/>
    <x v="0"/>
    <x v="0"/>
    <x v="0"/>
    <x v="0"/>
    <x v="0"/>
  </r>
  <r>
    <x v="0"/>
    <x v="5"/>
    <x v="55"/>
    <s v="MMR001CMP021"/>
    <s v="GCA"/>
    <s v="Rural"/>
    <n v="14"/>
    <n v="71"/>
    <n v="11"/>
    <n v="56"/>
    <n v="13"/>
    <n v="71"/>
    <s v="Kachin"/>
    <s v="Myitkyina"/>
    <s v="Maw Hpawng"/>
    <s v="Maw Hpawng"/>
    <s v="Maw Hpawng Lhaovo Baptist Church"/>
    <s v="MMR001CMP021"/>
    <n v="97.290952037037002"/>
    <n v="25.371049444444399"/>
    <n v="476"/>
    <s v="Rural"/>
    <n v="1206"/>
    <x v="3"/>
    <m/>
    <m/>
    <m/>
    <x v="3"/>
    <m/>
    <s v="CCCM Focal Point"/>
    <m/>
    <n v="23"/>
    <n v="4"/>
    <n v="2016"/>
    <n v="24"/>
    <n v="4"/>
    <n v="2016"/>
    <m/>
    <s v="Camp Manager"/>
    <s v="Male"/>
    <n v="45"/>
    <m/>
    <s v="Committee Member"/>
    <s v="Male"/>
    <n v="48"/>
    <m/>
    <m/>
    <m/>
    <m/>
    <m/>
    <m/>
    <m/>
    <m/>
    <m/>
    <m/>
    <m/>
    <m/>
    <m/>
    <n v="10"/>
    <n v="2011"/>
    <m/>
    <n v="90"/>
    <m/>
    <m/>
    <m/>
    <n v="90"/>
    <m/>
    <m/>
    <s v="Myitkyia"/>
    <n v="7"/>
    <m/>
    <b v="0"/>
    <x v="0"/>
    <x v="51"/>
    <x v="50"/>
    <x v="0"/>
    <b v="1"/>
    <s v="With each population change"/>
    <b v="0"/>
    <b v="0"/>
    <b v="0"/>
    <b v="1"/>
    <b v="1"/>
    <b v="0"/>
    <n v="11"/>
    <n v="56"/>
    <n v="13"/>
    <n v="1"/>
    <n v="1"/>
    <s v="Other IDP camps"/>
    <m/>
    <n v="1"/>
    <n v="5"/>
    <s v="Other IDP camps"/>
    <m/>
    <x v="0"/>
    <x v="0"/>
    <b v="0"/>
    <n v="1"/>
    <n v="4"/>
    <n v="1"/>
    <m/>
    <n v="2"/>
    <n v="4"/>
    <n v="2"/>
    <n v="1"/>
    <b v="1"/>
    <b v="0"/>
    <b v="0"/>
    <b v="0"/>
    <b v="0"/>
    <b v="0"/>
    <b v="0"/>
    <m/>
    <b v="0"/>
    <m/>
    <b v="0"/>
    <m/>
    <b v="0"/>
    <x v="0"/>
    <b v="1"/>
    <n v="12"/>
    <s v="Marriage with host villager"/>
    <m/>
    <m/>
    <m/>
    <m/>
    <m/>
    <m/>
    <m/>
    <m/>
    <m/>
    <m/>
    <m/>
    <m/>
    <m/>
    <m/>
    <m/>
    <m/>
    <m/>
    <m/>
    <m/>
    <m/>
    <m/>
    <m/>
    <m/>
    <m/>
    <m/>
    <m/>
    <m/>
    <m/>
    <m/>
    <m/>
    <m/>
    <m/>
    <m/>
    <m/>
    <m/>
    <m/>
    <m/>
    <m/>
    <m/>
    <m/>
    <m/>
    <m/>
    <s v="Myitkyina"/>
    <s v="Mali Sut Yang"/>
    <b v="1"/>
    <b v="0"/>
    <b v="0"/>
    <b v="0"/>
    <b v="0"/>
    <b v="0"/>
    <b v="0"/>
    <m/>
    <b v="1"/>
    <b v="0"/>
    <b v="0"/>
    <b v="0"/>
    <m/>
    <s v="Chihpwi"/>
    <m/>
    <x v="1"/>
    <x v="0"/>
    <x v="0"/>
    <x v="0"/>
    <x v="1"/>
    <x v="1"/>
    <b v="0"/>
    <m/>
    <x v="0"/>
    <x v="0"/>
    <x v="0"/>
    <x v="0"/>
    <x v="0"/>
    <x v="0"/>
  </r>
  <r>
    <x v="0"/>
    <x v="0"/>
    <x v="56"/>
    <s v="MMR001CMP091"/>
    <s v="GCA"/>
    <s v="Urban"/>
    <n v="5"/>
    <n v="26"/>
    <n v="5"/>
    <n v="27"/>
    <n v="5"/>
    <n v="0"/>
    <s v="Kachin"/>
    <s v="Hpakant"/>
    <s v="Hpakan Town"/>
    <s v="Maw Wam Ward"/>
    <s v="Maw Wan, Mu-yin Baptist Church"/>
    <s v="MMR001CMP091"/>
    <n v="96.319687999999999"/>
    <n v="25.615202"/>
    <n v="319"/>
    <s v="Urban"/>
    <n v="1198"/>
    <x v="3"/>
    <n v="10"/>
    <n v="4"/>
    <n v="2016"/>
    <x v="3"/>
    <m/>
    <s v="CCCM Focal Point"/>
    <m/>
    <n v="6"/>
    <n v="4"/>
    <n v="2016"/>
    <n v="6"/>
    <n v="4"/>
    <n v="2016"/>
    <m/>
    <s v="Camp Manager"/>
    <s v="Male"/>
    <n v="42"/>
    <m/>
    <s v="Committee Member"/>
    <s v="Male"/>
    <n v="48"/>
    <m/>
    <s v="Committee Member"/>
    <s v="Male"/>
    <n v="40"/>
    <m/>
    <m/>
    <m/>
    <m/>
    <m/>
    <m/>
    <m/>
    <m/>
    <m/>
    <n v="8"/>
    <n v="2012"/>
    <m/>
    <m/>
    <m/>
    <m/>
    <m/>
    <m/>
    <m/>
    <m/>
    <m/>
    <m/>
    <m/>
    <b v="0"/>
    <x v="0"/>
    <x v="52"/>
    <x v="51"/>
    <x v="26"/>
    <b v="1"/>
    <s v="At least Monthly"/>
    <b v="0"/>
    <b v="1"/>
    <b v="0"/>
    <b v="1"/>
    <b v="1"/>
    <b v="1"/>
    <n v="5"/>
    <n v="27"/>
    <n v="5"/>
    <m/>
    <m/>
    <m/>
    <m/>
    <m/>
    <m/>
    <m/>
    <m/>
    <x v="1"/>
    <x v="0"/>
    <b v="0"/>
    <n v="1"/>
    <m/>
    <n v="2"/>
    <m/>
    <n v="3"/>
    <m/>
    <n v="1"/>
    <m/>
    <b v="0"/>
    <b v="0"/>
    <b v="0"/>
    <b v="0"/>
    <b v="1"/>
    <b v="0"/>
    <b v="0"/>
    <m/>
    <b v="0"/>
    <m/>
    <b v="0"/>
    <m/>
    <b v="0"/>
    <x v="0"/>
    <b v="0"/>
    <m/>
    <m/>
    <m/>
    <m/>
    <m/>
    <m/>
    <m/>
    <m/>
    <m/>
    <m/>
    <m/>
    <m/>
    <m/>
    <m/>
    <m/>
    <m/>
    <m/>
    <m/>
    <m/>
    <m/>
    <m/>
    <m/>
    <m/>
    <m/>
    <m/>
    <m/>
    <m/>
    <m/>
    <m/>
    <m/>
    <m/>
    <m/>
    <m/>
    <m/>
    <m/>
    <m/>
    <m/>
    <m/>
    <m/>
    <m/>
    <m/>
    <m/>
    <m/>
    <m/>
    <m/>
    <m/>
    <b v="0"/>
    <b v="0"/>
    <b v="0"/>
    <b v="0"/>
    <b v="0"/>
    <b v="0"/>
    <b v="0"/>
    <m/>
    <b v="0"/>
    <b v="0"/>
    <b v="0"/>
    <b v="0"/>
    <m/>
    <m/>
    <m/>
    <x v="0"/>
    <x v="0"/>
    <x v="0"/>
    <x v="0"/>
    <x v="0"/>
    <x v="0"/>
    <b v="0"/>
    <m/>
    <x v="0"/>
    <x v="0"/>
    <x v="0"/>
    <x v="0"/>
    <x v="0"/>
    <x v="0"/>
  </r>
  <r>
    <x v="1"/>
    <x v="7"/>
    <x v="57"/>
    <s v="MMR015CMP018"/>
    <s v="GCA"/>
    <s v="Rural"/>
    <n v="63"/>
    <n v="305"/>
    <n v="69"/>
    <n v="305"/>
    <n v="69"/>
    <n v="305"/>
    <s v="Shan_North"/>
    <s v="Kutkai"/>
    <s v="Mong Yu"/>
    <s v="Mong Yu"/>
    <s v="Mine Yu Lay village"/>
    <s v="MMR015CMP018"/>
    <n v="97.793306999999999"/>
    <n v="23.589089000000001"/>
    <n v="3457"/>
    <s v="Rural"/>
    <n v="1222"/>
    <x v="0"/>
    <n v="30"/>
    <n v="5"/>
    <n v="2016"/>
    <x v="0"/>
    <m/>
    <s v="Enumerator from camp profiling  responsible organization"/>
    <m/>
    <n v="22"/>
    <n v="5"/>
    <n v="2016"/>
    <n v="22"/>
    <n v="5"/>
    <n v="2016"/>
    <m/>
    <s v="Camp Manager"/>
    <s v="Male"/>
    <n v="63"/>
    <m/>
    <s v="Camp Resident"/>
    <s v="Female"/>
    <n v="51"/>
    <m/>
    <s v="Committee Member"/>
    <s v="Male"/>
    <n v="29"/>
    <m/>
    <m/>
    <m/>
    <m/>
    <m/>
    <m/>
    <m/>
    <m/>
    <m/>
    <n v="1"/>
    <n v="2013"/>
    <n v="120"/>
    <n v="45"/>
    <n v="45"/>
    <n v="0"/>
    <n v="120"/>
    <n v="45"/>
    <n v="45"/>
    <n v="0"/>
    <s v="Nampakka"/>
    <n v="3"/>
    <m/>
    <b v="0"/>
    <x v="0"/>
    <x v="53"/>
    <x v="6"/>
    <x v="0"/>
    <b v="1"/>
    <s v="With each population change"/>
    <b v="0"/>
    <b v="1"/>
    <b v="0"/>
    <b v="1"/>
    <b v="1"/>
    <b v="0"/>
    <n v="69"/>
    <n v="305"/>
    <n v="69"/>
    <m/>
    <m/>
    <m/>
    <m/>
    <m/>
    <m/>
    <m/>
    <m/>
    <x v="0"/>
    <x v="3"/>
    <b v="0"/>
    <n v="7"/>
    <n v="2"/>
    <n v="0"/>
    <n v="0"/>
    <n v="7"/>
    <n v="2"/>
    <n v="2"/>
    <n v="0"/>
    <b v="1"/>
    <b v="1"/>
    <b v="1"/>
    <b v="1"/>
    <b v="1"/>
    <b v="1"/>
    <b v="0"/>
    <m/>
    <b v="0"/>
    <m/>
    <b v="1"/>
    <n v="7"/>
    <b v="0"/>
    <x v="0"/>
    <b v="0"/>
    <m/>
    <m/>
    <m/>
    <m/>
    <m/>
    <m/>
    <m/>
    <m/>
    <m/>
    <m/>
    <m/>
    <m/>
    <m/>
    <m/>
    <m/>
    <m/>
    <m/>
    <m/>
    <m/>
    <m/>
    <m/>
    <m/>
    <m/>
    <m/>
    <m/>
    <m/>
    <m/>
    <m/>
    <m/>
    <m/>
    <m/>
    <m/>
    <m/>
    <m/>
    <m/>
    <m/>
    <m/>
    <m/>
    <m/>
    <m/>
    <m/>
    <m/>
    <m/>
    <m/>
    <m/>
    <m/>
    <b v="0"/>
    <b v="0"/>
    <b v="0"/>
    <b v="0"/>
    <b v="0"/>
    <b v="0"/>
    <b v="0"/>
    <m/>
    <b v="0"/>
    <b v="0"/>
    <b v="0"/>
    <b v="0"/>
    <m/>
    <m/>
    <m/>
    <x v="0"/>
    <x v="0"/>
    <x v="0"/>
    <x v="0"/>
    <x v="0"/>
    <x v="0"/>
    <b v="0"/>
    <m/>
    <x v="0"/>
    <x v="1"/>
    <x v="1"/>
    <x v="0"/>
    <x v="0"/>
    <x v="0"/>
  </r>
  <r>
    <x v="0"/>
    <x v="0"/>
    <x v="58"/>
    <s v="MMR001CMP192"/>
    <s v="GCA"/>
    <s v="Urban"/>
    <n v="17"/>
    <n v="64"/>
    <n v="12"/>
    <n v="47"/>
    <n v="12"/>
    <n v="0"/>
    <s v="Kachin"/>
    <s v="Hpakant"/>
    <s v="Nam Ma Hpyit"/>
    <s v="Nam Ma Hpyit"/>
    <s v="Nam Ma Phyit, COC"/>
    <s v="MMR001CMP192"/>
    <n v="96.339590000000001"/>
    <n v="25.617998"/>
    <m/>
    <s v="Urban"/>
    <n v="1199"/>
    <x v="3"/>
    <n v="18"/>
    <n v="4"/>
    <n v="2016"/>
    <x v="3"/>
    <m/>
    <s v="CCCM Focal Point"/>
    <m/>
    <n v="8"/>
    <n v="4"/>
    <n v="2016"/>
    <n v="8"/>
    <n v="4"/>
    <n v="2016"/>
    <m/>
    <s v="Camp Manager"/>
    <s v="Male"/>
    <n v="32"/>
    <m/>
    <s v="Committee Member"/>
    <s v="Male"/>
    <n v="45"/>
    <m/>
    <s v="Committee Member"/>
    <s v="Male"/>
    <n v="28"/>
    <m/>
    <m/>
    <m/>
    <m/>
    <m/>
    <m/>
    <m/>
    <m/>
    <m/>
    <n v="1"/>
    <n v="2013"/>
    <m/>
    <m/>
    <m/>
    <m/>
    <m/>
    <m/>
    <m/>
    <m/>
    <m/>
    <m/>
    <m/>
    <b v="0"/>
    <x v="0"/>
    <x v="54"/>
    <x v="52"/>
    <x v="0"/>
    <b v="1"/>
    <s v="At least Monthly"/>
    <b v="0"/>
    <b v="1"/>
    <b v="0"/>
    <b v="1"/>
    <b v="1"/>
    <b v="1"/>
    <n v="12"/>
    <n v="47"/>
    <n v="12"/>
    <m/>
    <m/>
    <s v="Place of origin"/>
    <m/>
    <n v="4"/>
    <n v="16"/>
    <s v="Place of origin"/>
    <m/>
    <x v="0"/>
    <x v="0"/>
    <b v="0"/>
    <n v="4"/>
    <n v="3"/>
    <n v="4"/>
    <m/>
    <n v="8"/>
    <n v="3"/>
    <n v="2"/>
    <n v="1"/>
    <b v="1"/>
    <b v="1"/>
    <b v="0"/>
    <b v="0"/>
    <b v="1"/>
    <b v="0"/>
    <b v="0"/>
    <m/>
    <b v="1"/>
    <n v="15"/>
    <b v="1"/>
    <n v="2"/>
    <b v="0"/>
    <x v="0"/>
    <b v="0"/>
    <m/>
    <m/>
    <m/>
    <m/>
    <m/>
    <m/>
    <m/>
    <m/>
    <m/>
    <m/>
    <m/>
    <m/>
    <m/>
    <m/>
    <m/>
    <n v="1"/>
    <m/>
    <n v="1"/>
    <m/>
    <m/>
    <m/>
    <m/>
    <m/>
    <m/>
    <m/>
    <m/>
    <m/>
    <m/>
    <m/>
    <m/>
    <m/>
    <m/>
    <m/>
    <m/>
    <m/>
    <m/>
    <m/>
    <m/>
    <m/>
    <m/>
    <m/>
    <m/>
    <m/>
    <m/>
    <s v="HPAKANT"/>
    <s v="KAN SEE"/>
    <b v="0"/>
    <b v="1"/>
    <b v="0"/>
    <b v="0"/>
    <b v="0"/>
    <b v="1"/>
    <b v="0"/>
    <m/>
    <b v="0"/>
    <b v="0"/>
    <b v="1"/>
    <b v="0"/>
    <m/>
    <s v="Hpakant"/>
    <s v="KAN SEE"/>
    <x v="1"/>
    <x v="0"/>
    <x v="0"/>
    <x v="1"/>
    <x v="1"/>
    <x v="0"/>
    <b v="0"/>
    <m/>
    <x v="0"/>
    <x v="0"/>
    <x v="0"/>
    <x v="0"/>
    <x v="0"/>
    <x v="0"/>
  </r>
  <r>
    <x v="1"/>
    <x v="11"/>
    <x v="59"/>
    <s v="MMR015CMP014"/>
    <s v="GCA"/>
    <s v="Urban"/>
    <n v="9"/>
    <n v="38"/>
    <n v="9"/>
    <n v="37"/>
    <n v="9"/>
    <n v="37"/>
    <s v="Shan_North"/>
    <s v="Namtu"/>
    <s v="Namtu Town"/>
    <s v="Namtu Ward"/>
    <s v="Nam Tu Baptist"/>
    <s v="MMR015CMP014"/>
    <m/>
    <m/>
    <n v="0"/>
    <s v="Urban"/>
    <n v="1229"/>
    <x v="0"/>
    <n v="30"/>
    <n v="5"/>
    <n v="2016"/>
    <x v="0"/>
    <m/>
    <s v="Enumerator from camp profiling  responsible organization"/>
    <m/>
    <n v="18"/>
    <n v="5"/>
    <n v="2016"/>
    <n v="18"/>
    <n v="5"/>
    <n v="2016"/>
    <m/>
    <s v="Camp Manager"/>
    <s v="Male"/>
    <n v="47"/>
    <m/>
    <m/>
    <m/>
    <m/>
    <m/>
    <m/>
    <m/>
    <m/>
    <m/>
    <m/>
    <m/>
    <m/>
    <m/>
    <m/>
    <m/>
    <m/>
    <m/>
    <n v="4"/>
    <n v="2011"/>
    <m/>
    <m/>
    <m/>
    <m/>
    <m/>
    <m/>
    <m/>
    <m/>
    <m/>
    <m/>
    <m/>
    <b v="0"/>
    <x v="0"/>
    <x v="55"/>
    <x v="53"/>
    <x v="27"/>
    <b v="1"/>
    <s v="At least Monthly"/>
    <b v="0"/>
    <b v="1"/>
    <b v="0"/>
    <b v="1"/>
    <b v="1"/>
    <b v="1"/>
    <n v="9"/>
    <n v="37"/>
    <n v="9"/>
    <m/>
    <m/>
    <m/>
    <m/>
    <n v="1"/>
    <n v="4"/>
    <m/>
    <m/>
    <x v="0"/>
    <x v="0"/>
    <b v="0"/>
    <n v="1"/>
    <n v="1"/>
    <n v="7"/>
    <n v="2"/>
    <n v="8"/>
    <n v="3"/>
    <n v="2"/>
    <n v="0"/>
    <b v="0"/>
    <b v="0"/>
    <b v="0"/>
    <b v="0"/>
    <b v="1"/>
    <b v="0"/>
    <b v="0"/>
    <m/>
    <b v="1"/>
    <n v="21"/>
    <b v="0"/>
    <m/>
    <b v="0"/>
    <x v="0"/>
    <b v="0"/>
    <m/>
    <m/>
    <m/>
    <m/>
    <m/>
    <m/>
    <m/>
    <m/>
    <m/>
    <m/>
    <m/>
    <m/>
    <m/>
    <m/>
    <m/>
    <m/>
    <m/>
    <m/>
    <m/>
    <m/>
    <m/>
    <m/>
    <m/>
    <m/>
    <m/>
    <m/>
    <m/>
    <m/>
    <m/>
    <m/>
    <m/>
    <m/>
    <m/>
    <m/>
    <m/>
    <m/>
    <m/>
    <m/>
    <m/>
    <m/>
    <m/>
    <m/>
    <m/>
    <m/>
    <m/>
    <m/>
    <b v="0"/>
    <b v="1"/>
    <b v="0"/>
    <b v="0"/>
    <b v="0"/>
    <b v="0"/>
    <b v="0"/>
    <m/>
    <b v="0"/>
    <b v="0"/>
    <b v="0"/>
    <b v="0"/>
    <m/>
    <m/>
    <m/>
    <x v="1"/>
    <x v="0"/>
    <x v="0"/>
    <x v="0"/>
    <x v="0"/>
    <x v="1"/>
    <b v="0"/>
    <m/>
    <x v="0"/>
    <x v="0"/>
    <x v="0"/>
    <x v="0"/>
    <x v="0"/>
    <x v="0"/>
  </r>
  <r>
    <x v="1"/>
    <x v="12"/>
    <x v="60"/>
    <s v="MMR015CMP215"/>
    <s v="GCA"/>
    <s v="Urban"/>
    <n v="126"/>
    <n v="572"/>
    <n v="123"/>
    <n v="571"/>
    <n v="124"/>
    <n v="575"/>
    <s v="Shan_North"/>
    <s v="Namhkan"/>
    <m/>
    <m/>
    <s v="Namhkan - Pang Long KBC"/>
    <s v="MMR015CMP215"/>
    <m/>
    <m/>
    <m/>
    <s v="Urban"/>
    <n v="1230"/>
    <x v="0"/>
    <n v="31"/>
    <n v="5"/>
    <n v="2016"/>
    <x v="0"/>
    <m/>
    <s v="Enumerator from camp profiling  responsible organization"/>
    <m/>
    <n v="7"/>
    <n v="5"/>
    <n v="2016"/>
    <n v="11"/>
    <n v="5"/>
    <n v="2016"/>
    <m/>
    <s v="Camp Manager"/>
    <s v="Male"/>
    <n v="41"/>
    <m/>
    <m/>
    <m/>
    <m/>
    <m/>
    <m/>
    <m/>
    <m/>
    <m/>
    <m/>
    <m/>
    <m/>
    <m/>
    <m/>
    <m/>
    <m/>
    <m/>
    <n v="4"/>
    <n v="2014"/>
    <m/>
    <m/>
    <m/>
    <m/>
    <m/>
    <m/>
    <m/>
    <m/>
    <m/>
    <m/>
    <m/>
    <b v="0"/>
    <x v="0"/>
    <x v="56"/>
    <x v="54"/>
    <x v="28"/>
    <b v="1"/>
    <s v="At least Monthly"/>
    <b v="0"/>
    <b v="1"/>
    <b v="0"/>
    <b v="1"/>
    <b v="1"/>
    <b v="1"/>
    <n v="123"/>
    <n v="571"/>
    <n v="124"/>
    <m/>
    <m/>
    <m/>
    <m/>
    <n v="2"/>
    <n v="11"/>
    <s v="Other IDP camps"/>
    <m/>
    <x v="0"/>
    <x v="3"/>
    <b v="0"/>
    <n v="4"/>
    <n v="6"/>
    <n v="2"/>
    <m/>
    <n v="6"/>
    <n v="6"/>
    <n v="1"/>
    <m/>
    <b v="1"/>
    <b v="1"/>
    <b v="0"/>
    <b v="0"/>
    <b v="1"/>
    <b v="0"/>
    <b v="0"/>
    <m/>
    <b v="0"/>
    <m/>
    <b v="1"/>
    <n v="15"/>
    <b v="0"/>
    <x v="0"/>
    <b v="1"/>
    <n v="1"/>
    <s v="because of shelter gap and no land"/>
    <m/>
    <m/>
    <m/>
    <m/>
    <m/>
    <m/>
    <m/>
    <m/>
    <m/>
    <m/>
    <m/>
    <m/>
    <m/>
    <m/>
    <m/>
    <m/>
    <m/>
    <m/>
    <m/>
    <m/>
    <m/>
    <m/>
    <m/>
    <m/>
    <m/>
    <m/>
    <m/>
    <m/>
    <m/>
    <m/>
    <m/>
    <m/>
    <m/>
    <m/>
    <m/>
    <m/>
    <m/>
    <m/>
    <m/>
    <m/>
    <m/>
    <m/>
    <m/>
    <m/>
    <b v="1"/>
    <b v="0"/>
    <b v="0"/>
    <b v="1"/>
    <b v="0"/>
    <b v="1"/>
    <b v="0"/>
    <m/>
    <b v="0"/>
    <b v="1"/>
    <b v="0"/>
    <b v="0"/>
    <m/>
    <s v="Mansi"/>
    <s v="Lana Zup Ja"/>
    <x v="0"/>
    <x v="0"/>
    <x v="0"/>
    <x v="0"/>
    <x v="0"/>
    <x v="0"/>
    <b v="0"/>
    <m/>
    <x v="0"/>
    <x v="1"/>
    <x v="1"/>
    <x v="0"/>
    <x v="0"/>
    <x v="0"/>
  </r>
  <r>
    <x v="0"/>
    <x v="5"/>
    <x v="61"/>
    <s v="MMR001CMP024"/>
    <s v="GCA"/>
    <s v="Rural"/>
    <n v="67"/>
    <n v="327"/>
    <n v="68"/>
    <n v="327"/>
    <n v="68"/>
    <n v="327"/>
    <s v="Kachin"/>
    <s v="Myitkyina"/>
    <s v="Nam Koi"/>
    <s v="Nam Koi"/>
    <s v="Nan Kway St. John Catholic Church"/>
    <s v="MMR001CMP024"/>
    <n v="97.359320175438597"/>
    <n v="25.410569298245601"/>
    <n v="0"/>
    <s v="Rural"/>
    <n v="1177"/>
    <x v="7"/>
    <n v="19"/>
    <n v="5"/>
    <n v="2016"/>
    <x v="1"/>
    <m/>
    <s v="CCCM Focal Point"/>
    <m/>
    <n v="27"/>
    <n v="4"/>
    <n v="2016"/>
    <n v="13"/>
    <n v="5"/>
    <n v="2016"/>
    <m/>
    <s v="Committee Member"/>
    <s v="Female"/>
    <n v="45"/>
    <m/>
    <s v="Camp Resident"/>
    <s v="Male"/>
    <n v="50"/>
    <m/>
    <s v="Committee Member"/>
    <s v="Female"/>
    <n v="27"/>
    <m/>
    <m/>
    <m/>
    <m/>
    <m/>
    <m/>
    <m/>
    <m/>
    <m/>
    <n v="1"/>
    <n v="2012"/>
    <n v="120"/>
    <n v="30"/>
    <n v="10"/>
    <n v="0"/>
    <n v="120"/>
    <n v="30"/>
    <n v="10"/>
    <n v="0"/>
    <s v="Myitkyina"/>
    <n v="5"/>
    <m/>
    <b v="0"/>
    <x v="0"/>
    <x v="57"/>
    <x v="55"/>
    <x v="29"/>
    <b v="1"/>
    <s v="At least Monthly"/>
    <b v="0"/>
    <b v="0"/>
    <b v="0"/>
    <b v="1"/>
    <b v="1"/>
    <b v="1"/>
    <n v="68"/>
    <n v="327"/>
    <n v="68"/>
    <n v="2"/>
    <n v="10"/>
    <s v="Place of origin"/>
    <m/>
    <n v="1"/>
    <n v="4"/>
    <s v="Host families"/>
    <m/>
    <x v="0"/>
    <x v="3"/>
    <b v="0"/>
    <n v="6"/>
    <n v="8"/>
    <n v="0"/>
    <n v="1"/>
    <n v="6"/>
    <n v="9"/>
    <n v="1"/>
    <n v="2"/>
    <b v="1"/>
    <b v="1"/>
    <b v="0"/>
    <b v="0"/>
    <b v="1"/>
    <b v="0"/>
    <b v="0"/>
    <m/>
    <b v="0"/>
    <m/>
    <b v="1"/>
    <n v="15"/>
    <b v="0"/>
    <x v="0"/>
    <b v="1"/>
    <n v="2"/>
    <s v="Some HH are living oudside of the Camp"/>
    <m/>
    <m/>
    <m/>
    <m/>
    <m/>
    <m/>
    <m/>
    <m/>
    <m/>
    <m/>
    <m/>
    <m/>
    <m/>
    <m/>
    <m/>
    <m/>
    <m/>
    <m/>
    <m/>
    <m/>
    <m/>
    <m/>
    <m/>
    <m/>
    <m/>
    <m/>
    <m/>
    <m/>
    <m/>
    <m/>
    <m/>
    <m/>
    <m/>
    <m/>
    <m/>
    <m/>
    <m/>
    <m/>
    <m/>
    <m/>
    <m/>
    <m/>
    <s v="Myitkyina"/>
    <s v="Tar Law Gyi"/>
    <b v="0"/>
    <b v="0"/>
    <b v="0"/>
    <b v="0"/>
    <b v="0"/>
    <b v="1"/>
    <b v="0"/>
    <m/>
    <b v="0"/>
    <b v="1"/>
    <b v="0"/>
    <b v="0"/>
    <m/>
    <s v="Hpakant"/>
    <s v="Maw Wan"/>
    <x v="1"/>
    <x v="0"/>
    <x v="0"/>
    <x v="1"/>
    <x v="1"/>
    <x v="1"/>
    <b v="0"/>
    <m/>
    <x v="0"/>
    <x v="0"/>
    <x v="0"/>
    <x v="0"/>
    <x v="0"/>
    <x v="0"/>
  </r>
  <r>
    <x v="0"/>
    <x v="1"/>
    <x v="62"/>
    <s v="MMR001CMP054"/>
    <s v="GCA"/>
    <s v="Rural"/>
    <n v="20"/>
    <n v="103"/>
    <n v="19"/>
    <n v="108"/>
    <n v="19"/>
    <n v="0"/>
    <s v="Kachin"/>
    <s v="Bhamo"/>
    <s v="Nam Hlaing"/>
    <s v="Nam Hlaing"/>
    <s v="Nant Hlaing Church"/>
    <s v="MMR001CMP054"/>
    <n v="97.315860000000001"/>
    <n v="24.32638"/>
    <n v="0"/>
    <s v="Rural"/>
    <n v="1165"/>
    <x v="2"/>
    <n v="19"/>
    <n v="5"/>
    <n v="2016"/>
    <x v="2"/>
    <m/>
    <s v="CCCM Focal Point"/>
    <m/>
    <n v="8"/>
    <n v="5"/>
    <n v="2016"/>
    <n v="8"/>
    <n v="5"/>
    <n v="2016"/>
    <m/>
    <s v="Camp Manager"/>
    <s v="Female"/>
    <n v="28"/>
    <m/>
    <m/>
    <m/>
    <m/>
    <m/>
    <m/>
    <m/>
    <m/>
    <m/>
    <m/>
    <m/>
    <m/>
    <m/>
    <m/>
    <m/>
    <m/>
    <m/>
    <n v="11"/>
    <n v="2011"/>
    <n v="210"/>
    <n v="60"/>
    <n v="60"/>
    <m/>
    <n v="210"/>
    <n v="60"/>
    <n v="60"/>
    <m/>
    <s v="Banmaw"/>
    <n v="10"/>
    <m/>
    <b v="0"/>
    <x v="0"/>
    <x v="58"/>
    <x v="56"/>
    <x v="0"/>
    <b v="1"/>
    <s v="Less frequent than Monthly"/>
    <b v="0"/>
    <b v="0"/>
    <b v="1"/>
    <b v="1"/>
    <b v="1"/>
    <b v="1"/>
    <n v="19"/>
    <n v="108"/>
    <n v="19"/>
    <m/>
    <m/>
    <m/>
    <m/>
    <m/>
    <m/>
    <m/>
    <m/>
    <x v="0"/>
    <x v="6"/>
    <b v="0"/>
    <n v="4"/>
    <n v="5"/>
    <m/>
    <n v="1"/>
    <n v="4"/>
    <n v="6"/>
    <m/>
    <n v="2"/>
    <b v="1"/>
    <b v="1"/>
    <b v="0"/>
    <b v="0"/>
    <b v="0"/>
    <b v="0"/>
    <b v="0"/>
    <m/>
    <b v="0"/>
    <m/>
    <b v="1"/>
    <n v="3"/>
    <b v="0"/>
    <x v="0"/>
    <b v="1"/>
    <n v="108"/>
    <m/>
    <n v="1"/>
    <n v="3"/>
    <n v="4"/>
    <m/>
    <m/>
    <m/>
    <m/>
    <m/>
    <m/>
    <m/>
    <m/>
    <m/>
    <m/>
    <m/>
    <m/>
    <m/>
    <m/>
    <m/>
    <m/>
    <m/>
    <m/>
    <m/>
    <m/>
    <m/>
    <m/>
    <m/>
    <m/>
    <m/>
    <m/>
    <m/>
    <m/>
    <m/>
    <m/>
    <m/>
    <m/>
    <m/>
    <m/>
    <m/>
    <m/>
    <m/>
    <m/>
    <m/>
    <m/>
    <m/>
    <b v="0"/>
    <b v="0"/>
    <b v="0"/>
    <b v="0"/>
    <b v="0"/>
    <b v="0"/>
    <b v="0"/>
    <m/>
    <b v="0"/>
    <b v="0"/>
    <b v="0"/>
    <b v="0"/>
    <m/>
    <m/>
    <m/>
    <x v="0"/>
    <x v="0"/>
    <x v="0"/>
    <x v="0"/>
    <x v="0"/>
    <x v="0"/>
    <b v="0"/>
    <m/>
    <x v="0"/>
    <x v="0"/>
    <x v="0"/>
    <x v="0"/>
    <x v="0"/>
    <x v="0"/>
  </r>
  <r>
    <x v="0"/>
    <x v="0"/>
    <x v="63"/>
    <s v="MMR001CMP103"/>
    <s v="GCA"/>
    <s v="Rural"/>
    <n v="48"/>
    <n v="420"/>
    <n v="48"/>
    <n v="220"/>
    <n v="48"/>
    <n v="220"/>
    <s v="Kachin"/>
    <s v="Hpakant"/>
    <s v="Nam Ma Hpyit"/>
    <s v="Nam Ma Hpyit"/>
    <s v="Nant Ma Hpit Catholic Church"/>
    <s v="MMR001CMP103"/>
    <n v="96.341352999999998"/>
    <n v="25.613894999999999"/>
    <n v="0"/>
    <s v="Rural"/>
    <n v="1178"/>
    <x v="5"/>
    <n v="17"/>
    <n v="5"/>
    <n v="2016"/>
    <x v="1"/>
    <m/>
    <s v="CCCM Focal Point"/>
    <m/>
    <n v="25"/>
    <n v="4"/>
    <n v="2016"/>
    <n v="5"/>
    <n v="5"/>
    <n v="2016"/>
    <m/>
    <s v="Camp Manager"/>
    <s v="Male"/>
    <n v="50"/>
    <m/>
    <s v="Camp Resident"/>
    <s v="Female"/>
    <n v="48"/>
    <m/>
    <s v="Committee Member"/>
    <s v="Male"/>
    <n v="39"/>
    <m/>
    <s v="Religious leader"/>
    <s v="Female"/>
    <n v="25"/>
    <m/>
    <m/>
    <m/>
    <m/>
    <m/>
    <n v="8"/>
    <n v="2012"/>
    <n v="60"/>
    <n v="15"/>
    <n v="15"/>
    <m/>
    <n v="60"/>
    <n v="15"/>
    <n v="15"/>
    <m/>
    <s v="Hpakant"/>
    <n v="1"/>
    <m/>
    <b v="0"/>
    <x v="1"/>
    <x v="59"/>
    <x v="57"/>
    <x v="0"/>
    <b v="1"/>
    <s v="At least Monthly"/>
    <b v="0"/>
    <b v="0"/>
    <b v="1"/>
    <b v="1"/>
    <b v="1"/>
    <b v="1"/>
    <n v="48"/>
    <n v="220"/>
    <n v="48"/>
    <n v="4"/>
    <n v="18"/>
    <s v="Place of origin"/>
    <m/>
    <n v="6"/>
    <n v="26"/>
    <s v="Place of origin"/>
    <m/>
    <x v="1"/>
    <x v="0"/>
    <b v="0"/>
    <n v="2"/>
    <n v="5"/>
    <m/>
    <m/>
    <n v="2"/>
    <n v="5"/>
    <m/>
    <n v="2"/>
    <b v="1"/>
    <b v="0"/>
    <b v="0"/>
    <b v="0"/>
    <b v="0"/>
    <b v="0"/>
    <b v="0"/>
    <m/>
    <b v="1"/>
    <n v="60"/>
    <b v="1"/>
    <n v="10"/>
    <b v="0"/>
    <x v="0"/>
    <b v="0"/>
    <m/>
    <m/>
    <n v="3"/>
    <n v="0"/>
    <n v="3"/>
    <n v="2"/>
    <m/>
    <m/>
    <m/>
    <m/>
    <m/>
    <m/>
    <m/>
    <m/>
    <m/>
    <m/>
    <m/>
    <n v="2"/>
    <n v="0"/>
    <m/>
    <m/>
    <m/>
    <m/>
    <m/>
    <m/>
    <m/>
    <m/>
    <m/>
    <m/>
    <m/>
    <n v="0"/>
    <n v="2"/>
    <m/>
    <m/>
    <m/>
    <m/>
    <m/>
    <m/>
    <m/>
    <m/>
    <m/>
    <m/>
    <m/>
    <n v="2"/>
    <s v="HPAKANT"/>
    <m/>
    <b v="0"/>
    <b v="1"/>
    <b v="0"/>
    <b v="0"/>
    <b v="0"/>
    <b v="0"/>
    <b v="0"/>
    <m/>
    <b v="0"/>
    <b v="1"/>
    <b v="0"/>
    <b v="0"/>
    <m/>
    <m/>
    <m/>
    <x v="0"/>
    <x v="0"/>
    <x v="0"/>
    <x v="0"/>
    <x v="0"/>
    <x v="0"/>
    <b v="0"/>
    <m/>
    <x v="0"/>
    <x v="0"/>
    <x v="0"/>
    <x v="0"/>
    <x v="0"/>
    <x v="0"/>
  </r>
  <r>
    <x v="0"/>
    <x v="1"/>
    <x v="64"/>
    <s v="MMR001CMP193"/>
    <s v="GCA"/>
    <s v="Rural"/>
    <n v="157"/>
    <n v="761"/>
    <n v="150"/>
    <n v="761"/>
    <n v="150"/>
    <n v="761"/>
    <s v="Kachin"/>
    <s v="Bhamo"/>
    <s v="Han Te"/>
    <s v="Hpan Hkar Kone"/>
    <s v="Phan Khar Kone"/>
    <s v="MMR001CMP193"/>
    <n v="97.252650000000003"/>
    <n v="24.222349999999999"/>
    <n v="0"/>
    <s v="Rural"/>
    <n v="1245"/>
    <x v="0"/>
    <n v="2"/>
    <n v="5"/>
    <n v="2016"/>
    <x v="0"/>
    <m/>
    <s v="CCCM Focal Point"/>
    <m/>
    <n v="6"/>
    <n v="5"/>
    <n v="2016"/>
    <n v="10"/>
    <n v="5"/>
    <n v="2016"/>
    <m/>
    <s v="Camp Manager"/>
    <s v="Male"/>
    <n v="45"/>
    <m/>
    <s v="Camp Resident"/>
    <s v="Male"/>
    <n v="30"/>
    <m/>
    <s v="Committee Member"/>
    <s v="Female"/>
    <n v="37"/>
    <m/>
    <s v="Religious leader"/>
    <s v="Male"/>
    <n v="46"/>
    <m/>
    <m/>
    <m/>
    <m/>
    <m/>
    <n v="1"/>
    <n v="2013"/>
    <m/>
    <n v="20"/>
    <n v="20"/>
    <m/>
    <m/>
    <n v="20"/>
    <n v="20"/>
    <m/>
    <s v="Bhamo"/>
    <n v="8"/>
    <m/>
    <b v="0"/>
    <x v="0"/>
    <x v="60"/>
    <x v="58"/>
    <x v="0"/>
    <b v="1"/>
    <s v="At least Monthly"/>
    <b v="1"/>
    <b v="0"/>
    <b v="0"/>
    <b v="1"/>
    <b v="1"/>
    <b v="1"/>
    <n v="150"/>
    <n v="761"/>
    <n v="150"/>
    <m/>
    <m/>
    <m/>
    <m/>
    <m/>
    <m/>
    <m/>
    <m/>
    <x v="0"/>
    <x v="0"/>
    <b v="0"/>
    <n v="3"/>
    <n v="2"/>
    <n v="3"/>
    <n v="1"/>
    <n v="6"/>
    <n v="3"/>
    <n v="1"/>
    <n v="2"/>
    <b v="1"/>
    <b v="1"/>
    <b v="0"/>
    <b v="0"/>
    <b v="0"/>
    <b v="0"/>
    <b v="0"/>
    <m/>
    <b v="0"/>
    <m/>
    <b v="1"/>
    <n v="18"/>
    <b v="0"/>
    <x v="0"/>
    <b v="1"/>
    <n v="10"/>
    <m/>
    <n v="9"/>
    <n v="6"/>
    <n v="15"/>
    <m/>
    <m/>
    <m/>
    <m/>
    <m/>
    <m/>
    <m/>
    <m/>
    <m/>
    <m/>
    <m/>
    <m/>
    <m/>
    <m/>
    <m/>
    <m/>
    <m/>
    <m/>
    <m/>
    <m/>
    <m/>
    <m/>
    <m/>
    <m/>
    <m/>
    <m/>
    <m/>
    <m/>
    <m/>
    <m/>
    <m/>
    <m/>
    <m/>
    <m/>
    <m/>
    <m/>
    <m/>
    <m/>
    <m/>
    <m/>
    <m/>
    <b v="0"/>
    <b v="0"/>
    <b v="0"/>
    <b v="0"/>
    <b v="0"/>
    <b v="0"/>
    <b v="0"/>
    <m/>
    <b v="0"/>
    <b v="0"/>
    <b v="0"/>
    <b v="0"/>
    <m/>
    <m/>
    <m/>
    <x v="0"/>
    <x v="0"/>
    <x v="0"/>
    <x v="0"/>
    <x v="0"/>
    <x v="0"/>
    <b v="0"/>
    <m/>
    <x v="0"/>
    <x v="0"/>
    <x v="0"/>
    <x v="0"/>
    <x v="0"/>
    <x v="0"/>
  </r>
  <r>
    <x v="0"/>
    <x v="2"/>
    <x v="65"/>
    <s v="MMR001CMP160"/>
    <s v="NGCA"/>
    <s v="Rural"/>
    <n v="90"/>
    <n v="508"/>
    <n v="98"/>
    <n v="554"/>
    <n v="124"/>
    <n v="319"/>
    <s v="Kachin"/>
    <s v="Waingmaw"/>
    <s v="Saga Pa (Sadung Sub-township)"/>
    <m/>
    <s v="Post 6 Camp"/>
    <s v="MMR001CMP160"/>
    <n v="97.990555999999998"/>
    <n v="25.265277999999999"/>
    <n v="2764"/>
    <s v="Rural"/>
    <n v="1181"/>
    <x v="4"/>
    <n v="30"/>
    <n v="5"/>
    <n v="2016"/>
    <x v="1"/>
    <m/>
    <s v="CCCM Focal Point"/>
    <m/>
    <n v="18"/>
    <n v="5"/>
    <n v="2016"/>
    <n v="29"/>
    <n v="5"/>
    <n v="2016"/>
    <m/>
    <s v="Camp Manager"/>
    <s v="Male"/>
    <n v="64"/>
    <m/>
    <s v="Camp Resident"/>
    <s v="Female"/>
    <n v="45"/>
    <m/>
    <s v="Committee Member"/>
    <s v="Female"/>
    <n v="47"/>
    <m/>
    <s v="Religious leader"/>
    <s v="Male"/>
    <n v="53"/>
    <m/>
    <m/>
    <m/>
    <m/>
    <m/>
    <n v="11"/>
    <n v="2011"/>
    <m/>
    <n v="90"/>
    <n v="60"/>
    <m/>
    <m/>
    <n v="90"/>
    <n v="60"/>
    <m/>
    <s v="Gyi Na"/>
    <n v="30"/>
    <m/>
    <b v="1"/>
    <x v="0"/>
    <x v="61"/>
    <x v="59"/>
    <x v="0"/>
    <b v="1"/>
    <s v="At least Monthly"/>
    <b v="0"/>
    <b v="1"/>
    <b v="0"/>
    <b v="1"/>
    <b v="1"/>
    <b v="0"/>
    <n v="98"/>
    <n v="554"/>
    <n v="124"/>
    <m/>
    <m/>
    <m/>
    <m/>
    <n v="4"/>
    <n v="13"/>
    <s v="Other IDP camps"/>
    <m/>
    <x v="0"/>
    <x v="0"/>
    <b v="0"/>
    <n v="4"/>
    <n v="1"/>
    <n v="3"/>
    <n v="1"/>
    <n v="7"/>
    <n v="2"/>
    <n v="6"/>
    <n v="4"/>
    <b v="1"/>
    <b v="1"/>
    <b v="1"/>
    <b v="1"/>
    <b v="1"/>
    <b v="0"/>
    <b v="0"/>
    <m/>
    <b v="1"/>
    <n v="158"/>
    <b v="1"/>
    <n v="40"/>
    <b v="0"/>
    <x v="0"/>
    <b v="1"/>
    <n v="110"/>
    <s v="Livelihood"/>
    <n v="1"/>
    <m/>
    <m/>
    <m/>
    <m/>
    <m/>
    <m/>
    <m/>
    <m/>
    <m/>
    <m/>
    <m/>
    <m/>
    <m/>
    <m/>
    <m/>
    <m/>
    <m/>
    <m/>
    <m/>
    <m/>
    <m/>
    <m/>
    <m/>
    <m/>
    <m/>
    <m/>
    <m/>
    <m/>
    <m/>
    <m/>
    <m/>
    <m/>
    <m/>
    <m/>
    <m/>
    <m/>
    <m/>
    <m/>
    <m/>
    <m/>
    <m/>
    <m/>
    <m/>
    <b v="0"/>
    <b v="0"/>
    <b v="0"/>
    <b v="0"/>
    <b v="0"/>
    <b v="1"/>
    <b v="0"/>
    <m/>
    <b v="0"/>
    <b v="0"/>
    <b v="1"/>
    <b v="0"/>
    <m/>
    <m/>
    <m/>
    <x v="1"/>
    <x v="1"/>
    <x v="0"/>
    <x v="1"/>
    <x v="1"/>
    <x v="0"/>
    <b v="0"/>
    <m/>
    <x v="0"/>
    <x v="1"/>
    <x v="0"/>
    <x v="1"/>
    <x v="0"/>
    <x v="0"/>
  </r>
  <r>
    <x v="0"/>
    <x v="2"/>
    <x v="66"/>
    <s v="MMR001CMP032"/>
    <s v="GCA"/>
    <s v="Urban"/>
    <n v="91"/>
    <n v="328"/>
    <n v="69"/>
    <n v="258"/>
    <n v="91"/>
    <n v="328"/>
    <s v="Kachin"/>
    <s v="Waingmaw"/>
    <s v="Waingmaw Town"/>
    <s v="No (2) Ward"/>
    <s v="Qtr. 2 Lhaovo Baptist Church"/>
    <s v="MMR001CMP032"/>
    <n v="97.441166388888902"/>
    <n v="25.3540362037037"/>
    <n v="0"/>
    <s v="Urban"/>
    <n v="1208"/>
    <x v="3"/>
    <m/>
    <m/>
    <m/>
    <x v="3"/>
    <m/>
    <s v="CCCM Focal Point"/>
    <m/>
    <n v="22"/>
    <n v="4"/>
    <n v="2016"/>
    <n v="2"/>
    <n v="5"/>
    <n v="2016"/>
    <m/>
    <s v="Camp Manager"/>
    <s v="Male"/>
    <n v="45"/>
    <m/>
    <s v="Committee Member"/>
    <s v="Female"/>
    <n v="35"/>
    <m/>
    <s v="Camp Resident"/>
    <s v="Female"/>
    <n v="30"/>
    <m/>
    <m/>
    <m/>
    <m/>
    <m/>
    <m/>
    <m/>
    <m/>
    <m/>
    <n v="7"/>
    <n v="2011"/>
    <m/>
    <m/>
    <m/>
    <m/>
    <m/>
    <m/>
    <m/>
    <m/>
    <m/>
    <m/>
    <m/>
    <b v="0"/>
    <x v="0"/>
    <x v="62"/>
    <x v="60"/>
    <x v="30"/>
    <b v="1"/>
    <s v="With each population change"/>
    <b v="0"/>
    <b v="0"/>
    <b v="1"/>
    <b v="1"/>
    <b v="1"/>
    <b v="0"/>
    <n v="69"/>
    <n v="258"/>
    <n v="91"/>
    <m/>
    <m/>
    <m/>
    <m/>
    <n v="3"/>
    <n v="14"/>
    <s v="Other IDP camps"/>
    <m/>
    <x v="0"/>
    <x v="0"/>
    <b v="0"/>
    <n v="8"/>
    <n v="3"/>
    <n v="2"/>
    <n v="2"/>
    <n v="10"/>
    <n v="5"/>
    <n v="4"/>
    <n v="3"/>
    <b v="1"/>
    <b v="1"/>
    <b v="1"/>
    <b v="0"/>
    <b v="0"/>
    <b v="0"/>
    <b v="0"/>
    <m/>
    <b v="0"/>
    <m/>
    <b v="1"/>
    <n v="1"/>
    <b v="0"/>
    <x v="0"/>
    <b v="1"/>
    <n v="70"/>
    <s v="Living with host community"/>
    <m/>
    <m/>
    <m/>
    <m/>
    <m/>
    <m/>
    <m/>
    <m/>
    <m/>
    <m/>
    <m/>
    <m/>
    <m/>
    <m/>
    <m/>
    <m/>
    <m/>
    <m/>
    <m/>
    <m/>
    <m/>
    <m/>
    <m/>
    <m/>
    <m/>
    <m/>
    <m/>
    <m/>
    <m/>
    <m/>
    <m/>
    <m/>
    <m/>
    <m/>
    <m/>
    <m/>
    <m/>
    <m/>
    <m/>
    <m/>
    <m/>
    <m/>
    <m/>
    <m/>
    <b v="0"/>
    <b v="1"/>
    <b v="0"/>
    <b v="0"/>
    <b v="1"/>
    <b v="0"/>
    <b v="0"/>
    <m/>
    <b v="1"/>
    <b v="1"/>
    <b v="0"/>
    <b v="0"/>
    <m/>
    <s v="Myitkyina"/>
    <s v=" Ngwi Pyaw San Pya"/>
    <x v="1"/>
    <x v="0"/>
    <x v="0"/>
    <x v="1"/>
    <x v="1"/>
    <x v="1"/>
    <b v="0"/>
    <m/>
    <x v="0"/>
    <x v="0"/>
    <x v="0"/>
    <x v="0"/>
    <x v="0"/>
    <x v="0"/>
  </r>
  <r>
    <x v="0"/>
    <x v="2"/>
    <x v="67"/>
    <s v="MMR001CMP025"/>
    <s v="GCA"/>
    <s v="Urban"/>
    <n v="65"/>
    <n v="328"/>
    <n v="31"/>
    <n v="170"/>
    <n v="65"/>
    <n v="328"/>
    <s v="Kachin"/>
    <s v="Waingmaw"/>
    <s v="Waingmaw Town"/>
    <s v="No (2) Ward"/>
    <s v="Qtr. 2 Myoma Baptist Church"/>
    <s v="MMR001CMP025"/>
    <n v="97.438432380952406"/>
    <n v="25.351724999999998"/>
    <n v="0"/>
    <s v="Urban"/>
    <n v="1145"/>
    <x v="0"/>
    <n v="5"/>
    <n v="5"/>
    <n v="2016"/>
    <x v="0"/>
    <m/>
    <s v="CCCM Focal Point"/>
    <m/>
    <n v="29"/>
    <n v="4"/>
    <n v="2016"/>
    <n v="29"/>
    <n v="4"/>
    <n v="2016"/>
    <m/>
    <s v="Camp Manager"/>
    <s v="Male"/>
    <n v="38"/>
    <m/>
    <s v="Committee Member"/>
    <s v="Female"/>
    <n v="30"/>
    <m/>
    <m/>
    <m/>
    <m/>
    <m/>
    <m/>
    <m/>
    <m/>
    <m/>
    <m/>
    <m/>
    <m/>
    <m/>
    <n v="6"/>
    <n v="2011"/>
    <n v="10"/>
    <n v="5"/>
    <m/>
    <m/>
    <m/>
    <m/>
    <m/>
    <m/>
    <s v="Waimaw"/>
    <n v="0.4"/>
    <m/>
    <b v="0"/>
    <x v="0"/>
    <x v="63"/>
    <x v="61"/>
    <x v="31"/>
    <b v="1"/>
    <s v="At least Monthly"/>
    <b v="1"/>
    <b v="0"/>
    <b v="0"/>
    <b v="1"/>
    <b v="1"/>
    <b v="1"/>
    <n v="31"/>
    <n v="170"/>
    <n v="65"/>
    <n v="1"/>
    <n v="2"/>
    <s v="Other IDP camps"/>
    <s v="Maina KBC"/>
    <m/>
    <n v="2"/>
    <s v="Other IDP camps"/>
    <m/>
    <x v="0"/>
    <x v="0"/>
    <b v="0"/>
    <n v="2"/>
    <n v="3"/>
    <n v="2"/>
    <n v="2"/>
    <n v="4"/>
    <n v="5"/>
    <n v="2"/>
    <m/>
    <b v="1"/>
    <b v="1"/>
    <b v="1"/>
    <b v="0"/>
    <b v="1"/>
    <b v="0"/>
    <b v="0"/>
    <m/>
    <b v="0"/>
    <m/>
    <b v="0"/>
    <m/>
    <b v="0"/>
    <x v="0"/>
    <b v="1"/>
    <n v="158"/>
    <m/>
    <n v="2"/>
    <n v="1"/>
    <n v="3"/>
    <m/>
    <m/>
    <m/>
    <m/>
    <m/>
    <m/>
    <m/>
    <m/>
    <m/>
    <m/>
    <m/>
    <m/>
    <m/>
    <m/>
    <m/>
    <m/>
    <m/>
    <m/>
    <m/>
    <m/>
    <m/>
    <m/>
    <m/>
    <m/>
    <m/>
    <m/>
    <m/>
    <m/>
    <m/>
    <m/>
    <m/>
    <m/>
    <m/>
    <m/>
    <m/>
    <m/>
    <m/>
    <m/>
    <m/>
    <s v="Maina"/>
    <s v="Maina KBC"/>
    <b v="0"/>
    <b v="0"/>
    <b v="0"/>
    <b v="1"/>
    <b v="0"/>
    <b v="0"/>
    <b v="0"/>
    <m/>
    <b v="0"/>
    <b v="1"/>
    <b v="0"/>
    <b v="0"/>
    <m/>
    <s v="Waimaw"/>
    <s v="Maina KBC"/>
    <x v="1"/>
    <x v="0"/>
    <x v="0"/>
    <x v="1"/>
    <x v="0"/>
    <x v="0"/>
    <b v="0"/>
    <m/>
    <x v="0"/>
    <x v="0"/>
    <x v="0"/>
    <x v="0"/>
    <x v="0"/>
    <x v="0"/>
  </r>
  <r>
    <x v="0"/>
    <x v="2"/>
    <x v="68"/>
    <s v="MMR001CMP030"/>
    <s v="GCA"/>
    <s v="Urban"/>
    <n v="31"/>
    <n v="171"/>
    <n v="23"/>
    <n v="124"/>
    <n v="31"/>
    <n v="171"/>
    <s v="Kachin"/>
    <s v="Waingmaw"/>
    <s v="Waingmaw Town"/>
    <s v="No (3) Ward"/>
    <s v="Qtr. 3 Mu-yin  Baptist Church"/>
    <s v="MMR001CMP030"/>
    <n v="97.437472666666693"/>
    <n v="25.345918166666699"/>
    <m/>
    <s v="Urban"/>
    <n v="1209"/>
    <x v="3"/>
    <m/>
    <m/>
    <m/>
    <x v="3"/>
    <m/>
    <s v="CCCM Focal Point"/>
    <m/>
    <n v="22"/>
    <n v="4"/>
    <n v="2016"/>
    <n v="25"/>
    <n v="4"/>
    <n v="2016"/>
    <m/>
    <s v="Camp Manager"/>
    <s v="Male"/>
    <n v="26"/>
    <m/>
    <m/>
    <m/>
    <m/>
    <m/>
    <m/>
    <m/>
    <m/>
    <m/>
    <m/>
    <m/>
    <m/>
    <m/>
    <m/>
    <m/>
    <m/>
    <m/>
    <n v="6"/>
    <n v="2011"/>
    <m/>
    <m/>
    <m/>
    <m/>
    <m/>
    <m/>
    <m/>
    <m/>
    <m/>
    <m/>
    <m/>
    <b v="0"/>
    <x v="0"/>
    <x v="64"/>
    <x v="62"/>
    <x v="0"/>
    <b v="1"/>
    <s v="With each population change"/>
    <b v="0"/>
    <b v="0"/>
    <b v="1"/>
    <b v="1"/>
    <b v="1"/>
    <b v="0"/>
    <n v="23"/>
    <n v="124"/>
    <n v="31"/>
    <m/>
    <m/>
    <m/>
    <m/>
    <m/>
    <m/>
    <m/>
    <m/>
    <x v="0"/>
    <x v="0"/>
    <b v="0"/>
    <n v="5"/>
    <n v="2"/>
    <m/>
    <m/>
    <n v="5"/>
    <n v="2"/>
    <n v="3"/>
    <m/>
    <b v="1"/>
    <b v="1"/>
    <b v="0"/>
    <b v="0"/>
    <b v="0"/>
    <b v="0"/>
    <b v="0"/>
    <m/>
    <b v="0"/>
    <m/>
    <b v="0"/>
    <m/>
    <b v="0"/>
    <x v="0"/>
    <b v="1"/>
    <n v="47"/>
    <s v="Living with host community"/>
    <m/>
    <m/>
    <m/>
    <m/>
    <m/>
    <m/>
    <m/>
    <m/>
    <m/>
    <m/>
    <m/>
    <m/>
    <m/>
    <m/>
    <m/>
    <m/>
    <m/>
    <m/>
    <m/>
    <m/>
    <m/>
    <m/>
    <m/>
    <m/>
    <m/>
    <m/>
    <m/>
    <m/>
    <m/>
    <m/>
    <m/>
    <m/>
    <m/>
    <m/>
    <m/>
    <m/>
    <m/>
    <m/>
    <m/>
    <m/>
    <m/>
    <m/>
    <m/>
    <m/>
    <b v="0"/>
    <b v="0"/>
    <b v="0"/>
    <b v="0"/>
    <b v="0"/>
    <b v="0"/>
    <b v="0"/>
    <m/>
    <b v="0"/>
    <b v="0"/>
    <b v="0"/>
    <b v="0"/>
    <m/>
    <m/>
    <m/>
    <x v="1"/>
    <x v="0"/>
    <x v="0"/>
    <x v="1"/>
    <x v="1"/>
    <x v="1"/>
    <b v="0"/>
    <m/>
    <x v="0"/>
    <x v="0"/>
    <x v="0"/>
    <x v="0"/>
    <x v="0"/>
    <x v="0"/>
  </r>
  <r>
    <x v="0"/>
    <x v="2"/>
    <x v="69"/>
    <s v="MMR001CMP026"/>
    <s v="GCA"/>
    <s v="Urban"/>
    <n v="88"/>
    <n v="482"/>
    <n v="80"/>
    <n v="427"/>
    <n v="87"/>
    <n v="480"/>
    <s v="Kachin"/>
    <s v="Waingmaw"/>
    <s v="Waingmaw Town"/>
    <s v="No (4) Ward"/>
    <s v="Qtr. 4 Monestry (Thargaya Thayett Taw)"/>
    <s v="MMR001CMP026"/>
    <n v="97.432495000000003"/>
    <n v="25.350809000000002"/>
    <n v="0"/>
    <s v="Urban"/>
    <n v="1210"/>
    <x v="3"/>
    <m/>
    <m/>
    <m/>
    <x v="3"/>
    <m/>
    <s v="CCCM Focal Point"/>
    <m/>
    <n v="22"/>
    <n v="4"/>
    <n v="2016"/>
    <n v="23"/>
    <n v="4"/>
    <n v="2016"/>
    <m/>
    <s v="Camp Manager"/>
    <s v="Male"/>
    <n v="47"/>
    <m/>
    <s v="Camp Resident"/>
    <s v="Female"/>
    <n v="40"/>
    <m/>
    <s v="Committee Member"/>
    <s v="Male"/>
    <n v="52"/>
    <m/>
    <m/>
    <m/>
    <m/>
    <m/>
    <m/>
    <m/>
    <m/>
    <m/>
    <n v="6"/>
    <n v="2011"/>
    <m/>
    <m/>
    <m/>
    <m/>
    <m/>
    <m/>
    <m/>
    <m/>
    <m/>
    <m/>
    <m/>
    <b v="0"/>
    <x v="0"/>
    <x v="65"/>
    <x v="63"/>
    <x v="32"/>
    <b v="1"/>
    <s v="At least Monthly"/>
    <b v="1"/>
    <b v="0"/>
    <b v="1"/>
    <b v="1"/>
    <b v="1"/>
    <b v="1"/>
    <n v="80"/>
    <n v="427"/>
    <n v="87"/>
    <m/>
    <m/>
    <m/>
    <m/>
    <m/>
    <m/>
    <m/>
    <m/>
    <x v="0"/>
    <x v="0"/>
    <b v="0"/>
    <n v="5"/>
    <n v="1"/>
    <m/>
    <m/>
    <n v="5"/>
    <n v="1"/>
    <n v="2"/>
    <m/>
    <b v="0"/>
    <b v="1"/>
    <b v="0"/>
    <b v="0"/>
    <b v="0"/>
    <b v="0"/>
    <b v="0"/>
    <m/>
    <b v="0"/>
    <m/>
    <b v="0"/>
    <m/>
    <b v="0"/>
    <x v="0"/>
    <b v="1"/>
    <n v="53"/>
    <s v="Unsufficient Shelter"/>
    <m/>
    <m/>
    <m/>
    <m/>
    <m/>
    <m/>
    <m/>
    <m/>
    <m/>
    <m/>
    <m/>
    <m/>
    <m/>
    <m/>
    <m/>
    <m/>
    <m/>
    <m/>
    <m/>
    <m/>
    <m/>
    <m/>
    <m/>
    <m/>
    <m/>
    <m/>
    <m/>
    <m/>
    <m/>
    <m/>
    <m/>
    <m/>
    <m/>
    <m/>
    <m/>
    <m/>
    <m/>
    <m/>
    <m/>
    <m/>
    <m/>
    <m/>
    <m/>
    <m/>
    <b v="0"/>
    <b v="0"/>
    <b v="0"/>
    <b v="0"/>
    <b v="0"/>
    <b v="0"/>
    <b v="0"/>
    <m/>
    <b v="0"/>
    <b v="0"/>
    <b v="0"/>
    <b v="0"/>
    <m/>
    <m/>
    <m/>
    <x v="1"/>
    <x v="0"/>
    <x v="0"/>
    <x v="0"/>
    <x v="0"/>
    <x v="1"/>
    <b v="0"/>
    <m/>
    <x v="0"/>
    <x v="1"/>
    <x v="0"/>
    <x v="1"/>
    <x v="0"/>
    <x v="0"/>
  </r>
  <r>
    <x v="0"/>
    <x v="0"/>
    <x v="70"/>
    <s v="MMR001CMP182"/>
    <s v="GCA"/>
    <s v="Urban"/>
    <n v="10"/>
    <n v="39"/>
    <n v="9"/>
    <n v="37"/>
    <n v="9"/>
    <n v="0"/>
    <s v="Kachin"/>
    <s v="Hpakant"/>
    <s v="Seik Mu"/>
    <s v="Maw Shan"/>
    <s v="Rawan Baptist Church, Maw Shan Vil., Seik Mu"/>
    <s v="MMR001CMP182"/>
    <n v="96.279200000000003"/>
    <n v="25.56551"/>
    <n v="259"/>
    <s v="Urban"/>
    <n v="1200"/>
    <x v="3"/>
    <n v="24"/>
    <n v="4"/>
    <n v="2016"/>
    <x v="3"/>
    <m/>
    <s v="CCCM Focal Point"/>
    <m/>
    <n v="18"/>
    <n v="4"/>
    <n v="2016"/>
    <n v="18"/>
    <n v="4"/>
    <n v="2016"/>
    <m/>
    <s v="Camp Manager"/>
    <s v="Male"/>
    <n v="51"/>
    <m/>
    <s v="Camp Resident"/>
    <s v="Female"/>
    <n v="39"/>
    <m/>
    <s v="Committee Member"/>
    <s v="Female"/>
    <n v="44"/>
    <m/>
    <m/>
    <m/>
    <m/>
    <m/>
    <m/>
    <m/>
    <m/>
    <m/>
    <n v="1"/>
    <n v="2013"/>
    <m/>
    <m/>
    <m/>
    <m/>
    <m/>
    <m/>
    <m/>
    <m/>
    <m/>
    <m/>
    <m/>
    <b v="0"/>
    <x v="0"/>
    <x v="66"/>
    <x v="64"/>
    <x v="33"/>
    <b v="1"/>
    <s v="At least Monthly"/>
    <b v="0"/>
    <b v="1"/>
    <b v="0"/>
    <b v="1"/>
    <b v="1"/>
    <b v="1"/>
    <n v="9"/>
    <n v="37"/>
    <n v="9"/>
    <m/>
    <m/>
    <m/>
    <m/>
    <m/>
    <m/>
    <m/>
    <m/>
    <x v="0"/>
    <x v="0"/>
    <b v="0"/>
    <n v="2"/>
    <n v="1"/>
    <n v="2"/>
    <m/>
    <n v="4"/>
    <n v="1"/>
    <m/>
    <m/>
    <b v="1"/>
    <b v="0"/>
    <b v="0"/>
    <b v="0"/>
    <b v="1"/>
    <b v="0"/>
    <b v="0"/>
    <m/>
    <b v="0"/>
    <m/>
    <b v="0"/>
    <m/>
    <b v="0"/>
    <x v="0"/>
    <b v="0"/>
    <m/>
    <m/>
    <m/>
    <m/>
    <m/>
    <m/>
    <m/>
    <m/>
    <m/>
    <m/>
    <m/>
    <m/>
    <m/>
    <m/>
    <m/>
    <m/>
    <m/>
    <m/>
    <m/>
    <m/>
    <m/>
    <m/>
    <m/>
    <m/>
    <m/>
    <m/>
    <m/>
    <m/>
    <m/>
    <m/>
    <m/>
    <m/>
    <m/>
    <m/>
    <m/>
    <m/>
    <m/>
    <m/>
    <m/>
    <m/>
    <m/>
    <m/>
    <m/>
    <m/>
    <m/>
    <m/>
    <b v="0"/>
    <b v="0"/>
    <b v="0"/>
    <b v="0"/>
    <b v="0"/>
    <b v="0"/>
    <b v="0"/>
    <m/>
    <b v="0"/>
    <b v="0"/>
    <b v="0"/>
    <b v="0"/>
    <m/>
    <m/>
    <m/>
    <x v="1"/>
    <x v="0"/>
    <x v="0"/>
    <x v="0"/>
    <x v="1"/>
    <x v="0"/>
    <b v="0"/>
    <m/>
    <x v="0"/>
    <x v="0"/>
    <x v="0"/>
    <x v="0"/>
    <x v="0"/>
    <x v="0"/>
  </r>
  <r>
    <x v="0"/>
    <x v="1"/>
    <x v="71"/>
    <s v="MMR001CMP047"/>
    <s v="GCA"/>
    <s v="Urban"/>
    <n v="652"/>
    <n v="3706"/>
    <n v="629"/>
    <n v="3794"/>
    <n v="629"/>
    <n v="3794"/>
    <s v="Kachin"/>
    <s v="Bhamo"/>
    <s v="Bhamo Town"/>
    <s v="Nyaung Pin Ward"/>
    <s v="Robert Church"/>
    <s v="MMR001CMP047"/>
    <n v="97.229116811594196"/>
    <n v="24.268292826086999"/>
    <n v="0"/>
    <s v="Urban"/>
    <n v="1246"/>
    <x v="0"/>
    <n v="1"/>
    <n v="6"/>
    <n v="2016"/>
    <x v="0"/>
    <m/>
    <s v="Enumerator from camp profiling  responsible organization"/>
    <m/>
    <n v="6"/>
    <n v="5"/>
    <n v="2016"/>
    <n v="16"/>
    <n v="5"/>
    <n v="2016"/>
    <m/>
    <s v="Camp Manager"/>
    <s v="Male"/>
    <n v="45"/>
    <m/>
    <s v="Committee Member"/>
    <s v="Male"/>
    <n v="38"/>
    <m/>
    <s v="Religious leader"/>
    <s v="Male"/>
    <n v="46"/>
    <m/>
    <m/>
    <m/>
    <m/>
    <m/>
    <m/>
    <m/>
    <m/>
    <m/>
    <n v="7"/>
    <n v="2011"/>
    <m/>
    <m/>
    <m/>
    <m/>
    <m/>
    <m/>
    <m/>
    <m/>
    <m/>
    <m/>
    <m/>
    <b v="0"/>
    <x v="0"/>
    <x v="67"/>
    <x v="65"/>
    <x v="0"/>
    <b v="1"/>
    <s v="At least Monthly"/>
    <b v="0"/>
    <b v="0"/>
    <b v="1"/>
    <b v="1"/>
    <b v="1"/>
    <b v="1"/>
    <n v="629"/>
    <n v="3794"/>
    <n v="629"/>
    <n v="5"/>
    <n v="29"/>
    <s v="Other IDP camps"/>
    <m/>
    <n v="6"/>
    <n v="28"/>
    <s v="Other IDP camps"/>
    <m/>
    <x v="0"/>
    <x v="1"/>
    <b v="0"/>
    <n v="10"/>
    <n v="6"/>
    <m/>
    <m/>
    <n v="10"/>
    <n v="6"/>
    <n v="7"/>
    <n v="4"/>
    <b v="1"/>
    <b v="1"/>
    <b v="1"/>
    <b v="1"/>
    <b v="1"/>
    <b v="1"/>
    <b v="0"/>
    <m/>
    <b v="1"/>
    <n v="1000"/>
    <b v="0"/>
    <m/>
    <b v="0"/>
    <x v="0"/>
    <b v="1"/>
    <n v="10"/>
    <s v="Is more better that working by staying in their relative home."/>
    <n v="37"/>
    <n v="30"/>
    <n v="67"/>
    <m/>
    <m/>
    <m/>
    <m/>
    <m/>
    <m/>
    <m/>
    <m/>
    <m/>
    <m/>
    <m/>
    <m/>
    <m/>
    <m/>
    <m/>
    <m/>
    <m/>
    <m/>
    <m/>
    <m/>
    <m/>
    <m/>
    <m/>
    <m/>
    <m/>
    <m/>
    <m/>
    <m/>
    <m/>
    <m/>
    <m/>
    <m/>
    <m/>
    <m/>
    <m/>
    <m/>
    <m/>
    <m/>
    <m/>
    <s v="Mansi"/>
    <s v="Kaite Thik"/>
    <b v="1"/>
    <b v="1"/>
    <b v="0"/>
    <b v="0"/>
    <b v="1"/>
    <b v="0"/>
    <b v="0"/>
    <m/>
    <b v="1"/>
    <b v="0"/>
    <b v="0"/>
    <b v="0"/>
    <m/>
    <s v="Mansi"/>
    <s v="Maihkawng"/>
    <x v="0"/>
    <x v="0"/>
    <x v="0"/>
    <x v="1"/>
    <x v="0"/>
    <x v="1"/>
    <b v="0"/>
    <m/>
    <x v="0"/>
    <x v="0"/>
    <x v="0"/>
    <x v="0"/>
    <x v="0"/>
    <x v="0"/>
  </r>
  <r>
    <x v="0"/>
    <x v="0"/>
    <x v="72"/>
    <s v="MMR001CMP183"/>
    <s v="GCA"/>
    <s v="Mixed"/>
    <n v="8"/>
    <n v="40"/>
    <n v="8"/>
    <m/>
    <n v="8"/>
    <n v="0"/>
    <s v="Kachin"/>
    <s v="Hpakant"/>
    <s v="Seik Mu"/>
    <s v="Maw Shan"/>
    <s v="Sai Nai Baptish Church, Maw Shan Vil., Seki Mu"/>
    <s v="MMR001CMP183"/>
    <n v="96.353030000000004"/>
    <n v="25.668399999999998"/>
    <n v="0"/>
    <s v="Mixed"/>
    <n v="1154"/>
    <x v="0"/>
    <n v="29"/>
    <n v="4"/>
    <n v="2016"/>
    <x v="0"/>
    <m/>
    <s v="CCCM Focal Point"/>
    <m/>
    <n v="29"/>
    <n v="4"/>
    <n v="2016"/>
    <n v="13"/>
    <n v="5"/>
    <n v="2016"/>
    <m/>
    <s v="Camp Manager"/>
    <s v="Male"/>
    <n v="37"/>
    <m/>
    <s v="Camp Resident"/>
    <s v="Male"/>
    <n v="41"/>
    <m/>
    <s v="Camp Resident"/>
    <s v="Female"/>
    <n v="32"/>
    <m/>
    <s v="Camp Resident"/>
    <s v="Female"/>
    <n v="39"/>
    <m/>
    <m/>
    <m/>
    <m/>
    <m/>
    <n v="1"/>
    <n v="2013"/>
    <n v="80"/>
    <n v="25"/>
    <n v="25"/>
    <m/>
    <n v="90"/>
    <n v="30"/>
    <n v="30"/>
    <m/>
    <s v="Hpakant"/>
    <n v="4"/>
    <m/>
    <b v="0"/>
    <x v="0"/>
    <x v="68"/>
    <x v="66"/>
    <x v="0"/>
    <b v="1"/>
    <s v="At least Monthly"/>
    <b v="1"/>
    <b v="0"/>
    <b v="0"/>
    <b v="1"/>
    <b v="1"/>
    <b v="1"/>
    <n v="8"/>
    <m/>
    <n v="8"/>
    <n v="1"/>
    <n v="2"/>
    <s v="Other IDP camps"/>
    <m/>
    <n v="1"/>
    <n v="2"/>
    <s v="Place of origin"/>
    <m/>
    <x v="0"/>
    <x v="0"/>
    <b v="0"/>
    <n v="3"/>
    <n v="3"/>
    <n v="3"/>
    <n v="3"/>
    <n v="6"/>
    <n v="6"/>
    <n v="1"/>
    <m/>
    <b v="1"/>
    <b v="0"/>
    <b v="0"/>
    <b v="0"/>
    <b v="1"/>
    <b v="0"/>
    <b v="0"/>
    <m/>
    <b v="0"/>
    <m/>
    <b v="0"/>
    <m/>
    <b v="0"/>
    <x v="0"/>
    <b v="0"/>
    <m/>
    <m/>
    <m/>
    <m/>
    <m/>
    <m/>
    <m/>
    <m/>
    <m/>
    <m/>
    <m/>
    <m/>
    <m/>
    <m/>
    <m/>
    <m/>
    <m/>
    <m/>
    <m/>
    <m/>
    <m/>
    <m/>
    <m/>
    <m/>
    <m/>
    <m/>
    <m/>
    <m/>
    <m/>
    <m/>
    <m/>
    <m/>
    <m/>
    <m/>
    <m/>
    <m/>
    <m/>
    <m/>
    <m/>
    <m/>
    <m/>
    <m/>
    <m/>
    <m/>
    <s v="HpaKan"/>
    <s v="Kansi"/>
    <b v="0"/>
    <b v="1"/>
    <b v="0"/>
    <b v="0"/>
    <b v="0"/>
    <b v="0"/>
    <b v="0"/>
    <m/>
    <b v="0"/>
    <b v="0"/>
    <b v="1"/>
    <b v="0"/>
    <m/>
    <s v="Hpakan"/>
    <s v="Hway Khar"/>
    <x v="0"/>
    <x v="0"/>
    <x v="0"/>
    <x v="0"/>
    <x v="0"/>
    <x v="0"/>
    <b v="0"/>
    <m/>
    <x v="0"/>
    <x v="0"/>
    <x v="0"/>
    <x v="0"/>
    <x v="0"/>
    <x v="0"/>
  </r>
  <r>
    <x v="0"/>
    <x v="8"/>
    <x v="73"/>
    <s v="MMR001CMP236"/>
    <s v="GCA"/>
    <s v="Rural"/>
    <n v="40"/>
    <n v="158"/>
    <n v="31"/>
    <n v="138"/>
    <n v="31"/>
    <n v="138"/>
    <s v="Kachin"/>
    <s v="Mogaung"/>
    <s v="Sar Hmaw"/>
    <s v="Sar Hmaw"/>
    <s v="Sar Hmaw - KBC"/>
    <s v="MMR001CMP236"/>
    <m/>
    <m/>
    <m/>
    <s v="Rural"/>
    <n v="1257"/>
    <x v="0"/>
    <n v="9"/>
    <n v="5"/>
    <n v="2016"/>
    <x v="0"/>
    <m/>
    <s v="CCCM Focal Point"/>
    <m/>
    <n v="26"/>
    <n v="4"/>
    <n v="2016"/>
    <n v="1"/>
    <n v="5"/>
    <n v="2016"/>
    <m/>
    <s v="Camp Manager"/>
    <s v="Male"/>
    <n v="29"/>
    <m/>
    <s v="Committee Member"/>
    <s v="Male"/>
    <n v="38"/>
    <m/>
    <m/>
    <m/>
    <m/>
    <m/>
    <m/>
    <m/>
    <m/>
    <m/>
    <m/>
    <m/>
    <m/>
    <m/>
    <n v="3"/>
    <n v="2016"/>
    <m/>
    <n v="60"/>
    <m/>
    <m/>
    <m/>
    <n v="70"/>
    <m/>
    <m/>
    <s v="Mogaung"/>
    <n v="5"/>
    <m/>
    <b v="0"/>
    <x v="0"/>
    <x v="69"/>
    <x v="67"/>
    <x v="0"/>
    <b v="1"/>
    <s v="At least Monthly"/>
    <b v="0"/>
    <b v="0"/>
    <b v="1"/>
    <b v="1"/>
    <b v="1"/>
    <b v="1"/>
    <n v="31"/>
    <n v="138"/>
    <n v="31"/>
    <n v="7"/>
    <n v="33"/>
    <s v="Place of origin"/>
    <m/>
    <n v="1"/>
    <n v="1"/>
    <s v="Other?"/>
    <s v="relative home"/>
    <x v="1"/>
    <x v="0"/>
    <b v="0"/>
    <n v="2"/>
    <n v="2"/>
    <n v="9"/>
    <n v="4"/>
    <n v="11"/>
    <n v="6"/>
    <n v="1"/>
    <m/>
    <b v="1"/>
    <b v="0"/>
    <b v="1"/>
    <b v="1"/>
    <b v="1"/>
    <b v="0"/>
    <b v="0"/>
    <m/>
    <b v="0"/>
    <m/>
    <b v="0"/>
    <m/>
    <b v="0"/>
    <x v="0"/>
    <b v="0"/>
    <m/>
    <m/>
    <n v="1"/>
    <m/>
    <n v="1"/>
    <n v="0"/>
    <n v="0"/>
    <n v="0"/>
    <n v="0"/>
    <n v="0"/>
    <n v="0"/>
    <n v="0"/>
    <n v="0"/>
    <n v="0"/>
    <n v="0"/>
    <n v="0"/>
    <n v="0"/>
    <n v="0"/>
    <n v="0"/>
    <n v="0"/>
    <n v="0"/>
    <n v="0"/>
    <n v="0"/>
    <n v="0"/>
    <n v="0"/>
    <n v="0"/>
    <n v="0"/>
    <n v="0"/>
    <n v="0"/>
    <n v="0"/>
    <n v="0"/>
    <n v="0"/>
    <n v="0"/>
    <n v="0"/>
    <n v="0"/>
    <n v="0"/>
    <n v="0"/>
    <n v="0"/>
    <n v="0"/>
    <n v="0"/>
    <n v="0"/>
    <n v="0"/>
    <n v="0"/>
    <n v="0"/>
    <m/>
    <s v="Sut Lan yang"/>
    <b v="0"/>
    <b v="0"/>
    <b v="0"/>
    <b v="0"/>
    <b v="0"/>
    <b v="0"/>
    <b v="0"/>
    <m/>
    <b v="0"/>
    <b v="0"/>
    <b v="1"/>
    <b v="0"/>
    <m/>
    <s v="Township"/>
    <s v="Kamaing"/>
    <x v="1"/>
    <x v="0"/>
    <x v="1"/>
    <x v="1"/>
    <x v="0"/>
    <x v="0"/>
    <b v="0"/>
    <m/>
    <x v="0"/>
    <x v="0"/>
    <x v="0"/>
    <x v="0"/>
    <x v="0"/>
    <x v="0"/>
  </r>
  <r>
    <x v="0"/>
    <x v="4"/>
    <x v="74"/>
    <s v="MMR001CMP225"/>
    <s v="GCA"/>
    <s v="Rural"/>
    <n v="30"/>
    <n v="174"/>
    <n v="28"/>
    <n v="167"/>
    <n v="30"/>
    <n v="174"/>
    <s v="Kachin"/>
    <s v="Chipwi"/>
    <s v="Lan Jaw"/>
    <s v="Saw Zam"/>
    <s v="Saw Zam"/>
    <s v="MMR001CMP225"/>
    <n v="98.356260000000006"/>
    <n v="25.645959999999999"/>
    <n v="1945"/>
    <s v="Rural"/>
    <n v="1182"/>
    <x v="5"/>
    <n v="17"/>
    <n v="5"/>
    <n v="2016"/>
    <x v="1"/>
    <m/>
    <s v="CCCM Focal Point"/>
    <m/>
    <n v="27"/>
    <n v="4"/>
    <n v="2016"/>
    <n v="11"/>
    <n v="11"/>
    <n v="2016"/>
    <m/>
    <s v="Camp Manager"/>
    <s v="Male"/>
    <n v="38"/>
    <m/>
    <s v="Camp Resident"/>
    <s v="Male"/>
    <n v="62"/>
    <m/>
    <s v="Committee Member"/>
    <s v="Female"/>
    <n v="32"/>
    <m/>
    <s v="Camp Resident"/>
    <s v="Female"/>
    <n v="19"/>
    <m/>
    <m/>
    <m/>
    <m/>
    <m/>
    <n v="7"/>
    <n v="2012"/>
    <m/>
    <n v="45"/>
    <n v="25"/>
    <m/>
    <m/>
    <n v="45"/>
    <n v="25"/>
    <m/>
    <s v="Pan Wa"/>
    <n v="5"/>
    <m/>
    <b v="0"/>
    <x v="0"/>
    <x v="70"/>
    <x v="68"/>
    <x v="0"/>
    <b v="1"/>
    <s v="At least Monthly"/>
    <b v="0"/>
    <b v="1"/>
    <b v="0"/>
    <b v="1"/>
    <b v="1"/>
    <b v="1"/>
    <n v="28"/>
    <n v="167"/>
    <n v="30"/>
    <m/>
    <m/>
    <m/>
    <m/>
    <n v="3"/>
    <n v="11"/>
    <s v="Place of origin"/>
    <m/>
    <x v="0"/>
    <x v="0"/>
    <b v="0"/>
    <n v="3"/>
    <n v="1"/>
    <n v="1"/>
    <m/>
    <n v="4"/>
    <n v="1"/>
    <m/>
    <m/>
    <b v="1"/>
    <b v="0"/>
    <b v="1"/>
    <b v="0"/>
    <b v="1"/>
    <b v="0"/>
    <b v="0"/>
    <m/>
    <b v="0"/>
    <m/>
    <b v="0"/>
    <m/>
    <b v="0"/>
    <x v="0"/>
    <b v="1"/>
    <n v="7"/>
    <s v="Host Families"/>
    <n v="2"/>
    <n v="1"/>
    <n v="3"/>
    <m/>
    <m/>
    <m/>
    <m/>
    <m/>
    <m/>
    <m/>
    <m/>
    <m/>
    <m/>
    <m/>
    <m/>
    <m/>
    <m/>
    <m/>
    <m/>
    <m/>
    <m/>
    <m/>
    <m/>
    <m/>
    <m/>
    <m/>
    <m/>
    <m/>
    <m/>
    <m/>
    <m/>
    <m/>
    <m/>
    <m/>
    <m/>
    <m/>
    <m/>
    <m/>
    <m/>
    <m/>
    <m/>
    <m/>
    <m/>
    <m/>
    <b v="0"/>
    <b v="1"/>
    <b v="0"/>
    <b v="0"/>
    <b v="0"/>
    <b v="1"/>
    <b v="0"/>
    <m/>
    <b v="0"/>
    <b v="1"/>
    <b v="0"/>
    <b v="0"/>
    <m/>
    <m/>
    <m/>
    <x v="1"/>
    <x v="0"/>
    <x v="0"/>
    <x v="1"/>
    <x v="1"/>
    <x v="1"/>
    <b v="0"/>
    <m/>
    <x v="0"/>
    <x v="1"/>
    <x v="0"/>
    <x v="1"/>
    <x v="0"/>
    <x v="0"/>
  </r>
  <r>
    <x v="0"/>
    <x v="6"/>
    <x v="75"/>
    <s v="MMR001CMP073"/>
    <s v="GCA"/>
    <s v="Rural"/>
    <n v="45"/>
    <n v="269"/>
    <n v="39"/>
    <n v="237"/>
    <n v="39"/>
    <n v="237"/>
    <s v="Kachin"/>
    <s v="Momauk"/>
    <s v="Lwegel Town"/>
    <s v="Seng Ja "/>
    <s v="Seng Ja "/>
    <s v="MMR001CMP073"/>
    <n v="97.710864000000001"/>
    <n v="24.207332999999998"/>
    <n v="0"/>
    <s v="Rural"/>
    <n v="1247"/>
    <x v="0"/>
    <n v="2"/>
    <n v="5"/>
    <n v="2016"/>
    <x v="0"/>
    <m/>
    <s v="Enumerator from camp profiling  responsible organization"/>
    <m/>
    <n v="11"/>
    <n v="5"/>
    <n v="2016"/>
    <n v="12"/>
    <n v="5"/>
    <n v="2016"/>
    <m/>
    <s v="Camp Manager"/>
    <s v="Male"/>
    <n v="45"/>
    <m/>
    <s v="Committee Member"/>
    <s v="Female"/>
    <n v="47"/>
    <m/>
    <m/>
    <m/>
    <m/>
    <m/>
    <m/>
    <m/>
    <m/>
    <m/>
    <m/>
    <m/>
    <m/>
    <m/>
    <n v="8"/>
    <n v="2012"/>
    <m/>
    <n v="20"/>
    <n v="15"/>
    <m/>
    <m/>
    <n v="20"/>
    <n v="15"/>
    <m/>
    <s v="Loi Je Town"/>
    <n v="2"/>
    <m/>
    <b v="0"/>
    <x v="0"/>
    <x v="71"/>
    <x v="69"/>
    <x v="0"/>
    <b v="1"/>
    <s v="Less frequent than Monthly"/>
    <b v="0"/>
    <b v="0"/>
    <b v="1"/>
    <b v="1"/>
    <b v="1"/>
    <b v="1"/>
    <n v="39"/>
    <n v="237"/>
    <n v="39"/>
    <n v="1"/>
    <n v="5"/>
    <s v="Abroad"/>
    <m/>
    <m/>
    <m/>
    <m/>
    <m/>
    <x v="0"/>
    <x v="0"/>
    <b v="0"/>
    <n v="3"/>
    <n v="2"/>
    <m/>
    <m/>
    <n v="3"/>
    <n v="2"/>
    <n v="1"/>
    <m/>
    <b v="1"/>
    <b v="0"/>
    <b v="1"/>
    <b v="0"/>
    <b v="1"/>
    <b v="0"/>
    <b v="0"/>
    <m/>
    <b v="0"/>
    <m/>
    <b v="0"/>
    <m/>
    <b v="0"/>
    <x v="0"/>
    <b v="0"/>
    <m/>
    <m/>
    <m/>
    <m/>
    <m/>
    <n v="1"/>
    <m/>
    <m/>
    <m/>
    <m/>
    <m/>
    <m/>
    <m/>
    <m/>
    <m/>
    <m/>
    <m/>
    <m/>
    <m/>
    <m/>
    <m/>
    <m/>
    <m/>
    <m/>
    <m/>
    <m/>
    <m/>
    <m/>
    <m/>
    <m/>
    <m/>
    <n v="1"/>
    <m/>
    <m/>
    <m/>
    <m/>
    <m/>
    <m/>
    <m/>
    <m/>
    <m/>
    <m/>
    <m/>
    <m/>
    <s v="Kut Hkai"/>
    <s v="Tharmo Nye"/>
    <b v="0"/>
    <b v="0"/>
    <b v="0"/>
    <b v="0"/>
    <b v="0"/>
    <b v="0"/>
    <b v="0"/>
    <m/>
    <b v="0"/>
    <b v="0"/>
    <b v="0"/>
    <b v="0"/>
    <m/>
    <m/>
    <m/>
    <x v="0"/>
    <x v="0"/>
    <x v="0"/>
    <x v="0"/>
    <x v="0"/>
    <x v="0"/>
    <b v="0"/>
    <m/>
    <x v="0"/>
    <x v="0"/>
    <x v="0"/>
    <x v="0"/>
    <x v="0"/>
    <x v="0"/>
  </r>
  <r>
    <x v="0"/>
    <x v="5"/>
    <x v="76"/>
    <s v="MMR001CMP006"/>
    <s v="GCA"/>
    <s v="Urban"/>
    <n v="95"/>
    <n v="385"/>
    <m/>
    <m/>
    <m/>
    <n v="395"/>
    <s v="Kachin"/>
    <s v="Myitkyina"/>
    <s v="Myitkyina Town"/>
    <s v="Si Tar Pu Ward"/>
    <s v="Shatapru Sut Ngai Tawng"/>
    <s v="MMR001CMP006"/>
    <n v="97.399628000000007"/>
    <n v="25.412313000000001"/>
    <n v="0"/>
    <s v="Urban"/>
    <n v="1129"/>
    <x v="0"/>
    <n v="23"/>
    <n v="5"/>
    <n v="2016"/>
    <x v="0"/>
    <m/>
    <s v="CCCM Focal Point"/>
    <m/>
    <n v="28"/>
    <n v="4"/>
    <n v="2016"/>
    <n v="6"/>
    <n v="5"/>
    <n v="2016"/>
    <m/>
    <s v="Camp Manager"/>
    <s v="Male"/>
    <n v="34"/>
    <m/>
    <s v="Committee Member"/>
    <s v="Male"/>
    <n v="52"/>
    <m/>
    <m/>
    <m/>
    <m/>
    <m/>
    <m/>
    <m/>
    <m/>
    <m/>
    <m/>
    <m/>
    <m/>
    <m/>
    <n v="8"/>
    <n v="2011"/>
    <m/>
    <m/>
    <m/>
    <m/>
    <m/>
    <m/>
    <m/>
    <m/>
    <m/>
    <m/>
    <m/>
    <b v="0"/>
    <x v="0"/>
    <x v="72"/>
    <x v="70"/>
    <x v="34"/>
    <b v="0"/>
    <m/>
    <b v="0"/>
    <b v="0"/>
    <b v="0"/>
    <b v="0"/>
    <b v="0"/>
    <b v="0"/>
    <m/>
    <m/>
    <m/>
    <m/>
    <m/>
    <m/>
    <m/>
    <m/>
    <m/>
    <m/>
    <m/>
    <x v="1"/>
    <x v="0"/>
    <b v="0"/>
    <n v="2"/>
    <n v="0"/>
    <n v="1"/>
    <n v="0"/>
    <n v="3"/>
    <n v="0"/>
    <n v="2"/>
    <m/>
    <b v="1"/>
    <b v="1"/>
    <b v="1"/>
    <b v="0"/>
    <b v="0"/>
    <b v="0"/>
    <b v="0"/>
    <m/>
    <b v="0"/>
    <m/>
    <b v="0"/>
    <m/>
    <b v="0"/>
    <x v="0"/>
    <b v="0"/>
    <m/>
    <m/>
    <m/>
    <m/>
    <m/>
    <m/>
    <m/>
    <m/>
    <m/>
    <m/>
    <m/>
    <m/>
    <m/>
    <m/>
    <m/>
    <m/>
    <m/>
    <m/>
    <m/>
    <m/>
    <m/>
    <m/>
    <m/>
    <m/>
    <m/>
    <m/>
    <m/>
    <m/>
    <m/>
    <m/>
    <m/>
    <m/>
    <m/>
    <m/>
    <m/>
    <m/>
    <m/>
    <m/>
    <m/>
    <m/>
    <m/>
    <m/>
    <m/>
    <m/>
    <m/>
    <m/>
    <b v="0"/>
    <b v="0"/>
    <b v="0"/>
    <b v="0"/>
    <b v="0"/>
    <b v="0"/>
    <b v="0"/>
    <m/>
    <b v="0"/>
    <b v="0"/>
    <b v="0"/>
    <b v="0"/>
    <m/>
    <m/>
    <m/>
    <x v="0"/>
    <x v="0"/>
    <x v="0"/>
    <x v="0"/>
    <x v="0"/>
    <x v="0"/>
    <b v="0"/>
    <m/>
    <x v="0"/>
    <x v="0"/>
    <x v="0"/>
    <x v="0"/>
    <x v="0"/>
    <x v="0"/>
  </r>
  <r>
    <x v="0"/>
    <x v="5"/>
    <x v="77"/>
    <s v="MMR001CMP007"/>
    <s v="GCA"/>
    <s v="Urban"/>
    <n v="22"/>
    <n v="111"/>
    <n v="21"/>
    <n v="102"/>
    <n v="22"/>
    <n v="111"/>
    <s v="Kachin"/>
    <s v="Myitkyina"/>
    <s v="Myitkyina Town"/>
    <s v="Si Tar Pu Ward"/>
    <s v="Shatapru Thida Aye Baptist Church"/>
    <s v="MMR001CMP007"/>
    <n v="97.418004999999994"/>
    <n v="25.423817"/>
    <n v="0"/>
    <s v="Urban"/>
    <n v="1211"/>
    <x v="3"/>
    <m/>
    <m/>
    <m/>
    <x v="3"/>
    <m/>
    <s v="CCCM Focal Point"/>
    <m/>
    <n v="21"/>
    <n v="4"/>
    <n v="2016"/>
    <n v="22"/>
    <n v="4"/>
    <n v="2016"/>
    <m/>
    <s v="Committee Member"/>
    <s v="Male"/>
    <n v="45"/>
    <m/>
    <s v="Camp Resident"/>
    <s v="Female"/>
    <n v="47"/>
    <m/>
    <m/>
    <m/>
    <m/>
    <m/>
    <m/>
    <m/>
    <m/>
    <m/>
    <m/>
    <m/>
    <m/>
    <m/>
    <n v="1"/>
    <n v="2012"/>
    <m/>
    <m/>
    <m/>
    <m/>
    <m/>
    <m/>
    <m/>
    <m/>
    <m/>
    <m/>
    <m/>
    <b v="0"/>
    <x v="0"/>
    <x v="73"/>
    <x v="71"/>
    <x v="0"/>
    <b v="1"/>
    <s v="At least Monthly"/>
    <b v="1"/>
    <b v="0"/>
    <b v="0"/>
    <b v="1"/>
    <b v="1"/>
    <b v="0"/>
    <n v="21"/>
    <n v="102"/>
    <n v="22"/>
    <m/>
    <m/>
    <m/>
    <m/>
    <n v="6"/>
    <n v="21"/>
    <s v="Other?"/>
    <s v="Palana"/>
    <x v="0"/>
    <x v="0"/>
    <b v="0"/>
    <n v="3"/>
    <n v="6"/>
    <n v="2"/>
    <m/>
    <n v="5"/>
    <n v="6"/>
    <n v="1"/>
    <m/>
    <b v="1"/>
    <b v="0"/>
    <b v="0"/>
    <b v="0"/>
    <b v="0"/>
    <b v="0"/>
    <b v="0"/>
    <m/>
    <b v="0"/>
    <m/>
    <b v="0"/>
    <m/>
    <b v="0"/>
    <x v="0"/>
    <b v="1"/>
    <n v="9"/>
    <s v="As unsufficient Shelter"/>
    <m/>
    <m/>
    <m/>
    <m/>
    <m/>
    <m/>
    <m/>
    <m/>
    <m/>
    <m/>
    <m/>
    <m/>
    <m/>
    <m/>
    <m/>
    <m/>
    <m/>
    <m/>
    <m/>
    <m/>
    <m/>
    <m/>
    <m/>
    <m/>
    <m/>
    <m/>
    <m/>
    <m/>
    <m/>
    <m/>
    <m/>
    <m/>
    <m/>
    <m/>
    <m/>
    <m/>
    <m/>
    <m/>
    <m/>
    <m/>
    <m/>
    <m/>
    <m/>
    <m/>
    <b v="0"/>
    <b v="0"/>
    <b v="0"/>
    <b v="0"/>
    <b v="1"/>
    <b v="0"/>
    <b v="0"/>
    <m/>
    <b v="1"/>
    <b v="0"/>
    <b v="0"/>
    <b v="0"/>
    <m/>
    <s v="Myitkyina"/>
    <s v="Palana"/>
    <x v="0"/>
    <x v="0"/>
    <x v="0"/>
    <x v="0"/>
    <x v="0"/>
    <x v="0"/>
    <b v="0"/>
    <m/>
    <x v="0"/>
    <x v="0"/>
    <x v="0"/>
    <x v="0"/>
    <x v="0"/>
    <x v="0"/>
  </r>
  <r>
    <x v="0"/>
    <x v="2"/>
    <x v="78"/>
    <s v="MMR001CMP041"/>
    <s v="GCA"/>
    <s v="Rural"/>
    <n v="172"/>
    <n v="838"/>
    <n v="179"/>
    <n v="940"/>
    <n v="179"/>
    <n v="940"/>
    <s v="Kachin"/>
    <s v="Waingmaw"/>
    <s v="Waw Shung (Kan Paik Ti Sub-township)"/>
    <s v="Shan Kyaing"/>
    <s v="Shing Jai"/>
    <s v="MMR001CMP041"/>
    <n v="98.025662999999994"/>
    <n v="25.418084"/>
    <m/>
    <s v="Rural"/>
    <n v="1235"/>
    <x v="0"/>
    <n v="24"/>
    <n v="5"/>
    <n v="2016"/>
    <x v="0"/>
    <m/>
    <s v="Enumerator from camp profiling  responsible organization"/>
    <m/>
    <n v="20"/>
    <n v="5"/>
    <n v="2016"/>
    <n v="20"/>
    <n v="5"/>
    <n v="2016"/>
    <m/>
    <s v="Camp Manager"/>
    <s v="Male"/>
    <n v="44"/>
    <m/>
    <s v="Camp Resident"/>
    <s v="Male"/>
    <n v="49"/>
    <m/>
    <s v="Committee Member"/>
    <s v="Male"/>
    <n v="48"/>
    <m/>
    <m/>
    <m/>
    <m/>
    <m/>
    <m/>
    <m/>
    <m/>
    <m/>
    <n v="11"/>
    <n v="2011"/>
    <m/>
    <n v="30"/>
    <n v="30"/>
    <m/>
    <m/>
    <n v="30"/>
    <n v="30"/>
    <m/>
    <s v="kanpaiti"/>
    <n v="12"/>
    <m/>
    <b v="0"/>
    <x v="0"/>
    <x v="74"/>
    <x v="6"/>
    <x v="35"/>
    <b v="1"/>
    <s v="Less frequent than Monthly"/>
    <b v="1"/>
    <b v="0"/>
    <b v="0"/>
    <b v="1"/>
    <b v="1"/>
    <b v="1"/>
    <n v="179"/>
    <n v="940"/>
    <n v="179"/>
    <n v="4"/>
    <n v="15"/>
    <s v="Other IDP camps"/>
    <m/>
    <m/>
    <m/>
    <m/>
    <m/>
    <x v="0"/>
    <x v="2"/>
    <b v="0"/>
    <n v="18"/>
    <n v="5"/>
    <m/>
    <m/>
    <n v="18"/>
    <n v="5"/>
    <n v="2"/>
    <m/>
    <b v="1"/>
    <b v="1"/>
    <b v="1"/>
    <b v="0"/>
    <b v="1"/>
    <b v="0"/>
    <b v="0"/>
    <m/>
    <b v="0"/>
    <m/>
    <b v="1"/>
    <n v="35"/>
    <b v="0"/>
    <x v="0"/>
    <b v="0"/>
    <m/>
    <s v="Living in host family"/>
    <n v="4"/>
    <n v="4"/>
    <n v="8"/>
    <m/>
    <m/>
    <m/>
    <m/>
    <m/>
    <m/>
    <m/>
    <m/>
    <m/>
    <m/>
    <n v="1"/>
    <m/>
    <m/>
    <m/>
    <m/>
    <m/>
    <m/>
    <m/>
    <m/>
    <m/>
    <m/>
    <m/>
    <m/>
    <m/>
    <n v="1"/>
    <m/>
    <m/>
    <m/>
    <m/>
    <m/>
    <m/>
    <m/>
    <m/>
    <m/>
    <m/>
    <m/>
    <n v="1"/>
    <n v="1"/>
    <m/>
    <m/>
    <m/>
    <b v="0"/>
    <b v="0"/>
    <b v="0"/>
    <b v="0"/>
    <b v="0"/>
    <b v="0"/>
    <b v="0"/>
    <m/>
    <b v="0"/>
    <b v="0"/>
    <b v="0"/>
    <b v="0"/>
    <m/>
    <m/>
    <m/>
    <x v="1"/>
    <x v="1"/>
    <x v="1"/>
    <x v="1"/>
    <x v="0"/>
    <x v="0"/>
    <b v="0"/>
    <m/>
    <x v="0"/>
    <x v="1"/>
    <x v="0"/>
    <x v="0"/>
    <x v="0"/>
    <x v="0"/>
  </r>
  <r>
    <x v="0"/>
    <x v="13"/>
    <x v="79"/>
    <s v="MMR001CMP067"/>
    <s v="GCA"/>
    <s v="Urban"/>
    <n v="83"/>
    <n v="293"/>
    <n v="86"/>
    <n v="303"/>
    <n v="86"/>
    <n v="303"/>
    <s v="Kachin"/>
    <s v="Shwegu"/>
    <s v="Shwegu Town"/>
    <s v="Shwegu Town"/>
    <s v="Shwe Gu Baptist Church"/>
    <s v="MMR001CMP067"/>
    <n v="96.807353000000006"/>
    <n v="24.200361000000001"/>
    <n v="0"/>
    <s v="Urban"/>
    <n v="1248"/>
    <x v="0"/>
    <n v="31"/>
    <n v="5"/>
    <n v="2016"/>
    <x v="0"/>
    <m/>
    <s v="Enumerator from camp profiling  responsible organization"/>
    <m/>
    <n v="9"/>
    <n v="5"/>
    <n v="2016"/>
    <n v="9"/>
    <n v="5"/>
    <n v="2016"/>
    <m/>
    <s v="Religious leader"/>
    <s v="Female"/>
    <n v="37"/>
    <m/>
    <s v="Camp Manager"/>
    <s v="Male"/>
    <n v="33"/>
    <m/>
    <s v="Camp Resident"/>
    <s v="Female"/>
    <n v="30"/>
    <m/>
    <m/>
    <m/>
    <m/>
    <m/>
    <m/>
    <m/>
    <m/>
    <m/>
    <n v="7"/>
    <n v="2011"/>
    <n v="25"/>
    <n v="10"/>
    <n v="5"/>
    <m/>
    <n v="20"/>
    <n v="10"/>
    <n v="5"/>
    <m/>
    <s v="Shwegu"/>
    <n v="1"/>
    <m/>
    <b v="0"/>
    <x v="0"/>
    <x v="75"/>
    <x v="72"/>
    <x v="0"/>
    <b v="1"/>
    <s v="Less frequent than Monthly"/>
    <b v="0"/>
    <b v="0"/>
    <b v="1"/>
    <b v="1"/>
    <b v="1"/>
    <b v="1"/>
    <n v="86"/>
    <n v="303"/>
    <n v="86"/>
    <m/>
    <m/>
    <m/>
    <m/>
    <m/>
    <m/>
    <m/>
    <m/>
    <x v="0"/>
    <x v="3"/>
    <b v="0"/>
    <n v="2"/>
    <n v="4"/>
    <m/>
    <m/>
    <n v="2"/>
    <n v="4"/>
    <n v="1"/>
    <n v="1"/>
    <b v="1"/>
    <b v="1"/>
    <b v="1"/>
    <b v="0"/>
    <b v="1"/>
    <b v="0"/>
    <b v="0"/>
    <m/>
    <b v="0"/>
    <n v="0"/>
    <b v="1"/>
    <n v="60"/>
    <b v="0"/>
    <x v="0"/>
    <b v="1"/>
    <n v="30"/>
    <s v="They live in outside in the camp for Their occasion ."/>
    <m/>
    <n v="1"/>
    <n v="1"/>
    <m/>
    <m/>
    <m/>
    <m/>
    <m/>
    <m/>
    <m/>
    <m/>
    <m/>
    <m/>
    <m/>
    <m/>
    <m/>
    <m/>
    <m/>
    <m/>
    <m/>
    <m/>
    <m/>
    <m/>
    <m/>
    <m/>
    <m/>
    <m/>
    <m/>
    <m/>
    <m/>
    <m/>
    <m/>
    <m/>
    <m/>
    <m/>
    <m/>
    <m/>
    <m/>
    <m/>
    <m/>
    <m/>
    <m/>
    <m/>
    <m/>
    <b v="0"/>
    <b v="0"/>
    <b v="0"/>
    <b v="0"/>
    <b v="0"/>
    <b v="0"/>
    <b v="0"/>
    <m/>
    <b v="0"/>
    <b v="0"/>
    <b v="0"/>
    <b v="0"/>
    <m/>
    <m/>
    <m/>
    <x v="1"/>
    <x v="0"/>
    <x v="0"/>
    <x v="1"/>
    <x v="0"/>
    <x v="0"/>
    <b v="0"/>
    <m/>
    <x v="0"/>
    <x v="0"/>
    <x v="0"/>
    <x v="0"/>
    <x v="0"/>
    <x v="0"/>
  </r>
  <r>
    <x v="0"/>
    <x v="13"/>
    <x v="80"/>
    <s v="MMR001CMP068"/>
    <s v="GCA"/>
    <s v="Urban"/>
    <n v="41"/>
    <n v="152"/>
    <n v="38"/>
    <n v="165"/>
    <n v="38"/>
    <n v="0"/>
    <s v="Kachin"/>
    <s v="Shwegu"/>
    <s v="Shwegu Town"/>
    <s v="Shwegu Town"/>
    <s v="Shwe Gu Catholic Church"/>
    <s v="MMR001CMP068"/>
    <n v="96.807353000000006"/>
    <n v="24.200367"/>
    <n v="0"/>
    <s v="Urban"/>
    <n v="1168"/>
    <x v="2"/>
    <n v="19"/>
    <n v="5"/>
    <n v="2016"/>
    <x v="2"/>
    <m/>
    <s v="CCCM Focal Point"/>
    <m/>
    <n v="7"/>
    <n v="5"/>
    <n v="2016"/>
    <n v="8"/>
    <n v="5"/>
    <n v="2016"/>
    <m/>
    <s v="Camp Manager"/>
    <s v="Male"/>
    <n v="47"/>
    <m/>
    <m/>
    <m/>
    <m/>
    <m/>
    <m/>
    <m/>
    <m/>
    <m/>
    <m/>
    <m/>
    <m/>
    <m/>
    <m/>
    <m/>
    <m/>
    <m/>
    <n v="7"/>
    <n v="2011"/>
    <n v="10"/>
    <n v="3"/>
    <n v="3"/>
    <m/>
    <n v="15"/>
    <n v="3"/>
    <n v="3"/>
    <m/>
    <s v="Shwe GU Catholic Church"/>
    <m/>
    <m/>
    <b v="0"/>
    <x v="0"/>
    <x v="76"/>
    <x v="73"/>
    <x v="0"/>
    <b v="1"/>
    <s v="Less frequent than Monthly"/>
    <b v="0"/>
    <b v="0"/>
    <b v="1"/>
    <b v="1"/>
    <b v="1"/>
    <b v="1"/>
    <n v="38"/>
    <n v="165"/>
    <n v="38"/>
    <m/>
    <m/>
    <m/>
    <m/>
    <m/>
    <m/>
    <m/>
    <m/>
    <x v="0"/>
    <x v="4"/>
    <b v="0"/>
    <n v="4"/>
    <n v="5"/>
    <m/>
    <m/>
    <m/>
    <m/>
    <n v="1"/>
    <n v="2"/>
    <b v="1"/>
    <b v="1"/>
    <b v="0"/>
    <b v="0"/>
    <b v="1"/>
    <b v="0"/>
    <b v="0"/>
    <m/>
    <b v="0"/>
    <m/>
    <b v="0"/>
    <m/>
    <b v="0"/>
    <x v="0"/>
    <b v="0"/>
    <m/>
    <m/>
    <n v="2"/>
    <n v="2"/>
    <n v="4"/>
    <m/>
    <m/>
    <m/>
    <m/>
    <m/>
    <m/>
    <m/>
    <m/>
    <m/>
    <m/>
    <m/>
    <m/>
    <m/>
    <m/>
    <m/>
    <m/>
    <m/>
    <m/>
    <m/>
    <m/>
    <m/>
    <m/>
    <m/>
    <m/>
    <m/>
    <m/>
    <m/>
    <m/>
    <m/>
    <m/>
    <m/>
    <m/>
    <m/>
    <m/>
    <m/>
    <m/>
    <m/>
    <m/>
    <m/>
    <m/>
    <m/>
    <b v="0"/>
    <b v="0"/>
    <b v="0"/>
    <b v="0"/>
    <b v="0"/>
    <b v="0"/>
    <b v="0"/>
    <m/>
    <b v="0"/>
    <b v="0"/>
    <b v="0"/>
    <b v="0"/>
    <m/>
    <m/>
    <m/>
    <x v="0"/>
    <x v="0"/>
    <x v="0"/>
    <x v="0"/>
    <x v="0"/>
    <x v="1"/>
    <b v="0"/>
    <m/>
    <x v="0"/>
    <x v="0"/>
    <x v="0"/>
    <x v="0"/>
    <x v="0"/>
    <x v="0"/>
  </r>
  <r>
    <x v="0"/>
    <x v="5"/>
    <x v="81"/>
    <s v="MMR001CMP009"/>
    <s v="GCA"/>
    <s v="Urban"/>
    <n v="90"/>
    <n v="487"/>
    <n v="75"/>
    <n v="423"/>
    <n v="91"/>
    <n v="491"/>
    <s v="Kachin"/>
    <s v="Myitkyina"/>
    <s v="Myitkyina Town"/>
    <s v="Shwe Set Ward"/>
    <s v="Shwe Zet Baptist Church"/>
    <s v="MMR001CMP009"/>
    <n v="97.419403000000003"/>
    <n v="25.440928"/>
    <n v="0"/>
    <s v="Urban"/>
    <n v="1147"/>
    <x v="0"/>
    <n v="31"/>
    <n v="5"/>
    <n v="2016"/>
    <x v="0"/>
    <m/>
    <s v="CCCM Focal Point"/>
    <m/>
    <n v="20"/>
    <n v="5"/>
    <n v="2016"/>
    <n v="30"/>
    <n v="5"/>
    <n v="2016"/>
    <m/>
    <s v="Camp Manager"/>
    <s v="Male"/>
    <n v="53"/>
    <m/>
    <s v="Committee Member"/>
    <s v="Female"/>
    <n v="25"/>
    <m/>
    <s v="Committee Member"/>
    <s v="Female"/>
    <n v="52"/>
    <m/>
    <m/>
    <m/>
    <m/>
    <m/>
    <m/>
    <m/>
    <m/>
    <m/>
    <n v="11"/>
    <n v="2011"/>
    <m/>
    <m/>
    <m/>
    <m/>
    <m/>
    <m/>
    <m/>
    <m/>
    <m/>
    <m/>
    <m/>
    <b v="0"/>
    <x v="0"/>
    <x v="77"/>
    <x v="74"/>
    <x v="0"/>
    <b v="1"/>
    <s v="With each population change"/>
    <b v="1"/>
    <b v="0"/>
    <b v="0"/>
    <b v="1"/>
    <b v="1"/>
    <b v="1"/>
    <n v="75"/>
    <n v="423"/>
    <n v="91"/>
    <n v="2"/>
    <n v="10"/>
    <s v="Other IDP camps"/>
    <m/>
    <m/>
    <m/>
    <m/>
    <m/>
    <x v="0"/>
    <x v="0"/>
    <b v="0"/>
    <n v="8"/>
    <n v="5"/>
    <n v="2"/>
    <n v="0"/>
    <n v="10"/>
    <n v="5"/>
    <n v="1"/>
    <n v="0"/>
    <b v="1"/>
    <b v="0"/>
    <b v="0"/>
    <b v="0"/>
    <b v="0"/>
    <b v="1"/>
    <b v="0"/>
    <m/>
    <b v="0"/>
    <m/>
    <b v="1"/>
    <n v="9"/>
    <b v="0"/>
    <x v="0"/>
    <b v="1"/>
    <n v="68"/>
    <m/>
    <n v="3"/>
    <n v="0"/>
    <n v="3"/>
    <m/>
    <m/>
    <m/>
    <m/>
    <m/>
    <m/>
    <m/>
    <m/>
    <m/>
    <m/>
    <m/>
    <m/>
    <m/>
    <m/>
    <m/>
    <m/>
    <m/>
    <m/>
    <m/>
    <m/>
    <m/>
    <m/>
    <m/>
    <m/>
    <m/>
    <m/>
    <m/>
    <m/>
    <m/>
    <m/>
    <m/>
    <m/>
    <m/>
    <m/>
    <m/>
    <m/>
    <m/>
    <m/>
    <m/>
    <s v="Hpakant/Myitkyina"/>
    <s v="Nawng Bung/Hpakant"/>
    <b v="0"/>
    <b v="0"/>
    <b v="0"/>
    <b v="0"/>
    <b v="0"/>
    <b v="0"/>
    <b v="0"/>
    <m/>
    <b v="0"/>
    <b v="0"/>
    <b v="0"/>
    <b v="0"/>
    <m/>
    <m/>
    <m/>
    <x v="0"/>
    <x v="0"/>
    <x v="0"/>
    <x v="0"/>
    <x v="0"/>
    <x v="0"/>
    <b v="0"/>
    <m/>
    <x v="0"/>
    <x v="0"/>
    <x v="0"/>
    <x v="0"/>
    <x v="0"/>
    <x v="0"/>
  </r>
  <r>
    <x v="0"/>
    <x v="14"/>
    <x v="82"/>
    <s v="MMR001CMP080"/>
    <s v="GCA"/>
    <s v="Urban"/>
    <n v="12"/>
    <n v="55"/>
    <n v="12"/>
    <n v="62"/>
    <n v="12"/>
    <n v="62"/>
    <s v="Kachin"/>
    <s v="Mohnyin"/>
    <s v="Mohnyin Town"/>
    <m/>
    <s v="St. Patrick Catholic Church "/>
    <s v="MMR001CMP080"/>
    <n v="96.367059999999995"/>
    <n v="24.764800000000001"/>
    <m/>
    <s v="Urban"/>
    <n v="1183"/>
    <x v="4"/>
    <n v="30"/>
    <n v="5"/>
    <n v="2016"/>
    <x v="1"/>
    <m/>
    <s v="CCCM Focal Point"/>
    <m/>
    <n v="30"/>
    <n v="4"/>
    <n v="2016"/>
    <n v="27"/>
    <n v="5"/>
    <n v="2016"/>
    <m/>
    <s v="Camp Manager"/>
    <s v="Female"/>
    <n v="27"/>
    <m/>
    <s v="Camp Resident"/>
    <s v="Female"/>
    <n v="45"/>
    <m/>
    <s v="Camp Resident"/>
    <s v="Female"/>
    <n v="29"/>
    <m/>
    <s v="Committee Member"/>
    <s v="Male"/>
    <n v="44"/>
    <m/>
    <m/>
    <m/>
    <m/>
    <m/>
    <n v="6"/>
    <n v="2012"/>
    <n v="15"/>
    <n v="4"/>
    <n v="4"/>
    <m/>
    <n v="15"/>
    <n v="4"/>
    <n v="4"/>
    <m/>
    <s v="Mohnyin"/>
    <n v="1.5"/>
    <m/>
    <b v="0"/>
    <x v="0"/>
    <x v="78"/>
    <x v="75"/>
    <x v="0"/>
    <b v="1"/>
    <s v="At least Monthly"/>
    <b v="0"/>
    <b v="1"/>
    <b v="0"/>
    <b v="1"/>
    <b v="1"/>
    <b v="1"/>
    <n v="12"/>
    <n v="62"/>
    <n v="12"/>
    <m/>
    <m/>
    <m/>
    <m/>
    <m/>
    <m/>
    <m/>
    <m/>
    <x v="0"/>
    <x v="0"/>
    <b v="0"/>
    <n v="1"/>
    <n v="2"/>
    <n v="3"/>
    <n v="1"/>
    <n v="4"/>
    <n v="3"/>
    <m/>
    <m/>
    <b v="1"/>
    <b v="0"/>
    <b v="0"/>
    <b v="0"/>
    <b v="1"/>
    <b v="0"/>
    <b v="0"/>
    <m/>
    <b v="0"/>
    <m/>
    <b v="0"/>
    <m/>
    <b v="0"/>
    <x v="0"/>
    <b v="0"/>
    <m/>
    <m/>
    <m/>
    <m/>
    <m/>
    <m/>
    <m/>
    <m/>
    <m/>
    <m/>
    <m/>
    <m/>
    <m/>
    <m/>
    <m/>
    <m/>
    <m/>
    <m/>
    <m/>
    <m/>
    <m/>
    <m/>
    <m/>
    <m/>
    <m/>
    <m/>
    <m/>
    <m/>
    <m/>
    <m/>
    <m/>
    <m/>
    <m/>
    <m/>
    <m/>
    <m/>
    <m/>
    <m/>
    <m/>
    <m/>
    <m/>
    <m/>
    <m/>
    <m/>
    <m/>
    <m/>
    <b v="0"/>
    <b v="0"/>
    <b v="0"/>
    <b v="0"/>
    <b v="0"/>
    <b v="0"/>
    <b v="0"/>
    <m/>
    <b v="0"/>
    <b v="0"/>
    <b v="0"/>
    <b v="0"/>
    <m/>
    <m/>
    <m/>
    <x v="1"/>
    <x v="0"/>
    <x v="0"/>
    <x v="0"/>
    <x v="1"/>
    <x v="0"/>
    <b v="0"/>
    <m/>
    <x v="1"/>
    <x v="0"/>
    <x v="0"/>
    <x v="0"/>
    <x v="0"/>
    <x v="0"/>
  </r>
  <r>
    <x v="0"/>
    <x v="1"/>
    <x v="83"/>
    <s v="MMR001CMP055"/>
    <s v="GCA"/>
    <s v="Urban"/>
    <n v="25"/>
    <n v="104"/>
    <n v="24"/>
    <n v="107"/>
    <n v="24"/>
    <n v="107"/>
    <s v="Kachin"/>
    <s v="Bhamo"/>
    <s v="Bhamo Town"/>
    <s v="Shwe Kyee Nar Ward"/>
    <s v="Ta Gun Taing Monastery (Shwe Kyi Na)"/>
    <s v="MMR001CMP055"/>
    <n v="97.227789999999999"/>
    <n v="24.29138"/>
    <n v="0"/>
    <s v="Urban"/>
    <n v="1188"/>
    <x v="3"/>
    <n v="10"/>
    <n v="5"/>
    <n v="2016"/>
    <x v="3"/>
    <m/>
    <s v="CCCM Focal Point"/>
    <m/>
    <n v="26"/>
    <n v="4"/>
    <n v="2016"/>
    <n v="9"/>
    <n v="5"/>
    <n v="2016"/>
    <m/>
    <s v="Camp Manager"/>
    <s v="Male"/>
    <n v="45"/>
    <m/>
    <s v="Committee Member"/>
    <s v="Female"/>
    <n v="35"/>
    <m/>
    <s v="Committee Member"/>
    <s v="Male"/>
    <n v="45"/>
    <m/>
    <s v="Committee Member"/>
    <s v="Female"/>
    <n v="34"/>
    <m/>
    <m/>
    <m/>
    <m/>
    <m/>
    <n v="5"/>
    <n v="2012"/>
    <n v="50"/>
    <n v="20"/>
    <m/>
    <m/>
    <n v="1"/>
    <n v="25"/>
    <m/>
    <m/>
    <s v="Bhamo"/>
    <n v="1"/>
    <m/>
    <b v="0"/>
    <x v="0"/>
    <x v="79"/>
    <x v="76"/>
    <x v="36"/>
    <b v="1"/>
    <s v="With each population change"/>
    <b v="0"/>
    <b v="1"/>
    <b v="0"/>
    <b v="1"/>
    <b v="1"/>
    <b v="1"/>
    <n v="24"/>
    <n v="107"/>
    <n v="24"/>
    <m/>
    <m/>
    <m/>
    <m/>
    <n v="1"/>
    <n v="4"/>
    <s v="Place of origin"/>
    <m/>
    <x v="0"/>
    <x v="0"/>
    <b v="0"/>
    <n v="4"/>
    <n v="3"/>
    <m/>
    <m/>
    <n v="4"/>
    <n v="3"/>
    <n v="2"/>
    <n v="1"/>
    <b v="1"/>
    <b v="0"/>
    <b v="0"/>
    <b v="0"/>
    <b v="1"/>
    <b v="0"/>
    <b v="0"/>
    <m/>
    <b v="0"/>
    <m/>
    <b v="1"/>
    <n v="3"/>
    <b v="0"/>
    <x v="0"/>
    <b v="0"/>
    <m/>
    <m/>
    <m/>
    <m/>
    <m/>
    <m/>
    <m/>
    <m/>
    <m/>
    <m/>
    <m/>
    <m/>
    <m/>
    <m/>
    <m/>
    <m/>
    <m/>
    <m/>
    <m/>
    <m/>
    <m/>
    <m/>
    <m/>
    <m/>
    <m/>
    <m/>
    <m/>
    <m/>
    <m/>
    <m/>
    <m/>
    <m/>
    <m/>
    <m/>
    <m/>
    <m/>
    <m/>
    <m/>
    <m/>
    <m/>
    <m/>
    <m/>
    <m/>
    <m/>
    <m/>
    <m/>
    <b v="0"/>
    <b v="1"/>
    <b v="0"/>
    <b v="0"/>
    <b v="0"/>
    <b v="1"/>
    <b v="0"/>
    <m/>
    <b v="0"/>
    <b v="0"/>
    <b v="0"/>
    <b v="0"/>
    <m/>
    <s v="Daw Hpun yang"/>
    <s v="Nar lun"/>
    <x v="0"/>
    <x v="0"/>
    <x v="0"/>
    <x v="0"/>
    <x v="0"/>
    <x v="0"/>
    <b v="0"/>
    <m/>
    <x v="0"/>
    <x v="0"/>
    <x v="0"/>
    <x v="0"/>
    <x v="0"/>
    <x v="0"/>
  </r>
  <r>
    <x v="0"/>
    <x v="5"/>
    <x v="84"/>
    <s v="MMR001CMP001"/>
    <s v="GCA"/>
    <s v="Urban"/>
    <n v="54"/>
    <n v="355"/>
    <n v="51"/>
    <n v="273"/>
    <n v="67"/>
    <n v="365"/>
    <s v="Kachin"/>
    <s v="Myitkyina"/>
    <s v="Myitkyina Town"/>
    <s v="Tat Kone Ward"/>
    <s v="Tat Kone Baptist Church"/>
    <s v="MMR001CMP001"/>
    <n v="97.386718999999999"/>
    <n v="25.415482000000001"/>
    <n v="0"/>
    <s v="Urban"/>
    <n v="1148"/>
    <x v="0"/>
    <n v="26"/>
    <n v="5"/>
    <n v="2016"/>
    <x v="0"/>
    <m/>
    <s v="CCCM Focal Point"/>
    <m/>
    <n v="6"/>
    <n v="5"/>
    <n v="2016"/>
    <n v="12"/>
    <n v="5"/>
    <n v="2016"/>
    <m/>
    <s v="Camp Manager"/>
    <s v="Male"/>
    <n v="53"/>
    <m/>
    <m/>
    <m/>
    <m/>
    <m/>
    <m/>
    <m/>
    <m/>
    <m/>
    <m/>
    <m/>
    <m/>
    <m/>
    <m/>
    <m/>
    <m/>
    <m/>
    <n v="6"/>
    <n v="2011"/>
    <m/>
    <m/>
    <m/>
    <m/>
    <m/>
    <m/>
    <m/>
    <m/>
    <s v="Myitkyina"/>
    <m/>
    <m/>
    <b v="0"/>
    <x v="0"/>
    <x v="80"/>
    <x v="77"/>
    <x v="0"/>
    <b v="1"/>
    <s v="At least Monthly"/>
    <b v="0"/>
    <b v="1"/>
    <b v="0"/>
    <b v="1"/>
    <b v="1"/>
    <b v="1"/>
    <n v="51"/>
    <n v="273"/>
    <n v="67"/>
    <m/>
    <m/>
    <m/>
    <m/>
    <n v="6"/>
    <n v="39"/>
    <s v="Other IDP camps"/>
    <m/>
    <x v="1"/>
    <x v="0"/>
    <b v="0"/>
    <n v="6"/>
    <n v="2"/>
    <m/>
    <m/>
    <n v="6"/>
    <n v="2"/>
    <m/>
    <m/>
    <b v="1"/>
    <b v="1"/>
    <b v="0"/>
    <b v="1"/>
    <b v="1"/>
    <b v="0"/>
    <b v="0"/>
    <m/>
    <b v="0"/>
    <m/>
    <b v="1"/>
    <m/>
    <b v="0"/>
    <x v="0"/>
    <b v="1"/>
    <n v="92"/>
    <m/>
    <m/>
    <m/>
    <m/>
    <m/>
    <m/>
    <m/>
    <m/>
    <m/>
    <m/>
    <m/>
    <m/>
    <m/>
    <m/>
    <m/>
    <m/>
    <m/>
    <m/>
    <m/>
    <m/>
    <m/>
    <m/>
    <m/>
    <m/>
    <m/>
    <m/>
    <m/>
    <m/>
    <m/>
    <m/>
    <m/>
    <m/>
    <m/>
    <m/>
    <m/>
    <m/>
    <m/>
    <m/>
    <m/>
    <m/>
    <m/>
    <m/>
    <m/>
    <m/>
    <m/>
    <b v="1"/>
    <b v="0"/>
    <b v="0"/>
    <b v="0"/>
    <b v="0"/>
    <b v="0"/>
    <b v="0"/>
    <m/>
    <b v="0"/>
    <b v="0"/>
    <b v="1"/>
    <b v="0"/>
    <m/>
    <m/>
    <m/>
    <x v="0"/>
    <x v="0"/>
    <x v="0"/>
    <x v="0"/>
    <x v="0"/>
    <x v="0"/>
    <b v="0"/>
    <m/>
    <x v="0"/>
    <x v="0"/>
    <x v="0"/>
    <x v="0"/>
    <x v="0"/>
    <x v="0"/>
  </r>
  <r>
    <x v="0"/>
    <x v="5"/>
    <x v="85"/>
    <s v="MMR001CMP023"/>
    <s v="GCA"/>
    <s v="Urban"/>
    <n v="54"/>
    <n v="258"/>
    <n v="53"/>
    <n v="251"/>
    <n v="54"/>
    <n v="257"/>
    <s v="Kachin"/>
    <s v="Myitkyina"/>
    <s v="Myitkyina Town"/>
    <s v="Tat Kone Ward"/>
    <s v="Tat Kone COC Baptist - Tat Kone Htoi San"/>
    <s v="MMR001CMP023"/>
    <n v="97.387636880000002"/>
    <n v="25.410913749999999"/>
    <m/>
    <s v="Urban"/>
    <n v="1217"/>
    <x v="3"/>
    <n v="1"/>
    <n v="4"/>
    <n v="2016"/>
    <x v="3"/>
    <m/>
    <s v="CCCM Focal Point"/>
    <m/>
    <n v="31"/>
    <n v="3"/>
    <n v="2016"/>
    <n v="31"/>
    <n v="3"/>
    <n v="2016"/>
    <m/>
    <s v="Committee Member"/>
    <s v="Male"/>
    <n v="53"/>
    <m/>
    <s v="Camp Manager"/>
    <s v="Male"/>
    <n v="46"/>
    <m/>
    <m/>
    <m/>
    <m/>
    <m/>
    <m/>
    <m/>
    <m/>
    <m/>
    <m/>
    <m/>
    <m/>
    <m/>
    <n v="4"/>
    <n v="2012"/>
    <m/>
    <m/>
    <m/>
    <m/>
    <m/>
    <m/>
    <m/>
    <m/>
    <m/>
    <m/>
    <m/>
    <b v="0"/>
    <x v="0"/>
    <x v="81"/>
    <x v="78"/>
    <x v="37"/>
    <b v="1"/>
    <s v="At least Monthly"/>
    <b v="0"/>
    <b v="0"/>
    <b v="1"/>
    <b v="1"/>
    <b v="1"/>
    <b v="0"/>
    <n v="53"/>
    <n v="251"/>
    <n v="54"/>
    <m/>
    <m/>
    <m/>
    <m/>
    <n v="14"/>
    <n v="86"/>
    <s v="Other?"/>
    <s v="Pa La Na"/>
    <x v="1"/>
    <x v="2"/>
    <b v="0"/>
    <n v="5"/>
    <n v="2"/>
    <m/>
    <m/>
    <n v="5"/>
    <n v="2"/>
    <n v="3"/>
    <m/>
    <b v="1"/>
    <b v="0"/>
    <b v="0"/>
    <b v="0"/>
    <b v="0"/>
    <b v="0"/>
    <b v="0"/>
    <m/>
    <b v="0"/>
    <m/>
    <b v="0"/>
    <m/>
    <b v="1"/>
    <x v="5"/>
    <b v="1"/>
    <n v="5"/>
    <s v="Family affair"/>
    <m/>
    <n v="0"/>
    <n v="0"/>
    <m/>
    <m/>
    <m/>
    <m/>
    <m/>
    <m/>
    <m/>
    <m/>
    <m/>
    <m/>
    <n v="0"/>
    <m/>
    <m/>
    <m/>
    <m/>
    <m/>
    <m/>
    <m/>
    <m/>
    <m/>
    <m/>
    <n v="0"/>
    <m/>
    <m/>
    <m/>
    <m/>
    <m/>
    <m/>
    <m/>
    <m/>
    <m/>
    <m/>
    <m/>
    <m/>
    <n v="0"/>
    <m/>
    <n v="0"/>
    <m/>
    <m/>
    <m/>
    <m/>
    <b v="1"/>
    <b v="0"/>
    <b v="0"/>
    <b v="0"/>
    <b v="1"/>
    <b v="0"/>
    <b v="0"/>
    <m/>
    <b v="1"/>
    <b v="0"/>
    <b v="0"/>
    <b v="0"/>
    <m/>
    <s v="Myitkyina"/>
    <s v="Ngwipyaw San Pya"/>
    <x v="1"/>
    <x v="0"/>
    <x v="0"/>
    <x v="1"/>
    <x v="0"/>
    <x v="0"/>
    <b v="0"/>
    <m/>
    <x v="0"/>
    <x v="0"/>
    <x v="0"/>
    <x v="0"/>
    <x v="0"/>
    <x v="0"/>
  </r>
  <r>
    <x v="0"/>
    <x v="5"/>
    <x v="86"/>
    <s v="MMR001CMP004"/>
    <s v="GCA"/>
    <s v="Urban"/>
    <n v="6"/>
    <n v="29"/>
    <n v="4"/>
    <n v="20"/>
    <n v="6"/>
    <n v="29"/>
    <s v="Kachin"/>
    <s v="Myitkyina"/>
    <s v="Myitkyina Town"/>
    <s v="Tat Kone Ward"/>
    <s v="Tat Kone Emanuel Church"/>
    <s v="MMR001CMP004"/>
    <n v="97.389778000000007"/>
    <n v="25.417733999999999"/>
    <n v="0"/>
    <s v="Urban"/>
    <n v="1213"/>
    <x v="3"/>
    <m/>
    <m/>
    <m/>
    <x v="3"/>
    <m/>
    <s v="CCCM Focal Point"/>
    <m/>
    <n v="28"/>
    <n v="4"/>
    <n v="2016"/>
    <n v="30"/>
    <n v="4"/>
    <n v="2016"/>
    <m/>
    <s v="Committee Member"/>
    <s v="Male"/>
    <n v="55"/>
    <m/>
    <s v="Camp Resident"/>
    <s v="Female"/>
    <n v="45"/>
    <m/>
    <s v="Camp Manager"/>
    <s v="Male"/>
    <n v="33"/>
    <m/>
    <m/>
    <m/>
    <m/>
    <m/>
    <m/>
    <m/>
    <m/>
    <m/>
    <n v="6"/>
    <n v="2011"/>
    <m/>
    <m/>
    <m/>
    <m/>
    <m/>
    <m/>
    <m/>
    <m/>
    <m/>
    <m/>
    <m/>
    <b v="0"/>
    <x v="0"/>
    <x v="82"/>
    <x v="79"/>
    <x v="0"/>
    <b v="1"/>
    <s v="With each population change"/>
    <b v="1"/>
    <b v="0"/>
    <b v="0"/>
    <b v="1"/>
    <b v="1"/>
    <b v="1"/>
    <n v="4"/>
    <n v="20"/>
    <n v="6"/>
    <m/>
    <m/>
    <m/>
    <m/>
    <n v="6"/>
    <n v="29"/>
    <s v="Other?"/>
    <m/>
    <x v="0"/>
    <x v="0"/>
    <b v="0"/>
    <m/>
    <n v="2"/>
    <n v="3"/>
    <m/>
    <n v="3"/>
    <n v="2"/>
    <m/>
    <n v="1"/>
    <b v="1"/>
    <b v="1"/>
    <b v="0"/>
    <b v="0"/>
    <b v="0"/>
    <b v="0"/>
    <b v="0"/>
    <m/>
    <b v="0"/>
    <m/>
    <b v="0"/>
    <m/>
    <b v="0"/>
    <x v="0"/>
    <b v="1"/>
    <n v="9"/>
    <s v="Unsufficient Shelter"/>
    <m/>
    <m/>
    <m/>
    <m/>
    <m/>
    <m/>
    <m/>
    <m/>
    <m/>
    <m/>
    <m/>
    <m/>
    <m/>
    <m/>
    <m/>
    <m/>
    <m/>
    <m/>
    <m/>
    <m/>
    <m/>
    <m/>
    <m/>
    <m/>
    <m/>
    <m/>
    <m/>
    <m/>
    <m/>
    <m/>
    <m/>
    <m/>
    <m/>
    <m/>
    <m/>
    <m/>
    <m/>
    <m/>
    <m/>
    <m/>
    <m/>
    <m/>
    <m/>
    <m/>
    <b v="0"/>
    <b v="0"/>
    <b v="0"/>
    <b v="0"/>
    <b v="1"/>
    <b v="0"/>
    <b v="0"/>
    <m/>
    <b v="1"/>
    <b v="0"/>
    <b v="0"/>
    <b v="0"/>
    <m/>
    <s v="Myitkyina"/>
    <s v="Ngwipyaw Sanpya"/>
    <x v="0"/>
    <x v="0"/>
    <x v="0"/>
    <x v="0"/>
    <x v="0"/>
    <x v="0"/>
    <b v="0"/>
    <m/>
    <x v="0"/>
    <x v="0"/>
    <x v="0"/>
    <x v="0"/>
    <x v="0"/>
    <x v="0"/>
  </r>
  <r>
    <x v="0"/>
    <x v="5"/>
    <x v="87"/>
    <s v="MMR001CMP003"/>
    <s v="GCA"/>
    <s v="Urban"/>
    <n v="32"/>
    <n v="146"/>
    <n v="28"/>
    <n v="138"/>
    <n v="32"/>
    <n v="161"/>
    <s v="Kachin"/>
    <s v="Myitkyina"/>
    <s v="Myitkyina Town"/>
    <s v="Tat Kone Ward"/>
    <s v="Tat Kone Galile Baptist Church"/>
    <s v="MMR001CMP003"/>
    <n v="97.377662999999998"/>
    <n v="25.404752999999999"/>
    <n v="0"/>
    <s v="Urban"/>
    <n v="1149"/>
    <x v="0"/>
    <n v="17"/>
    <n v="5"/>
    <n v="2016"/>
    <x v="0"/>
    <m/>
    <s v="CCCM Focal Point"/>
    <m/>
    <n v="29"/>
    <n v="4"/>
    <n v="2016"/>
    <n v="3"/>
    <n v="5"/>
    <n v="2016"/>
    <m/>
    <s v="Camp Manager"/>
    <s v="Male"/>
    <n v="52"/>
    <m/>
    <m/>
    <m/>
    <m/>
    <m/>
    <m/>
    <m/>
    <m/>
    <m/>
    <m/>
    <m/>
    <m/>
    <m/>
    <m/>
    <m/>
    <m/>
    <m/>
    <n v="8"/>
    <n v="2011"/>
    <m/>
    <m/>
    <m/>
    <m/>
    <m/>
    <m/>
    <m/>
    <m/>
    <s v="Myitkyina"/>
    <m/>
    <m/>
    <b v="0"/>
    <x v="0"/>
    <x v="83"/>
    <x v="80"/>
    <x v="0"/>
    <b v="1"/>
    <s v="At least Monthly"/>
    <b v="1"/>
    <b v="0"/>
    <b v="0"/>
    <b v="1"/>
    <b v="1"/>
    <b v="1"/>
    <n v="28"/>
    <n v="138"/>
    <n v="32"/>
    <n v="2"/>
    <n v="12"/>
    <s v="Other IDP camps"/>
    <m/>
    <n v="2"/>
    <n v="5"/>
    <s v="Other IDP camps"/>
    <m/>
    <x v="0"/>
    <x v="0"/>
    <b v="0"/>
    <n v="2"/>
    <n v="2"/>
    <n v="3"/>
    <m/>
    <n v="5"/>
    <n v="2"/>
    <m/>
    <m/>
    <b v="1"/>
    <b v="1"/>
    <b v="1"/>
    <b v="0"/>
    <b v="1"/>
    <b v="0"/>
    <b v="0"/>
    <m/>
    <b v="0"/>
    <m/>
    <b v="1"/>
    <n v="2"/>
    <b v="0"/>
    <x v="0"/>
    <b v="1"/>
    <n v="23"/>
    <m/>
    <n v="2"/>
    <n v="1"/>
    <n v="3"/>
    <m/>
    <m/>
    <m/>
    <m/>
    <m/>
    <m/>
    <m/>
    <m/>
    <m/>
    <m/>
    <m/>
    <m/>
    <m/>
    <m/>
    <m/>
    <m/>
    <m/>
    <m/>
    <m/>
    <m/>
    <m/>
    <m/>
    <m/>
    <m/>
    <m/>
    <m/>
    <m/>
    <m/>
    <m/>
    <m/>
    <m/>
    <m/>
    <m/>
    <m/>
    <m/>
    <m/>
    <m/>
    <m/>
    <m/>
    <m/>
    <s v="Mungga Zup Camp"/>
    <b v="0"/>
    <b v="0"/>
    <b v="0"/>
    <b v="0"/>
    <b v="0"/>
    <b v="0"/>
    <b v="0"/>
    <m/>
    <b v="0"/>
    <b v="0"/>
    <b v="0"/>
    <b v="0"/>
    <m/>
    <m/>
    <m/>
    <x v="0"/>
    <x v="0"/>
    <x v="0"/>
    <x v="0"/>
    <x v="0"/>
    <x v="0"/>
    <b v="0"/>
    <m/>
    <x v="0"/>
    <x v="0"/>
    <x v="0"/>
    <x v="0"/>
    <x v="0"/>
    <x v="0"/>
  </r>
  <r>
    <x v="0"/>
    <x v="5"/>
    <x v="88"/>
    <s v="MMR001CMP005"/>
    <s v="GCA"/>
    <s v="Urban"/>
    <n v="43"/>
    <n v="216"/>
    <n v="32"/>
    <n v="171"/>
    <n v="43"/>
    <n v="216"/>
    <s v="Kachin"/>
    <s v="Myitkyina"/>
    <s v="Myitkyina Town"/>
    <s v="Tat Kone Ward"/>
    <s v="Tat Kone San Pya Baptist Church"/>
    <s v="MMR001CMP005"/>
    <n v="97.382192000000003"/>
    <n v="25.404015000000001"/>
    <n v="0"/>
    <s v="Urban"/>
    <n v="1130"/>
    <x v="0"/>
    <n v="23"/>
    <n v="5"/>
    <n v="2016"/>
    <x v="0"/>
    <m/>
    <s v="CCCM Focal Point"/>
    <m/>
    <n v="10"/>
    <n v="5"/>
    <n v="2016"/>
    <n v="11"/>
    <n v="5"/>
    <n v="2016"/>
    <m/>
    <s v="Camp Manager"/>
    <s v="Male"/>
    <n v="44"/>
    <m/>
    <s v="Camp Resident"/>
    <s v="Male"/>
    <n v="35"/>
    <m/>
    <m/>
    <m/>
    <m/>
    <m/>
    <m/>
    <m/>
    <m/>
    <m/>
    <m/>
    <m/>
    <m/>
    <m/>
    <n v="10"/>
    <n v="2011"/>
    <m/>
    <m/>
    <m/>
    <m/>
    <m/>
    <m/>
    <m/>
    <m/>
    <m/>
    <m/>
    <m/>
    <b v="0"/>
    <x v="0"/>
    <x v="84"/>
    <x v="81"/>
    <x v="0"/>
    <b v="1"/>
    <s v="At least Monthly"/>
    <b v="0"/>
    <b v="0"/>
    <b v="1"/>
    <b v="1"/>
    <b v="1"/>
    <b v="1"/>
    <n v="32"/>
    <n v="171"/>
    <n v="43"/>
    <m/>
    <m/>
    <m/>
    <m/>
    <n v="1"/>
    <n v="6"/>
    <s v="Other IDP camps"/>
    <m/>
    <x v="0"/>
    <x v="0"/>
    <b v="0"/>
    <n v="1"/>
    <n v="0"/>
    <n v="5"/>
    <n v="1"/>
    <n v="6"/>
    <n v="1"/>
    <n v="1"/>
    <n v="0"/>
    <b v="0"/>
    <b v="1"/>
    <b v="1"/>
    <b v="1"/>
    <b v="0"/>
    <b v="0"/>
    <b v="0"/>
    <m/>
    <b v="0"/>
    <m/>
    <b v="0"/>
    <m/>
    <b v="0"/>
    <x v="0"/>
    <b v="1"/>
    <n v="45"/>
    <m/>
    <n v="3"/>
    <n v="0"/>
    <n v="3"/>
    <n v="2"/>
    <m/>
    <m/>
    <m/>
    <m/>
    <m/>
    <m/>
    <m/>
    <m/>
    <m/>
    <m/>
    <m/>
    <m/>
    <n v="0"/>
    <m/>
    <m/>
    <m/>
    <m/>
    <m/>
    <m/>
    <m/>
    <m/>
    <m/>
    <m/>
    <m/>
    <m/>
    <n v="2"/>
    <m/>
    <m/>
    <m/>
    <m/>
    <m/>
    <m/>
    <m/>
    <m/>
    <m/>
    <m/>
    <m/>
    <m/>
    <m/>
    <m/>
    <b v="1"/>
    <b v="0"/>
    <b v="0"/>
    <b v="0"/>
    <b v="0"/>
    <b v="0"/>
    <b v="0"/>
    <m/>
    <b v="0"/>
    <b v="0"/>
    <b v="0"/>
    <b v="1"/>
    <m/>
    <s v="Myitkyina"/>
    <s v="Ngwi Pyaw Sanpra"/>
    <x v="1"/>
    <x v="0"/>
    <x v="0"/>
    <x v="0"/>
    <x v="0"/>
    <x v="0"/>
    <b v="0"/>
    <m/>
    <x v="0"/>
    <x v="0"/>
    <x v="0"/>
    <x v="0"/>
    <x v="0"/>
    <x v="0"/>
  </r>
  <r>
    <x v="0"/>
    <x v="2"/>
    <x v="89"/>
    <s v="MMR001CMP037"/>
    <s v="GCA"/>
    <s v="Urban"/>
    <n v="44"/>
    <n v="183"/>
    <n v="25"/>
    <n v="115"/>
    <n v="44"/>
    <n v="181"/>
    <s v="Kachin"/>
    <s v="Waingmaw"/>
    <s v="Waingmaw Town"/>
    <s v="No (4) Ward"/>
    <s v="Thargaya Lisu Baptist Church"/>
    <s v="MMR001CMP037"/>
    <n v="97.428251153846105"/>
    <n v="25.333683333333301"/>
    <m/>
    <s v="Urban"/>
    <n v="1214"/>
    <x v="3"/>
    <m/>
    <m/>
    <m/>
    <x v="3"/>
    <m/>
    <s v="CCCM Focal Point"/>
    <m/>
    <n v="25"/>
    <n v="4"/>
    <n v="2016"/>
    <n v="27"/>
    <n v="4"/>
    <n v="2016"/>
    <m/>
    <s v="Camp Manager"/>
    <s v="Female"/>
    <n v="35"/>
    <m/>
    <s v="Committee Member"/>
    <s v="Female"/>
    <n v="36"/>
    <m/>
    <m/>
    <m/>
    <m/>
    <m/>
    <m/>
    <m/>
    <m/>
    <m/>
    <m/>
    <m/>
    <m/>
    <m/>
    <n v="11"/>
    <n v="2011"/>
    <m/>
    <m/>
    <m/>
    <m/>
    <m/>
    <m/>
    <m/>
    <m/>
    <m/>
    <m/>
    <m/>
    <b v="0"/>
    <x v="0"/>
    <x v="85"/>
    <x v="82"/>
    <x v="0"/>
    <b v="1"/>
    <s v="With each population change"/>
    <b v="1"/>
    <b v="0"/>
    <b v="0"/>
    <b v="1"/>
    <b v="1"/>
    <b v="1"/>
    <n v="25"/>
    <n v="115"/>
    <n v="44"/>
    <m/>
    <m/>
    <m/>
    <m/>
    <m/>
    <m/>
    <m/>
    <m/>
    <x v="0"/>
    <x v="0"/>
    <b v="0"/>
    <m/>
    <n v="2"/>
    <n v="7"/>
    <m/>
    <n v="7"/>
    <n v="2"/>
    <n v="1"/>
    <n v="2"/>
    <b v="1"/>
    <b v="1"/>
    <b v="0"/>
    <b v="0"/>
    <b v="1"/>
    <b v="0"/>
    <b v="0"/>
    <m/>
    <b v="0"/>
    <m/>
    <b v="1"/>
    <n v="11"/>
    <b v="0"/>
    <x v="0"/>
    <b v="1"/>
    <n v="55"/>
    <s v="Living with host community"/>
    <m/>
    <m/>
    <m/>
    <m/>
    <m/>
    <m/>
    <m/>
    <m/>
    <m/>
    <m/>
    <m/>
    <m/>
    <m/>
    <m/>
    <m/>
    <m/>
    <m/>
    <m/>
    <m/>
    <m/>
    <m/>
    <m/>
    <m/>
    <m/>
    <m/>
    <m/>
    <m/>
    <m/>
    <m/>
    <m/>
    <m/>
    <m/>
    <m/>
    <m/>
    <m/>
    <m/>
    <m/>
    <m/>
    <m/>
    <m/>
    <m/>
    <m/>
    <m/>
    <m/>
    <b v="0"/>
    <b v="0"/>
    <b v="0"/>
    <b v="0"/>
    <b v="0"/>
    <b v="0"/>
    <b v="0"/>
    <m/>
    <b v="0"/>
    <b v="0"/>
    <b v="0"/>
    <b v="0"/>
    <m/>
    <m/>
    <m/>
    <x v="0"/>
    <x v="0"/>
    <x v="0"/>
    <x v="0"/>
    <x v="0"/>
    <x v="0"/>
    <b v="0"/>
    <m/>
    <x v="0"/>
    <x v="0"/>
    <x v="0"/>
    <x v="0"/>
    <x v="0"/>
    <x v="0"/>
  </r>
  <r>
    <x v="0"/>
    <x v="2"/>
    <x v="90"/>
    <s v="MMR001CMP038"/>
    <s v="GCA"/>
    <s v="Urban"/>
    <n v="70"/>
    <n v="278"/>
    <n v="37"/>
    <n v="156"/>
    <n v="71"/>
    <n v="277"/>
    <s v="Kachin"/>
    <s v="Waingmaw"/>
    <s v="Waingmaw Town"/>
    <s v="No (3) Ward"/>
    <s v="Waingmaw AG Church"/>
    <s v="MMR001CMP038"/>
    <n v="97.444283730158702"/>
    <n v="25.351250396825399"/>
    <n v="476"/>
    <s v="Urban"/>
    <n v="1215"/>
    <x v="3"/>
    <m/>
    <m/>
    <m/>
    <x v="3"/>
    <m/>
    <s v="CCCM Focal Point"/>
    <m/>
    <n v="26"/>
    <n v="4"/>
    <n v="2016"/>
    <n v="29"/>
    <n v="4"/>
    <n v="2016"/>
    <m/>
    <s v="Committee Member"/>
    <s v="Male"/>
    <n v="41"/>
    <m/>
    <m/>
    <m/>
    <m/>
    <m/>
    <m/>
    <m/>
    <m/>
    <m/>
    <m/>
    <m/>
    <m/>
    <m/>
    <m/>
    <m/>
    <m/>
    <m/>
    <n v="11"/>
    <n v="2011"/>
    <m/>
    <m/>
    <m/>
    <m/>
    <m/>
    <m/>
    <m/>
    <m/>
    <m/>
    <m/>
    <m/>
    <b v="0"/>
    <x v="0"/>
    <x v="86"/>
    <x v="83"/>
    <x v="0"/>
    <b v="1"/>
    <s v="At least Monthly"/>
    <b v="0"/>
    <b v="0"/>
    <b v="1"/>
    <b v="1"/>
    <b v="1"/>
    <b v="1"/>
    <n v="37"/>
    <n v="156"/>
    <n v="71"/>
    <m/>
    <m/>
    <m/>
    <m/>
    <n v="19"/>
    <n v="190"/>
    <s v="Place of origin"/>
    <m/>
    <x v="0"/>
    <x v="0"/>
    <b v="0"/>
    <n v="4"/>
    <n v="4"/>
    <n v="3"/>
    <n v="1"/>
    <n v="7"/>
    <n v="5"/>
    <n v="1"/>
    <n v="1"/>
    <b v="1"/>
    <b v="0"/>
    <b v="0"/>
    <b v="0"/>
    <b v="1"/>
    <b v="0"/>
    <b v="0"/>
    <m/>
    <b v="1"/>
    <n v="140"/>
    <b v="1"/>
    <n v="25"/>
    <b v="0"/>
    <x v="0"/>
    <b v="1"/>
    <n v="121"/>
    <s v="Living with host c ommunity"/>
    <m/>
    <n v="2"/>
    <n v="2"/>
    <m/>
    <m/>
    <m/>
    <m/>
    <m/>
    <m/>
    <m/>
    <m/>
    <m/>
    <m/>
    <m/>
    <m/>
    <m/>
    <m/>
    <m/>
    <m/>
    <m/>
    <m/>
    <m/>
    <m/>
    <m/>
    <m/>
    <m/>
    <m/>
    <m/>
    <m/>
    <m/>
    <m/>
    <m/>
    <m/>
    <m/>
    <m/>
    <m/>
    <m/>
    <m/>
    <m/>
    <m/>
    <m/>
    <m/>
    <m/>
    <m/>
    <b v="0"/>
    <b v="0"/>
    <b v="0"/>
    <b v="0"/>
    <b v="1"/>
    <b v="1"/>
    <b v="0"/>
    <m/>
    <b v="1"/>
    <b v="0"/>
    <b v="0"/>
    <b v="0"/>
    <m/>
    <s v="Myitkyina"/>
    <s v="Ngwi Pyaw sanpya"/>
    <x v="0"/>
    <x v="0"/>
    <x v="0"/>
    <x v="0"/>
    <x v="0"/>
    <x v="0"/>
    <b v="0"/>
    <m/>
    <x v="0"/>
    <x v="0"/>
    <x v="0"/>
    <x v="0"/>
    <x v="0"/>
    <x v="0"/>
  </r>
  <r>
    <x v="0"/>
    <x v="0"/>
    <x v="91"/>
    <s v="MMR001CMP184"/>
    <s v="GCA"/>
    <s v="Rural"/>
    <n v="35"/>
    <n v="220"/>
    <n v="35"/>
    <n v="173"/>
    <n v="35"/>
    <n v="173"/>
    <s v="Kachin"/>
    <s v="Hpakant"/>
    <s v="Seik Mu"/>
    <s v="Sai Taung (Ywar Haung)"/>
    <s v="Ward 2 Sai Taung Baptist Church, Seik Mu "/>
    <s v="MMR001CMP184"/>
    <n v="96.286680000000004"/>
    <n v="25.577559999999998"/>
    <n v="0"/>
    <s v="Rural"/>
    <n v="1155"/>
    <x v="0"/>
    <n v="16"/>
    <n v="5"/>
    <n v="2016"/>
    <x v="0"/>
    <m/>
    <s v="CCCM Focal Point"/>
    <m/>
    <n v="28"/>
    <n v="4"/>
    <n v="2016"/>
    <n v="28"/>
    <n v="4"/>
    <n v="2016"/>
    <m/>
    <s v="Camp Manager"/>
    <s v="Male"/>
    <n v="39"/>
    <m/>
    <s v="Camp Manager"/>
    <s v="Male"/>
    <n v="33"/>
    <m/>
    <s v="Camp Resident"/>
    <s v="Female"/>
    <n v="45"/>
    <m/>
    <s v="Camp Resident"/>
    <s v="Female"/>
    <n v="30"/>
    <m/>
    <m/>
    <m/>
    <m/>
    <m/>
    <n v="1"/>
    <n v="2012"/>
    <n v="60"/>
    <n v="30"/>
    <n v="30"/>
    <m/>
    <n v="85"/>
    <n v="30"/>
    <n v="30"/>
    <m/>
    <s v="Hpakant"/>
    <n v="3"/>
    <m/>
    <b v="0"/>
    <x v="0"/>
    <x v="87"/>
    <x v="84"/>
    <x v="0"/>
    <b v="1"/>
    <s v="At least Monthly"/>
    <b v="1"/>
    <b v="0"/>
    <b v="0"/>
    <b v="1"/>
    <b v="1"/>
    <b v="0"/>
    <n v="35"/>
    <n v="173"/>
    <n v="35"/>
    <m/>
    <m/>
    <m/>
    <m/>
    <n v="3"/>
    <n v="16"/>
    <s v="Place of origin"/>
    <m/>
    <x v="0"/>
    <x v="1"/>
    <b v="0"/>
    <n v="3"/>
    <n v="2"/>
    <n v="4"/>
    <n v="3"/>
    <n v="7"/>
    <n v="5"/>
    <m/>
    <m/>
    <b v="1"/>
    <b v="0"/>
    <b v="0"/>
    <b v="0"/>
    <b v="1"/>
    <b v="0"/>
    <b v="0"/>
    <m/>
    <b v="0"/>
    <m/>
    <b v="0"/>
    <m/>
    <b v="0"/>
    <x v="0"/>
    <b v="0"/>
    <m/>
    <m/>
    <m/>
    <m/>
    <m/>
    <m/>
    <m/>
    <m/>
    <m/>
    <m/>
    <m/>
    <m/>
    <m/>
    <m/>
    <m/>
    <m/>
    <m/>
    <m/>
    <m/>
    <m/>
    <m/>
    <m/>
    <m/>
    <m/>
    <m/>
    <m/>
    <m/>
    <m/>
    <m/>
    <m/>
    <m/>
    <m/>
    <m/>
    <m/>
    <m/>
    <m/>
    <m/>
    <m/>
    <m/>
    <m/>
    <m/>
    <m/>
    <m/>
    <m/>
    <m/>
    <m/>
    <b v="0"/>
    <b v="1"/>
    <b v="0"/>
    <b v="0"/>
    <b v="0"/>
    <b v="0"/>
    <b v="0"/>
    <m/>
    <b v="0"/>
    <b v="0"/>
    <b v="1"/>
    <b v="0"/>
    <m/>
    <s v="Hpakan"/>
    <s v="Hway Khar2/Kan si 1"/>
    <x v="0"/>
    <x v="0"/>
    <x v="0"/>
    <x v="0"/>
    <x v="0"/>
    <x v="0"/>
    <b v="0"/>
    <m/>
    <x v="0"/>
    <x v="0"/>
    <x v="0"/>
    <x v="0"/>
    <x v="0"/>
    <x v="0"/>
  </r>
  <r>
    <x v="0"/>
    <x v="2"/>
    <x v="92"/>
    <s v="MMR001CMP116"/>
    <s v="NGCA"/>
    <s v="Urban"/>
    <n v="1344"/>
    <n v="6811"/>
    <n v="352"/>
    <n v="1884"/>
    <m/>
    <n v="6602"/>
    <s v="Kachin"/>
    <s v="Waingmaw"/>
    <s v="Nam Sang Yang"/>
    <s v="Nam Sang Yang"/>
    <s v="Woi Chyai "/>
    <s v="MMR001CMP116"/>
    <n v="97.546893999999995"/>
    <n v="24.755253"/>
    <n v="316"/>
    <s v="Urban"/>
    <n v="1184"/>
    <x v="4"/>
    <n v="20"/>
    <n v="5"/>
    <n v="2016"/>
    <x v="1"/>
    <m/>
    <s v="CCCM Focal Point"/>
    <m/>
    <n v="3"/>
    <n v="5"/>
    <n v="2016"/>
    <n v="9"/>
    <n v="9"/>
    <n v="2016"/>
    <m/>
    <s v="Committee Member"/>
    <s v="Male"/>
    <n v="44"/>
    <m/>
    <s v="Camp Resident"/>
    <s v="Female"/>
    <n v="53"/>
    <m/>
    <s v="Camp Resident"/>
    <s v="Male"/>
    <n v="59"/>
    <m/>
    <m/>
    <m/>
    <m/>
    <m/>
    <m/>
    <m/>
    <m/>
    <m/>
    <n v="6"/>
    <n v="2011"/>
    <n v="20"/>
    <n v="5"/>
    <n v="2"/>
    <m/>
    <n v="20"/>
    <n v="5"/>
    <n v="2"/>
    <m/>
    <s v="Laiza"/>
    <n v="0.5"/>
    <m/>
    <b v="1"/>
    <x v="0"/>
    <x v="88"/>
    <x v="85"/>
    <x v="0"/>
    <b v="1"/>
    <s v="At least Monthly"/>
    <b v="1"/>
    <b v="0"/>
    <b v="0"/>
    <b v="1"/>
    <b v="1"/>
    <b v="1"/>
    <n v="352"/>
    <n v="1884"/>
    <m/>
    <n v="13"/>
    <n v="34"/>
    <s v="Other IDP camps"/>
    <m/>
    <n v="18"/>
    <n v="73"/>
    <s v="Other IDP camps"/>
    <m/>
    <x v="0"/>
    <x v="5"/>
    <b v="0"/>
    <n v="7"/>
    <n v="2"/>
    <n v="2"/>
    <m/>
    <n v="9"/>
    <n v="2"/>
    <n v="9"/>
    <n v="1"/>
    <b v="1"/>
    <b v="1"/>
    <b v="1"/>
    <b v="1"/>
    <b v="1"/>
    <b v="0"/>
    <b v="0"/>
    <m/>
    <b v="1"/>
    <n v="15"/>
    <b v="1"/>
    <n v="145"/>
    <b v="0"/>
    <x v="0"/>
    <b v="1"/>
    <m/>
    <m/>
    <n v="18"/>
    <n v="19"/>
    <n v="37"/>
    <m/>
    <m/>
    <m/>
    <m/>
    <m/>
    <m/>
    <m/>
    <m/>
    <m/>
    <n v="1"/>
    <n v="2"/>
    <n v="1"/>
    <m/>
    <m/>
    <m/>
    <m/>
    <m/>
    <m/>
    <m/>
    <m/>
    <m/>
    <m/>
    <n v="1"/>
    <n v="0"/>
    <n v="2"/>
    <m/>
    <m/>
    <m/>
    <m/>
    <m/>
    <m/>
    <m/>
    <m/>
    <m/>
    <m/>
    <n v="2"/>
    <n v="2"/>
    <n v="3"/>
    <m/>
    <s v="Waimaw"/>
    <m/>
    <b v="0"/>
    <b v="0"/>
    <b v="0"/>
    <b v="1"/>
    <b v="0"/>
    <b v="1"/>
    <b v="0"/>
    <m/>
    <b v="0"/>
    <b v="1"/>
    <b v="0"/>
    <b v="0"/>
    <m/>
    <m/>
    <s v="Hpun lum Yang"/>
    <x v="1"/>
    <x v="0"/>
    <x v="1"/>
    <x v="1"/>
    <x v="0"/>
    <x v="0"/>
    <b v="0"/>
    <m/>
    <x v="0"/>
    <x v="1"/>
    <x v="0"/>
    <x v="0"/>
    <x v="1"/>
    <x v="1"/>
  </r>
  <r>
    <x v="0"/>
    <x v="5"/>
    <x v="93"/>
    <s v="MMR001CMP022"/>
    <s v="GCA"/>
    <s v="Urban"/>
    <n v="7"/>
    <n v="37"/>
    <n v="7"/>
    <n v="37"/>
    <n v="7"/>
    <n v="37"/>
    <s v="Kachin"/>
    <s v="Myitkyina"/>
    <s v="Myitkyina Town"/>
    <s v="Kachin Su Ward"/>
    <s v="Wun Tho Buddhist Monastery"/>
    <s v="MMR001CMP022"/>
    <n v="97.403878500000005"/>
    <n v="25.377038166666701"/>
    <n v="0"/>
    <s v="Urban"/>
    <n v="1216"/>
    <x v="3"/>
    <m/>
    <m/>
    <m/>
    <x v="3"/>
    <m/>
    <s v="CCCM Focal Point"/>
    <m/>
    <n v="30"/>
    <n v="4"/>
    <n v="2016"/>
    <n v="30"/>
    <n v="4"/>
    <n v="2016"/>
    <m/>
    <s v="Camp Manager"/>
    <s v="Male"/>
    <n v="45"/>
    <m/>
    <s v="Committee Member"/>
    <s v="Female"/>
    <n v="35"/>
    <m/>
    <m/>
    <m/>
    <m/>
    <m/>
    <m/>
    <m/>
    <m/>
    <m/>
    <m/>
    <m/>
    <m/>
    <m/>
    <n v="4"/>
    <n v="2012"/>
    <m/>
    <m/>
    <m/>
    <m/>
    <m/>
    <m/>
    <m/>
    <m/>
    <m/>
    <m/>
    <m/>
    <b v="0"/>
    <x v="0"/>
    <x v="89"/>
    <x v="86"/>
    <x v="0"/>
    <b v="1"/>
    <s v="With each population change"/>
    <b v="1"/>
    <b v="0"/>
    <b v="0"/>
    <b v="1"/>
    <b v="1"/>
    <b v="1"/>
    <n v="7"/>
    <n v="37"/>
    <n v="7"/>
    <m/>
    <m/>
    <m/>
    <m/>
    <m/>
    <m/>
    <m/>
    <m/>
    <x v="0"/>
    <x v="0"/>
    <b v="0"/>
    <n v="2"/>
    <n v="2"/>
    <m/>
    <m/>
    <n v="2"/>
    <n v="2"/>
    <n v="2"/>
    <m/>
    <b v="0"/>
    <b v="1"/>
    <b v="0"/>
    <b v="0"/>
    <b v="0"/>
    <b v="0"/>
    <b v="0"/>
    <m/>
    <b v="0"/>
    <m/>
    <b v="0"/>
    <m/>
    <b v="0"/>
    <x v="0"/>
    <b v="0"/>
    <m/>
    <m/>
    <m/>
    <m/>
    <m/>
    <m/>
    <m/>
    <m/>
    <m/>
    <m/>
    <m/>
    <m/>
    <m/>
    <m/>
    <m/>
    <m/>
    <m/>
    <m/>
    <m/>
    <m/>
    <m/>
    <m/>
    <m/>
    <m/>
    <m/>
    <m/>
    <m/>
    <m/>
    <m/>
    <m/>
    <m/>
    <m/>
    <m/>
    <m/>
    <m/>
    <m/>
    <m/>
    <m/>
    <m/>
    <m/>
    <m/>
    <m/>
    <m/>
    <m/>
    <m/>
    <m/>
    <b v="0"/>
    <b v="0"/>
    <b v="0"/>
    <b v="0"/>
    <b v="0"/>
    <b v="0"/>
    <b v="0"/>
    <m/>
    <b v="0"/>
    <b v="0"/>
    <b v="0"/>
    <b v="0"/>
    <m/>
    <m/>
    <m/>
    <x v="0"/>
    <x v="0"/>
    <x v="0"/>
    <x v="0"/>
    <x v="0"/>
    <x v="0"/>
    <b v="0"/>
    <m/>
    <x v="0"/>
    <x v="0"/>
    <x v="0"/>
    <x v="0"/>
    <x v="0"/>
    <x v="0"/>
  </r>
  <r>
    <x v="0"/>
    <x v="1"/>
    <x v="94"/>
    <s v="MMR001CMP053"/>
    <s v="GCA"/>
    <s v="Urban"/>
    <n v="15"/>
    <n v="64"/>
    <n v="15"/>
    <n v="73"/>
    <n v="15"/>
    <n v="73"/>
    <s v="Kachin"/>
    <s v="Bhamo"/>
    <s v="Han Te"/>
    <s v="Yoe Gyi"/>
    <s v="Yoe Kyi Monastery"/>
    <s v="MMR001CMP053"/>
    <n v="97.240639999999999"/>
    <n v="24.24953"/>
    <n v="0"/>
    <s v="Urban"/>
    <n v="1190"/>
    <x v="3"/>
    <n v="10"/>
    <n v="5"/>
    <n v="2016"/>
    <x v="3"/>
    <m/>
    <s v="CCCM Focal Point"/>
    <m/>
    <n v="26"/>
    <n v="4"/>
    <n v="2016"/>
    <n v="9"/>
    <n v="5"/>
    <n v="2016"/>
    <m/>
    <s v="Committee Member"/>
    <s v="Male"/>
    <n v="21"/>
    <m/>
    <m/>
    <m/>
    <m/>
    <m/>
    <m/>
    <m/>
    <m/>
    <m/>
    <m/>
    <m/>
    <m/>
    <m/>
    <m/>
    <m/>
    <m/>
    <m/>
    <n v="8"/>
    <n v="2011"/>
    <n v="40"/>
    <n v="15"/>
    <m/>
    <m/>
    <n v="50"/>
    <n v="20"/>
    <m/>
    <m/>
    <s v="Bhamo"/>
    <n v="1.4"/>
    <m/>
    <b v="0"/>
    <x v="0"/>
    <x v="90"/>
    <x v="87"/>
    <x v="38"/>
    <b v="1"/>
    <s v="Less frequent than Monthly"/>
    <b v="0"/>
    <b v="1"/>
    <b v="0"/>
    <b v="1"/>
    <b v="1"/>
    <b v="1"/>
    <n v="15"/>
    <n v="73"/>
    <n v="15"/>
    <m/>
    <m/>
    <m/>
    <m/>
    <m/>
    <m/>
    <m/>
    <m/>
    <x v="0"/>
    <x v="0"/>
    <b v="0"/>
    <n v="4"/>
    <n v="3"/>
    <n v="1"/>
    <n v="1"/>
    <n v="5"/>
    <n v="4"/>
    <n v="1"/>
    <m/>
    <b v="1"/>
    <b v="0"/>
    <b v="0"/>
    <b v="0"/>
    <b v="0"/>
    <b v="0"/>
    <b v="0"/>
    <m/>
    <b v="0"/>
    <m/>
    <b v="0"/>
    <m/>
    <b v="0"/>
    <x v="0"/>
    <b v="0"/>
    <m/>
    <m/>
    <m/>
    <m/>
    <m/>
    <m/>
    <m/>
    <m/>
    <m/>
    <m/>
    <m/>
    <m/>
    <m/>
    <m/>
    <m/>
    <m/>
    <m/>
    <m/>
    <m/>
    <m/>
    <m/>
    <m/>
    <m/>
    <m/>
    <m/>
    <m/>
    <m/>
    <m/>
    <m/>
    <m/>
    <m/>
    <m/>
    <m/>
    <m/>
    <m/>
    <m/>
    <m/>
    <m/>
    <m/>
    <m/>
    <m/>
    <m/>
    <m/>
    <m/>
    <m/>
    <m/>
    <b v="0"/>
    <b v="0"/>
    <b v="0"/>
    <b v="0"/>
    <b v="0"/>
    <b v="0"/>
    <b v="0"/>
    <m/>
    <b v="0"/>
    <b v="0"/>
    <b v="0"/>
    <b v="0"/>
    <m/>
    <m/>
    <m/>
    <x v="1"/>
    <x v="0"/>
    <x v="0"/>
    <x v="1"/>
    <x v="0"/>
    <x v="0"/>
    <b v="0"/>
    <m/>
    <x v="0"/>
    <x v="0"/>
    <x v="0"/>
    <x v="0"/>
    <x v="0"/>
    <x v="0"/>
  </r>
  <r>
    <x v="0"/>
    <x v="2"/>
    <x v="95"/>
    <s v="MMR001CMP029"/>
    <s v="GCA"/>
    <s v="Rural"/>
    <n v="222"/>
    <n v="1208"/>
    <n v="222"/>
    <n v="1208"/>
    <n v="222"/>
    <n v="1208"/>
    <s v="Kachin"/>
    <s v="Waingmaw"/>
    <s v="Mai Na"/>
    <s v="Mai Na"/>
    <s v="Maina Catholic Church (St. Joseph)"/>
    <s v="MMR001CMP029"/>
    <n v="97.437782499999997"/>
    <n v="25.415667500000001"/>
    <m/>
    <s v="Rural"/>
    <n v="1176"/>
    <x v="5"/>
    <n v="18"/>
    <n v="5"/>
    <n v="2016"/>
    <x v="1"/>
    <m/>
    <s v="CCCM Focal Point"/>
    <m/>
    <n v="25"/>
    <n v="4"/>
    <n v="2016"/>
    <n v="16"/>
    <n v="5"/>
    <n v="2016"/>
    <m/>
    <s v="Camp Manager"/>
    <s v="Male"/>
    <n v="43"/>
    <m/>
    <s v="Camp Resident"/>
    <s v="Female"/>
    <n v="30"/>
    <m/>
    <s v="Committee Member"/>
    <s v="Female"/>
    <n v="40"/>
    <m/>
    <s v="Committee Member"/>
    <s v="Male"/>
    <n v="20"/>
    <m/>
    <m/>
    <m/>
    <m/>
    <m/>
    <n v="6"/>
    <n v="2011"/>
    <n v="90"/>
    <n v="30"/>
    <n v="15"/>
    <m/>
    <n v="90"/>
    <n v="30"/>
    <n v="15"/>
    <m/>
    <s v="Myitkyina"/>
    <n v="3"/>
    <m/>
    <b v="0"/>
    <x v="0"/>
    <x v="91"/>
    <x v="88"/>
    <x v="39"/>
    <b v="1"/>
    <s v="At least Monthly"/>
    <b v="1"/>
    <b v="0"/>
    <b v="0"/>
    <b v="1"/>
    <b v="1"/>
    <b v="1"/>
    <n v="222"/>
    <n v="1208"/>
    <n v="222"/>
    <n v="1"/>
    <n v="8"/>
    <s v="Other IDP camps"/>
    <m/>
    <n v="6"/>
    <n v="38"/>
    <s v="Other?"/>
    <s v="Ngwi Pyaw San Pya"/>
    <x v="0"/>
    <x v="0"/>
    <b v="0"/>
    <n v="5"/>
    <n v="5"/>
    <m/>
    <m/>
    <n v="5"/>
    <n v="5"/>
    <n v="1"/>
    <n v="2"/>
    <b v="1"/>
    <b v="0"/>
    <b v="0"/>
    <b v="1"/>
    <b v="1"/>
    <b v="0"/>
    <b v="0"/>
    <m/>
    <b v="1"/>
    <n v="480"/>
    <b v="1"/>
    <n v="66"/>
    <b v="0"/>
    <x v="0"/>
    <b v="0"/>
    <m/>
    <m/>
    <n v="12"/>
    <n v="9"/>
    <n v="21"/>
    <m/>
    <m/>
    <m/>
    <m/>
    <m/>
    <m/>
    <m/>
    <m/>
    <m/>
    <m/>
    <m/>
    <n v="1"/>
    <m/>
    <m/>
    <m/>
    <m/>
    <m/>
    <m/>
    <m/>
    <m/>
    <m/>
    <m/>
    <m/>
    <m/>
    <m/>
    <m/>
    <m/>
    <m/>
    <m/>
    <m/>
    <m/>
    <m/>
    <m/>
    <m/>
    <m/>
    <m/>
    <m/>
    <n v="1"/>
    <m/>
    <m/>
    <m/>
    <b v="1"/>
    <b v="0"/>
    <b v="0"/>
    <b v="0"/>
    <b v="0"/>
    <b v="0"/>
    <b v="0"/>
    <m/>
    <b v="1"/>
    <b v="0"/>
    <b v="0"/>
    <b v="0"/>
    <m/>
    <s v="Myitkyina"/>
    <s v="Ngwi Pyaw San Pya"/>
    <x v="0"/>
    <x v="0"/>
    <x v="0"/>
    <x v="0"/>
    <x v="0"/>
    <x v="0"/>
    <b v="0"/>
    <m/>
    <x v="0"/>
    <x v="0"/>
    <x v="0"/>
    <x v="0"/>
    <x v="0"/>
    <x v="0"/>
  </r>
  <r>
    <x v="0"/>
    <x v="2"/>
    <x v="96"/>
    <s v="MMR001CMP040"/>
    <s v="GCA"/>
    <s v="Rural"/>
    <n v="428"/>
    <n v="2219"/>
    <n v="396"/>
    <n v="2120"/>
    <n v="396"/>
    <n v="2120"/>
    <s v="Kachin"/>
    <s v="Waingmaw"/>
    <s v="Mai Na"/>
    <s v="Mai Na"/>
    <s v="Maina KBC (Bawng Ring)"/>
    <s v="MMR001CMP040"/>
    <n v="97.434855869565197"/>
    <n v="25.4118005797101"/>
    <n v="0"/>
    <s v="Rural"/>
    <n v="1139"/>
    <x v="0"/>
    <n v="30"/>
    <n v="5"/>
    <n v="2016"/>
    <x v="0"/>
    <m/>
    <s v="CCCM Focal Point"/>
    <m/>
    <n v="20"/>
    <n v="5"/>
    <n v="2016"/>
    <n v="29"/>
    <n v="5"/>
    <n v="2016"/>
    <m/>
    <s v="Camp Manager"/>
    <s v="Male"/>
    <n v="37"/>
    <m/>
    <m/>
    <m/>
    <m/>
    <m/>
    <m/>
    <m/>
    <m/>
    <m/>
    <m/>
    <m/>
    <m/>
    <m/>
    <m/>
    <m/>
    <m/>
    <m/>
    <n v="6"/>
    <n v="2011"/>
    <m/>
    <m/>
    <m/>
    <m/>
    <m/>
    <m/>
    <m/>
    <m/>
    <s v="myitkyina"/>
    <n v="1"/>
    <m/>
    <b v="0"/>
    <x v="0"/>
    <x v="92"/>
    <x v="89"/>
    <x v="0"/>
    <b v="1"/>
    <s v="At least Monthly"/>
    <b v="1"/>
    <b v="0"/>
    <b v="0"/>
    <b v="1"/>
    <b v="1"/>
    <b v="1"/>
    <n v="396"/>
    <n v="2120"/>
    <n v="396"/>
    <n v="2"/>
    <n v="15"/>
    <s v="Other IDP camps"/>
    <m/>
    <n v="5"/>
    <n v="26"/>
    <s v="Other IDP camps"/>
    <m/>
    <x v="0"/>
    <x v="0"/>
    <b v="0"/>
    <n v="3"/>
    <n v="2"/>
    <n v="4"/>
    <n v="2"/>
    <n v="7"/>
    <n v="6"/>
    <n v="1"/>
    <m/>
    <b v="1"/>
    <b v="0"/>
    <b v="0"/>
    <b v="0"/>
    <b v="0"/>
    <b v="0"/>
    <b v="0"/>
    <m/>
    <b v="0"/>
    <m/>
    <b v="1"/>
    <n v="70"/>
    <b v="0"/>
    <x v="0"/>
    <b v="0"/>
    <m/>
    <m/>
    <n v="4"/>
    <n v="2"/>
    <m/>
    <m/>
    <m/>
    <m/>
    <m/>
    <m/>
    <m/>
    <m/>
    <m/>
    <m/>
    <m/>
    <n v="2"/>
    <m/>
    <m/>
    <m/>
    <m/>
    <m/>
    <m/>
    <m/>
    <m/>
    <m/>
    <m/>
    <m/>
    <m/>
    <n v="2"/>
    <m/>
    <m/>
    <m/>
    <m/>
    <m/>
    <m/>
    <m/>
    <m/>
    <m/>
    <m/>
    <m/>
    <m/>
    <n v="4"/>
    <m/>
    <m/>
    <s v="Waimaw"/>
    <s v="Npawn"/>
    <b v="1"/>
    <b v="0"/>
    <b v="0"/>
    <b v="0"/>
    <b v="0"/>
    <b v="0"/>
    <b v="0"/>
    <m/>
    <b v="1"/>
    <b v="0"/>
    <b v="0"/>
    <b v="0"/>
    <m/>
    <s v="Myitkyina"/>
    <s v="Ngwi Pyaw Sanpra"/>
    <x v="1"/>
    <x v="0"/>
    <x v="0"/>
    <x v="1"/>
    <x v="0"/>
    <x v="0"/>
    <b v="0"/>
    <m/>
    <x v="0"/>
    <x v="0"/>
    <x v="0"/>
    <x v="0"/>
    <x v="0"/>
    <x v="0"/>
  </r>
  <r>
    <x v="0"/>
    <x v="2"/>
    <x v="97"/>
    <s v="MMR001CMP039"/>
    <s v="GCA"/>
    <s v="Rural"/>
    <n v="48"/>
    <n v="199"/>
    <n v="46"/>
    <n v="192"/>
    <n v="46"/>
    <n v="192"/>
    <s v="Kachin"/>
    <s v="Waingmaw"/>
    <s v="Mai Na"/>
    <s v="Mai Na"/>
    <s v="Maina Lawang Baptist Church"/>
    <s v="MMR001CMP039"/>
    <n v="97.426536944444507"/>
    <n v="25.409612685185198"/>
    <n v="0"/>
    <s v="Rural"/>
    <n v="1140"/>
    <x v="0"/>
    <n v="27"/>
    <n v="5"/>
    <n v="2016"/>
    <x v="0"/>
    <m/>
    <s v="CCCM Focal Point"/>
    <m/>
    <n v="10"/>
    <n v="5"/>
    <n v="2016"/>
    <n v="17"/>
    <n v="5"/>
    <n v="2016"/>
    <m/>
    <s v="Camp Manager"/>
    <s v="Male"/>
    <n v="28"/>
    <m/>
    <s v="Camp Resident"/>
    <s v="Female"/>
    <n v="28"/>
    <m/>
    <m/>
    <m/>
    <m/>
    <m/>
    <m/>
    <m/>
    <m/>
    <m/>
    <m/>
    <m/>
    <m/>
    <m/>
    <n v="12"/>
    <n v="2011"/>
    <n v="50"/>
    <n v="15"/>
    <n v="15"/>
    <m/>
    <n v="50"/>
    <n v="15"/>
    <n v="15"/>
    <m/>
    <s v="Waimaw"/>
    <n v="1"/>
    <m/>
    <b v="0"/>
    <x v="0"/>
    <x v="93"/>
    <x v="90"/>
    <x v="0"/>
    <b v="1"/>
    <s v="At least Monthly"/>
    <b v="0"/>
    <b v="0"/>
    <b v="0"/>
    <b v="1"/>
    <b v="1"/>
    <b v="1"/>
    <n v="46"/>
    <n v="192"/>
    <n v="46"/>
    <m/>
    <m/>
    <m/>
    <m/>
    <m/>
    <m/>
    <m/>
    <m/>
    <x v="0"/>
    <x v="6"/>
    <b v="0"/>
    <n v="2"/>
    <n v="5"/>
    <n v="1"/>
    <n v="0"/>
    <n v="3"/>
    <n v="5"/>
    <n v="1"/>
    <n v="0"/>
    <b v="1"/>
    <b v="1"/>
    <b v="0"/>
    <b v="1"/>
    <b v="1"/>
    <b v="0"/>
    <b v="0"/>
    <m/>
    <b v="1"/>
    <n v="70"/>
    <b v="1"/>
    <n v="2"/>
    <b v="0"/>
    <x v="0"/>
    <b v="0"/>
    <m/>
    <m/>
    <n v="0"/>
    <n v="1"/>
    <n v="1"/>
    <m/>
    <m/>
    <m/>
    <m/>
    <m/>
    <m/>
    <m/>
    <m/>
    <m/>
    <m/>
    <m/>
    <m/>
    <m/>
    <m/>
    <m/>
    <m/>
    <m/>
    <m/>
    <m/>
    <m/>
    <m/>
    <m/>
    <m/>
    <m/>
    <m/>
    <m/>
    <m/>
    <m/>
    <m/>
    <m/>
    <m/>
    <m/>
    <m/>
    <m/>
    <m/>
    <m/>
    <m/>
    <m/>
    <m/>
    <m/>
    <m/>
    <b v="0"/>
    <b v="0"/>
    <b v="0"/>
    <b v="0"/>
    <b v="0"/>
    <b v="0"/>
    <b v="0"/>
    <m/>
    <b v="0"/>
    <b v="0"/>
    <b v="0"/>
    <b v="0"/>
    <m/>
    <m/>
    <m/>
    <x v="0"/>
    <x v="0"/>
    <x v="0"/>
    <x v="0"/>
    <x v="0"/>
    <x v="0"/>
    <b v="0"/>
    <m/>
    <x v="0"/>
    <x v="0"/>
    <x v="0"/>
    <x v="0"/>
    <x v="0"/>
    <x v="0"/>
  </r>
  <r>
    <x v="0"/>
    <x v="3"/>
    <x v="98"/>
    <s v="MMR001CMP218"/>
    <s v="GCA"/>
    <s v="Rural"/>
    <n v="372"/>
    <n v="1443"/>
    <n v="165"/>
    <n v="1672"/>
    <n v="165"/>
    <n v="1672"/>
    <s v="Kachin"/>
    <s v="Mansi"/>
    <s v="Maing Khaung"/>
    <s v="Maing Khaung"/>
    <s v="Maing Khaung"/>
    <s v="MMR001CMP218"/>
    <n v="97.225881000000001"/>
    <n v="23.972453000000002"/>
    <n v="466"/>
    <s v="Rural"/>
    <n v="1241"/>
    <x v="0"/>
    <n v="2"/>
    <n v="6"/>
    <n v="2016"/>
    <x v="0"/>
    <m/>
    <s v="Enumerator from camp profiling  responsible organization"/>
    <m/>
    <n v="14"/>
    <n v="5"/>
    <n v="2016"/>
    <n v="14"/>
    <n v="5"/>
    <n v="2016"/>
    <m/>
    <s v="Camp Manager"/>
    <s v="Male"/>
    <n v="37"/>
    <m/>
    <s v="Committee Member"/>
    <s v="Male"/>
    <n v="38"/>
    <m/>
    <s v="Religious leader"/>
    <s v="Male"/>
    <n v="38"/>
    <m/>
    <m/>
    <m/>
    <m/>
    <m/>
    <m/>
    <m/>
    <m/>
    <m/>
    <n v="10"/>
    <n v="2013"/>
    <m/>
    <n v="150"/>
    <n v="150"/>
    <m/>
    <m/>
    <m/>
    <m/>
    <m/>
    <s v="Mansi"/>
    <n v="28"/>
    <m/>
    <b v="0"/>
    <x v="0"/>
    <x v="94"/>
    <x v="91"/>
    <x v="0"/>
    <b v="1"/>
    <s v="At least Monthly"/>
    <b v="1"/>
    <b v="0"/>
    <b v="0"/>
    <b v="1"/>
    <b v="1"/>
    <b v="1"/>
    <n v="165"/>
    <n v="1672"/>
    <n v="165"/>
    <n v="1"/>
    <n v="5"/>
    <s v="Place of origin"/>
    <m/>
    <n v="1"/>
    <n v="5"/>
    <m/>
    <m/>
    <x v="0"/>
    <x v="0"/>
    <b v="0"/>
    <n v="10"/>
    <n v="5"/>
    <m/>
    <m/>
    <n v="10"/>
    <n v="5"/>
    <n v="3"/>
    <n v="1"/>
    <b v="1"/>
    <b v="1"/>
    <b v="1"/>
    <b v="0"/>
    <b v="1"/>
    <b v="0"/>
    <b v="0"/>
    <m/>
    <b v="0"/>
    <m/>
    <b v="0"/>
    <m/>
    <b v="0"/>
    <x v="0"/>
    <b v="0"/>
    <m/>
    <m/>
    <m/>
    <m/>
    <m/>
    <m/>
    <m/>
    <m/>
    <m/>
    <m/>
    <m/>
    <m/>
    <m/>
    <m/>
    <m/>
    <m/>
    <m/>
    <m/>
    <n v="1"/>
    <m/>
    <m/>
    <m/>
    <m/>
    <m/>
    <m/>
    <m/>
    <m/>
    <m/>
    <m/>
    <m/>
    <m/>
    <n v="1"/>
    <m/>
    <m/>
    <m/>
    <m/>
    <m/>
    <m/>
    <m/>
    <m/>
    <m/>
    <m/>
    <m/>
    <m/>
    <s v="Mansi"/>
    <s v="Kawngja"/>
    <b v="0"/>
    <b v="0"/>
    <b v="0"/>
    <b v="0"/>
    <b v="0"/>
    <b v="0"/>
    <b v="0"/>
    <m/>
    <b v="0"/>
    <b v="0"/>
    <b v="0"/>
    <b v="0"/>
    <m/>
    <m/>
    <m/>
    <x v="1"/>
    <x v="0"/>
    <x v="0"/>
    <x v="1"/>
    <x v="1"/>
    <x v="0"/>
    <b v="0"/>
    <m/>
    <x v="0"/>
    <x v="0"/>
    <x v="0"/>
    <x v="0"/>
    <x v="0"/>
    <x v="0"/>
  </r>
  <r>
    <x v="0"/>
    <x v="3"/>
    <x v="99"/>
    <s v="MMR001CMP223"/>
    <s v="GCA"/>
    <s v="Rural"/>
    <n v="123"/>
    <n v="582"/>
    <n v="130"/>
    <n v="600"/>
    <n v="142"/>
    <n v="0"/>
    <s v="Kachin"/>
    <s v="Mansi"/>
    <s v="Maing Khaung"/>
    <s v="Maing Khaung"/>
    <s v="Maing Khaung Catholic Church"/>
    <s v="MMR001CMP223"/>
    <m/>
    <m/>
    <m/>
    <s v="Rural"/>
    <n v="1161"/>
    <x v="2"/>
    <n v="14"/>
    <n v="5"/>
    <n v="2016"/>
    <x v="2"/>
    <m/>
    <s v="CCCM coorditor"/>
    <m/>
    <n v="13"/>
    <n v="5"/>
    <n v="2016"/>
    <n v="13"/>
    <n v="5"/>
    <n v="2016"/>
    <m/>
    <s v="Camp Manager"/>
    <s v="Male"/>
    <n v="38"/>
    <m/>
    <s v="Committee Member"/>
    <s v="Male"/>
    <n v="33"/>
    <m/>
    <s v="Committee Member"/>
    <s v="Female"/>
    <n v="23"/>
    <m/>
    <s v="Committee Member"/>
    <s v="Male"/>
    <n v="41"/>
    <m/>
    <m/>
    <m/>
    <m/>
    <m/>
    <n v="10"/>
    <n v="2013"/>
    <n v="240"/>
    <n v="90"/>
    <n v="90"/>
    <m/>
    <n v="240"/>
    <n v="90"/>
    <n v="90"/>
    <m/>
    <s v="Mansi"/>
    <n v="10"/>
    <m/>
    <b v="0"/>
    <x v="0"/>
    <x v="95"/>
    <x v="92"/>
    <x v="40"/>
    <b v="1"/>
    <s v="Less frequent than Monthly"/>
    <b v="0"/>
    <b v="0"/>
    <b v="1"/>
    <b v="1"/>
    <b v="1"/>
    <b v="1"/>
    <n v="130"/>
    <n v="600"/>
    <n v="142"/>
    <n v="2"/>
    <n v="9"/>
    <s v="Place of origin"/>
    <m/>
    <m/>
    <m/>
    <m/>
    <m/>
    <x v="1"/>
    <x v="0"/>
    <b v="0"/>
    <m/>
    <m/>
    <m/>
    <m/>
    <m/>
    <m/>
    <m/>
    <m/>
    <b v="0"/>
    <b v="0"/>
    <b v="0"/>
    <b v="0"/>
    <b v="0"/>
    <b v="0"/>
    <b v="0"/>
    <m/>
    <b v="0"/>
    <m/>
    <b v="1"/>
    <n v="35"/>
    <b v="0"/>
    <x v="0"/>
    <b v="1"/>
    <n v="61"/>
    <m/>
    <n v="1"/>
    <m/>
    <n v="1"/>
    <n v="1"/>
    <m/>
    <m/>
    <m/>
    <m/>
    <m/>
    <m/>
    <m/>
    <m/>
    <m/>
    <m/>
    <m/>
    <m/>
    <m/>
    <m/>
    <m/>
    <m/>
    <m/>
    <m/>
    <m/>
    <m/>
    <m/>
    <m/>
    <m/>
    <m/>
    <m/>
    <n v="1"/>
    <m/>
    <m/>
    <m/>
    <m/>
    <m/>
    <m/>
    <m/>
    <m/>
    <m/>
    <m/>
    <m/>
    <m/>
    <s v="Mansi"/>
    <s v="Mai kawng"/>
    <b v="0"/>
    <b v="0"/>
    <b v="0"/>
    <b v="0"/>
    <b v="0"/>
    <b v="0"/>
    <b v="0"/>
    <m/>
    <b v="0"/>
    <b v="0"/>
    <b v="0"/>
    <b v="0"/>
    <m/>
    <m/>
    <m/>
    <x v="0"/>
    <x v="0"/>
    <x v="0"/>
    <x v="0"/>
    <x v="0"/>
    <x v="0"/>
    <b v="0"/>
    <m/>
    <x v="1"/>
    <x v="0"/>
    <x v="0"/>
    <x v="0"/>
    <x v="0"/>
    <x v="0"/>
  </r>
  <r>
    <x v="0"/>
    <x v="5"/>
    <x v="100"/>
    <s v="MMR001CMP016"/>
    <s v="GCA"/>
    <s v="Urban"/>
    <n v="60"/>
    <n v="293"/>
    <n v="60"/>
    <n v="293"/>
    <n v="60"/>
    <n v="293"/>
    <s v="Kachin"/>
    <s v="Myitkyina"/>
    <s v="Myitkyina Town"/>
    <s v="Mali Yang"/>
    <s v="Maliyang Baptist Church"/>
    <s v="MMR001CMP016"/>
    <n v="97.4113064583333"/>
    <n v="25.360463124999999"/>
    <n v="0"/>
    <s v="Urban"/>
    <n v="1141"/>
    <x v="0"/>
    <n v="23"/>
    <n v="5"/>
    <n v="2016"/>
    <x v="0"/>
    <m/>
    <s v="CCCM Focal Point"/>
    <m/>
    <n v="27"/>
    <n v="4"/>
    <n v="2016"/>
    <n v="28"/>
    <n v="4"/>
    <n v="2016"/>
    <m/>
    <s v="Camp Manager"/>
    <s v="Male"/>
    <n v="55"/>
    <m/>
    <m/>
    <m/>
    <m/>
    <m/>
    <m/>
    <m/>
    <m/>
    <m/>
    <m/>
    <m/>
    <m/>
    <m/>
    <m/>
    <m/>
    <m/>
    <m/>
    <n v="8"/>
    <n v="2011"/>
    <m/>
    <m/>
    <m/>
    <m/>
    <m/>
    <m/>
    <m/>
    <m/>
    <m/>
    <m/>
    <m/>
    <b v="0"/>
    <x v="0"/>
    <x v="96"/>
    <x v="93"/>
    <x v="0"/>
    <b v="1"/>
    <s v="With each population change"/>
    <b v="0"/>
    <b v="1"/>
    <b v="0"/>
    <b v="1"/>
    <b v="1"/>
    <b v="1"/>
    <n v="60"/>
    <n v="293"/>
    <n v="60"/>
    <m/>
    <m/>
    <m/>
    <m/>
    <n v="12"/>
    <n v="52"/>
    <s v="Other?"/>
    <s v="Palana"/>
    <x v="1"/>
    <x v="0"/>
    <b v="0"/>
    <n v="2"/>
    <n v="1"/>
    <n v="3"/>
    <n v="1"/>
    <n v="5"/>
    <n v="2"/>
    <n v="2"/>
    <m/>
    <b v="1"/>
    <b v="1"/>
    <b v="0"/>
    <b v="0"/>
    <b v="0"/>
    <b v="0"/>
    <b v="0"/>
    <m/>
    <b v="0"/>
    <m/>
    <b v="1"/>
    <n v="3"/>
    <b v="0"/>
    <x v="0"/>
    <b v="0"/>
    <m/>
    <m/>
    <n v="4"/>
    <n v="3"/>
    <n v="7"/>
    <m/>
    <m/>
    <m/>
    <m/>
    <m/>
    <m/>
    <m/>
    <m/>
    <m/>
    <m/>
    <m/>
    <m/>
    <m/>
    <m/>
    <m/>
    <m/>
    <m/>
    <m/>
    <m/>
    <m/>
    <m/>
    <m/>
    <m/>
    <m/>
    <m/>
    <m/>
    <m/>
    <m/>
    <m/>
    <m/>
    <m/>
    <m/>
    <m/>
    <m/>
    <m/>
    <m/>
    <m/>
    <m/>
    <m/>
    <m/>
    <m/>
    <b v="0"/>
    <b v="0"/>
    <b v="0"/>
    <b v="0"/>
    <b v="1"/>
    <b v="0"/>
    <b v="0"/>
    <m/>
    <b v="1"/>
    <b v="0"/>
    <b v="0"/>
    <b v="0"/>
    <m/>
    <s v="Myitkyina"/>
    <s v="Ngwi Pyaw Sanpra"/>
    <x v="0"/>
    <x v="0"/>
    <x v="0"/>
    <x v="0"/>
    <x v="0"/>
    <x v="0"/>
    <b v="0"/>
    <m/>
    <x v="0"/>
    <x v="0"/>
    <x v="0"/>
    <x v="0"/>
    <x v="0"/>
    <x v="0"/>
  </r>
  <r>
    <x v="0"/>
    <x v="6"/>
    <x v="101"/>
    <s v="MMR001CMP062"/>
    <s v="GCA"/>
    <s v="Urban"/>
    <n v="261"/>
    <n v="1155"/>
    <n v="259"/>
    <n v="1160"/>
    <n v="259"/>
    <n v="0"/>
    <s v="Kachin"/>
    <s v="Momauk"/>
    <s v="Man Pon"/>
    <s v="Man Poke"/>
    <s v="Man Bung Catholic compound"/>
    <s v="MMR001CMP062"/>
    <n v="97.325019999999995"/>
    <n v="24.245100000000001"/>
    <m/>
    <s v="Urban"/>
    <n v="1162"/>
    <x v="2"/>
    <n v="19"/>
    <n v="5"/>
    <n v="2016"/>
    <x v="2"/>
    <m/>
    <s v="CCCM coorditor"/>
    <m/>
    <n v="18"/>
    <n v="5"/>
    <n v="2016"/>
    <n v="18"/>
    <n v="5"/>
    <n v="2016"/>
    <m/>
    <s v="Camp Manager"/>
    <s v="Male"/>
    <n v="53"/>
    <m/>
    <s v="Committee Member"/>
    <s v="Female"/>
    <n v="38"/>
    <m/>
    <s v="Committee Member"/>
    <s v="Male"/>
    <n v="28"/>
    <m/>
    <m/>
    <m/>
    <m/>
    <m/>
    <m/>
    <m/>
    <m/>
    <m/>
    <n v="8"/>
    <n v="2011"/>
    <n v="30"/>
    <n v="10"/>
    <n v="10"/>
    <m/>
    <n v="30"/>
    <n v="10"/>
    <n v="10"/>
    <m/>
    <s v="Momauk"/>
    <n v="1"/>
    <m/>
    <b v="0"/>
    <x v="1"/>
    <x v="10"/>
    <x v="6"/>
    <x v="0"/>
    <b v="1"/>
    <s v="Less frequent than Monthly"/>
    <b v="0"/>
    <b v="0"/>
    <b v="1"/>
    <b v="1"/>
    <b v="1"/>
    <b v="1"/>
    <n v="259"/>
    <n v="1160"/>
    <n v="259"/>
    <m/>
    <m/>
    <m/>
    <m/>
    <n v="3"/>
    <n v="8"/>
    <m/>
    <m/>
    <x v="0"/>
    <x v="5"/>
    <b v="0"/>
    <n v="5"/>
    <n v="5"/>
    <m/>
    <m/>
    <n v="5"/>
    <n v="5"/>
    <n v="2"/>
    <n v="1"/>
    <b v="1"/>
    <b v="0"/>
    <b v="0"/>
    <b v="0"/>
    <b v="0"/>
    <b v="0"/>
    <b v="0"/>
    <m/>
    <b v="0"/>
    <m/>
    <b v="1"/>
    <n v="44"/>
    <b v="0"/>
    <x v="0"/>
    <b v="1"/>
    <n v="6"/>
    <m/>
    <n v="8"/>
    <n v="4"/>
    <n v="12"/>
    <n v="3"/>
    <m/>
    <m/>
    <m/>
    <m/>
    <m/>
    <m/>
    <m/>
    <m/>
    <m/>
    <m/>
    <m/>
    <m/>
    <n v="1"/>
    <m/>
    <m/>
    <m/>
    <m/>
    <m/>
    <m/>
    <m/>
    <m/>
    <m/>
    <m/>
    <m/>
    <m/>
    <n v="4"/>
    <m/>
    <m/>
    <m/>
    <m/>
    <m/>
    <m/>
    <m/>
    <m/>
    <m/>
    <m/>
    <m/>
    <m/>
    <m/>
    <m/>
    <b v="0"/>
    <b v="1"/>
    <b v="0"/>
    <b v="0"/>
    <b v="0"/>
    <b v="0"/>
    <b v="0"/>
    <m/>
    <b v="0"/>
    <b v="0"/>
    <b v="0"/>
    <b v="0"/>
    <m/>
    <m/>
    <m/>
    <x v="1"/>
    <x v="0"/>
    <x v="0"/>
    <x v="0"/>
    <x v="0"/>
    <x v="1"/>
    <b v="0"/>
    <m/>
    <x v="0"/>
    <x v="1"/>
    <x v="0"/>
    <x v="0"/>
    <x v="0"/>
    <x v="0"/>
  </r>
  <r>
    <x v="0"/>
    <x v="5"/>
    <x v="102"/>
    <s v="MMR001CMP008"/>
    <s v="GCA"/>
    <s v="Urban"/>
    <n v="101"/>
    <n v="544"/>
    <n v="94"/>
    <n v="503"/>
    <n v="101"/>
    <n v="544"/>
    <s v="Kachin"/>
    <s v="Myitkyina"/>
    <s v="Myitkyina Town"/>
    <s v="Man Khein Ward"/>
    <s v="Man Hkring Baptist Church"/>
    <s v="MMR001CMP008"/>
    <n v="97.418694000000002"/>
    <n v="25.428910999999999"/>
    <n v="0"/>
    <s v="Urban"/>
    <n v="1127"/>
    <x v="0"/>
    <n v="23"/>
    <n v="5"/>
    <n v="2016"/>
    <x v="0"/>
    <m/>
    <s v="CCCM Focal Point"/>
    <m/>
    <n v="5"/>
    <n v="5"/>
    <n v="2016"/>
    <n v="6"/>
    <n v="5"/>
    <n v="2016"/>
    <m/>
    <s v="Camp Manager"/>
    <s v="Male"/>
    <n v="56"/>
    <m/>
    <m/>
    <m/>
    <m/>
    <m/>
    <m/>
    <m/>
    <m/>
    <m/>
    <m/>
    <m/>
    <m/>
    <m/>
    <m/>
    <m/>
    <m/>
    <m/>
    <n v="8"/>
    <n v="2011"/>
    <m/>
    <m/>
    <m/>
    <m/>
    <m/>
    <m/>
    <m/>
    <m/>
    <m/>
    <m/>
    <m/>
    <b v="0"/>
    <x v="0"/>
    <x v="97"/>
    <x v="94"/>
    <x v="0"/>
    <b v="1"/>
    <s v="At least Monthly"/>
    <b v="0"/>
    <b v="1"/>
    <b v="0"/>
    <b v="1"/>
    <b v="1"/>
    <b v="1"/>
    <n v="94"/>
    <n v="503"/>
    <n v="101"/>
    <n v="2"/>
    <n v="12"/>
    <s v="Host families"/>
    <m/>
    <n v="5"/>
    <n v="24"/>
    <s v="Other IDP camps"/>
    <m/>
    <x v="0"/>
    <x v="0"/>
    <b v="0"/>
    <n v="3"/>
    <n v="5"/>
    <n v="2"/>
    <n v="0"/>
    <n v="5"/>
    <n v="5"/>
    <n v="2"/>
    <n v="0"/>
    <b v="1"/>
    <b v="1"/>
    <b v="0"/>
    <b v="0"/>
    <b v="1"/>
    <b v="0"/>
    <b v="0"/>
    <m/>
    <b v="0"/>
    <m/>
    <b v="1"/>
    <n v="12"/>
    <b v="0"/>
    <x v="0"/>
    <b v="1"/>
    <n v="41"/>
    <m/>
    <n v="2"/>
    <m/>
    <n v="2"/>
    <m/>
    <m/>
    <m/>
    <m/>
    <m/>
    <m/>
    <m/>
    <m/>
    <m/>
    <m/>
    <m/>
    <m/>
    <m/>
    <m/>
    <m/>
    <m/>
    <m/>
    <m/>
    <m/>
    <m/>
    <m/>
    <m/>
    <m/>
    <m/>
    <m/>
    <m/>
    <m/>
    <m/>
    <m/>
    <m/>
    <m/>
    <m/>
    <m/>
    <m/>
    <m/>
    <m/>
    <m/>
    <m/>
    <m/>
    <s v="Sumprabum"/>
    <s v="Ja Ra Yang"/>
    <b v="1"/>
    <b v="0"/>
    <b v="0"/>
    <b v="0"/>
    <b v="0"/>
    <b v="0"/>
    <b v="0"/>
    <m/>
    <b v="1"/>
    <b v="0"/>
    <b v="0"/>
    <b v="0"/>
    <m/>
    <s v="Myitkyina"/>
    <s v="Ngwi Pyaw Sanpra"/>
    <x v="0"/>
    <x v="0"/>
    <x v="0"/>
    <x v="0"/>
    <x v="0"/>
    <x v="0"/>
    <b v="0"/>
    <m/>
    <x v="0"/>
    <x v="0"/>
    <x v="0"/>
    <x v="0"/>
    <x v="0"/>
    <x v="0"/>
  </r>
  <r>
    <x v="0"/>
    <x v="6"/>
    <x v="103"/>
    <s v="MMR001CMP056"/>
    <s v="GCA"/>
    <s v="Urban"/>
    <n v="207"/>
    <n v="1863"/>
    <n v="391"/>
    <n v="1820"/>
    <n v="391"/>
    <n v="1820"/>
    <s v="Kachin"/>
    <s v="Momauk"/>
    <s v="Momauk Town"/>
    <s v="Ah Lin Kawng Ward"/>
    <s v="Momauk Baptist Church"/>
    <s v="MMR001CMP056"/>
    <n v="97.344359999999995"/>
    <n v="24.250689999999999"/>
    <n v="0"/>
    <s v="Urban"/>
    <n v="1243"/>
    <x v="0"/>
    <n v="2"/>
    <n v="6"/>
    <n v="2016"/>
    <x v="0"/>
    <m/>
    <s v="CCCM Focal Point"/>
    <m/>
    <n v="14"/>
    <n v="4"/>
    <n v="2016"/>
    <n v="12"/>
    <n v="5"/>
    <n v="2016"/>
    <m/>
    <s v="Camp Manager"/>
    <s v="Male"/>
    <n v="42"/>
    <m/>
    <s v="Camp Resident"/>
    <s v="Male"/>
    <n v="45"/>
    <m/>
    <s v="Committee Member"/>
    <s v="Male"/>
    <n v="50"/>
    <m/>
    <m/>
    <m/>
    <m/>
    <m/>
    <m/>
    <m/>
    <m/>
    <m/>
    <n v="12"/>
    <n v="2011"/>
    <m/>
    <m/>
    <m/>
    <m/>
    <m/>
    <m/>
    <m/>
    <m/>
    <m/>
    <m/>
    <m/>
    <b v="0"/>
    <x v="0"/>
    <x v="98"/>
    <x v="95"/>
    <x v="41"/>
    <b v="1"/>
    <s v="At least Monthly"/>
    <b v="1"/>
    <b v="0"/>
    <b v="0"/>
    <b v="1"/>
    <b v="1"/>
    <b v="1"/>
    <n v="391"/>
    <n v="1820"/>
    <n v="391"/>
    <m/>
    <m/>
    <m/>
    <m/>
    <m/>
    <m/>
    <m/>
    <m/>
    <x v="0"/>
    <x v="3"/>
    <b v="0"/>
    <n v="29"/>
    <n v="25"/>
    <n v="1"/>
    <m/>
    <n v="30"/>
    <n v="25"/>
    <n v="2"/>
    <n v="1"/>
    <b v="1"/>
    <b v="1"/>
    <b v="1"/>
    <b v="0"/>
    <b v="1"/>
    <b v="0"/>
    <b v="0"/>
    <m/>
    <b v="0"/>
    <m/>
    <b v="1"/>
    <n v="17"/>
    <b v="0"/>
    <x v="0"/>
    <b v="0"/>
    <m/>
    <m/>
    <m/>
    <m/>
    <m/>
    <m/>
    <m/>
    <m/>
    <m/>
    <m/>
    <m/>
    <m/>
    <m/>
    <m/>
    <m/>
    <m/>
    <m/>
    <m/>
    <m/>
    <m/>
    <m/>
    <m/>
    <m/>
    <m/>
    <m/>
    <m/>
    <m/>
    <m/>
    <m/>
    <m/>
    <m/>
    <m/>
    <m/>
    <m/>
    <m/>
    <m/>
    <m/>
    <m/>
    <m/>
    <m/>
    <m/>
    <m/>
    <m/>
    <m/>
    <m/>
    <m/>
    <b v="0"/>
    <b v="0"/>
    <b v="0"/>
    <b v="0"/>
    <b v="0"/>
    <b v="0"/>
    <b v="0"/>
    <m/>
    <b v="0"/>
    <b v="0"/>
    <b v="0"/>
    <b v="0"/>
    <m/>
    <m/>
    <m/>
    <x v="1"/>
    <x v="0"/>
    <x v="0"/>
    <x v="1"/>
    <x v="0"/>
    <x v="0"/>
    <b v="0"/>
    <m/>
    <x v="0"/>
    <x v="0"/>
    <x v="0"/>
    <x v="0"/>
    <x v="0"/>
    <x v="0"/>
  </r>
  <r>
    <x v="1"/>
    <x v="7"/>
    <x v="104"/>
    <s v="MMR015CMP006"/>
    <s v="GCA"/>
    <s v="Rural"/>
    <n v="49"/>
    <n v="270"/>
    <n v="49"/>
    <n v="261"/>
    <n v="49"/>
    <n v="261"/>
    <s v="Shan_North"/>
    <s v="Kutkai"/>
    <s v="Long Waun Nam Rein (Tarmoenye Sub-township)"/>
    <s v="Mai Pong (Shu See)"/>
    <s v="Mungji Pa Dabang (Baptist Church)         "/>
    <s v="MMR015CMP006"/>
    <n v="98.220614999999995"/>
    <n v="23.400155999999999"/>
    <n v="3109"/>
    <s v="Rural"/>
    <n v="1223"/>
    <x v="0"/>
    <n v="30"/>
    <n v="5"/>
    <n v="2016"/>
    <x v="0"/>
    <m/>
    <s v="Enumerator from camp profiling  responsible organization"/>
    <m/>
    <n v="20"/>
    <n v="5"/>
    <n v="2016"/>
    <n v="20"/>
    <n v="5"/>
    <n v="2016"/>
    <m/>
    <s v="Camp Manager"/>
    <s v="Male"/>
    <m/>
    <m/>
    <m/>
    <m/>
    <m/>
    <m/>
    <m/>
    <m/>
    <m/>
    <m/>
    <m/>
    <m/>
    <m/>
    <m/>
    <m/>
    <m/>
    <m/>
    <m/>
    <n v="10"/>
    <n v="2011"/>
    <n v="0"/>
    <n v="3"/>
    <n v="3"/>
    <n v="0"/>
    <n v="0"/>
    <n v="3"/>
    <n v="3"/>
    <n v="0"/>
    <s v="Kutkai"/>
    <n v="42"/>
    <m/>
    <b v="0"/>
    <x v="0"/>
    <x v="99"/>
    <x v="96"/>
    <x v="0"/>
    <b v="1"/>
    <s v="At least Monthly"/>
    <b v="0"/>
    <b v="0"/>
    <b v="1"/>
    <b v="1"/>
    <b v="1"/>
    <b v="0"/>
    <n v="49"/>
    <n v="261"/>
    <n v="49"/>
    <n v="2"/>
    <n v="15"/>
    <s v="Place of origin"/>
    <m/>
    <n v="3"/>
    <n v="21"/>
    <s v="Place of origin"/>
    <m/>
    <x v="0"/>
    <x v="0"/>
    <b v="0"/>
    <n v="3"/>
    <n v="1"/>
    <n v="9"/>
    <n v="4"/>
    <n v="12"/>
    <n v="5"/>
    <n v="0"/>
    <n v="0"/>
    <b v="1"/>
    <b v="1"/>
    <b v="1"/>
    <b v="0"/>
    <b v="1"/>
    <b v="0"/>
    <b v="0"/>
    <m/>
    <b v="1"/>
    <n v="4"/>
    <b v="1"/>
    <n v="3"/>
    <b v="1"/>
    <x v="6"/>
    <b v="0"/>
    <m/>
    <m/>
    <n v="0"/>
    <n v="0"/>
    <n v="0"/>
    <m/>
    <m/>
    <m/>
    <m/>
    <m/>
    <m/>
    <m/>
    <m/>
    <m/>
    <m/>
    <m/>
    <m/>
    <m/>
    <m/>
    <m/>
    <m/>
    <m/>
    <m/>
    <m/>
    <m/>
    <m/>
    <m/>
    <m/>
    <m/>
    <m/>
    <m/>
    <m/>
    <m/>
    <m/>
    <m/>
    <m/>
    <m/>
    <m/>
    <m/>
    <m/>
    <m/>
    <m/>
    <m/>
    <m/>
    <m/>
    <m/>
    <b v="1"/>
    <b v="1"/>
    <b v="0"/>
    <b v="0"/>
    <b v="0"/>
    <b v="0"/>
    <b v="0"/>
    <m/>
    <b v="0"/>
    <b v="0"/>
    <b v="0"/>
    <b v="0"/>
    <m/>
    <m/>
    <m/>
    <x v="1"/>
    <x v="0"/>
    <x v="0"/>
    <x v="0"/>
    <x v="0"/>
    <x v="1"/>
    <b v="0"/>
    <m/>
    <x v="0"/>
    <x v="0"/>
    <x v="0"/>
    <x v="0"/>
    <x v="0"/>
    <x v="0"/>
  </r>
  <r>
    <x v="1"/>
    <x v="7"/>
    <x v="105"/>
    <s v="MMR015CMP217"/>
    <s v="GCA"/>
    <s v="Mixed"/>
    <n v="23"/>
    <n v="112"/>
    <n v="22"/>
    <n v="111"/>
    <n v="22"/>
    <n v="111"/>
    <s v="Shan_North"/>
    <s v="Kutkai"/>
    <s v="Long Waun Nam Rein (Tarmoenye Sub-township)"/>
    <s v="Mai Pong (Shu See)"/>
    <s v="Mungji Pa Dabang (Catholic Church)"/>
    <s v="MMR015CMP217"/>
    <m/>
    <m/>
    <m/>
    <s v="Mixed"/>
    <n v="1253"/>
    <x v="6"/>
    <n v="8"/>
    <n v="6"/>
    <n v="2016"/>
    <x v="4"/>
    <m/>
    <s v="Enumerator from camp profiling  responsible organization"/>
    <m/>
    <n v="13"/>
    <n v="5"/>
    <n v="2016"/>
    <n v="13"/>
    <n v="5"/>
    <n v="2016"/>
    <m/>
    <s v="Camp Manager"/>
    <s v="Male"/>
    <n v="54"/>
    <m/>
    <m/>
    <m/>
    <m/>
    <m/>
    <m/>
    <m/>
    <m/>
    <m/>
    <m/>
    <m/>
    <m/>
    <m/>
    <m/>
    <m/>
    <m/>
    <m/>
    <n v="9"/>
    <n v="2011"/>
    <n v="1440"/>
    <n v="192"/>
    <n v="192"/>
    <m/>
    <n v="1440"/>
    <n v="192"/>
    <n v="192"/>
    <m/>
    <s v="Tar Moe Nye"/>
    <n v="18"/>
    <m/>
    <b v="0"/>
    <x v="0"/>
    <x v="100"/>
    <x v="97"/>
    <x v="0"/>
    <b v="1"/>
    <s v="With each population change"/>
    <b v="0"/>
    <b v="1"/>
    <b v="0"/>
    <b v="1"/>
    <b v="1"/>
    <b v="1"/>
    <n v="22"/>
    <n v="111"/>
    <n v="22"/>
    <m/>
    <m/>
    <m/>
    <m/>
    <m/>
    <m/>
    <m/>
    <m/>
    <x v="0"/>
    <x v="0"/>
    <b v="0"/>
    <n v="2"/>
    <n v="3"/>
    <n v="2"/>
    <m/>
    <n v="4"/>
    <n v="3"/>
    <n v="0"/>
    <n v="2"/>
    <b v="1"/>
    <b v="1"/>
    <b v="1"/>
    <b v="0"/>
    <b v="1"/>
    <b v="0"/>
    <b v="0"/>
    <m/>
    <b v="0"/>
    <m/>
    <b v="1"/>
    <n v="1"/>
    <b v="0"/>
    <x v="0"/>
    <b v="0"/>
    <m/>
    <m/>
    <m/>
    <m/>
    <m/>
    <m/>
    <m/>
    <m/>
    <m/>
    <m/>
    <m/>
    <m/>
    <m/>
    <m/>
    <m/>
    <m/>
    <m/>
    <m/>
    <m/>
    <m/>
    <m/>
    <m/>
    <m/>
    <m/>
    <m/>
    <m/>
    <m/>
    <m/>
    <m/>
    <m/>
    <m/>
    <m/>
    <m/>
    <m/>
    <m/>
    <m/>
    <m/>
    <m/>
    <m/>
    <m/>
    <m/>
    <m/>
    <m/>
    <m/>
    <m/>
    <m/>
    <b v="0"/>
    <b v="0"/>
    <b v="0"/>
    <b v="0"/>
    <b v="0"/>
    <b v="0"/>
    <b v="0"/>
    <m/>
    <b v="0"/>
    <b v="0"/>
    <b v="0"/>
    <b v="0"/>
    <m/>
    <m/>
    <m/>
    <x v="1"/>
    <x v="0"/>
    <x v="0"/>
    <x v="1"/>
    <x v="0"/>
    <x v="1"/>
    <b v="0"/>
    <m/>
    <x v="0"/>
    <x v="0"/>
    <x v="0"/>
    <x v="0"/>
    <x v="0"/>
    <x v="0"/>
  </r>
  <r>
    <x v="1"/>
    <x v="15"/>
    <x v="106"/>
    <s v="MMR015CMP213"/>
    <s v="GCA"/>
    <s v="Urban"/>
    <n v="56"/>
    <n v="236"/>
    <n v="52"/>
    <n v="212"/>
    <n v="52"/>
    <n v="212"/>
    <s v="Shan_North"/>
    <s v="Muse"/>
    <s v="Muse Town"/>
    <s v="Ho Mon Ward"/>
    <s v="Muse Baptist Church"/>
    <s v="MMR015CMP213"/>
    <m/>
    <m/>
    <m/>
    <s v="Urban"/>
    <n v="1224"/>
    <x v="0"/>
    <n v="30"/>
    <n v="5"/>
    <n v="2016"/>
    <x v="0"/>
    <m/>
    <s v="Enumerator from camp profiling  responsible organization"/>
    <m/>
    <n v="18"/>
    <n v="5"/>
    <n v="2016"/>
    <n v="18"/>
    <n v="5"/>
    <n v="2016"/>
    <m/>
    <s v="Camp Manager"/>
    <s v="Male"/>
    <n v="70"/>
    <m/>
    <m/>
    <m/>
    <m/>
    <m/>
    <m/>
    <m/>
    <m/>
    <m/>
    <m/>
    <m/>
    <m/>
    <m/>
    <m/>
    <m/>
    <m/>
    <m/>
    <n v="3"/>
    <n v="2014"/>
    <m/>
    <m/>
    <m/>
    <m/>
    <m/>
    <m/>
    <m/>
    <m/>
    <m/>
    <n v="0"/>
    <m/>
    <b v="0"/>
    <x v="0"/>
    <x v="101"/>
    <x v="98"/>
    <x v="42"/>
    <b v="1"/>
    <s v="With each population change"/>
    <b v="1"/>
    <b v="0"/>
    <b v="1"/>
    <b v="1"/>
    <b v="1"/>
    <b v="1"/>
    <n v="52"/>
    <n v="212"/>
    <n v="52"/>
    <m/>
    <m/>
    <m/>
    <m/>
    <n v="5"/>
    <n v="13"/>
    <s v="Place of origin"/>
    <m/>
    <x v="0"/>
    <x v="3"/>
    <b v="0"/>
    <n v="1"/>
    <n v="3"/>
    <n v="6"/>
    <n v="5"/>
    <n v="7"/>
    <n v="8"/>
    <n v="1"/>
    <m/>
    <b v="1"/>
    <b v="1"/>
    <b v="0"/>
    <b v="1"/>
    <b v="1"/>
    <b v="0"/>
    <b v="0"/>
    <m/>
    <b v="0"/>
    <m/>
    <b v="1"/>
    <n v="3"/>
    <b v="0"/>
    <x v="0"/>
    <b v="0"/>
    <m/>
    <m/>
    <m/>
    <n v="3"/>
    <n v="3"/>
    <n v="1"/>
    <m/>
    <m/>
    <m/>
    <m/>
    <m/>
    <m/>
    <m/>
    <m/>
    <m/>
    <m/>
    <m/>
    <m/>
    <m/>
    <m/>
    <m/>
    <m/>
    <m/>
    <m/>
    <m/>
    <m/>
    <m/>
    <m/>
    <m/>
    <m/>
    <m/>
    <n v="1"/>
    <m/>
    <m/>
    <m/>
    <m/>
    <m/>
    <m/>
    <m/>
    <m/>
    <m/>
    <m/>
    <m/>
    <m/>
    <m/>
    <m/>
    <b v="0"/>
    <b v="1"/>
    <b v="0"/>
    <b v="0"/>
    <b v="0"/>
    <b v="1"/>
    <b v="0"/>
    <m/>
    <b v="0"/>
    <b v="1"/>
    <b v="0"/>
    <b v="0"/>
    <m/>
    <s v="Pang Sai"/>
    <s v="Weng Sai"/>
    <x v="0"/>
    <x v="0"/>
    <x v="0"/>
    <x v="0"/>
    <x v="0"/>
    <x v="0"/>
    <b v="0"/>
    <m/>
    <x v="0"/>
    <x v="0"/>
    <x v="0"/>
    <x v="0"/>
    <x v="0"/>
    <x v="0"/>
  </r>
  <r>
    <x v="1"/>
    <x v="15"/>
    <x v="107"/>
    <s v="MMR015CMP216"/>
    <s v="GCA"/>
    <s v="Urban"/>
    <n v="26"/>
    <n v="111"/>
    <n v="26"/>
    <n v="118"/>
    <n v="26"/>
    <n v="118"/>
    <s v="Shan_North"/>
    <s v="Muse"/>
    <s v="Muse Town"/>
    <s v="Ho Mun Ward"/>
    <s v="Muse Catholic Church"/>
    <s v="MMR015CMP216"/>
    <n v="97.911647000000002"/>
    <n v="24.006789000000001"/>
    <n v="814"/>
    <s v="Urban"/>
    <n v="1252"/>
    <x v="6"/>
    <n v="8"/>
    <n v="6"/>
    <n v="2016"/>
    <x v="4"/>
    <m/>
    <s v="CCCM Focal Point"/>
    <m/>
    <n v="28"/>
    <n v="4"/>
    <n v="2016"/>
    <n v="29"/>
    <n v="4"/>
    <n v="2016"/>
    <m/>
    <s v="Camp Manager"/>
    <s v="Female"/>
    <n v="52"/>
    <m/>
    <m/>
    <m/>
    <m/>
    <m/>
    <m/>
    <m/>
    <m/>
    <m/>
    <m/>
    <m/>
    <m/>
    <m/>
    <m/>
    <m/>
    <m/>
    <m/>
    <n v="5"/>
    <n v="2014"/>
    <m/>
    <m/>
    <m/>
    <m/>
    <m/>
    <m/>
    <m/>
    <m/>
    <m/>
    <m/>
    <m/>
    <b v="0"/>
    <x v="0"/>
    <x v="10"/>
    <x v="99"/>
    <x v="43"/>
    <b v="1"/>
    <s v="Never Updated"/>
    <b v="0"/>
    <b v="0"/>
    <b v="0"/>
    <b v="0"/>
    <b v="1"/>
    <b v="1"/>
    <n v="26"/>
    <n v="118"/>
    <n v="26"/>
    <n v="1"/>
    <n v="5"/>
    <s v="Place of origin"/>
    <m/>
    <m/>
    <m/>
    <m/>
    <m/>
    <x v="0"/>
    <x v="0"/>
    <b v="0"/>
    <n v="4"/>
    <n v="5"/>
    <m/>
    <m/>
    <n v="4"/>
    <n v="5"/>
    <n v="0"/>
    <n v="3"/>
    <b v="1"/>
    <b v="1"/>
    <b v="1"/>
    <b v="0"/>
    <b v="0"/>
    <b v="0"/>
    <b v="0"/>
    <m/>
    <b v="0"/>
    <m/>
    <b v="0"/>
    <m/>
    <b v="1"/>
    <x v="7"/>
    <b v="0"/>
    <m/>
    <m/>
    <m/>
    <m/>
    <m/>
    <m/>
    <m/>
    <m/>
    <m/>
    <m/>
    <m/>
    <m/>
    <m/>
    <m/>
    <m/>
    <m/>
    <m/>
    <m/>
    <m/>
    <m/>
    <m/>
    <m/>
    <m/>
    <m/>
    <m/>
    <m/>
    <m/>
    <m/>
    <m/>
    <m/>
    <m/>
    <m/>
    <m/>
    <m/>
    <m/>
    <m/>
    <m/>
    <m/>
    <m/>
    <m/>
    <m/>
    <m/>
    <m/>
    <m/>
    <m/>
    <m/>
    <b v="0"/>
    <b v="0"/>
    <b v="0"/>
    <b v="0"/>
    <b v="0"/>
    <b v="0"/>
    <b v="0"/>
    <m/>
    <b v="0"/>
    <b v="0"/>
    <b v="0"/>
    <b v="0"/>
    <m/>
    <m/>
    <m/>
    <x v="1"/>
    <x v="0"/>
    <x v="0"/>
    <x v="0"/>
    <x v="1"/>
    <x v="0"/>
    <b v="0"/>
    <m/>
    <x v="0"/>
    <x v="0"/>
    <x v="0"/>
    <x v="0"/>
    <x v="0"/>
    <x v="0"/>
  </r>
  <r>
    <x v="0"/>
    <x v="1"/>
    <x v="108"/>
    <s v="MMR001CMP051"/>
    <s v="GCA"/>
    <s v="Urban"/>
    <n v="23"/>
    <n v="86"/>
    <n v="13"/>
    <n v="55"/>
    <n v="14"/>
    <n v="65"/>
    <s v="Kachin"/>
    <s v="Bhamo"/>
    <s v="Bhamo Town"/>
    <s v="Pauk Kone Ward"/>
    <s v="Mu-yin Baptist Church"/>
    <s v="MMR001CMP051"/>
    <n v="97.234200000000001"/>
    <n v="24.253067000000001"/>
    <n v="0"/>
    <s v="Urban"/>
    <n v="1186"/>
    <x v="3"/>
    <n v="9"/>
    <n v="5"/>
    <n v="2016"/>
    <x v="3"/>
    <m/>
    <s v="CCCM Focal Point"/>
    <m/>
    <n v="26"/>
    <n v="4"/>
    <n v="2016"/>
    <n v="29"/>
    <n v="4"/>
    <n v="2016"/>
    <m/>
    <s v="Committee Member"/>
    <s v="Female"/>
    <n v="29"/>
    <m/>
    <s v="Committee Member"/>
    <s v="Female"/>
    <n v="20"/>
    <m/>
    <s v="Camp Manager"/>
    <s v="Male"/>
    <n v="56"/>
    <m/>
    <s v="Religious leader"/>
    <s v="Male"/>
    <n v="57"/>
    <m/>
    <s v="Committee Member"/>
    <s v="Female"/>
    <s v="50"/>
    <m/>
    <n v="10"/>
    <n v="2011"/>
    <n v="20"/>
    <n v="5"/>
    <m/>
    <m/>
    <n v="30"/>
    <n v="8"/>
    <m/>
    <m/>
    <s v="Bhamo"/>
    <n v="1"/>
    <m/>
    <b v="0"/>
    <x v="0"/>
    <x v="102"/>
    <x v="100"/>
    <x v="44"/>
    <b v="1"/>
    <s v="With each population change"/>
    <b v="0"/>
    <b v="1"/>
    <b v="0"/>
    <b v="1"/>
    <b v="1"/>
    <b v="1"/>
    <n v="13"/>
    <n v="55"/>
    <n v="14"/>
    <m/>
    <m/>
    <m/>
    <m/>
    <n v="7"/>
    <n v="19"/>
    <s v="Place of origin"/>
    <m/>
    <x v="0"/>
    <x v="3"/>
    <b v="0"/>
    <n v="12"/>
    <n v="5"/>
    <m/>
    <m/>
    <m/>
    <m/>
    <m/>
    <m/>
    <b v="1"/>
    <b v="0"/>
    <b v="0"/>
    <b v="0"/>
    <b v="0"/>
    <b v="0"/>
    <b v="0"/>
    <m/>
    <b v="0"/>
    <m/>
    <b v="0"/>
    <m/>
    <b v="0"/>
    <x v="0"/>
    <b v="1"/>
    <n v="10"/>
    <s v="back to return originals village.sometime, go to camp"/>
    <m/>
    <m/>
    <m/>
    <m/>
    <m/>
    <m/>
    <m/>
    <m/>
    <m/>
    <m/>
    <m/>
    <m/>
    <m/>
    <m/>
    <m/>
    <m/>
    <m/>
    <m/>
    <m/>
    <m/>
    <m/>
    <m/>
    <m/>
    <m/>
    <m/>
    <m/>
    <m/>
    <m/>
    <m/>
    <m/>
    <m/>
    <m/>
    <m/>
    <m/>
    <m/>
    <m/>
    <m/>
    <m/>
    <m/>
    <m/>
    <m/>
    <m/>
    <m/>
    <m/>
    <b v="0"/>
    <b v="1"/>
    <b v="0"/>
    <b v="0"/>
    <b v="0"/>
    <b v="0"/>
    <b v="0"/>
    <m/>
    <b v="0"/>
    <b v="0"/>
    <b v="1"/>
    <b v="0"/>
    <m/>
    <s v="Mansi"/>
    <s v=" Mai Hkawng"/>
    <x v="1"/>
    <x v="0"/>
    <x v="0"/>
    <x v="0"/>
    <x v="1"/>
    <x v="0"/>
    <b v="0"/>
    <m/>
    <x v="0"/>
    <x v="0"/>
    <x v="0"/>
    <x v="0"/>
    <x v="0"/>
    <x v="0"/>
  </r>
  <r>
    <x v="1"/>
    <x v="12"/>
    <x v="109"/>
    <s v="MMR015CMP004"/>
    <s v="GCA"/>
    <s v="Urban"/>
    <n v="70"/>
    <n v="368"/>
    <n v="70"/>
    <n v="363"/>
    <n v="70"/>
    <n v="0"/>
    <s v="Shan_North"/>
    <s v="Namhkan"/>
    <s v="Nawng Hkam"/>
    <s v="Nawng Hkam"/>
    <s v="Nam Hkam - Nay Win Ni (Palawng)"/>
    <s v="MMR015CMP004"/>
    <n v="97.681959000000006"/>
    <n v="23.821126"/>
    <n v="0"/>
    <s v="Urban"/>
    <n v="1225"/>
    <x v="0"/>
    <n v="30"/>
    <n v="5"/>
    <n v="2016"/>
    <x v="0"/>
    <m/>
    <s v="Enumerator from camp profiling  responsible organization"/>
    <m/>
    <n v="3"/>
    <n v="5"/>
    <n v="2016"/>
    <n v="16"/>
    <n v="5"/>
    <n v="2016"/>
    <m/>
    <s v="Camp Manager"/>
    <s v="Male"/>
    <n v="40"/>
    <m/>
    <s v="Camp Resident"/>
    <s v="Female"/>
    <n v="49"/>
    <m/>
    <m/>
    <m/>
    <m/>
    <m/>
    <m/>
    <m/>
    <m/>
    <m/>
    <m/>
    <m/>
    <m/>
    <m/>
    <n v="12"/>
    <n v="2012"/>
    <m/>
    <m/>
    <m/>
    <m/>
    <m/>
    <m/>
    <m/>
    <m/>
    <m/>
    <m/>
    <m/>
    <b v="0"/>
    <x v="0"/>
    <x v="103"/>
    <x v="101"/>
    <x v="45"/>
    <b v="1"/>
    <s v="At least Monthly"/>
    <b v="0"/>
    <b v="1"/>
    <b v="0"/>
    <b v="1"/>
    <b v="1"/>
    <b v="1"/>
    <n v="70"/>
    <n v="363"/>
    <n v="70"/>
    <n v="2"/>
    <n v="10"/>
    <s v="Other IDP camps"/>
    <m/>
    <n v="10"/>
    <n v="53"/>
    <s v="Other?"/>
    <m/>
    <x v="0"/>
    <x v="6"/>
    <b v="0"/>
    <n v="1"/>
    <n v="0"/>
    <n v="5"/>
    <m/>
    <n v="6"/>
    <m/>
    <n v="2"/>
    <m/>
    <b v="1"/>
    <b v="0"/>
    <b v="0"/>
    <b v="0"/>
    <b v="0"/>
    <b v="0"/>
    <b v="0"/>
    <m/>
    <b v="0"/>
    <m/>
    <b v="0"/>
    <m/>
    <b v="1"/>
    <x v="8"/>
    <b v="0"/>
    <m/>
    <m/>
    <m/>
    <m/>
    <m/>
    <n v="1"/>
    <m/>
    <m/>
    <m/>
    <m/>
    <m/>
    <m/>
    <m/>
    <m/>
    <m/>
    <m/>
    <m/>
    <m/>
    <m/>
    <m/>
    <m/>
    <m/>
    <m/>
    <m/>
    <m/>
    <m/>
    <m/>
    <m/>
    <m/>
    <m/>
    <m/>
    <n v="1"/>
    <m/>
    <m/>
    <m/>
    <m/>
    <m/>
    <m/>
    <m/>
    <m/>
    <m/>
    <m/>
    <m/>
    <m/>
    <s v="Mansi"/>
    <s v="Man Loi"/>
    <b v="0"/>
    <b v="0"/>
    <b v="0"/>
    <b v="1"/>
    <b v="0"/>
    <b v="1"/>
    <b v="0"/>
    <m/>
    <b v="0"/>
    <b v="1"/>
    <b v="1"/>
    <b v="0"/>
    <m/>
    <s v="Kutkai"/>
    <s v="Man Loi"/>
    <x v="1"/>
    <x v="0"/>
    <x v="0"/>
    <x v="0"/>
    <x v="1"/>
    <x v="1"/>
    <b v="0"/>
    <m/>
    <x v="0"/>
    <x v="0"/>
    <x v="0"/>
    <x v="0"/>
    <x v="0"/>
    <x v="0"/>
  </r>
  <r>
    <x v="1"/>
    <x v="12"/>
    <x v="110"/>
    <s v="MMR015CMP001"/>
    <s v="GCA"/>
    <s v="Urban"/>
    <n v="73"/>
    <n v="388"/>
    <n v="68"/>
    <n v="343"/>
    <n v="73"/>
    <n v="380"/>
    <s v="Shan_North"/>
    <s v="Namhkan"/>
    <s v="Nawng Hkam"/>
    <s v="Nawng Hkam"/>
    <s v="Nam Hkam (KBC Jaw Wang)"/>
    <s v="MMR015CMP001"/>
    <n v="97.669557999999995"/>
    <n v="23.828520000000001"/>
    <n v="0"/>
    <s v="Urban"/>
    <n v="1226"/>
    <x v="0"/>
    <n v="31"/>
    <n v="5"/>
    <n v="2016"/>
    <x v="0"/>
    <m/>
    <s v="Enumerator from camp profiling  responsible organization"/>
    <m/>
    <n v="13"/>
    <n v="5"/>
    <n v="2016"/>
    <n v="13"/>
    <n v="5"/>
    <n v="2016"/>
    <m/>
    <s v="Camp Manager"/>
    <s v="Male"/>
    <n v="77"/>
    <m/>
    <s v="Camp Resident"/>
    <s v="Male"/>
    <n v="55"/>
    <m/>
    <s v="Committee Member"/>
    <s v="Female"/>
    <n v="45"/>
    <m/>
    <m/>
    <m/>
    <m/>
    <m/>
    <m/>
    <m/>
    <m/>
    <m/>
    <n v="12"/>
    <n v="2011"/>
    <m/>
    <m/>
    <m/>
    <m/>
    <m/>
    <m/>
    <m/>
    <m/>
    <m/>
    <m/>
    <m/>
    <b v="0"/>
    <x v="0"/>
    <x v="104"/>
    <x v="102"/>
    <x v="46"/>
    <b v="1"/>
    <s v="At least Monthly"/>
    <b v="1"/>
    <b v="0"/>
    <b v="0"/>
    <b v="1"/>
    <b v="1"/>
    <b v="1"/>
    <n v="68"/>
    <n v="343"/>
    <n v="73"/>
    <m/>
    <m/>
    <m/>
    <m/>
    <n v="2"/>
    <n v="15"/>
    <s v="Other IDP camps"/>
    <m/>
    <x v="0"/>
    <x v="0"/>
    <b v="0"/>
    <n v="2"/>
    <m/>
    <n v="6"/>
    <n v="1"/>
    <n v="8"/>
    <n v="1"/>
    <n v="2"/>
    <m/>
    <b v="1"/>
    <b v="1"/>
    <b v="1"/>
    <b v="0"/>
    <b v="1"/>
    <b v="0"/>
    <b v="0"/>
    <m/>
    <b v="1"/>
    <m/>
    <b v="1"/>
    <n v="7"/>
    <b v="1"/>
    <x v="9"/>
    <b v="1"/>
    <n v="37"/>
    <s v="in Camp , there has no shelter for them for they live in host family"/>
    <n v="1"/>
    <n v="2"/>
    <m/>
    <m/>
    <m/>
    <m/>
    <m/>
    <m/>
    <m/>
    <m/>
    <m/>
    <m/>
    <m/>
    <m/>
    <m/>
    <m/>
    <m/>
    <m/>
    <m/>
    <m/>
    <m/>
    <m/>
    <m/>
    <m/>
    <m/>
    <m/>
    <m/>
    <m/>
    <m/>
    <m/>
    <m/>
    <m/>
    <m/>
    <m/>
    <m/>
    <m/>
    <m/>
    <m/>
    <m/>
    <m/>
    <m/>
    <m/>
    <m/>
    <m/>
    <b v="1"/>
    <b v="0"/>
    <b v="0"/>
    <b v="1"/>
    <b v="0"/>
    <b v="1"/>
    <b v="0"/>
    <m/>
    <b v="0"/>
    <b v="1"/>
    <b v="1"/>
    <b v="0"/>
    <m/>
    <s v="Mansi"/>
    <s v="Manwingyi"/>
    <x v="0"/>
    <x v="0"/>
    <x v="0"/>
    <x v="0"/>
    <x v="0"/>
    <x v="0"/>
    <b v="0"/>
    <m/>
    <x v="0"/>
    <x v="0"/>
    <x v="0"/>
    <x v="0"/>
    <x v="0"/>
    <x v="0"/>
  </r>
  <r>
    <x v="1"/>
    <x v="12"/>
    <x v="111"/>
    <s v="MMR015CMP214"/>
    <s v="GCA"/>
    <s v="Urban"/>
    <n v="38"/>
    <n v="198"/>
    <n v="35"/>
    <n v="188"/>
    <n v="37"/>
    <n v="198"/>
    <s v="Shan_North"/>
    <s v="Namhkan"/>
    <m/>
    <m/>
    <s v="Nam Hkam (KBC Jaw Wang) II"/>
    <s v="MMR015CMP214"/>
    <m/>
    <m/>
    <m/>
    <s v="Urban"/>
    <n v="1227"/>
    <x v="0"/>
    <n v="31"/>
    <n v="5"/>
    <n v="2016"/>
    <x v="0"/>
    <m/>
    <s v="Enumerator from camp profiling  responsible organization"/>
    <m/>
    <n v="16"/>
    <n v="5"/>
    <n v="2016"/>
    <n v="16"/>
    <n v="5"/>
    <n v="2016"/>
    <m/>
    <s v="Camp Manager"/>
    <s v="Male"/>
    <n v="77"/>
    <m/>
    <s v="Camp Resident"/>
    <s v="Male"/>
    <n v="55"/>
    <m/>
    <s v="Committee Member"/>
    <s v="Female"/>
    <n v="38"/>
    <m/>
    <m/>
    <m/>
    <m/>
    <m/>
    <m/>
    <m/>
    <m/>
    <m/>
    <n v="11"/>
    <n v="2014"/>
    <m/>
    <m/>
    <m/>
    <m/>
    <m/>
    <m/>
    <m/>
    <m/>
    <m/>
    <m/>
    <m/>
    <b v="0"/>
    <x v="0"/>
    <x v="104"/>
    <x v="102"/>
    <x v="47"/>
    <b v="1"/>
    <s v="At least Monthly"/>
    <b v="1"/>
    <b v="0"/>
    <b v="0"/>
    <b v="1"/>
    <b v="1"/>
    <b v="1"/>
    <n v="35"/>
    <n v="188"/>
    <n v="37"/>
    <m/>
    <m/>
    <m/>
    <m/>
    <n v="1"/>
    <n v="2"/>
    <s v="Other IDP camps"/>
    <m/>
    <x v="0"/>
    <x v="0"/>
    <b v="0"/>
    <n v="2"/>
    <m/>
    <n v="3"/>
    <n v="1"/>
    <n v="5"/>
    <n v="1"/>
    <n v="1"/>
    <m/>
    <b v="0"/>
    <b v="1"/>
    <b v="1"/>
    <b v="0"/>
    <b v="0"/>
    <b v="0"/>
    <b v="0"/>
    <m/>
    <b v="1"/>
    <m/>
    <b v="1"/>
    <m/>
    <b v="1"/>
    <x v="0"/>
    <b v="1"/>
    <m/>
    <s v=" because of sheltre needed"/>
    <m/>
    <m/>
    <m/>
    <m/>
    <m/>
    <m/>
    <m/>
    <m/>
    <m/>
    <m/>
    <m/>
    <m/>
    <m/>
    <m/>
    <m/>
    <m/>
    <m/>
    <m/>
    <m/>
    <m/>
    <m/>
    <m/>
    <m/>
    <m/>
    <m/>
    <m/>
    <m/>
    <m/>
    <m/>
    <m/>
    <m/>
    <m/>
    <m/>
    <m/>
    <m/>
    <m/>
    <m/>
    <m/>
    <m/>
    <m/>
    <m/>
    <m/>
    <m/>
    <m/>
    <b v="1"/>
    <b v="0"/>
    <b v="0"/>
    <b v="1"/>
    <b v="0"/>
    <b v="1"/>
    <b v="0"/>
    <m/>
    <b v="0"/>
    <b v="1"/>
    <b v="1"/>
    <b v="0"/>
    <m/>
    <s v="Namkam"/>
    <s v="Mankada Manwingyi"/>
    <x v="0"/>
    <x v="0"/>
    <x v="0"/>
    <x v="0"/>
    <x v="0"/>
    <x v="0"/>
    <b v="0"/>
    <m/>
    <x v="0"/>
    <x v="1"/>
    <x v="1"/>
    <x v="0"/>
    <x v="0"/>
    <x v="0"/>
  </r>
  <r>
    <x v="1"/>
    <x v="12"/>
    <x v="112"/>
    <s v="MMR015CMP003"/>
    <s v="GCA"/>
    <s v="Urban"/>
    <n v="48"/>
    <n v="218"/>
    <n v="44"/>
    <n v="215"/>
    <n v="44"/>
    <n v="215"/>
    <s v="Shan_North"/>
    <s v="Namhkan"/>
    <s v="Nawng Hkam"/>
    <s v="Nawng Hkam"/>
    <s v="Nam Hkam Catholic Church ( St. Thomas I)"/>
    <s v="MMR015CMP003"/>
    <n v="97.685199999999995"/>
    <n v="23.833100000000002"/>
    <m/>
    <s v="Urban"/>
    <n v="1249"/>
    <x v="6"/>
    <n v="8"/>
    <n v="6"/>
    <n v="2016"/>
    <x v="4"/>
    <m/>
    <s v="CCCM Focal Point"/>
    <m/>
    <n v="30"/>
    <n v="4"/>
    <n v="2016"/>
    <n v="30"/>
    <n v="4"/>
    <n v="2016"/>
    <m/>
    <s v="Camp Resident"/>
    <s v="Female"/>
    <n v="40"/>
    <m/>
    <m/>
    <m/>
    <m/>
    <m/>
    <m/>
    <m/>
    <m/>
    <m/>
    <m/>
    <m/>
    <m/>
    <m/>
    <m/>
    <m/>
    <m/>
    <m/>
    <n v="11"/>
    <n v="2011"/>
    <m/>
    <m/>
    <m/>
    <m/>
    <m/>
    <m/>
    <m/>
    <m/>
    <m/>
    <m/>
    <m/>
    <b v="0"/>
    <x v="0"/>
    <x v="105"/>
    <x v="103"/>
    <x v="0"/>
    <b v="1"/>
    <s v="At least weekly"/>
    <b v="1"/>
    <b v="0"/>
    <b v="1"/>
    <b v="0"/>
    <b v="0"/>
    <b v="0"/>
    <n v="44"/>
    <n v="215"/>
    <n v="44"/>
    <n v="1"/>
    <n v="1"/>
    <s v="Other IDP camps"/>
    <m/>
    <m/>
    <m/>
    <m/>
    <m/>
    <x v="0"/>
    <x v="0"/>
    <b v="0"/>
    <n v="2"/>
    <n v="11"/>
    <m/>
    <m/>
    <n v="2"/>
    <n v="11"/>
    <n v="1"/>
    <n v="3"/>
    <b v="1"/>
    <b v="0"/>
    <b v="1"/>
    <b v="1"/>
    <b v="1"/>
    <b v="0"/>
    <b v="0"/>
    <m/>
    <b v="0"/>
    <m/>
    <b v="0"/>
    <m/>
    <b v="0"/>
    <x v="0"/>
    <b v="1"/>
    <n v="6"/>
    <m/>
    <m/>
    <m/>
    <m/>
    <m/>
    <m/>
    <m/>
    <m/>
    <m/>
    <m/>
    <m/>
    <m/>
    <m/>
    <m/>
    <m/>
    <m/>
    <m/>
    <m/>
    <m/>
    <m/>
    <m/>
    <m/>
    <m/>
    <m/>
    <m/>
    <m/>
    <m/>
    <m/>
    <m/>
    <m/>
    <m/>
    <m/>
    <m/>
    <m/>
    <m/>
    <m/>
    <m/>
    <m/>
    <m/>
    <m/>
    <m/>
    <m/>
    <m/>
    <m/>
    <m/>
    <b v="0"/>
    <b v="0"/>
    <b v="0"/>
    <b v="0"/>
    <b v="0"/>
    <b v="0"/>
    <b v="0"/>
    <m/>
    <b v="0"/>
    <b v="0"/>
    <b v="0"/>
    <b v="0"/>
    <m/>
    <m/>
    <m/>
    <x v="1"/>
    <x v="0"/>
    <x v="0"/>
    <x v="1"/>
    <x v="1"/>
    <x v="1"/>
    <b v="0"/>
    <m/>
    <x v="0"/>
    <x v="0"/>
    <x v="0"/>
    <x v="0"/>
    <x v="0"/>
    <x v="0"/>
  </r>
  <r>
    <x v="1"/>
    <x v="7"/>
    <x v="113"/>
    <s v="MMR015CMP007"/>
    <s v="GCA"/>
    <s v="Rural"/>
    <n v="64"/>
    <n v="286"/>
    <n v="62"/>
    <n v="281"/>
    <n v="62"/>
    <n v="281"/>
    <s v="Shan_North"/>
    <s v="Kutkai"/>
    <s v="Nam Hpat Kar"/>
    <s v="Nam Hpat Kar (Ho Pon + Pang Sa Lorp)"/>
    <s v="Nam Hpak Ka Mare "/>
    <s v="MMR015CMP007"/>
    <n v="97.819062000000002"/>
    <n v="23.694047000000001"/>
    <n v="3715"/>
    <s v="Rural"/>
    <n v="1228"/>
    <x v="0"/>
    <n v="30"/>
    <n v="5"/>
    <n v="2016"/>
    <x v="0"/>
    <m/>
    <s v="Enumerator from camp profiling  responsible organization"/>
    <m/>
    <n v="23"/>
    <n v="5"/>
    <n v="2016"/>
    <n v="23"/>
    <n v="5"/>
    <n v="2016"/>
    <m/>
    <s v="Camp Manager"/>
    <s v="Female"/>
    <n v="51"/>
    <m/>
    <s v="Committee Member"/>
    <s v="Female"/>
    <n v="51"/>
    <m/>
    <m/>
    <m/>
    <m/>
    <m/>
    <m/>
    <m/>
    <m/>
    <m/>
    <m/>
    <m/>
    <m/>
    <m/>
    <n v="1"/>
    <n v="2012"/>
    <n v="24"/>
    <n v="120"/>
    <n v="120"/>
    <n v="0"/>
    <n v="24"/>
    <n v="120"/>
    <n v="120"/>
    <n v="0"/>
    <s v="Kutkai"/>
    <n v="32"/>
    <m/>
    <b v="0"/>
    <x v="0"/>
    <x v="106"/>
    <x v="104"/>
    <x v="0"/>
    <b v="1"/>
    <s v="At least Monthly"/>
    <b v="0"/>
    <b v="1"/>
    <b v="0"/>
    <b v="1"/>
    <b v="1"/>
    <b v="1"/>
    <n v="62"/>
    <n v="281"/>
    <n v="62"/>
    <n v="2"/>
    <n v="6"/>
    <s v="Place of origin"/>
    <m/>
    <n v="2"/>
    <n v="6"/>
    <s v="Other IDP camps"/>
    <m/>
    <x v="0"/>
    <x v="0"/>
    <b v="0"/>
    <n v="2"/>
    <n v="2"/>
    <n v="5"/>
    <n v="2"/>
    <n v="7"/>
    <n v="4"/>
    <n v="2"/>
    <n v="3"/>
    <b v="1"/>
    <b v="1"/>
    <b v="1"/>
    <b v="1"/>
    <b v="1"/>
    <b v="0"/>
    <b v="0"/>
    <m/>
    <b v="0"/>
    <m/>
    <b v="0"/>
    <m/>
    <b v="0"/>
    <x v="0"/>
    <b v="0"/>
    <m/>
    <m/>
    <n v="0"/>
    <n v="1"/>
    <n v="1"/>
    <m/>
    <m/>
    <m/>
    <m/>
    <m/>
    <m/>
    <m/>
    <m/>
    <m/>
    <m/>
    <m/>
    <m/>
    <m/>
    <m/>
    <m/>
    <m/>
    <m/>
    <m/>
    <m/>
    <m/>
    <m/>
    <m/>
    <m/>
    <m/>
    <m/>
    <m/>
    <m/>
    <m/>
    <m/>
    <m/>
    <m/>
    <m/>
    <m/>
    <m/>
    <m/>
    <m/>
    <m/>
    <m/>
    <m/>
    <m/>
    <m/>
    <b v="1"/>
    <b v="0"/>
    <b v="0"/>
    <b v="0"/>
    <b v="0"/>
    <b v="0"/>
    <b v="0"/>
    <m/>
    <b v="0"/>
    <b v="0"/>
    <b v="0"/>
    <b v="0"/>
    <m/>
    <m/>
    <m/>
    <x v="1"/>
    <x v="0"/>
    <x v="0"/>
    <x v="1"/>
    <x v="0"/>
    <x v="1"/>
    <b v="0"/>
    <m/>
    <x v="0"/>
    <x v="0"/>
    <x v="0"/>
    <x v="0"/>
    <x v="0"/>
    <x v="0"/>
  </r>
  <r>
    <x v="0"/>
    <x v="8"/>
    <x v="114"/>
    <s v="MMR001CMP079"/>
    <s v="GCA"/>
    <s v="Urban"/>
    <n v="14"/>
    <n v="44"/>
    <n v="12"/>
    <n v="42"/>
    <n v="12"/>
    <n v="42"/>
    <s v="Kachin"/>
    <s v="Mogaung"/>
    <s v="Mogaung Town"/>
    <s v="Nat Gyi Kone Ward"/>
    <s v="Nat Gyi Kone Baptist Church "/>
    <s v="MMR001CMP079"/>
    <n v="96.948740000000001"/>
    <n v="25.30442"/>
    <n v="100"/>
    <s v="Urban"/>
    <n v="1143"/>
    <x v="0"/>
    <n v="27"/>
    <n v="4"/>
    <n v="2016"/>
    <x v="0"/>
    <m/>
    <s v="CCCM Focal Point"/>
    <m/>
    <n v="27"/>
    <n v="4"/>
    <n v="2016"/>
    <n v="27"/>
    <n v="4"/>
    <n v="2016"/>
    <m/>
    <s v="Camp Manager"/>
    <s v="Male"/>
    <n v="42"/>
    <m/>
    <s v="Committee Member"/>
    <s v="Female"/>
    <n v="28"/>
    <m/>
    <m/>
    <m/>
    <m/>
    <m/>
    <m/>
    <m/>
    <m/>
    <m/>
    <m/>
    <m/>
    <m/>
    <m/>
    <n v="5"/>
    <n v="2012"/>
    <n v="10"/>
    <n v="5"/>
    <m/>
    <m/>
    <m/>
    <m/>
    <m/>
    <m/>
    <s v="Mogawng"/>
    <n v="0.3"/>
    <m/>
    <b v="0"/>
    <x v="0"/>
    <x v="107"/>
    <x v="105"/>
    <x v="0"/>
    <b v="1"/>
    <s v="With each population change"/>
    <b v="1"/>
    <b v="0"/>
    <b v="0"/>
    <b v="1"/>
    <b v="1"/>
    <b v="1"/>
    <n v="12"/>
    <n v="42"/>
    <n v="12"/>
    <m/>
    <m/>
    <m/>
    <m/>
    <n v="1"/>
    <n v="3"/>
    <s v="Host families"/>
    <m/>
    <x v="1"/>
    <x v="0"/>
    <b v="0"/>
    <n v="1"/>
    <n v="1"/>
    <n v="5"/>
    <n v="2"/>
    <n v="6"/>
    <n v="3"/>
    <n v="1"/>
    <m/>
    <b v="0"/>
    <b v="1"/>
    <b v="1"/>
    <b v="0"/>
    <b v="1"/>
    <b v="0"/>
    <b v="0"/>
    <m/>
    <b v="0"/>
    <m/>
    <b v="0"/>
    <m/>
    <b v="0"/>
    <x v="0"/>
    <b v="0"/>
    <m/>
    <m/>
    <n v="1"/>
    <n v="1"/>
    <n v="2"/>
    <m/>
    <m/>
    <m/>
    <m/>
    <m/>
    <m/>
    <m/>
    <m/>
    <m/>
    <m/>
    <m/>
    <m/>
    <m/>
    <m/>
    <m/>
    <m/>
    <m/>
    <m/>
    <m/>
    <m/>
    <m/>
    <m/>
    <m/>
    <m/>
    <m/>
    <m/>
    <m/>
    <m/>
    <m/>
    <m/>
    <m/>
    <m/>
    <m/>
    <m/>
    <m/>
    <m/>
    <m/>
    <m/>
    <m/>
    <m/>
    <m/>
    <b v="0"/>
    <b v="0"/>
    <b v="0"/>
    <b v="0"/>
    <b v="1"/>
    <b v="0"/>
    <b v="0"/>
    <m/>
    <b v="0"/>
    <b v="1"/>
    <b v="0"/>
    <b v="0"/>
    <m/>
    <m/>
    <s v="Sah Maw"/>
    <x v="0"/>
    <x v="0"/>
    <x v="0"/>
    <x v="0"/>
    <x v="0"/>
    <x v="0"/>
    <b v="0"/>
    <m/>
    <x v="0"/>
    <x v="0"/>
    <x v="0"/>
    <x v="0"/>
    <x v="0"/>
    <x v="0"/>
  </r>
  <r>
    <x v="0"/>
    <x v="2"/>
    <x v="115"/>
    <s v="MMR001CMP033"/>
    <s v="GCA"/>
    <s v="Rural"/>
    <n v="18"/>
    <n v="82"/>
    <n v="12"/>
    <n v="51"/>
    <n v="18"/>
    <n v="81"/>
    <s v="Kachin"/>
    <s v="Waingmaw"/>
    <s v="Nawng Hee"/>
    <s v="Nawng Hee"/>
    <s v="Nawng Hee Village"/>
    <s v="MMR001CMP033"/>
    <n v="97.345039"/>
    <n v="25.351965"/>
    <m/>
    <s v="Rural"/>
    <n v="1207"/>
    <x v="3"/>
    <m/>
    <m/>
    <m/>
    <x v="3"/>
    <m/>
    <s v="CCCM Focal Point"/>
    <m/>
    <n v="27"/>
    <n v="4"/>
    <n v="2016"/>
    <n v="29"/>
    <n v="4"/>
    <n v="2016"/>
    <m/>
    <s v="Camp Manager"/>
    <s v="Female"/>
    <n v="30"/>
    <m/>
    <m/>
    <m/>
    <m/>
    <m/>
    <m/>
    <m/>
    <m/>
    <m/>
    <m/>
    <m/>
    <m/>
    <m/>
    <m/>
    <m/>
    <m/>
    <m/>
    <n v="5"/>
    <n v="2012"/>
    <m/>
    <n v="80"/>
    <m/>
    <m/>
    <m/>
    <m/>
    <m/>
    <m/>
    <s v="Waing Maw"/>
    <n v="11"/>
    <m/>
    <b v="0"/>
    <x v="0"/>
    <x v="108"/>
    <x v="106"/>
    <x v="48"/>
    <b v="1"/>
    <s v="Less frequent than Monthly"/>
    <b v="0"/>
    <b v="0"/>
    <b v="0"/>
    <b v="1"/>
    <b v="1"/>
    <b v="1"/>
    <n v="12"/>
    <n v="51"/>
    <n v="18"/>
    <m/>
    <m/>
    <m/>
    <m/>
    <m/>
    <m/>
    <m/>
    <m/>
    <x v="1"/>
    <x v="0"/>
    <b v="0"/>
    <m/>
    <n v="6"/>
    <n v="1"/>
    <m/>
    <n v="1"/>
    <n v="6"/>
    <m/>
    <n v="2"/>
    <b v="1"/>
    <b v="1"/>
    <b v="0"/>
    <b v="0"/>
    <b v="0"/>
    <b v="0"/>
    <b v="0"/>
    <m/>
    <b v="0"/>
    <m/>
    <b v="0"/>
    <m/>
    <b v="0"/>
    <x v="0"/>
    <b v="1"/>
    <n v="30"/>
    <s v="Family Issue"/>
    <m/>
    <m/>
    <m/>
    <m/>
    <m/>
    <m/>
    <m/>
    <m/>
    <m/>
    <m/>
    <m/>
    <m/>
    <m/>
    <m/>
    <m/>
    <m/>
    <m/>
    <m/>
    <m/>
    <m/>
    <m/>
    <m/>
    <m/>
    <m/>
    <m/>
    <m/>
    <m/>
    <m/>
    <m/>
    <m/>
    <m/>
    <m/>
    <m/>
    <m/>
    <m/>
    <m/>
    <m/>
    <m/>
    <m/>
    <m/>
    <m/>
    <m/>
    <m/>
    <m/>
    <b v="0"/>
    <b v="0"/>
    <b v="0"/>
    <b v="0"/>
    <b v="0"/>
    <b v="0"/>
    <b v="0"/>
    <m/>
    <b v="0"/>
    <b v="0"/>
    <b v="0"/>
    <b v="0"/>
    <m/>
    <m/>
    <m/>
    <x v="0"/>
    <x v="0"/>
    <x v="0"/>
    <x v="0"/>
    <x v="0"/>
    <x v="0"/>
    <b v="0"/>
    <m/>
    <x v="0"/>
    <x v="1"/>
    <x v="0"/>
    <x v="1"/>
    <x v="0"/>
    <x v="0"/>
  </r>
  <r>
    <x v="0"/>
    <x v="14"/>
    <x v="116"/>
    <s v="MMR001CMP152"/>
    <s v="GCA"/>
    <s v="Rural"/>
    <n v="18"/>
    <n v="141"/>
    <n v="13"/>
    <n v="76"/>
    <n v="19"/>
    <n v="100"/>
    <s v="Kachin"/>
    <s v="Mohnyin"/>
    <s v="Nant Mon"/>
    <s v="Indawgyi"/>
    <s v="Nawng Ing (Indawgyi) Baptist Church  "/>
    <s v="MMR001CMP152"/>
    <m/>
    <m/>
    <m/>
    <s v="Rural"/>
    <n v="1144"/>
    <x v="0"/>
    <n v="10"/>
    <n v="5"/>
    <n v="2016"/>
    <x v="0"/>
    <m/>
    <s v="CCCM Focal Point"/>
    <m/>
    <n v="25"/>
    <n v="4"/>
    <n v="2016"/>
    <n v="25"/>
    <n v="4"/>
    <n v="2016"/>
    <m/>
    <s v="Camp Manager"/>
    <s v="Male"/>
    <n v="56"/>
    <m/>
    <s v="Committee Member"/>
    <s v="Female"/>
    <n v="45"/>
    <m/>
    <m/>
    <m/>
    <m/>
    <m/>
    <m/>
    <m/>
    <m/>
    <m/>
    <m/>
    <m/>
    <m/>
    <m/>
    <n v="2"/>
    <n v="2012"/>
    <m/>
    <n v="2"/>
    <n v="2"/>
    <m/>
    <m/>
    <n v="2"/>
    <n v="2"/>
    <m/>
    <s v="Hopin"/>
    <n v="15"/>
    <m/>
    <b v="0"/>
    <x v="0"/>
    <x v="109"/>
    <x v="107"/>
    <x v="0"/>
    <b v="1"/>
    <s v="With each population change"/>
    <b v="1"/>
    <b v="0"/>
    <b v="0"/>
    <b v="1"/>
    <b v="1"/>
    <b v="1"/>
    <n v="13"/>
    <n v="76"/>
    <n v="19"/>
    <n v="1"/>
    <n v="7"/>
    <s v="Other IDP camps"/>
    <m/>
    <m/>
    <m/>
    <m/>
    <m/>
    <x v="0"/>
    <x v="0"/>
    <b v="0"/>
    <n v="2"/>
    <n v="5"/>
    <n v="3"/>
    <n v="4"/>
    <n v="5"/>
    <n v="9"/>
    <n v="2"/>
    <m/>
    <b v="1"/>
    <b v="1"/>
    <b v="0"/>
    <b v="0"/>
    <b v="1"/>
    <b v="0"/>
    <b v="0"/>
    <m/>
    <b v="0"/>
    <m/>
    <b v="1"/>
    <n v="6"/>
    <b v="0"/>
    <x v="0"/>
    <b v="1"/>
    <n v="24"/>
    <m/>
    <m/>
    <m/>
    <m/>
    <m/>
    <m/>
    <m/>
    <m/>
    <m/>
    <m/>
    <m/>
    <m/>
    <m/>
    <m/>
    <m/>
    <m/>
    <m/>
    <m/>
    <m/>
    <m/>
    <m/>
    <m/>
    <m/>
    <m/>
    <m/>
    <m/>
    <m/>
    <m/>
    <m/>
    <m/>
    <m/>
    <m/>
    <m/>
    <m/>
    <m/>
    <m/>
    <m/>
    <m/>
    <m/>
    <m/>
    <m/>
    <m/>
    <m/>
    <s v="Bamoh"/>
    <s v="Myo Thit"/>
    <b v="0"/>
    <b v="0"/>
    <b v="0"/>
    <b v="0"/>
    <b v="0"/>
    <b v="0"/>
    <b v="0"/>
    <m/>
    <b v="0"/>
    <b v="0"/>
    <b v="0"/>
    <b v="0"/>
    <m/>
    <m/>
    <m/>
    <x v="1"/>
    <x v="0"/>
    <x v="1"/>
    <x v="0"/>
    <x v="0"/>
    <x v="0"/>
    <b v="0"/>
    <m/>
    <x v="0"/>
    <x v="0"/>
    <x v="0"/>
    <x v="0"/>
    <x v="0"/>
    <x v="0"/>
  </r>
  <r>
    <x v="0"/>
    <x v="6"/>
    <x v="117"/>
    <s v="MMR001CMP131"/>
    <s v="NGCA"/>
    <s v="Rural"/>
    <n v="375"/>
    <n v="1598"/>
    <n v="375"/>
    <m/>
    <n v="375"/>
    <n v="0"/>
    <s v="Kachin"/>
    <s v="Momauk"/>
    <s v="Ba Lawng Kawng (Lwegel Sub-township)"/>
    <s v="Hpa Lum"/>
    <s v="Nhkawng Pa "/>
    <s v="MMR001CMP131"/>
    <n v="97.669366999999994"/>
    <n v="24.378167000000001"/>
    <n v="1149"/>
    <s v="Rural"/>
    <n v="1166"/>
    <x v="2"/>
    <n v="13"/>
    <n v="5"/>
    <n v="2016"/>
    <x v="2"/>
    <m/>
    <s v="CCCM Coordinator"/>
    <m/>
    <n v="1"/>
    <n v="5"/>
    <n v="2016"/>
    <n v="2"/>
    <n v="5"/>
    <n v="2016"/>
    <m/>
    <s v="Camp Manager"/>
    <s v="Male"/>
    <n v="31"/>
    <m/>
    <s v="Committee Member"/>
    <s v="Female"/>
    <n v="38"/>
    <m/>
    <s v="Religious leader"/>
    <s v="Male"/>
    <n v="40"/>
    <m/>
    <m/>
    <m/>
    <m/>
    <m/>
    <m/>
    <m/>
    <m/>
    <m/>
    <n v="11"/>
    <n v="2011"/>
    <n v="300"/>
    <n v="120"/>
    <n v="120"/>
    <m/>
    <n v="300"/>
    <n v="120"/>
    <n v="120"/>
    <m/>
    <s v="Loi je"/>
    <n v="25"/>
    <m/>
    <b v="1"/>
    <x v="1"/>
    <x v="110"/>
    <x v="108"/>
    <x v="0"/>
    <b v="1"/>
    <s v="Less frequent than Monthly"/>
    <b v="0"/>
    <b v="0"/>
    <b v="1"/>
    <b v="0"/>
    <b v="0"/>
    <b v="0"/>
    <n v="375"/>
    <m/>
    <n v="375"/>
    <m/>
    <m/>
    <m/>
    <m/>
    <m/>
    <m/>
    <m/>
    <m/>
    <x v="0"/>
    <x v="4"/>
    <b v="0"/>
    <n v="5"/>
    <n v="1"/>
    <m/>
    <m/>
    <n v="5"/>
    <n v="1"/>
    <n v="2"/>
    <n v="1"/>
    <b v="0"/>
    <b v="0"/>
    <b v="0"/>
    <b v="0"/>
    <b v="0"/>
    <b v="0"/>
    <b v="0"/>
    <s v="KIA"/>
    <b v="0"/>
    <m/>
    <b v="0"/>
    <m/>
    <b v="0"/>
    <x v="0"/>
    <b v="1"/>
    <n v="60"/>
    <s v="Stay outside of the camp for could not follow and stay under the administration of camp committee."/>
    <n v="5"/>
    <n v="2"/>
    <m/>
    <n v="1"/>
    <m/>
    <m/>
    <m/>
    <m/>
    <m/>
    <m/>
    <m/>
    <m/>
    <m/>
    <m/>
    <m/>
    <m/>
    <n v="1"/>
    <m/>
    <m/>
    <m/>
    <m/>
    <m/>
    <m/>
    <m/>
    <m/>
    <m/>
    <m/>
    <m/>
    <m/>
    <n v="2"/>
    <m/>
    <m/>
    <m/>
    <m/>
    <m/>
    <m/>
    <m/>
    <m/>
    <m/>
    <m/>
    <m/>
    <m/>
    <m/>
    <m/>
    <b v="0"/>
    <b v="0"/>
    <b v="0"/>
    <b v="0"/>
    <b v="1"/>
    <b v="0"/>
    <b v="0"/>
    <m/>
    <b v="0"/>
    <b v="0"/>
    <b v="0"/>
    <b v="0"/>
    <m/>
    <m/>
    <m/>
    <x v="0"/>
    <x v="0"/>
    <x v="0"/>
    <x v="0"/>
    <x v="0"/>
    <x v="0"/>
    <b v="0"/>
    <m/>
    <x v="0"/>
    <x v="1"/>
    <x v="0"/>
    <x v="0"/>
    <x v="1"/>
    <x v="3"/>
  </r>
  <r>
    <x v="0"/>
    <x v="6"/>
    <x v="118"/>
    <s v="MMR001CMP059"/>
    <s v="GCA"/>
    <s v="Urban"/>
    <n v="24"/>
    <n v="89"/>
    <n v="27"/>
    <n v="101"/>
    <n v="27"/>
    <n v="0"/>
    <s v="Kachin"/>
    <s v="Momauk"/>
    <s v="Momauk Town"/>
    <s v="Ah Lin Kawng Ward"/>
    <s v="Ni Thaw Ka Monestry"/>
    <s v="MMR001CMP059"/>
    <n v="97.347740000000002"/>
    <n v="24.253769999999999"/>
    <n v="0"/>
    <s v="Urban"/>
    <n v="1187"/>
    <x v="3"/>
    <n v="9"/>
    <n v="5"/>
    <n v="2016"/>
    <x v="3"/>
    <m/>
    <s v="CCCM Focal Point"/>
    <m/>
    <n v="26"/>
    <n v="4"/>
    <n v="2016"/>
    <n v="27"/>
    <n v="4"/>
    <n v="2016"/>
    <m/>
    <s v="Camp Manager"/>
    <s v="Female"/>
    <n v="50"/>
    <m/>
    <s v="Committee Member"/>
    <s v="Female"/>
    <n v="49"/>
    <m/>
    <m/>
    <m/>
    <m/>
    <m/>
    <m/>
    <m/>
    <m/>
    <m/>
    <m/>
    <m/>
    <m/>
    <m/>
    <n v="10"/>
    <n v="2011"/>
    <n v="5"/>
    <n v="2"/>
    <m/>
    <m/>
    <n v="7"/>
    <n v="3"/>
    <m/>
    <m/>
    <s v="Momouk"/>
    <n v="1"/>
    <m/>
    <b v="0"/>
    <x v="0"/>
    <x v="111"/>
    <x v="109"/>
    <x v="0"/>
    <b v="1"/>
    <s v="At least Monthly"/>
    <b v="0"/>
    <b v="0"/>
    <b v="1"/>
    <b v="1"/>
    <b v="1"/>
    <b v="1"/>
    <n v="27"/>
    <n v="101"/>
    <n v="27"/>
    <m/>
    <m/>
    <m/>
    <m/>
    <m/>
    <m/>
    <m/>
    <m/>
    <x v="1"/>
    <x v="0"/>
    <b v="0"/>
    <m/>
    <n v="4"/>
    <m/>
    <m/>
    <m/>
    <n v="4"/>
    <m/>
    <n v="2"/>
    <b v="1"/>
    <b v="0"/>
    <b v="0"/>
    <b v="0"/>
    <b v="0"/>
    <b v="0"/>
    <b v="0"/>
    <m/>
    <b v="0"/>
    <m/>
    <b v="0"/>
    <m/>
    <b v="0"/>
    <x v="0"/>
    <b v="0"/>
    <m/>
    <m/>
    <m/>
    <m/>
    <m/>
    <m/>
    <m/>
    <m/>
    <m/>
    <m/>
    <m/>
    <m/>
    <m/>
    <m/>
    <n v="1"/>
    <m/>
    <m/>
    <m/>
    <m/>
    <m/>
    <m/>
    <m/>
    <m/>
    <m/>
    <m/>
    <m/>
    <m/>
    <m/>
    <m/>
    <m/>
    <m/>
    <m/>
    <m/>
    <m/>
    <m/>
    <m/>
    <m/>
    <m/>
    <m/>
    <m/>
    <n v="1"/>
    <m/>
    <m/>
    <m/>
    <m/>
    <m/>
    <b v="0"/>
    <b v="0"/>
    <b v="0"/>
    <b v="0"/>
    <b v="0"/>
    <b v="0"/>
    <b v="0"/>
    <m/>
    <b v="0"/>
    <b v="0"/>
    <b v="0"/>
    <b v="0"/>
    <m/>
    <m/>
    <m/>
    <x v="0"/>
    <x v="0"/>
    <x v="0"/>
    <x v="0"/>
    <x v="0"/>
    <x v="0"/>
    <b v="0"/>
    <m/>
    <x v="0"/>
    <x v="0"/>
    <x v="0"/>
    <x v="0"/>
    <x v="0"/>
    <x v="0"/>
  </r>
  <r>
    <x v="0"/>
    <x v="5"/>
    <x v="119"/>
    <s v="MMR001CMP002"/>
    <s v="GCA"/>
    <s v="Urban"/>
    <n v="57"/>
    <n v="233"/>
    <n v="58"/>
    <n v="241"/>
    <n v="58"/>
    <n v="241"/>
    <s v="Kachin"/>
    <s v="Myitkyina"/>
    <s v="Myitkyina Town"/>
    <s v="N Jang Dung"/>
    <s v="Njang Dung Baptist Church "/>
    <s v="MMR001CMP002"/>
    <n v="97.394547000000003"/>
    <n v="25.422194000000001"/>
    <n v="0"/>
    <s v="Urban"/>
    <n v="1128"/>
    <x v="0"/>
    <n v="23"/>
    <n v="5"/>
    <n v="2016"/>
    <x v="0"/>
    <m/>
    <s v="CCCM Focal Point"/>
    <m/>
    <n v="10"/>
    <n v="5"/>
    <n v="2016"/>
    <n v="11"/>
    <n v="5"/>
    <n v="2016"/>
    <m/>
    <s v="Camp Manager"/>
    <s v="Male"/>
    <n v="75"/>
    <m/>
    <m/>
    <m/>
    <m/>
    <m/>
    <m/>
    <m/>
    <m/>
    <m/>
    <m/>
    <m/>
    <m/>
    <m/>
    <m/>
    <m/>
    <m/>
    <m/>
    <n v="6"/>
    <n v="2011"/>
    <m/>
    <m/>
    <m/>
    <m/>
    <m/>
    <m/>
    <m/>
    <m/>
    <m/>
    <m/>
    <m/>
    <b v="0"/>
    <x v="0"/>
    <x v="112"/>
    <x v="110"/>
    <x v="0"/>
    <b v="1"/>
    <s v="At least Monthly"/>
    <b v="0"/>
    <b v="0"/>
    <b v="0"/>
    <b v="1"/>
    <b v="1"/>
    <b v="1"/>
    <n v="58"/>
    <n v="241"/>
    <n v="58"/>
    <n v="2"/>
    <n v="8"/>
    <s v="Other IDP camps"/>
    <m/>
    <m/>
    <m/>
    <m/>
    <m/>
    <x v="0"/>
    <x v="0"/>
    <b v="0"/>
    <n v="9"/>
    <n v="5"/>
    <n v="7"/>
    <n v="4"/>
    <n v="16"/>
    <n v="9"/>
    <n v="1"/>
    <n v="1"/>
    <b v="0"/>
    <b v="1"/>
    <b v="0"/>
    <b v="1"/>
    <b v="0"/>
    <b v="0"/>
    <b v="0"/>
    <m/>
    <b v="0"/>
    <m/>
    <b v="0"/>
    <m/>
    <b v="0"/>
    <x v="0"/>
    <b v="0"/>
    <m/>
    <m/>
    <n v="0"/>
    <n v="1"/>
    <n v="1"/>
    <m/>
    <m/>
    <m/>
    <m/>
    <m/>
    <m/>
    <m/>
    <m/>
    <m/>
    <m/>
    <m/>
    <m/>
    <m/>
    <m/>
    <m/>
    <m/>
    <m/>
    <m/>
    <m/>
    <m/>
    <m/>
    <m/>
    <m/>
    <m/>
    <m/>
    <m/>
    <m/>
    <m/>
    <m/>
    <m/>
    <m/>
    <m/>
    <m/>
    <m/>
    <m/>
    <m/>
    <m/>
    <m/>
    <m/>
    <s v="Waimaw"/>
    <s v="Ga Ra Yang"/>
    <b v="0"/>
    <b v="0"/>
    <b v="0"/>
    <b v="0"/>
    <b v="0"/>
    <b v="0"/>
    <b v="0"/>
    <m/>
    <b v="0"/>
    <b v="0"/>
    <b v="0"/>
    <b v="0"/>
    <m/>
    <m/>
    <m/>
    <x v="0"/>
    <x v="0"/>
    <x v="0"/>
    <x v="0"/>
    <x v="0"/>
    <x v="0"/>
    <b v="0"/>
    <m/>
    <x v="0"/>
    <x v="0"/>
    <x v="0"/>
    <x v="0"/>
    <x v="0"/>
    <x v="0"/>
  </r>
  <r>
    <x v="0"/>
    <x v="6"/>
    <x v="120"/>
    <s v="MMR001CMP072"/>
    <s v="GCA"/>
    <s v="Mixed"/>
    <n v="50"/>
    <n v="293"/>
    <n v="50"/>
    <n v="309"/>
    <n v="50"/>
    <n v="309"/>
    <s v="Kachin"/>
    <s v="Momauk"/>
    <s v="Lwegel Town"/>
    <s v="Say Yone Kone"/>
    <s v="Nyaung Na Pin "/>
    <s v="MMR001CMP072"/>
    <n v="97.724483000000006"/>
    <n v="24.205417000000001"/>
    <n v="0"/>
    <s v="Mixed"/>
    <n v="1244"/>
    <x v="0"/>
    <n v="2"/>
    <n v="6"/>
    <n v="2016"/>
    <x v="0"/>
    <m/>
    <s v="Enumerator from camp profiling  responsible organization"/>
    <m/>
    <n v="12"/>
    <n v="5"/>
    <n v="2016"/>
    <n v="12"/>
    <n v="5"/>
    <n v="2016"/>
    <m/>
    <s v="Camp Manager"/>
    <s v="Female"/>
    <n v="59"/>
    <m/>
    <s v="Committee Member"/>
    <s v="Female"/>
    <n v="55"/>
    <m/>
    <m/>
    <m/>
    <m/>
    <m/>
    <m/>
    <m/>
    <m/>
    <m/>
    <m/>
    <m/>
    <m/>
    <m/>
    <n v="8"/>
    <n v="2012"/>
    <n v="20"/>
    <n v="10"/>
    <n v="10"/>
    <m/>
    <n v="20"/>
    <n v="10"/>
    <n v="10"/>
    <m/>
    <s v="Loi Je"/>
    <n v="0.2"/>
    <m/>
    <b v="1"/>
    <x v="0"/>
    <x v="113"/>
    <x v="111"/>
    <x v="0"/>
    <b v="1"/>
    <s v="Less frequent than Monthly"/>
    <b v="0"/>
    <b v="1"/>
    <b v="0"/>
    <b v="1"/>
    <b v="1"/>
    <b v="0"/>
    <n v="50"/>
    <n v="309"/>
    <n v="50"/>
    <m/>
    <m/>
    <m/>
    <m/>
    <m/>
    <m/>
    <m/>
    <m/>
    <x v="0"/>
    <x v="7"/>
    <b v="0"/>
    <n v="6"/>
    <n v="11"/>
    <m/>
    <m/>
    <m/>
    <m/>
    <n v="1"/>
    <n v="1"/>
    <b v="1"/>
    <b v="1"/>
    <b v="0"/>
    <b v="0"/>
    <b v="0"/>
    <b v="0"/>
    <b v="0"/>
    <m/>
    <b v="0"/>
    <n v="0"/>
    <b v="0"/>
    <n v="0"/>
    <b v="0"/>
    <x v="10"/>
    <b v="0"/>
    <n v="0"/>
    <m/>
    <m/>
    <m/>
    <m/>
    <n v="2"/>
    <m/>
    <m/>
    <m/>
    <m/>
    <m/>
    <m/>
    <m/>
    <m/>
    <m/>
    <m/>
    <m/>
    <m/>
    <m/>
    <m/>
    <m/>
    <m/>
    <m/>
    <m/>
    <m/>
    <m/>
    <m/>
    <m/>
    <m/>
    <m/>
    <m/>
    <n v="2"/>
    <m/>
    <m/>
    <m/>
    <m/>
    <m/>
    <m/>
    <m/>
    <m/>
    <m/>
    <m/>
    <m/>
    <m/>
    <m/>
    <m/>
    <b v="0"/>
    <b v="0"/>
    <b v="0"/>
    <b v="0"/>
    <b v="0"/>
    <b v="0"/>
    <b v="0"/>
    <m/>
    <b v="0"/>
    <b v="0"/>
    <b v="0"/>
    <b v="0"/>
    <m/>
    <m/>
    <m/>
    <x v="1"/>
    <x v="0"/>
    <x v="0"/>
    <x v="0"/>
    <x v="0"/>
    <x v="1"/>
    <b v="0"/>
    <m/>
    <x v="0"/>
    <x v="0"/>
    <x v="0"/>
    <x v="0"/>
    <x v="0"/>
    <x v="0"/>
  </r>
  <r>
    <x v="0"/>
    <x v="5"/>
    <x v="121"/>
    <s v="MMR001CMP162"/>
    <s v="GCA"/>
    <s v="Rural"/>
    <n v="43"/>
    <n v="207"/>
    <n v="43"/>
    <n v="269"/>
    <n v="43"/>
    <n v="270"/>
    <s v="Kachin"/>
    <s v="Myitkyina"/>
    <s v="Pa La Na Sa Khan Myar"/>
    <s v="Pi Tauk Myaing"/>
    <s v="Pa Dauk Myaing(Pa La Na)"/>
    <s v="MMR001CMP162"/>
    <n v="97.4345"/>
    <n v="25.493819999999999"/>
    <m/>
    <s v="Rural"/>
    <n v="1179"/>
    <x v="5"/>
    <n v="18"/>
    <n v="5"/>
    <n v="2016"/>
    <x v="1"/>
    <m/>
    <s v="CCCM Focal Point"/>
    <m/>
    <n v="18"/>
    <n v="4"/>
    <n v="2016"/>
    <n v="11"/>
    <n v="5"/>
    <n v="2016"/>
    <m/>
    <s v="Camp Manager"/>
    <s v="Male"/>
    <n v="55"/>
    <m/>
    <s v="Camp Resident"/>
    <s v="Female"/>
    <n v="38"/>
    <m/>
    <s v="Committee Member"/>
    <s v="Female"/>
    <n v="40"/>
    <m/>
    <m/>
    <m/>
    <m/>
    <m/>
    <m/>
    <m/>
    <m/>
    <m/>
    <n v="12"/>
    <n v="2012"/>
    <n v="180"/>
    <n v="40"/>
    <n v="30"/>
    <m/>
    <n v="180"/>
    <n v="40"/>
    <n v="30"/>
    <m/>
    <s v="Myitkyina"/>
    <n v="7"/>
    <m/>
    <b v="0"/>
    <x v="0"/>
    <x v="114"/>
    <x v="112"/>
    <x v="0"/>
    <b v="1"/>
    <s v="With each population change"/>
    <b v="0"/>
    <b v="0"/>
    <b v="1"/>
    <b v="1"/>
    <b v="1"/>
    <b v="1"/>
    <n v="43"/>
    <n v="269"/>
    <n v="43"/>
    <n v="15"/>
    <n v="60"/>
    <s v="Place of origin"/>
    <m/>
    <m/>
    <m/>
    <m/>
    <m/>
    <x v="1"/>
    <x v="0"/>
    <b v="0"/>
    <n v="3"/>
    <n v="3"/>
    <n v="1"/>
    <n v="1"/>
    <n v="4"/>
    <n v="4"/>
    <n v="1"/>
    <n v="1"/>
    <b v="0"/>
    <b v="1"/>
    <b v="0"/>
    <b v="0"/>
    <b v="1"/>
    <b v="0"/>
    <b v="0"/>
    <m/>
    <b v="0"/>
    <m/>
    <b v="1"/>
    <n v="5"/>
    <b v="1"/>
    <x v="1"/>
    <b v="1"/>
    <n v="1"/>
    <m/>
    <n v="2"/>
    <n v="5"/>
    <n v="7"/>
    <n v="1"/>
    <m/>
    <m/>
    <m/>
    <m/>
    <m/>
    <m/>
    <m/>
    <m/>
    <m/>
    <m/>
    <m/>
    <m/>
    <n v="2"/>
    <m/>
    <m/>
    <m/>
    <m/>
    <m/>
    <m/>
    <m/>
    <m/>
    <m/>
    <m/>
    <m/>
    <m/>
    <n v="3"/>
    <m/>
    <m/>
    <m/>
    <m/>
    <m/>
    <m/>
    <m/>
    <m/>
    <m/>
    <m/>
    <m/>
    <m/>
    <s v="Sum Pra Bum"/>
    <s v="Ja Ra Yang"/>
    <b v="0"/>
    <b v="0"/>
    <b v="0"/>
    <b v="0"/>
    <b v="0"/>
    <b v="0"/>
    <b v="0"/>
    <m/>
    <b v="0"/>
    <b v="0"/>
    <b v="0"/>
    <b v="0"/>
    <m/>
    <m/>
    <m/>
    <x v="1"/>
    <x v="0"/>
    <x v="0"/>
    <x v="1"/>
    <x v="0"/>
    <x v="0"/>
    <b v="0"/>
    <m/>
    <x v="0"/>
    <x v="0"/>
    <x v="0"/>
    <x v="0"/>
    <x v="0"/>
    <x v="0"/>
  </r>
  <r>
    <x v="0"/>
    <x v="6"/>
    <x v="122"/>
    <s v="MMR001CMP126"/>
    <s v="NGCA"/>
    <s v="Mixed"/>
    <n v="677"/>
    <n v="3622"/>
    <n v="678"/>
    <n v="3741"/>
    <n v="678"/>
    <n v="0"/>
    <s v="Kachin"/>
    <s v="Momauk"/>
    <s v="Kawng Hsa (Lwegel Sub-township)"/>
    <s v="Mai Gyar Yang"/>
    <s v="Pa Kahtawng "/>
    <s v="MMR001CMP126"/>
    <n v="97.752667000000002"/>
    <n v="24.2744"/>
    <n v="978"/>
    <s v="Mixed"/>
    <n v="1167"/>
    <x v="2"/>
    <n v="17"/>
    <n v="5"/>
    <n v="2016"/>
    <x v="2"/>
    <m/>
    <s v="CCCM Coordinator"/>
    <m/>
    <n v="1"/>
    <n v="5"/>
    <n v="2016"/>
    <n v="2"/>
    <n v="5"/>
    <n v="2016"/>
    <m/>
    <s v="Camp Manager"/>
    <s v="Male"/>
    <n v="53"/>
    <m/>
    <s v="Committee Member"/>
    <s v="Male"/>
    <n v="40"/>
    <m/>
    <s v="Committee Member"/>
    <s v="Female"/>
    <n v="38"/>
    <m/>
    <s v="Committee Member"/>
    <s v="Female"/>
    <n v="42"/>
    <m/>
    <m/>
    <m/>
    <m/>
    <m/>
    <n v="9"/>
    <n v="2011"/>
    <n v="30"/>
    <n v="10"/>
    <n v="10"/>
    <m/>
    <n v="30"/>
    <n v="10"/>
    <n v="10"/>
    <m/>
    <s v="Mai Ja Yang"/>
    <n v="1.6"/>
    <m/>
    <b v="1"/>
    <x v="0"/>
    <x v="115"/>
    <x v="113"/>
    <x v="0"/>
    <b v="1"/>
    <s v="Less frequent than Monthly"/>
    <b v="1"/>
    <b v="0"/>
    <b v="1"/>
    <b v="1"/>
    <b v="1"/>
    <b v="0"/>
    <n v="678"/>
    <n v="3741"/>
    <n v="678"/>
    <m/>
    <m/>
    <m/>
    <m/>
    <m/>
    <m/>
    <m/>
    <m/>
    <x v="0"/>
    <x v="6"/>
    <b v="0"/>
    <n v="56"/>
    <n v="42"/>
    <n v="5"/>
    <n v="1"/>
    <n v="61"/>
    <n v="43"/>
    <n v="1"/>
    <n v="2"/>
    <b v="1"/>
    <b v="1"/>
    <b v="1"/>
    <b v="1"/>
    <b v="1"/>
    <b v="0"/>
    <b v="0"/>
    <m/>
    <b v="0"/>
    <m/>
    <b v="1"/>
    <n v="110"/>
    <b v="0"/>
    <x v="0"/>
    <b v="0"/>
    <n v="519"/>
    <s v="Stay outside of outside of the camp for not enough shelter available."/>
    <n v="11"/>
    <n v="7"/>
    <n v="18"/>
    <n v="3"/>
    <m/>
    <m/>
    <m/>
    <m/>
    <m/>
    <m/>
    <m/>
    <m/>
    <m/>
    <m/>
    <m/>
    <m/>
    <n v="1"/>
    <m/>
    <m/>
    <m/>
    <m/>
    <m/>
    <m/>
    <m/>
    <m/>
    <m/>
    <m/>
    <m/>
    <m/>
    <n v="4"/>
    <m/>
    <m/>
    <m/>
    <m/>
    <m/>
    <m/>
    <m/>
    <m/>
    <m/>
    <m/>
    <m/>
    <m/>
    <m/>
    <m/>
    <b v="0"/>
    <b v="0"/>
    <b v="0"/>
    <b v="0"/>
    <b v="0"/>
    <b v="0"/>
    <b v="0"/>
    <m/>
    <b v="0"/>
    <b v="0"/>
    <b v="0"/>
    <b v="0"/>
    <m/>
    <m/>
    <m/>
    <x v="1"/>
    <x v="0"/>
    <x v="0"/>
    <x v="0"/>
    <x v="1"/>
    <x v="0"/>
    <b v="0"/>
    <m/>
    <x v="0"/>
    <x v="0"/>
    <x v="0"/>
    <x v="0"/>
    <x v="0"/>
    <x v="0"/>
  </r>
  <r>
    <x v="0"/>
    <x v="2"/>
    <x v="123"/>
    <s v="MMR001CMP120"/>
    <s v="NGCA"/>
    <s v="Sub-urban"/>
    <n v="191"/>
    <n v="768"/>
    <n v="178"/>
    <n v="850"/>
    <n v="178"/>
    <n v="850"/>
    <s v="Kachin"/>
    <s v="Waingmaw"/>
    <s v="Sa Ma"/>
    <s v="Pa Jau"/>
    <s v="Pajau / Jan Mai"/>
    <s v="MMR001CMP120"/>
    <n v="97.751389000000003"/>
    <n v="24.831944"/>
    <m/>
    <s v="Sub-urban"/>
    <n v="1234"/>
    <x v="0"/>
    <n v="25"/>
    <n v="5"/>
    <n v="2016"/>
    <x v="0"/>
    <m/>
    <s v="Enumerator from camp profiling  responsible organization"/>
    <m/>
    <n v="16"/>
    <n v="5"/>
    <n v="2016"/>
    <n v="17"/>
    <n v="5"/>
    <n v="2016"/>
    <m/>
    <s v="Camp Manager"/>
    <s v="Male"/>
    <n v="32"/>
    <m/>
    <s v="Camp Resident"/>
    <s v="Male"/>
    <n v="42"/>
    <m/>
    <s v="Committee Member"/>
    <s v="Male"/>
    <n v="31"/>
    <m/>
    <s v="Teacher"/>
    <s v="Female"/>
    <n v="30"/>
    <m/>
    <m/>
    <m/>
    <m/>
    <m/>
    <n v="6"/>
    <n v="2011"/>
    <m/>
    <n v="120"/>
    <n v="150"/>
    <m/>
    <m/>
    <n v="120"/>
    <n v="150"/>
    <m/>
    <s v="Laiza"/>
    <n v="45"/>
    <m/>
    <b v="0"/>
    <x v="0"/>
    <x v="116"/>
    <x v="114"/>
    <x v="0"/>
    <b v="1"/>
    <s v="Less frequent than Monthly"/>
    <b v="1"/>
    <b v="0"/>
    <b v="0"/>
    <b v="1"/>
    <b v="1"/>
    <b v="1"/>
    <n v="178"/>
    <n v="850"/>
    <n v="178"/>
    <n v="1"/>
    <n v="3"/>
    <s v="Other IDP camps"/>
    <m/>
    <n v="1"/>
    <n v="3"/>
    <s v="Host families"/>
    <m/>
    <x v="0"/>
    <x v="1"/>
    <b v="0"/>
    <n v="5"/>
    <n v="4"/>
    <n v="2"/>
    <m/>
    <n v="7"/>
    <n v="4"/>
    <n v="1"/>
    <n v="1"/>
    <b v="1"/>
    <b v="0"/>
    <b v="1"/>
    <b v="0"/>
    <b v="1"/>
    <b v="0"/>
    <b v="0"/>
    <m/>
    <b v="0"/>
    <m/>
    <b v="1"/>
    <n v="20"/>
    <b v="0"/>
    <x v="0"/>
    <b v="0"/>
    <m/>
    <m/>
    <n v="3"/>
    <n v="3"/>
    <n v="6"/>
    <m/>
    <m/>
    <m/>
    <m/>
    <m/>
    <m/>
    <m/>
    <m/>
    <m/>
    <m/>
    <m/>
    <m/>
    <m/>
    <m/>
    <m/>
    <m/>
    <m/>
    <m/>
    <m/>
    <m/>
    <m/>
    <m/>
    <m/>
    <m/>
    <m/>
    <m/>
    <m/>
    <m/>
    <m/>
    <m/>
    <m/>
    <m/>
    <m/>
    <m/>
    <m/>
    <m/>
    <m/>
    <m/>
    <m/>
    <m/>
    <s v="ban sau"/>
    <b v="0"/>
    <b v="0"/>
    <b v="0"/>
    <b v="0"/>
    <b v="0"/>
    <b v="1"/>
    <b v="0"/>
    <m/>
    <b v="0"/>
    <b v="0"/>
    <b v="1"/>
    <b v="0"/>
    <m/>
    <m/>
    <m/>
    <x v="1"/>
    <x v="1"/>
    <x v="0"/>
    <x v="0"/>
    <x v="1"/>
    <x v="0"/>
    <b v="0"/>
    <m/>
    <x v="0"/>
    <x v="1"/>
    <x v="0"/>
    <x v="0"/>
    <x v="0"/>
    <x v="0"/>
  </r>
  <r>
    <x v="0"/>
    <x v="4"/>
    <x v="124"/>
    <s v="MMR001CMP210"/>
    <s v="GCA"/>
    <s v="Mixed"/>
    <n v="60"/>
    <n v="275"/>
    <n v="34"/>
    <n v="220"/>
    <n v="60"/>
    <n v="275"/>
    <s v="Kachin"/>
    <s v="Chipwi"/>
    <s v="Chipwi Town"/>
    <s v="Ward 2"/>
    <s v="Pan Wa"/>
    <s v="MMR001CMP210"/>
    <n v="98.376824999999997"/>
    <n v="25.598251999999999"/>
    <n v="2324"/>
    <s v="Mixed"/>
    <n v="1180"/>
    <x v="5"/>
    <n v="18"/>
    <n v="5"/>
    <n v="2016"/>
    <x v="1"/>
    <m/>
    <s v="CCCM Focal Point"/>
    <m/>
    <n v="28"/>
    <n v="4"/>
    <n v="2016"/>
    <n v="11"/>
    <n v="5"/>
    <n v="2016"/>
    <m/>
    <s v="Camp Manager"/>
    <s v="Male"/>
    <n v="42"/>
    <m/>
    <s v="Camp Resident"/>
    <s v="Male"/>
    <n v="54"/>
    <m/>
    <s v="Committee Member"/>
    <s v="Female"/>
    <n v="35"/>
    <m/>
    <s v="Other"/>
    <s v="Female"/>
    <n v="33"/>
    <m/>
    <m/>
    <m/>
    <m/>
    <m/>
    <n v="7"/>
    <n v="2012"/>
    <m/>
    <m/>
    <n v="240"/>
    <m/>
    <m/>
    <m/>
    <n v="240"/>
    <m/>
    <s v="Chipwi"/>
    <n v="40"/>
    <m/>
    <b v="0"/>
    <x v="0"/>
    <x v="117"/>
    <x v="115"/>
    <x v="49"/>
    <b v="1"/>
    <s v="At least Monthly"/>
    <b v="0"/>
    <b v="0"/>
    <b v="1"/>
    <b v="1"/>
    <b v="1"/>
    <b v="1"/>
    <n v="34"/>
    <n v="220"/>
    <n v="60"/>
    <m/>
    <m/>
    <m/>
    <m/>
    <n v="3"/>
    <n v="18"/>
    <s v="Place of origin"/>
    <m/>
    <x v="1"/>
    <x v="0"/>
    <b v="0"/>
    <n v="1"/>
    <n v="2"/>
    <n v="3"/>
    <n v="1"/>
    <n v="4"/>
    <n v="3"/>
    <n v="1"/>
    <m/>
    <b v="1"/>
    <b v="1"/>
    <b v="0"/>
    <b v="0"/>
    <b v="0"/>
    <b v="0"/>
    <b v="0"/>
    <m/>
    <b v="0"/>
    <m/>
    <b v="0"/>
    <m/>
    <b v="0"/>
    <x v="0"/>
    <b v="1"/>
    <n v="50"/>
    <s v="Host Families"/>
    <m/>
    <n v="3"/>
    <n v="3"/>
    <m/>
    <m/>
    <m/>
    <m/>
    <m/>
    <m/>
    <m/>
    <m/>
    <m/>
    <m/>
    <m/>
    <m/>
    <m/>
    <m/>
    <m/>
    <m/>
    <m/>
    <m/>
    <m/>
    <m/>
    <m/>
    <m/>
    <m/>
    <m/>
    <m/>
    <m/>
    <m/>
    <m/>
    <m/>
    <m/>
    <m/>
    <m/>
    <m/>
    <m/>
    <m/>
    <m/>
    <m/>
    <m/>
    <m/>
    <m/>
    <m/>
    <b v="0"/>
    <b v="0"/>
    <b v="0"/>
    <b v="0"/>
    <b v="0"/>
    <b v="1"/>
    <b v="0"/>
    <m/>
    <b v="0"/>
    <b v="0"/>
    <b v="1"/>
    <b v="0"/>
    <m/>
    <m/>
    <m/>
    <x v="1"/>
    <x v="1"/>
    <x v="0"/>
    <x v="1"/>
    <x v="1"/>
    <x v="0"/>
    <b v="0"/>
    <m/>
    <x v="0"/>
    <x v="1"/>
    <x v="0"/>
    <x v="1"/>
    <x v="0"/>
    <x v="0"/>
  </r>
  <r>
    <x v="0"/>
    <x v="0"/>
    <x v="125"/>
    <s v="MMR001CMP105"/>
    <s v="GCA"/>
    <s v="Rural"/>
    <n v="19"/>
    <n v="72"/>
    <n v="19"/>
    <n v="72"/>
    <n v="19"/>
    <n v="72"/>
    <s v="Kachin"/>
    <s v="Hpakant"/>
    <s v="Seik Mu"/>
    <s v="Seik Mu"/>
    <s v="Yumar Baptist Church"/>
    <s v="MMR001CMP105"/>
    <n v="96.306910999999999"/>
    <n v="25.599250000000001"/>
    <n v="0"/>
    <s v="Rural"/>
    <n v="1156"/>
    <x v="0"/>
    <n v="16"/>
    <n v="5"/>
    <n v="2016"/>
    <x v="0"/>
    <m/>
    <s v="CCCM Focal Point"/>
    <m/>
    <n v="27"/>
    <n v="4"/>
    <n v="2016"/>
    <m/>
    <m/>
    <m/>
    <m/>
    <s v="Camp Manager"/>
    <s v="Female"/>
    <n v="33"/>
    <m/>
    <s v="Camp Resident"/>
    <s v="Male"/>
    <n v="40"/>
    <m/>
    <s v="Camp Resident"/>
    <s v="Female"/>
    <n v="38"/>
    <m/>
    <s v="Camp Resident"/>
    <s v="Female"/>
    <n v="39"/>
    <m/>
    <m/>
    <m/>
    <m/>
    <m/>
    <n v="8"/>
    <n v="2012"/>
    <n v="40"/>
    <n v="15"/>
    <n v="10"/>
    <m/>
    <n v="45"/>
    <n v="15"/>
    <n v="10"/>
    <m/>
    <s v="Hpakant"/>
    <n v="2"/>
    <m/>
    <b v="0"/>
    <x v="0"/>
    <x v="118"/>
    <x v="116"/>
    <x v="50"/>
    <b v="1"/>
    <s v="At least Monthly"/>
    <b v="0"/>
    <b v="0"/>
    <b v="0"/>
    <b v="1"/>
    <b v="1"/>
    <b v="1"/>
    <n v="19"/>
    <n v="72"/>
    <n v="19"/>
    <m/>
    <m/>
    <m/>
    <m/>
    <n v="1"/>
    <n v="6"/>
    <s v="Don't know"/>
    <m/>
    <x v="0"/>
    <x v="0"/>
    <b v="0"/>
    <n v="2"/>
    <n v="1"/>
    <n v="1"/>
    <n v="1"/>
    <n v="3"/>
    <n v="2"/>
    <m/>
    <m/>
    <b v="1"/>
    <b v="0"/>
    <b v="0"/>
    <b v="0"/>
    <b v="1"/>
    <b v="0"/>
    <b v="0"/>
    <m/>
    <b v="0"/>
    <m/>
    <b v="0"/>
    <m/>
    <b v="0"/>
    <x v="0"/>
    <b v="0"/>
    <m/>
    <m/>
    <m/>
    <m/>
    <m/>
    <m/>
    <m/>
    <m/>
    <m/>
    <m/>
    <m/>
    <m/>
    <m/>
    <m/>
    <m/>
    <m/>
    <m/>
    <m/>
    <m/>
    <m/>
    <m/>
    <m/>
    <m/>
    <m/>
    <m/>
    <m/>
    <m/>
    <m/>
    <m/>
    <m/>
    <m/>
    <m/>
    <m/>
    <m/>
    <m/>
    <m/>
    <m/>
    <m/>
    <m/>
    <m/>
    <m/>
    <m/>
    <m/>
    <m/>
    <m/>
    <m/>
    <b v="0"/>
    <b v="1"/>
    <b v="0"/>
    <b v="0"/>
    <b v="0"/>
    <b v="0"/>
    <b v="0"/>
    <m/>
    <b v="0"/>
    <b v="0"/>
    <b v="1"/>
    <b v="0"/>
    <m/>
    <m/>
    <m/>
    <x v="0"/>
    <x v="0"/>
    <x v="0"/>
    <x v="0"/>
    <x v="0"/>
    <x v="0"/>
    <b v="0"/>
    <m/>
    <x v="0"/>
    <x v="0"/>
    <x v="0"/>
    <x v="0"/>
    <x v="0"/>
    <x v="0"/>
  </r>
  <r>
    <x v="0"/>
    <x v="2"/>
    <x v="126"/>
    <s v="MMR001CMP111"/>
    <s v="NGCA"/>
    <s v="Sub-urban"/>
    <n v="680"/>
    <n v="2913"/>
    <n v="612"/>
    <n v="2806"/>
    <n v="612"/>
    <n v="2806"/>
    <s v="Kachin"/>
    <s v="Waingmaw"/>
    <s v="Hpawt Dawt"/>
    <s v="Zai Aung"/>
    <s v="Zai Awng / Mung Ga Zup"/>
    <s v="MMR001CMP111"/>
    <n v="97.756789999999995"/>
    <n v="25.106670000000001"/>
    <m/>
    <s v="Sub-urban"/>
    <n v="1236"/>
    <x v="0"/>
    <n v="25"/>
    <n v="5"/>
    <n v="2016"/>
    <x v="0"/>
    <m/>
    <s v="Enumerator from camp profiling  responsible organization"/>
    <m/>
    <n v="12"/>
    <n v="5"/>
    <n v="2016"/>
    <n v="13"/>
    <n v="5"/>
    <n v="2016"/>
    <m/>
    <s v="Camp Manager"/>
    <s v="Male"/>
    <n v="32"/>
    <m/>
    <s v="Camp Resident"/>
    <s v="Male"/>
    <n v="45"/>
    <m/>
    <s v="Committee Member"/>
    <s v="Male"/>
    <n v="35"/>
    <m/>
    <s v="Religious leader"/>
    <s v="Male"/>
    <n v="42"/>
    <m/>
    <m/>
    <m/>
    <m/>
    <m/>
    <n v="11"/>
    <n v="2011"/>
    <m/>
    <n v="150"/>
    <n v="180"/>
    <m/>
    <m/>
    <n v="150"/>
    <n v="180"/>
    <m/>
    <s v="sadung"/>
    <n v="50"/>
    <m/>
    <b v="0"/>
    <x v="0"/>
    <x v="119"/>
    <x v="117"/>
    <x v="0"/>
    <b v="1"/>
    <s v="At least Monthly"/>
    <b v="1"/>
    <b v="0"/>
    <b v="0"/>
    <b v="1"/>
    <b v="1"/>
    <b v="1"/>
    <n v="612"/>
    <n v="2806"/>
    <n v="612"/>
    <m/>
    <m/>
    <m/>
    <m/>
    <n v="7"/>
    <n v="25"/>
    <s v="Other IDP camps"/>
    <m/>
    <x v="0"/>
    <x v="1"/>
    <b v="0"/>
    <n v="25"/>
    <m/>
    <m/>
    <m/>
    <n v="25"/>
    <m/>
    <n v="2"/>
    <m/>
    <b v="1"/>
    <b v="1"/>
    <b v="1"/>
    <b v="1"/>
    <b v="0"/>
    <b v="0"/>
    <b v="0"/>
    <m/>
    <b v="0"/>
    <m/>
    <b v="1"/>
    <n v="80"/>
    <b v="0"/>
    <x v="0"/>
    <b v="0"/>
    <m/>
    <s v="Living in host family"/>
    <m/>
    <m/>
    <m/>
    <m/>
    <m/>
    <m/>
    <m/>
    <m/>
    <m/>
    <m/>
    <m/>
    <m/>
    <m/>
    <m/>
    <m/>
    <m/>
    <m/>
    <m/>
    <m/>
    <m/>
    <m/>
    <m/>
    <m/>
    <m/>
    <m/>
    <m/>
    <m/>
    <m/>
    <m/>
    <m/>
    <m/>
    <m/>
    <m/>
    <m/>
    <m/>
    <m/>
    <m/>
    <m/>
    <m/>
    <m/>
    <m/>
    <m/>
    <m/>
    <m/>
    <b v="1"/>
    <b v="1"/>
    <b v="0"/>
    <b v="0"/>
    <b v="0"/>
    <b v="0"/>
    <b v="0"/>
    <m/>
    <b v="0"/>
    <b v="0"/>
    <b v="1"/>
    <b v="0"/>
    <m/>
    <m/>
    <m/>
    <x v="0"/>
    <x v="1"/>
    <x v="0"/>
    <x v="1"/>
    <x v="1"/>
    <x v="0"/>
    <b v="0"/>
    <m/>
    <x v="0"/>
    <x v="1"/>
    <x v="0"/>
    <x v="0"/>
    <x v="0"/>
    <x v="0"/>
  </r>
  <r>
    <x v="1"/>
    <x v="7"/>
    <x v="127"/>
    <s v="MMR015CMP020"/>
    <s v="GCA"/>
    <s v="Rural"/>
    <n v="218"/>
    <n v="1108"/>
    <n v="202"/>
    <n v="906"/>
    <n v="202"/>
    <n v="906"/>
    <s v="Shan_North"/>
    <s v="Kutkai"/>
    <s v="Kar Lai Kone Hsar"/>
    <s v="Kar Lai"/>
    <s v="Zup Aung Camp"/>
    <s v="MMR015CMP020"/>
    <n v="97.837040000000002"/>
    <n v="23.38503"/>
    <n v="0"/>
    <s v="Rural"/>
    <n v="1231"/>
    <x v="0"/>
    <n v="30"/>
    <n v="5"/>
    <n v="2016"/>
    <x v="0"/>
    <m/>
    <s v="Enumerator from camp profiling  responsible organization"/>
    <m/>
    <n v="20"/>
    <n v="5"/>
    <n v="2016"/>
    <n v="20"/>
    <n v="5"/>
    <n v="2016"/>
    <m/>
    <s v="Committee Member"/>
    <s v="Female"/>
    <n v="41"/>
    <m/>
    <s v="Committee Member"/>
    <s v="Female"/>
    <n v="50"/>
    <m/>
    <m/>
    <m/>
    <m/>
    <m/>
    <m/>
    <m/>
    <m/>
    <m/>
    <m/>
    <m/>
    <m/>
    <m/>
    <n v="12"/>
    <n v="2012"/>
    <n v="3"/>
    <n v="30"/>
    <n v="30"/>
    <n v="0"/>
    <m/>
    <m/>
    <m/>
    <m/>
    <s v="Kutkai"/>
    <n v="9"/>
    <m/>
    <b v="0"/>
    <x v="0"/>
    <x v="120"/>
    <x v="6"/>
    <x v="0"/>
    <b v="0"/>
    <m/>
    <b v="0"/>
    <b v="0"/>
    <b v="0"/>
    <b v="0"/>
    <b v="0"/>
    <b v="0"/>
    <n v="202"/>
    <n v="906"/>
    <n v="202"/>
    <n v="11"/>
    <n v="45"/>
    <s v="Place of origin"/>
    <m/>
    <m/>
    <m/>
    <m/>
    <m/>
    <x v="0"/>
    <x v="6"/>
    <b v="0"/>
    <n v="3"/>
    <n v="4"/>
    <m/>
    <m/>
    <n v="3"/>
    <n v="4"/>
    <n v="1"/>
    <m/>
    <b v="1"/>
    <b v="1"/>
    <b v="1"/>
    <b v="1"/>
    <b v="0"/>
    <b v="0"/>
    <b v="0"/>
    <m/>
    <b v="0"/>
    <m/>
    <b v="1"/>
    <n v="20"/>
    <b v="0"/>
    <x v="0"/>
    <b v="0"/>
    <m/>
    <m/>
    <m/>
    <m/>
    <m/>
    <m/>
    <m/>
    <m/>
    <m/>
    <m/>
    <m/>
    <m/>
    <m/>
    <m/>
    <m/>
    <m/>
    <m/>
    <m/>
    <m/>
    <m/>
    <m/>
    <m/>
    <m/>
    <m/>
    <m/>
    <m/>
    <m/>
    <m/>
    <m/>
    <m/>
    <m/>
    <m/>
    <m/>
    <m/>
    <m/>
    <m/>
    <m/>
    <m/>
    <m/>
    <m/>
    <m/>
    <m/>
    <m/>
    <m/>
    <m/>
    <m/>
    <b v="0"/>
    <b v="0"/>
    <b v="0"/>
    <b v="0"/>
    <b v="0"/>
    <b v="0"/>
    <b v="0"/>
    <m/>
    <b v="0"/>
    <b v="0"/>
    <b v="0"/>
    <b v="0"/>
    <m/>
    <m/>
    <m/>
    <x v="1"/>
    <x v="0"/>
    <x v="0"/>
    <x v="1"/>
    <x v="1"/>
    <x v="0"/>
    <b v="0"/>
    <m/>
    <x v="1"/>
    <x v="1"/>
    <x v="0"/>
    <x v="0"/>
    <x v="0"/>
    <x v="0"/>
  </r>
</pivotCacheRecords>
</file>

<file path=xl/pivotCache/pivotCacheRecords5.xml><?xml version="1.0" encoding="utf-8"?>
<pivotCacheRecords xmlns="http://schemas.openxmlformats.org/spreadsheetml/2006/main" xmlns:r="http://schemas.openxmlformats.org/officeDocument/2006/relationships" count="4992">
  <r>
    <x v="0"/>
    <x v="0"/>
    <x v="0"/>
    <s v="MMR001CMP008"/>
    <s v="GCA"/>
    <s v="Urban"/>
    <n v="101"/>
    <n v="544"/>
    <n v="94"/>
    <n v="503"/>
    <n v="101"/>
    <n v="544"/>
    <x v="0"/>
    <x v="0"/>
    <n v="2"/>
  </r>
  <r>
    <x v="0"/>
    <x v="1"/>
    <x v="1"/>
    <s v="MMR001CMP231"/>
    <s v="GCA"/>
    <s v="Rural"/>
    <n v="46"/>
    <n v="225"/>
    <n v="50"/>
    <n v="242"/>
    <n v="50"/>
    <n v="242"/>
    <x v="0"/>
    <x v="0"/>
    <n v="2"/>
  </r>
  <r>
    <x v="0"/>
    <x v="2"/>
    <x v="2"/>
    <s v="MMR001CMP068"/>
    <s v="GCA"/>
    <s v="Urban"/>
    <n v="41"/>
    <n v="152"/>
    <n v="38"/>
    <n v="165"/>
    <n v="38"/>
    <n v="0"/>
    <x v="0"/>
    <x v="1"/>
    <n v="3"/>
  </r>
  <r>
    <x v="0"/>
    <x v="2"/>
    <x v="2"/>
    <s v="MMR001CMP068"/>
    <s v="GCA"/>
    <s v="Urban"/>
    <n v="41"/>
    <n v="152"/>
    <n v="38"/>
    <n v="165"/>
    <n v="38"/>
    <n v="0"/>
    <x v="0"/>
    <x v="0"/>
    <n v="2"/>
  </r>
  <r>
    <x v="0"/>
    <x v="3"/>
    <x v="3"/>
    <s v="MMR001CMP078"/>
    <s v="GCA"/>
    <s v="Mixed"/>
    <n v="13"/>
    <n v="64"/>
    <n v="13"/>
    <n v="64"/>
    <n v="13"/>
    <n v="64"/>
    <x v="0"/>
    <x v="2"/>
    <n v="0"/>
  </r>
  <r>
    <x v="0"/>
    <x v="4"/>
    <x v="4"/>
    <s v="MMR001CMP225"/>
    <s v="GCA"/>
    <s v="Rural"/>
    <n v="30"/>
    <n v="174"/>
    <n v="28"/>
    <n v="167"/>
    <n v="30"/>
    <n v="174"/>
    <x v="0"/>
    <x v="0"/>
    <n v="0"/>
  </r>
  <r>
    <x v="0"/>
    <x v="0"/>
    <x v="5"/>
    <s v="MMR001CMP012"/>
    <s v="GCA"/>
    <s v="Urban"/>
    <n v="6"/>
    <n v="28"/>
    <n v="6"/>
    <n v="31"/>
    <n v="6"/>
    <n v="31"/>
    <x v="0"/>
    <x v="2"/>
    <n v="0"/>
  </r>
  <r>
    <x v="0"/>
    <x v="0"/>
    <x v="5"/>
    <s v="MMR001CMP012"/>
    <s v="GCA"/>
    <s v="Urban"/>
    <n v="6"/>
    <n v="28"/>
    <n v="6"/>
    <n v="31"/>
    <n v="6"/>
    <n v="31"/>
    <x v="0"/>
    <x v="0"/>
    <n v="0"/>
  </r>
  <r>
    <x v="0"/>
    <x v="3"/>
    <x v="6"/>
    <s v="MMR001CMP077"/>
    <s v="GCA"/>
    <s v="Mixed"/>
    <n v="18"/>
    <n v="79"/>
    <n v="18"/>
    <n v="81"/>
    <n v="18"/>
    <n v="81"/>
    <x v="0"/>
    <x v="2"/>
    <n v="1"/>
  </r>
  <r>
    <x v="0"/>
    <x v="0"/>
    <x v="7"/>
    <s v="MMR001CMP019"/>
    <s v="GCA"/>
    <s v="Urban"/>
    <n v="105"/>
    <n v="462"/>
    <n v="103"/>
    <n v="462"/>
    <n v="123"/>
    <n v="463"/>
    <x v="0"/>
    <x v="0"/>
    <n v="1"/>
  </r>
  <r>
    <x v="0"/>
    <x v="0"/>
    <x v="0"/>
    <s v="MMR001CMP008"/>
    <s v="GCA"/>
    <s v="Urban"/>
    <n v="101"/>
    <n v="544"/>
    <n v="94"/>
    <n v="503"/>
    <n v="101"/>
    <n v="544"/>
    <x v="0"/>
    <x v="1"/>
    <n v="0"/>
  </r>
  <r>
    <x v="0"/>
    <x v="5"/>
    <x v="8"/>
    <s v="MMR001CMP059"/>
    <s v="GCA"/>
    <s v="Urban"/>
    <n v="24"/>
    <n v="89"/>
    <n v="27"/>
    <n v="101"/>
    <n v="27"/>
    <n v="0"/>
    <x v="0"/>
    <x v="2"/>
    <n v="0"/>
  </r>
  <r>
    <x v="0"/>
    <x v="6"/>
    <x v="9"/>
    <s v="MMR001CMP029"/>
    <s v="GCA"/>
    <s v="Rural"/>
    <n v="222"/>
    <n v="1208"/>
    <n v="222"/>
    <n v="1208"/>
    <n v="222"/>
    <n v="1208"/>
    <x v="0"/>
    <x v="2"/>
    <n v="21"/>
  </r>
  <r>
    <x v="0"/>
    <x v="6"/>
    <x v="9"/>
    <s v="MMR001CMP029"/>
    <s v="GCA"/>
    <s v="Rural"/>
    <n v="222"/>
    <n v="1208"/>
    <n v="222"/>
    <n v="1208"/>
    <n v="222"/>
    <n v="1208"/>
    <x v="0"/>
    <x v="1"/>
    <n v="9"/>
  </r>
  <r>
    <x v="0"/>
    <x v="0"/>
    <x v="10"/>
    <s v="MMR001CMP003"/>
    <s v="GCA"/>
    <s v="Urban"/>
    <n v="32"/>
    <n v="146"/>
    <n v="28"/>
    <n v="138"/>
    <n v="32"/>
    <n v="161"/>
    <x v="0"/>
    <x v="0"/>
    <n v="2"/>
  </r>
  <r>
    <x v="0"/>
    <x v="0"/>
    <x v="10"/>
    <s v="MMR001CMP003"/>
    <s v="GCA"/>
    <s v="Urban"/>
    <n v="32"/>
    <n v="146"/>
    <n v="28"/>
    <n v="138"/>
    <n v="32"/>
    <n v="161"/>
    <x v="0"/>
    <x v="1"/>
    <n v="1"/>
  </r>
  <r>
    <x v="0"/>
    <x v="6"/>
    <x v="9"/>
    <s v="MMR001CMP029"/>
    <s v="GCA"/>
    <s v="Rural"/>
    <n v="222"/>
    <n v="1208"/>
    <n v="222"/>
    <n v="1208"/>
    <n v="222"/>
    <n v="1208"/>
    <x v="0"/>
    <x v="0"/>
    <n v="12"/>
  </r>
  <r>
    <x v="0"/>
    <x v="0"/>
    <x v="7"/>
    <s v="MMR001CMP019"/>
    <s v="GCA"/>
    <s v="Urban"/>
    <n v="105"/>
    <n v="462"/>
    <n v="103"/>
    <n v="462"/>
    <n v="123"/>
    <n v="463"/>
    <x v="0"/>
    <x v="1"/>
    <n v="1"/>
  </r>
  <r>
    <x v="0"/>
    <x v="1"/>
    <x v="11"/>
    <s v="MMR001CMP176"/>
    <s v="GCA"/>
    <s v="Urban"/>
    <n v="67"/>
    <n v="350"/>
    <n v="67"/>
    <n v="351"/>
    <n v="67"/>
    <n v="351"/>
    <x v="0"/>
    <x v="2"/>
    <n v="4"/>
  </r>
  <r>
    <x v="0"/>
    <x v="6"/>
    <x v="12"/>
    <s v="MMR001CMP111"/>
    <s v="NGCA"/>
    <s v="Sub-urban"/>
    <n v="680"/>
    <n v="2913"/>
    <n v="612"/>
    <n v="2806"/>
    <n v="612"/>
    <n v="2806"/>
    <x v="0"/>
    <x v="2"/>
    <n v="35"/>
  </r>
  <r>
    <x v="0"/>
    <x v="7"/>
    <x v="13"/>
    <s v="MMR001CMP053"/>
    <s v="GCA"/>
    <s v="Urban"/>
    <n v="15"/>
    <n v="64"/>
    <n v="15"/>
    <n v="73"/>
    <n v="15"/>
    <n v="73"/>
    <x v="0"/>
    <x v="1"/>
    <n v="0"/>
  </r>
  <r>
    <x v="0"/>
    <x v="7"/>
    <x v="13"/>
    <s v="MMR001CMP053"/>
    <s v="GCA"/>
    <s v="Urban"/>
    <n v="15"/>
    <n v="64"/>
    <n v="15"/>
    <n v="73"/>
    <n v="15"/>
    <n v="73"/>
    <x v="0"/>
    <x v="0"/>
    <n v="0"/>
  </r>
  <r>
    <x v="0"/>
    <x v="8"/>
    <x v="14"/>
    <s v="MMR001CMP132"/>
    <s v="GCA"/>
    <s v="Rural"/>
    <n v="458"/>
    <n v="2139"/>
    <n v="144"/>
    <n v="520"/>
    <n v="144"/>
    <n v="0"/>
    <x v="0"/>
    <x v="2"/>
    <n v="0"/>
  </r>
  <r>
    <x v="0"/>
    <x v="8"/>
    <x v="14"/>
    <s v="MMR001CMP132"/>
    <s v="GCA"/>
    <s v="Rural"/>
    <n v="458"/>
    <n v="2139"/>
    <n v="144"/>
    <n v="520"/>
    <n v="144"/>
    <n v="0"/>
    <x v="0"/>
    <x v="1"/>
    <n v="4"/>
  </r>
  <r>
    <x v="0"/>
    <x v="8"/>
    <x v="14"/>
    <s v="MMR001CMP132"/>
    <s v="GCA"/>
    <s v="Rural"/>
    <n v="458"/>
    <n v="2139"/>
    <n v="144"/>
    <n v="520"/>
    <n v="144"/>
    <n v="0"/>
    <x v="0"/>
    <x v="0"/>
    <n v="3"/>
  </r>
  <r>
    <x v="0"/>
    <x v="0"/>
    <x v="5"/>
    <s v="MMR001CMP012"/>
    <s v="GCA"/>
    <s v="Urban"/>
    <n v="6"/>
    <n v="28"/>
    <n v="6"/>
    <n v="31"/>
    <n v="6"/>
    <n v="31"/>
    <x v="0"/>
    <x v="1"/>
    <n v="0"/>
  </r>
  <r>
    <x v="0"/>
    <x v="1"/>
    <x v="11"/>
    <s v="MMR001CMP176"/>
    <s v="GCA"/>
    <s v="Urban"/>
    <n v="67"/>
    <n v="350"/>
    <n v="67"/>
    <n v="351"/>
    <n v="67"/>
    <n v="351"/>
    <x v="0"/>
    <x v="1"/>
    <n v="2"/>
  </r>
  <r>
    <x v="0"/>
    <x v="5"/>
    <x v="8"/>
    <s v="MMR001CMP059"/>
    <s v="GCA"/>
    <s v="Urban"/>
    <n v="24"/>
    <n v="89"/>
    <n v="27"/>
    <n v="101"/>
    <n v="27"/>
    <n v="0"/>
    <x v="0"/>
    <x v="1"/>
    <n v="0"/>
  </r>
  <r>
    <x v="0"/>
    <x v="5"/>
    <x v="15"/>
    <s v="MMR001CMP131"/>
    <s v="NGCA"/>
    <s v="Rural"/>
    <n v="375"/>
    <n v="1598"/>
    <n v="375"/>
    <m/>
    <n v="375"/>
    <n v="0"/>
    <x v="0"/>
    <x v="2"/>
    <n v="0"/>
  </r>
  <r>
    <x v="0"/>
    <x v="1"/>
    <x v="16"/>
    <s v="MMR001CMP103"/>
    <s v="GCA"/>
    <s v="Rural"/>
    <n v="48"/>
    <n v="420"/>
    <n v="48"/>
    <n v="220"/>
    <n v="48"/>
    <n v="220"/>
    <x v="0"/>
    <x v="0"/>
    <n v="3"/>
  </r>
  <r>
    <x v="0"/>
    <x v="1"/>
    <x v="17"/>
    <s v="MMR001CMP190"/>
    <s v="GCA"/>
    <s v="Urban"/>
    <n v="14"/>
    <n v="83"/>
    <n v="13"/>
    <n v="83"/>
    <n v="13"/>
    <n v="0"/>
    <x v="0"/>
    <x v="0"/>
    <n v="0"/>
  </r>
  <r>
    <x v="0"/>
    <x v="1"/>
    <x v="17"/>
    <s v="MMR001CMP190"/>
    <s v="GCA"/>
    <s v="Urban"/>
    <n v="14"/>
    <n v="83"/>
    <n v="13"/>
    <n v="83"/>
    <n v="13"/>
    <n v="0"/>
    <x v="0"/>
    <x v="1"/>
    <n v="1"/>
  </r>
  <r>
    <x v="0"/>
    <x v="1"/>
    <x v="17"/>
    <s v="MMR001CMP190"/>
    <s v="GCA"/>
    <s v="Urban"/>
    <n v="14"/>
    <n v="83"/>
    <n v="13"/>
    <n v="83"/>
    <n v="13"/>
    <n v="0"/>
    <x v="0"/>
    <x v="2"/>
    <n v="0"/>
  </r>
  <r>
    <x v="0"/>
    <x v="1"/>
    <x v="16"/>
    <s v="MMR001CMP103"/>
    <s v="GCA"/>
    <s v="Rural"/>
    <n v="48"/>
    <n v="420"/>
    <n v="48"/>
    <n v="220"/>
    <n v="48"/>
    <n v="220"/>
    <x v="0"/>
    <x v="1"/>
    <n v="0"/>
  </r>
  <r>
    <x v="0"/>
    <x v="1"/>
    <x v="16"/>
    <s v="MMR001CMP103"/>
    <s v="GCA"/>
    <s v="Rural"/>
    <n v="48"/>
    <n v="420"/>
    <n v="48"/>
    <n v="220"/>
    <n v="48"/>
    <n v="220"/>
    <x v="0"/>
    <x v="2"/>
    <n v="3"/>
  </r>
  <r>
    <x v="0"/>
    <x v="1"/>
    <x v="11"/>
    <s v="MMR001CMP176"/>
    <s v="GCA"/>
    <s v="Urban"/>
    <n v="67"/>
    <n v="350"/>
    <n v="67"/>
    <n v="351"/>
    <n v="67"/>
    <n v="351"/>
    <x v="0"/>
    <x v="0"/>
    <n v="2"/>
  </r>
  <r>
    <x v="0"/>
    <x v="6"/>
    <x v="18"/>
    <s v="MMR001CMP160"/>
    <s v="NGCA"/>
    <s v="Rural"/>
    <n v="90"/>
    <n v="508"/>
    <n v="98"/>
    <n v="554"/>
    <n v="124"/>
    <n v="319"/>
    <x v="0"/>
    <x v="2"/>
    <n v="4"/>
  </r>
  <r>
    <x v="0"/>
    <x v="1"/>
    <x v="19"/>
    <s v="MMR001CMP181"/>
    <s v="GCA"/>
    <s v="Urban"/>
    <n v="25"/>
    <n v="133"/>
    <n v="21"/>
    <n v="117"/>
    <n v="21"/>
    <n v="0"/>
    <x v="0"/>
    <x v="1"/>
    <n v="0"/>
  </r>
  <r>
    <x v="0"/>
    <x v="1"/>
    <x v="19"/>
    <s v="MMR001CMP181"/>
    <s v="GCA"/>
    <s v="Urban"/>
    <n v="25"/>
    <n v="133"/>
    <n v="21"/>
    <n v="117"/>
    <n v="21"/>
    <n v="0"/>
    <x v="0"/>
    <x v="2"/>
    <n v="0"/>
  </r>
  <r>
    <x v="1"/>
    <x v="9"/>
    <x v="20"/>
    <s v="MMR015CMP001"/>
    <s v="GCA"/>
    <s v="Urban"/>
    <n v="73"/>
    <n v="388"/>
    <n v="68"/>
    <n v="343"/>
    <n v="73"/>
    <n v="380"/>
    <x v="0"/>
    <x v="0"/>
    <n v="2"/>
  </r>
  <r>
    <x v="0"/>
    <x v="0"/>
    <x v="21"/>
    <s v="MMR001CMP018"/>
    <s v="GCA"/>
    <s v="Urban"/>
    <n v="203"/>
    <n v="1072"/>
    <n v="198"/>
    <n v="1084"/>
    <n v="204"/>
    <n v="1104"/>
    <x v="0"/>
    <x v="0"/>
    <n v="2"/>
  </r>
  <r>
    <x v="0"/>
    <x v="6"/>
    <x v="22"/>
    <s v="MMR001CMP027"/>
    <s v="GCA"/>
    <s v="Rural"/>
    <n v="22"/>
    <n v="128"/>
    <n v="21"/>
    <n v="123"/>
    <n v="22"/>
    <n v="128"/>
    <x v="0"/>
    <x v="2"/>
    <n v="1"/>
  </r>
  <r>
    <x v="0"/>
    <x v="6"/>
    <x v="22"/>
    <s v="MMR001CMP027"/>
    <s v="GCA"/>
    <s v="Rural"/>
    <n v="22"/>
    <n v="128"/>
    <n v="21"/>
    <n v="123"/>
    <n v="22"/>
    <n v="128"/>
    <x v="0"/>
    <x v="1"/>
    <n v="1"/>
  </r>
  <r>
    <x v="0"/>
    <x v="10"/>
    <x v="23"/>
    <s v="MMR001CMP152"/>
    <s v="GCA"/>
    <s v="Rural"/>
    <n v="18"/>
    <n v="141"/>
    <n v="13"/>
    <n v="76"/>
    <n v="19"/>
    <n v="100"/>
    <x v="0"/>
    <x v="0"/>
    <n v="0"/>
  </r>
  <r>
    <x v="1"/>
    <x v="9"/>
    <x v="20"/>
    <s v="MMR015CMP001"/>
    <s v="GCA"/>
    <s v="Urban"/>
    <n v="73"/>
    <n v="388"/>
    <n v="68"/>
    <n v="343"/>
    <n v="73"/>
    <n v="380"/>
    <x v="0"/>
    <x v="1"/>
    <n v="1"/>
  </r>
  <r>
    <x v="0"/>
    <x v="8"/>
    <x v="24"/>
    <s v="MMR001CMP128"/>
    <s v="NGCA"/>
    <s v="Rural"/>
    <n v="545"/>
    <n v="2560"/>
    <n v="553"/>
    <n v="2692"/>
    <n v="553"/>
    <n v="0"/>
    <x v="0"/>
    <x v="1"/>
    <n v="32"/>
  </r>
  <r>
    <x v="0"/>
    <x v="6"/>
    <x v="18"/>
    <s v="MMR001CMP160"/>
    <s v="NGCA"/>
    <s v="Rural"/>
    <n v="90"/>
    <n v="508"/>
    <n v="98"/>
    <n v="554"/>
    <n v="124"/>
    <n v="319"/>
    <x v="0"/>
    <x v="1"/>
    <n v="1"/>
  </r>
  <r>
    <x v="0"/>
    <x v="6"/>
    <x v="18"/>
    <s v="MMR001CMP160"/>
    <s v="NGCA"/>
    <s v="Rural"/>
    <n v="90"/>
    <n v="508"/>
    <n v="98"/>
    <n v="554"/>
    <n v="124"/>
    <n v="319"/>
    <x v="0"/>
    <x v="0"/>
    <n v="3"/>
  </r>
  <r>
    <x v="0"/>
    <x v="1"/>
    <x v="25"/>
    <s v="MMR001CMP091"/>
    <s v="GCA"/>
    <s v="Urban"/>
    <n v="5"/>
    <n v="26"/>
    <n v="5"/>
    <n v="27"/>
    <n v="5"/>
    <n v="0"/>
    <x v="0"/>
    <x v="0"/>
    <n v="0"/>
  </r>
  <r>
    <x v="0"/>
    <x v="1"/>
    <x v="25"/>
    <s v="MMR001CMP091"/>
    <s v="GCA"/>
    <s v="Urban"/>
    <n v="5"/>
    <n v="26"/>
    <n v="5"/>
    <n v="27"/>
    <n v="5"/>
    <n v="0"/>
    <x v="0"/>
    <x v="1"/>
    <n v="0"/>
  </r>
  <r>
    <x v="0"/>
    <x v="1"/>
    <x v="25"/>
    <s v="MMR001CMP091"/>
    <s v="GCA"/>
    <s v="Urban"/>
    <n v="5"/>
    <n v="26"/>
    <n v="5"/>
    <n v="27"/>
    <n v="5"/>
    <n v="0"/>
    <x v="0"/>
    <x v="2"/>
    <n v="0"/>
  </r>
  <r>
    <x v="0"/>
    <x v="6"/>
    <x v="12"/>
    <s v="MMR001CMP111"/>
    <s v="NGCA"/>
    <s v="Sub-urban"/>
    <n v="680"/>
    <n v="2913"/>
    <n v="612"/>
    <n v="2806"/>
    <n v="612"/>
    <n v="2806"/>
    <x v="0"/>
    <x v="0"/>
    <n v="17"/>
  </r>
  <r>
    <x v="0"/>
    <x v="6"/>
    <x v="12"/>
    <s v="MMR001CMP111"/>
    <s v="NGCA"/>
    <s v="Sub-urban"/>
    <n v="680"/>
    <n v="2913"/>
    <n v="612"/>
    <n v="2806"/>
    <n v="612"/>
    <n v="2806"/>
    <x v="0"/>
    <x v="1"/>
    <n v="18"/>
  </r>
  <r>
    <x v="0"/>
    <x v="6"/>
    <x v="22"/>
    <s v="MMR001CMP027"/>
    <s v="GCA"/>
    <s v="Rural"/>
    <n v="22"/>
    <n v="128"/>
    <n v="21"/>
    <n v="123"/>
    <n v="22"/>
    <n v="128"/>
    <x v="0"/>
    <x v="0"/>
    <n v="0"/>
  </r>
  <r>
    <x v="0"/>
    <x v="6"/>
    <x v="26"/>
    <s v="MMR001CMP113"/>
    <s v="NGCA"/>
    <s v="Rural"/>
    <n v="155"/>
    <n v="672"/>
    <n v="155"/>
    <n v="665"/>
    <n v="155"/>
    <n v="665"/>
    <x v="0"/>
    <x v="1"/>
    <n v="3"/>
  </r>
  <r>
    <x v="0"/>
    <x v="1"/>
    <x v="1"/>
    <s v="MMR001CMP231"/>
    <s v="GCA"/>
    <s v="Rural"/>
    <n v="46"/>
    <n v="225"/>
    <n v="50"/>
    <n v="242"/>
    <n v="50"/>
    <n v="242"/>
    <x v="0"/>
    <x v="1"/>
    <n v="3"/>
  </r>
  <r>
    <x v="0"/>
    <x v="5"/>
    <x v="8"/>
    <s v="MMR001CMP059"/>
    <s v="GCA"/>
    <s v="Urban"/>
    <n v="24"/>
    <n v="89"/>
    <n v="27"/>
    <n v="101"/>
    <n v="27"/>
    <n v="0"/>
    <x v="0"/>
    <x v="0"/>
    <n v="0"/>
  </r>
  <r>
    <x v="0"/>
    <x v="0"/>
    <x v="0"/>
    <s v="MMR001CMP008"/>
    <s v="GCA"/>
    <s v="Urban"/>
    <n v="101"/>
    <n v="544"/>
    <n v="94"/>
    <n v="503"/>
    <n v="101"/>
    <n v="544"/>
    <x v="0"/>
    <x v="2"/>
    <n v="2"/>
  </r>
  <r>
    <x v="0"/>
    <x v="3"/>
    <x v="6"/>
    <s v="MMR001CMP077"/>
    <s v="GCA"/>
    <s v="Mixed"/>
    <n v="18"/>
    <n v="79"/>
    <n v="18"/>
    <n v="81"/>
    <n v="18"/>
    <n v="81"/>
    <x v="0"/>
    <x v="1"/>
    <n v="0"/>
  </r>
  <r>
    <x v="0"/>
    <x v="3"/>
    <x v="6"/>
    <s v="MMR001CMP077"/>
    <s v="GCA"/>
    <s v="Mixed"/>
    <n v="18"/>
    <n v="79"/>
    <n v="18"/>
    <n v="81"/>
    <n v="18"/>
    <n v="81"/>
    <x v="0"/>
    <x v="0"/>
    <n v="1"/>
  </r>
  <r>
    <x v="0"/>
    <x v="10"/>
    <x v="23"/>
    <s v="MMR001CMP152"/>
    <s v="GCA"/>
    <s v="Rural"/>
    <n v="18"/>
    <n v="141"/>
    <n v="13"/>
    <n v="76"/>
    <n v="19"/>
    <n v="100"/>
    <x v="0"/>
    <x v="2"/>
    <n v="0"/>
  </r>
  <r>
    <x v="0"/>
    <x v="5"/>
    <x v="15"/>
    <s v="MMR001CMP131"/>
    <s v="NGCA"/>
    <s v="Rural"/>
    <n v="375"/>
    <n v="1598"/>
    <n v="375"/>
    <m/>
    <n v="375"/>
    <n v="0"/>
    <x v="0"/>
    <x v="1"/>
    <n v="14"/>
  </r>
  <r>
    <x v="0"/>
    <x v="1"/>
    <x v="19"/>
    <s v="MMR001CMP181"/>
    <s v="GCA"/>
    <s v="Urban"/>
    <n v="25"/>
    <n v="133"/>
    <n v="21"/>
    <n v="117"/>
    <n v="21"/>
    <n v="0"/>
    <x v="0"/>
    <x v="0"/>
    <n v="0"/>
  </r>
  <r>
    <x v="0"/>
    <x v="6"/>
    <x v="26"/>
    <s v="MMR001CMP113"/>
    <s v="NGCA"/>
    <s v="Rural"/>
    <n v="155"/>
    <n v="672"/>
    <n v="155"/>
    <n v="665"/>
    <n v="155"/>
    <n v="665"/>
    <x v="0"/>
    <x v="2"/>
    <n v="4"/>
  </r>
  <r>
    <x v="0"/>
    <x v="0"/>
    <x v="21"/>
    <s v="MMR001CMP018"/>
    <s v="GCA"/>
    <s v="Urban"/>
    <n v="203"/>
    <n v="1072"/>
    <n v="198"/>
    <n v="1084"/>
    <n v="204"/>
    <n v="1104"/>
    <x v="0"/>
    <x v="2"/>
    <n v="7"/>
  </r>
  <r>
    <x v="0"/>
    <x v="6"/>
    <x v="26"/>
    <s v="MMR001CMP113"/>
    <s v="NGCA"/>
    <s v="Rural"/>
    <n v="155"/>
    <n v="672"/>
    <n v="155"/>
    <n v="665"/>
    <n v="155"/>
    <n v="665"/>
    <x v="0"/>
    <x v="0"/>
    <n v="1"/>
  </r>
  <r>
    <x v="0"/>
    <x v="1"/>
    <x v="27"/>
    <s v="MMR001CMP182"/>
    <s v="GCA"/>
    <s v="Urban"/>
    <n v="10"/>
    <n v="39"/>
    <n v="9"/>
    <n v="37"/>
    <n v="9"/>
    <n v="0"/>
    <x v="0"/>
    <x v="0"/>
    <n v="0"/>
  </r>
  <r>
    <x v="0"/>
    <x v="1"/>
    <x v="27"/>
    <s v="MMR001CMP182"/>
    <s v="GCA"/>
    <s v="Urban"/>
    <n v="10"/>
    <n v="39"/>
    <n v="9"/>
    <n v="37"/>
    <n v="9"/>
    <n v="0"/>
    <x v="0"/>
    <x v="1"/>
    <n v="0"/>
  </r>
  <r>
    <x v="0"/>
    <x v="1"/>
    <x v="27"/>
    <s v="MMR001CMP182"/>
    <s v="GCA"/>
    <s v="Urban"/>
    <n v="10"/>
    <n v="39"/>
    <n v="9"/>
    <n v="37"/>
    <n v="9"/>
    <n v="0"/>
    <x v="0"/>
    <x v="2"/>
    <n v="0"/>
  </r>
  <r>
    <x v="0"/>
    <x v="0"/>
    <x v="10"/>
    <s v="MMR001CMP003"/>
    <s v="GCA"/>
    <s v="Urban"/>
    <n v="32"/>
    <n v="146"/>
    <n v="28"/>
    <n v="138"/>
    <n v="32"/>
    <n v="161"/>
    <x v="0"/>
    <x v="2"/>
    <n v="3"/>
  </r>
  <r>
    <x v="0"/>
    <x v="0"/>
    <x v="7"/>
    <s v="MMR001CMP019"/>
    <s v="GCA"/>
    <s v="Urban"/>
    <n v="105"/>
    <n v="462"/>
    <n v="103"/>
    <n v="462"/>
    <n v="123"/>
    <n v="463"/>
    <x v="0"/>
    <x v="2"/>
    <n v="2"/>
  </r>
  <r>
    <x v="0"/>
    <x v="10"/>
    <x v="23"/>
    <s v="MMR001CMP152"/>
    <s v="GCA"/>
    <s v="Rural"/>
    <n v="18"/>
    <n v="141"/>
    <n v="13"/>
    <n v="76"/>
    <n v="19"/>
    <n v="100"/>
    <x v="0"/>
    <x v="1"/>
    <n v="0"/>
  </r>
  <r>
    <x v="0"/>
    <x v="5"/>
    <x v="15"/>
    <s v="MMR001CMP131"/>
    <s v="NGCA"/>
    <s v="Rural"/>
    <n v="375"/>
    <n v="1598"/>
    <n v="375"/>
    <m/>
    <n v="375"/>
    <n v="0"/>
    <x v="0"/>
    <x v="0"/>
    <n v="12"/>
  </r>
  <r>
    <x v="0"/>
    <x v="5"/>
    <x v="28"/>
    <s v="MMR001CMP062"/>
    <s v="GCA"/>
    <s v="Urban"/>
    <n v="261"/>
    <n v="1155"/>
    <n v="259"/>
    <n v="1160"/>
    <n v="259"/>
    <n v="0"/>
    <x v="0"/>
    <x v="1"/>
    <n v="17"/>
  </r>
  <r>
    <x v="0"/>
    <x v="7"/>
    <x v="13"/>
    <s v="MMR001CMP053"/>
    <s v="GCA"/>
    <s v="Urban"/>
    <n v="15"/>
    <n v="64"/>
    <n v="15"/>
    <n v="73"/>
    <n v="15"/>
    <n v="73"/>
    <x v="0"/>
    <x v="2"/>
    <n v="0"/>
  </r>
  <r>
    <x v="0"/>
    <x v="7"/>
    <x v="29"/>
    <s v="MMR001CMP050"/>
    <s v="GCA"/>
    <s v="Urban"/>
    <n v="274"/>
    <n v="1349"/>
    <n v="255"/>
    <n v="1126"/>
    <n v="255"/>
    <n v="0"/>
    <x v="0"/>
    <x v="0"/>
    <n v="5"/>
  </r>
  <r>
    <x v="0"/>
    <x v="1"/>
    <x v="30"/>
    <s v="MMR001CMP184"/>
    <s v="GCA"/>
    <s v="Rural"/>
    <n v="35"/>
    <n v="220"/>
    <n v="35"/>
    <n v="173"/>
    <n v="35"/>
    <n v="173"/>
    <x v="0"/>
    <x v="0"/>
    <n v="0"/>
  </r>
  <r>
    <x v="0"/>
    <x v="1"/>
    <x v="30"/>
    <s v="MMR001CMP184"/>
    <s v="GCA"/>
    <s v="Rural"/>
    <n v="35"/>
    <n v="220"/>
    <n v="35"/>
    <n v="173"/>
    <n v="35"/>
    <n v="173"/>
    <x v="0"/>
    <x v="1"/>
    <n v="0"/>
  </r>
  <r>
    <x v="0"/>
    <x v="11"/>
    <x v="31"/>
    <s v="MMR001CMP234"/>
    <s v="GCA"/>
    <s v="Urban"/>
    <n v="59"/>
    <n v="235"/>
    <n v="59"/>
    <n v="235"/>
    <n v="59"/>
    <n v="235"/>
    <x v="0"/>
    <x v="2"/>
    <n v="8"/>
  </r>
  <r>
    <x v="0"/>
    <x v="11"/>
    <x v="31"/>
    <s v="MMR001CMP234"/>
    <s v="GCA"/>
    <s v="Urban"/>
    <n v="59"/>
    <n v="235"/>
    <n v="59"/>
    <n v="235"/>
    <n v="59"/>
    <n v="235"/>
    <x v="0"/>
    <x v="1"/>
    <n v="2"/>
  </r>
  <r>
    <x v="0"/>
    <x v="1"/>
    <x v="32"/>
    <s v="MMR001CMP168"/>
    <s v="GCA"/>
    <s v="Rural"/>
    <n v="66"/>
    <n v="367"/>
    <n v="60"/>
    <n v="374"/>
    <n v="70"/>
    <n v="366"/>
    <x v="0"/>
    <x v="1"/>
    <n v="0"/>
  </r>
  <r>
    <x v="0"/>
    <x v="5"/>
    <x v="33"/>
    <s v="MMR001CMP123"/>
    <s v="NGCA"/>
    <s v="Rural"/>
    <n v="116"/>
    <n v="595"/>
    <n v="115"/>
    <n v="605"/>
    <n v="115"/>
    <n v="605"/>
    <x v="0"/>
    <x v="2"/>
    <n v="10"/>
  </r>
  <r>
    <x v="0"/>
    <x v="1"/>
    <x v="34"/>
    <s v="MMR001CMP105"/>
    <s v="GCA"/>
    <s v="Rural"/>
    <n v="19"/>
    <n v="72"/>
    <n v="19"/>
    <n v="72"/>
    <n v="19"/>
    <n v="72"/>
    <x v="0"/>
    <x v="0"/>
    <n v="0"/>
  </r>
  <r>
    <x v="0"/>
    <x v="5"/>
    <x v="28"/>
    <s v="MMR001CMP062"/>
    <s v="GCA"/>
    <s v="Urban"/>
    <n v="261"/>
    <n v="1155"/>
    <n v="259"/>
    <n v="1160"/>
    <n v="259"/>
    <n v="0"/>
    <x v="0"/>
    <x v="2"/>
    <n v="0"/>
  </r>
  <r>
    <x v="0"/>
    <x v="1"/>
    <x v="35"/>
    <s v="MMR001CMP229"/>
    <s v="GCA"/>
    <s v="Rural"/>
    <n v="116"/>
    <n v="530"/>
    <n v="104"/>
    <n v="504"/>
    <n v="104"/>
    <n v="504"/>
    <x v="0"/>
    <x v="0"/>
    <n v="2"/>
  </r>
  <r>
    <x v="0"/>
    <x v="7"/>
    <x v="36"/>
    <s v="MMR001CMP049"/>
    <s v="GCA"/>
    <s v="Urban"/>
    <n v="116"/>
    <n v="659"/>
    <n v="113"/>
    <n v="641"/>
    <n v="120"/>
    <n v="680"/>
    <x v="0"/>
    <x v="2"/>
    <n v="6"/>
  </r>
  <r>
    <x v="0"/>
    <x v="7"/>
    <x v="36"/>
    <s v="MMR001CMP049"/>
    <s v="GCA"/>
    <s v="Urban"/>
    <n v="116"/>
    <n v="659"/>
    <n v="113"/>
    <n v="641"/>
    <n v="120"/>
    <n v="680"/>
    <x v="0"/>
    <x v="1"/>
    <n v="0"/>
  </r>
  <r>
    <x v="0"/>
    <x v="7"/>
    <x v="36"/>
    <s v="MMR001CMP049"/>
    <s v="GCA"/>
    <s v="Urban"/>
    <n v="116"/>
    <n v="659"/>
    <n v="113"/>
    <n v="641"/>
    <n v="120"/>
    <n v="680"/>
    <x v="0"/>
    <x v="0"/>
    <n v="6"/>
  </r>
  <r>
    <x v="0"/>
    <x v="6"/>
    <x v="37"/>
    <s v="MMR001CMP040"/>
    <s v="GCA"/>
    <s v="Rural"/>
    <n v="428"/>
    <n v="2219"/>
    <n v="396"/>
    <n v="2120"/>
    <n v="396"/>
    <n v="2120"/>
    <x v="0"/>
    <x v="2"/>
    <n v="10"/>
  </r>
  <r>
    <x v="0"/>
    <x v="6"/>
    <x v="37"/>
    <s v="MMR001CMP040"/>
    <s v="GCA"/>
    <s v="Rural"/>
    <n v="428"/>
    <n v="2219"/>
    <n v="396"/>
    <n v="2120"/>
    <n v="396"/>
    <n v="2120"/>
    <x v="0"/>
    <x v="1"/>
    <n v="6"/>
  </r>
  <r>
    <x v="0"/>
    <x v="11"/>
    <x v="31"/>
    <s v="MMR001CMP234"/>
    <s v="GCA"/>
    <s v="Urban"/>
    <n v="59"/>
    <n v="235"/>
    <n v="59"/>
    <n v="235"/>
    <n v="59"/>
    <n v="235"/>
    <x v="0"/>
    <x v="0"/>
    <n v="6"/>
  </r>
  <r>
    <x v="0"/>
    <x v="8"/>
    <x v="38"/>
    <s v="MMR001CMP223"/>
    <s v="GCA"/>
    <s v="Rural"/>
    <n v="123"/>
    <n v="582"/>
    <n v="130"/>
    <n v="600"/>
    <n v="142"/>
    <n v="0"/>
    <x v="0"/>
    <x v="2"/>
    <n v="0"/>
  </r>
  <r>
    <x v="0"/>
    <x v="7"/>
    <x v="39"/>
    <s v="MMR001CMP051"/>
    <s v="GCA"/>
    <s v="Urban"/>
    <n v="23"/>
    <n v="86"/>
    <n v="13"/>
    <n v="55"/>
    <n v="14"/>
    <n v="65"/>
    <x v="0"/>
    <x v="0"/>
    <n v="0"/>
  </r>
  <r>
    <x v="0"/>
    <x v="7"/>
    <x v="39"/>
    <s v="MMR001CMP051"/>
    <s v="GCA"/>
    <s v="Urban"/>
    <n v="23"/>
    <n v="86"/>
    <n v="13"/>
    <n v="55"/>
    <n v="14"/>
    <n v="65"/>
    <x v="0"/>
    <x v="1"/>
    <n v="0"/>
  </r>
  <r>
    <x v="0"/>
    <x v="7"/>
    <x v="39"/>
    <s v="MMR001CMP051"/>
    <s v="GCA"/>
    <s v="Urban"/>
    <n v="23"/>
    <n v="86"/>
    <n v="13"/>
    <n v="55"/>
    <n v="14"/>
    <n v="65"/>
    <x v="0"/>
    <x v="2"/>
    <n v="0"/>
  </r>
  <r>
    <x v="0"/>
    <x v="8"/>
    <x v="38"/>
    <s v="MMR001CMP223"/>
    <s v="GCA"/>
    <s v="Rural"/>
    <n v="123"/>
    <n v="582"/>
    <n v="130"/>
    <n v="600"/>
    <n v="142"/>
    <n v="0"/>
    <x v="0"/>
    <x v="0"/>
    <n v="5"/>
  </r>
  <r>
    <x v="0"/>
    <x v="8"/>
    <x v="38"/>
    <s v="MMR001CMP223"/>
    <s v="GCA"/>
    <s v="Rural"/>
    <n v="123"/>
    <n v="582"/>
    <n v="130"/>
    <n v="600"/>
    <n v="142"/>
    <n v="0"/>
    <x v="0"/>
    <x v="1"/>
    <n v="21"/>
  </r>
  <r>
    <x v="0"/>
    <x v="6"/>
    <x v="40"/>
    <s v="MMR001CMP039"/>
    <s v="GCA"/>
    <s v="Rural"/>
    <n v="48"/>
    <n v="199"/>
    <n v="46"/>
    <n v="192"/>
    <n v="46"/>
    <n v="192"/>
    <x v="0"/>
    <x v="2"/>
    <n v="1"/>
  </r>
  <r>
    <x v="0"/>
    <x v="1"/>
    <x v="32"/>
    <s v="MMR001CMP168"/>
    <s v="GCA"/>
    <s v="Rural"/>
    <n v="66"/>
    <n v="367"/>
    <n v="60"/>
    <n v="374"/>
    <n v="70"/>
    <n v="366"/>
    <x v="0"/>
    <x v="2"/>
    <n v="2"/>
  </r>
  <r>
    <x v="0"/>
    <x v="6"/>
    <x v="40"/>
    <s v="MMR001CMP039"/>
    <s v="GCA"/>
    <s v="Rural"/>
    <n v="48"/>
    <n v="199"/>
    <n v="46"/>
    <n v="192"/>
    <n v="46"/>
    <n v="192"/>
    <x v="0"/>
    <x v="0"/>
    <n v="1"/>
  </r>
  <r>
    <x v="0"/>
    <x v="0"/>
    <x v="41"/>
    <s v="MMR001CMP015"/>
    <s v="GCA"/>
    <s v="Urban"/>
    <n v="108"/>
    <n v="605"/>
    <n v="17"/>
    <n v="176"/>
    <n v="96"/>
    <n v="544"/>
    <x v="0"/>
    <x v="2"/>
    <n v="2"/>
  </r>
  <r>
    <x v="0"/>
    <x v="5"/>
    <x v="28"/>
    <s v="MMR001CMP062"/>
    <s v="GCA"/>
    <s v="Urban"/>
    <n v="261"/>
    <n v="1155"/>
    <n v="259"/>
    <n v="1160"/>
    <n v="259"/>
    <n v="0"/>
    <x v="0"/>
    <x v="0"/>
    <n v="11"/>
  </r>
  <r>
    <x v="0"/>
    <x v="7"/>
    <x v="29"/>
    <s v="MMR001CMP050"/>
    <s v="GCA"/>
    <s v="Urban"/>
    <n v="274"/>
    <n v="1349"/>
    <n v="255"/>
    <n v="1126"/>
    <n v="255"/>
    <n v="0"/>
    <x v="0"/>
    <x v="2"/>
    <n v="0"/>
  </r>
  <r>
    <x v="0"/>
    <x v="0"/>
    <x v="41"/>
    <s v="MMR001CMP015"/>
    <s v="GCA"/>
    <s v="Urban"/>
    <n v="108"/>
    <n v="605"/>
    <n v="17"/>
    <n v="176"/>
    <n v="96"/>
    <n v="544"/>
    <x v="0"/>
    <x v="0"/>
    <n v="0"/>
  </r>
  <r>
    <x v="0"/>
    <x v="7"/>
    <x v="29"/>
    <s v="MMR001CMP050"/>
    <s v="GCA"/>
    <s v="Urban"/>
    <n v="274"/>
    <n v="1349"/>
    <n v="255"/>
    <n v="1126"/>
    <n v="255"/>
    <n v="0"/>
    <x v="0"/>
    <x v="1"/>
    <n v="7"/>
  </r>
  <r>
    <x v="0"/>
    <x v="1"/>
    <x v="32"/>
    <s v="MMR001CMP168"/>
    <s v="GCA"/>
    <s v="Rural"/>
    <n v="66"/>
    <n v="367"/>
    <n v="60"/>
    <n v="374"/>
    <n v="70"/>
    <n v="366"/>
    <x v="0"/>
    <x v="0"/>
    <n v="2"/>
  </r>
  <r>
    <x v="0"/>
    <x v="1"/>
    <x v="34"/>
    <s v="MMR001CMP105"/>
    <s v="GCA"/>
    <s v="Rural"/>
    <n v="19"/>
    <n v="72"/>
    <n v="19"/>
    <n v="72"/>
    <n v="19"/>
    <n v="72"/>
    <x v="0"/>
    <x v="2"/>
    <n v="0"/>
  </r>
  <r>
    <x v="0"/>
    <x v="1"/>
    <x v="34"/>
    <s v="MMR001CMP105"/>
    <s v="GCA"/>
    <s v="Rural"/>
    <n v="19"/>
    <n v="72"/>
    <n v="19"/>
    <n v="72"/>
    <n v="19"/>
    <n v="72"/>
    <x v="0"/>
    <x v="1"/>
    <n v="0"/>
  </r>
  <r>
    <x v="0"/>
    <x v="6"/>
    <x v="40"/>
    <s v="MMR001CMP039"/>
    <s v="GCA"/>
    <s v="Rural"/>
    <n v="48"/>
    <n v="199"/>
    <n v="46"/>
    <n v="192"/>
    <n v="46"/>
    <n v="192"/>
    <x v="0"/>
    <x v="1"/>
    <n v="0"/>
  </r>
  <r>
    <x v="0"/>
    <x v="1"/>
    <x v="42"/>
    <s v="MMR001CMP109"/>
    <s v="GCA"/>
    <s v="Urban"/>
    <n v="6"/>
    <n v="30"/>
    <n v="6"/>
    <n v="28"/>
    <n v="6"/>
    <n v="0"/>
    <x v="0"/>
    <x v="2"/>
    <n v="0"/>
  </r>
  <r>
    <x v="0"/>
    <x v="7"/>
    <x v="43"/>
    <s v="MMR001CMP055"/>
    <s v="GCA"/>
    <s v="Urban"/>
    <n v="25"/>
    <n v="104"/>
    <n v="24"/>
    <n v="107"/>
    <n v="24"/>
    <n v="107"/>
    <x v="0"/>
    <x v="0"/>
    <n v="0"/>
  </r>
  <r>
    <x v="0"/>
    <x v="0"/>
    <x v="44"/>
    <s v="MMR001CMP013"/>
    <s v="GCA"/>
    <s v="Urban"/>
    <n v="44"/>
    <n v="191"/>
    <n v="18"/>
    <n v="65"/>
    <n v="44"/>
    <n v="191"/>
    <x v="0"/>
    <x v="1"/>
    <n v="2"/>
  </r>
  <r>
    <x v="0"/>
    <x v="1"/>
    <x v="35"/>
    <s v="MMR001CMP229"/>
    <s v="GCA"/>
    <s v="Rural"/>
    <n v="116"/>
    <n v="530"/>
    <n v="104"/>
    <n v="504"/>
    <n v="104"/>
    <n v="504"/>
    <x v="0"/>
    <x v="1"/>
    <n v="3"/>
  </r>
  <r>
    <x v="0"/>
    <x v="0"/>
    <x v="44"/>
    <s v="MMR001CMP013"/>
    <s v="GCA"/>
    <s v="Urban"/>
    <n v="44"/>
    <n v="191"/>
    <n v="18"/>
    <n v="65"/>
    <n v="44"/>
    <n v="191"/>
    <x v="0"/>
    <x v="2"/>
    <n v="2"/>
  </r>
  <r>
    <x v="0"/>
    <x v="1"/>
    <x v="35"/>
    <s v="MMR001CMP229"/>
    <s v="GCA"/>
    <s v="Rural"/>
    <n v="116"/>
    <n v="530"/>
    <n v="104"/>
    <n v="504"/>
    <n v="104"/>
    <n v="504"/>
    <x v="0"/>
    <x v="2"/>
    <n v="5"/>
  </r>
  <r>
    <x v="0"/>
    <x v="2"/>
    <x v="2"/>
    <s v="MMR001CMP068"/>
    <s v="GCA"/>
    <s v="Urban"/>
    <n v="41"/>
    <n v="152"/>
    <n v="38"/>
    <n v="165"/>
    <n v="38"/>
    <n v="0"/>
    <x v="0"/>
    <x v="2"/>
    <n v="0"/>
  </r>
  <r>
    <x v="0"/>
    <x v="6"/>
    <x v="37"/>
    <s v="MMR001CMP040"/>
    <s v="GCA"/>
    <s v="Rural"/>
    <n v="428"/>
    <n v="2219"/>
    <n v="396"/>
    <n v="2120"/>
    <n v="396"/>
    <n v="2120"/>
    <x v="0"/>
    <x v="0"/>
    <n v="4"/>
  </r>
  <r>
    <x v="0"/>
    <x v="1"/>
    <x v="42"/>
    <s v="MMR001CMP109"/>
    <s v="GCA"/>
    <s v="Urban"/>
    <n v="6"/>
    <n v="30"/>
    <n v="6"/>
    <n v="28"/>
    <n v="6"/>
    <n v="0"/>
    <x v="0"/>
    <x v="1"/>
    <n v="0"/>
  </r>
  <r>
    <x v="0"/>
    <x v="1"/>
    <x v="45"/>
    <s v="MMR001CMP174"/>
    <s v="GCA"/>
    <s v="Urban"/>
    <n v="65"/>
    <n v="347"/>
    <n v="66"/>
    <n v="354"/>
    <n v="66"/>
    <n v="0"/>
    <x v="0"/>
    <x v="2"/>
    <n v="0"/>
  </r>
  <r>
    <x v="0"/>
    <x v="0"/>
    <x v="46"/>
    <s v="MMR001CMP011"/>
    <s v="GCA"/>
    <s v="Urban"/>
    <n v="50"/>
    <n v="236"/>
    <n v="8"/>
    <n v="35"/>
    <n v="8"/>
    <n v="35"/>
    <x v="0"/>
    <x v="0"/>
    <n v="0"/>
  </r>
  <r>
    <x v="0"/>
    <x v="0"/>
    <x v="46"/>
    <s v="MMR001CMP011"/>
    <s v="GCA"/>
    <s v="Urban"/>
    <n v="50"/>
    <n v="236"/>
    <n v="8"/>
    <n v="35"/>
    <n v="8"/>
    <n v="35"/>
    <x v="0"/>
    <x v="1"/>
    <n v="0"/>
  </r>
  <r>
    <x v="0"/>
    <x v="0"/>
    <x v="47"/>
    <s v="MMR001CMP009"/>
    <s v="GCA"/>
    <s v="Urban"/>
    <n v="90"/>
    <n v="487"/>
    <n v="75"/>
    <n v="423"/>
    <n v="91"/>
    <n v="491"/>
    <x v="0"/>
    <x v="2"/>
    <n v="6"/>
  </r>
  <r>
    <x v="0"/>
    <x v="0"/>
    <x v="47"/>
    <s v="MMR001CMP009"/>
    <s v="GCA"/>
    <s v="Urban"/>
    <n v="90"/>
    <n v="487"/>
    <n v="75"/>
    <n v="423"/>
    <n v="91"/>
    <n v="491"/>
    <x v="0"/>
    <x v="1"/>
    <n v="3"/>
  </r>
  <r>
    <x v="0"/>
    <x v="0"/>
    <x v="47"/>
    <s v="MMR001CMP009"/>
    <s v="GCA"/>
    <s v="Urban"/>
    <n v="90"/>
    <n v="487"/>
    <n v="75"/>
    <n v="423"/>
    <n v="91"/>
    <n v="491"/>
    <x v="0"/>
    <x v="0"/>
    <n v="3"/>
  </r>
  <r>
    <x v="0"/>
    <x v="0"/>
    <x v="46"/>
    <s v="MMR001CMP011"/>
    <s v="GCA"/>
    <s v="Urban"/>
    <n v="50"/>
    <n v="236"/>
    <n v="8"/>
    <n v="35"/>
    <n v="8"/>
    <n v="35"/>
    <x v="0"/>
    <x v="2"/>
    <n v="0"/>
  </r>
  <r>
    <x v="0"/>
    <x v="1"/>
    <x v="1"/>
    <s v="MMR001CMP231"/>
    <s v="GCA"/>
    <s v="Rural"/>
    <n v="46"/>
    <n v="225"/>
    <n v="50"/>
    <n v="242"/>
    <n v="50"/>
    <n v="242"/>
    <x v="0"/>
    <x v="2"/>
    <n v="5"/>
  </r>
  <r>
    <x v="0"/>
    <x v="1"/>
    <x v="42"/>
    <s v="MMR001CMP109"/>
    <s v="GCA"/>
    <s v="Urban"/>
    <n v="6"/>
    <n v="30"/>
    <n v="6"/>
    <n v="28"/>
    <n v="6"/>
    <n v="0"/>
    <x v="0"/>
    <x v="0"/>
    <n v="0"/>
  </r>
  <r>
    <x v="0"/>
    <x v="5"/>
    <x v="33"/>
    <s v="MMR001CMP123"/>
    <s v="NGCA"/>
    <s v="Rural"/>
    <n v="116"/>
    <n v="595"/>
    <n v="115"/>
    <n v="605"/>
    <n v="115"/>
    <n v="605"/>
    <x v="0"/>
    <x v="1"/>
    <n v="5"/>
  </r>
  <r>
    <x v="0"/>
    <x v="0"/>
    <x v="21"/>
    <s v="MMR001CMP018"/>
    <s v="GCA"/>
    <s v="Urban"/>
    <n v="203"/>
    <n v="1072"/>
    <n v="198"/>
    <n v="1084"/>
    <n v="204"/>
    <n v="1104"/>
    <x v="0"/>
    <x v="1"/>
    <n v="5"/>
  </r>
  <r>
    <x v="0"/>
    <x v="0"/>
    <x v="44"/>
    <s v="MMR001CMP013"/>
    <s v="GCA"/>
    <s v="Urban"/>
    <n v="44"/>
    <n v="191"/>
    <n v="18"/>
    <n v="65"/>
    <n v="44"/>
    <n v="191"/>
    <x v="0"/>
    <x v="0"/>
    <n v="0"/>
  </r>
  <r>
    <x v="0"/>
    <x v="1"/>
    <x v="30"/>
    <s v="MMR001CMP184"/>
    <s v="GCA"/>
    <s v="Rural"/>
    <n v="35"/>
    <n v="220"/>
    <n v="35"/>
    <n v="173"/>
    <n v="35"/>
    <n v="173"/>
    <x v="0"/>
    <x v="2"/>
    <n v="0"/>
  </r>
  <r>
    <x v="0"/>
    <x v="5"/>
    <x v="48"/>
    <s v="MMR001CMP121"/>
    <s v="NGCA"/>
    <s v="Rural"/>
    <n v="1695"/>
    <n v="7145"/>
    <n v="1501"/>
    <n v="8042"/>
    <n v="1643"/>
    <n v="8780"/>
    <x v="0"/>
    <x v="0"/>
    <n v="36"/>
  </r>
  <r>
    <x v="0"/>
    <x v="5"/>
    <x v="48"/>
    <s v="MMR001CMP121"/>
    <s v="NGCA"/>
    <s v="Rural"/>
    <n v="1695"/>
    <n v="7145"/>
    <n v="1501"/>
    <n v="8042"/>
    <n v="1643"/>
    <n v="8780"/>
    <x v="0"/>
    <x v="1"/>
    <n v="47"/>
  </r>
  <r>
    <x v="0"/>
    <x v="5"/>
    <x v="48"/>
    <s v="MMR001CMP121"/>
    <s v="NGCA"/>
    <s v="Rural"/>
    <n v="1695"/>
    <n v="7145"/>
    <n v="1501"/>
    <n v="8042"/>
    <n v="1643"/>
    <n v="8780"/>
    <x v="0"/>
    <x v="2"/>
    <n v="83"/>
  </r>
  <r>
    <x v="0"/>
    <x v="1"/>
    <x v="49"/>
    <s v="MMR001CMP179"/>
    <s v="GCA"/>
    <s v="Rural"/>
    <n v="77"/>
    <n v="393"/>
    <n v="77"/>
    <n v="393"/>
    <n v="77"/>
    <n v="393"/>
    <x v="0"/>
    <x v="2"/>
    <n v="3"/>
  </r>
  <r>
    <x v="0"/>
    <x v="7"/>
    <x v="43"/>
    <s v="MMR001CMP055"/>
    <s v="GCA"/>
    <s v="Urban"/>
    <n v="25"/>
    <n v="104"/>
    <n v="24"/>
    <n v="107"/>
    <n v="24"/>
    <n v="107"/>
    <x v="0"/>
    <x v="1"/>
    <n v="0"/>
  </r>
  <r>
    <x v="0"/>
    <x v="1"/>
    <x v="49"/>
    <s v="MMR001CMP179"/>
    <s v="GCA"/>
    <s v="Rural"/>
    <n v="77"/>
    <n v="393"/>
    <n v="77"/>
    <n v="393"/>
    <n v="77"/>
    <n v="393"/>
    <x v="0"/>
    <x v="0"/>
    <n v="2"/>
  </r>
  <r>
    <x v="0"/>
    <x v="7"/>
    <x v="43"/>
    <s v="MMR001CMP055"/>
    <s v="GCA"/>
    <s v="Urban"/>
    <n v="25"/>
    <n v="104"/>
    <n v="24"/>
    <n v="107"/>
    <n v="24"/>
    <n v="107"/>
    <x v="0"/>
    <x v="2"/>
    <n v="0"/>
  </r>
  <r>
    <x v="0"/>
    <x v="5"/>
    <x v="33"/>
    <s v="MMR001CMP123"/>
    <s v="NGCA"/>
    <s v="Rural"/>
    <n v="116"/>
    <n v="595"/>
    <n v="115"/>
    <n v="605"/>
    <n v="115"/>
    <n v="605"/>
    <x v="0"/>
    <x v="0"/>
    <n v="5"/>
  </r>
  <r>
    <x v="0"/>
    <x v="6"/>
    <x v="50"/>
    <s v="MMR001CMP119"/>
    <s v="NGCA"/>
    <s v="Rural"/>
    <n v="608"/>
    <n v="2639"/>
    <n v="500"/>
    <n v="2145"/>
    <n v="586"/>
    <n v="2614"/>
    <x v="0"/>
    <x v="2"/>
    <n v="7"/>
  </r>
  <r>
    <x v="0"/>
    <x v="6"/>
    <x v="50"/>
    <s v="MMR001CMP119"/>
    <s v="NGCA"/>
    <s v="Rural"/>
    <n v="608"/>
    <n v="2639"/>
    <n v="500"/>
    <n v="2145"/>
    <n v="586"/>
    <n v="2614"/>
    <x v="0"/>
    <x v="1"/>
    <n v="1"/>
  </r>
  <r>
    <x v="0"/>
    <x v="6"/>
    <x v="50"/>
    <s v="MMR001CMP119"/>
    <s v="NGCA"/>
    <s v="Rural"/>
    <n v="608"/>
    <n v="2639"/>
    <n v="500"/>
    <n v="2145"/>
    <n v="586"/>
    <n v="2614"/>
    <x v="0"/>
    <x v="0"/>
    <n v="6"/>
  </r>
  <r>
    <x v="0"/>
    <x v="1"/>
    <x v="45"/>
    <s v="MMR001CMP174"/>
    <s v="GCA"/>
    <s v="Urban"/>
    <n v="65"/>
    <n v="347"/>
    <n v="66"/>
    <n v="354"/>
    <n v="66"/>
    <n v="0"/>
    <x v="0"/>
    <x v="0"/>
    <n v="0"/>
  </r>
  <r>
    <x v="0"/>
    <x v="1"/>
    <x v="45"/>
    <s v="MMR001CMP174"/>
    <s v="GCA"/>
    <s v="Urban"/>
    <n v="65"/>
    <n v="347"/>
    <n v="66"/>
    <n v="354"/>
    <n v="66"/>
    <n v="0"/>
    <x v="0"/>
    <x v="1"/>
    <n v="1"/>
  </r>
  <r>
    <x v="0"/>
    <x v="0"/>
    <x v="41"/>
    <s v="MMR001CMP015"/>
    <s v="GCA"/>
    <s v="Urban"/>
    <n v="108"/>
    <n v="605"/>
    <n v="17"/>
    <n v="176"/>
    <n v="96"/>
    <n v="544"/>
    <x v="0"/>
    <x v="1"/>
    <n v="2"/>
  </r>
  <r>
    <x v="0"/>
    <x v="1"/>
    <x v="49"/>
    <s v="MMR001CMP179"/>
    <s v="GCA"/>
    <s v="Rural"/>
    <n v="77"/>
    <n v="393"/>
    <n v="77"/>
    <n v="393"/>
    <n v="77"/>
    <n v="393"/>
    <x v="0"/>
    <x v="1"/>
    <n v="1"/>
  </r>
  <r>
    <x v="0"/>
    <x v="5"/>
    <x v="51"/>
    <s v="MMR001CMP069"/>
    <s v="GCA"/>
    <s v="Urban"/>
    <n v="124"/>
    <n v="544"/>
    <n v="124"/>
    <n v="633"/>
    <n v="124"/>
    <n v="0"/>
    <x v="0"/>
    <x v="0"/>
    <n v="3"/>
  </r>
  <r>
    <x v="0"/>
    <x v="1"/>
    <x v="52"/>
    <s v="MMR001CMP191"/>
    <s v="GCA"/>
    <s v="Urban"/>
    <n v="13"/>
    <n v="75"/>
    <n v="8"/>
    <n v="46"/>
    <n v="8"/>
    <n v="0"/>
    <x v="0"/>
    <x v="1"/>
    <n v="0"/>
  </r>
  <r>
    <x v="0"/>
    <x v="1"/>
    <x v="52"/>
    <s v="MMR001CMP191"/>
    <s v="GCA"/>
    <s v="Urban"/>
    <n v="13"/>
    <n v="75"/>
    <n v="8"/>
    <n v="46"/>
    <n v="8"/>
    <n v="0"/>
    <x v="0"/>
    <x v="0"/>
    <n v="1"/>
  </r>
  <r>
    <x v="0"/>
    <x v="0"/>
    <x v="53"/>
    <s v="MMR001CMP162"/>
    <s v="GCA"/>
    <s v="Rural"/>
    <n v="43"/>
    <n v="207"/>
    <n v="43"/>
    <n v="269"/>
    <n v="43"/>
    <n v="270"/>
    <x v="0"/>
    <x v="0"/>
    <n v="3"/>
  </r>
  <r>
    <x v="0"/>
    <x v="1"/>
    <x v="54"/>
    <s v="MMR001CMP148"/>
    <s v="GCA"/>
    <s v="Mixed"/>
    <n v="14"/>
    <n v="47"/>
    <n v="14"/>
    <n v="47"/>
    <n v="14"/>
    <n v="47"/>
    <x v="0"/>
    <x v="2"/>
    <n v="0"/>
  </r>
  <r>
    <x v="0"/>
    <x v="5"/>
    <x v="51"/>
    <s v="MMR001CMP069"/>
    <s v="GCA"/>
    <s v="Urban"/>
    <n v="124"/>
    <n v="544"/>
    <n v="124"/>
    <n v="633"/>
    <n v="124"/>
    <n v="0"/>
    <x v="0"/>
    <x v="1"/>
    <n v="0"/>
  </r>
  <r>
    <x v="0"/>
    <x v="0"/>
    <x v="55"/>
    <s v="MMR001CMP016"/>
    <s v="GCA"/>
    <s v="Urban"/>
    <n v="60"/>
    <n v="293"/>
    <n v="60"/>
    <n v="293"/>
    <n v="60"/>
    <n v="293"/>
    <x v="0"/>
    <x v="2"/>
    <n v="7"/>
  </r>
  <r>
    <x v="0"/>
    <x v="6"/>
    <x v="56"/>
    <s v="MMR001CMP116"/>
    <s v="NGCA"/>
    <s v="Urban"/>
    <n v="1344"/>
    <n v="6811"/>
    <n v="352"/>
    <n v="1884"/>
    <m/>
    <n v="6602"/>
    <x v="0"/>
    <x v="0"/>
    <n v="40"/>
  </r>
  <r>
    <x v="0"/>
    <x v="6"/>
    <x v="56"/>
    <s v="MMR001CMP116"/>
    <s v="NGCA"/>
    <s v="Urban"/>
    <n v="1344"/>
    <n v="6811"/>
    <n v="352"/>
    <n v="1884"/>
    <m/>
    <n v="6602"/>
    <x v="0"/>
    <x v="1"/>
    <n v="34"/>
  </r>
  <r>
    <x v="0"/>
    <x v="6"/>
    <x v="56"/>
    <s v="MMR001CMP116"/>
    <s v="NGCA"/>
    <s v="Urban"/>
    <n v="1344"/>
    <n v="6811"/>
    <n v="352"/>
    <n v="1884"/>
    <m/>
    <n v="6602"/>
    <x v="0"/>
    <x v="2"/>
    <n v="74"/>
  </r>
  <r>
    <x v="0"/>
    <x v="0"/>
    <x v="55"/>
    <s v="MMR001CMP016"/>
    <s v="GCA"/>
    <s v="Urban"/>
    <n v="60"/>
    <n v="293"/>
    <n v="60"/>
    <n v="293"/>
    <n v="60"/>
    <n v="293"/>
    <x v="0"/>
    <x v="1"/>
    <n v="3"/>
  </r>
  <r>
    <x v="0"/>
    <x v="0"/>
    <x v="55"/>
    <s v="MMR001CMP016"/>
    <s v="GCA"/>
    <s v="Urban"/>
    <n v="60"/>
    <n v="293"/>
    <n v="60"/>
    <n v="293"/>
    <n v="60"/>
    <n v="293"/>
    <x v="0"/>
    <x v="0"/>
    <n v="4"/>
  </r>
  <r>
    <x v="0"/>
    <x v="3"/>
    <x v="57"/>
    <s v="MMR001CMP079"/>
    <s v="GCA"/>
    <s v="Urban"/>
    <n v="14"/>
    <n v="44"/>
    <n v="12"/>
    <n v="42"/>
    <n v="12"/>
    <n v="42"/>
    <x v="0"/>
    <x v="0"/>
    <n v="0"/>
  </r>
  <r>
    <x v="0"/>
    <x v="4"/>
    <x v="58"/>
    <s v="MMR001CMP210"/>
    <s v="GCA"/>
    <s v="Mixed"/>
    <n v="60"/>
    <n v="275"/>
    <n v="34"/>
    <n v="220"/>
    <n v="60"/>
    <n v="275"/>
    <x v="0"/>
    <x v="0"/>
    <n v="0"/>
  </r>
  <r>
    <x v="0"/>
    <x v="1"/>
    <x v="54"/>
    <s v="MMR001CMP148"/>
    <s v="GCA"/>
    <s v="Mixed"/>
    <n v="14"/>
    <n v="47"/>
    <n v="14"/>
    <n v="47"/>
    <n v="14"/>
    <n v="47"/>
    <x v="0"/>
    <x v="0"/>
    <n v="1"/>
  </r>
  <r>
    <x v="0"/>
    <x v="1"/>
    <x v="59"/>
    <s v="MMR001CMP167"/>
    <s v="GCA"/>
    <s v="Rural"/>
    <n v="15"/>
    <n v="74"/>
    <n v="16"/>
    <n v="73"/>
    <n v="16"/>
    <n v="0"/>
    <x v="0"/>
    <x v="0"/>
    <n v="0"/>
  </r>
  <r>
    <x v="0"/>
    <x v="6"/>
    <x v="60"/>
    <s v="MMR001CMP025"/>
    <s v="GCA"/>
    <s v="Urban"/>
    <n v="65"/>
    <n v="328"/>
    <n v="31"/>
    <n v="170"/>
    <n v="65"/>
    <n v="328"/>
    <x v="0"/>
    <x v="0"/>
    <n v="0"/>
  </r>
  <r>
    <x v="0"/>
    <x v="6"/>
    <x v="60"/>
    <s v="MMR001CMP025"/>
    <s v="GCA"/>
    <s v="Urban"/>
    <n v="65"/>
    <n v="328"/>
    <n v="31"/>
    <n v="170"/>
    <n v="65"/>
    <n v="328"/>
    <x v="0"/>
    <x v="1"/>
    <n v="0"/>
  </r>
  <r>
    <x v="0"/>
    <x v="6"/>
    <x v="60"/>
    <s v="MMR001CMP025"/>
    <s v="GCA"/>
    <s v="Urban"/>
    <n v="65"/>
    <n v="328"/>
    <n v="31"/>
    <n v="170"/>
    <n v="65"/>
    <n v="328"/>
    <x v="0"/>
    <x v="2"/>
    <n v="0"/>
  </r>
  <r>
    <x v="0"/>
    <x v="0"/>
    <x v="61"/>
    <s v="MMR001CMP024"/>
    <s v="GCA"/>
    <s v="Rural"/>
    <n v="67"/>
    <n v="327"/>
    <n v="68"/>
    <n v="327"/>
    <n v="68"/>
    <n v="327"/>
    <x v="0"/>
    <x v="2"/>
    <n v="4"/>
  </r>
  <r>
    <x v="0"/>
    <x v="0"/>
    <x v="61"/>
    <s v="MMR001CMP024"/>
    <s v="GCA"/>
    <s v="Rural"/>
    <n v="67"/>
    <n v="327"/>
    <n v="68"/>
    <n v="327"/>
    <n v="68"/>
    <n v="327"/>
    <x v="0"/>
    <x v="0"/>
    <n v="2"/>
  </r>
  <r>
    <x v="0"/>
    <x v="6"/>
    <x v="62"/>
    <s v="MMR001CMP115"/>
    <s v="NGCA"/>
    <s v="Sub-urban"/>
    <n v="136"/>
    <n v="1116"/>
    <n v="146"/>
    <n v="1072"/>
    <n v="146"/>
    <n v="1072"/>
    <x v="0"/>
    <x v="1"/>
    <n v="4"/>
  </r>
  <r>
    <x v="0"/>
    <x v="6"/>
    <x v="62"/>
    <s v="MMR001CMP115"/>
    <s v="NGCA"/>
    <s v="Sub-urban"/>
    <n v="136"/>
    <n v="1116"/>
    <n v="146"/>
    <n v="1072"/>
    <n v="146"/>
    <n v="1072"/>
    <x v="0"/>
    <x v="0"/>
    <n v="6"/>
  </r>
  <r>
    <x v="0"/>
    <x v="0"/>
    <x v="63"/>
    <s v="MMR001CMP007"/>
    <s v="GCA"/>
    <s v="Urban"/>
    <n v="22"/>
    <n v="111"/>
    <n v="21"/>
    <n v="102"/>
    <n v="22"/>
    <n v="111"/>
    <x v="0"/>
    <x v="2"/>
    <n v="2"/>
  </r>
  <r>
    <x v="0"/>
    <x v="0"/>
    <x v="63"/>
    <s v="MMR001CMP007"/>
    <s v="GCA"/>
    <s v="Urban"/>
    <n v="22"/>
    <n v="111"/>
    <n v="21"/>
    <n v="102"/>
    <n v="22"/>
    <n v="111"/>
    <x v="0"/>
    <x v="0"/>
    <n v="1"/>
  </r>
  <r>
    <x v="0"/>
    <x v="0"/>
    <x v="64"/>
    <s v="MMR001CMP005"/>
    <s v="GCA"/>
    <s v="Urban"/>
    <n v="43"/>
    <n v="216"/>
    <n v="32"/>
    <n v="171"/>
    <n v="43"/>
    <n v="216"/>
    <x v="0"/>
    <x v="0"/>
    <n v="3"/>
  </r>
  <r>
    <x v="0"/>
    <x v="0"/>
    <x v="65"/>
    <s v="MMR001CMP001"/>
    <s v="GCA"/>
    <s v="Urban"/>
    <n v="54"/>
    <n v="355"/>
    <n v="51"/>
    <n v="273"/>
    <n v="67"/>
    <n v="365"/>
    <x v="0"/>
    <x v="0"/>
    <n v="3"/>
  </r>
  <r>
    <x v="0"/>
    <x v="0"/>
    <x v="65"/>
    <s v="MMR001CMP001"/>
    <s v="GCA"/>
    <s v="Urban"/>
    <n v="54"/>
    <n v="355"/>
    <n v="51"/>
    <n v="273"/>
    <n v="67"/>
    <n v="365"/>
    <x v="0"/>
    <x v="1"/>
    <n v="2"/>
  </r>
  <r>
    <x v="0"/>
    <x v="0"/>
    <x v="65"/>
    <s v="MMR001CMP001"/>
    <s v="GCA"/>
    <s v="Urban"/>
    <n v="54"/>
    <n v="355"/>
    <n v="51"/>
    <n v="273"/>
    <n v="67"/>
    <n v="365"/>
    <x v="0"/>
    <x v="2"/>
    <n v="5"/>
  </r>
  <r>
    <x v="0"/>
    <x v="1"/>
    <x v="54"/>
    <s v="MMR001CMP148"/>
    <s v="GCA"/>
    <s v="Mixed"/>
    <n v="14"/>
    <n v="47"/>
    <n v="14"/>
    <n v="47"/>
    <n v="14"/>
    <n v="47"/>
    <x v="0"/>
    <x v="1"/>
    <n v="0"/>
  </r>
  <r>
    <x v="0"/>
    <x v="0"/>
    <x v="66"/>
    <s v="MMR001CMP020"/>
    <s v="GCA"/>
    <s v="Rural"/>
    <n v="21"/>
    <n v="99"/>
    <n v="18"/>
    <n v="89"/>
    <n v="21"/>
    <n v="99"/>
    <x v="0"/>
    <x v="1"/>
    <n v="2"/>
  </r>
  <r>
    <x v="0"/>
    <x v="0"/>
    <x v="67"/>
    <s v="MMR001CMP006"/>
    <s v="GCA"/>
    <s v="Urban"/>
    <n v="95"/>
    <n v="385"/>
    <m/>
    <m/>
    <m/>
    <n v="395"/>
    <x v="0"/>
    <x v="1"/>
    <n v="0"/>
  </r>
  <r>
    <x v="0"/>
    <x v="3"/>
    <x v="3"/>
    <s v="MMR001CMP078"/>
    <s v="GCA"/>
    <s v="Mixed"/>
    <n v="13"/>
    <n v="64"/>
    <n v="13"/>
    <n v="64"/>
    <n v="13"/>
    <n v="64"/>
    <x v="0"/>
    <x v="0"/>
    <n v="0"/>
  </r>
  <r>
    <x v="0"/>
    <x v="8"/>
    <x v="24"/>
    <s v="MMR001CMP128"/>
    <s v="NGCA"/>
    <s v="Rural"/>
    <n v="545"/>
    <n v="2560"/>
    <n v="553"/>
    <n v="2692"/>
    <n v="553"/>
    <n v="0"/>
    <x v="0"/>
    <x v="2"/>
    <n v="0"/>
  </r>
  <r>
    <x v="0"/>
    <x v="0"/>
    <x v="68"/>
    <s v="MMR001CMP002"/>
    <s v="GCA"/>
    <s v="Urban"/>
    <n v="57"/>
    <n v="233"/>
    <n v="58"/>
    <n v="241"/>
    <n v="58"/>
    <n v="241"/>
    <x v="0"/>
    <x v="0"/>
    <n v="0"/>
  </r>
  <r>
    <x v="0"/>
    <x v="0"/>
    <x v="67"/>
    <s v="MMR001CMP006"/>
    <s v="GCA"/>
    <s v="Urban"/>
    <n v="95"/>
    <n v="385"/>
    <m/>
    <m/>
    <m/>
    <n v="395"/>
    <x v="0"/>
    <x v="2"/>
    <n v="2"/>
  </r>
  <r>
    <x v="0"/>
    <x v="3"/>
    <x v="3"/>
    <s v="MMR001CMP078"/>
    <s v="GCA"/>
    <s v="Mixed"/>
    <n v="13"/>
    <n v="64"/>
    <n v="13"/>
    <n v="64"/>
    <n v="13"/>
    <n v="64"/>
    <x v="0"/>
    <x v="1"/>
    <n v="0"/>
  </r>
  <r>
    <x v="0"/>
    <x v="0"/>
    <x v="68"/>
    <s v="MMR001CMP002"/>
    <s v="GCA"/>
    <s v="Urban"/>
    <n v="57"/>
    <n v="233"/>
    <n v="58"/>
    <n v="241"/>
    <n v="58"/>
    <n v="241"/>
    <x v="0"/>
    <x v="1"/>
    <n v="1"/>
  </r>
  <r>
    <x v="0"/>
    <x v="8"/>
    <x v="69"/>
    <s v="MMR001CMP129"/>
    <s v="NGCA"/>
    <s v="Rural"/>
    <n v="245"/>
    <n v="1232"/>
    <n v="425"/>
    <n v="1982"/>
    <n v="425"/>
    <n v="0"/>
    <x v="0"/>
    <x v="0"/>
    <n v="11"/>
  </r>
  <r>
    <x v="0"/>
    <x v="1"/>
    <x v="70"/>
    <s v="MMR001CMP169"/>
    <s v="GCA"/>
    <s v="Rural"/>
    <n v="36"/>
    <n v="220"/>
    <n v="36"/>
    <n v="220"/>
    <n v="36"/>
    <n v="220"/>
    <x v="0"/>
    <x v="2"/>
    <n v="1"/>
  </r>
  <r>
    <x v="0"/>
    <x v="1"/>
    <x v="70"/>
    <s v="MMR001CMP169"/>
    <s v="GCA"/>
    <s v="Rural"/>
    <n v="36"/>
    <n v="220"/>
    <n v="36"/>
    <n v="220"/>
    <n v="36"/>
    <n v="220"/>
    <x v="0"/>
    <x v="1"/>
    <n v="0"/>
  </r>
  <r>
    <x v="0"/>
    <x v="1"/>
    <x v="70"/>
    <s v="MMR001CMP169"/>
    <s v="GCA"/>
    <s v="Rural"/>
    <n v="36"/>
    <n v="220"/>
    <n v="36"/>
    <n v="220"/>
    <n v="36"/>
    <n v="220"/>
    <x v="0"/>
    <x v="0"/>
    <n v="1"/>
  </r>
  <r>
    <x v="0"/>
    <x v="8"/>
    <x v="69"/>
    <s v="MMR001CMP129"/>
    <s v="NGCA"/>
    <s v="Rural"/>
    <n v="245"/>
    <n v="1232"/>
    <n v="425"/>
    <n v="1982"/>
    <n v="425"/>
    <n v="0"/>
    <x v="0"/>
    <x v="1"/>
    <n v="12"/>
  </r>
  <r>
    <x v="0"/>
    <x v="0"/>
    <x v="66"/>
    <s v="MMR001CMP020"/>
    <s v="GCA"/>
    <s v="Rural"/>
    <n v="21"/>
    <n v="99"/>
    <n v="18"/>
    <n v="89"/>
    <n v="21"/>
    <n v="99"/>
    <x v="0"/>
    <x v="2"/>
    <n v="2"/>
  </r>
  <r>
    <x v="0"/>
    <x v="1"/>
    <x v="59"/>
    <s v="MMR001CMP167"/>
    <s v="GCA"/>
    <s v="Rural"/>
    <n v="15"/>
    <n v="74"/>
    <n v="16"/>
    <n v="73"/>
    <n v="16"/>
    <n v="0"/>
    <x v="0"/>
    <x v="2"/>
    <n v="0"/>
  </r>
  <r>
    <x v="0"/>
    <x v="8"/>
    <x v="71"/>
    <s v="MMR001CMP228"/>
    <s v="GCA"/>
    <s v="Rural"/>
    <n v="123"/>
    <n v="555"/>
    <n v="443"/>
    <n v="2248"/>
    <n v="443"/>
    <n v="0"/>
    <x v="0"/>
    <x v="0"/>
    <n v="7"/>
  </r>
  <r>
    <x v="0"/>
    <x v="6"/>
    <x v="62"/>
    <s v="MMR001CMP115"/>
    <s v="NGCA"/>
    <s v="Sub-urban"/>
    <n v="136"/>
    <n v="1116"/>
    <n v="146"/>
    <n v="1072"/>
    <n v="146"/>
    <n v="1072"/>
    <x v="0"/>
    <x v="2"/>
    <n v="10"/>
  </r>
  <r>
    <x v="0"/>
    <x v="5"/>
    <x v="51"/>
    <s v="MMR001CMP069"/>
    <s v="GCA"/>
    <s v="Urban"/>
    <n v="124"/>
    <n v="544"/>
    <n v="124"/>
    <n v="633"/>
    <n v="124"/>
    <n v="0"/>
    <x v="0"/>
    <x v="2"/>
    <n v="0"/>
  </r>
  <r>
    <x v="0"/>
    <x v="1"/>
    <x v="52"/>
    <s v="MMR001CMP191"/>
    <s v="GCA"/>
    <s v="Urban"/>
    <n v="13"/>
    <n v="75"/>
    <n v="8"/>
    <n v="46"/>
    <n v="8"/>
    <n v="0"/>
    <x v="0"/>
    <x v="2"/>
    <n v="0"/>
  </r>
  <r>
    <x v="0"/>
    <x v="0"/>
    <x v="53"/>
    <s v="MMR001CMP162"/>
    <s v="GCA"/>
    <s v="Rural"/>
    <n v="43"/>
    <n v="207"/>
    <n v="43"/>
    <n v="269"/>
    <n v="43"/>
    <n v="270"/>
    <x v="0"/>
    <x v="1"/>
    <n v="4"/>
  </r>
  <r>
    <x v="0"/>
    <x v="3"/>
    <x v="57"/>
    <s v="MMR001CMP079"/>
    <s v="GCA"/>
    <s v="Urban"/>
    <n v="14"/>
    <n v="44"/>
    <n v="12"/>
    <n v="42"/>
    <n v="12"/>
    <n v="42"/>
    <x v="0"/>
    <x v="1"/>
    <n v="0"/>
  </r>
  <r>
    <x v="0"/>
    <x v="0"/>
    <x v="68"/>
    <s v="MMR001CMP002"/>
    <s v="GCA"/>
    <s v="Urban"/>
    <n v="57"/>
    <n v="233"/>
    <n v="58"/>
    <n v="241"/>
    <n v="58"/>
    <n v="241"/>
    <x v="0"/>
    <x v="2"/>
    <n v="1"/>
  </r>
  <r>
    <x v="0"/>
    <x v="5"/>
    <x v="72"/>
    <s v="MMR001CMP126"/>
    <s v="NGCA"/>
    <s v="Mixed"/>
    <n v="677"/>
    <n v="3622"/>
    <n v="678"/>
    <n v="3741"/>
    <n v="678"/>
    <n v="0"/>
    <x v="0"/>
    <x v="0"/>
    <n v="5"/>
  </r>
  <r>
    <x v="0"/>
    <x v="5"/>
    <x v="73"/>
    <s v="MMR001CMP122"/>
    <s v="NGCA"/>
    <s v="Rural"/>
    <n v="662"/>
    <n v="3293"/>
    <n v="586"/>
    <n v="2829"/>
    <n v="586"/>
    <n v="2829"/>
    <x v="0"/>
    <x v="2"/>
    <n v="83"/>
  </r>
  <r>
    <x v="0"/>
    <x v="5"/>
    <x v="73"/>
    <s v="MMR001CMP122"/>
    <s v="NGCA"/>
    <s v="Rural"/>
    <n v="662"/>
    <n v="3293"/>
    <n v="586"/>
    <n v="2829"/>
    <n v="586"/>
    <n v="2829"/>
    <x v="0"/>
    <x v="0"/>
    <n v="46"/>
  </r>
  <r>
    <x v="0"/>
    <x v="5"/>
    <x v="73"/>
    <s v="MMR001CMP122"/>
    <s v="NGCA"/>
    <s v="Rural"/>
    <n v="662"/>
    <n v="3293"/>
    <n v="586"/>
    <n v="2829"/>
    <n v="586"/>
    <n v="2829"/>
    <x v="0"/>
    <x v="1"/>
    <n v="37"/>
  </r>
  <r>
    <x v="0"/>
    <x v="0"/>
    <x v="53"/>
    <s v="MMR001CMP162"/>
    <s v="GCA"/>
    <s v="Rural"/>
    <n v="43"/>
    <n v="207"/>
    <n v="43"/>
    <n v="269"/>
    <n v="43"/>
    <n v="270"/>
    <x v="0"/>
    <x v="2"/>
    <n v="7"/>
  </r>
  <r>
    <x v="0"/>
    <x v="8"/>
    <x v="69"/>
    <s v="MMR001CMP129"/>
    <s v="NGCA"/>
    <s v="Rural"/>
    <n v="245"/>
    <n v="1232"/>
    <n v="425"/>
    <n v="1982"/>
    <n v="425"/>
    <n v="0"/>
    <x v="0"/>
    <x v="2"/>
    <n v="0"/>
  </r>
  <r>
    <x v="0"/>
    <x v="0"/>
    <x v="67"/>
    <s v="MMR001CMP006"/>
    <s v="GCA"/>
    <s v="Urban"/>
    <n v="95"/>
    <n v="385"/>
    <m/>
    <m/>
    <m/>
    <n v="395"/>
    <x v="0"/>
    <x v="0"/>
    <n v="2"/>
  </r>
  <r>
    <x v="0"/>
    <x v="1"/>
    <x v="59"/>
    <s v="MMR001CMP167"/>
    <s v="GCA"/>
    <s v="Rural"/>
    <n v="15"/>
    <n v="74"/>
    <n v="16"/>
    <n v="73"/>
    <n v="16"/>
    <n v="0"/>
    <x v="0"/>
    <x v="1"/>
    <n v="0"/>
  </r>
  <r>
    <x v="0"/>
    <x v="3"/>
    <x v="57"/>
    <s v="MMR001CMP079"/>
    <s v="GCA"/>
    <s v="Urban"/>
    <n v="14"/>
    <n v="44"/>
    <n v="12"/>
    <n v="42"/>
    <n v="12"/>
    <n v="42"/>
    <x v="0"/>
    <x v="2"/>
    <n v="0"/>
  </r>
  <r>
    <x v="0"/>
    <x v="4"/>
    <x v="4"/>
    <s v="MMR001CMP225"/>
    <s v="GCA"/>
    <s v="Rural"/>
    <n v="30"/>
    <n v="174"/>
    <n v="28"/>
    <n v="167"/>
    <n v="30"/>
    <n v="174"/>
    <x v="0"/>
    <x v="2"/>
    <n v="3"/>
  </r>
  <r>
    <x v="0"/>
    <x v="0"/>
    <x v="74"/>
    <s v="MMR001CMP010"/>
    <s v="GCA"/>
    <s v="Urban"/>
    <n v="6"/>
    <n v="39"/>
    <n v="6"/>
    <n v="39"/>
    <n v="28"/>
    <n v="145"/>
    <x v="0"/>
    <x v="2"/>
    <n v="0"/>
  </r>
  <r>
    <x v="0"/>
    <x v="8"/>
    <x v="71"/>
    <s v="MMR001CMP228"/>
    <s v="GCA"/>
    <s v="Rural"/>
    <n v="123"/>
    <n v="555"/>
    <n v="443"/>
    <n v="2248"/>
    <n v="443"/>
    <n v="0"/>
    <x v="0"/>
    <x v="1"/>
    <n v="7"/>
  </r>
  <r>
    <x v="0"/>
    <x v="5"/>
    <x v="72"/>
    <s v="MMR001CMP126"/>
    <s v="NGCA"/>
    <s v="Mixed"/>
    <n v="677"/>
    <n v="3622"/>
    <n v="678"/>
    <n v="3741"/>
    <n v="678"/>
    <n v="0"/>
    <x v="0"/>
    <x v="2"/>
    <n v="0"/>
  </r>
  <r>
    <x v="0"/>
    <x v="1"/>
    <x v="75"/>
    <s v="MMR001CMP183"/>
    <s v="GCA"/>
    <s v="Mixed"/>
    <n v="8"/>
    <n v="40"/>
    <n v="8"/>
    <m/>
    <n v="8"/>
    <n v="0"/>
    <x v="0"/>
    <x v="1"/>
    <n v="0"/>
  </r>
  <r>
    <x v="0"/>
    <x v="0"/>
    <x v="76"/>
    <s v="MMR001CMP004"/>
    <s v="GCA"/>
    <s v="Urban"/>
    <n v="6"/>
    <n v="29"/>
    <n v="4"/>
    <n v="20"/>
    <n v="6"/>
    <n v="29"/>
    <x v="0"/>
    <x v="2"/>
    <n v="0"/>
  </r>
  <r>
    <x v="0"/>
    <x v="0"/>
    <x v="76"/>
    <s v="MMR001CMP004"/>
    <s v="GCA"/>
    <s v="Urban"/>
    <n v="6"/>
    <n v="29"/>
    <n v="4"/>
    <n v="20"/>
    <n v="6"/>
    <n v="29"/>
    <x v="0"/>
    <x v="1"/>
    <n v="0"/>
  </r>
  <r>
    <x v="0"/>
    <x v="7"/>
    <x v="77"/>
    <s v="MMR001CMP054"/>
    <s v="GCA"/>
    <s v="Rural"/>
    <n v="20"/>
    <n v="103"/>
    <n v="19"/>
    <n v="108"/>
    <n v="19"/>
    <n v="0"/>
    <x v="0"/>
    <x v="0"/>
    <n v="1"/>
  </r>
  <r>
    <x v="0"/>
    <x v="7"/>
    <x v="77"/>
    <s v="MMR001CMP054"/>
    <s v="GCA"/>
    <s v="Rural"/>
    <n v="20"/>
    <n v="103"/>
    <n v="19"/>
    <n v="108"/>
    <n v="19"/>
    <n v="0"/>
    <x v="0"/>
    <x v="1"/>
    <n v="2"/>
  </r>
  <r>
    <x v="0"/>
    <x v="7"/>
    <x v="77"/>
    <s v="MMR001CMP054"/>
    <s v="GCA"/>
    <s v="Rural"/>
    <n v="20"/>
    <n v="103"/>
    <n v="19"/>
    <n v="108"/>
    <n v="19"/>
    <n v="0"/>
    <x v="0"/>
    <x v="2"/>
    <n v="0"/>
  </r>
  <r>
    <x v="0"/>
    <x v="0"/>
    <x v="63"/>
    <s v="MMR001CMP007"/>
    <s v="GCA"/>
    <s v="Urban"/>
    <n v="22"/>
    <n v="111"/>
    <n v="21"/>
    <n v="102"/>
    <n v="22"/>
    <n v="111"/>
    <x v="0"/>
    <x v="1"/>
    <n v="1"/>
  </r>
  <r>
    <x v="0"/>
    <x v="8"/>
    <x v="71"/>
    <s v="MMR001CMP228"/>
    <s v="GCA"/>
    <s v="Rural"/>
    <n v="123"/>
    <n v="555"/>
    <n v="443"/>
    <n v="2248"/>
    <n v="443"/>
    <n v="0"/>
    <x v="0"/>
    <x v="2"/>
    <n v="0"/>
  </r>
  <r>
    <x v="0"/>
    <x v="5"/>
    <x v="72"/>
    <s v="MMR001CMP126"/>
    <s v="NGCA"/>
    <s v="Mixed"/>
    <n v="677"/>
    <n v="3622"/>
    <n v="678"/>
    <n v="3741"/>
    <n v="678"/>
    <n v="0"/>
    <x v="0"/>
    <x v="1"/>
    <n v="12"/>
  </r>
  <r>
    <x v="0"/>
    <x v="0"/>
    <x v="78"/>
    <s v="MMR001CMP014"/>
    <s v="GCA"/>
    <s v="Urban"/>
    <n v="138"/>
    <n v="697"/>
    <n v="82"/>
    <n v="467"/>
    <n v="138"/>
    <n v="697"/>
    <x v="0"/>
    <x v="2"/>
    <n v="2"/>
  </r>
  <r>
    <x v="0"/>
    <x v="0"/>
    <x v="78"/>
    <s v="MMR001CMP014"/>
    <s v="GCA"/>
    <s v="Urban"/>
    <n v="138"/>
    <n v="697"/>
    <n v="82"/>
    <n v="467"/>
    <n v="138"/>
    <n v="697"/>
    <x v="0"/>
    <x v="0"/>
    <n v="1"/>
  </r>
  <r>
    <x v="0"/>
    <x v="8"/>
    <x v="79"/>
    <s v="MMR001CMP230"/>
    <s v="GCA"/>
    <s v="Rural"/>
    <n v="113"/>
    <n v="490"/>
    <n v="113"/>
    <n v="476"/>
    <n v="113"/>
    <n v="476"/>
    <x v="0"/>
    <x v="0"/>
    <n v="7"/>
  </r>
  <r>
    <x v="0"/>
    <x v="0"/>
    <x v="61"/>
    <s v="MMR001CMP024"/>
    <s v="GCA"/>
    <s v="Rural"/>
    <n v="67"/>
    <n v="327"/>
    <n v="68"/>
    <n v="327"/>
    <n v="68"/>
    <n v="327"/>
    <x v="0"/>
    <x v="1"/>
    <n v="2"/>
  </r>
  <r>
    <x v="0"/>
    <x v="1"/>
    <x v="75"/>
    <s v="MMR001CMP183"/>
    <s v="GCA"/>
    <s v="Mixed"/>
    <n v="8"/>
    <n v="40"/>
    <n v="8"/>
    <m/>
    <n v="8"/>
    <n v="0"/>
    <x v="0"/>
    <x v="2"/>
    <n v="0"/>
  </r>
  <r>
    <x v="0"/>
    <x v="0"/>
    <x v="78"/>
    <s v="MMR001CMP014"/>
    <s v="GCA"/>
    <s v="Urban"/>
    <n v="138"/>
    <n v="697"/>
    <n v="82"/>
    <n v="467"/>
    <n v="138"/>
    <n v="697"/>
    <x v="0"/>
    <x v="1"/>
    <n v="1"/>
  </r>
  <r>
    <x v="0"/>
    <x v="4"/>
    <x v="4"/>
    <s v="MMR001CMP225"/>
    <s v="GCA"/>
    <s v="Rural"/>
    <n v="30"/>
    <n v="174"/>
    <n v="28"/>
    <n v="167"/>
    <n v="30"/>
    <n v="174"/>
    <x v="0"/>
    <x v="1"/>
    <n v="1"/>
  </r>
  <r>
    <x v="0"/>
    <x v="0"/>
    <x v="74"/>
    <s v="MMR001CMP010"/>
    <s v="GCA"/>
    <s v="Urban"/>
    <n v="6"/>
    <n v="39"/>
    <n v="6"/>
    <n v="39"/>
    <n v="28"/>
    <n v="145"/>
    <x v="0"/>
    <x v="1"/>
    <n v="0"/>
  </r>
  <r>
    <x v="0"/>
    <x v="8"/>
    <x v="24"/>
    <s v="MMR001CMP128"/>
    <s v="NGCA"/>
    <s v="Rural"/>
    <n v="545"/>
    <n v="2560"/>
    <n v="553"/>
    <n v="2692"/>
    <n v="553"/>
    <n v="0"/>
    <x v="0"/>
    <x v="0"/>
    <n v="28"/>
  </r>
  <r>
    <x v="0"/>
    <x v="0"/>
    <x v="76"/>
    <s v="MMR001CMP004"/>
    <s v="GCA"/>
    <s v="Urban"/>
    <n v="6"/>
    <n v="29"/>
    <n v="4"/>
    <n v="20"/>
    <n v="6"/>
    <n v="29"/>
    <x v="0"/>
    <x v="0"/>
    <n v="0"/>
  </r>
  <r>
    <x v="0"/>
    <x v="8"/>
    <x v="79"/>
    <s v="MMR001CMP230"/>
    <s v="GCA"/>
    <s v="Rural"/>
    <n v="113"/>
    <n v="490"/>
    <n v="113"/>
    <n v="476"/>
    <n v="113"/>
    <n v="476"/>
    <x v="0"/>
    <x v="1"/>
    <n v="5"/>
  </r>
  <r>
    <x v="0"/>
    <x v="0"/>
    <x v="74"/>
    <s v="MMR001CMP010"/>
    <s v="GCA"/>
    <s v="Urban"/>
    <n v="6"/>
    <n v="39"/>
    <n v="6"/>
    <n v="39"/>
    <n v="28"/>
    <n v="145"/>
    <x v="0"/>
    <x v="0"/>
    <n v="0"/>
  </r>
  <r>
    <x v="0"/>
    <x v="4"/>
    <x v="58"/>
    <s v="MMR001CMP210"/>
    <s v="GCA"/>
    <s v="Mixed"/>
    <n v="60"/>
    <n v="275"/>
    <n v="34"/>
    <n v="220"/>
    <n v="60"/>
    <n v="275"/>
    <x v="0"/>
    <x v="1"/>
    <n v="3"/>
  </r>
  <r>
    <x v="0"/>
    <x v="4"/>
    <x v="58"/>
    <s v="MMR001CMP210"/>
    <s v="GCA"/>
    <s v="Mixed"/>
    <n v="60"/>
    <n v="275"/>
    <n v="34"/>
    <n v="220"/>
    <n v="60"/>
    <n v="275"/>
    <x v="0"/>
    <x v="2"/>
    <n v="3"/>
  </r>
  <r>
    <x v="0"/>
    <x v="8"/>
    <x v="79"/>
    <s v="MMR001CMP230"/>
    <s v="GCA"/>
    <s v="Rural"/>
    <n v="113"/>
    <n v="490"/>
    <n v="113"/>
    <n v="476"/>
    <n v="113"/>
    <n v="476"/>
    <x v="0"/>
    <x v="2"/>
    <n v="12"/>
  </r>
  <r>
    <x v="0"/>
    <x v="1"/>
    <x v="80"/>
    <s v="MMR001CMP192"/>
    <s v="GCA"/>
    <s v="Urban"/>
    <n v="17"/>
    <n v="64"/>
    <n v="12"/>
    <n v="47"/>
    <n v="12"/>
    <n v="0"/>
    <x v="0"/>
    <x v="2"/>
    <n v="0"/>
  </r>
  <r>
    <x v="0"/>
    <x v="1"/>
    <x v="75"/>
    <s v="MMR001CMP183"/>
    <s v="GCA"/>
    <s v="Mixed"/>
    <n v="8"/>
    <n v="40"/>
    <n v="8"/>
    <m/>
    <n v="8"/>
    <n v="0"/>
    <x v="0"/>
    <x v="0"/>
    <n v="0"/>
  </r>
  <r>
    <x v="0"/>
    <x v="1"/>
    <x v="80"/>
    <s v="MMR001CMP192"/>
    <s v="GCA"/>
    <s v="Urban"/>
    <n v="17"/>
    <n v="64"/>
    <n v="12"/>
    <n v="47"/>
    <n v="12"/>
    <n v="0"/>
    <x v="0"/>
    <x v="0"/>
    <n v="0"/>
  </r>
  <r>
    <x v="0"/>
    <x v="10"/>
    <x v="81"/>
    <s v="MMR001CMP080"/>
    <s v="GCA"/>
    <s v="Urban"/>
    <n v="12"/>
    <n v="55"/>
    <n v="12"/>
    <n v="62"/>
    <n v="12"/>
    <n v="62"/>
    <x v="0"/>
    <x v="0"/>
    <n v="0"/>
  </r>
  <r>
    <x v="0"/>
    <x v="10"/>
    <x v="81"/>
    <s v="MMR001CMP080"/>
    <s v="GCA"/>
    <s v="Urban"/>
    <n v="12"/>
    <n v="55"/>
    <n v="12"/>
    <n v="62"/>
    <n v="12"/>
    <n v="62"/>
    <x v="0"/>
    <x v="2"/>
    <n v="0"/>
  </r>
  <r>
    <x v="0"/>
    <x v="0"/>
    <x v="64"/>
    <s v="MMR001CMP005"/>
    <s v="GCA"/>
    <s v="Urban"/>
    <n v="43"/>
    <n v="216"/>
    <n v="32"/>
    <n v="171"/>
    <n v="43"/>
    <n v="216"/>
    <x v="0"/>
    <x v="2"/>
    <n v="3"/>
  </r>
  <r>
    <x v="0"/>
    <x v="0"/>
    <x v="64"/>
    <s v="MMR001CMP005"/>
    <s v="GCA"/>
    <s v="Urban"/>
    <n v="43"/>
    <n v="216"/>
    <n v="32"/>
    <n v="171"/>
    <n v="43"/>
    <n v="216"/>
    <x v="0"/>
    <x v="1"/>
    <n v="0"/>
  </r>
  <r>
    <x v="0"/>
    <x v="10"/>
    <x v="81"/>
    <s v="MMR001CMP080"/>
    <s v="GCA"/>
    <s v="Urban"/>
    <n v="12"/>
    <n v="55"/>
    <n v="12"/>
    <n v="62"/>
    <n v="12"/>
    <n v="62"/>
    <x v="0"/>
    <x v="1"/>
    <n v="0"/>
  </r>
  <r>
    <x v="0"/>
    <x v="1"/>
    <x v="80"/>
    <s v="MMR001CMP192"/>
    <s v="GCA"/>
    <s v="Urban"/>
    <n v="17"/>
    <n v="64"/>
    <n v="12"/>
    <n v="47"/>
    <n v="12"/>
    <n v="0"/>
    <x v="0"/>
    <x v="1"/>
    <n v="0"/>
  </r>
  <r>
    <x v="1"/>
    <x v="12"/>
    <x v="82"/>
    <s v="MMR015CMP009"/>
    <s v="GCA"/>
    <s v="Urban"/>
    <n v="37"/>
    <n v="159"/>
    <n v="37"/>
    <n v="159"/>
    <n v="37"/>
    <n v="172"/>
    <x v="0"/>
    <x v="1"/>
    <n v="1"/>
  </r>
  <r>
    <x v="1"/>
    <x v="13"/>
    <x v="83"/>
    <s v="MMR015CMP017"/>
    <s v="GCA"/>
    <s v="Urban"/>
    <n v="31"/>
    <n v="144"/>
    <n v="30"/>
    <n v="139"/>
    <n v="30"/>
    <n v="139"/>
    <x v="0"/>
    <x v="2"/>
    <n v="5"/>
  </r>
  <r>
    <x v="1"/>
    <x v="12"/>
    <x v="84"/>
    <s v="MMR015CMP209"/>
    <s v="GCA"/>
    <s v="Urban"/>
    <n v="31"/>
    <n v="183"/>
    <n v="29"/>
    <n v="157"/>
    <n v="29"/>
    <n v="157"/>
    <x v="0"/>
    <x v="0"/>
    <n v="1"/>
  </r>
  <r>
    <x v="0"/>
    <x v="7"/>
    <x v="85"/>
    <s v="MMR001CMP052"/>
    <s v="GCA"/>
    <s v="Urban"/>
    <n v="43"/>
    <n v="237"/>
    <n v="39"/>
    <n v="223"/>
    <n v="39"/>
    <n v="223"/>
    <x v="0"/>
    <x v="0"/>
    <n v="1"/>
  </r>
  <r>
    <x v="1"/>
    <x v="13"/>
    <x v="86"/>
    <s v="MMR015CMP007"/>
    <s v="GCA"/>
    <s v="Rural"/>
    <n v="64"/>
    <n v="286"/>
    <n v="62"/>
    <n v="281"/>
    <n v="62"/>
    <n v="281"/>
    <x v="0"/>
    <x v="1"/>
    <n v="0"/>
  </r>
  <r>
    <x v="0"/>
    <x v="7"/>
    <x v="87"/>
    <s v="MMR001CMP194"/>
    <s v="GCA"/>
    <s v="Mixed"/>
    <n v="12"/>
    <n v="52"/>
    <n v="12"/>
    <n v="56"/>
    <n v="12"/>
    <n v="56"/>
    <x v="0"/>
    <x v="2"/>
    <n v="1"/>
  </r>
  <r>
    <x v="1"/>
    <x v="13"/>
    <x v="86"/>
    <s v="MMR015CMP007"/>
    <s v="GCA"/>
    <s v="Rural"/>
    <n v="64"/>
    <n v="286"/>
    <n v="62"/>
    <n v="281"/>
    <n v="62"/>
    <n v="281"/>
    <x v="0"/>
    <x v="0"/>
    <n v="1"/>
  </r>
  <r>
    <x v="0"/>
    <x v="7"/>
    <x v="87"/>
    <s v="MMR001CMP194"/>
    <s v="GCA"/>
    <s v="Mixed"/>
    <n v="12"/>
    <n v="52"/>
    <n v="12"/>
    <n v="56"/>
    <n v="12"/>
    <n v="56"/>
    <x v="0"/>
    <x v="1"/>
    <n v="1"/>
  </r>
  <r>
    <x v="1"/>
    <x v="12"/>
    <x v="84"/>
    <s v="MMR015CMP209"/>
    <s v="GCA"/>
    <s v="Urban"/>
    <n v="31"/>
    <n v="183"/>
    <n v="29"/>
    <n v="157"/>
    <n v="29"/>
    <n v="157"/>
    <x v="0"/>
    <x v="2"/>
    <n v="3"/>
  </r>
  <r>
    <x v="0"/>
    <x v="7"/>
    <x v="87"/>
    <s v="MMR001CMP194"/>
    <s v="GCA"/>
    <s v="Mixed"/>
    <n v="12"/>
    <n v="52"/>
    <n v="12"/>
    <n v="56"/>
    <n v="12"/>
    <n v="56"/>
    <x v="0"/>
    <x v="0"/>
    <n v="0"/>
  </r>
  <r>
    <x v="1"/>
    <x v="13"/>
    <x v="88"/>
    <s v="MMR015CMP006"/>
    <s v="GCA"/>
    <s v="Rural"/>
    <n v="49"/>
    <n v="270"/>
    <n v="49"/>
    <n v="261"/>
    <n v="49"/>
    <n v="261"/>
    <x v="0"/>
    <x v="2"/>
    <n v="3"/>
  </r>
  <r>
    <x v="0"/>
    <x v="2"/>
    <x v="89"/>
    <s v="MMR001CMP067"/>
    <s v="GCA"/>
    <s v="Urban"/>
    <n v="83"/>
    <n v="293"/>
    <n v="86"/>
    <n v="303"/>
    <n v="86"/>
    <n v="303"/>
    <x v="0"/>
    <x v="2"/>
    <n v="1"/>
  </r>
  <r>
    <x v="1"/>
    <x v="12"/>
    <x v="82"/>
    <s v="MMR015CMP009"/>
    <s v="GCA"/>
    <s v="Urban"/>
    <n v="37"/>
    <n v="159"/>
    <n v="37"/>
    <n v="159"/>
    <n v="37"/>
    <n v="172"/>
    <x v="0"/>
    <x v="0"/>
    <n v="1"/>
  </r>
  <r>
    <x v="0"/>
    <x v="2"/>
    <x v="89"/>
    <s v="MMR001CMP067"/>
    <s v="GCA"/>
    <s v="Urban"/>
    <n v="83"/>
    <n v="293"/>
    <n v="86"/>
    <n v="303"/>
    <n v="86"/>
    <n v="303"/>
    <x v="0"/>
    <x v="1"/>
    <n v="1"/>
  </r>
  <r>
    <x v="1"/>
    <x v="12"/>
    <x v="82"/>
    <s v="MMR015CMP009"/>
    <s v="GCA"/>
    <s v="Urban"/>
    <n v="37"/>
    <n v="159"/>
    <n v="37"/>
    <n v="159"/>
    <n v="37"/>
    <n v="172"/>
    <x v="0"/>
    <x v="2"/>
    <n v="2"/>
  </r>
  <r>
    <x v="0"/>
    <x v="2"/>
    <x v="89"/>
    <s v="MMR001CMP067"/>
    <s v="GCA"/>
    <s v="Urban"/>
    <n v="83"/>
    <n v="293"/>
    <n v="86"/>
    <n v="303"/>
    <n v="86"/>
    <n v="303"/>
    <x v="0"/>
    <x v="0"/>
    <n v="0"/>
  </r>
  <r>
    <x v="1"/>
    <x v="14"/>
    <x v="90"/>
    <s v="MMR015CMP014"/>
    <s v="GCA"/>
    <s v="Urban"/>
    <n v="9"/>
    <n v="38"/>
    <n v="9"/>
    <n v="37"/>
    <n v="9"/>
    <n v="37"/>
    <x v="0"/>
    <x v="1"/>
    <n v="0"/>
  </r>
  <r>
    <x v="1"/>
    <x v="14"/>
    <x v="90"/>
    <s v="MMR015CMP014"/>
    <s v="GCA"/>
    <s v="Urban"/>
    <n v="9"/>
    <n v="38"/>
    <n v="9"/>
    <n v="37"/>
    <n v="9"/>
    <n v="37"/>
    <x v="0"/>
    <x v="0"/>
    <n v="0"/>
  </r>
  <r>
    <x v="0"/>
    <x v="4"/>
    <x v="91"/>
    <s v="MMR001CMP195"/>
    <s v="GCA"/>
    <s v="Urban"/>
    <n v="143"/>
    <n v="638"/>
    <n v="131"/>
    <n v="593"/>
    <n v="141"/>
    <n v="638"/>
    <x v="0"/>
    <x v="1"/>
    <n v="7"/>
  </r>
  <r>
    <x v="1"/>
    <x v="13"/>
    <x v="86"/>
    <s v="MMR015CMP007"/>
    <s v="GCA"/>
    <s v="Rural"/>
    <n v="64"/>
    <n v="286"/>
    <n v="62"/>
    <n v="281"/>
    <n v="62"/>
    <n v="281"/>
    <x v="0"/>
    <x v="2"/>
    <n v="1"/>
  </r>
  <r>
    <x v="0"/>
    <x v="5"/>
    <x v="92"/>
    <s v="MMR001CMP056"/>
    <s v="GCA"/>
    <s v="Urban"/>
    <n v="207"/>
    <n v="1863"/>
    <n v="391"/>
    <n v="1820"/>
    <n v="391"/>
    <n v="1820"/>
    <x v="0"/>
    <x v="0"/>
    <n v="12"/>
  </r>
  <r>
    <x v="0"/>
    <x v="4"/>
    <x v="91"/>
    <s v="MMR001CMP195"/>
    <s v="GCA"/>
    <s v="Urban"/>
    <n v="143"/>
    <n v="638"/>
    <n v="131"/>
    <n v="593"/>
    <n v="141"/>
    <n v="638"/>
    <x v="0"/>
    <x v="2"/>
    <n v="13"/>
  </r>
  <r>
    <x v="0"/>
    <x v="0"/>
    <x v="93"/>
    <s v="MMR001CMP023"/>
    <s v="GCA"/>
    <s v="Urban"/>
    <n v="54"/>
    <n v="258"/>
    <n v="53"/>
    <n v="251"/>
    <n v="54"/>
    <n v="257"/>
    <x v="0"/>
    <x v="0"/>
    <n v="1"/>
  </r>
  <r>
    <x v="0"/>
    <x v="0"/>
    <x v="93"/>
    <s v="MMR001CMP023"/>
    <s v="GCA"/>
    <s v="Urban"/>
    <n v="54"/>
    <n v="258"/>
    <n v="53"/>
    <n v="251"/>
    <n v="54"/>
    <n v="257"/>
    <x v="0"/>
    <x v="2"/>
    <n v="5"/>
  </r>
  <r>
    <x v="0"/>
    <x v="0"/>
    <x v="93"/>
    <s v="MMR001CMP023"/>
    <s v="GCA"/>
    <s v="Urban"/>
    <n v="54"/>
    <n v="258"/>
    <n v="53"/>
    <n v="251"/>
    <n v="54"/>
    <n v="257"/>
    <x v="0"/>
    <x v="1"/>
    <n v="4"/>
  </r>
  <r>
    <x v="1"/>
    <x v="9"/>
    <x v="20"/>
    <s v="MMR015CMP001"/>
    <s v="GCA"/>
    <s v="Urban"/>
    <n v="73"/>
    <n v="388"/>
    <n v="68"/>
    <n v="343"/>
    <n v="73"/>
    <n v="380"/>
    <x v="0"/>
    <x v="2"/>
    <n v="3"/>
  </r>
  <r>
    <x v="0"/>
    <x v="5"/>
    <x v="92"/>
    <s v="MMR001CMP056"/>
    <s v="GCA"/>
    <s v="Urban"/>
    <n v="207"/>
    <n v="1863"/>
    <n v="391"/>
    <n v="1820"/>
    <n v="391"/>
    <n v="1820"/>
    <x v="0"/>
    <x v="2"/>
    <n v="25"/>
  </r>
  <r>
    <x v="1"/>
    <x v="13"/>
    <x v="94"/>
    <s v="MMR015CMP016"/>
    <s v="GCA"/>
    <s v="Urban"/>
    <n v="65"/>
    <n v="285"/>
    <n v="63"/>
    <n v="286"/>
    <n v="63"/>
    <n v="286"/>
    <x v="0"/>
    <x v="1"/>
    <n v="0"/>
  </r>
  <r>
    <x v="1"/>
    <x v="12"/>
    <x v="84"/>
    <s v="MMR015CMP209"/>
    <s v="GCA"/>
    <s v="Urban"/>
    <n v="31"/>
    <n v="183"/>
    <n v="29"/>
    <n v="157"/>
    <n v="29"/>
    <n v="157"/>
    <x v="0"/>
    <x v="1"/>
    <n v="2"/>
  </r>
  <r>
    <x v="0"/>
    <x v="6"/>
    <x v="95"/>
    <s v="MMR001CMP041"/>
    <s v="GCA"/>
    <s v="Rural"/>
    <n v="172"/>
    <n v="838"/>
    <n v="179"/>
    <n v="940"/>
    <n v="179"/>
    <n v="940"/>
    <x v="0"/>
    <x v="2"/>
    <n v="8"/>
  </r>
  <r>
    <x v="1"/>
    <x v="13"/>
    <x v="83"/>
    <s v="MMR015CMP017"/>
    <s v="GCA"/>
    <s v="Urban"/>
    <n v="31"/>
    <n v="144"/>
    <n v="30"/>
    <n v="139"/>
    <n v="30"/>
    <n v="139"/>
    <x v="0"/>
    <x v="1"/>
    <n v="2"/>
  </r>
  <r>
    <x v="0"/>
    <x v="8"/>
    <x v="96"/>
    <s v="MMR001CMP133"/>
    <s v="GCA"/>
    <s v="Rural"/>
    <n v="111"/>
    <n v="541"/>
    <n v="107"/>
    <n v="525"/>
    <n v="111"/>
    <n v="525"/>
    <x v="0"/>
    <x v="1"/>
    <n v="1"/>
  </r>
  <r>
    <x v="0"/>
    <x v="8"/>
    <x v="96"/>
    <s v="MMR001CMP133"/>
    <s v="GCA"/>
    <s v="Rural"/>
    <n v="111"/>
    <n v="541"/>
    <n v="107"/>
    <n v="525"/>
    <n v="111"/>
    <n v="525"/>
    <x v="0"/>
    <x v="0"/>
    <n v="2"/>
  </r>
  <r>
    <x v="0"/>
    <x v="8"/>
    <x v="96"/>
    <s v="MMR001CMP133"/>
    <s v="GCA"/>
    <s v="Rural"/>
    <n v="111"/>
    <n v="541"/>
    <n v="107"/>
    <n v="525"/>
    <n v="111"/>
    <n v="525"/>
    <x v="0"/>
    <x v="2"/>
    <n v="3"/>
  </r>
  <r>
    <x v="1"/>
    <x v="9"/>
    <x v="97"/>
    <s v="MMR015CMP004"/>
    <s v="GCA"/>
    <s v="Urban"/>
    <n v="70"/>
    <n v="368"/>
    <n v="70"/>
    <n v="363"/>
    <n v="70"/>
    <n v="0"/>
    <x v="0"/>
    <x v="2"/>
    <n v="3"/>
  </r>
  <r>
    <x v="1"/>
    <x v="13"/>
    <x v="88"/>
    <s v="MMR015CMP006"/>
    <s v="GCA"/>
    <s v="Rural"/>
    <n v="49"/>
    <n v="270"/>
    <n v="49"/>
    <n v="261"/>
    <n v="49"/>
    <n v="261"/>
    <x v="0"/>
    <x v="1"/>
    <n v="1"/>
  </r>
  <r>
    <x v="0"/>
    <x v="7"/>
    <x v="85"/>
    <s v="MMR001CMP052"/>
    <s v="GCA"/>
    <s v="Urban"/>
    <n v="43"/>
    <n v="237"/>
    <n v="39"/>
    <n v="223"/>
    <n v="39"/>
    <n v="223"/>
    <x v="0"/>
    <x v="2"/>
    <n v="3"/>
  </r>
  <r>
    <x v="1"/>
    <x v="13"/>
    <x v="88"/>
    <s v="MMR015CMP006"/>
    <s v="GCA"/>
    <s v="Rural"/>
    <n v="49"/>
    <n v="270"/>
    <n v="49"/>
    <n v="261"/>
    <n v="49"/>
    <n v="261"/>
    <x v="0"/>
    <x v="0"/>
    <n v="2"/>
  </r>
  <r>
    <x v="0"/>
    <x v="7"/>
    <x v="85"/>
    <s v="MMR001CMP052"/>
    <s v="GCA"/>
    <s v="Urban"/>
    <n v="43"/>
    <n v="237"/>
    <n v="39"/>
    <n v="223"/>
    <n v="39"/>
    <n v="223"/>
    <x v="0"/>
    <x v="1"/>
    <n v="2"/>
  </r>
  <r>
    <x v="0"/>
    <x v="5"/>
    <x v="92"/>
    <s v="MMR001CMP056"/>
    <s v="GCA"/>
    <s v="Urban"/>
    <n v="207"/>
    <n v="1863"/>
    <n v="391"/>
    <n v="1820"/>
    <n v="391"/>
    <n v="1820"/>
    <x v="0"/>
    <x v="1"/>
    <n v="13"/>
  </r>
  <r>
    <x v="1"/>
    <x v="9"/>
    <x v="98"/>
    <s v="MMR015CMP215"/>
    <s v="GCA"/>
    <s v="Urban"/>
    <n v="126"/>
    <n v="572"/>
    <n v="123"/>
    <n v="571"/>
    <n v="124"/>
    <n v="575"/>
    <x v="0"/>
    <x v="2"/>
    <n v="7"/>
  </r>
  <r>
    <x v="1"/>
    <x v="14"/>
    <x v="90"/>
    <s v="MMR015CMP014"/>
    <s v="GCA"/>
    <s v="Urban"/>
    <n v="9"/>
    <n v="38"/>
    <n v="9"/>
    <n v="37"/>
    <n v="9"/>
    <n v="37"/>
    <x v="0"/>
    <x v="2"/>
    <n v="0"/>
  </r>
  <r>
    <x v="1"/>
    <x v="9"/>
    <x v="99"/>
    <s v="MMR015CMP214"/>
    <s v="GCA"/>
    <s v="Urban"/>
    <n v="38"/>
    <n v="198"/>
    <n v="35"/>
    <n v="188"/>
    <n v="37"/>
    <n v="198"/>
    <x v="0"/>
    <x v="1"/>
    <n v="3"/>
  </r>
  <r>
    <x v="1"/>
    <x v="9"/>
    <x v="99"/>
    <s v="MMR015CMP214"/>
    <s v="GCA"/>
    <s v="Urban"/>
    <n v="38"/>
    <n v="198"/>
    <n v="35"/>
    <n v="188"/>
    <n v="37"/>
    <n v="198"/>
    <x v="0"/>
    <x v="0"/>
    <n v="0"/>
  </r>
  <r>
    <x v="1"/>
    <x v="13"/>
    <x v="100"/>
    <s v="MMR015CMP217"/>
    <s v="GCA"/>
    <s v="Mixed"/>
    <n v="23"/>
    <n v="112"/>
    <n v="22"/>
    <n v="111"/>
    <n v="22"/>
    <n v="111"/>
    <x v="0"/>
    <x v="0"/>
    <n v="1"/>
  </r>
  <r>
    <x v="1"/>
    <x v="9"/>
    <x v="99"/>
    <s v="MMR015CMP214"/>
    <s v="GCA"/>
    <s v="Urban"/>
    <n v="38"/>
    <n v="198"/>
    <n v="35"/>
    <n v="188"/>
    <n v="37"/>
    <n v="198"/>
    <x v="0"/>
    <x v="2"/>
    <n v="3"/>
  </r>
  <r>
    <x v="1"/>
    <x v="13"/>
    <x v="100"/>
    <s v="MMR015CMP217"/>
    <s v="GCA"/>
    <s v="Mixed"/>
    <n v="23"/>
    <n v="112"/>
    <n v="22"/>
    <n v="111"/>
    <n v="22"/>
    <n v="111"/>
    <x v="0"/>
    <x v="1"/>
    <n v="1"/>
  </r>
  <r>
    <x v="1"/>
    <x v="9"/>
    <x v="98"/>
    <s v="MMR015CMP215"/>
    <s v="GCA"/>
    <s v="Urban"/>
    <n v="126"/>
    <n v="572"/>
    <n v="123"/>
    <n v="571"/>
    <n v="124"/>
    <n v="575"/>
    <x v="0"/>
    <x v="1"/>
    <n v="5"/>
  </r>
  <r>
    <x v="1"/>
    <x v="15"/>
    <x v="101"/>
    <s v="MMR015CMP213"/>
    <s v="GCA"/>
    <s v="Urban"/>
    <n v="56"/>
    <n v="236"/>
    <n v="52"/>
    <n v="212"/>
    <n v="52"/>
    <n v="212"/>
    <x v="0"/>
    <x v="0"/>
    <n v="1"/>
  </r>
  <r>
    <x v="1"/>
    <x v="9"/>
    <x v="98"/>
    <s v="MMR015CMP215"/>
    <s v="GCA"/>
    <s v="Urban"/>
    <n v="126"/>
    <n v="572"/>
    <n v="123"/>
    <n v="571"/>
    <n v="124"/>
    <n v="575"/>
    <x v="0"/>
    <x v="0"/>
    <n v="2"/>
  </r>
  <r>
    <x v="1"/>
    <x v="13"/>
    <x v="102"/>
    <s v="MMR015CMP020"/>
    <s v="GCA"/>
    <s v="Rural"/>
    <n v="218"/>
    <n v="1108"/>
    <n v="202"/>
    <n v="906"/>
    <n v="202"/>
    <n v="906"/>
    <x v="0"/>
    <x v="2"/>
    <n v="9"/>
  </r>
  <r>
    <x v="0"/>
    <x v="6"/>
    <x v="103"/>
    <s v="MMR001CMP120"/>
    <s v="NGCA"/>
    <s v="Sub-urban"/>
    <n v="191"/>
    <n v="768"/>
    <n v="178"/>
    <n v="850"/>
    <n v="178"/>
    <n v="850"/>
    <x v="0"/>
    <x v="2"/>
    <n v="6"/>
  </r>
  <r>
    <x v="0"/>
    <x v="6"/>
    <x v="103"/>
    <s v="MMR001CMP120"/>
    <s v="NGCA"/>
    <s v="Sub-urban"/>
    <n v="191"/>
    <n v="768"/>
    <n v="178"/>
    <n v="850"/>
    <n v="178"/>
    <n v="850"/>
    <x v="0"/>
    <x v="1"/>
    <n v="3"/>
  </r>
  <r>
    <x v="0"/>
    <x v="6"/>
    <x v="103"/>
    <s v="MMR001CMP120"/>
    <s v="NGCA"/>
    <s v="Sub-urban"/>
    <n v="191"/>
    <n v="768"/>
    <n v="178"/>
    <n v="850"/>
    <n v="178"/>
    <n v="850"/>
    <x v="0"/>
    <x v="0"/>
    <n v="3"/>
  </r>
  <r>
    <x v="0"/>
    <x v="4"/>
    <x v="104"/>
    <s v="MMR001CMP043"/>
    <s v="NGCA"/>
    <s v="Sub-urban"/>
    <n v="154"/>
    <n v="920"/>
    <n v="512"/>
    <n v="1016"/>
    <n v="512"/>
    <n v="1016"/>
    <x v="0"/>
    <x v="0"/>
    <n v="5"/>
  </r>
  <r>
    <x v="0"/>
    <x v="4"/>
    <x v="104"/>
    <s v="MMR001CMP043"/>
    <s v="NGCA"/>
    <s v="Sub-urban"/>
    <n v="154"/>
    <n v="920"/>
    <n v="512"/>
    <n v="1016"/>
    <n v="512"/>
    <n v="1016"/>
    <x v="0"/>
    <x v="1"/>
    <n v="6"/>
  </r>
  <r>
    <x v="0"/>
    <x v="4"/>
    <x v="104"/>
    <s v="MMR001CMP043"/>
    <s v="NGCA"/>
    <s v="Sub-urban"/>
    <n v="154"/>
    <n v="920"/>
    <n v="512"/>
    <n v="1016"/>
    <n v="512"/>
    <n v="1016"/>
    <x v="0"/>
    <x v="2"/>
    <n v="11"/>
  </r>
  <r>
    <x v="0"/>
    <x v="6"/>
    <x v="95"/>
    <s v="MMR001CMP041"/>
    <s v="GCA"/>
    <s v="Rural"/>
    <n v="172"/>
    <n v="838"/>
    <n v="179"/>
    <n v="940"/>
    <n v="179"/>
    <n v="940"/>
    <x v="0"/>
    <x v="0"/>
    <n v="4"/>
  </r>
  <r>
    <x v="0"/>
    <x v="6"/>
    <x v="95"/>
    <s v="MMR001CMP041"/>
    <s v="GCA"/>
    <s v="Rural"/>
    <n v="172"/>
    <n v="838"/>
    <n v="179"/>
    <n v="940"/>
    <n v="179"/>
    <n v="940"/>
    <x v="0"/>
    <x v="1"/>
    <n v="4"/>
  </r>
  <r>
    <x v="1"/>
    <x v="13"/>
    <x v="100"/>
    <s v="MMR015CMP217"/>
    <s v="GCA"/>
    <s v="Mixed"/>
    <n v="23"/>
    <n v="112"/>
    <n v="22"/>
    <n v="111"/>
    <n v="22"/>
    <n v="111"/>
    <x v="0"/>
    <x v="2"/>
    <n v="2"/>
  </r>
  <r>
    <x v="1"/>
    <x v="13"/>
    <x v="105"/>
    <s v="MMR015CMP018"/>
    <s v="GCA"/>
    <s v="Rural"/>
    <n v="63"/>
    <n v="305"/>
    <n v="69"/>
    <n v="305"/>
    <n v="69"/>
    <n v="305"/>
    <x v="0"/>
    <x v="2"/>
    <n v="4"/>
  </r>
  <r>
    <x v="1"/>
    <x v="13"/>
    <x v="83"/>
    <s v="MMR015CMP017"/>
    <s v="GCA"/>
    <s v="Urban"/>
    <n v="31"/>
    <n v="144"/>
    <n v="30"/>
    <n v="139"/>
    <n v="30"/>
    <n v="139"/>
    <x v="0"/>
    <x v="0"/>
    <n v="3"/>
  </r>
  <r>
    <x v="1"/>
    <x v="15"/>
    <x v="101"/>
    <s v="MMR015CMP213"/>
    <s v="GCA"/>
    <s v="Urban"/>
    <n v="56"/>
    <n v="236"/>
    <n v="52"/>
    <n v="212"/>
    <n v="52"/>
    <n v="212"/>
    <x v="0"/>
    <x v="1"/>
    <n v="2"/>
  </r>
  <r>
    <x v="0"/>
    <x v="5"/>
    <x v="106"/>
    <s v="MMR001CMP072"/>
    <s v="GCA"/>
    <s v="Mixed"/>
    <n v="50"/>
    <n v="293"/>
    <n v="50"/>
    <n v="309"/>
    <n v="50"/>
    <n v="309"/>
    <x v="0"/>
    <x v="2"/>
    <n v="8"/>
  </r>
  <r>
    <x v="1"/>
    <x v="13"/>
    <x v="94"/>
    <s v="MMR015CMP016"/>
    <s v="GCA"/>
    <s v="Urban"/>
    <n v="65"/>
    <n v="285"/>
    <n v="63"/>
    <n v="286"/>
    <n v="63"/>
    <n v="286"/>
    <x v="0"/>
    <x v="0"/>
    <n v="3"/>
  </r>
  <r>
    <x v="0"/>
    <x v="5"/>
    <x v="106"/>
    <s v="MMR001CMP072"/>
    <s v="GCA"/>
    <s v="Mixed"/>
    <n v="50"/>
    <n v="293"/>
    <n v="50"/>
    <n v="309"/>
    <n v="50"/>
    <n v="309"/>
    <x v="0"/>
    <x v="1"/>
    <n v="5"/>
  </r>
  <r>
    <x v="1"/>
    <x v="13"/>
    <x v="94"/>
    <s v="MMR015CMP016"/>
    <s v="GCA"/>
    <s v="Urban"/>
    <n v="65"/>
    <n v="285"/>
    <n v="63"/>
    <n v="286"/>
    <n v="63"/>
    <n v="286"/>
    <x v="0"/>
    <x v="2"/>
    <n v="3"/>
  </r>
  <r>
    <x v="0"/>
    <x v="5"/>
    <x v="106"/>
    <s v="MMR001CMP072"/>
    <s v="GCA"/>
    <s v="Mixed"/>
    <n v="50"/>
    <n v="293"/>
    <n v="50"/>
    <n v="309"/>
    <n v="50"/>
    <n v="309"/>
    <x v="0"/>
    <x v="0"/>
    <n v="3"/>
  </r>
  <r>
    <x v="1"/>
    <x v="15"/>
    <x v="101"/>
    <s v="MMR015CMP213"/>
    <s v="GCA"/>
    <s v="Urban"/>
    <n v="56"/>
    <n v="236"/>
    <n v="52"/>
    <n v="212"/>
    <n v="52"/>
    <n v="212"/>
    <x v="0"/>
    <x v="2"/>
    <n v="3"/>
  </r>
  <r>
    <x v="1"/>
    <x v="13"/>
    <x v="105"/>
    <s v="MMR015CMP018"/>
    <s v="GCA"/>
    <s v="Rural"/>
    <n v="63"/>
    <n v="305"/>
    <n v="69"/>
    <n v="305"/>
    <n v="69"/>
    <n v="305"/>
    <x v="0"/>
    <x v="0"/>
    <n v="2"/>
  </r>
  <r>
    <x v="1"/>
    <x v="9"/>
    <x v="97"/>
    <s v="MMR015CMP004"/>
    <s v="GCA"/>
    <s v="Urban"/>
    <n v="70"/>
    <n v="368"/>
    <n v="70"/>
    <n v="363"/>
    <n v="70"/>
    <n v="0"/>
    <x v="0"/>
    <x v="1"/>
    <n v="1"/>
  </r>
  <r>
    <x v="0"/>
    <x v="8"/>
    <x v="107"/>
    <s v="MMR001CMP066"/>
    <s v="GCA"/>
    <s v="Urban"/>
    <n v="221"/>
    <n v="1003"/>
    <n v="192"/>
    <n v="873"/>
    <n v="192"/>
    <n v="873"/>
    <x v="0"/>
    <x v="2"/>
    <n v="17"/>
  </r>
  <r>
    <x v="1"/>
    <x v="13"/>
    <x v="102"/>
    <s v="MMR015CMP020"/>
    <s v="GCA"/>
    <s v="Rural"/>
    <n v="218"/>
    <n v="1108"/>
    <n v="202"/>
    <n v="906"/>
    <n v="202"/>
    <n v="906"/>
    <x v="0"/>
    <x v="1"/>
    <n v="4"/>
  </r>
  <r>
    <x v="0"/>
    <x v="8"/>
    <x v="107"/>
    <s v="MMR001CMP066"/>
    <s v="GCA"/>
    <s v="Urban"/>
    <n v="221"/>
    <n v="1003"/>
    <n v="192"/>
    <n v="873"/>
    <n v="192"/>
    <n v="873"/>
    <x v="0"/>
    <x v="1"/>
    <n v="11"/>
  </r>
  <r>
    <x v="1"/>
    <x v="13"/>
    <x v="102"/>
    <s v="MMR015CMP020"/>
    <s v="GCA"/>
    <s v="Rural"/>
    <n v="218"/>
    <n v="1108"/>
    <n v="202"/>
    <n v="906"/>
    <n v="202"/>
    <n v="906"/>
    <x v="0"/>
    <x v="0"/>
    <n v="5"/>
  </r>
  <r>
    <x v="0"/>
    <x v="8"/>
    <x v="107"/>
    <s v="MMR001CMP066"/>
    <s v="GCA"/>
    <s v="Urban"/>
    <n v="221"/>
    <n v="1003"/>
    <n v="192"/>
    <n v="873"/>
    <n v="192"/>
    <n v="873"/>
    <x v="0"/>
    <x v="0"/>
    <n v="6"/>
  </r>
  <r>
    <x v="1"/>
    <x v="15"/>
    <x v="108"/>
    <s v="MMR015CMP216"/>
    <s v="GCA"/>
    <s v="Urban"/>
    <n v="26"/>
    <n v="111"/>
    <n v="26"/>
    <n v="118"/>
    <n v="26"/>
    <n v="118"/>
    <x v="0"/>
    <x v="2"/>
    <n v="0"/>
  </r>
  <r>
    <x v="1"/>
    <x v="15"/>
    <x v="108"/>
    <s v="MMR015CMP216"/>
    <s v="GCA"/>
    <s v="Urban"/>
    <n v="26"/>
    <n v="111"/>
    <n v="26"/>
    <n v="118"/>
    <n v="26"/>
    <n v="118"/>
    <x v="0"/>
    <x v="1"/>
    <n v="0"/>
  </r>
  <r>
    <x v="1"/>
    <x v="15"/>
    <x v="108"/>
    <s v="MMR015CMP216"/>
    <s v="GCA"/>
    <s v="Urban"/>
    <n v="26"/>
    <n v="111"/>
    <n v="26"/>
    <n v="118"/>
    <n v="26"/>
    <n v="118"/>
    <x v="0"/>
    <x v="0"/>
    <n v="0"/>
  </r>
  <r>
    <x v="1"/>
    <x v="13"/>
    <x v="105"/>
    <s v="MMR015CMP018"/>
    <s v="GCA"/>
    <s v="Rural"/>
    <n v="63"/>
    <n v="305"/>
    <n v="69"/>
    <n v="305"/>
    <n v="69"/>
    <n v="305"/>
    <x v="0"/>
    <x v="1"/>
    <n v="2"/>
  </r>
  <r>
    <x v="0"/>
    <x v="6"/>
    <x v="109"/>
    <s v="MMR001CMP030"/>
    <s v="GCA"/>
    <s v="Urban"/>
    <n v="31"/>
    <n v="171"/>
    <n v="23"/>
    <n v="124"/>
    <n v="31"/>
    <n v="171"/>
    <x v="0"/>
    <x v="2"/>
    <n v="1"/>
  </r>
  <r>
    <x v="0"/>
    <x v="6"/>
    <x v="110"/>
    <s v="MMR001CMP028"/>
    <s v="GCA"/>
    <s v="Rural"/>
    <n v="99"/>
    <n v="480"/>
    <n v="65"/>
    <n v="360"/>
    <n v="99"/>
    <n v="480"/>
    <x v="0"/>
    <x v="1"/>
    <n v="2"/>
  </r>
  <r>
    <x v="0"/>
    <x v="6"/>
    <x v="110"/>
    <s v="MMR001CMP028"/>
    <s v="GCA"/>
    <s v="Rural"/>
    <n v="99"/>
    <n v="480"/>
    <n v="65"/>
    <n v="360"/>
    <n v="99"/>
    <n v="480"/>
    <x v="0"/>
    <x v="2"/>
    <n v="5"/>
  </r>
  <r>
    <x v="0"/>
    <x v="6"/>
    <x v="110"/>
    <s v="MMR001CMP028"/>
    <s v="GCA"/>
    <s v="Rural"/>
    <n v="99"/>
    <n v="480"/>
    <n v="65"/>
    <n v="360"/>
    <n v="99"/>
    <n v="480"/>
    <x v="0"/>
    <x v="0"/>
    <n v="3"/>
  </r>
  <r>
    <x v="0"/>
    <x v="5"/>
    <x v="111"/>
    <s v="MMR001CMP071"/>
    <s v="GCA"/>
    <s v="Urban"/>
    <n v="29"/>
    <n v="182"/>
    <n v="36"/>
    <n v="215"/>
    <n v="36"/>
    <n v="217"/>
    <x v="0"/>
    <x v="2"/>
    <n v="1"/>
  </r>
  <r>
    <x v="0"/>
    <x v="5"/>
    <x v="111"/>
    <s v="MMR001CMP071"/>
    <s v="GCA"/>
    <s v="Urban"/>
    <n v="29"/>
    <n v="182"/>
    <n v="36"/>
    <n v="215"/>
    <n v="36"/>
    <n v="217"/>
    <x v="0"/>
    <x v="1"/>
    <n v="0"/>
  </r>
  <r>
    <x v="0"/>
    <x v="5"/>
    <x v="111"/>
    <s v="MMR001CMP071"/>
    <s v="GCA"/>
    <s v="Urban"/>
    <n v="29"/>
    <n v="182"/>
    <n v="36"/>
    <n v="215"/>
    <n v="36"/>
    <n v="217"/>
    <x v="0"/>
    <x v="0"/>
    <n v="1"/>
  </r>
  <r>
    <x v="0"/>
    <x v="6"/>
    <x v="112"/>
    <s v="MMR001CMP032"/>
    <s v="GCA"/>
    <s v="Urban"/>
    <n v="91"/>
    <n v="328"/>
    <n v="69"/>
    <n v="258"/>
    <n v="91"/>
    <n v="328"/>
    <x v="0"/>
    <x v="2"/>
    <n v="5"/>
  </r>
  <r>
    <x v="0"/>
    <x v="6"/>
    <x v="109"/>
    <s v="MMR001CMP030"/>
    <s v="GCA"/>
    <s v="Urban"/>
    <n v="31"/>
    <n v="171"/>
    <n v="23"/>
    <n v="124"/>
    <n v="31"/>
    <n v="171"/>
    <x v="0"/>
    <x v="1"/>
    <n v="0"/>
  </r>
  <r>
    <x v="0"/>
    <x v="6"/>
    <x v="113"/>
    <s v="MMR001CMP026"/>
    <s v="GCA"/>
    <s v="Urban"/>
    <n v="88"/>
    <n v="482"/>
    <n v="80"/>
    <n v="427"/>
    <n v="87"/>
    <n v="480"/>
    <x v="0"/>
    <x v="0"/>
    <n v="4"/>
  </r>
  <r>
    <x v="1"/>
    <x v="9"/>
    <x v="97"/>
    <s v="MMR015CMP004"/>
    <s v="GCA"/>
    <s v="Urban"/>
    <n v="70"/>
    <n v="368"/>
    <n v="70"/>
    <n v="363"/>
    <n v="70"/>
    <n v="0"/>
    <x v="0"/>
    <x v="0"/>
    <n v="2"/>
  </r>
  <r>
    <x v="0"/>
    <x v="6"/>
    <x v="114"/>
    <s v="MMR001CMP031"/>
    <s v="GCA"/>
    <s v="Urban"/>
    <n v="143"/>
    <n v="800"/>
    <n v="113"/>
    <n v="618"/>
    <n v="143"/>
    <n v="800"/>
    <x v="0"/>
    <x v="2"/>
    <n v="18"/>
  </r>
  <r>
    <x v="0"/>
    <x v="4"/>
    <x v="91"/>
    <s v="MMR001CMP195"/>
    <s v="GCA"/>
    <s v="Urban"/>
    <n v="143"/>
    <n v="638"/>
    <n v="131"/>
    <n v="593"/>
    <n v="141"/>
    <n v="638"/>
    <x v="0"/>
    <x v="0"/>
    <n v="6"/>
  </r>
  <r>
    <x v="0"/>
    <x v="6"/>
    <x v="114"/>
    <s v="MMR001CMP031"/>
    <s v="GCA"/>
    <s v="Urban"/>
    <n v="143"/>
    <n v="800"/>
    <n v="113"/>
    <n v="618"/>
    <n v="143"/>
    <n v="800"/>
    <x v="0"/>
    <x v="0"/>
    <n v="8"/>
  </r>
  <r>
    <x v="0"/>
    <x v="5"/>
    <x v="115"/>
    <s v="MMR001CMP070"/>
    <s v="GCA"/>
    <s v="Urban"/>
    <n v="188"/>
    <n v="993"/>
    <n v="190"/>
    <n v="1021"/>
    <n v="190"/>
    <n v="1021"/>
    <x v="0"/>
    <x v="2"/>
    <n v="14"/>
  </r>
  <r>
    <x v="0"/>
    <x v="5"/>
    <x v="115"/>
    <s v="MMR001CMP070"/>
    <s v="GCA"/>
    <s v="Urban"/>
    <n v="188"/>
    <n v="993"/>
    <n v="190"/>
    <n v="1021"/>
    <n v="190"/>
    <n v="1021"/>
    <x v="0"/>
    <x v="1"/>
    <n v="6"/>
  </r>
  <r>
    <x v="0"/>
    <x v="5"/>
    <x v="115"/>
    <s v="MMR001CMP070"/>
    <s v="GCA"/>
    <s v="Urban"/>
    <n v="188"/>
    <n v="993"/>
    <n v="190"/>
    <n v="1021"/>
    <n v="190"/>
    <n v="1021"/>
    <x v="0"/>
    <x v="0"/>
    <n v="8"/>
  </r>
  <r>
    <x v="0"/>
    <x v="6"/>
    <x v="109"/>
    <s v="MMR001CMP030"/>
    <s v="GCA"/>
    <s v="Urban"/>
    <n v="31"/>
    <n v="171"/>
    <n v="23"/>
    <n v="124"/>
    <n v="31"/>
    <n v="171"/>
    <x v="0"/>
    <x v="0"/>
    <n v="1"/>
  </r>
  <r>
    <x v="0"/>
    <x v="3"/>
    <x v="116"/>
    <s v="MMR001CMP236"/>
    <s v="GCA"/>
    <s v="Rural"/>
    <n v="40"/>
    <n v="158"/>
    <n v="31"/>
    <n v="138"/>
    <n v="31"/>
    <n v="138"/>
    <x v="0"/>
    <x v="1"/>
    <n v="0"/>
  </r>
  <r>
    <x v="0"/>
    <x v="0"/>
    <x v="66"/>
    <s v="MMR001CMP020"/>
    <s v="GCA"/>
    <s v="Rural"/>
    <n v="21"/>
    <n v="99"/>
    <n v="18"/>
    <n v="89"/>
    <n v="21"/>
    <n v="99"/>
    <x v="0"/>
    <x v="0"/>
    <n v="0"/>
  </r>
  <r>
    <x v="0"/>
    <x v="0"/>
    <x v="117"/>
    <s v="MMR001CMP021"/>
    <s v="GCA"/>
    <s v="Rural"/>
    <n v="14"/>
    <n v="71"/>
    <n v="11"/>
    <n v="56"/>
    <n v="13"/>
    <n v="71"/>
    <x v="0"/>
    <x v="2"/>
    <n v="1"/>
  </r>
  <r>
    <x v="0"/>
    <x v="0"/>
    <x v="117"/>
    <s v="MMR001CMP021"/>
    <s v="GCA"/>
    <s v="Rural"/>
    <n v="14"/>
    <n v="71"/>
    <n v="11"/>
    <n v="56"/>
    <n v="13"/>
    <n v="71"/>
    <x v="0"/>
    <x v="0"/>
    <n v="0"/>
  </r>
  <r>
    <x v="0"/>
    <x v="0"/>
    <x v="117"/>
    <s v="MMR001CMP021"/>
    <s v="GCA"/>
    <s v="Rural"/>
    <n v="14"/>
    <n v="71"/>
    <n v="11"/>
    <n v="56"/>
    <n v="13"/>
    <n v="71"/>
    <x v="0"/>
    <x v="1"/>
    <n v="1"/>
  </r>
  <r>
    <x v="0"/>
    <x v="7"/>
    <x v="118"/>
    <s v="MMR001CMP047"/>
    <s v="GCA"/>
    <s v="Urban"/>
    <n v="652"/>
    <n v="3706"/>
    <n v="629"/>
    <n v="3794"/>
    <n v="629"/>
    <n v="3794"/>
    <x v="0"/>
    <x v="2"/>
    <n v="67"/>
  </r>
  <r>
    <x v="0"/>
    <x v="7"/>
    <x v="118"/>
    <s v="MMR001CMP047"/>
    <s v="GCA"/>
    <s v="Urban"/>
    <n v="652"/>
    <n v="3706"/>
    <n v="629"/>
    <n v="3794"/>
    <n v="629"/>
    <n v="3794"/>
    <x v="0"/>
    <x v="1"/>
    <n v="30"/>
  </r>
  <r>
    <x v="0"/>
    <x v="0"/>
    <x v="119"/>
    <s v="MMR001CMP022"/>
    <s v="GCA"/>
    <s v="Urban"/>
    <n v="7"/>
    <n v="37"/>
    <n v="7"/>
    <n v="37"/>
    <n v="7"/>
    <n v="37"/>
    <x v="0"/>
    <x v="2"/>
    <n v="0"/>
  </r>
  <r>
    <x v="0"/>
    <x v="6"/>
    <x v="113"/>
    <s v="MMR001CMP026"/>
    <s v="GCA"/>
    <s v="Urban"/>
    <n v="88"/>
    <n v="482"/>
    <n v="80"/>
    <n v="427"/>
    <n v="87"/>
    <n v="480"/>
    <x v="0"/>
    <x v="2"/>
    <n v="9"/>
  </r>
  <r>
    <x v="0"/>
    <x v="3"/>
    <x v="116"/>
    <s v="MMR001CMP236"/>
    <s v="GCA"/>
    <s v="Rural"/>
    <n v="40"/>
    <n v="158"/>
    <n v="31"/>
    <n v="138"/>
    <n v="31"/>
    <n v="138"/>
    <x v="0"/>
    <x v="2"/>
    <n v="1"/>
  </r>
  <r>
    <x v="0"/>
    <x v="6"/>
    <x v="113"/>
    <s v="MMR001CMP026"/>
    <s v="GCA"/>
    <s v="Urban"/>
    <n v="88"/>
    <n v="482"/>
    <n v="80"/>
    <n v="427"/>
    <n v="87"/>
    <n v="480"/>
    <x v="0"/>
    <x v="1"/>
    <n v="5"/>
  </r>
  <r>
    <x v="0"/>
    <x v="3"/>
    <x v="116"/>
    <s v="MMR001CMP236"/>
    <s v="GCA"/>
    <s v="Rural"/>
    <n v="40"/>
    <n v="158"/>
    <n v="31"/>
    <n v="138"/>
    <n v="31"/>
    <n v="138"/>
    <x v="0"/>
    <x v="0"/>
    <n v="1"/>
  </r>
  <r>
    <x v="0"/>
    <x v="5"/>
    <x v="120"/>
    <s v="MMR001CMP073"/>
    <s v="GCA"/>
    <s v="Rural"/>
    <n v="45"/>
    <n v="269"/>
    <n v="39"/>
    <n v="237"/>
    <n v="39"/>
    <n v="237"/>
    <x v="0"/>
    <x v="0"/>
    <n v="0"/>
  </r>
  <r>
    <x v="0"/>
    <x v="0"/>
    <x v="119"/>
    <s v="MMR001CMP022"/>
    <s v="GCA"/>
    <s v="Urban"/>
    <n v="7"/>
    <n v="37"/>
    <n v="7"/>
    <n v="37"/>
    <n v="7"/>
    <n v="37"/>
    <x v="0"/>
    <x v="0"/>
    <n v="0"/>
  </r>
  <r>
    <x v="0"/>
    <x v="0"/>
    <x v="119"/>
    <s v="MMR001CMP022"/>
    <s v="GCA"/>
    <s v="Urban"/>
    <n v="7"/>
    <n v="37"/>
    <n v="7"/>
    <n v="37"/>
    <n v="7"/>
    <n v="37"/>
    <x v="0"/>
    <x v="1"/>
    <n v="0"/>
  </r>
  <r>
    <x v="0"/>
    <x v="5"/>
    <x v="120"/>
    <s v="MMR001CMP073"/>
    <s v="GCA"/>
    <s v="Rural"/>
    <n v="45"/>
    <n v="269"/>
    <n v="39"/>
    <n v="237"/>
    <n v="39"/>
    <n v="237"/>
    <x v="0"/>
    <x v="1"/>
    <n v="0"/>
  </r>
  <r>
    <x v="0"/>
    <x v="5"/>
    <x v="120"/>
    <s v="MMR001CMP073"/>
    <s v="GCA"/>
    <s v="Rural"/>
    <n v="45"/>
    <n v="269"/>
    <n v="39"/>
    <n v="237"/>
    <n v="39"/>
    <n v="237"/>
    <x v="0"/>
    <x v="2"/>
    <n v="0"/>
  </r>
  <r>
    <x v="0"/>
    <x v="6"/>
    <x v="114"/>
    <s v="MMR001CMP031"/>
    <s v="GCA"/>
    <s v="Urban"/>
    <n v="143"/>
    <n v="800"/>
    <n v="113"/>
    <n v="618"/>
    <n v="143"/>
    <n v="800"/>
    <x v="0"/>
    <x v="1"/>
    <n v="10"/>
  </r>
  <r>
    <x v="0"/>
    <x v="7"/>
    <x v="118"/>
    <s v="MMR001CMP047"/>
    <s v="GCA"/>
    <s v="Urban"/>
    <n v="652"/>
    <n v="3706"/>
    <n v="629"/>
    <n v="3794"/>
    <n v="629"/>
    <n v="3794"/>
    <x v="0"/>
    <x v="0"/>
    <n v="37"/>
  </r>
  <r>
    <x v="0"/>
    <x v="6"/>
    <x v="121"/>
    <s v="MMR001CMP037"/>
    <s v="GCA"/>
    <s v="Urban"/>
    <n v="44"/>
    <n v="183"/>
    <n v="25"/>
    <n v="115"/>
    <n v="44"/>
    <n v="181"/>
    <x v="0"/>
    <x v="1"/>
    <n v="0"/>
  </r>
  <r>
    <x v="0"/>
    <x v="6"/>
    <x v="122"/>
    <s v="MMR001CMP038"/>
    <s v="GCA"/>
    <s v="Urban"/>
    <n v="70"/>
    <n v="278"/>
    <n v="37"/>
    <n v="156"/>
    <n v="71"/>
    <n v="277"/>
    <x v="0"/>
    <x v="0"/>
    <n v="0"/>
  </r>
  <r>
    <x v="0"/>
    <x v="4"/>
    <x v="123"/>
    <s v="MMR001CMP042"/>
    <s v="GCA"/>
    <s v="Urban"/>
    <n v="109"/>
    <n v="511"/>
    <n v="109"/>
    <n v="513"/>
    <n v="109"/>
    <n v="0"/>
    <x v="0"/>
    <x v="2"/>
    <n v="0"/>
  </r>
  <r>
    <x v="0"/>
    <x v="6"/>
    <x v="112"/>
    <s v="MMR001CMP032"/>
    <s v="GCA"/>
    <s v="Urban"/>
    <n v="91"/>
    <n v="328"/>
    <n v="69"/>
    <n v="258"/>
    <n v="91"/>
    <n v="328"/>
    <x v="0"/>
    <x v="1"/>
    <n v="2"/>
  </r>
  <r>
    <x v="0"/>
    <x v="4"/>
    <x v="123"/>
    <s v="MMR001CMP042"/>
    <s v="GCA"/>
    <s v="Urban"/>
    <n v="109"/>
    <n v="511"/>
    <n v="109"/>
    <n v="513"/>
    <n v="109"/>
    <n v="0"/>
    <x v="0"/>
    <x v="1"/>
    <n v="3"/>
  </r>
  <r>
    <x v="0"/>
    <x v="6"/>
    <x v="122"/>
    <s v="MMR001CMP038"/>
    <s v="GCA"/>
    <s v="Urban"/>
    <n v="70"/>
    <n v="278"/>
    <n v="37"/>
    <n v="156"/>
    <n v="71"/>
    <n v="277"/>
    <x v="0"/>
    <x v="2"/>
    <n v="2"/>
  </r>
  <r>
    <x v="0"/>
    <x v="7"/>
    <x v="124"/>
    <s v="MMR001CMP193"/>
    <s v="GCA"/>
    <s v="Rural"/>
    <n v="157"/>
    <n v="761"/>
    <n v="150"/>
    <n v="761"/>
    <n v="150"/>
    <n v="761"/>
    <x v="0"/>
    <x v="0"/>
    <n v="9"/>
  </r>
  <r>
    <x v="0"/>
    <x v="7"/>
    <x v="124"/>
    <s v="MMR001CMP193"/>
    <s v="GCA"/>
    <s v="Rural"/>
    <n v="157"/>
    <n v="761"/>
    <n v="150"/>
    <n v="761"/>
    <n v="150"/>
    <n v="761"/>
    <x v="0"/>
    <x v="1"/>
    <n v="6"/>
  </r>
  <r>
    <x v="0"/>
    <x v="7"/>
    <x v="124"/>
    <s v="MMR001CMP193"/>
    <s v="GCA"/>
    <s v="Rural"/>
    <n v="157"/>
    <n v="761"/>
    <n v="150"/>
    <n v="761"/>
    <n v="150"/>
    <n v="761"/>
    <x v="0"/>
    <x v="2"/>
    <n v="15"/>
  </r>
  <r>
    <x v="0"/>
    <x v="8"/>
    <x v="125"/>
    <s v="MMR001CMP218"/>
    <s v="GCA"/>
    <s v="Rural"/>
    <n v="372"/>
    <n v="1443"/>
    <n v="165"/>
    <n v="1672"/>
    <n v="165"/>
    <n v="1672"/>
    <x v="0"/>
    <x v="2"/>
    <n v="14"/>
  </r>
  <r>
    <x v="0"/>
    <x v="8"/>
    <x v="125"/>
    <s v="MMR001CMP218"/>
    <s v="GCA"/>
    <s v="Rural"/>
    <n v="372"/>
    <n v="1443"/>
    <n v="165"/>
    <n v="1672"/>
    <n v="165"/>
    <n v="1672"/>
    <x v="0"/>
    <x v="1"/>
    <n v="7"/>
  </r>
  <r>
    <x v="0"/>
    <x v="8"/>
    <x v="125"/>
    <s v="MMR001CMP218"/>
    <s v="GCA"/>
    <s v="Rural"/>
    <n v="372"/>
    <n v="1443"/>
    <n v="165"/>
    <n v="1672"/>
    <n v="165"/>
    <n v="1672"/>
    <x v="0"/>
    <x v="0"/>
    <n v="7"/>
  </r>
  <r>
    <x v="0"/>
    <x v="6"/>
    <x v="122"/>
    <s v="MMR001CMP038"/>
    <s v="GCA"/>
    <s v="Urban"/>
    <n v="70"/>
    <n v="278"/>
    <n v="37"/>
    <n v="156"/>
    <n v="71"/>
    <n v="277"/>
    <x v="0"/>
    <x v="1"/>
    <n v="2"/>
  </r>
  <r>
    <x v="0"/>
    <x v="6"/>
    <x v="121"/>
    <s v="MMR001CMP037"/>
    <s v="GCA"/>
    <s v="Urban"/>
    <n v="44"/>
    <n v="183"/>
    <n v="25"/>
    <n v="115"/>
    <n v="44"/>
    <n v="181"/>
    <x v="0"/>
    <x v="2"/>
    <n v="1"/>
  </r>
  <r>
    <x v="0"/>
    <x v="6"/>
    <x v="121"/>
    <s v="MMR001CMP037"/>
    <s v="GCA"/>
    <s v="Urban"/>
    <n v="44"/>
    <n v="183"/>
    <n v="25"/>
    <n v="115"/>
    <n v="44"/>
    <n v="181"/>
    <x v="0"/>
    <x v="0"/>
    <n v="1"/>
  </r>
  <r>
    <x v="0"/>
    <x v="6"/>
    <x v="126"/>
    <s v="MMR001CMP033"/>
    <s v="GCA"/>
    <s v="Rural"/>
    <n v="18"/>
    <n v="82"/>
    <n v="12"/>
    <n v="51"/>
    <n v="18"/>
    <n v="81"/>
    <x v="0"/>
    <x v="1"/>
    <n v="1"/>
  </r>
  <r>
    <x v="0"/>
    <x v="6"/>
    <x v="126"/>
    <s v="MMR001CMP033"/>
    <s v="GCA"/>
    <s v="Rural"/>
    <n v="18"/>
    <n v="82"/>
    <n v="12"/>
    <n v="51"/>
    <n v="18"/>
    <n v="81"/>
    <x v="0"/>
    <x v="0"/>
    <n v="0"/>
  </r>
  <r>
    <x v="1"/>
    <x v="9"/>
    <x v="127"/>
    <s v="MMR015CMP003"/>
    <s v="GCA"/>
    <s v="Urban"/>
    <n v="48"/>
    <n v="218"/>
    <n v="44"/>
    <n v="215"/>
    <n v="44"/>
    <n v="215"/>
    <x v="0"/>
    <x v="0"/>
    <n v="0"/>
  </r>
  <r>
    <x v="1"/>
    <x v="9"/>
    <x v="127"/>
    <s v="MMR015CMP003"/>
    <s v="GCA"/>
    <s v="Urban"/>
    <n v="48"/>
    <n v="218"/>
    <n v="44"/>
    <n v="215"/>
    <n v="44"/>
    <n v="215"/>
    <x v="0"/>
    <x v="1"/>
    <n v="0"/>
  </r>
  <r>
    <x v="1"/>
    <x v="9"/>
    <x v="127"/>
    <s v="MMR015CMP003"/>
    <s v="GCA"/>
    <s v="Urban"/>
    <n v="48"/>
    <n v="218"/>
    <n v="44"/>
    <n v="215"/>
    <n v="44"/>
    <n v="215"/>
    <x v="0"/>
    <x v="2"/>
    <n v="0"/>
  </r>
  <r>
    <x v="0"/>
    <x v="4"/>
    <x v="123"/>
    <s v="MMR001CMP042"/>
    <s v="GCA"/>
    <s v="Urban"/>
    <n v="109"/>
    <n v="511"/>
    <n v="109"/>
    <n v="513"/>
    <n v="109"/>
    <n v="0"/>
    <x v="0"/>
    <x v="0"/>
    <n v="3"/>
  </r>
  <r>
    <x v="0"/>
    <x v="6"/>
    <x v="112"/>
    <s v="MMR001CMP032"/>
    <s v="GCA"/>
    <s v="Urban"/>
    <n v="91"/>
    <n v="328"/>
    <n v="69"/>
    <n v="258"/>
    <n v="91"/>
    <n v="328"/>
    <x v="0"/>
    <x v="0"/>
    <n v="3"/>
  </r>
  <r>
    <x v="0"/>
    <x v="6"/>
    <x v="126"/>
    <s v="MMR001CMP033"/>
    <s v="GCA"/>
    <s v="Rural"/>
    <n v="18"/>
    <n v="82"/>
    <n v="12"/>
    <n v="51"/>
    <n v="18"/>
    <n v="81"/>
    <x v="0"/>
    <x v="2"/>
    <n v="1"/>
  </r>
  <r>
    <x v="0"/>
    <x v="7"/>
    <x v="29"/>
    <s v="MMR001CMP050"/>
    <s v="GCA"/>
    <s v="Urban"/>
    <n v="274"/>
    <n v="1349"/>
    <n v="255"/>
    <n v="1126"/>
    <n v="255"/>
    <n v="0"/>
    <x v="1"/>
    <x v="1"/>
    <n v="12"/>
  </r>
  <r>
    <x v="0"/>
    <x v="0"/>
    <x v="64"/>
    <s v="MMR001CMP005"/>
    <s v="GCA"/>
    <s v="Urban"/>
    <n v="43"/>
    <n v="216"/>
    <n v="32"/>
    <n v="171"/>
    <n v="43"/>
    <n v="216"/>
    <x v="1"/>
    <x v="1"/>
    <n v="4"/>
  </r>
  <r>
    <x v="0"/>
    <x v="0"/>
    <x v="64"/>
    <s v="MMR001CMP005"/>
    <s v="GCA"/>
    <s v="Urban"/>
    <n v="43"/>
    <n v="216"/>
    <n v="32"/>
    <n v="171"/>
    <n v="43"/>
    <n v="216"/>
    <x v="1"/>
    <x v="0"/>
    <n v="1"/>
  </r>
  <r>
    <x v="0"/>
    <x v="7"/>
    <x v="29"/>
    <s v="MMR001CMP050"/>
    <s v="GCA"/>
    <s v="Urban"/>
    <n v="274"/>
    <n v="1349"/>
    <n v="255"/>
    <n v="1126"/>
    <n v="255"/>
    <n v="0"/>
    <x v="1"/>
    <x v="2"/>
    <n v="0"/>
  </r>
  <r>
    <x v="0"/>
    <x v="0"/>
    <x v="46"/>
    <s v="MMR001CMP011"/>
    <s v="GCA"/>
    <s v="Urban"/>
    <n v="50"/>
    <n v="236"/>
    <n v="8"/>
    <n v="35"/>
    <n v="8"/>
    <n v="35"/>
    <x v="1"/>
    <x v="2"/>
    <n v="0"/>
  </r>
  <r>
    <x v="0"/>
    <x v="0"/>
    <x v="78"/>
    <s v="MMR001CMP014"/>
    <s v="GCA"/>
    <s v="Urban"/>
    <n v="138"/>
    <n v="697"/>
    <n v="82"/>
    <n v="467"/>
    <n v="138"/>
    <n v="697"/>
    <x v="1"/>
    <x v="0"/>
    <n v="5"/>
  </r>
  <r>
    <x v="0"/>
    <x v="4"/>
    <x v="4"/>
    <s v="MMR001CMP225"/>
    <s v="GCA"/>
    <s v="Rural"/>
    <n v="30"/>
    <n v="174"/>
    <n v="28"/>
    <n v="167"/>
    <n v="30"/>
    <n v="174"/>
    <x v="1"/>
    <x v="1"/>
    <n v="2"/>
  </r>
  <r>
    <x v="0"/>
    <x v="7"/>
    <x v="77"/>
    <s v="MMR001CMP054"/>
    <s v="GCA"/>
    <s v="Rural"/>
    <n v="20"/>
    <n v="103"/>
    <n v="19"/>
    <n v="108"/>
    <n v="19"/>
    <n v="0"/>
    <x v="1"/>
    <x v="0"/>
    <n v="2"/>
  </r>
  <r>
    <x v="0"/>
    <x v="0"/>
    <x v="65"/>
    <s v="MMR001CMP001"/>
    <s v="GCA"/>
    <s v="Urban"/>
    <n v="54"/>
    <n v="355"/>
    <n v="51"/>
    <n v="273"/>
    <n v="67"/>
    <n v="365"/>
    <x v="1"/>
    <x v="0"/>
    <n v="6"/>
  </r>
  <r>
    <x v="0"/>
    <x v="0"/>
    <x v="65"/>
    <s v="MMR001CMP001"/>
    <s v="GCA"/>
    <s v="Urban"/>
    <n v="54"/>
    <n v="355"/>
    <n v="51"/>
    <n v="273"/>
    <n v="67"/>
    <n v="365"/>
    <x v="1"/>
    <x v="1"/>
    <n v="2"/>
  </r>
  <r>
    <x v="0"/>
    <x v="0"/>
    <x v="65"/>
    <s v="MMR001CMP001"/>
    <s v="GCA"/>
    <s v="Urban"/>
    <n v="54"/>
    <n v="355"/>
    <n v="51"/>
    <n v="273"/>
    <n v="67"/>
    <n v="365"/>
    <x v="1"/>
    <x v="2"/>
    <n v="8"/>
  </r>
  <r>
    <x v="0"/>
    <x v="4"/>
    <x v="4"/>
    <s v="MMR001CMP225"/>
    <s v="GCA"/>
    <s v="Rural"/>
    <n v="30"/>
    <n v="174"/>
    <n v="28"/>
    <n v="167"/>
    <n v="30"/>
    <n v="174"/>
    <x v="1"/>
    <x v="2"/>
    <n v="5"/>
  </r>
  <r>
    <x v="0"/>
    <x v="7"/>
    <x v="77"/>
    <s v="MMR001CMP054"/>
    <s v="GCA"/>
    <s v="Rural"/>
    <n v="20"/>
    <n v="103"/>
    <n v="19"/>
    <n v="108"/>
    <n v="19"/>
    <n v="0"/>
    <x v="1"/>
    <x v="2"/>
    <n v="0"/>
  </r>
  <r>
    <x v="0"/>
    <x v="7"/>
    <x v="77"/>
    <s v="MMR001CMP054"/>
    <s v="GCA"/>
    <s v="Rural"/>
    <n v="20"/>
    <n v="103"/>
    <n v="19"/>
    <n v="108"/>
    <n v="19"/>
    <n v="0"/>
    <x v="1"/>
    <x v="1"/>
    <n v="0"/>
  </r>
  <r>
    <x v="0"/>
    <x v="0"/>
    <x v="78"/>
    <s v="MMR001CMP014"/>
    <s v="GCA"/>
    <s v="Urban"/>
    <n v="138"/>
    <n v="697"/>
    <n v="82"/>
    <n v="467"/>
    <n v="138"/>
    <n v="697"/>
    <x v="1"/>
    <x v="2"/>
    <n v="7"/>
  </r>
  <r>
    <x v="0"/>
    <x v="0"/>
    <x v="78"/>
    <s v="MMR001CMP014"/>
    <s v="GCA"/>
    <s v="Urban"/>
    <n v="138"/>
    <n v="697"/>
    <n v="82"/>
    <n v="467"/>
    <n v="138"/>
    <n v="697"/>
    <x v="1"/>
    <x v="1"/>
    <n v="2"/>
  </r>
  <r>
    <x v="0"/>
    <x v="4"/>
    <x v="4"/>
    <s v="MMR001CMP225"/>
    <s v="GCA"/>
    <s v="Rural"/>
    <n v="30"/>
    <n v="174"/>
    <n v="28"/>
    <n v="167"/>
    <n v="30"/>
    <n v="174"/>
    <x v="1"/>
    <x v="0"/>
    <n v="3"/>
  </r>
  <r>
    <x v="0"/>
    <x v="0"/>
    <x v="67"/>
    <s v="MMR001CMP006"/>
    <s v="GCA"/>
    <s v="Urban"/>
    <n v="95"/>
    <n v="385"/>
    <m/>
    <m/>
    <m/>
    <n v="395"/>
    <x v="1"/>
    <x v="1"/>
    <n v="1"/>
  </r>
  <r>
    <x v="0"/>
    <x v="0"/>
    <x v="46"/>
    <s v="MMR001CMP011"/>
    <s v="GCA"/>
    <s v="Urban"/>
    <n v="50"/>
    <n v="236"/>
    <n v="8"/>
    <n v="35"/>
    <n v="8"/>
    <n v="35"/>
    <x v="1"/>
    <x v="1"/>
    <n v="0"/>
  </r>
  <r>
    <x v="0"/>
    <x v="8"/>
    <x v="14"/>
    <s v="MMR001CMP132"/>
    <s v="GCA"/>
    <s v="Rural"/>
    <n v="458"/>
    <n v="2139"/>
    <n v="144"/>
    <n v="520"/>
    <n v="144"/>
    <n v="0"/>
    <x v="1"/>
    <x v="0"/>
    <n v="6"/>
  </r>
  <r>
    <x v="0"/>
    <x v="8"/>
    <x v="14"/>
    <s v="MMR001CMP132"/>
    <s v="GCA"/>
    <s v="Rural"/>
    <n v="458"/>
    <n v="2139"/>
    <n v="144"/>
    <n v="520"/>
    <n v="144"/>
    <n v="0"/>
    <x v="1"/>
    <x v="1"/>
    <n v="7"/>
  </r>
  <r>
    <x v="0"/>
    <x v="8"/>
    <x v="14"/>
    <s v="MMR001CMP132"/>
    <s v="GCA"/>
    <s v="Rural"/>
    <n v="458"/>
    <n v="2139"/>
    <n v="144"/>
    <n v="520"/>
    <n v="144"/>
    <n v="0"/>
    <x v="1"/>
    <x v="2"/>
    <n v="0"/>
  </r>
  <r>
    <x v="0"/>
    <x v="3"/>
    <x v="3"/>
    <s v="MMR001CMP078"/>
    <s v="GCA"/>
    <s v="Mixed"/>
    <n v="13"/>
    <n v="64"/>
    <n v="13"/>
    <n v="64"/>
    <n v="13"/>
    <n v="64"/>
    <x v="1"/>
    <x v="0"/>
    <n v="0"/>
  </r>
  <r>
    <x v="0"/>
    <x v="3"/>
    <x v="3"/>
    <s v="MMR001CMP078"/>
    <s v="GCA"/>
    <s v="Mixed"/>
    <n v="13"/>
    <n v="64"/>
    <n v="13"/>
    <n v="64"/>
    <n v="13"/>
    <n v="64"/>
    <x v="1"/>
    <x v="1"/>
    <n v="1"/>
  </r>
  <r>
    <x v="0"/>
    <x v="3"/>
    <x v="3"/>
    <s v="MMR001CMP078"/>
    <s v="GCA"/>
    <s v="Mixed"/>
    <n v="13"/>
    <n v="64"/>
    <n v="13"/>
    <n v="64"/>
    <n v="13"/>
    <n v="64"/>
    <x v="1"/>
    <x v="2"/>
    <n v="2"/>
  </r>
  <r>
    <x v="0"/>
    <x v="8"/>
    <x v="24"/>
    <s v="MMR001CMP128"/>
    <s v="NGCA"/>
    <s v="Rural"/>
    <n v="545"/>
    <n v="2560"/>
    <n v="553"/>
    <n v="2692"/>
    <n v="553"/>
    <n v="0"/>
    <x v="1"/>
    <x v="0"/>
    <n v="41"/>
  </r>
  <r>
    <x v="0"/>
    <x v="8"/>
    <x v="24"/>
    <s v="MMR001CMP128"/>
    <s v="NGCA"/>
    <s v="Rural"/>
    <n v="545"/>
    <n v="2560"/>
    <n v="553"/>
    <n v="2692"/>
    <n v="553"/>
    <n v="0"/>
    <x v="1"/>
    <x v="1"/>
    <n v="53"/>
  </r>
  <r>
    <x v="0"/>
    <x v="0"/>
    <x v="67"/>
    <s v="MMR001CMP006"/>
    <s v="GCA"/>
    <s v="Urban"/>
    <n v="95"/>
    <n v="385"/>
    <m/>
    <m/>
    <m/>
    <n v="395"/>
    <x v="1"/>
    <x v="2"/>
    <n v="1"/>
  </r>
  <r>
    <x v="0"/>
    <x v="0"/>
    <x v="55"/>
    <s v="MMR001CMP016"/>
    <s v="GCA"/>
    <s v="Urban"/>
    <n v="60"/>
    <n v="293"/>
    <n v="60"/>
    <n v="293"/>
    <n v="60"/>
    <n v="293"/>
    <x v="1"/>
    <x v="0"/>
    <n v="0"/>
  </r>
  <r>
    <x v="0"/>
    <x v="0"/>
    <x v="64"/>
    <s v="MMR001CMP005"/>
    <s v="GCA"/>
    <s v="Urban"/>
    <n v="43"/>
    <n v="216"/>
    <n v="32"/>
    <n v="171"/>
    <n v="43"/>
    <n v="216"/>
    <x v="1"/>
    <x v="2"/>
    <n v="5"/>
  </r>
  <r>
    <x v="0"/>
    <x v="0"/>
    <x v="55"/>
    <s v="MMR001CMP016"/>
    <s v="GCA"/>
    <s v="Urban"/>
    <n v="60"/>
    <n v="293"/>
    <n v="60"/>
    <n v="293"/>
    <n v="60"/>
    <n v="293"/>
    <x v="1"/>
    <x v="2"/>
    <n v="0"/>
  </r>
  <r>
    <x v="0"/>
    <x v="3"/>
    <x v="6"/>
    <s v="MMR001CMP077"/>
    <s v="GCA"/>
    <s v="Mixed"/>
    <n v="18"/>
    <n v="79"/>
    <n v="18"/>
    <n v="81"/>
    <n v="18"/>
    <n v="81"/>
    <x v="1"/>
    <x v="2"/>
    <n v="0"/>
  </r>
  <r>
    <x v="0"/>
    <x v="8"/>
    <x v="24"/>
    <s v="MMR001CMP128"/>
    <s v="NGCA"/>
    <s v="Rural"/>
    <n v="545"/>
    <n v="2560"/>
    <n v="553"/>
    <n v="2692"/>
    <n v="553"/>
    <n v="0"/>
    <x v="1"/>
    <x v="2"/>
    <n v="0"/>
  </r>
  <r>
    <x v="0"/>
    <x v="2"/>
    <x v="2"/>
    <s v="MMR001CMP068"/>
    <s v="GCA"/>
    <s v="Urban"/>
    <n v="41"/>
    <n v="152"/>
    <n v="38"/>
    <n v="165"/>
    <n v="38"/>
    <n v="0"/>
    <x v="1"/>
    <x v="0"/>
    <n v="2"/>
  </r>
  <r>
    <x v="0"/>
    <x v="2"/>
    <x v="2"/>
    <s v="MMR001CMP068"/>
    <s v="GCA"/>
    <s v="Urban"/>
    <n v="41"/>
    <n v="152"/>
    <n v="38"/>
    <n v="165"/>
    <n v="38"/>
    <n v="0"/>
    <x v="1"/>
    <x v="1"/>
    <n v="2"/>
  </r>
  <r>
    <x v="0"/>
    <x v="0"/>
    <x v="67"/>
    <s v="MMR001CMP006"/>
    <s v="GCA"/>
    <s v="Urban"/>
    <n v="95"/>
    <n v="385"/>
    <m/>
    <m/>
    <m/>
    <n v="395"/>
    <x v="1"/>
    <x v="0"/>
    <n v="0"/>
  </r>
  <r>
    <x v="0"/>
    <x v="0"/>
    <x v="41"/>
    <s v="MMR001CMP015"/>
    <s v="GCA"/>
    <s v="Urban"/>
    <n v="108"/>
    <n v="605"/>
    <n v="17"/>
    <n v="176"/>
    <n v="96"/>
    <n v="544"/>
    <x v="1"/>
    <x v="0"/>
    <n v="2"/>
  </r>
  <r>
    <x v="0"/>
    <x v="0"/>
    <x v="41"/>
    <s v="MMR001CMP015"/>
    <s v="GCA"/>
    <s v="Urban"/>
    <n v="108"/>
    <n v="605"/>
    <n v="17"/>
    <n v="176"/>
    <n v="96"/>
    <n v="544"/>
    <x v="1"/>
    <x v="1"/>
    <n v="2"/>
  </r>
  <r>
    <x v="0"/>
    <x v="0"/>
    <x v="41"/>
    <s v="MMR001CMP015"/>
    <s v="GCA"/>
    <s v="Urban"/>
    <n v="108"/>
    <n v="605"/>
    <n v="17"/>
    <n v="176"/>
    <n v="96"/>
    <n v="544"/>
    <x v="1"/>
    <x v="2"/>
    <n v="4"/>
  </r>
  <r>
    <x v="0"/>
    <x v="2"/>
    <x v="2"/>
    <s v="MMR001CMP068"/>
    <s v="GCA"/>
    <s v="Urban"/>
    <n v="41"/>
    <n v="152"/>
    <n v="38"/>
    <n v="165"/>
    <n v="38"/>
    <n v="0"/>
    <x v="1"/>
    <x v="2"/>
    <n v="0"/>
  </r>
  <r>
    <x v="0"/>
    <x v="10"/>
    <x v="23"/>
    <s v="MMR001CMP152"/>
    <s v="GCA"/>
    <s v="Rural"/>
    <n v="18"/>
    <n v="141"/>
    <n v="13"/>
    <n v="76"/>
    <n v="19"/>
    <n v="100"/>
    <x v="1"/>
    <x v="2"/>
    <n v="1"/>
  </r>
  <r>
    <x v="0"/>
    <x v="10"/>
    <x v="23"/>
    <s v="MMR001CMP152"/>
    <s v="GCA"/>
    <s v="Rural"/>
    <n v="18"/>
    <n v="141"/>
    <n v="13"/>
    <n v="76"/>
    <n v="19"/>
    <n v="100"/>
    <x v="1"/>
    <x v="1"/>
    <n v="0"/>
  </r>
  <r>
    <x v="0"/>
    <x v="0"/>
    <x v="68"/>
    <s v="MMR001CMP002"/>
    <s v="GCA"/>
    <s v="Urban"/>
    <n v="57"/>
    <n v="233"/>
    <n v="58"/>
    <n v="241"/>
    <n v="58"/>
    <n v="241"/>
    <x v="1"/>
    <x v="2"/>
    <n v="2"/>
  </r>
  <r>
    <x v="0"/>
    <x v="10"/>
    <x v="23"/>
    <s v="MMR001CMP152"/>
    <s v="GCA"/>
    <s v="Rural"/>
    <n v="18"/>
    <n v="141"/>
    <n v="13"/>
    <n v="76"/>
    <n v="19"/>
    <n v="100"/>
    <x v="1"/>
    <x v="0"/>
    <n v="1"/>
  </r>
  <r>
    <x v="0"/>
    <x v="0"/>
    <x v="55"/>
    <s v="MMR001CMP016"/>
    <s v="GCA"/>
    <s v="Urban"/>
    <n v="60"/>
    <n v="293"/>
    <n v="60"/>
    <n v="293"/>
    <n v="60"/>
    <n v="293"/>
    <x v="1"/>
    <x v="1"/>
    <n v="0"/>
  </r>
  <r>
    <x v="0"/>
    <x v="0"/>
    <x v="74"/>
    <s v="MMR001CMP010"/>
    <s v="GCA"/>
    <s v="Urban"/>
    <n v="6"/>
    <n v="39"/>
    <n v="6"/>
    <n v="39"/>
    <n v="28"/>
    <n v="145"/>
    <x v="1"/>
    <x v="2"/>
    <n v="0"/>
  </r>
  <r>
    <x v="0"/>
    <x v="3"/>
    <x v="57"/>
    <s v="MMR001CMP079"/>
    <s v="GCA"/>
    <s v="Urban"/>
    <n v="14"/>
    <n v="44"/>
    <n v="12"/>
    <n v="42"/>
    <n v="12"/>
    <n v="42"/>
    <x v="1"/>
    <x v="1"/>
    <n v="0"/>
  </r>
  <r>
    <x v="0"/>
    <x v="11"/>
    <x v="31"/>
    <s v="MMR001CMP234"/>
    <s v="GCA"/>
    <s v="Urban"/>
    <n v="59"/>
    <n v="235"/>
    <n v="59"/>
    <n v="235"/>
    <n v="59"/>
    <n v="235"/>
    <x v="1"/>
    <x v="2"/>
    <n v="5"/>
  </r>
  <r>
    <x v="0"/>
    <x v="6"/>
    <x v="22"/>
    <s v="MMR001CMP027"/>
    <s v="GCA"/>
    <s v="Rural"/>
    <n v="22"/>
    <n v="128"/>
    <n v="21"/>
    <n v="123"/>
    <n v="22"/>
    <n v="128"/>
    <x v="1"/>
    <x v="2"/>
    <n v="3"/>
  </r>
  <r>
    <x v="0"/>
    <x v="0"/>
    <x v="47"/>
    <s v="MMR001CMP009"/>
    <s v="GCA"/>
    <s v="Urban"/>
    <n v="90"/>
    <n v="487"/>
    <n v="75"/>
    <n v="423"/>
    <n v="91"/>
    <n v="491"/>
    <x v="1"/>
    <x v="0"/>
    <n v="3"/>
  </r>
  <r>
    <x v="0"/>
    <x v="0"/>
    <x v="47"/>
    <s v="MMR001CMP009"/>
    <s v="GCA"/>
    <s v="Urban"/>
    <n v="90"/>
    <n v="487"/>
    <n v="75"/>
    <n v="423"/>
    <n v="91"/>
    <n v="491"/>
    <x v="1"/>
    <x v="1"/>
    <n v="7"/>
  </r>
  <r>
    <x v="0"/>
    <x v="0"/>
    <x v="47"/>
    <s v="MMR001CMP009"/>
    <s v="GCA"/>
    <s v="Urban"/>
    <n v="90"/>
    <n v="487"/>
    <n v="75"/>
    <n v="423"/>
    <n v="91"/>
    <n v="491"/>
    <x v="1"/>
    <x v="2"/>
    <n v="10"/>
  </r>
  <r>
    <x v="0"/>
    <x v="0"/>
    <x v="44"/>
    <s v="MMR001CMP013"/>
    <s v="GCA"/>
    <s v="Urban"/>
    <n v="44"/>
    <n v="191"/>
    <n v="18"/>
    <n v="65"/>
    <n v="44"/>
    <n v="191"/>
    <x v="1"/>
    <x v="2"/>
    <n v="4"/>
  </r>
  <r>
    <x v="0"/>
    <x v="0"/>
    <x v="44"/>
    <s v="MMR001CMP013"/>
    <s v="GCA"/>
    <s v="Urban"/>
    <n v="44"/>
    <n v="191"/>
    <n v="18"/>
    <n v="65"/>
    <n v="44"/>
    <n v="191"/>
    <x v="1"/>
    <x v="1"/>
    <n v="1"/>
  </r>
  <r>
    <x v="0"/>
    <x v="0"/>
    <x v="44"/>
    <s v="MMR001CMP013"/>
    <s v="GCA"/>
    <s v="Urban"/>
    <n v="44"/>
    <n v="191"/>
    <n v="18"/>
    <n v="65"/>
    <n v="44"/>
    <n v="191"/>
    <x v="1"/>
    <x v="0"/>
    <n v="3"/>
  </r>
  <r>
    <x v="0"/>
    <x v="6"/>
    <x v="40"/>
    <s v="MMR001CMP039"/>
    <s v="GCA"/>
    <s v="Rural"/>
    <n v="48"/>
    <n v="199"/>
    <n v="46"/>
    <n v="192"/>
    <n v="46"/>
    <n v="192"/>
    <x v="1"/>
    <x v="2"/>
    <n v="1"/>
  </r>
  <r>
    <x v="0"/>
    <x v="6"/>
    <x v="40"/>
    <s v="MMR001CMP039"/>
    <s v="GCA"/>
    <s v="Rural"/>
    <n v="48"/>
    <n v="199"/>
    <n v="46"/>
    <n v="192"/>
    <n v="46"/>
    <n v="192"/>
    <x v="1"/>
    <x v="1"/>
    <n v="0"/>
  </r>
  <r>
    <x v="0"/>
    <x v="0"/>
    <x v="46"/>
    <s v="MMR001CMP011"/>
    <s v="GCA"/>
    <s v="Urban"/>
    <n v="50"/>
    <n v="236"/>
    <n v="8"/>
    <n v="35"/>
    <n v="8"/>
    <n v="35"/>
    <x v="1"/>
    <x v="0"/>
    <n v="0"/>
  </r>
  <r>
    <x v="0"/>
    <x v="6"/>
    <x v="60"/>
    <s v="MMR001CMP025"/>
    <s v="GCA"/>
    <s v="Urban"/>
    <n v="65"/>
    <n v="328"/>
    <n v="31"/>
    <n v="170"/>
    <n v="65"/>
    <n v="328"/>
    <x v="1"/>
    <x v="2"/>
    <n v="6"/>
  </r>
  <r>
    <x v="0"/>
    <x v="1"/>
    <x v="54"/>
    <s v="MMR001CMP148"/>
    <s v="GCA"/>
    <s v="Mixed"/>
    <n v="14"/>
    <n v="47"/>
    <n v="14"/>
    <n v="47"/>
    <n v="14"/>
    <n v="47"/>
    <x v="1"/>
    <x v="0"/>
    <n v="0"/>
  </r>
  <r>
    <x v="0"/>
    <x v="0"/>
    <x v="74"/>
    <s v="MMR001CMP010"/>
    <s v="GCA"/>
    <s v="Urban"/>
    <n v="6"/>
    <n v="39"/>
    <n v="6"/>
    <n v="39"/>
    <n v="28"/>
    <n v="145"/>
    <x v="1"/>
    <x v="1"/>
    <n v="0"/>
  </r>
  <r>
    <x v="0"/>
    <x v="0"/>
    <x v="74"/>
    <s v="MMR001CMP010"/>
    <s v="GCA"/>
    <s v="Urban"/>
    <n v="6"/>
    <n v="39"/>
    <n v="6"/>
    <n v="39"/>
    <n v="28"/>
    <n v="145"/>
    <x v="1"/>
    <x v="0"/>
    <n v="0"/>
  </r>
  <r>
    <x v="0"/>
    <x v="6"/>
    <x v="40"/>
    <s v="MMR001CMP039"/>
    <s v="GCA"/>
    <s v="Rural"/>
    <n v="48"/>
    <n v="199"/>
    <n v="46"/>
    <n v="192"/>
    <n v="46"/>
    <n v="192"/>
    <x v="1"/>
    <x v="0"/>
    <n v="1"/>
  </r>
  <r>
    <x v="0"/>
    <x v="6"/>
    <x v="22"/>
    <s v="MMR001CMP027"/>
    <s v="GCA"/>
    <s v="Rural"/>
    <n v="22"/>
    <n v="128"/>
    <n v="21"/>
    <n v="123"/>
    <n v="22"/>
    <n v="128"/>
    <x v="1"/>
    <x v="1"/>
    <n v="2"/>
  </r>
  <r>
    <x v="0"/>
    <x v="6"/>
    <x v="22"/>
    <s v="MMR001CMP027"/>
    <s v="GCA"/>
    <s v="Rural"/>
    <n v="22"/>
    <n v="128"/>
    <n v="21"/>
    <n v="123"/>
    <n v="22"/>
    <n v="128"/>
    <x v="1"/>
    <x v="0"/>
    <n v="1"/>
  </r>
  <r>
    <x v="0"/>
    <x v="7"/>
    <x v="29"/>
    <s v="MMR001CMP050"/>
    <s v="GCA"/>
    <s v="Urban"/>
    <n v="274"/>
    <n v="1349"/>
    <n v="255"/>
    <n v="1126"/>
    <n v="255"/>
    <n v="0"/>
    <x v="1"/>
    <x v="0"/>
    <n v="7"/>
  </r>
  <r>
    <x v="0"/>
    <x v="6"/>
    <x v="37"/>
    <s v="MMR001CMP040"/>
    <s v="GCA"/>
    <s v="Rural"/>
    <n v="428"/>
    <n v="2219"/>
    <n v="396"/>
    <n v="2120"/>
    <n v="396"/>
    <n v="2120"/>
    <x v="1"/>
    <x v="0"/>
    <n v="5"/>
  </r>
  <r>
    <x v="0"/>
    <x v="6"/>
    <x v="37"/>
    <s v="MMR001CMP040"/>
    <s v="GCA"/>
    <s v="Rural"/>
    <n v="428"/>
    <n v="2219"/>
    <n v="396"/>
    <n v="2120"/>
    <n v="396"/>
    <n v="2120"/>
    <x v="1"/>
    <x v="2"/>
    <n v="8"/>
  </r>
  <r>
    <x v="0"/>
    <x v="6"/>
    <x v="37"/>
    <s v="MMR001CMP040"/>
    <s v="GCA"/>
    <s v="Rural"/>
    <n v="428"/>
    <n v="2219"/>
    <n v="396"/>
    <n v="2120"/>
    <n v="396"/>
    <n v="2120"/>
    <x v="1"/>
    <x v="1"/>
    <n v="3"/>
  </r>
  <r>
    <x v="0"/>
    <x v="1"/>
    <x v="32"/>
    <s v="MMR001CMP168"/>
    <s v="GCA"/>
    <s v="Rural"/>
    <n v="66"/>
    <n v="367"/>
    <n v="60"/>
    <n v="374"/>
    <n v="70"/>
    <n v="366"/>
    <x v="1"/>
    <x v="2"/>
    <n v="3"/>
  </r>
  <r>
    <x v="0"/>
    <x v="1"/>
    <x v="32"/>
    <s v="MMR001CMP168"/>
    <s v="GCA"/>
    <s v="Rural"/>
    <n v="66"/>
    <n v="367"/>
    <n v="60"/>
    <n v="374"/>
    <n v="70"/>
    <n v="366"/>
    <x v="1"/>
    <x v="1"/>
    <n v="0"/>
  </r>
  <r>
    <x v="0"/>
    <x v="6"/>
    <x v="60"/>
    <s v="MMR001CMP025"/>
    <s v="GCA"/>
    <s v="Urban"/>
    <n v="65"/>
    <n v="328"/>
    <n v="31"/>
    <n v="170"/>
    <n v="65"/>
    <n v="328"/>
    <x v="1"/>
    <x v="1"/>
    <n v="2"/>
  </r>
  <r>
    <x v="0"/>
    <x v="0"/>
    <x v="10"/>
    <s v="MMR001CMP003"/>
    <s v="GCA"/>
    <s v="Urban"/>
    <n v="32"/>
    <n v="146"/>
    <n v="28"/>
    <n v="138"/>
    <n v="32"/>
    <n v="161"/>
    <x v="1"/>
    <x v="0"/>
    <n v="0"/>
  </r>
  <r>
    <x v="0"/>
    <x v="3"/>
    <x v="6"/>
    <s v="MMR001CMP077"/>
    <s v="GCA"/>
    <s v="Mixed"/>
    <n v="18"/>
    <n v="79"/>
    <n v="18"/>
    <n v="81"/>
    <n v="18"/>
    <n v="81"/>
    <x v="1"/>
    <x v="0"/>
    <n v="0"/>
  </r>
  <r>
    <x v="0"/>
    <x v="3"/>
    <x v="57"/>
    <s v="MMR001CMP079"/>
    <s v="GCA"/>
    <s v="Urban"/>
    <n v="14"/>
    <n v="44"/>
    <n v="12"/>
    <n v="42"/>
    <n v="12"/>
    <n v="42"/>
    <x v="1"/>
    <x v="0"/>
    <n v="1"/>
  </r>
  <r>
    <x v="0"/>
    <x v="3"/>
    <x v="57"/>
    <s v="MMR001CMP079"/>
    <s v="GCA"/>
    <s v="Urban"/>
    <n v="14"/>
    <n v="44"/>
    <n v="12"/>
    <n v="42"/>
    <n v="12"/>
    <n v="42"/>
    <x v="1"/>
    <x v="2"/>
    <n v="0"/>
  </r>
  <r>
    <x v="0"/>
    <x v="1"/>
    <x v="32"/>
    <s v="MMR001CMP168"/>
    <s v="GCA"/>
    <s v="Rural"/>
    <n v="66"/>
    <n v="367"/>
    <n v="60"/>
    <n v="374"/>
    <n v="70"/>
    <n v="366"/>
    <x v="1"/>
    <x v="0"/>
    <n v="3"/>
  </r>
  <r>
    <x v="0"/>
    <x v="0"/>
    <x v="68"/>
    <s v="MMR001CMP002"/>
    <s v="GCA"/>
    <s v="Urban"/>
    <n v="57"/>
    <n v="233"/>
    <n v="58"/>
    <n v="241"/>
    <n v="58"/>
    <n v="241"/>
    <x v="1"/>
    <x v="1"/>
    <n v="1"/>
  </r>
  <r>
    <x v="0"/>
    <x v="0"/>
    <x v="68"/>
    <s v="MMR001CMP002"/>
    <s v="GCA"/>
    <s v="Urban"/>
    <n v="57"/>
    <n v="233"/>
    <n v="58"/>
    <n v="241"/>
    <n v="58"/>
    <n v="241"/>
    <x v="1"/>
    <x v="0"/>
    <n v="1"/>
  </r>
  <r>
    <x v="0"/>
    <x v="0"/>
    <x v="5"/>
    <s v="MMR001CMP012"/>
    <s v="GCA"/>
    <s v="Urban"/>
    <n v="6"/>
    <n v="28"/>
    <n v="6"/>
    <n v="31"/>
    <n v="6"/>
    <n v="31"/>
    <x v="1"/>
    <x v="0"/>
    <n v="0"/>
  </r>
  <r>
    <x v="0"/>
    <x v="0"/>
    <x v="5"/>
    <s v="MMR001CMP012"/>
    <s v="GCA"/>
    <s v="Urban"/>
    <n v="6"/>
    <n v="28"/>
    <n v="6"/>
    <n v="31"/>
    <n v="6"/>
    <n v="31"/>
    <x v="1"/>
    <x v="1"/>
    <n v="0"/>
  </r>
  <r>
    <x v="0"/>
    <x v="0"/>
    <x v="21"/>
    <s v="MMR001CMP018"/>
    <s v="GCA"/>
    <s v="Urban"/>
    <n v="203"/>
    <n v="1072"/>
    <n v="198"/>
    <n v="1084"/>
    <n v="204"/>
    <n v="1104"/>
    <x v="1"/>
    <x v="0"/>
    <n v="10"/>
  </r>
  <r>
    <x v="0"/>
    <x v="0"/>
    <x v="21"/>
    <s v="MMR001CMP018"/>
    <s v="GCA"/>
    <s v="Urban"/>
    <n v="203"/>
    <n v="1072"/>
    <n v="198"/>
    <n v="1084"/>
    <n v="204"/>
    <n v="1104"/>
    <x v="1"/>
    <x v="1"/>
    <n v="4"/>
  </r>
  <r>
    <x v="0"/>
    <x v="0"/>
    <x v="21"/>
    <s v="MMR001CMP018"/>
    <s v="GCA"/>
    <s v="Urban"/>
    <n v="203"/>
    <n v="1072"/>
    <n v="198"/>
    <n v="1084"/>
    <n v="204"/>
    <n v="1104"/>
    <x v="1"/>
    <x v="2"/>
    <n v="14"/>
  </r>
  <r>
    <x v="0"/>
    <x v="6"/>
    <x v="60"/>
    <s v="MMR001CMP025"/>
    <s v="GCA"/>
    <s v="Urban"/>
    <n v="65"/>
    <n v="328"/>
    <n v="31"/>
    <n v="170"/>
    <n v="65"/>
    <n v="328"/>
    <x v="1"/>
    <x v="0"/>
    <n v="4"/>
  </r>
  <r>
    <x v="0"/>
    <x v="0"/>
    <x v="10"/>
    <s v="MMR001CMP003"/>
    <s v="GCA"/>
    <s v="Urban"/>
    <n v="32"/>
    <n v="146"/>
    <n v="28"/>
    <n v="138"/>
    <n v="32"/>
    <n v="161"/>
    <x v="1"/>
    <x v="1"/>
    <n v="0"/>
  </r>
  <r>
    <x v="0"/>
    <x v="3"/>
    <x v="6"/>
    <s v="MMR001CMP077"/>
    <s v="GCA"/>
    <s v="Mixed"/>
    <n v="18"/>
    <n v="79"/>
    <n v="18"/>
    <n v="81"/>
    <n v="18"/>
    <n v="81"/>
    <x v="1"/>
    <x v="1"/>
    <n v="0"/>
  </r>
  <r>
    <x v="0"/>
    <x v="1"/>
    <x v="54"/>
    <s v="MMR001CMP148"/>
    <s v="GCA"/>
    <s v="Mixed"/>
    <n v="14"/>
    <n v="47"/>
    <n v="14"/>
    <n v="47"/>
    <n v="14"/>
    <n v="47"/>
    <x v="1"/>
    <x v="2"/>
    <n v="1"/>
  </r>
  <r>
    <x v="0"/>
    <x v="0"/>
    <x v="5"/>
    <s v="MMR001CMP012"/>
    <s v="GCA"/>
    <s v="Urban"/>
    <n v="6"/>
    <n v="28"/>
    <n v="6"/>
    <n v="31"/>
    <n v="6"/>
    <n v="31"/>
    <x v="1"/>
    <x v="2"/>
    <n v="0"/>
  </r>
  <r>
    <x v="0"/>
    <x v="0"/>
    <x v="0"/>
    <s v="MMR001CMP008"/>
    <s v="GCA"/>
    <s v="Urban"/>
    <n v="101"/>
    <n v="544"/>
    <n v="94"/>
    <n v="503"/>
    <n v="101"/>
    <n v="544"/>
    <x v="1"/>
    <x v="0"/>
    <n v="0"/>
  </r>
  <r>
    <x v="0"/>
    <x v="0"/>
    <x v="0"/>
    <s v="MMR001CMP008"/>
    <s v="GCA"/>
    <s v="Urban"/>
    <n v="101"/>
    <n v="544"/>
    <n v="94"/>
    <n v="503"/>
    <n v="101"/>
    <n v="544"/>
    <x v="1"/>
    <x v="1"/>
    <n v="4"/>
  </r>
  <r>
    <x v="0"/>
    <x v="0"/>
    <x v="0"/>
    <s v="MMR001CMP008"/>
    <s v="GCA"/>
    <s v="Urban"/>
    <n v="101"/>
    <n v="544"/>
    <n v="94"/>
    <n v="503"/>
    <n v="101"/>
    <n v="544"/>
    <x v="1"/>
    <x v="2"/>
    <n v="4"/>
  </r>
  <r>
    <x v="0"/>
    <x v="11"/>
    <x v="31"/>
    <s v="MMR001CMP234"/>
    <s v="GCA"/>
    <s v="Urban"/>
    <n v="59"/>
    <n v="235"/>
    <n v="59"/>
    <n v="235"/>
    <n v="59"/>
    <n v="235"/>
    <x v="1"/>
    <x v="0"/>
    <n v="3"/>
  </r>
  <r>
    <x v="0"/>
    <x v="11"/>
    <x v="31"/>
    <s v="MMR001CMP234"/>
    <s v="GCA"/>
    <s v="Urban"/>
    <n v="59"/>
    <n v="235"/>
    <n v="59"/>
    <n v="235"/>
    <n v="59"/>
    <n v="235"/>
    <x v="1"/>
    <x v="1"/>
    <n v="2"/>
  </r>
  <r>
    <x v="0"/>
    <x v="8"/>
    <x v="69"/>
    <s v="MMR001CMP129"/>
    <s v="NGCA"/>
    <s v="Rural"/>
    <n v="245"/>
    <n v="1232"/>
    <n v="425"/>
    <n v="1982"/>
    <n v="425"/>
    <n v="0"/>
    <x v="1"/>
    <x v="0"/>
    <n v="17"/>
  </r>
  <r>
    <x v="0"/>
    <x v="8"/>
    <x v="69"/>
    <s v="MMR001CMP129"/>
    <s v="NGCA"/>
    <s v="Rural"/>
    <n v="245"/>
    <n v="1232"/>
    <n v="425"/>
    <n v="1982"/>
    <n v="425"/>
    <n v="0"/>
    <x v="1"/>
    <x v="1"/>
    <n v="15"/>
  </r>
  <r>
    <x v="0"/>
    <x v="8"/>
    <x v="69"/>
    <s v="MMR001CMP129"/>
    <s v="NGCA"/>
    <s v="Rural"/>
    <n v="245"/>
    <n v="1232"/>
    <n v="425"/>
    <n v="1982"/>
    <n v="425"/>
    <n v="0"/>
    <x v="1"/>
    <x v="2"/>
    <n v="0"/>
  </r>
  <r>
    <x v="0"/>
    <x v="1"/>
    <x v="54"/>
    <s v="MMR001CMP148"/>
    <s v="GCA"/>
    <s v="Mixed"/>
    <n v="14"/>
    <n v="47"/>
    <n v="14"/>
    <n v="47"/>
    <n v="14"/>
    <n v="47"/>
    <x v="1"/>
    <x v="1"/>
    <n v="1"/>
  </r>
  <r>
    <x v="0"/>
    <x v="0"/>
    <x v="10"/>
    <s v="MMR001CMP003"/>
    <s v="GCA"/>
    <s v="Urban"/>
    <n v="32"/>
    <n v="146"/>
    <n v="28"/>
    <n v="138"/>
    <n v="32"/>
    <n v="161"/>
    <x v="1"/>
    <x v="2"/>
    <n v="0"/>
  </r>
  <r>
    <x v="0"/>
    <x v="1"/>
    <x v="17"/>
    <s v="MMR001CMP190"/>
    <s v="GCA"/>
    <s v="Urban"/>
    <n v="14"/>
    <n v="83"/>
    <n v="13"/>
    <n v="83"/>
    <n v="13"/>
    <n v="0"/>
    <x v="1"/>
    <x v="0"/>
    <n v="0"/>
  </r>
  <r>
    <x v="0"/>
    <x v="5"/>
    <x v="48"/>
    <s v="MMR001CMP121"/>
    <s v="NGCA"/>
    <s v="Rural"/>
    <n v="1695"/>
    <n v="7145"/>
    <n v="1501"/>
    <n v="8042"/>
    <n v="1643"/>
    <n v="8780"/>
    <x v="1"/>
    <x v="2"/>
    <n v="47"/>
  </r>
  <r>
    <x v="0"/>
    <x v="7"/>
    <x v="36"/>
    <s v="MMR001CMP049"/>
    <s v="GCA"/>
    <s v="Urban"/>
    <n v="116"/>
    <n v="659"/>
    <n v="113"/>
    <n v="641"/>
    <n v="120"/>
    <n v="680"/>
    <x v="1"/>
    <x v="0"/>
    <n v="0"/>
  </r>
  <r>
    <x v="0"/>
    <x v="7"/>
    <x v="36"/>
    <s v="MMR001CMP049"/>
    <s v="GCA"/>
    <s v="Urban"/>
    <n v="116"/>
    <n v="659"/>
    <n v="113"/>
    <n v="641"/>
    <n v="120"/>
    <n v="680"/>
    <x v="1"/>
    <x v="1"/>
    <n v="0"/>
  </r>
  <r>
    <x v="0"/>
    <x v="5"/>
    <x v="15"/>
    <s v="MMR001CMP131"/>
    <s v="NGCA"/>
    <s v="Rural"/>
    <n v="375"/>
    <n v="1598"/>
    <n v="375"/>
    <m/>
    <n v="375"/>
    <n v="0"/>
    <x v="1"/>
    <x v="1"/>
    <n v="16"/>
  </r>
  <r>
    <x v="0"/>
    <x v="1"/>
    <x v="19"/>
    <s v="MMR001CMP181"/>
    <s v="GCA"/>
    <s v="Urban"/>
    <n v="25"/>
    <n v="133"/>
    <n v="21"/>
    <n v="117"/>
    <n v="21"/>
    <n v="0"/>
    <x v="1"/>
    <x v="1"/>
    <n v="3"/>
  </r>
  <r>
    <x v="0"/>
    <x v="0"/>
    <x v="7"/>
    <s v="MMR001CMP019"/>
    <s v="GCA"/>
    <s v="Urban"/>
    <n v="105"/>
    <n v="462"/>
    <n v="103"/>
    <n v="462"/>
    <n v="123"/>
    <n v="463"/>
    <x v="1"/>
    <x v="2"/>
    <n v="10"/>
  </r>
  <r>
    <x v="0"/>
    <x v="1"/>
    <x v="35"/>
    <s v="MMR001CMP229"/>
    <s v="GCA"/>
    <s v="Rural"/>
    <n v="116"/>
    <n v="530"/>
    <n v="104"/>
    <n v="504"/>
    <n v="104"/>
    <n v="504"/>
    <x v="1"/>
    <x v="2"/>
    <n v="4"/>
  </r>
  <r>
    <x v="0"/>
    <x v="1"/>
    <x v="17"/>
    <s v="MMR001CMP190"/>
    <s v="GCA"/>
    <s v="Urban"/>
    <n v="14"/>
    <n v="83"/>
    <n v="13"/>
    <n v="83"/>
    <n v="13"/>
    <n v="0"/>
    <x v="1"/>
    <x v="1"/>
    <n v="0"/>
  </r>
  <r>
    <x v="0"/>
    <x v="1"/>
    <x v="35"/>
    <s v="MMR001CMP229"/>
    <s v="GCA"/>
    <s v="Rural"/>
    <n v="116"/>
    <n v="530"/>
    <n v="104"/>
    <n v="504"/>
    <n v="104"/>
    <n v="504"/>
    <x v="1"/>
    <x v="1"/>
    <n v="3"/>
  </r>
  <r>
    <x v="0"/>
    <x v="1"/>
    <x v="1"/>
    <s v="MMR001CMP231"/>
    <s v="GCA"/>
    <s v="Rural"/>
    <n v="46"/>
    <n v="225"/>
    <n v="50"/>
    <n v="242"/>
    <n v="50"/>
    <n v="242"/>
    <x v="1"/>
    <x v="0"/>
    <n v="1"/>
  </r>
  <r>
    <x v="0"/>
    <x v="1"/>
    <x v="1"/>
    <s v="MMR001CMP231"/>
    <s v="GCA"/>
    <s v="Rural"/>
    <n v="46"/>
    <n v="225"/>
    <n v="50"/>
    <n v="242"/>
    <n v="50"/>
    <n v="242"/>
    <x v="1"/>
    <x v="1"/>
    <n v="3"/>
  </r>
  <r>
    <x v="0"/>
    <x v="1"/>
    <x v="1"/>
    <s v="MMR001CMP231"/>
    <s v="GCA"/>
    <s v="Rural"/>
    <n v="46"/>
    <n v="225"/>
    <n v="50"/>
    <n v="242"/>
    <n v="50"/>
    <n v="242"/>
    <x v="1"/>
    <x v="2"/>
    <n v="4"/>
  </r>
  <r>
    <x v="0"/>
    <x v="0"/>
    <x v="7"/>
    <s v="MMR001CMP019"/>
    <s v="GCA"/>
    <s v="Urban"/>
    <n v="105"/>
    <n v="462"/>
    <n v="103"/>
    <n v="462"/>
    <n v="123"/>
    <n v="463"/>
    <x v="1"/>
    <x v="1"/>
    <n v="7"/>
  </r>
  <r>
    <x v="0"/>
    <x v="0"/>
    <x v="7"/>
    <s v="MMR001CMP019"/>
    <s v="GCA"/>
    <s v="Urban"/>
    <n v="105"/>
    <n v="462"/>
    <n v="103"/>
    <n v="462"/>
    <n v="123"/>
    <n v="463"/>
    <x v="1"/>
    <x v="0"/>
    <n v="3"/>
  </r>
  <r>
    <x v="0"/>
    <x v="1"/>
    <x v="19"/>
    <s v="MMR001CMP181"/>
    <s v="GCA"/>
    <s v="Urban"/>
    <n v="25"/>
    <n v="133"/>
    <n v="21"/>
    <n v="117"/>
    <n v="21"/>
    <n v="0"/>
    <x v="1"/>
    <x v="0"/>
    <n v="4"/>
  </r>
  <r>
    <x v="0"/>
    <x v="6"/>
    <x v="26"/>
    <s v="MMR001CMP113"/>
    <s v="NGCA"/>
    <s v="Rural"/>
    <n v="155"/>
    <n v="672"/>
    <n v="155"/>
    <n v="665"/>
    <n v="155"/>
    <n v="665"/>
    <x v="1"/>
    <x v="0"/>
    <n v="5"/>
  </r>
  <r>
    <x v="0"/>
    <x v="1"/>
    <x v="17"/>
    <s v="MMR001CMP190"/>
    <s v="GCA"/>
    <s v="Urban"/>
    <n v="14"/>
    <n v="83"/>
    <n v="13"/>
    <n v="83"/>
    <n v="13"/>
    <n v="0"/>
    <x v="1"/>
    <x v="2"/>
    <n v="0"/>
  </r>
  <r>
    <x v="0"/>
    <x v="7"/>
    <x v="13"/>
    <s v="MMR001CMP053"/>
    <s v="GCA"/>
    <s v="Urban"/>
    <n v="15"/>
    <n v="64"/>
    <n v="15"/>
    <n v="73"/>
    <n v="15"/>
    <n v="73"/>
    <x v="1"/>
    <x v="2"/>
    <n v="0"/>
  </r>
  <r>
    <x v="0"/>
    <x v="7"/>
    <x v="39"/>
    <s v="MMR001CMP051"/>
    <s v="GCA"/>
    <s v="Urban"/>
    <n v="23"/>
    <n v="86"/>
    <n v="13"/>
    <n v="55"/>
    <n v="14"/>
    <n v="65"/>
    <x v="1"/>
    <x v="1"/>
    <n v="1"/>
  </r>
  <r>
    <x v="1"/>
    <x v="9"/>
    <x v="20"/>
    <s v="MMR015CMP001"/>
    <s v="GCA"/>
    <s v="Urban"/>
    <n v="73"/>
    <n v="388"/>
    <n v="68"/>
    <n v="343"/>
    <n v="73"/>
    <n v="380"/>
    <x v="1"/>
    <x v="1"/>
    <n v="4"/>
  </r>
  <r>
    <x v="0"/>
    <x v="1"/>
    <x v="75"/>
    <s v="MMR001CMP183"/>
    <s v="GCA"/>
    <s v="Mixed"/>
    <n v="8"/>
    <n v="40"/>
    <n v="8"/>
    <m/>
    <n v="8"/>
    <n v="0"/>
    <x v="1"/>
    <x v="2"/>
    <n v="0"/>
  </r>
  <r>
    <x v="0"/>
    <x v="6"/>
    <x v="12"/>
    <s v="MMR001CMP111"/>
    <s v="NGCA"/>
    <s v="Sub-urban"/>
    <n v="680"/>
    <n v="2913"/>
    <n v="612"/>
    <n v="2806"/>
    <n v="612"/>
    <n v="2806"/>
    <x v="1"/>
    <x v="0"/>
    <n v="17"/>
  </r>
  <r>
    <x v="0"/>
    <x v="6"/>
    <x v="18"/>
    <s v="MMR001CMP160"/>
    <s v="NGCA"/>
    <s v="Rural"/>
    <n v="90"/>
    <n v="508"/>
    <n v="98"/>
    <n v="554"/>
    <n v="124"/>
    <n v="319"/>
    <x v="1"/>
    <x v="0"/>
    <n v="2"/>
  </r>
  <r>
    <x v="0"/>
    <x v="6"/>
    <x v="18"/>
    <s v="MMR001CMP160"/>
    <s v="NGCA"/>
    <s v="Rural"/>
    <n v="90"/>
    <n v="508"/>
    <n v="98"/>
    <n v="554"/>
    <n v="124"/>
    <n v="319"/>
    <x v="1"/>
    <x v="1"/>
    <n v="0"/>
  </r>
  <r>
    <x v="0"/>
    <x v="0"/>
    <x v="61"/>
    <s v="MMR001CMP024"/>
    <s v="GCA"/>
    <s v="Rural"/>
    <n v="67"/>
    <n v="327"/>
    <n v="68"/>
    <n v="327"/>
    <n v="68"/>
    <n v="327"/>
    <x v="1"/>
    <x v="2"/>
    <n v="2"/>
  </r>
  <r>
    <x v="0"/>
    <x v="5"/>
    <x v="51"/>
    <s v="MMR001CMP069"/>
    <s v="GCA"/>
    <s v="Urban"/>
    <n v="124"/>
    <n v="544"/>
    <n v="124"/>
    <n v="633"/>
    <n v="124"/>
    <n v="0"/>
    <x v="1"/>
    <x v="2"/>
    <n v="0"/>
  </r>
  <r>
    <x v="0"/>
    <x v="6"/>
    <x v="26"/>
    <s v="MMR001CMP113"/>
    <s v="NGCA"/>
    <s v="Rural"/>
    <n v="155"/>
    <n v="672"/>
    <n v="155"/>
    <n v="665"/>
    <n v="155"/>
    <n v="665"/>
    <x v="1"/>
    <x v="2"/>
    <n v="7"/>
  </r>
  <r>
    <x v="0"/>
    <x v="1"/>
    <x v="30"/>
    <s v="MMR001CMP184"/>
    <s v="GCA"/>
    <s v="Rural"/>
    <n v="35"/>
    <n v="220"/>
    <n v="35"/>
    <n v="173"/>
    <n v="35"/>
    <n v="173"/>
    <x v="1"/>
    <x v="2"/>
    <n v="3"/>
  </r>
  <r>
    <x v="0"/>
    <x v="1"/>
    <x v="30"/>
    <s v="MMR001CMP184"/>
    <s v="GCA"/>
    <s v="Rural"/>
    <n v="35"/>
    <n v="220"/>
    <n v="35"/>
    <n v="173"/>
    <n v="35"/>
    <n v="173"/>
    <x v="1"/>
    <x v="1"/>
    <n v="1"/>
  </r>
  <r>
    <x v="0"/>
    <x v="1"/>
    <x v="30"/>
    <s v="MMR001CMP184"/>
    <s v="GCA"/>
    <s v="Rural"/>
    <n v="35"/>
    <n v="220"/>
    <n v="35"/>
    <n v="173"/>
    <n v="35"/>
    <n v="173"/>
    <x v="1"/>
    <x v="0"/>
    <n v="2"/>
  </r>
  <r>
    <x v="0"/>
    <x v="1"/>
    <x v="27"/>
    <s v="MMR001CMP182"/>
    <s v="GCA"/>
    <s v="Urban"/>
    <n v="10"/>
    <n v="39"/>
    <n v="9"/>
    <n v="37"/>
    <n v="9"/>
    <n v="0"/>
    <x v="1"/>
    <x v="2"/>
    <n v="0"/>
  </r>
  <r>
    <x v="0"/>
    <x v="1"/>
    <x v="27"/>
    <s v="MMR001CMP182"/>
    <s v="GCA"/>
    <s v="Urban"/>
    <n v="10"/>
    <n v="39"/>
    <n v="9"/>
    <n v="37"/>
    <n v="9"/>
    <n v="0"/>
    <x v="1"/>
    <x v="1"/>
    <n v="0"/>
  </r>
  <r>
    <x v="0"/>
    <x v="1"/>
    <x v="27"/>
    <s v="MMR001CMP182"/>
    <s v="GCA"/>
    <s v="Urban"/>
    <n v="10"/>
    <n v="39"/>
    <n v="9"/>
    <n v="37"/>
    <n v="9"/>
    <n v="0"/>
    <x v="1"/>
    <x v="0"/>
    <n v="0"/>
  </r>
  <r>
    <x v="0"/>
    <x v="1"/>
    <x v="35"/>
    <s v="MMR001CMP229"/>
    <s v="GCA"/>
    <s v="Rural"/>
    <n v="116"/>
    <n v="530"/>
    <n v="104"/>
    <n v="504"/>
    <n v="104"/>
    <n v="504"/>
    <x v="1"/>
    <x v="0"/>
    <n v="1"/>
  </r>
  <r>
    <x v="0"/>
    <x v="6"/>
    <x v="18"/>
    <s v="MMR001CMP160"/>
    <s v="NGCA"/>
    <s v="Rural"/>
    <n v="90"/>
    <n v="508"/>
    <n v="98"/>
    <n v="554"/>
    <n v="124"/>
    <n v="319"/>
    <x v="1"/>
    <x v="2"/>
    <n v="2"/>
  </r>
  <r>
    <x v="0"/>
    <x v="1"/>
    <x v="11"/>
    <s v="MMR001CMP176"/>
    <s v="GCA"/>
    <s v="Urban"/>
    <n v="67"/>
    <n v="350"/>
    <n v="67"/>
    <n v="351"/>
    <n v="67"/>
    <n v="351"/>
    <x v="1"/>
    <x v="1"/>
    <n v="3"/>
  </r>
  <r>
    <x v="0"/>
    <x v="0"/>
    <x v="53"/>
    <s v="MMR001CMP162"/>
    <s v="GCA"/>
    <s v="Rural"/>
    <n v="43"/>
    <n v="207"/>
    <n v="43"/>
    <n v="269"/>
    <n v="43"/>
    <n v="270"/>
    <x v="1"/>
    <x v="0"/>
    <n v="0"/>
  </r>
  <r>
    <x v="0"/>
    <x v="1"/>
    <x v="34"/>
    <s v="MMR001CMP105"/>
    <s v="GCA"/>
    <s v="Rural"/>
    <n v="19"/>
    <n v="72"/>
    <n v="19"/>
    <n v="72"/>
    <n v="19"/>
    <n v="72"/>
    <x v="1"/>
    <x v="0"/>
    <n v="0"/>
  </r>
  <r>
    <x v="0"/>
    <x v="1"/>
    <x v="34"/>
    <s v="MMR001CMP105"/>
    <s v="GCA"/>
    <s v="Rural"/>
    <n v="19"/>
    <n v="72"/>
    <n v="19"/>
    <n v="72"/>
    <n v="19"/>
    <n v="72"/>
    <x v="1"/>
    <x v="1"/>
    <n v="0"/>
  </r>
  <r>
    <x v="0"/>
    <x v="5"/>
    <x v="8"/>
    <s v="MMR001CMP059"/>
    <s v="GCA"/>
    <s v="Urban"/>
    <n v="24"/>
    <n v="89"/>
    <n v="27"/>
    <n v="101"/>
    <n v="27"/>
    <n v="0"/>
    <x v="1"/>
    <x v="0"/>
    <n v="1"/>
  </r>
  <r>
    <x v="0"/>
    <x v="5"/>
    <x v="8"/>
    <s v="MMR001CMP059"/>
    <s v="GCA"/>
    <s v="Urban"/>
    <n v="24"/>
    <n v="89"/>
    <n v="27"/>
    <n v="101"/>
    <n v="27"/>
    <n v="0"/>
    <x v="1"/>
    <x v="1"/>
    <n v="0"/>
  </r>
  <r>
    <x v="0"/>
    <x v="5"/>
    <x v="8"/>
    <s v="MMR001CMP059"/>
    <s v="GCA"/>
    <s v="Urban"/>
    <n v="24"/>
    <n v="89"/>
    <n v="27"/>
    <n v="101"/>
    <n v="27"/>
    <n v="0"/>
    <x v="1"/>
    <x v="2"/>
    <n v="0"/>
  </r>
  <r>
    <x v="0"/>
    <x v="1"/>
    <x v="42"/>
    <s v="MMR001CMP109"/>
    <s v="GCA"/>
    <s v="Urban"/>
    <n v="6"/>
    <n v="30"/>
    <n v="6"/>
    <n v="28"/>
    <n v="6"/>
    <n v="0"/>
    <x v="1"/>
    <x v="2"/>
    <n v="0"/>
  </r>
  <r>
    <x v="0"/>
    <x v="1"/>
    <x v="11"/>
    <s v="MMR001CMP176"/>
    <s v="GCA"/>
    <s v="Urban"/>
    <n v="67"/>
    <n v="350"/>
    <n v="67"/>
    <n v="351"/>
    <n v="67"/>
    <n v="351"/>
    <x v="1"/>
    <x v="0"/>
    <n v="3"/>
  </r>
  <r>
    <x v="0"/>
    <x v="1"/>
    <x v="49"/>
    <s v="MMR001CMP179"/>
    <s v="GCA"/>
    <s v="Rural"/>
    <n v="77"/>
    <n v="393"/>
    <n v="77"/>
    <n v="393"/>
    <n v="77"/>
    <n v="393"/>
    <x v="1"/>
    <x v="2"/>
    <n v="3"/>
  </r>
  <r>
    <x v="0"/>
    <x v="5"/>
    <x v="72"/>
    <s v="MMR001CMP126"/>
    <s v="NGCA"/>
    <s v="Mixed"/>
    <n v="677"/>
    <n v="3622"/>
    <n v="678"/>
    <n v="3741"/>
    <n v="678"/>
    <n v="0"/>
    <x v="1"/>
    <x v="0"/>
    <n v="12"/>
  </r>
  <r>
    <x v="0"/>
    <x v="0"/>
    <x v="61"/>
    <s v="MMR001CMP024"/>
    <s v="GCA"/>
    <s v="Rural"/>
    <n v="67"/>
    <n v="327"/>
    <n v="68"/>
    <n v="327"/>
    <n v="68"/>
    <n v="327"/>
    <x v="1"/>
    <x v="0"/>
    <n v="1"/>
  </r>
  <r>
    <x v="0"/>
    <x v="0"/>
    <x v="61"/>
    <s v="MMR001CMP024"/>
    <s v="GCA"/>
    <s v="Rural"/>
    <n v="67"/>
    <n v="327"/>
    <n v="68"/>
    <n v="327"/>
    <n v="68"/>
    <n v="327"/>
    <x v="1"/>
    <x v="1"/>
    <n v="1"/>
  </r>
  <r>
    <x v="0"/>
    <x v="1"/>
    <x v="11"/>
    <s v="MMR001CMP176"/>
    <s v="GCA"/>
    <s v="Urban"/>
    <n v="67"/>
    <n v="350"/>
    <n v="67"/>
    <n v="351"/>
    <n v="67"/>
    <n v="351"/>
    <x v="1"/>
    <x v="2"/>
    <n v="6"/>
  </r>
  <r>
    <x v="0"/>
    <x v="6"/>
    <x v="56"/>
    <s v="MMR001CMP116"/>
    <s v="NGCA"/>
    <s v="Urban"/>
    <n v="1344"/>
    <n v="6811"/>
    <n v="352"/>
    <n v="1884"/>
    <m/>
    <n v="6602"/>
    <x v="1"/>
    <x v="1"/>
    <n v="26"/>
  </r>
  <r>
    <x v="0"/>
    <x v="7"/>
    <x v="39"/>
    <s v="MMR001CMP051"/>
    <s v="GCA"/>
    <s v="Urban"/>
    <n v="23"/>
    <n v="86"/>
    <n v="13"/>
    <n v="55"/>
    <n v="14"/>
    <n v="65"/>
    <x v="1"/>
    <x v="2"/>
    <n v="1"/>
  </r>
  <r>
    <x v="0"/>
    <x v="7"/>
    <x v="39"/>
    <s v="MMR001CMP051"/>
    <s v="GCA"/>
    <s v="Urban"/>
    <n v="23"/>
    <n v="86"/>
    <n v="13"/>
    <n v="55"/>
    <n v="14"/>
    <n v="65"/>
    <x v="1"/>
    <x v="0"/>
    <n v="0"/>
  </r>
  <r>
    <x v="0"/>
    <x v="1"/>
    <x v="34"/>
    <s v="MMR001CMP105"/>
    <s v="GCA"/>
    <s v="Rural"/>
    <n v="19"/>
    <n v="72"/>
    <n v="19"/>
    <n v="72"/>
    <n v="19"/>
    <n v="72"/>
    <x v="1"/>
    <x v="2"/>
    <n v="0"/>
  </r>
  <r>
    <x v="0"/>
    <x v="5"/>
    <x v="28"/>
    <s v="MMR001CMP062"/>
    <s v="GCA"/>
    <s v="Urban"/>
    <n v="261"/>
    <n v="1155"/>
    <n v="259"/>
    <n v="1160"/>
    <n v="259"/>
    <n v="0"/>
    <x v="1"/>
    <x v="1"/>
    <n v="16"/>
  </r>
  <r>
    <x v="0"/>
    <x v="5"/>
    <x v="48"/>
    <s v="MMR001CMP121"/>
    <s v="NGCA"/>
    <s v="Rural"/>
    <n v="1695"/>
    <n v="7145"/>
    <n v="1501"/>
    <n v="8042"/>
    <n v="1643"/>
    <n v="8780"/>
    <x v="1"/>
    <x v="1"/>
    <n v="23"/>
  </r>
  <r>
    <x v="0"/>
    <x v="7"/>
    <x v="36"/>
    <s v="MMR001CMP049"/>
    <s v="GCA"/>
    <s v="Urban"/>
    <n v="116"/>
    <n v="659"/>
    <n v="113"/>
    <n v="641"/>
    <n v="120"/>
    <n v="680"/>
    <x v="1"/>
    <x v="2"/>
    <n v="0"/>
  </r>
  <r>
    <x v="0"/>
    <x v="1"/>
    <x v="42"/>
    <s v="MMR001CMP109"/>
    <s v="GCA"/>
    <s v="Urban"/>
    <n v="6"/>
    <n v="30"/>
    <n v="6"/>
    <n v="28"/>
    <n v="6"/>
    <n v="0"/>
    <x v="1"/>
    <x v="1"/>
    <n v="0"/>
  </r>
  <r>
    <x v="0"/>
    <x v="7"/>
    <x v="13"/>
    <s v="MMR001CMP053"/>
    <s v="GCA"/>
    <s v="Urban"/>
    <n v="15"/>
    <n v="64"/>
    <n v="15"/>
    <n v="73"/>
    <n v="15"/>
    <n v="73"/>
    <x v="1"/>
    <x v="1"/>
    <n v="0"/>
  </r>
  <r>
    <x v="0"/>
    <x v="7"/>
    <x v="13"/>
    <s v="MMR001CMP053"/>
    <s v="GCA"/>
    <s v="Urban"/>
    <n v="15"/>
    <n v="64"/>
    <n v="15"/>
    <n v="73"/>
    <n v="15"/>
    <n v="73"/>
    <x v="1"/>
    <x v="0"/>
    <n v="0"/>
  </r>
  <r>
    <x v="0"/>
    <x v="5"/>
    <x v="15"/>
    <s v="MMR001CMP131"/>
    <s v="NGCA"/>
    <s v="Rural"/>
    <n v="375"/>
    <n v="1598"/>
    <n v="375"/>
    <m/>
    <n v="375"/>
    <n v="0"/>
    <x v="1"/>
    <x v="2"/>
    <n v="0"/>
  </r>
  <r>
    <x v="0"/>
    <x v="5"/>
    <x v="28"/>
    <s v="MMR001CMP062"/>
    <s v="GCA"/>
    <s v="Urban"/>
    <n v="261"/>
    <n v="1155"/>
    <n v="259"/>
    <n v="1160"/>
    <n v="259"/>
    <n v="0"/>
    <x v="1"/>
    <x v="0"/>
    <n v="12"/>
  </r>
  <r>
    <x v="0"/>
    <x v="0"/>
    <x v="53"/>
    <s v="MMR001CMP162"/>
    <s v="GCA"/>
    <s v="Rural"/>
    <n v="43"/>
    <n v="207"/>
    <n v="43"/>
    <n v="269"/>
    <n v="43"/>
    <n v="270"/>
    <x v="1"/>
    <x v="1"/>
    <n v="0"/>
  </r>
  <r>
    <x v="0"/>
    <x v="1"/>
    <x v="42"/>
    <s v="MMR001CMP109"/>
    <s v="GCA"/>
    <s v="Urban"/>
    <n v="6"/>
    <n v="30"/>
    <n v="6"/>
    <n v="28"/>
    <n v="6"/>
    <n v="0"/>
    <x v="1"/>
    <x v="0"/>
    <n v="0"/>
  </r>
  <r>
    <x v="0"/>
    <x v="0"/>
    <x v="53"/>
    <s v="MMR001CMP162"/>
    <s v="GCA"/>
    <s v="Rural"/>
    <n v="43"/>
    <n v="207"/>
    <n v="43"/>
    <n v="269"/>
    <n v="43"/>
    <n v="270"/>
    <x v="1"/>
    <x v="2"/>
    <n v="0"/>
  </r>
  <r>
    <x v="0"/>
    <x v="5"/>
    <x v="28"/>
    <s v="MMR001CMP062"/>
    <s v="GCA"/>
    <s v="Urban"/>
    <n v="261"/>
    <n v="1155"/>
    <n v="259"/>
    <n v="1160"/>
    <n v="259"/>
    <n v="0"/>
    <x v="1"/>
    <x v="2"/>
    <n v="0"/>
  </r>
  <r>
    <x v="0"/>
    <x v="1"/>
    <x v="49"/>
    <s v="MMR001CMP179"/>
    <s v="GCA"/>
    <s v="Rural"/>
    <n v="77"/>
    <n v="393"/>
    <n v="77"/>
    <n v="393"/>
    <n v="77"/>
    <n v="393"/>
    <x v="1"/>
    <x v="0"/>
    <n v="1"/>
  </r>
  <r>
    <x v="0"/>
    <x v="1"/>
    <x v="16"/>
    <s v="MMR001CMP103"/>
    <s v="GCA"/>
    <s v="Rural"/>
    <n v="48"/>
    <n v="420"/>
    <n v="48"/>
    <n v="220"/>
    <n v="48"/>
    <n v="220"/>
    <x v="1"/>
    <x v="0"/>
    <n v="0"/>
  </r>
  <r>
    <x v="0"/>
    <x v="1"/>
    <x v="16"/>
    <s v="MMR001CMP103"/>
    <s v="GCA"/>
    <s v="Rural"/>
    <n v="48"/>
    <n v="420"/>
    <n v="48"/>
    <n v="220"/>
    <n v="48"/>
    <n v="220"/>
    <x v="1"/>
    <x v="1"/>
    <n v="1"/>
  </r>
  <r>
    <x v="0"/>
    <x v="1"/>
    <x v="16"/>
    <s v="MMR001CMP103"/>
    <s v="GCA"/>
    <s v="Rural"/>
    <n v="48"/>
    <n v="420"/>
    <n v="48"/>
    <n v="220"/>
    <n v="48"/>
    <n v="220"/>
    <x v="1"/>
    <x v="2"/>
    <n v="1"/>
  </r>
  <r>
    <x v="0"/>
    <x v="1"/>
    <x v="49"/>
    <s v="MMR001CMP179"/>
    <s v="GCA"/>
    <s v="Rural"/>
    <n v="77"/>
    <n v="393"/>
    <n v="77"/>
    <n v="393"/>
    <n v="77"/>
    <n v="393"/>
    <x v="1"/>
    <x v="1"/>
    <n v="2"/>
  </r>
  <r>
    <x v="0"/>
    <x v="6"/>
    <x v="26"/>
    <s v="MMR001CMP113"/>
    <s v="NGCA"/>
    <s v="Rural"/>
    <n v="155"/>
    <n v="672"/>
    <n v="155"/>
    <n v="665"/>
    <n v="155"/>
    <n v="665"/>
    <x v="1"/>
    <x v="1"/>
    <n v="2"/>
  </r>
  <r>
    <x v="0"/>
    <x v="5"/>
    <x v="15"/>
    <s v="MMR001CMP131"/>
    <s v="NGCA"/>
    <s v="Rural"/>
    <n v="375"/>
    <n v="1598"/>
    <n v="375"/>
    <m/>
    <n v="375"/>
    <n v="0"/>
    <x v="1"/>
    <x v="0"/>
    <n v="19"/>
  </r>
  <r>
    <x v="0"/>
    <x v="10"/>
    <x v="81"/>
    <s v="MMR001CMP080"/>
    <s v="GCA"/>
    <s v="Urban"/>
    <n v="12"/>
    <n v="55"/>
    <n v="12"/>
    <n v="62"/>
    <n v="12"/>
    <n v="62"/>
    <x v="1"/>
    <x v="0"/>
    <n v="3"/>
  </r>
  <r>
    <x v="0"/>
    <x v="6"/>
    <x v="62"/>
    <s v="MMR001CMP115"/>
    <s v="NGCA"/>
    <s v="Sub-urban"/>
    <n v="136"/>
    <n v="1116"/>
    <n v="146"/>
    <n v="1072"/>
    <n v="146"/>
    <n v="1072"/>
    <x v="1"/>
    <x v="1"/>
    <n v="15"/>
  </r>
  <r>
    <x v="0"/>
    <x v="6"/>
    <x v="62"/>
    <s v="MMR001CMP115"/>
    <s v="NGCA"/>
    <s v="Sub-urban"/>
    <n v="136"/>
    <n v="1116"/>
    <n v="146"/>
    <n v="1072"/>
    <n v="146"/>
    <n v="1072"/>
    <x v="1"/>
    <x v="0"/>
    <n v="20"/>
  </r>
  <r>
    <x v="0"/>
    <x v="8"/>
    <x v="71"/>
    <s v="MMR001CMP228"/>
    <s v="GCA"/>
    <s v="Rural"/>
    <n v="123"/>
    <n v="555"/>
    <n v="443"/>
    <n v="2248"/>
    <n v="443"/>
    <n v="0"/>
    <x v="1"/>
    <x v="2"/>
    <n v="0"/>
  </r>
  <r>
    <x v="0"/>
    <x v="8"/>
    <x v="71"/>
    <s v="MMR001CMP228"/>
    <s v="GCA"/>
    <s v="Rural"/>
    <n v="123"/>
    <n v="555"/>
    <n v="443"/>
    <n v="2248"/>
    <n v="443"/>
    <n v="0"/>
    <x v="1"/>
    <x v="1"/>
    <n v="11"/>
  </r>
  <r>
    <x v="0"/>
    <x v="8"/>
    <x v="71"/>
    <s v="MMR001CMP228"/>
    <s v="GCA"/>
    <s v="Rural"/>
    <n v="123"/>
    <n v="555"/>
    <n v="443"/>
    <n v="2248"/>
    <n v="443"/>
    <n v="0"/>
    <x v="1"/>
    <x v="0"/>
    <n v="8"/>
  </r>
  <r>
    <x v="0"/>
    <x v="6"/>
    <x v="9"/>
    <s v="MMR001CMP029"/>
    <s v="GCA"/>
    <s v="Rural"/>
    <n v="222"/>
    <n v="1208"/>
    <n v="222"/>
    <n v="1208"/>
    <n v="222"/>
    <n v="1208"/>
    <x v="1"/>
    <x v="0"/>
    <n v="16"/>
  </r>
  <r>
    <x v="0"/>
    <x v="1"/>
    <x v="52"/>
    <s v="MMR001CMP191"/>
    <s v="GCA"/>
    <s v="Urban"/>
    <n v="13"/>
    <n v="75"/>
    <n v="8"/>
    <n v="46"/>
    <n v="8"/>
    <n v="0"/>
    <x v="1"/>
    <x v="0"/>
    <n v="0"/>
  </r>
  <r>
    <x v="0"/>
    <x v="0"/>
    <x v="66"/>
    <s v="MMR001CMP020"/>
    <s v="GCA"/>
    <s v="Rural"/>
    <n v="21"/>
    <n v="99"/>
    <n v="18"/>
    <n v="89"/>
    <n v="21"/>
    <n v="99"/>
    <x v="1"/>
    <x v="0"/>
    <n v="2"/>
  </r>
  <r>
    <x v="0"/>
    <x v="5"/>
    <x v="72"/>
    <s v="MMR001CMP126"/>
    <s v="NGCA"/>
    <s v="Mixed"/>
    <n v="677"/>
    <n v="3622"/>
    <n v="678"/>
    <n v="3741"/>
    <n v="678"/>
    <n v="0"/>
    <x v="1"/>
    <x v="2"/>
    <n v="0"/>
  </r>
  <r>
    <x v="0"/>
    <x v="6"/>
    <x v="9"/>
    <s v="MMR001CMP029"/>
    <s v="GCA"/>
    <s v="Rural"/>
    <n v="222"/>
    <n v="1208"/>
    <n v="222"/>
    <n v="1208"/>
    <n v="222"/>
    <n v="1208"/>
    <x v="1"/>
    <x v="1"/>
    <n v="20"/>
  </r>
  <r>
    <x v="0"/>
    <x v="6"/>
    <x v="9"/>
    <s v="MMR001CMP029"/>
    <s v="GCA"/>
    <s v="Rural"/>
    <n v="222"/>
    <n v="1208"/>
    <n v="222"/>
    <n v="1208"/>
    <n v="222"/>
    <n v="1208"/>
    <x v="1"/>
    <x v="2"/>
    <n v="36"/>
  </r>
  <r>
    <x v="0"/>
    <x v="10"/>
    <x v="81"/>
    <s v="MMR001CMP080"/>
    <s v="GCA"/>
    <s v="Urban"/>
    <n v="12"/>
    <n v="55"/>
    <n v="12"/>
    <n v="62"/>
    <n v="12"/>
    <n v="62"/>
    <x v="1"/>
    <x v="1"/>
    <n v="0"/>
  </r>
  <r>
    <x v="0"/>
    <x v="1"/>
    <x v="75"/>
    <s v="MMR001CMP183"/>
    <s v="GCA"/>
    <s v="Mixed"/>
    <n v="8"/>
    <n v="40"/>
    <n v="8"/>
    <m/>
    <n v="8"/>
    <n v="0"/>
    <x v="1"/>
    <x v="1"/>
    <n v="0"/>
  </r>
  <r>
    <x v="0"/>
    <x v="1"/>
    <x v="52"/>
    <s v="MMR001CMP191"/>
    <s v="GCA"/>
    <s v="Urban"/>
    <n v="13"/>
    <n v="75"/>
    <n v="8"/>
    <n v="46"/>
    <n v="8"/>
    <n v="0"/>
    <x v="1"/>
    <x v="2"/>
    <n v="0"/>
  </r>
  <r>
    <x v="0"/>
    <x v="1"/>
    <x v="19"/>
    <s v="MMR001CMP181"/>
    <s v="GCA"/>
    <s v="Urban"/>
    <n v="25"/>
    <n v="133"/>
    <n v="21"/>
    <n v="117"/>
    <n v="21"/>
    <n v="0"/>
    <x v="1"/>
    <x v="2"/>
    <n v="0"/>
  </r>
  <r>
    <x v="0"/>
    <x v="5"/>
    <x v="73"/>
    <s v="MMR001CMP122"/>
    <s v="NGCA"/>
    <s v="Rural"/>
    <n v="662"/>
    <n v="3293"/>
    <n v="586"/>
    <n v="2829"/>
    <n v="586"/>
    <n v="2829"/>
    <x v="1"/>
    <x v="2"/>
    <n v="70"/>
  </r>
  <r>
    <x v="0"/>
    <x v="4"/>
    <x v="58"/>
    <s v="MMR001CMP210"/>
    <s v="GCA"/>
    <s v="Mixed"/>
    <n v="60"/>
    <n v="275"/>
    <n v="34"/>
    <n v="220"/>
    <n v="60"/>
    <n v="275"/>
    <x v="1"/>
    <x v="2"/>
    <n v="4"/>
  </r>
  <r>
    <x v="0"/>
    <x v="6"/>
    <x v="56"/>
    <s v="MMR001CMP116"/>
    <s v="NGCA"/>
    <s v="Urban"/>
    <n v="1344"/>
    <n v="6811"/>
    <n v="352"/>
    <n v="1884"/>
    <m/>
    <n v="6602"/>
    <x v="1"/>
    <x v="0"/>
    <n v="40"/>
  </r>
  <r>
    <x v="0"/>
    <x v="0"/>
    <x v="76"/>
    <s v="MMR001CMP004"/>
    <s v="GCA"/>
    <s v="Urban"/>
    <n v="6"/>
    <n v="29"/>
    <n v="4"/>
    <n v="20"/>
    <n v="6"/>
    <n v="29"/>
    <x v="1"/>
    <x v="0"/>
    <n v="1"/>
  </r>
  <r>
    <x v="0"/>
    <x v="6"/>
    <x v="56"/>
    <s v="MMR001CMP116"/>
    <s v="NGCA"/>
    <s v="Urban"/>
    <n v="1344"/>
    <n v="6811"/>
    <n v="352"/>
    <n v="1884"/>
    <m/>
    <n v="6602"/>
    <x v="1"/>
    <x v="2"/>
    <n v="66"/>
  </r>
  <r>
    <x v="0"/>
    <x v="0"/>
    <x v="63"/>
    <s v="MMR001CMP007"/>
    <s v="GCA"/>
    <s v="Urban"/>
    <n v="22"/>
    <n v="111"/>
    <n v="21"/>
    <n v="102"/>
    <n v="22"/>
    <n v="111"/>
    <x v="1"/>
    <x v="0"/>
    <n v="0"/>
  </r>
  <r>
    <x v="0"/>
    <x v="1"/>
    <x v="70"/>
    <s v="MMR001CMP169"/>
    <s v="GCA"/>
    <s v="Rural"/>
    <n v="36"/>
    <n v="220"/>
    <n v="36"/>
    <n v="220"/>
    <n v="36"/>
    <n v="220"/>
    <x v="1"/>
    <x v="0"/>
    <n v="1"/>
  </r>
  <r>
    <x v="0"/>
    <x v="1"/>
    <x v="70"/>
    <s v="MMR001CMP169"/>
    <s v="GCA"/>
    <s v="Rural"/>
    <n v="36"/>
    <n v="220"/>
    <n v="36"/>
    <n v="220"/>
    <n v="36"/>
    <n v="220"/>
    <x v="1"/>
    <x v="1"/>
    <n v="2"/>
  </r>
  <r>
    <x v="0"/>
    <x v="6"/>
    <x v="62"/>
    <s v="MMR001CMP115"/>
    <s v="NGCA"/>
    <s v="Sub-urban"/>
    <n v="136"/>
    <n v="1116"/>
    <n v="146"/>
    <n v="1072"/>
    <n v="146"/>
    <n v="1072"/>
    <x v="1"/>
    <x v="2"/>
    <n v="35"/>
  </r>
  <r>
    <x v="0"/>
    <x v="4"/>
    <x v="58"/>
    <s v="MMR001CMP210"/>
    <s v="GCA"/>
    <s v="Mixed"/>
    <n v="60"/>
    <n v="275"/>
    <n v="34"/>
    <n v="220"/>
    <n v="60"/>
    <n v="275"/>
    <x v="1"/>
    <x v="1"/>
    <n v="3"/>
  </r>
  <r>
    <x v="0"/>
    <x v="1"/>
    <x v="45"/>
    <s v="MMR001CMP174"/>
    <s v="GCA"/>
    <s v="Urban"/>
    <n v="65"/>
    <n v="347"/>
    <n v="66"/>
    <n v="354"/>
    <n v="66"/>
    <n v="0"/>
    <x v="1"/>
    <x v="2"/>
    <n v="0"/>
  </r>
  <r>
    <x v="0"/>
    <x v="1"/>
    <x v="70"/>
    <s v="MMR001CMP169"/>
    <s v="GCA"/>
    <s v="Rural"/>
    <n v="36"/>
    <n v="220"/>
    <n v="36"/>
    <n v="220"/>
    <n v="36"/>
    <n v="220"/>
    <x v="1"/>
    <x v="2"/>
    <n v="3"/>
  </r>
  <r>
    <x v="0"/>
    <x v="1"/>
    <x v="59"/>
    <s v="MMR001CMP167"/>
    <s v="GCA"/>
    <s v="Rural"/>
    <n v="15"/>
    <n v="74"/>
    <n v="16"/>
    <n v="73"/>
    <n v="16"/>
    <n v="0"/>
    <x v="1"/>
    <x v="2"/>
    <n v="0"/>
  </r>
  <r>
    <x v="0"/>
    <x v="1"/>
    <x v="59"/>
    <s v="MMR001CMP167"/>
    <s v="GCA"/>
    <s v="Rural"/>
    <n v="15"/>
    <n v="74"/>
    <n v="16"/>
    <n v="73"/>
    <n v="16"/>
    <n v="0"/>
    <x v="1"/>
    <x v="1"/>
    <n v="0"/>
  </r>
  <r>
    <x v="0"/>
    <x v="1"/>
    <x v="59"/>
    <s v="MMR001CMP167"/>
    <s v="GCA"/>
    <s v="Rural"/>
    <n v="15"/>
    <n v="74"/>
    <n v="16"/>
    <n v="73"/>
    <n v="16"/>
    <n v="0"/>
    <x v="1"/>
    <x v="0"/>
    <n v="1"/>
  </r>
  <r>
    <x v="0"/>
    <x v="0"/>
    <x v="63"/>
    <s v="MMR001CMP007"/>
    <s v="GCA"/>
    <s v="Urban"/>
    <n v="22"/>
    <n v="111"/>
    <n v="21"/>
    <n v="102"/>
    <n v="22"/>
    <n v="111"/>
    <x v="1"/>
    <x v="1"/>
    <n v="0"/>
  </r>
  <r>
    <x v="0"/>
    <x v="0"/>
    <x v="63"/>
    <s v="MMR001CMP007"/>
    <s v="GCA"/>
    <s v="Urban"/>
    <n v="22"/>
    <n v="111"/>
    <n v="21"/>
    <n v="102"/>
    <n v="22"/>
    <n v="111"/>
    <x v="1"/>
    <x v="2"/>
    <n v="0"/>
  </r>
  <r>
    <x v="0"/>
    <x v="1"/>
    <x v="52"/>
    <s v="MMR001CMP191"/>
    <s v="GCA"/>
    <s v="Urban"/>
    <n v="13"/>
    <n v="75"/>
    <n v="8"/>
    <n v="46"/>
    <n v="8"/>
    <n v="0"/>
    <x v="1"/>
    <x v="1"/>
    <n v="1"/>
  </r>
  <r>
    <x v="0"/>
    <x v="4"/>
    <x v="58"/>
    <s v="MMR001CMP210"/>
    <s v="GCA"/>
    <s v="Mixed"/>
    <n v="60"/>
    <n v="275"/>
    <n v="34"/>
    <n v="220"/>
    <n v="60"/>
    <n v="275"/>
    <x v="1"/>
    <x v="0"/>
    <n v="1"/>
  </r>
  <r>
    <x v="0"/>
    <x v="8"/>
    <x v="38"/>
    <s v="MMR001CMP223"/>
    <s v="GCA"/>
    <s v="Rural"/>
    <n v="123"/>
    <n v="582"/>
    <n v="130"/>
    <n v="600"/>
    <n v="142"/>
    <n v="0"/>
    <x v="1"/>
    <x v="1"/>
    <n v="0"/>
  </r>
  <r>
    <x v="0"/>
    <x v="8"/>
    <x v="38"/>
    <s v="MMR001CMP223"/>
    <s v="GCA"/>
    <s v="Rural"/>
    <n v="123"/>
    <n v="582"/>
    <n v="130"/>
    <n v="600"/>
    <n v="142"/>
    <n v="0"/>
    <x v="1"/>
    <x v="2"/>
    <n v="0"/>
  </r>
  <r>
    <x v="0"/>
    <x v="1"/>
    <x v="45"/>
    <s v="MMR001CMP174"/>
    <s v="GCA"/>
    <s v="Urban"/>
    <n v="65"/>
    <n v="347"/>
    <n v="66"/>
    <n v="354"/>
    <n v="66"/>
    <n v="0"/>
    <x v="1"/>
    <x v="1"/>
    <n v="2"/>
  </r>
  <r>
    <x v="0"/>
    <x v="8"/>
    <x v="38"/>
    <s v="MMR001CMP223"/>
    <s v="GCA"/>
    <s v="Rural"/>
    <n v="123"/>
    <n v="582"/>
    <n v="130"/>
    <n v="600"/>
    <n v="142"/>
    <n v="0"/>
    <x v="1"/>
    <x v="0"/>
    <n v="10"/>
  </r>
  <r>
    <x v="0"/>
    <x v="10"/>
    <x v="81"/>
    <s v="MMR001CMP080"/>
    <s v="GCA"/>
    <s v="Urban"/>
    <n v="12"/>
    <n v="55"/>
    <n v="12"/>
    <n v="62"/>
    <n v="12"/>
    <n v="62"/>
    <x v="1"/>
    <x v="2"/>
    <n v="3"/>
  </r>
  <r>
    <x v="0"/>
    <x v="5"/>
    <x v="51"/>
    <s v="MMR001CMP069"/>
    <s v="GCA"/>
    <s v="Urban"/>
    <n v="124"/>
    <n v="544"/>
    <n v="124"/>
    <n v="633"/>
    <n v="124"/>
    <n v="0"/>
    <x v="1"/>
    <x v="0"/>
    <n v="0"/>
  </r>
  <r>
    <x v="0"/>
    <x v="8"/>
    <x v="79"/>
    <s v="MMR001CMP230"/>
    <s v="GCA"/>
    <s v="Rural"/>
    <n v="113"/>
    <n v="490"/>
    <n v="113"/>
    <n v="476"/>
    <n v="113"/>
    <n v="476"/>
    <x v="1"/>
    <x v="0"/>
    <n v="3"/>
  </r>
  <r>
    <x v="0"/>
    <x v="5"/>
    <x v="33"/>
    <s v="MMR001CMP123"/>
    <s v="NGCA"/>
    <s v="Rural"/>
    <n v="116"/>
    <n v="595"/>
    <n v="115"/>
    <n v="605"/>
    <n v="115"/>
    <n v="605"/>
    <x v="1"/>
    <x v="2"/>
    <n v="4"/>
  </r>
  <r>
    <x v="0"/>
    <x v="6"/>
    <x v="12"/>
    <s v="MMR001CMP111"/>
    <s v="NGCA"/>
    <s v="Sub-urban"/>
    <n v="680"/>
    <n v="2913"/>
    <n v="612"/>
    <n v="2806"/>
    <n v="612"/>
    <n v="2806"/>
    <x v="1"/>
    <x v="2"/>
    <n v="28"/>
  </r>
  <r>
    <x v="0"/>
    <x v="5"/>
    <x v="33"/>
    <s v="MMR001CMP123"/>
    <s v="NGCA"/>
    <s v="Rural"/>
    <n v="116"/>
    <n v="595"/>
    <n v="115"/>
    <n v="605"/>
    <n v="115"/>
    <n v="605"/>
    <x v="1"/>
    <x v="1"/>
    <n v="1"/>
  </r>
  <r>
    <x v="0"/>
    <x v="6"/>
    <x v="12"/>
    <s v="MMR001CMP111"/>
    <s v="NGCA"/>
    <s v="Sub-urban"/>
    <n v="680"/>
    <n v="2913"/>
    <n v="612"/>
    <n v="2806"/>
    <n v="612"/>
    <n v="2806"/>
    <x v="1"/>
    <x v="1"/>
    <n v="11"/>
  </r>
  <r>
    <x v="0"/>
    <x v="1"/>
    <x v="75"/>
    <s v="MMR001CMP183"/>
    <s v="GCA"/>
    <s v="Mixed"/>
    <n v="8"/>
    <n v="40"/>
    <n v="8"/>
    <m/>
    <n v="8"/>
    <n v="0"/>
    <x v="1"/>
    <x v="0"/>
    <n v="0"/>
  </r>
  <r>
    <x v="0"/>
    <x v="1"/>
    <x v="25"/>
    <s v="MMR001CMP091"/>
    <s v="GCA"/>
    <s v="Urban"/>
    <n v="5"/>
    <n v="26"/>
    <n v="5"/>
    <n v="27"/>
    <n v="5"/>
    <n v="0"/>
    <x v="1"/>
    <x v="2"/>
    <n v="0"/>
  </r>
  <r>
    <x v="0"/>
    <x v="1"/>
    <x v="25"/>
    <s v="MMR001CMP091"/>
    <s v="GCA"/>
    <s v="Urban"/>
    <n v="5"/>
    <n v="26"/>
    <n v="5"/>
    <n v="27"/>
    <n v="5"/>
    <n v="0"/>
    <x v="1"/>
    <x v="1"/>
    <n v="1"/>
  </r>
  <r>
    <x v="0"/>
    <x v="1"/>
    <x v="25"/>
    <s v="MMR001CMP091"/>
    <s v="GCA"/>
    <s v="Urban"/>
    <n v="5"/>
    <n v="26"/>
    <n v="5"/>
    <n v="27"/>
    <n v="5"/>
    <n v="0"/>
    <x v="1"/>
    <x v="0"/>
    <n v="0"/>
  </r>
  <r>
    <x v="0"/>
    <x v="8"/>
    <x v="79"/>
    <s v="MMR001CMP230"/>
    <s v="GCA"/>
    <s v="Rural"/>
    <n v="113"/>
    <n v="490"/>
    <n v="113"/>
    <n v="476"/>
    <n v="113"/>
    <n v="476"/>
    <x v="1"/>
    <x v="2"/>
    <n v="6"/>
  </r>
  <r>
    <x v="0"/>
    <x v="5"/>
    <x v="51"/>
    <s v="MMR001CMP069"/>
    <s v="GCA"/>
    <s v="Urban"/>
    <n v="124"/>
    <n v="544"/>
    <n v="124"/>
    <n v="633"/>
    <n v="124"/>
    <n v="0"/>
    <x v="1"/>
    <x v="1"/>
    <n v="0"/>
  </r>
  <r>
    <x v="0"/>
    <x v="6"/>
    <x v="50"/>
    <s v="MMR001CMP119"/>
    <s v="NGCA"/>
    <s v="Rural"/>
    <n v="608"/>
    <n v="2639"/>
    <n v="500"/>
    <n v="2145"/>
    <n v="586"/>
    <n v="2614"/>
    <x v="1"/>
    <x v="1"/>
    <n v="15"/>
  </r>
  <r>
    <x v="0"/>
    <x v="0"/>
    <x v="66"/>
    <s v="MMR001CMP020"/>
    <s v="GCA"/>
    <s v="Rural"/>
    <n v="21"/>
    <n v="99"/>
    <n v="18"/>
    <n v="89"/>
    <n v="21"/>
    <n v="99"/>
    <x v="1"/>
    <x v="1"/>
    <n v="2"/>
  </r>
  <r>
    <x v="0"/>
    <x v="1"/>
    <x v="45"/>
    <s v="MMR001CMP174"/>
    <s v="GCA"/>
    <s v="Urban"/>
    <n v="65"/>
    <n v="347"/>
    <n v="66"/>
    <n v="354"/>
    <n v="66"/>
    <n v="0"/>
    <x v="1"/>
    <x v="0"/>
    <n v="3"/>
  </r>
  <r>
    <x v="0"/>
    <x v="7"/>
    <x v="43"/>
    <s v="MMR001CMP055"/>
    <s v="GCA"/>
    <s v="Urban"/>
    <n v="25"/>
    <n v="104"/>
    <n v="24"/>
    <n v="107"/>
    <n v="24"/>
    <n v="107"/>
    <x v="1"/>
    <x v="0"/>
    <n v="0"/>
  </r>
  <r>
    <x v="0"/>
    <x v="7"/>
    <x v="43"/>
    <s v="MMR001CMP055"/>
    <s v="GCA"/>
    <s v="Urban"/>
    <n v="25"/>
    <n v="104"/>
    <n v="24"/>
    <n v="107"/>
    <n v="24"/>
    <n v="107"/>
    <x v="1"/>
    <x v="1"/>
    <n v="0"/>
  </r>
  <r>
    <x v="0"/>
    <x v="7"/>
    <x v="43"/>
    <s v="MMR001CMP055"/>
    <s v="GCA"/>
    <s v="Urban"/>
    <n v="25"/>
    <n v="104"/>
    <n v="24"/>
    <n v="107"/>
    <n v="24"/>
    <n v="107"/>
    <x v="1"/>
    <x v="2"/>
    <n v="0"/>
  </r>
  <r>
    <x v="0"/>
    <x v="5"/>
    <x v="73"/>
    <s v="MMR001CMP122"/>
    <s v="NGCA"/>
    <s v="Rural"/>
    <n v="662"/>
    <n v="3293"/>
    <n v="586"/>
    <n v="2829"/>
    <n v="586"/>
    <n v="2829"/>
    <x v="1"/>
    <x v="1"/>
    <n v="40"/>
  </r>
  <r>
    <x v="0"/>
    <x v="5"/>
    <x v="48"/>
    <s v="MMR001CMP121"/>
    <s v="NGCA"/>
    <s v="Rural"/>
    <n v="1695"/>
    <n v="7145"/>
    <n v="1501"/>
    <n v="8042"/>
    <n v="1643"/>
    <n v="8780"/>
    <x v="1"/>
    <x v="0"/>
    <n v="24"/>
  </r>
  <r>
    <x v="0"/>
    <x v="6"/>
    <x v="50"/>
    <s v="MMR001CMP119"/>
    <s v="NGCA"/>
    <s v="Rural"/>
    <n v="608"/>
    <n v="2639"/>
    <n v="500"/>
    <n v="2145"/>
    <n v="586"/>
    <n v="2614"/>
    <x v="1"/>
    <x v="0"/>
    <n v="7"/>
  </r>
  <r>
    <x v="0"/>
    <x v="8"/>
    <x v="79"/>
    <s v="MMR001CMP230"/>
    <s v="GCA"/>
    <s v="Rural"/>
    <n v="113"/>
    <n v="490"/>
    <n v="113"/>
    <n v="476"/>
    <n v="113"/>
    <n v="476"/>
    <x v="1"/>
    <x v="1"/>
    <n v="3"/>
  </r>
  <r>
    <x v="0"/>
    <x v="6"/>
    <x v="50"/>
    <s v="MMR001CMP119"/>
    <s v="NGCA"/>
    <s v="Rural"/>
    <n v="608"/>
    <n v="2639"/>
    <n v="500"/>
    <n v="2145"/>
    <n v="586"/>
    <n v="2614"/>
    <x v="1"/>
    <x v="2"/>
    <n v="22"/>
  </r>
  <r>
    <x v="0"/>
    <x v="5"/>
    <x v="73"/>
    <s v="MMR001CMP122"/>
    <s v="NGCA"/>
    <s v="Rural"/>
    <n v="662"/>
    <n v="3293"/>
    <n v="586"/>
    <n v="2829"/>
    <n v="586"/>
    <n v="2829"/>
    <x v="1"/>
    <x v="0"/>
    <n v="30"/>
  </r>
  <r>
    <x v="0"/>
    <x v="5"/>
    <x v="72"/>
    <s v="MMR001CMP126"/>
    <s v="NGCA"/>
    <s v="Mixed"/>
    <n v="677"/>
    <n v="3622"/>
    <n v="678"/>
    <n v="3741"/>
    <n v="678"/>
    <n v="0"/>
    <x v="1"/>
    <x v="1"/>
    <n v="16"/>
  </r>
  <r>
    <x v="0"/>
    <x v="1"/>
    <x v="80"/>
    <s v="MMR001CMP192"/>
    <s v="GCA"/>
    <s v="Urban"/>
    <n v="17"/>
    <n v="64"/>
    <n v="12"/>
    <n v="47"/>
    <n v="12"/>
    <n v="0"/>
    <x v="1"/>
    <x v="2"/>
    <n v="0"/>
  </r>
  <r>
    <x v="0"/>
    <x v="1"/>
    <x v="80"/>
    <s v="MMR001CMP192"/>
    <s v="GCA"/>
    <s v="Urban"/>
    <n v="17"/>
    <n v="64"/>
    <n v="12"/>
    <n v="47"/>
    <n v="12"/>
    <n v="0"/>
    <x v="1"/>
    <x v="1"/>
    <n v="0"/>
  </r>
  <r>
    <x v="0"/>
    <x v="1"/>
    <x v="80"/>
    <s v="MMR001CMP192"/>
    <s v="GCA"/>
    <s v="Urban"/>
    <n v="17"/>
    <n v="64"/>
    <n v="12"/>
    <n v="47"/>
    <n v="12"/>
    <n v="0"/>
    <x v="1"/>
    <x v="0"/>
    <n v="0"/>
  </r>
  <r>
    <x v="0"/>
    <x v="5"/>
    <x v="33"/>
    <s v="MMR001CMP123"/>
    <s v="NGCA"/>
    <s v="Rural"/>
    <n v="116"/>
    <n v="595"/>
    <n v="115"/>
    <n v="605"/>
    <n v="115"/>
    <n v="605"/>
    <x v="1"/>
    <x v="0"/>
    <n v="3"/>
  </r>
  <r>
    <x v="0"/>
    <x v="6"/>
    <x v="126"/>
    <s v="MMR001CMP033"/>
    <s v="GCA"/>
    <s v="Rural"/>
    <n v="18"/>
    <n v="82"/>
    <n v="12"/>
    <n v="51"/>
    <n v="18"/>
    <n v="81"/>
    <x v="1"/>
    <x v="2"/>
    <n v="0"/>
  </r>
  <r>
    <x v="0"/>
    <x v="6"/>
    <x v="126"/>
    <s v="MMR001CMP033"/>
    <s v="GCA"/>
    <s v="Rural"/>
    <n v="18"/>
    <n v="82"/>
    <n v="12"/>
    <n v="51"/>
    <n v="18"/>
    <n v="81"/>
    <x v="1"/>
    <x v="1"/>
    <n v="0"/>
  </r>
  <r>
    <x v="1"/>
    <x v="12"/>
    <x v="82"/>
    <s v="MMR015CMP009"/>
    <s v="GCA"/>
    <s v="Urban"/>
    <n v="37"/>
    <n v="159"/>
    <n v="37"/>
    <n v="159"/>
    <n v="37"/>
    <n v="172"/>
    <x v="1"/>
    <x v="0"/>
    <n v="1"/>
  </r>
  <r>
    <x v="0"/>
    <x v="6"/>
    <x v="112"/>
    <s v="MMR001CMP032"/>
    <s v="GCA"/>
    <s v="Urban"/>
    <n v="91"/>
    <n v="328"/>
    <n v="69"/>
    <n v="258"/>
    <n v="91"/>
    <n v="328"/>
    <x v="1"/>
    <x v="0"/>
    <n v="6"/>
  </r>
  <r>
    <x v="0"/>
    <x v="0"/>
    <x v="117"/>
    <s v="MMR001CMP021"/>
    <s v="GCA"/>
    <s v="Rural"/>
    <n v="14"/>
    <n v="71"/>
    <n v="11"/>
    <n v="56"/>
    <n v="13"/>
    <n v="71"/>
    <x v="1"/>
    <x v="2"/>
    <n v="0"/>
  </r>
  <r>
    <x v="0"/>
    <x v="0"/>
    <x v="117"/>
    <s v="MMR001CMP021"/>
    <s v="GCA"/>
    <s v="Rural"/>
    <n v="14"/>
    <n v="71"/>
    <n v="11"/>
    <n v="56"/>
    <n v="13"/>
    <n v="71"/>
    <x v="1"/>
    <x v="1"/>
    <n v="0"/>
  </r>
  <r>
    <x v="0"/>
    <x v="0"/>
    <x v="117"/>
    <s v="MMR001CMP021"/>
    <s v="GCA"/>
    <s v="Rural"/>
    <n v="14"/>
    <n v="71"/>
    <n v="11"/>
    <n v="56"/>
    <n v="13"/>
    <n v="71"/>
    <x v="1"/>
    <x v="0"/>
    <n v="0"/>
  </r>
  <r>
    <x v="0"/>
    <x v="5"/>
    <x v="92"/>
    <s v="MMR001CMP056"/>
    <s v="GCA"/>
    <s v="Urban"/>
    <n v="207"/>
    <n v="1863"/>
    <n v="391"/>
    <n v="1820"/>
    <n v="391"/>
    <n v="1820"/>
    <x v="1"/>
    <x v="2"/>
    <n v="31"/>
  </r>
  <r>
    <x v="1"/>
    <x v="13"/>
    <x v="102"/>
    <s v="MMR015CMP020"/>
    <s v="GCA"/>
    <s v="Rural"/>
    <n v="218"/>
    <n v="1108"/>
    <n v="202"/>
    <n v="906"/>
    <n v="202"/>
    <n v="906"/>
    <x v="1"/>
    <x v="0"/>
    <n v="10"/>
  </r>
  <r>
    <x v="0"/>
    <x v="0"/>
    <x v="93"/>
    <s v="MMR001CMP023"/>
    <s v="GCA"/>
    <s v="Urban"/>
    <n v="54"/>
    <n v="258"/>
    <n v="53"/>
    <n v="251"/>
    <n v="54"/>
    <n v="257"/>
    <x v="1"/>
    <x v="0"/>
    <n v="0"/>
  </r>
  <r>
    <x v="1"/>
    <x v="12"/>
    <x v="82"/>
    <s v="MMR015CMP009"/>
    <s v="GCA"/>
    <s v="Urban"/>
    <n v="37"/>
    <n v="159"/>
    <n v="37"/>
    <n v="159"/>
    <n v="37"/>
    <n v="172"/>
    <x v="1"/>
    <x v="2"/>
    <n v="2"/>
  </r>
  <r>
    <x v="0"/>
    <x v="4"/>
    <x v="123"/>
    <s v="MMR001CMP042"/>
    <s v="GCA"/>
    <s v="Urban"/>
    <n v="109"/>
    <n v="511"/>
    <n v="109"/>
    <n v="513"/>
    <n v="109"/>
    <n v="0"/>
    <x v="1"/>
    <x v="2"/>
    <n v="0"/>
  </r>
  <r>
    <x v="1"/>
    <x v="9"/>
    <x v="97"/>
    <s v="MMR015CMP004"/>
    <s v="GCA"/>
    <s v="Urban"/>
    <n v="70"/>
    <n v="368"/>
    <n v="70"/>
    <n v="363"/>
    <n v="70"/>
    <n v="0"/>
    <x v="1"/>
    <x v="2"/>
    <n v="6"/>
  </r>
  <r>
    <x v="1"/>
    <x v="13"/>
    <x v="105"/>
    <s v="MMR015CMP018"/>
    <s v="GCA"/>
    <s v="Rural"/>
    <n v="63"/>
    <n v="305"/>
    <n v="69"/>
    <n v="305"/>
    <n v="69"/>
    <n v="305"/>
    <x v="1"/>
    <x v="2"/>
    <n v="5"/>
  </r>
  <r>
    <x v="0"/>
    <x v="4"/>
    <x v="91"/>
    <s v="MMR001CMP195"/>
    <s v="GCA"/>
    <s v="Urban"/>
    <n v="143"/>
    <n v="638"/>
    <n v="131"/>
    <n v="593"/>
    <n v="141"/>
    <n v="638"/>
    <x v="1"/>
    <x v="2"/>
    <n v="15"/>
  </r>
  <r>
    <x v="0"/>
    <x v="0"/>
    <x v="119"/>
    <s v="MMR001CMP022"/>
    <s v="GCA"/>
    <s v="Urban"/>
    <n v="7"/>
    <n v="37"/>
    <n v="7"/>
    <n v="37"/>
    <n v="7"/>
    <n v="37"/>
    <x v="1"/>
    <x v="1"/>
    <n v="0"/>
  </r>
  <r>
    <x v="1"/>
    <x v="15"/>
    <x v="101"/>
    <s v="MMR015CMP213"/>
    <s v="GCA"/>
    <s v="Urban"/>
    <n v="56"/>
    <n v="236"/>
    <n v="52"/>
    <n v="212"/>
    <n v="52"/>
    <n v="212"/>
    <x v="1"/>
    <x v="0"/>
    <n v="1"/>
  </r>
  <r>
    <x v="1"/>
    <x v="9"/>
    <x v="98"/>
    <s v="MMR015CMP215"/>
    <s v="GCA"/>
    <s v="Urban"/>
    <n v="126"/>
    <n v="572"/>
    <n v="123"/>
    <n v="571"/>
    <n v="124"/>
    <n v="575"/>
    <x v="1"/>
    <x v="2"/>
    <n v="6"/>
  </r>
  <r>
    <x v="0"/>
    <x v="8"/>
    <x v="107"/>
    <s v="MMR001CMP066"/>
    <s v="GCA"/>
    <s v="Urban"/>
    <n v="221"/>
    <n v="1003"/>
    <n v="192"/>
    <n v="873"/>
    <n v="192"/>
    <n v="873"/>
    <x v="1"/>
    <x v="2"/>
    <n v="9"/>
  </r>
  <r>
    <x v="0"/>
    <x v="8"/>
    <x v="107"/>
    <s v="MMR001CMP066"/>
    <s v="GCA"/>
    <s v="Urban"/>
    <n v="221"/>
    <n v="1003"/>
    <n v="192"/>
    <n v="873"/>
    <n v="192"/>
    <n v="873"/>
    <x v="1"/>
    <x v="1"/>
    <n v="4"/>
  </r>
  <r>
    <x v="0"/>
    <x v="8"/>
    <x v="107"/>
    <s v="MMR001CMP066"/>
    <s v="GCA"/>
    <s v="Urban"/>
    <n v="221"/>
    <n v="1003"/>
    <n v="192"/>
    <n v="873"/>
    <n v="192"/>
    <n v="873"/>
    <x v="1"/>
    <x v="0"/>
    <n v="5"/>
  </r>
  <r>
    <x v="0"/>
    <x v="0"/>
    <x v="119"/>
    <s v="MMR001CMP022"/>
    <s v="GCA"/>
    <s v="Urban"/>
    <n v="7"/>
    <n v="37"/>
    <n v="7"/>
    <n v="37"/>
    <n v="7"/>
    <n v="37"/>
    <x v="1"/>
    <x v="2"/>
    <n v="0"/>
  </r>
  <r>
    <x v="0"/>
    <x v="8"/>
    <x v="96"/>
    <s v="MMR001CMP133"/>
    <s v="GCA"/>
    <s v="Rural"/>
    <n v="111"/>
    <n v="541"/>
    <n v="107"/>
    <n v="525"/>
    <n v="111"/>
    <n v="525"/>
    <x v="1"/>
    <x v="2"/>
    <n v="4"/>
  </r>
  <r>
    <x v="1"/>
    <x v="9"/>
    <x v="127"/>
    <s v="MMR015CMP003"/>
    <s v="GCA"/>
    <s v="Urban"/>
    <n v="48"/>
    <n v="218"/>
    <n v="44"/>
    <n v="215"/>
    <n v="44"/>
    <n v="215"/>
    <x v="1"/>
    <x v="1"/>
    <n v="4"/>
  </r>
  <r>
    <x v="1"/>
    <x v="13"/>
    <x v="102"/>
    <s v="MMR015CMP020"/>
    <s v="GCA"/>
    <s v="Rural"/>
    <n v="218"/>
    <n v="1108"/>
    <n v="202"/>
    <n v="906"/>
    <n v="202"/>
    <n v="906"/>
    <x v="1"/>
    <x v="2"/>
    <n v="17"/>
  </r>
  <r>
    <x v="0"/>
    <x v="3"/>
    <x v="116"/>
    <s v="MMR001CMP236"/>
    <s v="GCA"/>
    <s v="Rural"/>
    <n v="40"/>
    <n v="158"/>
    <n v="31"/>
    <n v="138"/>
    <n v="31"/>
    <n v="138"/>
    <x v="1"/>
    <x v="0"/>
    <n v="1"/>
  </r>
  <r>
    <x v="0"/>
    <x v="6"/>
    <x v="126"/>
    <s v="MMR001CMP033"/>
    <s v="GCA"/>
    <s v="Rural"/>
    <n v="18"/>
    <n v="82"/>
    <n v="12"/>
    <n v="51"/>
    <n v="18"/>
    <n v="81"/>
    <x v="1"/>
    <x v="0"/>
    <n v="0"/>
  </r>
  <r>
    <x v="0"/>
    <x v="3"/>
    <x v="116"/>
    <s v="MMR001CMP236"/>
    <s v="GCA"/>
    <s v="Rural"/>
    <n v="40"/>
    <n v="158"/>
    <n v="31"/>
    <n v="138"/>
    <n v="31"/>
    <n v="138"/>
    <x v="1"/>
    <x v="1"/>
    <n v="0"/>
  </r>
  <r>
    <x v="0"/>
    <x v="6"/>
    <x v="95"/>
    <s v="MMR001CMP041"/>
    <s v="GCA"/>
    <s v="Rural"/>
    <n v="172"/>
    <n v="838"/>
    <n v="179"/>
    <n v="940"/>
    <n v="179"/>
    <n v="940"/>
    <x v="1"/>
    <x v="0"/>
    <n v="14"/>
  </r>
  <r>
    <x v="1"/>
    <x v="14"/>
    <x v="90"/>
    <s v="MMR015CMP014"/>
    <s v="GCA"/>
    <s v="Urban"/>
    <n v="9"/>
    <n v="38"/>
    <n v="9"/>
    <n v="37"/>
    <n v="9"/>
    <n v="37"/>
    <x v="1"/>
    <x v="2"/>
    <n v="0"/>
  </r>
  <r>
    <x v="0"/>
    <x v="6"/>
    <x v="95"/>
    <s v="MMR001CMP041"/>
    <s v="GCA"/>
    <s v="Rural"/>
    <n v="172"/>
    <n v="838"/>
    <n v="179"/>
    <n v="940"/>
    <n v="179"/>
    <n v="940"/>
    <x v="1"/>
    <x v="2"/>
    <n v="30"/>
  </r>
  <r>
    <x v="0"/>
    <x v="6"/>
    <x v="112"/>
    <s v="MMR001CMP032"/>
    <s v="GCA"/>
    <s v="Urban"/>
    <n v="91"/>
    <n v="328"/>
    <n v="69"/>
    <n v="258"/>
    <n v="91"/>
    <n v="328"/>
    <x v="1"/>
    <x v="1"/>
    <n v="5"/>
  </r>
  <r>
    <x v="0"/>
    <x v="6"/>
    <x v="95"/>
    <s v="MMR001CMP041"/>
    <s v="GCA"/>
    <s v="Rural"/>
    <n v="172"/>
    <n v="838"/>
    <n v="179"/>
    <n v="940"/>
    <n v="179"/>
    <n v="940"/>
    <x v="1"/>
    <x v="1"/>
    <n v="16"/>
  </r>
  <r>
    <x v="1"/>
    <x v="12"/>
    <x v="82"/>
    <s v="MMR015CMP009"/>
    <s v="GCA"/>
    <s v="Urban"/>
    <n v="37"/>
    <n v="159"/>
    <n v="37"/>
    <n v="159"/>
    <n v="37"/>
    <n v="172"/>
    <x v="1"/>
    <x v="1"/>
    <n v="1"/>
  </r>
  <r>
    <x v="1"/>
    <x v="9"/>
    <x v="127"/>
    <s v="MMR015CMP003"/>
    <s v="GCA"/>
    <s v="Urban"/>
    <n v="48"/>
    <n v="218"/>
    <n v="44"/>
    <n v="215"/>
    <n v="44"/>
    <n v="215"/>
    <x v="1"/>
    <x v="0"/>
    <n v="2"/>
  </r>
  <r>
    <x v="1"/>
    <x v="13"/>
    <x v="94"/>
    <s v="MMR015CMP016"/>
    <s v="GCA"/>
    <s v="Urban"/>
    <n v="65"/>
    <n v="285"/>
    <n v="63"/>
    <n v="286"/>
    <n v="63"/>
    <n v="286"/>
    <x v="1"/>
    <x v="1"/>
    <n v="0"/>
  </r>
  <r>
    <x v="0"/>
    <x v="4"/>
    <x v="91"/>
    <s v="MMR001CMP195"/>
    <s v="GCA"/>
    <s v="Urban"/>
    <n v="143"/>
    <n v="638"/>
    <n v="131"/>
    <n v="593"/>
    <n v="141"/>
    <n v="638"/>
    <x v="1"/>
    <x v="0"/>
    <n v="7"/>
  </r>
  <r>
    <x v="1"/>
    <x v="13"/>
    <x v="86"/>
    <s v="MMR015CMP007"/>
    <s v="GCA"/>
    <s v="Rural"/>
    <n v="64"/>
    <n v="286"/>
    <n v="62"/>
    <n v="281"/>
    <n v="62"/>
    <n v="281"/>
    <x v="1"/>
    <x v="0"/>
    <n v="4"/>
  </r>
  <r>
    <x v="1"/>
    <x v="13"/>
    <x v="83"/>
    <s v="MMR015CMP017"/>
    <s v="GCA"/>
    <s v="Urban"/>
    <n v="31"/>
    <n v="144"/>
    <n v="30"/>
    <n v="139"/>
    <n v="30"/>
    <n v="139"/>
    <x v="1"/>
    <x v="0"/>
    <n v="1"/>
  </r>
  <r>
    <x v="1"/>
    <x v="13"/>
    <x v="86"/>
    <s v="MMR015CMP007"/>
    <s v="GCA"/>
    <s v="Rural"/>
    <n v="64"/>
    <n v="286"/>
    <n v="62"/>
    <n v="281"/>
    <n v="62"/>
    <n v="281"/>
    <x v="1"/>
    <x v="2"/>
    <n v="6"/>
  </r>
  <r>
    <x v="0"/>
    <x v="5"/>
    <x v="115"/>
    <s v="MMR001CMP070"/>
    <s v="GCA"/>
    <s v="Urban"/>
    <n v="188"/>
    <n v="993"/>
    <n v="190"/>
    <n v="1021"/>
    <n v="190"/>
    <n v="1021"/>
    <x v="1"/>
    <x v="2"/>
    <n v="4"/>
  </r>
  <r>
    <x v="1"/>
    <x v="15"/>
    <x v="108"/>
    <s v="MMR015CMP216"/>
    <s v="GCA"/>
    <s v="Urban"/>
    <n v="26"/>
    <n v="111"/>
    <n v="26"/>
    <n v="118"/>
    <n v="26"/>
    <n v="118"/>
    <x v="1"/>
    <x v="2"/>
    <n v="2"/>
  </r>
  <r>
    <x v="0"/>
    <x v="6"/>
    <x v="110"/>
    <s v="MMR001CMP028"/>
    <s v="GCA"/>
    <s v="Rural"/>
    <n v="99"/>
    <n v="480"/>
    <n v="65"/>
    <n v="360"/>
    <n v="99"/>
    <n v="480"/>
    <x v="1"/>
    <x v="0"/>
    <n v="5"/>
  </r>
  <r>
    <x v="0"/>
    <x v="4"/>
    <x v="104"/>
    <s v="MMR001CMP043"/>
    <s v="NGCA"/>
    <s v="Sub-urban"/>
    <n v="154"/>
    <n v="920"/>
    <n v="512"/>
    <n v="1016"/>
    <n v="512"/>
    <n v="1016"/>
    <x v="1"/>
    <x v="0"/>
    <n v="0"/>
  </r>
  <r>
    <x v="0"/>
    <x v="4"/>
    <x v="104"/>
    <s v="MMR001CMP043"/>
    <s v="NGCA"/>
    <s v="Sub-urban"/>
    <n v="154"/>
    <n v="920"/>
    <n v="512"/>
    <n v="1016"/>
    <n v="512"/>
    <n v="1016"/>
    <x v="1"/>
    <x v="1"/>
    <n v="1"/>
  </r>
  <r>
    <x v="0"/>
    <x v="8"/>
    <x v="96"/>
    <s v="MMR001CMP133"/>
    <s v="GCA"/>
    <s v="Rural"/>
    <n v="111"/>
    <n v="541"/>
    <n v="107"/>
    <n v="525"/>
    <n v="111"/>
    <n v="525"/>
    <x v="1"/>
    <x v="1"/>
    <n v="2"/>
  </r>
  <r>
    <x v="0"/>
    <x v="6"/>
    <x v="109"/>
    <s v="MMR001CMP030"/>
    <s v="GCA"/>
    <s v="Urban"/>
    <n v="31"/>
    <n v="171"/>
    <n v="23"/>
    <n v="124"/>
    <n v="31"/>
    <n v="171"/>
    <x v="1"/>
    <x v="1"/>
    <n v="1"/>
  </r>
  <r>
    <x v="1"/>
    <x v="13"/>
    <x v="102"/>
    <s v="MMR015CMP020"/>
    <s v="GCA"/>
    <s v="Rural"/>
    <n v="218"/>
    <n v="1108"/>
    <n v="202"/>
    <n v="906"/>
    <n v="202"/>
    <n v="906"/>
    <x v="1"/>
    <x v="1"/>
    <n v="7"/>
  </r>
  <r>
    <x v="0"/>
    <x v="5"/>
    <x v="115"/>
    <s v="MMR001CMP070"/>
    <s v="GCA"/>
    <s v="Urban"/>
    <n v="188"/>
    <n v="993"/>
    <n v="190"/>
    <n v="1021"/>
    <n v="190"/>
    <n v="1021"/>
    <x v="1"/>
    <x v="1"/>
    <n v="3"/>
  </r>
  <r>
    <x v="0"/>
    <x v="5"/>
    <x v="115"/>
    <s v="MMR001CMP070"/>
    <s v="GCA"/>
    <s v="Urban"/>
    <n v="188"/>
    <n v="993"/>
    <n v="190"/>
    <n v="1021"/>
    <n v="190"/>
    <n v="1021"/>
    <x v="1"/>
    <x v="0"/>
    <n v="1"/>
  </r>
  <r>
    <x v="0"/>
    <x v="7"/>
    <x v="124"/>
    <s v="MMR001CMP193"/>
    <s v="GCA"/>
    <s v="Rural"/>
    <n v="157"/>
    <n v="761"/>
    <n v="150"/>
    <n v="761"/>
    <n v="150"/>
    <n v="761"/>
    <x v="1"/>
    <x v="0"/>
    <n v="12"/>
  </r>
  <r>
    <x v="0"/>
    <x v="6"/>
    <x v="103"/>
    <s v="MMR001CMP120"/>
    <s v="NGCA"/>
    <s v="Sub-urban"/>
    <n v="191"/>
    <n v="768"/>
    <n v="178"/>
    <n v="850"/>
    <n v="178"/>
    <n v="850"/>
    <x v="1"/>
    <x v="2"/>
    <n v="9"/>
  </r>
  <r>
    <x v="0"/>
    <x v="6"/>
    <x v="103"/>
    <s v="MMR001CMP120"/>
    <s v="NGCA"/>
    <s v="Sub-urban"/>
    <n v="191"/>
    <n v="768"/>
    <n v="178"/>
    <n v="850"/>
    <n v="178"/>
    <n v="850"/>
    <x v="1"/>
    <x v="1"/>
    <n v="4"/>
  </r>
  <r>
    <x v="0"/>
    <x v="6"/>
    <x v="103"/>
    <s v="MMR001CMP120"/>
    <s v="NGCA"/>
    <s v="Sub-urban"/>
    <n v="191"/>
    <n v="768"/>
    <n v="178"/>
    <n v="850"/>
    <n v="178"/>
    <n v="850"/>
    <x v="1"/>
    <x v="0"/>
    <n v="5"/>
  </r>
  <r>
    <x v="1"/>
    <x v="13"/>
    <x v="100"/>
    <s v="MMR015CMP217"/>
    <s v="GCA"/>
    <s v="Mixed"/>
    <n v="23"/>
    <n v="112"/>
    <n v="22"/>
    <n v="111"/>
    <n v="22"/>
    <n v="111"/>
    <x v="1"/>
    <x v="1"/>
    <n v="1"/>
  </r>
  <r>
    <x v="1"/>
    <x v="13"/>
    <x v="100"/>
    <s v="MMR015CMP217"/>
    <s v="GCA"/>
    <s v="Mixed"/>
    <n v="23"/>
    <n v="112"/>
    <n v="22"/>
    <n v="111"/>
    <n v="22"/>
    <n v="111"/>
    <x v="1"/>
    <x v="2"/>
    <n v="1"/>
  </r>
  <r>
    <x v="0"/>
    <x v="4"/>
    <x v="104"/>
    <s v="MMR001CMP043"/>
    <s v="NGCA"/>
    <s v="Sub-urban"/>
    <n v="154"/>
    <n v="920"/>
    <n v="512"/>
    <n v="1016"/>
    <n v="512"/>
    <n v="1016"/>
    <x v="1"/>
    <x v="2"/>
    <n v="1"/>
  </r>
  <r>
    <x v="0"/>
    <x v="5"/>
    <x v="92"/>
    <s v="MMR001CMP056"/>
    <s v="GCA"/>
    <s v="Urban"/>
    <n v="207"/>
    <n v="1863"/>
    <n v="391"/>
    <n v="1820"/>
    <n v="391"/>
    <n v="1820"/>
    <x v="1"/>
    <x v="0"/>
    <n v="14"/>
  </r>
  <r>
    <x v="1"/>
    <x v="15"/>
    <x v="101"/>
    <s v="MMR015CMP213"/>
    <s v="GCA"/>
    <s v="Urban"/>
    <n v="56"/>
    <n v="236"/>
    <n v="52"/>
    <n v="212"/>
    <n v="52"/>
    <n v="212"/>
    <x v="1"/>
    <x v="1"/>
    <n v="1"/>
  </r>
  <r>
    <x v="0"/>
    <x v="3"/>
    <x v="116"/>
    <s v="MMR001CMP236"/>
    <s v="GCA"/>
    <s v="Rural"/>
    <n v="40"/>
    <n v="158"/>
    <n v="31"/>
    <n v="138"/>
    <n v="31"/>
    <n v="138"/>
    <x v="1"/>
    <x v="2"/>
    <n v="1"/>
  </r>
  <r>
    <x v="0"/>
    <x v="2"/>
    <x v="89"/>
    <s v="MMR001CMP067"/>
    <s v="GCA"/>
    <s v="Urban"/>
    <n v="83"/>
    <n v="293"/>
    <n v="86"/>
    <n v="303"/>
    <n v="86"/>
    <n v="303"/>
    <x v="1"/>
    <x v="2"/>
    <n v="5"/>
  </r>
  <r>
    <x v="1"/>
    <x v="9"/>
    <x v="20"/>
    <s v="MMR015CMP001"/>
    <s v="GCA"/>
    <s v="Urban"/>
    <n v="73"/>
    <n v="388"/>
    <n v="68"/>
    <n v="343"/>
    <n v="73"/>
    <n v="380"/>
    <x v="1"/>
    <x v="0"/>
    <n v="2"/>
  </r>
  <r>
    <x v="0"/>
    <x v="2"/>
    <x v="89"/>
    <s v="MMR001CMP067"/>
    <s v="GCA"/>
    <s v="Urban"/>
    <n v="83"/>
    <n v="293"/>
    <n v="86"/>
    <n v="303"/>
    <n v="86"/>
    <n v="303"/>
    <x v="1"/>
    <x v="1"/>
    <n v="4"/>
  </r>
  <r>
    <x v="0"/>
    <x v="2"/>
    <x v="89"/>
    <s v="MMR001CMP067"/>
    <s v="GCA"/>
    <s v="Urban"/>
    <n v="83"/>
    <n v="293"/>
    <n v="86"/>
    <n v="303"/>
    <n v="86"/>
    <n v="303"/>
    <x v="1"/>
    <x v="0"/>
    <n v="1"/>
  </r>
  <r>
    <x v="1"/>
    <x v="9"/>
    <x v="20"/>
    <s v="MMR015CMP001"/>
    <s v="GCA"/>
    <s v="Urban"/>
    <n v="73"/>
    <n v="388"/>
    <n v="68"/>
    <n v="343"/>
    <n v="73"/>
    <n v="380"/>
    <x v="1"/>
    <x v="2"/>
    <n v="6"/>
  </r>
  <r>
    <x v="0"/>
    <x v="6"/>
    <x v="112"/>
    <s v="MMR001CMP032"/>
    <s v="GCA"/>
    <s v="Urban"/>
    <n v="91"/>
    <n v="328"/>
    <n v="69"/>
    <n v="258"/>
    <n v="91"/>
    <n v="328"/>
    <x v="1"/>
    <x v="2"/>
    <n v="11"/>
  </r>
  <r>
    <x v="1"/>
    <x v="15"/>
    <x v="108"/>
    <s v="MMR015CMP216"/>
    <s v="GCA"/>
    <s v="Urban"/>
    <n v="26"/>
    <n v="111"/>
    <n v="26"/>
    <n v="118"/>
    <n v="26"/>
    <n v="118"/>
    <x v="1"/>
    <x v="0"/>
    <n v="0"/>
  </r>
  <r>
    <x v="0"/>
    <x v="6"/>
    <x v="110"/>
    <s v="MMR001CMP028"/>
    <s v="GCA"/>
    <s v="Rural"/>
    <n v="99"/>
    <n v="480"/>
    <n v="65"/>
    <n v="360"/>
    <n v="99"/>
    <n v="480"/>
    <x v="1"/>
    <x v="1"/>
    <n v="6"/>
  </r>
  <r>
    <x v="0"/>
    <x v="5"/>
    <x v="92"/>
    <s v="MMR001CMP056"/>
    <s v="GCA"/>
    <s v="Urban"/>
    <n v="207"/>
    <n v="1863"/>
    <n v="391"/>
    <n v="1820"/>
    <n v="391"/>
    <n v="1820"/>
    <x v="1"/>
    <x v="1"/>
    <n v="17"/>
  </r>
  <r>
    <x v="0"/>
    <x v="8"/>
    <x v="96"/>
    <s v="MMR001CMP133"/>
    <s v="GCA"/>
    <s v="Rural"/>
    <n v="111"/>
    <n v="541"/>
    <n v="107"/>
    <n v="525"/>
    <n v="111"/>
    <n v="525"/>
    <x v="1"/>
    <x v="0"/>
    <n v="2"/>
  </r>
  <r>
    <x v="1"/>
    <x v="15"/>
    <x v="108"/>
    <s v="MMR015CMP216"/>
    <s v="GCA"/>
    <s v="Urban"/>
    <n v="26"/>
    <n v="111"/>
    <n v="26"/>
    <n v="118"/>
    <n v="26"/>
    <n v="118"/>
    <x v="1"/>
    <x v="1"/>
    <n v="2"/>
  </r>
  <r>
    <x v="0"/>
    <x v="4"/>
    <x v="123"/>
    <s v="MMR001CMP042"/>
    <s v="GCA"/>
    <s v="Urban"/>
    <n v="109"/>
    <n v="511"/>
    <n v="109"/>
    <n v="513"/>
    <n v="109"/>
    <n v="0"/>
    <x v="1"/>
    <x v="0"/>
    <n v="4"/>
  </r>
  <r>
    <x v="1"/>
    <x v="9"/>
    <x v="127"/>
    <s v="MMR015CMP003"/>
    <s v="GCA"/>
    <s v="Urban"/>
    <n v="48"/>
    <n v="218"/>
    <n v="44"/>
    <n v="215"/>
    <n v="44"/>
    <n v="215"/>
    <x v="1"/>
    <x v="2"/>
    <n v="6"/>
  </r>
  <r>
    <x v="1"/>
    <x v="13"/>
    <x v="100"/>
    <s v="MMR015CMP217"/>
    <s v="GCA"/>
    <s v="Mixed"/>
    <n v="23"/>
    <n v="112"/>
    <n v="22"/>
    <n v="111"/>
    <n v="22"/>
    <n v="111"/>
    <x v="1"/>
    <x v="0"/>
    <n v="0"/>
  </r>
  <r>
    <x v="0"/>
    <x v="6"/>
    <x v="110"/>
    <s v="MMR001CMP028"/>
    <s v="GCA"/>
    <s v="Rural"/>
    <n v="99"/>
    <n v="480"/>
    <n v="65"/>
    <n v="360"/>
    <n v="99"/>
    <n v="480"/>
    <x v="1"/>
    <x v="2"/>
    <n v="11"/>
  </r>
  <r>
    <x v="0"/>
    <x v="4"/>
    <x v="91"/>
    <s v="MMR001CMP195"/>
    <s v="GCA"/>
    <s v="Urban"/>
    <n v="143"/>
    <n v="638"/>
    <n v="131"/>
    <n v="593"/>
    <n v="141"/>
    <n v="638"/>
    <x v="1"/>
    <x v="1"/>
    <n v="8"/>
  </r>
  <r>
    <x v="0"/>
    <x v="4"/>
    <x v="123"/>
    <s v="MMR001CMP042"/>
    <s v="GCA"/>
    <s v="Urban"/>
    <n v="109"/>
    <n v="511"/>
    <n v="109"/>
    <n v="513"/>
    <n v="109"/>
    <n v="0"/>
    <x v="1"/>
    <x v="1"/>
    <n v="2"/>
  </r>
  <r>
    <x v="0"/>
    <x v="0"/>
    <x v="119"/>
    <s v="MMR001CMP022"/>
    <s v="GCA"/>
    <s v="Urban"/>
    <n v="7"/>
    <n v="37"/>
    <n v="7"/>
    <n v="37"/>
    <n v="7"/>
    <n v="37"/>
    <x v="1"/>
    <x v="0"/>
    <n v="0"/>
  </r>
  <r>
    <x v="1"/>
    <x v="13"/>
    <x v="88"/>
    <s v="MMR015CMP006"/>
    <s v="GCA"/>
    <s v="Rural"/>
    <n v="49"/>
    <n v="270"/>
    <n v="49"/>
    <n v="261"/>
    <n v="49"/>
    <n v="261"/>
    <x v="1"/>
    <x v="2"/>
    <n v="6"/>
  </r>
  <r>
    <x v="1"/>
    <x v="9"/>
    <x v="99"/>
    <s v="MMR015CMP214"/>
    <s v="GCA"/>
    <s v="Urban"/>
    <n v="38"/>
    <n v="198"/>
    <n v="35"/>
    <n v="188"/>
    <n v="37"/>
    <n v="198"/>
    <x v="1"/>
    <x v="0"/>
    <n v="3"/>
  </r>
  <r>
    <x v="1"/>
    <x v="13"/>
    <x v="94"/>
    <s v="MMR015CMP016"/>
    <s v="GCA"/>
    <s v="Urban"/>
    <n v="65"/>
    <n v="285"/>
    <n v="63"/>
    <n v="286"/>
    <n v="63"/>
    <n v="286"/>
    <x v="1"/>
    <x v="0"/>
    <n v="4"/>
  </r>
  <r>
    <x v="1"/>
    <x v="13"/>
    <x v="83"/>
    <s v="MMR015CMP017"/>
    <s v="GCA"/>
    <s v="Urban"/>
    <n v="31"/>
    <n v="144"/>
    <n v="30"/>
    <n v="139"/>
    <n v="30"/>
    <n v="139"/>
    <x v="1"/>
    <x v="1"/>
    <n v="1"/>
  </r>
  <r>
    <x v="0"/>
    <x v="6"/>
    <x v="113"/>
    <s v="MMR001CMP026"/>
    <s v="GCA"/>
    <s v="Urban"/>
    <n v="88"/>
    <n v="482"/>
    <n v="80"/>
    <n v="427"/>
    <n v="87"/>
    <n v="480"/>
    <x v="1"/>
    <x v="0"/>
    <n v="5"/>
  </r>
  <r>
    <x v="0"/>
    <x v="7"/>
    <x v="87"/>
    <s v="MMR001CMP194"/>
    <s v="GCA"/>
    <s v="Mixed"/>
    <n v="12"/>
    <n v="52"/>
    <n v="12"/>
    <n v="56"/>
    <n v="12"/>
    <n v="56"/>
    <x v="1"/>
    <x v="2"/>
    <n v="2"/>
  </r>
  <r>
    <x v="0"/>
    <x v="7"/>
    <x v="87"/>
    <s v="MMR001CMP194"/>
    <s v="GCA"/>
    <s v="Mixed"/>
    <n v="12"/>
    <n v="52"/>
    <n v="12"/>
    <n v="56"/>
    <n v="12"/>
    <n v="56"/>
    <x v="1"/>
    <x v="1"/>
    <n v="0"/>
  </r>
  <r>
    <x v="0"/>
    <x v="7"/>
    <x v="87"/>
    <s v="MMR001CMP194"/>
    <s v="GCA"/>
    <s v="Mixed"/>
    <n v="12"/>
    <n v="52"/>
    <n v="12"/>
    <n v="56"/>
    <n v="12"/>
    <n v="56"/>
    <x v="1"/>
    <x v="0"/>
    <n v="2"/>
  </r>
  <r>
    <x v="1"/>
    <x v="12"/>
    <x v="84"/>
    <s v="MMR015CMP209"/>
    <s v="GCA"/>
    <s v="Urban"/>
    <n v="31"/>
    <n v="183"/>
    <n v="29"/>
    <n v="157"/>
    <n v="29"/>
    <n v="157"/>
    <x v="1"/>
    <x v="2"/>
    <n v="2"/>
  </r>
  <r>
    <x v="0"/>
    <x v="6"/>
    <x v="121"/>
    <s v="MMR001CMP037"/>
    <s v="GCA"/>
    <s v="Urban"/>
    <n v="44"/>
    <n v="183"/>
    <n v="25"/>
    <n v="115"/>
    <n v="44"/>
    <n v="181"/>
    <x v="1"/>
    <x v="0"/>
    <n v="0"/>
  </r>
  <r>
    <x v="0"/>
    <x v="6"/>
    <x v="113"/>
    <s v="MMR001CMP026"/>
    <s v="GCA"/>
    <s v="Urban"/>
    <n v="88"/>
    <n v="482"/>
    <n v="80"/>
    <n v="427"/>
    <n v="87"/>
    <n v="480"/>
    <x v="1"/>
    <x v="1"/>
    <n v="8"/>
  </r>
  <r>
    <x v="0"/>
    <x v="7"/>
    <x v="118"/>
    <s v="MMR001CMP047"/>
    <s v="GCA"/>
    <s v="Urban"/>
    <n v="652"/>
    <n v="3706"/>
    <n v="629"/>
    <n v="3794"/>
    <n v="629"/>
    <n v="3794"/>
    <x v="1"/>
    <x v="0"/>
    <n v="27"/>
  </r>
  <r>
    <x v="0"/>
    <x v="7"/>
    <x v="118"/>
    <s v="MMR001CMP047"/>
    <s v="GCA"/>
    <s v="Urban"/>
    <n v="652"/>
    <n v="3706"/>
    <n v="629"/>
    <n v="3794"/>
    <n v="629"/>
    <n v="3794"/>
    <x v="1"/>
    <x v="1"/>
    <n v="31"/>
  </r>
  <r>
    <x v="0"/>
    <x v="6"/>
    <x v="121"/>
    <s v="MMR001CMP037"/>
    <s v="GCA"/>
    <s v="Urban"/>
    <n v="44"/>
    <n v="183"/>
    <n v="25"/>
    <n v="115"/>
    <n v="44"/>
    <n v="181"/>
    <x v="1"/>
    <x v="1"/>
    <n v="3"/>
  </r>
  <r>
    <x v="0"/>
    <x v="6"/>
    <x v="121"/>
    <s v="MMR001CMP037"/>
    <s v="GCA"/>
    <s v="Urban"/>
    <n v="44"/>
    <n v="183"/>
    <n v="25"/>
    <n v="115"/>
    <n v="44"/>
    <n v="181"/>
    <x v="1"/>
    <x v="2"/>
    <n v="3"/>
  </r>
  <r>
    <x v="0"/>
    <x v="7"/>
    <x v="118"/>
    <s v="MMR001CMP047"/>
    <s v="GCA"/>
    <s v="Urban"/>
    <n v="652"/>
    <n v="3706"/>
    <n v="629"/>
    <n v="3794"/>
    <n v="629"/>
    <n v="3794"/>
    <x v="1"/>
    <x v="2"/>
    <n v="58"/>
  </r>
  <r>
    <x v="0"/>
    <x v="5"/>
    <x v="120"/>
    <s v="MMR001CMP073"/>
    <s v="GCA"/>
    <s v="Rural"/>
    <n v="45"/>
    <n v="269"/>
    <n v="39"/>
    <n v="237"/>
    <n v="39"/>
    <n v="237"/>
    <x v="1"/>
    <x v="0"/>
    <n v="1"/>
  </r>
  <r>
    <x v="1"/>
    <x v="9"/>
    <x v="99"/>
    <s v="MMR015CMP214"/>
    <s v="GCA"/>
    <s v="Urban"/>
    <n v="38"/>
    <n v="198"/>
    <n v="35"/>
    <n v="188"/>
    <n v="37"/>
    <n v="198"/>
    <x v="1"/>
    <x v="2"/>
    <n v="5"/>
  </r>
  <r>
    <x v="0"/>
    <x v="0"/>
    <x v="66"/>
    <s v="MMR001CMP020"/>
    <s v="GCA"/>
    <s v="Rural"/>
    <n v="21"/>
    <n v="99"/>
    <n v="18"/>
    <n v="89"/>
    <n v="21"/>
    <n v="99"/>
    <x v="1"/>
    <x v="2"/>
    <n v="4"/>
  </r>
  <r>
    <x v="0"/>
    <x v="0"/>
    <x v="76"/>
    <s v="MMR001CMP004"/>
    <s v="GCA"/>
    <s v="Urban"/>
    <n v="6"/>
    <n v="29"/>
    <n v="4"/>
    <n v="20"/>
    <n v="6"/>
    <n v="29"/>
    <x v="1"/>
    <x v="1"/>
    <n v="0"/>
  </r>
  <r>
    <x v="0"/>
    <x v="8"/>
    <x v="125"/>
    <s v="MMR001CMP218"/>
    <s v="GCA"/>
    <s v="Rural"/>
    <n v="372"/>
    <n v="1443"/>
    <n v="165"/>
    <n v="1672"/>
    <n v="165"/>
    <n v="1672"/>
    <x v="1"/>
    <x v="2"/>
    <n v="7"/>
  </r>
  <r>
    <x v="1"/>
    <x v="9"/>
    <x v="99"/>
    <s v="MMR015CMP214"/>
    <s v="GCA"/>
    <s v="Urban"/>
    <n v="38"/>
    <n v="198"/>
    <n v="35"/>
    <n v="188"/>
    <n v="37"/>
    <n v="198"/>
    <x v="1"/>
    <x v="1"/>
    <n v="2"/>
  </r>
  <r>
    <x v="1"/>
    <x v="9"/>
    <x v="97"/>
    <s v="MMR015CMP004"/>
    <s v="GCA"/>
    <s v="Urban"/>
    <n v="70"/>
    <n v="368"/>
    <n v="70"/>
    <n v="363"/>
    <n v="70"/>
    <n v="0"/>
    <x v="1"/>
    <x v="0"/>
    <n v="2"/>
  </r>
  <r>
    <x v="1"/>
    <x v="13"/>
    <x v="88"/>
    <s v="MMR015CMP006"/>
    <s v="GCA"/>
    <s v="Rural"/>
    <n v="49"/>
    <n v="270"/>
    <n v="49"/>
    <n v="261"/>
    <n v="49"/>
    <n v="261"/>
    <x v="1"/>
    <x v="0"/>
    <n v="3"/>
  </r>
  <r>
    <x v="0"/>
    <x v="5"/>
    <x v="120"/>
    <s v="MMR001CMP073"/>
    <s v="GCA"/>
    <s v="Rural"/>
    <n v="45"/>
    <n v="269"/>
    <n v="39"/>
    <n v="237"/>
    <n v="39"/>
    <n v="237"/>
    <x v="1"/>
    <x v="2"/>
    <n v="4"/>
  </r>
  <r>
    <x v="0"/>
    <x v="5"/>
    <x v="120"/>
    <s v="MMR001CMP073"/>
    <s v="GCA"/>
    <s v="Rural"/>
    <n v="45"/>
    <n v="269"/>
    <n v="39"/>
    <n v="237"/>
    <n v="39"/>
    <n v="237"/>
    <x v="1"/>
    <x v="1"/>
    <n v="3"/>
  </r>
  <r>
    <x v="1"/>
    <x v="13"/>
    <x v="83"/>
    <s v="MMR015CMP017"/>
    <s v="GCA"/>
    <s v="Urban"/>
    <n v="31"/>
    <n v="144"/>
    <n v="30"/>
    <n v="139"/>
    <n v="30"/>
    <n v="139"/>
    <x v="1"/>
    <x v="2"/>
    <n v="2"/>
  </r>
  <r>
    <x v="0"/>
    <x v="7"/>
    <x v="85"/>
    <s v="MMR001CMP052"/>
    <s v="GCA"/>
    <s v="Urban"/>
    <n v="43"/>
    <n v="237"/>
    <n v="39"/>
    <n v="223"/>
    <n v="39"/>
    <n v="223"/>
    <x v="1"/>
    <x v="2"/>
    <n v="0"/>
  </r>
  <r>
    <x v="0"/>
    <x v="7"/>
    <x v="85"/>
    <s v="MMR001CMP052"/>
    <s v="GCA"/>
    <s v="Urban"/>
    <n v="43"/>
    <n v="237"/>
    <n v="39"/>
    <n v="223"/>
    <n v="39"/>
    <n v="223"/>
    <x v="1"/>
    <x v="1"/>
    <n v="0"/>
  </r>
  <r>
    <x v="1"/>
    <x v="12"/>
    <x v="84"/>
    <s v="MMR015CMP209"/>
    <s v="GCA"/>
    <s v="Urban"/>
    <n v="31"/>
    <n v="183"/>
    <n v="29"/>
    <n v="157"/>
    <n v="29"/>
    <n v="157"/>
    <x v="1"/>
    <x v="1"/>
    <n v="2"/>
  </r>
  <r>
    <x v="0"/>
    <x v="6"/>
    <x v="113"/>
    <s v="MMR001CMP026"/>
    <s v="GCA"/>
    <s v="Urban"/>
    <n v="88"/>
    <n v="482"/>
    <n v="80"/>
    <n v="427"/>
    <n v="87"/>
    <n v="480"/>
    <x v="1"/>
    <x v="2"/>
    <n v="13"/>
  </r>
  <r>
    <x v="0"/>
    <x v="6"/>
    <x v="114"/>
    <s v="MMR001CMP031"/>
    <s v="GCA"/>
    <s v="Urban"/>
    <n v="143"/>
    <n v="800"/>
    <n v="113"/>
    <n v="618"/>
    <n v="143"/>
    <n v="800"/>
    <x v="1"/>
    <x v="0"/>
    <n v="5"/>
  </r>
  <r>
    <x v="1"/>
    <x v="12"/>
    <x v="84"/>
    <s v="MMR015CMP209"/>
    <s v="GCA"/>
    <s v="Urban"/>
    <n v="31"/>
    <n v="183"/>
    <n v="29"/>
    <n v="157"/>
    <n v="29"/>
    <n v="157"/>
    <x v="1"/>
    <x v="0"/>
    <n v="0"/>
  </r>
  <r>
    <x v="0"/>
    <x v="0"/>
    <x v="76"/>
    <s v="MMR001CMP004"/>
    <s v="GCA"/>
    <s v="Urban"/>
    <n v="6"/>
    <n v="29"/>
    <n v="4"/>
    <n v="20"/>
    <n v="6"/>
    <n v="29"/>
    <x v="1"/>
    <x v="2"/>
    <n v="1"/>
  </r>
  <r>
    <x v="0"/>
    <x v="5"/>
    <x v="111"/>
    <s v="MMR001CMP071"/>
    <s v="GCA"/>
    <s v="Urban"/>
    <n v="29"/>
    <n v="182"/>
    <n v="36"/>
    <n v="215"/>
    <n v="36"/>
    <n v="217"/>
    <x v="1"/>
    <x v="0"/>
    <n v="0"/>
  </r>
  <r>
    <x v="0"/>
    <x v="5"/>
    <x v="111"/>
    <s v="MMR001CMP071"/>
    <s v="GCA"/>
    <s v="Urban"/>
    <n v="29"/>
    <n v="182"/>
    <n v="36"/>
    <n v="215"/>
    <n v="36"/>
    <n v="217"/>
    <x v="1"/>
    <x v="1"/>
    <n v="1"/>
  </r>
  <r>
    <x v="0"/>
    <x v="5"/>
    <x v="111"/>
    <s v="MMR001CMP071"/>
    <s v="GCA"/>
    <s v="Urban"/>
    <n v="29"/>
    <n v="182"/>
    <n v="36"/>
    <n v="215"/>
    <n v="36"/>
    <n v="217"/>
    <x v="1"/>
    <x v="2"/>
    <n v="1"/>
  </r>
  <r>
    <x v="1"/>
    <x v="13"/>
    <x v="94"/>
    <s v="MMR015CMP016"/>
    <s v="GCA"/>
    <s v="Urban"/>
    <n v="65"/>
    <n v="285"/>
    <n v="63"/>
    <n v="286"/>
    <n v="63"/>
    <n v="286"/>
    <x v="1"/>
    <x v="2"/>
    <n v="4"/>
  </r>
  <r>
    <x v="0"/>
    <x v="8"/>
    <x v="125"/>
    <s v="MMR001CMP218"/>
    <s v="GCA"/>
    <s v="Rural"/>
    <n v="372"/>
    <n v="1443"/>
    <n v="165"/>
    <n v="1672"/>
    <n v="165"/>
    <n v="1672"/>
    <x v="1"/>
    <x v="1"/>
    <n v="2"/>
  </r>
  <r>
    <x v="0"/>
    <x v="8"/>
    <x v="125"/>
    <s v="MMR001CMP218"/>
    <s v="GCA"/>
    <s v="Rural"/>
    <n v="372"/>
    <n v="1443"/>
    <n v="165"/>
    <n v="1672"/>
    <n v="165"/>
    <n v="1672"/>
    <x v="1"/>
    <x v="0"/>
    <n v="5"/>
  </r>
  <r>
    <x v="0"/>
    <x v="0"/>
    <x v="93"/>
    <s v="MMR001CMP023"/>
    <s v="GCA"/>
    <s v="Urban"/>
    <n v="54"/>
    <n v="258"/>
    <n v="53"/>
    <n v="251"/>
    <n v="54"/>
    <n v="257"/>
    <x v="1"/>
    <x v="2"/>
    <n v="2"/>
  </r>
  <r>
    <x v="0"/>
    <x v="7"/>
    <x v="85"/>
    <s v="MMR001CMP052"/>
    <s v="GCA"/>
    <s v="Urban"/>
    <n v="43"/>
    <n v="237"/>
    <n v="39"/>
    <n v="223"/>
    <n v="39"/>
    <n v="223"/>
    <x v="1"/>
    <x v="0"/>
    <n v="0"/>
  </r>
  <r>
    <x v="0"/>
    <x v="0"/>
    <x v="93"/>
    <s v="MMR001CMP023"/>
    <s v="GCA"/>
    <s v="Urban"/>
    <n v="54"/>
    <n v="258"/>
    <n v="53"/>
    <n v="251"/>
    <n v="54"/>
    <n v="257"/>
    <x v="1"/>
    <x v="1"/>
    <n v="2"/>
  </r>
  <r>
    <x v="1"/>
    <x v="9"/>
    <x v="98"/>
    <s v="MMR015CMP215"/>
    <s v="GCA"/>
    <s v="Urban"/>
    <n v="126"/>
    <n v="572"/>
    <n v="123"/>
    <n v="571"/>
    <n v="124"/>
    <n v="575"/>
    <x v="1"/>
    <x v="0"/>
    <n v="3"/>
  </r>
  <r>
    <x v="1"/>
    <x v="9"/>
    <x v="98"/>
    <s v="MMR015CMP215"/>
    <s v="GCA"/>
    <s v="Urban"/>
    <n v="126"/>
    <n v="572"/>
    <n v="123"/>
    <n v="571"/>
    <n v="124"/>
    <n v="575"/>
    <x v="1"/>
    <x v="1"/>
    <n v="3"/>
  </r>
  <r>
    <x v="1"/>
    <x v="13"/>
    <x v="86"/>
    <s v="MMR015CMP007"/>
    <s v="GCA"/>
    <s v="Rural"/>
    <n v="64"/>
    <n v="286"/>
    <n v="62"/>
    <n v="281"/>
    <n v="62"/>
    <n v="281"/>
    <x v="1"/>
    <x v="1"/>
    <n v="2"/>
  </r>
  <r>
    <x v="0"/>
    <x v="5"/>
    <x v="106"/>
    <s v="MMR001CMP072"/>
    <s v="GCA"/>
    <s v="Mixed"/>
    <n v="50"/>
    <n v="293"/>
    <n v="50"/>
    <n v="309"/>
    <n v="50"/>
    <n v="309"/>
    <x v="1"/>
    <x v="2"/>
    <n v="6"/>
  </r>
  <r>
    <x v="0"/>
    <x v="5"/>
    <x v="106"/>
    <s v="MMR001CMP072"/>
    <s v="GCA"/>
    <s v="Mixed"/>
    <n v="50"/>
    <n v="293"/>
    <n v="50"/>
    <n v="309"/>
    <n v="50"/>
    <n v="309"/>
    <x v="1"/>
    <x v="0"/>
    <n v="5"/>
  </r>
  <r>
    <x v="0"/>
    <x v="5"/>
    <x v="106"/>
    <s v="MMR001CMP072"/>
    <s v="GCA"/>
    <s v="Mixed"/>
    <n v="50"/>
    <n v="293"/>
    <n v="50"/>
    <n v="309"/>
    <n v="50"/>
    <n v="309"/>
    <x v="1"/>
    <x v="1"/>
    <n v="1"/>
  </r>
  <r>
    <x v="0"/>
    <x v="7"/>
    <x v="124"/>
    <s v="MMR001CMP193"/>
    <s v="GCA"/>
    <s v="Rural"/>
    <n v="157"/>
    <n v="761"/>
    <n v="150"/>
    <n v="761"/>
    <n v="150"/>
    <n v="761"/>
    <x v="1"/>
    <x v="2"/>
    <n v="28"/>
  </r>
  <r>
    <x v="0"/>
    <x v="6"/>
    <x v="114"/>
    <s v="MMR001CMP031"/>
    <s v="GCA"/>
    <s v="Urban"/>
    <n v="143"/>
    <n v="800"/>
    <n v="113"/>
    <n v="618"/>
    <n v="143"/>
    <n v="800"/>
    <x v="1"/>
    <x v="2"/>
    <n v="13"/>
  </r>
  <r>
    <x v="0"/>
    <x v="6"/>
    <x v="114"/>
    <s v="MMR001CMP031"/>
    <s v="GCA"/>
    <s v="Urban"/>
    <n v="143"/>
    <n v="800"/>
    <n v="113"/>
    <n v="618"/>
    <n v="143"/>
    <n v="800"/>
    <x v="1"/>
    <x v="1"/>
    <n v="8"/>
  </r>
  <r>
    <x v="1"/>
    <x v="13"/>
    <x v="88"/>
    <s v="MMR015CMP006"/>
    <s v="GCA"/>
    <s v="Rural"/>
    <n v="49"/>
    <n v="270"/>
    <n v="49"/>
    <n v="261"/>
    <n v="49"/>
    <n v="261"/>
    <x v="1"/>
    <x v="1"/>
    <n v="3"/>
  </r>
  <r>
    <x v="1"/>
    <x v="9"/>
    <x v="97"/>
    <s v="MMR015CMP004"/>
    <s v="GCA"/>
    <s v="Urban"/>
    <n v="70"/>
    <n v="368"/>
    <n v="70"/>
    <n v="363"/>
    <n v="70"/>
    <n v="0"/>
    <x v="1"/>
    <x v="1"/>
    <n v="4"/>
  </r>
  <r>
    <x v="1"/>
    <x v="15"/>
    <x v="101"/>
    <s v="MMR015CMP213"/>
    <s v="GCA"/>
    <s v="Urban"/>
    <n v="56"/>
    <n v="236"/>
    <n v="52"/>
    <n v="212"/>
    <n v="52"/>
    <n v="212"/>
    <x v="1"/>
    <x v="2"/>
    <n v="2"/>
  </r>
  <r>
    <x v="0"/>
    <x v="7"/>
    <x v="124"/>
    <s v="MMR001CMP193"/>
    <s v="GCA"/>
    <s v="Rural"/>
    <n v="157"/>
    <n v="761"/>
    <n v="150"/>
    <n v="761"/>
    <n v="150"/>
    <n v="761"/>
    <x v="1"/>
    <x v="1"/>
    <n v="16"/>
  </r>
  <r>
    <x v="0"/>
    <x v="6"/>
    <x v="109"/>
    <s v="MMR001CMP030"/>
    <s v="GCA"/>
    <s v="Urban"/>
    <n v="31"/>
    <n v="171"/>
    <n v="23"/>
    <n v="124"/>
    <n v="31"/>
    <n v="171"/>
    <x v="1"/>
    <x v="2"/>
    <n v="1"/>
  </r>
  <r>
    <x v="1"/>
    <x v="13"/>
    <x v="105"/>
    <s v="MMR015CMP018"/>
    <s v="GCA"/>
    <s v="Rural"/>
    <n v="63"/>
    <n v="305"/>
    <n v="69"/>
    <n v="305"/>
    <n v="69"/>
    <n v="305"/>
    <x v="1"/>
    <x v="0"/>
    <n v="3"/>
  </r>
  <r>
    <x v="1"/>
    <x v="14"/>
    <x v="90"/>
    <s v="MMR015CMP014"/>
    <s v="GCA"/>
    <s v="Urban"/>
    <n v="9"/>
    <n v="38"/>
    <n v="9"/>
    <n v="37"/>
    <n v="9"/>
    <n v="37"/>
    <x v="1"/>
    <x v="0"/>
    <n v="0"/>
  </r>
  <r>
    <x v="0"/>
    <x v="6"/>
    <x v="122"/>
    <s v="MMR001CMP038"/>
    <s v="GCA"/>
    <s v="Urban"/>
    <n v="70"/>
    <n v="278"/>
    <n v="37"/>
    <n v="156"/>
    <n v="71"/>
    <n v="277"/>
    <x v="1"/>
    <x v="1"/>
    <n v="2"/>
  </r>
  <r>
    <x v="0"/>
    <x v="6"/>
    <x v="122"/>
    <s v="MMR001CMP038"/>
    <s v="GCA"/>
    <s v="Urban"/>
    <n v="70"/>
    <n v="278"/>
    <n v="37"/>
    <n v="156"/>
    <n v="71"/>
    <n v="277"/>
    <x v="1"/>
    <x v="0"/>
    <n v="1"/>
  </r>
  <r>
    <x v="1"/>
    <x v="14"/>
    <x v="90"/>
    <s v="MMR015CMP014"/>
    <s v="GCA"/>
    <s v="Urban"/>
    <n v="9"/>
    <n v="38"/>
    <n v="9"/>
    <n v="37"/>
    <n v="9"/>
    <n v="37"/>
    <x v="1"/>
    <x v="1"/>
    <n v="0"/>
  </r>
  <r>
    <x v="1"/>
    <x v="13"/>
    <x v="105"/>
    <s v="MMR015CMP018"/>
    <s v="GCA"/>
    <s v="Rural"/>
    <n v="63"/>
    <n v="305"/>
    <n v="69"/>
    <n v="305"/>
    <n v="69"/>
    <n v="305"/>
    <x v="1"/>
    <x v="1"/>
    <n v="2"/>
  </r>
  <r>
    <x v="0"/>
    <x v="6"/>
    <x v="109"/>
    <s v="MMR001CMP030"/>
    <s v="GCA"/>
    <s v="Urban"/>
    <n v="31"/>
    <n v="171"/>
    <n v="23"/>
    <n v="124"/>
    <n v="31"/>
    <n v="171"/>
    <x v="1"/>
    <x v="0"/>
    <n v="0"/>
  </r>
  <r>
    <x v="0"/>
    <x v="6"/>
    <x v="122"/>
    <s v="MMR001CMP038"/>
    <s v="GCA"/>
    <s v="Urban"/>
    <n v="70"/>
    <n v="278"/>
    <n v="37"/>
    <n v="156"/>
    <n v="71"/>
    <n v="277"/>
    <x v="1"/>
    <x v="2"/>
    <n v="3"/>
  </r>
  <r>
    <x v="0"/>
    <x v="1"/>
    <x v="11"/>
    <s v="MMR001CMP176"/>
    <s v="GCA"/>
    <s v="Urban"/>
    <n v="67"/>
    <n v="350"/>
    <n v="67"/>
    <n v="351"/>
    <n v="67"/>
    <n v="351"/>
    <x v="2"/>
    <x v="0"/>
    <n v="8"/>
  </r>
  <r>
    <x v="0"/>
    <x v="3"/>
    <x v="6"/>
    <s v="MMR001CMP077"/>
    <s v="GCA"/>
    <s v="Mixed"/>
    <n v="18"/>
    <n v="79"/>
    <n v="18"/>
    <n v="81"/>
    <n v="18"/>
    <n v="81"/>
    <x v="2"/>
    <x v="1"/>
    <n v="0"/>
  </r>
  <r>
    <x v="0"/>
    <x v="3"/>
    <x v="6"/>
    <s v="MMR001CMP077"/>
    <s v="GCA"/>
    <s v="Mixed"/>
    <n v="18"/>
    <n v="79"/>
    <n v="18"/>
    <n v="81"/>
    <n v="18"/>
    <n v="81"/>
    <x v="2"/>
    <x v="0"/>
    <n v="1"/>
  </r>
  <r>
    <x v="0"/>
    <x v="7"/>
    <x v="13"/>
    <s v="MMR001CMP053"/>
    <s v="GCA"/>
    <s v="Urban"/>
    <n v="15"/>
    <n v="64"/>
    <n v="15"/>
    <n v="73"/>
    <n v="15"/>
    <n v="73"/>
    <x v="2"/>
    <x v="1"/>
    <n v="0"/>
  </r>
  <r>
    <x v="0"/>
    <x v="7"/>
    <x v="13"/>
    <s v="MMR001CMP053"/>
    <s v="GCA"/>
    <s v="Urban"/>
    <n v="15"/>
    <n v="64"/>
    <n v="15"/>
    <n v="73"/>
    <n v="15"/>
    <n v="73"/>
    <x v="2"/>
    <x v="0"/>
    <n v="0"/>
  </r>
  <r>
    <x v="0"/>
    <x v="7"/>
    <x v="13"/>
    <s v="MMR001CMP053"/>
    <s v="GCA"/>
    <s v="Urban"/>
    <n v="15"/>
    <n v="64"/>
    <n v="15"/>
    <n v="73"/>
    <n v="15"/>
    <n v="73"/>
    <x v="2"/>
    <x v="2"/>
    <n v="0"/>
  </r>
  <r>
    <x v="0"/>
    <x v="6"/>
    <x v="60"/>
    <s v="MMR001CMP025"/>
    <s v="GCA"/>
    <s v="Urban"/>
    <n v="65"/>
    <n v="328"/>
    <n v="31"/>
    <n v="170"/>
    <n v="65"/>
    <n v="328"/>
    <x v="2"/>
    <x v="1"/>
    <n v="0"/>
  </r>
  <r>
    <x v="0"/>
    <x v="6"/>
    <x v="22"/>
    <s v="MMR001CMP027"/>
    <s v="GCA"/>
    <s v="Rural"/>
    <n v="22"/>
    <n v="128"/>
    <n v="21"/>
    <n v="123"/>
    <n v="22"/>
    <n v="128"/>
    <x v="2"/>
    <x v="1"/>
    <n v="2"/>
  </r>
  <r>
    <x v="0"/>
    <x v="6"/>
    <x v="12"/>
    <s v="MMR001CMP111"/>
    <s v="NGCA"/>
    <s v="Sub-urban"/>
    <n v="680"/>
    <n v="2913"/>
    <n v="612"/>
    <n v="2806"/>
    <n v="612"/>
    <n v="2806"/>
    <x v="2"/>
    <x v="1"/>
    <n v="31"/>
  </r>
  <r>
    <x v="0"/>
    <x v="6"/>
    <x v="12"/>
    <s v="MMR001CMP111"/>
    <s v="NGCA"/>
    <s v="Sub-urban"/>
    <n v="680"/>
    <n v="2913"/>
    <n v="612"/>
    <n v="2806"/>
    <n v="612"/>
    <n v="2806"/>
    <x v="2"/>
    <x v="2"/>
    <n v="61"/>
  </r>
  <r>
    <x v="0"/>
    <x v="0"/>
    <x v="74"/>
    <s v="MMR001CMP010"/>
    <s v="GCA"/>
    <s v="Urban"/>
    <n v="6"/>
    <n v="39"/>
    <n v="6"/>
    <n v="39"/>
    <n v="28"/>
    <n v="145"/>
    <x v="2"/>
    <x v="0"/>
    <n v="1"/>
  </r>
  <r>
    <x v="0"/>
    <x v="0"/>
    <x v="74"/>
    <s v="MMR001CMP010"/>
    <s v="GCA"/>
    <s v="Urban"/>
    <n v="6"/>
    <n v="39"/>
    <n v="6"/>
    <n v="39"/>
    <n v="28"/>
    <n v="145"/>
    <x v="2"/>
    <x v="1"/>
    <n v="0"/>
  </r>
  <r>
    <x v="0"/>
    <x v="0"/>
    <x v="74"/>
    <s v="MMR001CMP010"/>
    <s v="GCA"/>
    <s v="Urban"/>
    <n v="6"/>
    <n v="39"/>
    <n v="6"/>
    <n v="39"/>
    <n v="28"/>
    <n v="145"/>
    <x v="2"/>
    <x v="2"/>
    <n v="1"/>
  </r>
  <r>
    <x v="0"/>
    <x v="10"/>
    <x v="81"/>
    <s v="MMR001CMP080"/>
    <s v="GCA"/>
    <s v="Urban"/>
    <n v="12"/>
    <n v="55"/>
    <n v="12"/>
    <n v="62"/>
    <n v="12"/>
    <n v="62"/>
    <x v="2"/>
    <x v="2"/>
    <n v="5"/>
  </r>
  <r>
    <x v="0"/>
    <x v="6"/>
    <x v="18"/>
    <s v="MMR001CMP160"/>
    <s v="NGCA"/>
    <s v="Rural"/>
    <n v="90"/>
    <n v="508"/>
    <n v="98"/>
    <n v="554"/>
    <n v="124"/>
    <n v="319"/>
    <x v="2"/>
    <x v="0"/>
    <n v="13"/>
  </r>
  <r>
    <x v="0"/>
    <x v="6"/>
    <x v="60"/>
    <s v="MMR001CMP025"/>
    <s v="GCA"/>
    <s v="Urban"/>
    <n v="65"/>
    <n v="328"/>
    <n v="31"/>
    <n v="170"/>
    <n v="65"/>
    <n v="328"/>
    <x v="2"/>
    <x v="2"/>
    <n v="0"/>
  </r>
  <r>
    <x v="0"/>
    <x v="6"/>
    <x v="18"/>
    <s v="MMR001CMP160"/>
    <s v="NGCA"/>
    <s v="Rural"/>
    <n v="90"/>
    <n v="508"/>
    <n v="98"/>
    <n v="554"/>
    <n v="124"/>
    <n v="319"/>
    <x v="2"/>
    <x v="1"/>
    <n v="7"/>
  </r>
  <r>
    <x v="0"/>
    <x v="6"/>
    <x v="60"/>
    <s v="MMR001CMP025"/>
    <s v="GCA"/>
    <s v="Urban"/>
    <n v="65"/>
    <n v="328"/>
    <n v="31"/>
    <n v="170"/>
    <n v="65"/>
    <n v="328"/>
    <x v="2"/>
    <x v="0"/>
    <n v="0"/>
  </r>
  <r>
    <x v="0"/>
    <x v="10"/>
    <x v="81"/>
    <s v="MMR001CMP080"/>
    <s v="GCA"/>
    <s v="Urban"/>
    <n v="12"/>
    <n v="55"/>
    <n v="12"/>
    <n v="62"/>
    <n v="12"/>
    <n v="62"/>
    <x v="2"/>
    <x v="0"/>
    <n v="2"/>
  </r>
  <r>
    <x v="0"/>
    <x v="6"/>
    <x v="62"/>
    <s v="MMR001CMP115"/>
    <s v="NGCA"/>
    <s v="Sub-urban"/>
    <n v="136"/>
    <n v="1116"/>
    <n v="146"/>
    <n v="1072"/>
    <n v="146"/>
    <n v="1072"/>
    <x v="2"/>
    <x v="0"/>
    <n v="14"/>
  </r>
  <r>
    <x v="0"/>
    <x v="6"/>
    <x v="62"/>
    <s v="MMR001CMP115"/>
    <s v="NGCA"/>
    <s v="Sub-urban"/>
    <n v="136"/>
    <n v="1116"/>
    <n v="146"/>
    <n v="1072"/>
    <n v="146"/>
    <n v="1072"/>
    <x v="2"/>
    <x v="1"/>
    <n v="20"/>
  </r>
  <r>
    <x v="0"/>
    <x v="6"/>
    <x v="62"/>
    <s v="MMR001CMP115"/>
    <s v="NGCA"/>
    <s v="Sub-urban"/>
    <n v="136"/>
    <n v="1116"/>
    <n v="146"/>
    <n v="1072"/>
    <n v="146"/>
    <n v="1072"/>
    <x v="2"/>
    <x v="2"/>
    <n v="34"/>
  </r>
  <r>
    <x v="0"/>
    <x v="6"/>
    <x v="56"/>
    <s v="MMR001CMP116"/>
    <s v="NGCA"/>
    <s v="Urban"/>
    <n v="1344"/>
    <n v="6811"/>
    <n v="352"/>
    <n v="1884"/>
    <m/>
    <n v="6602"/>
    <x v="2"/>
    <x v="2"/>
    <n v="228"/>
  </r>
  <r>
    <x v="0"/>
    <x v="6"/>
    <x v="56"/>
    <s v="MMR001CMP116"/>
    <s v="NGCA"/>
    <s v="Urban"/>
    <n v="1344"/>
    <n v="6811"/>
    <n v="352"/>
    <n v="1884"/>
    <m/>
    <n v="6602"/>
    <x v="2"/>
    <x v="1"/>
    <n v="95"/>
  </r>
  <r>
    <x v="0"/>
    <x v="6"/>
    <x v="56"/>
    <s v="MMR001CMP116"/>
    <s v="NGCA"/>
    <s v="Urban"/>
    <n v="1344"/>
    <n v="6811"/>
    <n v="352"/>
    <n v="1884"/>
    <m/>
    <n v="6602"/>
    <x v="2"/>
    <x v="0"/>
    <n v="133"/>
  </r>
  <r>
    <x v="0"/>
    <x v="10"/>
    <x v="81"/>
    <s v="MMR001CMP080"/>
    <s v="GCA"/>
    <s v="Urban"/>
    <n v="12"/>
    <n v="55"/>
    <n v="12"/>
    <n v="62"/>
    <n v="12"/>
    <n v="62"/>
    <x v="2"/>
    <x v="1"/>
    <n v="3"/>
  </r>
  <r>
    <x v="0"/>
    <x v="0"/>
    <x v="0"/>
    <s v="MMR001CMP008"/>
    <s v="GCA"/>
    <s v="Urban"/>
    <n v="101"/>
    <n v="544"/>
    <n v="94"/>
    <n v="503"/>
    <n v="101"/>
    <n v="544"/>
    <x v="2"/>
    <x v="2"/>
    <n v="3"/>
  </r>
  <r>
    <x v="0"/>
    <x v="1"/>
    <x v="11"/>
    <s v="MMR001CMP176"/>
    <s v="GCA"/>
    <s v="Urban"/>
    <n v="67"/>
    <n v="350"/>
    <n v="67"/>
    <n v="351"/>
    <n v="67"/>
    <n v="351"/>
    <x v="2"/>
    <x v="2"/>
    <n v="9"/>
  </r>
  <r>
    <x v="0"/>
    <x v="5"/>
    <x v="8"/>
    <s v="MMR001CMP059"/>
    <s v="GCA"/>
    <s v="Urban"/>
    <n v="24"/>
    <n v="89"/>
    <n v="27"/>
    <n v="101"/>
    <n v="27"/>
    <n v="0"/>
    <x v="2"/>
    <x v="2"/>
    <n v="0"/>
  </r>
  <r>
    <x v="0"/>
    <x v="5"/>
    <x v="8"/>
    <s v="MMR001CMP059"/>
    <s v="GCA"/>
    <s v="Urban"/>
    <n v="24"/>
    <n v="89"/>
    <n v="27"/>
    <n v="101"/>
    <n v="27"/>
    <n v="0"/>
    <x v="2"/>
    <x v="1"/>
    <n v="0"/>
  </r>
  <r>
    <x v="0"/>
    <x v="5"/>
    <x v="8"/>
    <s v="MMR001CMP059"/>
    <s v="GCA"/>
    <s v="Urban"/>
    <n v="24"/>
    <n v="89"/>
    <n v="27"/>
    <n v="101"/>
    <n v="27"/>
    <n v="0"/>
    <x v="2"/>
    <x v="0"/>
    <n v="0"/>
  </r>
  <r>
    <x v="0"/>
    <x v="0"/>
    <x v="5"/>
    <s v="MMR001CMP012"/>
    <s v="GCA"/>
    <s v="Urban"/>
    <n v="6"/>
    <n v="28"/>
    <n v="6"/>
    <n v="31"/>
    <n v="6"/>
    <n v="31"/>
    <x v="2"/>
    <x v="0"/>
    <n v="0"/>
  </r>
  <r>
    <x v="0"/>
    <x v="0"/>
    <x v="5"/>
    <s v="MMR001CMP012"/>
    <s v="GCA"/>
    <s v="Urban"/>
    <n v="6"/>
    <n v="28"/>
    <n v="6"/>
    <n v="31"/>
    <n v="6"/>
    <n v="31"/>
    <x v="2"/>
    <x v="1"/>
    <n v="1"/>
  </r>
  <r>
    <x v="0"/>
    <x v="0"/>
    <x v="5"/>
    <s v="MMR001CMP012"/>
    <s v="GCA"/>
    <s v="Urban"/>
    <n v="6"/>
    <n v="28"/>
    <n v="6"/>
    <n v="31"/>
    <n v="6"/>
    <n v="31"/>
    <x v="2"/>
    <x v="2"/>
    <n v="0"/>
  </r>
  <r>
    <x v="0"/>
    <x v="6"/>
    <x v="12"/>
    <s v="MMR001CMP111"/>
    <s v="NGCA"/>
    <s v="Sub-urban"/>
    <n v="680"/>
    <n v="2913"/>
    <n v="612"/>
    <n v="2806"/>
    <n v="612"/>
    <n v="2806"/>
    <x v="2"/>
    <x v="0"/>
    <n v="30"/>
  </r>
  <r>
    <x v="0"/>
    <x v="0"/>
    <x v="0"/>
    <s v="MMR001CMP008"/>
    <s v="GCA"/>
    <s v="Urban"/>
    <n v="101"/>
    <n v="544"/>
    <n v="94"/>
    <n v="503"/>
    <n v="101"/>
    <n v="544"/>
    <x v="2"/>
    <x v="1"/>
    <n v="1"/>
  </r>
  <r>
    <x v="0"/>
    <x v="1"/>
    <x v="11"/>
    <s v="MMR001CMP176"/>
    <s v="GCA"/>
    <s v="Urban"/>
    <n v="67"/>
    <n v="350"/>
    <n v="67"/>
    <n v="351"/>
    <n v="67"/>
    <n v="351"/>
    <x v="2"/>
    <x v="1"/>
    <n v="1"/>
  </r>
  <r>
    <x v="0"/>
    <x v="6"/>
    <x v="26"/>
    <s v="MMR001CMP113"/>
    <s v="NGCA"/>
    <s v="Rural"/>
    <n v="155"/>
    <n v="672"/>
    <n v="155"/>
    <n v="665"/>
    <n v="155"/>
    <n v="665"/>
    <x v="2"/>
    <x v="2"/>
    <n v="9"/>
  </r>
  <r>
    <x v="0"/>
    <x v="6"/>
    <x v="26"/>
    <s v="MMR001CMP113"/>
    <s v="NGCA"/>
    <s v="Rural"/>
    <n v="155"/>
    <n v="672"/>
    <n v="155"/>
    <n v="665"/>
    <n v="155"/>
    <n v="665"/>
    <x v="2"/>
    <x v="1"/>
    <n v="5"/>
  </r>
  <r>
    <x v="0"/>
    <x v="6"/>
    <x v="26"/>
    <s v="MMR001CMP113"/>
    <s v="NGCA"/>
    <s v="Rural"/>
    <n v="155"/>
    <n v="672"/>
    <n v="155"/>
    <n v="665"/>
    <n v="155"/>
    <n v="665"/>
    <x v="2"/>
    <x v="0"/>
    <n v="4"/>
  </r>
  <r>
    <x v="0"/>
    <x v="3"/>
    <x v="6"/>
    <s v="MMR001CMP077"/>
    <s v="GCA"/>
    <s v="Mixed"/>
    <n v="18"/>
    <n v="79"/>
    <n v="18"/>
    <n v="81"/>
    <n v="18"/>
    <n v="81"/>
    <x v="2"/>
    <x v="2"/>
    <n v="3"/>
  </r>
  <r>
    <x v="0"/>
    <x v="1"/>
    <x v="19"/>
    <s v="MMR001CMP181"/>
    <s v="GCA"/>
    <s v="Urban"/>
    <n v="25"/>
    <n v="133"/>
    <n v="21"/>
    <n v="117"/>
    <n v="21"/>
    <n v="0"/>
    <x v="2"/>
    <x v="0"/>
    <n v="0"/>
  </r>
  <r>
    <x v="0"/>
    <x v="1"/>
    <x v="19"/>
    <s v="MMR001CMP181"/>
    <s v="GCA"/>
    <s v="Urban"/>
    <n v="25"/>
    <n v="133"/>
    <n v="21"/>
    <n v="117"/>
    <n v="21"/>
    <n v="0"/>
    <x v="2"/>
    <x v="1"/>
    <n v="0"/>
  </r>
  <r>
    <x v="0"/>
    <x v="1"/>
    <x v="19"/>
    <s v="MMR001CMP181"/>
    <s v="GCA"/>
    <s v="Urban"/>
    <n v="25"/>
    <n v="133"/>
    <n v="21"/>
    <n v="117"/>
    <n v="21"/>
    <n v="0"/>
    <x v="2"/>
    <x v="2"/>
    <n v="0"/>
  </r>
  <r>
    <x v="0"/>
    <x v="6"/>
    <x v="18"/>
    <s v="MMR001CMP160"/>
    <s v="NGCA"/>
    <s v="Rural"/>
    <n v="90"/>
    <n v="508"/>
    <n v="98"/>
    <n v="554"/>
    <n v="124"/>
    <n v="319"/>
    <x v="2"/>
    <x v="2"/>
    <n v="20"/>
  </r>
  <r>
    <x v="0"/>
    <x v="0"/>
    <x v="0"/>
    <s v="MMR001CMP008"/>
    <s v="GCA"/>
    <s v="Urban"/>
    <n v="101"/>
    <n v="544"/>
    <n v="94"/>
    <n v="503"/>
    <n v="101"/>
    <n v="544"/>
    <x v="2"/>
    <x v="0"/>
    <n v="2"/>
  </r>
  <r>
    <x v="1"/>
    <x v="9"/>
    <x v="20"/>
    <s v="MMR015CMP001"/>
    <s v="GCA"/>
    <s v="Urban"/>
    <n v="73"/>
    <n v="388"/>
    <n v="68"/>
    <n v="343"/>
    <n v="73"/>
    <n v="380"/>
    <x v="2"/>
    <x v="1"/>
    <n v="4"/>
  </r>
  <r>
    <x v="0"/>
    <x v="1"/>
    <x v="80"/>
    <s v="MMR001CMP192"/>
    <s v="GCA"/>
    <s v="Urban"/>
    <n v="17"/>
    <n v="64"/>
    <n v="12"/>
    <n v="47"/>
    <n v="12"/>
    <n v="0"/>
    <x v="2"/>
    <x v="0"/>
    <n v="1"/>
  </r>
  <r>
    <x v="0"/>
    <x v="0"/>
    <x v="65"/>
    <s v="MMR001CMP001"/>
    <s v="GCA"/>
    <s v="Urban"/>
    <n v="54"/>
    <n v="355"/>
    <n v="51"/>
    <n v="273"/>
    <n v="67"/>
    <n v="365"/>
    <x v="2"/>
    <x v="0"/>
    <n v="5"/>
  </r>
  <r>
    <x v="0"/>
    <x v="0"/>
    <x v="65"/>
    <s v="MMR001CMP001"/>
    <s v="GCA"/>
    <s v="Urban"/>
    <n v="54"/>
    <n v="355"/>
    <n v="51"/>
    <n v="273"/>
    <n v="67"/>
    <n v="365"/>
    <x v="2"/>
    <x v="1"/>
    <n v="9"/>
  </r>
  <r>
    <x v="0"/>
    <x v="0"/>
    <x v="65"/>
    <s v="MMR001CMP001"/>
    <s v="GCA"/>
    <s v="Urban"/>
    <n v="54"/>
    <n v="355"/>
    <n v="51"/>
    <n v="273"/>
    <n v="67"/>
    <n v="365"/>
    <x v="2"/>
    <x v="2"/>
    <n v="14"/>
  </r>
  <r>
    <x v="0"/>
    <x v="0"/>
    <x v="78"/>
    <s v="MMR001CMP014"/>
    <s v="GCA"/>
    <s v="Urban"/>
    <n v="138"/>
    <n v="697"/>
    <n v="82"/>
    <n v="467"/>
    <n v="138"/>
    <n v="697"/>
    <x v="2"/>
    <x v="0"/>
    <n v="2"/>
  </r>
  <r>
    <x v="0"/>
    <x v="8"/>
    <x v="79"/>
    <s v="MMR001CMP230"/>
    <s v="GCA"/>
    <s v="Rural"/>
    <n v="113"/>
    <n v="490"/>
    <n v="113"/>
    <n v="476"/>
    <n v="113"/>
    <n v="476"/>
    <x v="2"/>
    <x v="1"/>
    <n v="0"/>
  </r>
  <r>
    <x v="0"/>
    <x v="8"/>
    <x v="79"/>
    <s v="MMR001CMP230"/>
    <s v="GCA"/>
    <s v="Rural"/>
    <n v="113"/>
    <n v="490"/>
    <n v="113"/>
    <n v="476"/>
    <n v="113"/>
    <n v="476"/>
    <x v="2"/>
    <x v="0"/>
    <n v="1"/>
  </r>
  <r>
    <x v="0"/>
    <x v="1"/>
    <x v="25"/>
    <s v="MMR001CMP091"/>
    <s v="GCA"/>
    <s v="Urban"/>
    <n v="5"/>
    <n v="26"/>
    <n v="5"/>
    <n v="27"/>
    <n v="5"/>
    <n v="0"/>
    <x v="2"/>
    <x v="2"/>
    <n v="0"/>
  </r>
  <r>
    <x v="0"/>
    <x v="1"/>
    <x v="25"/>
    <s v="MMR001CMP091"/>
    <s v="GCA"/>
    <s v="Urban"/>
    <n v="5"/>
    <n v="26"/>
    <n v="5"/>
    <n v="27"/>
    <n v="5"/>
    <n v="0"/>
    <x v="2"/>
    <x v="1"/>
    <n v="0"/>
  </r>
  <r>
    <x v="0"/>
    <x v="1"/>
    <x v="35"/>
    <s v="MMR001CMP229"/>
    <s v="GCA"/>
    <s v="Rural"/>
    <n v="116"/>
    <n v="530"/>
    <n v="104"/>
    <n v="504"/>
    <n v="104"/>
    <n v="504"/>
    <x v="2"/>
    <x v="1"/>
    <n v="8"/>
  </r>
  <r>
    <x v="0"/>
    <x v="8"/>
    <x v="79"/>
    <s v="MMR001CMP230"/>
    <s v="GCA"/>
    <s v="Rural"/>
    <n v="113"/>
    <n v="490"/>
    <n v="113"/>
    <n v="476"/>
    <n v="113"/>
    <n v="476"/>
    <x v="2"/>
    <x v="2"/>
    <n v="1"/>
  </r>
  <r>
    <x v="0"/>
    <x v="0"/>
    <x v="78"/>
    <s v="MMR001CMP014"/>
    <s v="GCA"/>
    <s v="Urban"/>
    <n v="138"/>
    <n v="697"/>
    <n v="82"/>
    <n v="467"/>
    <n v="138"/>
    <n v="697"/>
    <x v="2"/>
    <x v="1"/>
    <n v="3"/>
  </r>
  <r>
    <x v="0"/>
    <x v="1"/>
    <x v="27"/>
    <s v="MMR001CMP182"/>
    <s v="GCA"/>
    <s v="Urban"/>
    <n v="10"/>
    <n v="39"/>
    <n v="9"/>
    <n v="37"/>
    <n v="9"/>
    <n v="0"/>
    <x v="2"/>
    <x v="2"/>
    <n v="0"/>
  </r>
  <r>
    <x v="0"/>
    <x v="1"/>
    <x v="27"/>
    <s v="MMR001CMP182"/>
    <s v="GCA"/>
    <s v="Urban"/>
    <n v="10"/>
    <n v="39"/>
    <n v="9"/>
    <n v="37"/>
    <n v="9"/>
    <n v="0"/>
    <x v="2"/>
    <x v="1"/>
    <n v="1"/>
  </r>
  <r>
    <x v="0"/>
    <x v="0"/>
    <x v="21"/>
    <s v="MMR001CMP018"/>
    <s v="GCA"/>
    <s v="Urban"/>
    <n v="203"/>
    <n v="1072"/>
    <n v="198"/>
    <n v="1084"/>
    <n v="204"/>
    <n v="1104"/>
    <x v="2"/>
    <x v="0"/>
    <n v="13"/>
  </r>
  <r>
    <x v="0"/>
    <x v="0"/>
    <x v="21"/>
    <s v="MMR001CMP018"/>
    <s v="GCA"/>
    <s v="Urban"/>
    <n v="203"/>
    <n v="1072"/>
    <n v="198"/>
    <n v="1084"/>
    <n v="204"/>
    <n v="1104"/>
    <x v="2"/>
    <x v="1"/>
    <n v="7"/>
  </r>
  <r>
    <x v="0"/>
    <x v="0"/>
    <x v="21"/>
    <s v="MMR001CMP018"/>
    <s v="GCA"/>
    <s v="Urban"/>
    <n v="203"/>
    <n v="1072"/>
    <n v="198"/>
    <n v="1084"/>
    <n v="204"/>
    <n v="1104"/>
    <x v="2"/>
    <x v="2"/>
    <n v="20"/>
  </r>
  <r>
    <x v="0"/>
    <x v="0"/>
    <x v="10"/>
    <s v="MMR001CMP003"/>
    <s v="GCA"/>
    <s v="Urban"/>
    <n v="32"/>
    <n v="146"/>
    <n v="28"/>
    <n v="138"/>
    <n v="32"/>
    <n v="161"/>
    <x v="2"/>
    <x v="2"/>
    <n v="3"/>
  </r>
  <r>
    <x v="0"/>
    <x v="0"/>
    <x v="10"/>
    <s v="MMR001CMP003"/>
    <s v="GCA"/>
    <s v="Urban"/>
    <n v="32"/>
    <n v="146"/>
    <n v="28"/>
    <n v="138"/>
    <n v="32"/>
    <n v="161"/>
    <x v="2"/>
    <x v="1"/>
    <n v="1"/>
  </r>
  <r>
    <x v="0"/>
    <x v="0"/>
    <x v="10"/>
    <s v="MMR001CMP003"/>
    <s v="GCA"/>
    <s v="Urban"/>
    <n v="32"/>
    <n v="146"/>
    <n v="28"/>
    <n v="138"/>
    <n v="32"/>
    <n v="161"/>
    <x v="2"/>
    <x v="0"/>
    <n v="2"/>
  </r>
  <r>
    <x v="0"/>
    <x v="1"/>
    <x v="27"/>
    <s v="MMR001CMP182"/>
    <s v="GCA"/>
    <s v="Urban"/>
    <n v="10"/>
    <n v="39"/>
    <n v="9"/>
    <n v="37"/>
    <n v="9"/>
    <n v="0"/>
    <x v="2"/>
    <x v="0"/>
    <n v="1"/>
  </r>
  <r>
    <x v="0"/>
    <x v="7"/>
    <x v="39"/>
    <s v="MMR001CMP051"/>
    <s v="GCA"/>
    <s v="Urban"/>
    <n v="23"/>
    <n v="86"/>
    <n v="13"/>
    <n v="55"/>
    <n v="14"/>
    <n v="65"/>
    <x v="2"/>
    <x v="0"/>
    <n v="0"/>
  </r>
  <r>
    <x v="0"/>
    <x v="1"/>
    <x v="25"/>
    <s v="MMR001CMP091"/>
    <s v="GCA"/>
    <s v="Urban"/>
    <n v="5"/>
    <n v="26"/>
    <n v="5"/>
    <n v="27"/>
    <n v="5"/>
    <n v="0"/>
    <x v="2"/>
    <x v="0"/>
    <n v="2"/>
  </r>
  <r>
    <x v="0"/>
    <x v="0"/>
    <x v="41"/>
    <s v="MMR001CMP015"/>
    <s v="GCA"/>
    <s v="Urban"/>
    <n v="108"/>
    <n v="605"/>
    <n v="17"/>
    <n v="176"/>
    <n v="96"/>
    <n v="544"/>
    <x v="2"/>
    <x v="0"/>
    <n v="4"/>
  </r>
  <r>
    <x v="0"/>
    <x v="0"/>
    <x v="67"/>
    <s v="MMR001CMP006"/>
    <s v="GCA"/>
    <s v="Urban"/>
    <n v="95"/>
    <n v="385"/>
    <m/>
    <m/>
    <m/>
    <n v="395"/>
    <x v="2"/>
    <x v="2"/>
    <n v="6"/>
  </r>
  <r>
    <x v="0"/>
    <x v="0"/>
    <x v="63"/>
    <s v="MMR001CMP007"/>
    <s v="GCA"/>
    <s v="Urban"/>
    <n v="22"/>
    <n v="111"/>
    <n v="21"/>
    <n v="102"/>
    <n v="22"/>
    <n v="111"/>
    <x v="2"/>
    <x v="2"/>
    <n v="2"/>
  </r>
  <r>
    <x v="0"/>
    <x v="1"/>
    <x v="59"/>
    <s v="MMR001CMP167"/>
    <s v="GCA"/>
    <s v="Rural"/>
    <n v="15"/>
    <n v="74"/>
    <n v="16"/>
    <n v="73"/>
    <n v="16"/>
    <n v="0"/>
    <x v="2"/>
    <x v="2"/>
    <n v="0"/>
  </r>
  <r>
    <x v="0"/>
    <x v="0"/>
    <x v="67"/>
    <s v="MMR001CMP006"/>
    <s v="GCA"/>
    <s v="Urban"/>
    <n v="95"/>
    <n v="385"/>
    <m/>
    <m/>
    <m/>
    <n v="395"/>
    <x v="2"/>
    <x v="1"/>
    <n v="3"/>
  </r>
  <r>
    <x v="0"/>
    <x v="0"/>
    <x v="67"/>
    <s v="MMR001CMP006"/>
    <s v="GCA"/>
    <s v="Urban"/>
    <n v="95"/>
    <n v="385"/>
    <m/>
    <m/>
    <m/>
    <n v="395"/>
    <x v="2"/>
    <x v="0"/>
    <n v="3"/>
  </r>
  <r>
    <x v="0"/>
    <x v="1"/>
    <x v="59"/>
    <s v="MMR001CMP167"/>
    <s v="GCA"/>
    <s v="Rural"/>
    <n v="15"/>
    <n v="74"/>
    <n v="16"/>
    <n v="73"/>
    <n v="16"/>
    <n v="0"/>
    <x v="2"/>
    <x v="1"/>
    <n v="1"/>
  </r>
  <r>
    <x v="0"/>
    <x v="1"/>
    <x v="59"/>
    <s v="MMR001CMP167"/>
    <s v="GCA"/>
    <s v="Rural"/>
    <n v="15"/>
    <n v="74"/>
    <n v="16"/>
    <n v="73"/>
    <n v="16"/>
    <n v="0"/>
    <x v="2"/>
    <x v="0"/>
    <n v="1"/>
  </r>
  <r>
    <x v="0"/>
    <x v="0"/>
    <x v="55"/>
    <s v="MMR001CMP016"/>
    <s v="GCA"/>
    <s v="Urban"/>
    <n v="60"/>
    <n v="293"/>
    <n v="60"/>
    <n v="293"/>
    <n v="60"/>
    <n v="293"/>
    <x v="2"/>
    <x v="0"/>
    <n v="0"/>
  </r>
  <r>
    <x v="0"/>
    <x v="0"/>
    <x v="55"/>
    <s v="MMR001CMP016"/>
    <s v="GCA"/>
    <s v="Urban"/>
    <n v="60"/>
    <n v="293"/>
    <n v="60"/>
    <n v="293"/>
    <n v="60"/>
    <n v="293"/>
    <x v="2"/>
    <x v="1"/>
    <n v="0"/>
  </r>
  <r>
    <x v="0"/>
    <x v="0"/>
    <x v="55"/>
    <s v="MMR001CMP016"/>
    <s v="GCA"/>
    <s v="Urban"/>
    <n v="60"/>
    <n v="293"/>
    <n v="60"/>
    <n v="293"/>
    <n v="60"/>
    <n v="293"/>
    <x v="2"/>
    <x v="2"/>
    <n v="3"/>
  </r>
  <r>
    <x v="0"/>
    <x v="1"/>
    <x v="80"/>
    <s v="MMR001CMP192"/>
    <s v="GCA"/>
    <s v="Urban"/>
    <n v="17"/>
    <n v="64"/>
    <n v="12"/>
    <n v="47"/>
    <n v="12"/>
    <n v="0"/>
    <x v="2"/>
    <x v="1"/>
    <n v="2"/>
  </r>
  <r>
    <x v="0"/>
    <x v="0"/>
    <x v="63"/>
    <s v="MMR001CMP007"/>
    <s v="GCA"/>
    <s v="Urban"/>
    <n v="22"/>
    <n v="111"/>
    <n v="21"/>
    <n v="102"/>
    <n v="22"/>
    <n v="111"/>
    <x v="2"/>
    <x v="0"/>
    <n v="1"/>
  </r>
  <r>
    <x v="0"/>
    <x v="1"/>
    <x v="80"/>
    <s v="MMR001CMP192"/>
    <s v="GCA"/>
    <s v="Urban"/>
    <n v="17"/>
    <n v="64"/>
    <n v="12"/>
    <n v="47"/>
    <n v="12"/>
    <n v="0"/>
    <x v="2"/>
    <x v="2"/>
    <n v="0"/>
  </r>
  <r>
    <x v="0"/>
    <x v="0"/>
    <x v="41"/>
    <s v="MMR001CMP015"/>
    <s v="GCA"/>
    <s v="Urban"/>
    <n v="108"/>
    <n v="605"/>
    <n v="17"/>
    <n v="176"/>
    <n v="96"/>
    <n v="544"/>
    <x v="2"/>
    <x v="1"/>
    <n v="0"/>
  </r>
  <r>
    <x v="0"/>
    <x v="0"/>
    <x v="41"/>
    <s v="MMR001CMP015"/>
    <s v="GCA"/>
    <s v="Urban"/>
    <n v="108"/>
    <n v="605"/>
    <n v="17"/>
    <n v="176"/>
    <n v="96"/>
    <n v="544"/>
    <x v="2"/>
    <x v="2"/>
    <n v="4"/>
  </r>
  <r>
    <x v="0"/>
    <x v="1"/>
    <x v="52"/>
    <s v="MMR001CMP191"/>
    <s v="GCA"/>
    <s v="Urban"/>
    <n v="13"/>
    <n v="75"/>
    <n v="8"/>
    <n v="46"/>
    <n v="8"/>
    <n v="0"/>
    <x v="2"/>
    <x v="2"/>
    <n v="0"/>
  </r>
  <r>
    <x v="0"/>
    <x v="1"/>
    <x v="52"/>
    <s v="MMR001CMP191"/>
    <s v="GCA"/>
    <s v="Urban"/>
    <n v="13"/>
    <n v="75"/>
    <n v="8"/>
    <n v="46"/>
    <n v="8"/>
    <n v="0"/>
    <x v="2"/>
    <x v="1"/>
    <n v="0"/>
  </r>
  <r>
    <x v="0"/>
    <x v="1"/>
    <x v="52"/>
    <s v="MMR001CMP191"/>
    <s v="GCA"/>
    <s v="Urban"/>
    <n v="13"/>
    <n v="75"/>
    <n v="8"/>
    <n v="46"/>
    <n v="8"/>
    <n v="0"/>
    <x v="2"/>
    <x v="0"/>
    <n v="0"/>
  </r>
  <r>
    <x v="0"/>
    <x v="0"/>
    <x v="66"/>
    <s v="MMR001CMP020"/>
    <s v="GCA"/>
    <s v="Rural"/>
    <n v="21"/>
    <n v="99"/>
    <n v="18"/>
    <n v="89"/>
    <n v="21"/>
    <n v="99"/>
    <x v="2"/>
    <x v="1"/>
    <n v="2"/>
  </r>
  <r>
    <x v="0"/>
    <x v="0"/>
    <x v="66"/>
    <s v="MMR001CMP020"/>
    <s v="GCA"/>
    <s v="Rural"/>
    <n v="21"/>
    <n v="99"/>
    <n v="18"/>
    <n v="89"/>
    <n v="21"/>
    <n v="99"/>
    <x v="2"/>
    <x v="0"/>
    <n v="2"/>
  </r>
  <r>
    <x v="0"/>
    <x v="0"/>
    <x v="66"/>
    <s v="MMR001CMP020"/>
    <s v="GCA"/>
    <s v="Rural"/>
    <n v="21"/>
    <n v="99"/>
    <n v="18"/>
    <n v="89"/>
    <n v="21"/>
    <n v="99"/>
    <x v="2"/>
    <x v="2"/>
    <n v="4"/>
  </r>
  <r>
    <x v="0"/>
    <x v="0"/>
    <x v="78"/>
    <s v="MMR001CMP014"/>
    <s v="GCA"/>
    <s v="Urban"/>
    <n v="138"/>
    <n v="697"/>
    <n v="82"/>
    <n v="467"/>
    <n v="138"/>
    <n v="697"/>
    <x v="2"/>
    <x v="2"/>
    <n v="5"/>
  </r>
  <r>
    <x v="0"/>
    <x v="1"/>
    <x v="35"/>
    <s v="MMR001CMP229"/>
    <s v="GCA"/>
    <s v="Rural"/>
    <n v="116"/>
    <n v="530"/>
    <n v="104"/>
    <n v="504"/>
    <n v="104"/>
    <n v="504"/>
    <x v="2"/>
    <x v="2"/>
    <n v="14"/>
  </r>
  <r>
    <x v="0"/>
    <x v="0"/>
    <x v="63"/>
    <s v="MMR001CMP007"/>
    <s v="GCA"/>
    <s v="Urban"/>
    <n v="22"/>
    <n v="111"/>
    <n v="21"/>
    <n v="102"/>
    <n v="22"/>
    <n v="111"/>
    <x v="2"/>
    <x v="1"/>
    <n v="1"/>
  </r>
  <r>
    <x v="0"/>
    <x v="1"/>
    <x v="30"/>
    <s v="MMR001CMP184"/>
    <s v="GCA"/>
    <s v="Rural"/>
    <n v="35"/>
    <n v="220"/>
    <n v="35"/>
    <n v="173"/>
    <n v="35"/>
    <n v="173"/>
    <x v="2"/>
    <x v="0"/>
    <n v="1"/>
  </r>
  <r>
    <x v="0"/>
    <x v="7"/>
    <x v="39"/>
    <s v="MMR001CMP051"/>
    <s v="GCA"/>
    <s v="Urban"/>
    <n v="23"/>
    <n v="86"/>
    <n v="13"/>
    <n v="55"/>
    <n v="14"/>
    <n v="65"/>
    <x v="2"/>
    <x v="1"/>
    <n v="0"/>
  </r>
  <r>
    <x v="0"/>
    <x v="6"/>
    <x v="40"/>
    <s v="MMR001CMP039"/>
    <s v="GCA"/>
    <s v="Rural"/>
    <n v="48"/>
    <n v="199"/>
    <n v="46"/>
    <n v="192"/>
    <n v="46"/>
    <n v="192"/>
    <x v="2"/>
    <x v="0"/>
    <n v="0"/>
  </r>
  <r>
    <x v="0"/>
    <x v="6"/>
    <x v="40"/>
    <s v="MMR001CMP039"/>
    <s v="GCA"/>
    <s v="Rural"/>
    <n v="48"/>
    <n v="199"/>
    <n v="46"/>
    <n v="192"/>
    <n v="46"/>
    <n v="192"/>
    <x v="2"/>
    <x v="1"/>
    <n v="4"/>
  </r>
  <r>
    <x v="0"/>
    <x v="6"/>
    <x v="40"/>
    <s v="MMR001CMP039"/>
    <s v="GCA"/>
    <s v="Rural"/>
    <n v="48"/>
    <n v="199"/>
    <n v="46"/>
    <n v="192"/>
    <n v="46"/>
    <n v="192"/>
    <x v="2"/>
    <x v="2"/>
    <n v="4"/>
  </r>
  <r>
    <x v="0"/>
    <x v="1"/>
    <x v="34"/>
    <s v="MMR001CMP105"/>
    <s v="GCA"/>
    <s v="Rural"/>
    <n v="19"/>
    <n v="72"/>
    <n v="19"/>
    <n v="72"/>
    <n v="19"/>
    <n v="72"/>
    <x v="2"/>
    <x v="2"/>
    <n v="4"/>
  </r>
  <r>
    <x v="0"/>
    <x v="11"/>
    <x v="31"/>
    <s v="MMR001CMP234"/>
    <s v="GCA"/>
    <s v="Urban"/>
    <n v="59"/>
    <n v="235"/>
    <n v="59"/>
    <n v="235"/>
    <n v="59"/>
    <n v="235"/>
    <x v="2"/>
    <x v="2"/>
    <n v="5"/>
  </r>
  <r>
    <x v="0"/>
    <x v="11"/>
    <x v="31"/>
    <s v="MMR001CMP234"/>
    <s v="GCA"/>
    <s v="Urban"/>
    <n v="59"/>
    <n v="235"/>
    <n v="59"/>
    <n v="235"/>
    <n v="59"/>
    <n v="235"/>
    <x v="2"/>
    <x v="1"/>
    <n v="4"/>
  </r>
  <r>
    <x v="0"/>
    <x v="11"/>
    <x v="31"/>
    <s v="MMR001CMP234"/>
    <s v="GCA"/>
    <s v="Urban"/>
    <n v="59"/>
    <n v="235"/>
    <n v="59"/>
    <n v="235"/>
    <n v="59"/>
    <n v="235"/>
    <x v="2"/>
    <x v="0"/>
    <n v="1"/>
  </r>
  <r>
    <x v="0"/>
    <x v="7"/>
    <x v="36"/>
    <s v="MMR001CMP049"/>
    <s v="GCA"/>
    <s v="Urban"/>
    <n v="116"/>
    <n v="659"/>
    <n v="113"/>
    <n v="641"/>
    <n v="120"/>
    <n v="680"/>
    <x v="2"/>
    <x v="2"/>
    <n v="0"/>
  </r>
  <r>
    <x v="0"/>
    <x v="1"/>
    <x v="35"/>
    <s v="MMR001CMP229"/>
    <s v="GCA"/>
    <s v="Rural"/>
    <n v="116"/>
    <n v="530"/>
    <n v="104"/>
    <n v="504"/>
    <n v="104"/>
    <n v="504"/>
    <x v="2"/>
    <x v="0"/>
    <n v="6"/>
  </r>
  <r>
    <x v="0"/>
    <x v="7"/>
    <x v="36"/>
    <s v="MMR001CMP049"/>
    <s v="GCA"/>
    <s v="Urban"/>
    <n v="116"/>
    <n v="659"/>
    <n v="113"/>
    <n v="641"/>
    <n v="120"/>
    <n v="680"/>
    <x v="2"/>
    <x v="0"/>
    <n v="0"/>
  </r>
  <r>
    <x v="0"/>
    <x v="1"/>
    <x v="34"/>
    <s v="MMR001CMP105"/>
    <s v="GCA"/>
    <s v="Rural"/>
    <n v="19"/>
    <n v="72"/>
    <n v="19"/>
    <n v="72"/>
    <n v="19"/>
    <n v="72"/>
    <x v="2"/>
    <x v="1"/>
    <n v="2"/>
  </r>
  <r>
    <x v="0"/>
    <x v="1"/>
    <x v="30"/>
    <s v="MMR001CMP184"/>
    <s v="GCA"/>
    <s v="Rural"/>
    <n v="35"/>
    <n v="220"/>
    <n v="35"/>
    <n v="173"/>
    <n v="35"/>
    <n v="173"/>
    <x v="2"/>
    <x v="1"/>
    <n v="2"/>
  </r>
  <r>
    <x v="0"/>
    <x v="1"/>
    <x v="30"/>
    <s v="MMR001CMP184"/>
    <s v="GCA"/>
    <s v="Rural"/>
    <n v="35"/>
    <n v="220"/>
    <n v="35"/>
    <n v="173"/>
    <n v="35"/>
    <n v="173"/>
    <x v="2"/>
    <x v="2"/>
    <n v="3"/>
  </r>
  <r>
    <x v="0"/>
    <x v="7"/>
    <x v="43"/>
    <s v="MMR001CMP055"/>
    <s v="GCA"/>
    <s v="Urban"/>
    <n v="25"/>
    <n v="104"/>
    <n v="24"/>
    <n v="107"/>
    <n v="24"/>
    <n v="107"/>
    <x v="2"/>
    <x v="2"/>
    <n v="0"/>
  </r>
  <r>
    <x v="0"/>
    <x v="7"/>
    <x v="43"/>
    <s v="MMR001CMP055"/>
    <s v="GCA"/>
    <s v="Urban"/>
    <n v="25"/>
    <n v="104"/>
    <n v="24"/>
    <n v="107"/>
    <n v="24"/>
    <n v="107"/>
    <x v="2"/>
    <x v="1"/>
    <n v="0"/>
  </r>
  <r>
    <x v="0"/>
    <x v="7"/>
    <x v="43"/>
    <s v="MMR001CMP055"/>
    <s v="GCA"/>
    <s v="Urban"/>
    <n v="25"/>
    <n v="104"/>
    <n v="24"/>
    <n v="107"/>
    <n v="24"/>
    <n v="107"/>
    <x v="2"/>
    <x v="0"/>
    <n v="0"/>
  </r>
  <r>
    <x v="0"/>
    <x v="1"/>
    <x v="45"/>
    <s v="MMR001CMP174"/>
    <s v="GCA"/>
    <s v="Urban"/>
    <n v="65"/>
    <n v="347"/>
    <n v="66"/>
    <n v="354"/>
    <n v="66"/>
    <n v="0"/>
    <x v="2"/>
    <x v="0"/>
    <n v="2"/>
  </r>
  <r>
    <x v="0"/>
    <x v="1"/>
    <x v="45"/>
    <s v="MMR001CMP174"/>
    <s v="GCA"/>
    <s v="Urban"/>
    <n v="65"/>
    <n v="347"/>
    <n v="66"/>
    <n v="354"/>
    <n v="66"/>
    <n v="0"/>
    <x v="2"/>
    <x v="1"/>
    <n v="2"/>
  </r>
  <r>
    <x v="0"/>
    <x v="1"/>
    <x v="45"/>
    <s v="MMR001CMP174"/>
    <s v="GCA"/>
    <s v="Urban"/>
    <n v="65"/>
    <n v="347"/>
    <n v="66"/>
    <n v="354"/>
    <n v="66"/>
    <n v="0"/>
    <x v="2"/>
    <x v="2"/>
    <n v="0"/>
  </r>
  <r>
    <x v="0"/>
    <x v="0"/>
    <x v="46"/>
    <s v="MMR001CMP011"/>
    <s v="GCA"/>
    <s v="Urban"/>
    <n v="50"/>
    <n v="236"/>
    <n v="8"/>
    <n v="35"/>
    <n v="8"/>
    <n v="35"/>
    <x v="2"/>
    <x v="0"/>
    <n v="0"/>
  </r>
  <r>
    <x v="0"/>
    <x v="0"/>
    <x v="46"/>
    <s v="MMR001CMP011"/>
    <s v="GCA"/>
    <s v="Urban"/>
    <n v="50"/>
    <n v="236"/>
    <n v="8"/>
    <n v="35"/>
    <n v="8"/>
    <n v="35"/>
    <x v="2"/>
    <x v="1"/>
    <n v="1"/>
  </r>
  <r>
    <x v="0"/>
    <x v="7"/>
    <x v="36"/>
    <s v="MMR001CMP049"/>
    <s v="GCA"/>
    <s v="Urban"/>
    <n v="116"/>
    <n v="659"/>
    <n v="113"/>
    <n v="641"/>
    <n v="120"/>
    <n v="680"/>
    <x v="2"/>
    <x v="1"/>
    <n v="0"/>
  </r>
  <r>
    <x v="0"/>
    <x v="0"/>
    <x v="44"/>
    <s v="MMR001CMP013"/>
    <s v="GCA"/>
    <s v="Urban"/>
    <n v="44"/>
    <n v="191"/>
    <n v="18"/>
    <n v="65"/>
    <n v="44"/>
    <n v="191"/>
    <x v="2"/>
    <x v="0"/>
    <n v="3"/>
  </r>
  <r>
    <x v="0"/>
    <x v="1"/>
    <x v="17"/>
    <s v="MMR001CMP190"/>
    <s v="GCA"/>
    <s v="Urban"/>
    <n v="14"/>
    <n v="83"/>
    <n v="13"/>
    <n v="83"/>
    <n v="13"/>
    <n v="0"/>
    <x v="2"/>
    <x v="2"/>
    <n v="0"/>
  </r>
  <r>
    <x v="0"/>
    <x v="1"/>
    <x v="17"/>
    <s v="MMR001CMP190"/>
    <s v="GCA"/>
    <s v="Urban"/>
    <n v="14"/>
    <n v="83"/>
    <n v="13"/>
    <n v="83"/>
    <n v="13"/>
    <n v="0"/>
    <x v="2"/>
    <x v="1"/>
    <n v="0"/>
  </r>
  <r>
    <x v="0"/>
    <x v="1"/>
    <x v="17"/>
    <s v="MMR001CMP190"/>
    <s v="GCA"/>
    <s v="Urban"/>
    <n v="14"/>
    <n v="83"/>
    <n v="13"/>
    <n v="83"/>
    <n v="13"/>
    <n v="0"/>
    <x v="2"/>
    <x v="0"/>
    <n v="1"/>
  </r>
  <r>
    <x v="0"/>
    <x v="1"/>
    <x v="1"/>
    <s v="MMR001CMP231"/>
    <s v="GCA"/>
    <s v="Rural"/>
    <n v="46"/>
    <n v="225"/>
    <n v="50"/>
    <n v="242"/>
    <n v="50"/>
    <n v="242"/>
    <x v="2"/>
    <x v="0"/>
    <n v="5"/>
  </r>
  <r>
    <x v="0"/>
    <x v="1"/>
    <x v="42"/>
    <s v="MMR001CMP109"/>
    <s v="GCA"/>
    <s v="Urban"/>
    <n v="6"/>
    <n v="30"/>
    <n v="6"/>
    <n v="28"/>
    <n v="6"/>
    <n v="0"/>
    <x v="2"/>
    <x v="2"/>
    <n v="0"/>
  </r>
  <r>
    <x v="0"/>
    <x v="1"/>
    <x v="42"/>
    <s v="MMR001CMP109"/>
    <s v="GCA"/>
    <s v="Urban"/>
    <n v="6"/>
    <n v="30"/>
    <n v="6"/>
    <n v="28"/>
    <n v="6"/>
    <n v="0"/>
    <x v="2"/>
    <x v="1"/>
    <n v="2"/>
  </r>
  <r>
    <x v="0"/>
    <x v="1"/>
    <x v="42"/>
    <s v="MMR001CMP109"/>
    <s v="GCA"/>
    <s v="Urban"/>
    <n v="6"/>
    <n v="30"/>
    <n v="6"/>
    <n v="28"/>
    <n v="6"/>
    <n v="0"/>
    <x v="2"/>
    <x v="0"/>
    <n v="0"/>
  </r>
  <r>
    <x v="0"/>
    <x v="0"/>
    <x v="47"/>
    <s v="MMR001CMP009"/>
    <s v="GCA"/>
    <s v="Urban"/>
    <n v="90"/>
    <n v="487"/>
    <n v="75"/>
    <n v="423"/>
    <n v="91"/>
    <n v="491"/>
    <x v="2"/>
    <x v="0"/>
    <n v="10"/>
  </r>
  <r>
    <x v="0"/>
    <x v="0"/>
    <x v="47"/>
    <s v="MMR001CMP009"/>
    <s v="GCA"/>
    <s v="Urban"/>
    <n v="90"/>
    <n v="487"/>
    <n v="75"/>
    <n v="423"/>
    <n v="91"/>
    <n v="491"/>
    <x v="2"/>
    <x v="1"/>
    <n v="5"/>
  </r>
  <r>
    <x v="0"/>
    <x v="0"/>
    <x v="47"/>
    <s v="MMR001CMP009"/>
    <s v="GCA"/>
    <s v="Urban"/>
    <n v="90"/>
    <n v="487"/>
    <n v="75"/>
    <n v="423"/>
    <n v="91"/>
    <n v="491"/>
    <x v="2"/>
    <x v="2"/>
    <n v="15"/>
  </r>
  <r>
    <x v="0"/>
    <x v="6"/>
    <x v="22"/>
    <s v="MMR001CMP027"/>
    <s v="GCA"/>
    <s v="Rural"/>
    <n v="22"/>
    <n v="128"/>
    <n v="21"/>
    <n v="123"/>
    <n v="22"/>
    <n v="128"/>
    <x v="2"/>
    <x v="0"/>
    <n v="3"/>
  </r>
  <r>
    <x v="0"/>
    <x v="0"/>
    <x v="44"/>
    <s v="MMR001CMP013"/>
    <s v="GCA"/>
    <s v="Urban"/>
    <n v="44"/>
    <n v="191"/>
    <n v="18"/>
    <n v="65"/>
    <n v="44"/>
    <n v="191"/>
    <x v="2"/>
    <x v="1"/>
    <n v="0"/>
  </r>
  <r>
    <x v="0"/>
    <x v="7"/>
    <x v="39"/>
    <s v="MMR001CMP051"/>
    <s v="GCA"/>
    <s v="Urban"/>
    <n v="23"/>
    <n v="86"/>
    <n v="13"/>
    <n v="55"/>
    <n v="14"/>
    <n v="65"/>
    <x v="2"/>
    <x v="2"/>
    <n v="0"/>
  </r>
  <r>
    <x v="0"/>
    <x v="1"/>
    <x v="1"/>
    <s v="MMR001CMP231"/>
    <s v="GCA"/>
    <s v="Rural"/>
    <n v="46"/>
    <n v="225"/>
    <n v="50"/>
    <n v="242"/>
    <n v="50"/>
    <n v="242"/>
    <x v="2"/>
    <x v="1"/>
    <n v="4"/>
  </r>
  <r>
    <x v="0"/>
    <x v="1"/>
    <x v="1"/>
    <s v="MMR001CMP231"/>
    <s v="GCA"/>
    <s v="Rural"/>
    <n v="46"/>
    <n v="225"/>
    <n v="50"/>
    <n v="242"/>
    <n v="50"/>
    <n v="242"/>
    <x v="2"/>
    <x v="2"/>
    <n v="9"/>
  </r>
  <r>
    <x v="0"/>
    <x v="1"/>
    <x v="49"/>
    <s v="MMR001CMP179"/>
    <s v="GCA"/>
    <s v="Rural"/>
    <n v="77"/>
    <n v="393"/>
    <n v="77"/>
    <n v="393"/>
    <n v="77"/>
    <n v="393"/>
    <x v="2"/>
    <x v="0"/>
    <n v="6"/>
  </r>
  <r>
    <x v="0"/>
    <x v="1"/>
    <x v="49"/>
    <s v="MMR001CMP179"/>
    <s v="GCA"/>
    <s v="Rural"/>
    <n v="77"/>
    <n v="393"/>
    <n v="77"/>
    <n v="393"/>
    <n v="77"/>
    <n v="393"/>
    <x v="2"/>
    <x v="1"/>
    <n v="3"/>
  </r>
  <r>
    <x v="0"/>
    <x v="1"/>
    <x v="49"/>
    <s v="MMR001CMP179"/>
    <s v="GCA"/>
    <s v="Rural"/>
    <n v="77"/>
    <n v="393"/>
    <n v="77"/>
    <n v="393"/>
    <n v="77"/>
    <n v="393"/>
    <x v="2"/>
    <x v="2"/>
    <n v="9"/>
  </r>
  <r>
    <x v="0"/>
    <x v="6"/>
    <x v="37"/>
    <s v="MMR001CMP040"/>
    <s v="GCA"/>
    <s v="Rural"/>
    <n v="428"/>
    <n v="2219"/>
    <n v="396"/>
    <n v="2120"/>
    <n v="396"/>
    <n v="2120"/>
    <x v="2"/>
    <x v="0"/>
    <n v="21"/>
  </r>
  <r>
    <x v="0"/>
    <x v="6"/>
    <x v="37"/>
    <s v="MMR001CMP040"/>
    <s v="GCA"/>
    <s v="Rural"/>
    <n v="428"/>
    <n v="2219"/>
    <n v="396"/>
    <n v="2120"/>
    <n v="396"/>
    <n v="2120"/>
    <x v="2"/>
    <x v="1"/>
    <n v="36"/>
  </r>
  <r>
    <x v="0"/>
    <x v="6"/>
    <x v="37"/>
    <s v="MMR001CMP040"/>
    <s v="GCA"/>
    <s v="Rural"/>
    <n v="428"/>
    <n v="2219"/>
    <n v="396"/>
    <n v="2120"/>
    <n v="396"/>
    <n v="2120"/>
    <x v="2"/>
    <x v="2"/>
    <n v="57"/>
  </r>
  <r>
    <x v="0"/>
    <x v="1"/>
    <x v="34"/>
    <s v="MMR001CMP105"/>
    <s v="GCA"/>
    <s v="Rural"/>
    <n v="19"/>
    <n v="72"/>
    <n v="19"/>
    <n v="72"/>
    <n v="19"/>
    <n v="72"/>
    <x v="2"/>
    <x v="0"/>
    <n v="2"/>
  </r>
  <r>
    <x v="0"/>
    <x v="0"/>
    <x v="46"/>
    <s v="MMR001CMP011"/>
    <s v="GCA"/>
    <s v="Urban"/>
    <n v="50"/>
    <n v="236"/>
    <n v="8"/>
    <n v="35"/>
    <n v="8"/>
    <n v="35"/>
    <x v="2"/>
    <x v="2"/>
    <n v="1"/>
  </r>
  <r>
    <x v="0"/>
    <x v="0"/>
    <x v="44"/>
    <s v="MMR001CMP013"/>
    <s v="GCA"/>
    <s v="Urban"/>
    <n v="44"/>
    <n v="191"/>
    <n v="18"/>
    <n v="65"/>
    <n v="44"/>
    <n v="191"/>
    <x v="2"/>
    <x v="2"/>
    <n v="4"/>
  </r>
  <r>
    <x v="0"/>
    <x v="0"/>
    <x v="61"/>
    <s v="MMR001CMP024"/>
    <s v="GCA"/>
    <s v="Rural"/>
    <n v="67"/>
    <n v="327"/>
    <n v="68"/>
    <n v="327"/>
    <n v="68"/>
    <n v="327"/>
    <x v="2"/>
    <x v="1"/>
    <n v="6"/>
  </r>
  <r>
    <x v="0"/>
    <x v="0"/>
    <x v="53"/>
    <s v="MMR001CMP162"/>
    <s v="GCA"/>
    <s v="Rural"/>
    <n v="43"/>
    <n v="207"/>
    <n v="43"/>
    <n v="269"/>
    <n v="43"/>
    <n v="270"/>
    <x v="2"/>
    <x v="2"/>
    <n v="14"/>
  </r>
  <r>
    <x v="0"/>
    <x v="0"/>
    <x v="53"/>
    <s v="MMR001CMP162"/>
    <s v="GCA"/>
    <s v="Rural"/>
    <n v="43"/>
    <n v="207"/>
    <n v="43"/>
    <n v="269"/>
    <n v="43"/>
    <n v="270"/>
    <x v="2"/>
    <x v="1"/>
    <n v="10"/>
  </r>
  <r>
    <x v="0"/>
    <x v="1"/>
    <x v="54"/>
    <s v="MMR001CMP148"/>
    <s v="GCA"/>
    <s v="Mixed"/>
    <n v="14"/>
    <n v="47"/>
    <n v="14"/>
    <n v="47"/>
    <n v="14"/>
    <n v="47"/>
    <x v="2"/>
    <x v="1"/>
    <n v="0"/>
  </r>
  <r>
    <x v="0"/>
    <x v="1"/>
    <x v="54"/>
    <s v="MMR001CMP148"/>
    <s v="GCA"/>
    <s v="Mixed"/>
    <n v="14"/>
    <n v="47"/>
    <n v="14"/>
    <n v="47"/>
    <n v="14"/>
    <n v="47"/>
    <x v="2"/>
    <x v="0"/>
    <n v="1"/>
  </r>
  <r>
    <x v="0"/>
    <x v="0"/>
    <x v="53"/>
    <s v="MMR001CMP162"/>
    <s v="GCA"/>
    <s v="Rural"/>
    <n v="43"/>
    <n v="207"/>
    <n v="43"/>
    <n v="269"/>
    <n v="43"/>
    <n v="270"/>
    <x v="2"/>
    <x v="0"/>
    <n v="4"/>
  </r>
  <r>
    <x v="0"/>
    <x v="5"/>
    <x v="51"/>
    <s v="MMR001CMP069"/>
    <s v="GCA"/>
    <s v="Urban"/>
    <n v="124"/>
    <n v="544"/>
    <n v="124"/>
    <n v="633"/>
    <n v="124"/>
    <n v="0"/>
    <x v="2"/>
    <x v="1"/>
    <n v="4"/>
  </r>
  <r>
    <x v="0"/>
    <x v="8"/>
    <x v="69"/>
    <s v="MMR001CMP129"/>
    <s v="NGCA"/>
    <s v="Rural"/>
    <n v="245"/>
    <n v="1232"/>
    <n v="425"/>
    <n v="1982"/>
    <n v="425"/>
    <n v="0"/>
    <x v="2"/>
    <x v="0"/>
    <n v="19"/>
  </r>
  <r>
    <x v="0"/>
    <x v="0"/>
    <x v="7"/>
    <s v="MMR001CMP019"/>
    <s v="GCA"/>
    <s v="Urban"/>
    <n v="105"/>
    <n v="462"/>
    <n v="103"/>
    <n v="462"/>
    <n v="123"/>
    <n v="463"/>
    <x v="2"/>
    <x v="0"/>
    <n v="0"/>
  </r>
  <r>
    <x v="0"/>
    <x v="8"/>
    <x v="69"/>
    <s v="MMR001CMP129"/>
    <s v="NGCA"/>
    <s v="Rural"/>
    <n v="245"/>
    <n v="1232"/>
    <n v="425"/>
    <n v="1982"/>
    <n v="425"/>
    <n v="0"/>
    <x v="2"/>
    <x v="2"/>
    <n v="0"/>
  </r>
  <r>
    <x v="0"/>
    <x v="5"/>
    <x v="72"/>
    <s v="MMR001CMP126"/>
    <s v="NGCA"/>
    <s v="Mixed"/>
    <n v="677"/>
    <n v="3622"/>
    <n v="678"/>
    <n v="3741"/>
    <n v="678"/>
    <n v="0"/>
    <x v="2"/>
    <x v="2"/>
    <n v="0"/>
  </r>
  <r>
    <x v="0"/>
    <x v="6"/>
    <x v="22"/>
    <s v="MMR001CMP027"/>
    <s v="GCA"/>
    <s v="Rural"/>
    <n v="22"/>
    <n v="128"/>
    <n v="21"/>
    <n v="123"/>
    <n v="22"/>
    <n v="128"/>
    <x v="2"/>
    <x v="2"/>
    <n v="5"/>
  </r>
  <r>
    <x v="0"/>
    <x v="5"/>
    <x v="51"/>
    <s v="MMR001CMP069"/>
    <s v="GCA"/>
    <s v="Urban"/>
    <n v="124"/>
    <n v="544"/>
    <n v="124"/>
    <n v="633"/>
    <n v="124"/>
    <n v="0"/>
    <x v="2"/>
    <x v="2"/>
    <n v="0"/>
  </r>
  <r>
    <x v="0"/>
    <x v="1"/>
    <x v="16"/>
    <s v="MMR001CMP103"/>
    <s v="GCA"/>
    <s v="Rural"/>
    <n v="48"/>
    <n v="420"/>
    <n v="48"/>
    <n v="220"/>
    <n v="48"/>
    <n v="220"/>
    <x v="2"/>
    <x v="2"/>
    <n v="8"/>
  </r>
  <r>
    <x v="0"/>
    <x v="1"/>
    <x v="16"/>
    <s v="MMR001CMP103"/>
    <s v="GCA"/>
    <s v="Rural"/>
    <n v="48"/>
    <n v="420"/>
    <n v="48"/>
    <n v="220"/>
    <n v="48"/>
    <n v="220"/>
    <x v="2"/>
    <x v="1"/>
    <n v="2"/>
  </r>
  <r>
    <x v="0"/>
    <x v="1"/>
    <x v="16"/>
    <s v="MMR001CMP103"/>
    <s v="GCA"/>
    <s v="Rural"/>
    <n v="48"/>
    <n v="420"/>
    <n v="48"/>
    <n v="220"/>
    <n v="48"/>
    <n v="220"/>
    <x v="2"/>
    <x v="0"/>
    <n v="6"/>
  </r>
  <r>
    <x v="0"/>
    <x v="5"/>
    <x v="15"/>
    <s v="MMR001CMP131"/>
    <s v="NGCA"/>
    <s v="Rural"/>
    <n v="375"/>
    <n v="1598"/>
    <n v="375"/>
    <m/>
    <n v="375"/>
    <n v="0"/>
    <x v="2"/>
    <x v="0"/>
    <n v="17"/>
  </r>
  <r>
    <x v="0"/>
    <x v="5"/>
    <x v="15"/>
    <s v="MMR001CMP131"/>
    <s v="NGCA"/>
    <s v="Rural"/>
    <n v="375"/>
    <n v="1598"/>
    <n v="375"/>
    <m/>
    <n v="375"/>
    <n v="0"/>
    <x v="2"/>
    <x v="1"/>
    <n v="21"/>
  </r>
  <r>
    <x v="0"/>
    <x v="8"/>
    <x v="69"/>
    <s v="MMR001CMP129"/>
    <s v="NGCA"/>
    <s v="Rural"/>
    <n v="245"/>
    <n v="1232"/>
    <n v="425"/>
    <n v="1982"/>
    <n v="425"/>
    <n v="0"/>
    <x v="2"/>
    <x v="1"/>
    <n v="31"/>
  </r>
  <r>
    <x v="0"/>
    <x v="5"/>
    <x v="33"/>
    <s v="MMR001CMP123"/>
    <s v="NGCA"/>
    <s v="Rural"/>
    <n v="116"/>
    <n v="595"/>
    <n v="115"/>
    <n v="605"/>
    <n v="115"/>
    <n v="605"/>
    <x v="2"/>
    <x v="2"/>
    <n v="20"/>
  </r>
  <r>
    <x v="0"/>
    <x v="0"/>
    <x v="64"/>
    <s v="MMR001CMP005"/>
    <s v="GCA"/>
    <s v="Urban"/>
    <n v="43"/>
    <n v="216"/>
    <n v="32"/>
    <n v="171"/>
    <n v="43"/>
    <n v="216"/>
    <x v="2"/>
    <x v="0"/>
    <n v="3"/>
  </r>
  <r>
    <x v="0"/>
    <x v="0"/>
    <x v="64"/>
    <s v="MMR001CMP005"/>
    <s v="GCA"/>
    <s v="Urban"/>
    <n v="43"/>
    <n v="216"/>
    <n v="32"/>
    <n v="171"/>
    <n v="43"/>
    <n v="216"/>
    <x v="2"/>
    <x v="1"/>
    <n v="2"/>
  </r>
  <r>
    <x v="0"/>
    <x v="0"/>
    <x v="64"/>
    <s v="MMR001CMP005"/>
    <s v="GCA"/>
    <s v="Urban"/>
    <n v="43"/>
    <n v="216"/>
    <n v="32"/>
    <n v="171"/>
    <n v="43"/>
    <n v="216"/>
    <x v="2"/>
    <x v="2"/>
    <n v="5"/>
  </r>
  <r>
    <x v="0"/>
    <x v="3"/>
    <x v="3"/>
    <s v="MMR001CMP078"/>
    <s v="GCA"/>
    <s v="Mixed"/>
    <n v="13"/>
    <n v="64"/>
    <n v="13"/>
    <n v="64"/>
    <n v="13"/>
    <n v="64"/>
    <x v="2"/>
    <x v="2"/>
    <n v="1"/>
  </r>
  <r>
    <x v="0"/>
    <x v="3"/>
    <x v="3"/>
    <s v="MMR001CMP078"/>
    <s v="GCA"/>
    <s v="Mixed"/>
    <n v="13"/>
    <n v="64"/>
    <n v="13"/>
    <n v="64"/>
    <n v="13"/>
    <n v="64"/>
    <x v="2"/>
    <x v="1"/>
    <n v="0"/>
  </r>
  <r>
    <x v="0"/>
    <x v="3"/>
    <x v="3"/>
    <s v="MMR001CMP078"/>
    <s v="GCA"/>
    <s v="Mixed"/>
    <n v="13"/>
    <n v="64"/>
    <n v="13"/>
    <n v="64"/>
    <n v="13"/>
    <n v="64"/>
    <x v="2"/>
    <x v="0"/>
    <n v="1"/>
  </r>
  <r>
    <x v="0"/>
    <x v="5"/>
    <x v="28"/>
    <s v="MMR001CMP062"/>
    <s v="GCA"/>
    <s v="Urban"/>
    <n v="261"/>
    <n v="1155"/>
    <n v="259"/>
    <n v="1160"/>
    <n v="259"/>
    <n v="0"/>
    <x v="2"/>
    <x v="0"/>
    <n v="15"/>
  </r>
  <r>
    <x v="0"/>
    <x v="5"/>
    <x v="51"/>
    <s v="MMR001CMP069"/>
    <s v="GCA"/>
    <s v="Urban"/>
    <n v="124"/>
    <n v="544"/>
    <n v="124"/>
    <n v="633"/>
    <n v="124"/>
    <n v="0"/>
    <x v="2"/>
    <x v="0"/>
    <n v="3"/>
  </r>
  <r>
    <x v="0"/>
    <x v="5"/>
    <x v="28"/>
    <s v="MMR001CMP062"/>
    <s v="GCA"/>
    <s v="Urban"/>
    <n v="261"/>
    <n v="1155"/>
    <n v="259"/>
    <n v="1160"/>
    <n v="259"/>
    <n v="0"/>
    <x v="2"/>
    <x v="2"/>
    <n v="0"/>
  </r>
  <r>
    <x v="0"/>
    <x v="1"/>
    <x v="54"/>
    <s v="MMR001CMP148"/>
    <s v="GCA"/>
    <s v="Mixed"/>
    <n v="14"/>
    <n v="47"/>
    <n v="14"/>
    <n v="47"/>
    <n v="14"/>
    <n v="47"/>
    <x v="2"/>
    <x v="2"/>
    <n v="3"/>
  </r>
  <r>
    <x v="0"/>
    <x v="5"/>
    <x v="33"/>
    <s v="MMR001CMP123"/>
    <s v="NGCA"/>
    <s v="Rural"/>
    <n v="116"/>
    <n v="595"/>
    <n v="115"/>
    <n v="605"/>
    <n v="115"/>
    <n v="605"/>
    <x v="2"/>
    <x v="1"/>
    <n v="12"/>
  </r>
  <r>
    <x v="0"/>
    <x v="5"/>
    <x v="33"/>
    <s v="MMR001CMP123"/>
    <s v="NGCA"/>
    <s v="Rural"/>
    <n v="116"/>
    <n v="595"/>
    <n v="115"/>
    <n v="605"/>
    <n v="115"/>
    <n v="605"/>
    <x v="2"/>
    <x v="0"/>
    <n v="8"/>
  </r>
  <r>
    <x v="0"/>
    <x v="5"/>
    <x v="72"/>
    <s v="MMR001CMP126"/>
    <s v="NGCA"/>
    <s v="Mixed"/>
    <n v="677"/>
    <n v="3622"/>
    <n v="678"/>
    <n v="3741"/>
    <n v="678"/>
    <n v="0"/>
    <x v="2"/>
    <x v="0"/>
    <n v="13"/>
  </r>
  <r>
    <x v="0"/>
    <x v="2"/>
    <x v="2"/>
    <s v="MMR001CMP068"/>
    <s v="GCA"/>
    <s v="Urban"/>
    <n v="41"/>
    <n v="152"/>
    <n v="38"/>
    <n v="165"/>
    <n v="38"/>
    <n v="0"/>
    <x v="2"/>
    <x v="0"/>
    <n v="2"/>
  </r>
  <r>
    <x v="0"/>
    <x v="2"/>
    <x v="2"/>
    <s v="MMR001CMP068"/>
    <s v="GCA"/>
    <s v="Urban"/>
    <n v="41"/>
    <n v="152"/>
    <n v="38"/>
    <n v="165"/>
    <n v="38"/>
    <n v="0"/>
    <x v="2"/>
    <x v="1"/>
    <n v="2"/>
  </r>
  <r>
    <x v="0"/>
    <x v="2"/>
    <x v="2"/>
    <s v="MMR001CMP068"/>
    <s v="GCA"/>
    <s v="Urban"/>
    <n v="41"/>
    <n v="152"/>
    <n v="38"/>
    <n v="165"/>
    <n v="38"/>
    <n v="0"/>
    <x v="2"/>
    <x v="2"/>
    <n v="0"/>
  </r>
  <r>
    <x v="0"/>
    <x v="5"/>
    <x v="72"/>
    <s v="MMR001CMP126"/>
    <s v="NGCA"/>
    <s v="Mixed"/>
    <n v="677"/>
    <n v="3622"/>
    <n v="678"/>
    <n v="3741"/>
    <n v="678"/>
    <n v="0"/>
    <x v="2"/>
    <x v="1"/>
    <n v="15"/>
  </r>
  <r>
    <x v="0"/>
    <x v="8"/>
    <x v="14"/>
    <s v="MMR001CMP132"/>
    <s v="GCA"/>
    <s v="Rural"/>
    <n v="458"/>
    <n v="2139"/>
    <n v="144"/>
    <n v="520"/>
    <n v="144"/>
    <n v="0"/>
    <x v="2"/>
    <x v="2"/>
    <n v="0"/>
  </r>
  <r>
    <x v="0"/>
    <x v="5"/>
    <x v="28"/>
    <s v="MMR001CMP062"/>
    <s v="GCA"/>
    <s v="Urban"/>
    <n v="261"/>
    <n v="1155"/>
    <n v="259"/>
    <n v="1160"/>
    <n v="259"/>
    <n v="0"/>
    <x v="2"/>
    <x v="1"/>
    <n v="12"/>
  </r>
  <r>
    <x v="0"/>
    <x v="8"/>
    <x v="71"/>
    <s v="MMR001CMP228"/>
    <s v="GCA"/>
    <s v="Rural"/>
    <n v="123"/>
    <n v="555"/>
    <n v="443"/>
    <n v="2248"/>
    <n v="443"/>
    <n v="0"/>
    <x v="2"/>
    <x v="1"/>
    <n v="37"/>
  </r>
  <r>
    <x v="0"/>
    <x v="8"/>
    <x v="14"/>
    <s v="MMR001CMP132"/>
    <s v="GCA"/>
    <s v="Rural"/>
    <n v="458"/>
    <n v="2139"/>
    <n v="144"/>
    <n v="520"/>
    <n v="144"/>
    <n v="0"/>
    <x v="2"/>
    <x v="0"/>
    <n v="8"/>
  </r>
  <r>
    <x v="0"/>
    <x v="6"/>
    <x v="50"/>
    <s v="MMR001CMP119"/>
    <s v="NGCA"/>
    <s v="Rural"/>
    <n v="608"/>
    <n v="2639"/>
    <n v="500"/>
    <n v="2145"/>
    <n v="586"/>
    <n v="2614"/>
    <x v="2"/>
    <x v="1"/>
    <n v="37"/>
  </r>
  <r>
    <x v="0"/>
    <x v="6"/>
    <x v="50"/>
    <s v="MMR001CMP119"/>
    <s v="NGCA"/>
    <s v="Rural"/>
    <n v="608"/>
    <n v="2639"/>
    <n v="500"/>
    <n v="2145"/>
    <n v="586"/>
    <n v="2614"/>
    <x v="2"/>
    <x v="0"/>
    <n v="39"/>
  </r>
  <r>
    <x v="0"/>
    <x v="6"/>
    <x v="9"/>
    <s v="MMR001CMP029"/>
    <s v="GCA"/>
    <s v="Rural"/>
    <n v="222"/>
    <n v="1208"/>
    <n v="222"/>
    <n v="1208"/>
    <n v="222"/>
    <n v="1208"/>
    <x v="2"/>
    <x v="2"/>
    <n v="23"/>
  </r>
  <r>
    <x v="0"/>
    <x v="6"/>
    <x v="9"/>
    <s v="MMR001CMP029"/>
    <s v="GCA"/>
    <s v="Rural"/>
    <n v="222"/>
    <n v="1208"/>
    <n v="222"/>
    <n v="1208"/>
    <n v="222"/>
    <n v="1208"/>
    <x v="2"/>
    <x v="1"/>
    <n v="13"/>
  </r>
  <r>
    <x v="0"/>
    <x v="6"/>
    <x v="9"/>
    <s v="MMR001CMP029"/>
    <s v="GCA"/>
    <s v="Rural"/>
    <n v="222"/>
    <n v="1208"/>
    <n v="222"/>
    <n v="1208"/>
    <n v="222"/>
    <n v="1208"/>
    <x v="2"/>
    <x v="0"/>
    <n v="10"/>
  </r>
  <r>
    <x v="0"/>
    <x v="7"/>
    <x v="77"/>
    <s v="MMR001CMP054"/>
    <s v="GCA"/>
    <s v="Rural"/>
    <n v="20"/>
    <n v="103"/>
    <n v="19"/>
    <n v="108"/>
    <n v="19"/>
    <n v="0"/>
    <x v="2"/>
    <x v="2"/>
    <n v="0"/>
  </r>
  <r>
    <x v="0"/>
    <x v="1"/>
    <x v="32"/>
    <s v="MMR001CMP168"/>
    <s v="GCA"/>
    <s v="Rural"/>
    <n v="66"/>
    <n v="367"/>
    <n v="60"/>
    <n v="374"/>
    <n v="70"/>
    <n v="366"/>
    <x v="2"/>
    <x v="2"/>
    <n v="0"/>
  </r>
  <r>
    <x v="0"/>
    <x v="8"/>
    <x v="71"/>
    <s v="MMR001CMP228"/>
    <s v="GCA"/>
    <s v="Rural"/>
    <n v="123"/>
    <n v="555"/>
    <n v="443"/>
    <n v="2248"/>
    <n v="443"/>
    <n v="0"/>
    <x v="2"/>
    <x v="0"/>
    <n v="26"/>
  </r>
  <r>
    <x v="0"/>
    <x v="1"/>
    <x v="32"/>
    <s v="MMR001CMP168"/>
    <s v="GCA"/>
    <s v="Rural"/>
    <n v="66"/>
    <n v="367"/>
    <n v="60"/>
    <n v="374"/>
    <n v="70"/>
    <n v="366"/>
    <x v="2"/>
    <x v="1"/>
    <n v="0"/>
  </r>
  <r>
    <x v="0"/>
    <x v="4"/>
    <x v="4"/>
    <s v="MMR001CMP225"/>
    <s v="GCA"/>
    <s v="Rural"/>
    <n v="30"/>
    <n v="174"/>
    <n v="28"/>
    <n v="167"/>
    <n v="30"/>
    <n v="174"/>
    <x v="2"/>
    <x v="0"/>
    <n v="2"/>
  </r>
  <r>
    <x v="0"/>
    <x v="4"/>
    <x v="4"/>
    <s v="MMR001CMP225"/>
    <s v="GCA"/>
    <s v="Rural"/>
    <n v="30"/>
    <n v="174"/>
    <n v="28"/>
    <n v="167"/>
    <n v="30"/>
    <n v="174"/>
    <x v="2"/>
    <x v="1"/>
    <n v="0"/>
  </r>
  <r>
    <x v="0"/>
    <x v="4"/>
    <x v="4"/>
    <s v="MMR001CMP225"/>
    <s v="GCA"/>
    <s v="Rural"/>
    <n v="30"/>
    <n v="174"/>
    <n v="28"/>
    <n v="167"/>
    <n v="30"/>
    <n v="174"/>
    <x v="2"/>
    <x v="2"/>
    <n v="2"/>
  </r>
  <r>
    <x v="0"/>
    <x v="7"/>
    <x v="77"/>
    <s v="MMR001CMP054"/>
    <s v="GCA"/>
    <s v="Rural"/>
    <n v="20"/>
    <n v="103"/>
    <n v="19"/>
    <n v="108"/>
    <n v="19"/>
    <n v="0"/>
    <x v="2"/>
    <x v="0"/>
    <n v="2"/>
  </r>
  <r>
    <x v="0"/>
    <x v="4"/>
    <x v="58"/>
    <s v="MMR001CMP210"/>
    <s v="GCA"/>
    <s v="Mixed"/>
    <n v="60"/>
    <n v="275"/>
    <n v="34"/>
    <n v="220"/>
    <n v="60"/>
    <n v="275"/>
    <x v="2"/>
    <x v="2"/>
    <n v="1"/>
  </r>
  <r>
    <x v="0"/>
    <x v="4"/>
    <x v="58"/>
    <s v="MMR001CMP210"/>
    <s v="GCA"/>
    <s v="Mixed"/>
    <n v="60"/>
    <n v="275"/>
    <n v="34"/>
    <n v="220"/>
    <n v="60"/>
    <n v="275"/>
    <x v="2"/>
    <x v="1"/>
    <n v="1"/>
  </r>
  <r>
    <x v="0"/>
    <x v="4"/>
    <x v="58"/>
    <s v="MMR001CMP210"/>
    <s v="GCA"/>
    <s v="Mixed"/>
    <n v="60"/>
    <n v="275"/>
    <n v="34"/>
    <n v="220"/>
    <n v="60"/>
    <n v="275"/>
    <x v="2"/>
    <x v="0"/>
    <n v="0"/>
  </r>
  <r>
    <x v="0"/>
    <x v="8"/>
    <x v="71"/>
    <s v="MMR001CMP228"/>
    <s v="GCA"/>
    <s v="Rural"/>
    <n v="123"/>
    <n v="555"/>
    <n v="443"/>
    <n v="2248"/>
    <n v="443"/>
    <n v="0"/>
    <x v="2"/>
    <x v="2"/>
    <n v="0"/>
  </r>
  <r>
    <x v="0"/>
    <x v="7"/>
    <x v="77"/>
    <s v="MMR001CMP054"/>
    <s v="GCA"/>
    <s v="Rural"/>
    <n v="20"/>
    <n v="103"/>
    <n v="19"/>
    <n v="108"/>
    <n v="19"/>
    <n v="0"/>
    <x v="2"/>
    <x v="1"/>
    <n v="3"/>
  </r>
  <r>
    <x v="0"/>
    <x v="7"/>
    <x v="29"/>
    <s v="MMR001CMP050"/>
    <s v="GCA"/>
    <s v="Urban"/>
    <n v="274"/>
    <n v="1349"/>
    <n v="255"/>
    <n v="1126"/>
    <n v="255"/>
    <n v="0"/>
    <x v="2"/>
    <x v="1"/>
    <n v="16"/>
  </r>
  <r>
    <x v="0"/>
    <x v="0"/>
    <x v="61"/>
    <s v="MMR001CMP024"/>
    <s v="GCA"/>
    <s v="Rural"/>
    <n v="67"/>
    <n v="327"/>
    <n v="68"/>
    <n v="327"/>
    <n v="68"/>
    <n v="327"/>
    <x v="2"/>
    <x v="2"/>
    <n v="12"/>
  </r>
  <r>
    <x v="0"/>
    <x v="10"/>
    <x v="23"/>
    <s v="MMR001CMP152"/>
    <s v="GCA"/>
    <s v="Rural"/>
    <n v="18"/>
    <n v="141"/>
    <n v="13"/>
    <n v="76"/>
    <n v="19"/>
    <n v="100"/>
    <x v="2"/>
    <x v="2"/>
    <n v="1"/>
  </r>
  <r>
    <x v="0"/>
    <x v="10"/>
    <x v="23"/>
    <s v="MMR001CMP152"/>
    <s v="GCA"/>
    <s v="Rural"/>
    <n v="18"/>
    <n v="141"/>
    <n v="13"/>
    <n v="76"/>
    <n v="19"/>
    <n v="100"/>
    <x v="2"/>
    <x v="1"/>
    <n v="1"/>
  </r>
  <r>
    <x v="0"/>
    <x v="5"/>
    <x v="15"/>
    <s v="MMR001CMP131"/>
    <s v="NGCA"/>
    <s v="Rural"/>
    <n v="375"/>
    <n v="1598"/>
    <n v="375"/>
    <m/>
    <n v="375"/>
    <n v="0"/>
    <x v="2"/>
    <x v="2"/>
    <n v="0"/>
  </r>
  <r>
    <x v="0"/>
    <x v="8"/>
    <x v="24"/>
    <s v="MMR001CMP128"/>
    <s v="NGCA"/>
    <s v="Rural"/>
    <n v="545"/>
    <n v="2560"/>
    <n v="553"/>
    <n v="2692"/>
    <n v="553"/>
    <n v="0"/>
    <x v="2"/>
    <x v="0"/>
    <n v="52"/>
  </r>
  <r>
    <x v="0"/>
    <x v="8"/>
    <x v="24"/>
    <s v="MMR001CMP128"/>
    <s v="NGCA"/>
    <s v="Rural"/>
    <n v="545"/>
    <n v="2560"/>
    <n v="553"/>
    <n v="2692"/>
    <n v="553"/>
    <n v="0"/>
    <x v="2"/>
    <x v="1"/>
    <n v="36"/>
  </r>
  <r>
    <x v="0"/>
    <x v="8"/>
    <x v="24"/>
    <s v="MMR001CMP128"/>
    <s v="NGCA"/>
    <s v="Rural"/>
    <n v="545"/>
    <n v="2560"/>
    <n v="553"/>
    <n v="2692"/>
    <n v="553"/>
    <n v="0"/>
    <x v="2"/>
    <x v="2"/>
    <n v="0"/>
  </r>
  <r>
    <x v="0"/>
    <x v="6"/>
    <x v="50"/>
    <s v="MMR001CMP119"/>
    <s v="NGCA"/>
    <s v="Rural"/>
    <n v="608"/>
    <n v="2639"/>
    <n v="500"/>
    <n v="2145"/>
    <n v="586"/>
    <n v="2614"/>
    <x v="2"/>
    <x v="2"/>
    <n v="76"/>
  </r>
  <r>
    <x v="0"/>
    <x v="7"/>
    <x v="29"/>
    <s v="MMR001CMP050"/>
    <s v="GCA"/>
    <s v="Urban"/>
    <n v="274"/>
    <n v="1349"/>
    <n v="255"/>
    <n v="1126"/>
    <n v="255"/>
    <n v="0"/>
    <x v="2"/>
    <x v="2"/>
    <n v="0"/>
  </r>
  <r>
    <x v="0"/>
    <x v="8"/>
    <x v="14"/>
    <s v="MMR001CMP132"/>
    <s v="GCA"/>
    <s v="Rural"/>
    <n v="458"/>
    <n v="2139"/>
    <n v="144"/>
    <n v="520"/>
    <n v="144"/>
    <n v="0"/>
    <x v="2"/>
    <x v="1"/>
    <n v="13"/>
  </r>
  <r>
    <x v="0"/>
    <x v="7"/>
    <x v="29"/>
    <s v="MMR001CMP050"/>
    <s v="GCA"/>
    <s v="Urban"/>
    <n v="274"/>
    <n v="1349"/>
    <n v="255"/>
    <n v="1126"/>
    <n v="255"/>
    <n v="0"/>
    <x v="2"/>
    <x v="0"/>
    <n v="17"/>
  </r>
  <r>
    <x v="0"/>
    <x v="5"/>
    <x v="48"/>
    <s v="MMR001CMP121"/>
    <s v="NGCA"/>
    <s v="Rural"/>
    <n v="1695"/>
    <n v="7145"/>
    <n v="1501"/>
    <n v="8042"/>
    <n v="1643"/>
    <n v="8780"/>
    <x v="2"/>
    <x v="2"/>
    <n v="240"/>
  </r>
  <r>
    <x v="0"/>
    <x v="5"/>
    <x v="48"/>
    <s v="MMR001CMP121"/>
    <s v="NGCA"/>
    <s v="Rural"/>
    <n v="1695"/>
    <n v="7145"/>
    <n v="1501"/>
    <n v="8042"/>
    <n v="1643"/>
    <n v="8780"/>
    <x v="2"/>
    <x v="1"/>
    <n v="123"/>
  </r>
  <r>
    <x v="0"/>
    <x v="5"/>
    <x v="48"/>
    <s v="MMR001CMP121"/>
    <s v="NGCA"/>
    <s v="Rural"/>
    <n v="1695"/>
    <n v="7145"/>
    <n v="1501"/>
    <n v="8042"/>
    <n v="1643"/>
    <n v="8780"/>
    <x v="2"/>
    <x v="0"/>
    <n v="117"/>
  </r>
  <r>
    <x v="0"/>
    <x v="8"/>
    <x v="38"/>
    <s v="MMR001CMP223"/>
    <s v="GCA"/>
    <s v="Rural"/>
    <n v="123"/>
    <n v="582"/>
    <n v="130"/>
    <n v="600"/>
    <n v="142"/>
    <n v="0"/>
    <x v="2"/>
    <x v="0"/>
    <n v="7"/>
  </r>
  <r>
    <x v="0"/>
    <x v="8"/>
    <x v="38"/>
    <s v="MMR001CMP223"/>
    <s v="GCA"/>
    <s v="Rural"/>
    <n v="123"/>
    <n v="582"/>
    <n v="130"/>
    <n v="600"/>
    <n v="142"/>
    <n v="0"/>
    <x v="2"/>
    <x v="1"/>
    <n v="7"/>
  </r>
  <r>
    <x v="0"/>
    <x v="8"/>
    <x v="38"/>
    <s v="MMR001CMP223"/>
    <s v="GCA"/>
    <s v="Rural"/>
    <n v="123"/>
    <n v="582"/>
    <n v="130"/>
    <n v="600"/>
    <n v="142"/>
    <n v="0"/>
    <x v="2"/>
    <x v="2"/>
    <n v="0"/>
  </r>
  <r>
    <x v="0"/>
    <x v="1"/>
    <x v="32"/>
    <s v="MMR001CMP168"/>
    <s v="GCA"/>
    <s v="Rural"/>
    <n v="66"/>
    <n v="367"/>
    <n v="60"/>
    <n v="374"/>
    <n v="70"/>
    <n v="366"/>
    <x v="2"/>
    <x v="0"/>
    <n v="0"/>
  </r>
  <r>
    <x v="0"/>
    <x v="10"/>
    <x v="23"/>
    <s v="MMR001CMP152"/>
    <s v="GCA"/>
    <s v="Rural"/>
    <n v="18"/>
    <n v="141"/>
    <n v="13"/>
    <n v="76"/>
    <n v="19"/>
    <n v="100"/>
    <x v="2"/>
    <x v="0"/>
    <n v="0"/>
  </r>
  <r>
    <x v="0"/>
    <x v="5"/>
    <x v="73"/>
    <s v="MMR001CMP122"/>
    <s v="NGCA"/>
    <s v="Rural"/>
    <n v="662"/>
    <n v="3293"/>
    <n v="586"/>
    <n v="2829"/>
    <n v="586"/>
    <n v="2829"/>
    <x v="2"/>
    <x v="1"/>
    <n v="30"/>
  </r>
  <r>
    <x v="0"/>
    <x v="3"/>
    <x v="57"/>
    <s v="MMR001CMP079"/>
    <s v="GCA"/>
    <s v="Urban"/>
    <n v="14"/>
    <n v="44"/>
    <n v="12"/>
    <n v="42"/>
    <n v="12"/>
    <n v="42"/>
    <x v="2"/>
    <x v="0"/>
    <n v="0"/>
  </r>
  <r>
    <x v="0"/>
    <x v="3"/>
    <x v="57"/>
    <s v="MMR001CMP079"/>
    <s v="GCA"/>
    <s v="Urban"/>
    <n v="14"/>
    <n v="44"/>
    <n v="12"/>
    <n v="42"/>
    <n v="12"/>
    <n v="42"/>
    <x v="2"/>
    <x v="2"/>
    <n v="2"/>
  </r>
  <r>
    <x v="0"/>
    <x v="3"/>
    <x v="57"/>
    <s v="MMR001CMP079"/>
    <s v="GCA"/>
    <s v="Urban"/>
    <n v="14"/>
    <n v="44"/>
    <n v="12"/>
    <n v="42"/>
    <n v="12"/>
    <n v="42"/>
    <x v="2"/>
    <x v="1"/>
    <n v="2"/>
  </r>
  <r>
    <x v="0"/>
    <x v="0"/>
    <x v="61"/>
    <s v="MMR001CMP024"/>
    <s v="GCA"/>
    <s v="Rural"/>
    <n v="67"/>
    <n v="327"/>
    <n v="68"/>
    <n v="327"/>
    <n v="68"/>
    <n v="327"/>
    <x v="2"/>
    <x v="0"/>
    <n v="6"/>
  </r>
  <r>
    <x v="0"/>
    <x v="5"/>
    <x v="73"/>
    <s v="MMR001CMP122"/>
    <s v="NGCA"/>
    <s v="Rural"/>
    <n v="662"/>
    <n v="3293"/>
    <n v="586"/>
    <n v="2829"/>
    <n v="586"/>
    <n v="2829"/>
    <x v="2"/>
    <x v="2"/>
    <n v="68"/>
  </r>
  <r>
    <x v="0"/>
    <x v="1"/>
    <x v="70"/>
    <s v="MMR001CMP169"/>
    <s v="GCA"/>
    <s v="Rural"/>
    <n v="36"/>
    <n v="220"/>
    <n v="36"/>
    <n v="220"/>
    <n v="36"/>
    <n v="220"/>
    <x v="2"/>
    <x v="2"/>
    <n v="4"/>
  </r>
  <r>
    <x v="0"/>
    <x v="0"/>
    <x v="68"/>
    <s v="MMR001CMP002"/>
    <s v="GCA"/>
    <s v="Urban"/>
    <n v="57"/>
    <n v="233"/>
    <n v="58"/>
    <n v="241"/>
    <n v="58"/>
    <n v="241"/>
    <x v="2"/>
    <x v="2"/>
    <n v="1"/>
  </r>
  <r>
    <x v="0"/>
    <x v="1"/>
    <x v="70"/>
    <s v="MMR001CMP169"/>
    <s v="GCA"/>
    <s v="Rural"/>
    <n v="36"/>
    <n v="220"/>
    <n v="36"/>
    <n v="220"/>
    <n v="36"/>
    <n v="220"/>
    <x v="2"/>
    <x v="0"/>
    <n v="3"/>
  </r>
  <r>
    <x v="0"/>
    <x v="5"/>
    <x v="73"/>
    <s v="MMR001CMP122"/>
    <s v="NGCA"/>
    <s v="Rural"/>
    <n v="662"/>
    <n v="3293"/>
    <n v="586"/>
    <n v="2829"/>
    <n v="586"/>
    <n v="2829"/>
    <x v="2"/>
    <x v="0"/>
    <n v="38"/>
  </r>
  <r>
    <x v="0"/>
    <x v="1"/>
    <x v="75"/>
    <s v="MMR001CMP183"/>
    <s v="GCA"/>
    <s v="Mixed"/>
    <n v="8"/>
    <n v="40"/>
    <n v="8"/>
    <m/>
    <n v="8"/>
    <n v="0"/>
    <x v="2"/>
    <x v="2"/>
    <n v="0"/>
  </r>
  <r>
    <x v="0"/>
    <x v="1"/>
    <x v="75"/>
    <s v="MMR001CMP183"/>
    <s v="GCA"/>
    <s v="Mixed"/>
    <n v="8"/>
    <n v="40"/>
    <n v="8"/>
    <m/>
    <n v="8"/>
    <n v="0"/>
    <x v="2"/>
    <x v="1"/>
    <n v="0"/>
  </r>
  <r>
    <x v="0"/>
    <x v="1"/>
    <x v="75"/>
    <s v="MMR001CMP183"/>
    <s v="GCA"/>
    <s v="Mixed"/>
    <n v="8"/>
    <n v="40"/>
    <n v="8"/>
    <m/>
    <n v="8"/>
    <n v="0"/>
    <x v="2"/>
    <x v="0"/>
    <n v="0"/>
  </r>
  <r>
    <x v="0"/>
    <x v="0"/>
    <x v="68"/>
    <s v="MMR001CMP002"/>
    <s v="GCA"/>
    <s v="Urban"/>
    <n v="57"/>
    <n v="233"/>
    <n v="58"/>
    <n v="241"/>
    <n v="58"/>
    <n v="241"/>
    <x v="2"/>
    <x v="0"/>
    <n v="0"/>
  </r>
  <r>
    <x v="0"/>
    <x v="0"/>
    <x v="7"/>
    <s v="MMR001CMP019"/>
    <s v="GCA"/>
    <s v="Urban"/>
    <n v="105"/>
    <n v="462"/>
    <n v="103"/>
    <n v="462"/>
    <n v="123"/>
    <n v="463"/>
    <x v="2"/>
    <x v="1"/>
    <n v="0"/>
  </r>
  <r>
    <x v="0"/>
    <x v="0"/>
    <x v="7"/>
    <s v="MMR001CMP019"/>
    <s v="GCA"/>
    <s v="Urban"/>
    <n v="105"/>
    <n v="462"/>
    <n v="103"/>
    <n v="462"/>
    <n v="123"/>
    <n v="463"/>
    <x v="2"/>
    <x v="2"/>
    <n v="0"/>
  </r>
  <r>
    <x v="0"/>
    <x v="0"/>
    <x v="68"/>
    <s v="MMR001CMP002"/>
    <s v="GCA"/>
    <s v="Urban"/>
    <n v="57"/>
    <n v="233"/>
    <n v="58"/>
    <n v="241"/>
    <n v="58"/>
    <n v="241"/>
    <x v="2"/>
    <x v="1"/>
    <n v="1"/>
  </r>
  <r>
    <x v="0"/>
    <x v="1"/>
    <x v="70"/>
    <s v="MMR001CMP169"/>
    <s v="GCA"/>
    <s v="Rural"/>
    <n v="36"/>
    <n v="220"/>
    <n v="36"/>
    <n v="220"/>
    <n v="36"/>
    <n v="220"/>
    <x v="2"/>
    <x v="1"/>
    <n v="1"/>
  </r>
  <r>
    <x v="0"/>
    <x v="0"/>
    <x v="93"/>
    <s v="MMR001CMP023"/>
    <s v="GCA"/>
    <s v="Urban"/>
    <n v="54"/>
    <n v="258"/>
    <n v="53"/>
    <n v="251"/>
    <n v="54"/>
    <n v="257"/>
    <x v="2"/>
    <x v="1"/>
    <n v="0"/>
  </r>
  <r>
    <x v="1"/>
    <x v="9"/>
    <x v="97"/>
    <s v="MMR015CMP004"/>
    <s v="GCA"/>
    <s v="Urban"/>
    <n v="70"/>
    <n v="368"/>
    <n v="70"/>
    <n v="363"/>
    <n v="70"/>
    <n v="0"/>
    <x v="2"/>
    <x v="0"/>
    <n v="8"/>
  </r>
  <r>
    <x v="1"/>
    <x v="13"/>
    <x v="83"/>
    <s v="MMR015CMP017"/>
    <s v="GCA"/>
    <s v="Urban"/>
    <n v="31"/>
    <n v="144"/>
    <n v="30"/>
    <n v="139"/>
    <n v="30"/>
    <n v="139"/>
    <x v="2"/>
    <x v="0"/>
    <n v="2"/>
  </r>
  <r>
    <x v="0"/>
    <x v="0"/>
    <x v="119"/>
    <s v="MMR001CMP022"/>
    <s v="GCA"/>
    <s v="Urban"/>
    <n v="7"/>
    <n v="37"/>
    <n v="7"/>
    <n v="37"/>
    <n v="7"/>
    <n v="37"/>
    <x v="2"/>
    <x v="0"/>
    <n v="0"/>
  </r>
  <r>
    <x v="0"/>
    <x v="6"/>
    <x v="113"/>
    <s v="MMR001CMP026"/>
    <s v="GCA"/>
    <s v="Urban"/>
    <n v="88"/>
    <n v="482"/>
    <n v="80"/>
    <n v="427"/>
    <n v="87"/>
    <n v="480"/>
    <x v="2"/>
    <x v="0"/>
    <n v="15"/>
  </r>
  <r>
    <x v="1"/>
    <x v="13"/>
    <x v="83"/>
    <s v="MMR015CMP017"/>
    <s v="GCA"/>
    <s v="Urban"/>
    <n v="31"/>
    <n v="144"/>
    <n v="30"/>
    <n v="139"/>
    <n v="30"/>
    <n v="139"/>
    <x v="2"/>
    <x v="1"/>
    <n v="2"/>
  </r>
  <r>
    <x v="1"/>
    <x v="12"/>
    <x v="82"/>
    <s v="MMR015CMP009"/>
    <s v="GCA"/>
    <s v="Urban"/>
    <n v="37"/>
    <n v="159"/>
    <n v="37"/>
    <n v="159"/>
    <n v="37"/>
    <n v="172"/>
    <x v="2"/>
    <x v="0"/>
    <n v="2"/>
  </r>
  <r>
    <x v="0"/>
    <x v="7"/>
    <x v="124"/>
    <s v="MMR001CMP193"/>
    <s v="GCA"/>
    <s v="Rural"/>
    <n v="157"/>
    <n v="761"/>
    <n v="150"/>
    <n v="761"/>
    <n v="150"/>
    <n v="761"/>
    <x v="2"/>
    <x v="1"/>
    <n v="21"/>
  </r>
  <r>
    <x v="0"/>
    <x v="6"/>
    <x v="113"/>
    <s v="MMR001CMP026"/>
    <s v="GCA"/>
    <s v="Urban"/>
    <n v="88"/>
    <n v="482"/>
    <n v="80"/>
    <n v="427"/>
    <n v="87"/>
    <n v="480"/>
    <x v="2"/>
    <x v="1"/>
    <n v="9"/>
  </r>
  <r>
    <x v="0"/>
    <x v="8"/>
    <x v="125"/>
    <s v="MMR001CMP218"/>
    <s v="GCA"/>
    <s v="Rural"/>
    <n v="372"/>
    <n v="1443"/>
    <n v="165"/>
    <n v="1672"/>
    <n v="165"/>
    <n v="1672"/>
    <x v="2"/>
    <x v="2"/>
    <n v="36"/>
  </r>
  <r>
    <x v="0"/>
    <x v="6"/>
    <x v="110"/>
    <s v="MMR001CMP028"/>
    <s v="GCA"/>
    <s v="Rural"/>
    <n v="99"/>
    <n v="480"/>
    <n v="65"/>
    <n v="360"/>
    <n v="99"/>
    <n v="480"/>
    <x v="2"/>
    <x v="2"/>
    <n v="6"/>
  </r>
  <r>
    <x v="0"/>
    <x v="0"/>
    <x v="93"/>
    <s v="MMR001CMP023"/>
    <s v="GCA"/>
    <s v="Urban"/>
    <n v="54"/>
    <n v="258"/>
    <n v="53"/>
    <n v="251"/>
    <n v="54"/>
    <n v="257"/>
    <x v="2"/>
    <x v="2"/>
    <n v="1"/>
  </r>
  <r>
    <x v="1"/>
    <x v="9"/>
    <x v="98"/>
    <s v="MMR015CMP215"/>
    <s v="GCA"/>
    <s v="Urban"/>
    <n v="126"/>
    <n v="572"/>
    <n v="123"/>
    <n v="571"/>
    <n v="124"/>
    <n v="575"/>
    <x v="2"/>
    <x v="0"/>
    <n v="6"/>
  </r>
  <r>
    <x v="1"/>
    <x v="13"/>
    <x v="102"/>
    <s v="MMR015CMP020"/>
    <s v="GCA"/>
    <s v="Rural"/>
    <n v="218"/>
    <n v="1108"/>
    <n v="202"/>
    <n v="906"/>
    <n v="202"/>
    <n v="906"/>
    <x v="2"/>
    <x v="1"/>
    <n v="6"/>
  </r>
  <r>
    <x v="0"/>
    <x v="8"/>
    <x v="125"/>
    <s v="MMR001CMP218"/>
    <s v="GCA"/>
    <s v="Rural"/>
    <n v="372"/>
    <n v="1443"/>
    <n v="165"/>
    <n v="1672"/>
    <n v="165"/>
    <n v="1672"/>
    <x v="2"/>
    <x v="1"/>
    <n v="19"/>
  </r>
  <r>
    <x v="0"/>
    <x v="6"/>
    <x v="95"/>
    <s v="MMR001CMP041"/>
    <s v="GCA"/>
    <s v="Rural"/>
    <n v="172"/>
    <n v="838"/>
    <n v="179"/>
    <n v="940"/>
    <n v="179"/>
    <n v="940"/>
    <x v="2"/>
    <x v="0"/>
    <n v="14"/>
  </r>
  <r>
    <x v="0"/>
    <x v="6"/>
    <x v="95"/>
    <s v="MMR001CMP041"/>
    <s v="GCA"/>
    <s v="Rural"/>
    <n v="172"/>
    <n v="838"/>
    <n v="179"/>
    <n v="940"/>
    <n v="179"/>
    <n v="940"/>
    <x v="2"/>
    <x v="1"/>
    <n v="15"/>
  </r>
  <r>
    <x v="0"/>
    <x v="6"/>
    <x v="95"/>
    <s v="MMR001CMP041"/>
    <s v="GCA"/>
    <s v="Rural"/>
    <n v="172"/>
    <n v="838"/>
    <n v="179"/>
    <n v="940"/>
    <n v="179"/>
    <n v="940"/>
    <x v="2"/>
    <x v="2"/>
    <n v="29"/>
  </r>
  <r>
    <x v="1"/>
    <x v="9"/>
    <x v="99"/>
    <s v="MMR015CMP214"/>
    <s v="GCA"/>
    <s v="Urban"/>
    <n v="38"/>
    <n v="198"/>
    <n v="35"/>
    <n v="188"/>
    <n v="37"/>
    <n v="198"/>
    <x v="2"/>
    <x v="1"/>
    <n v="1"/>
  </r>
  <r>
    <x v="1"/>
    <x v="13"/>
    <x v="102"/>
    <s v="MMR015CMP020"/>
    <s v="GCA"/>
    <s v="Rural"/>
    <n v="218"/>
    <n v="1108"/>
    <n v="202"/>
    <n v="906"/>
    <n v="202"/>
    <n v="906"/>
    <x v="2"/>
    <x v="2"/>
    <n v="18"/>
  </r>
  <r>
    <x v="0"/>
    <x v="8"/>
    <x v="96"/>
    <s v="MMR001CMP133"/>
    <s v="GCA"/>
    <s v="Rural"/>
    <n v="111"/>
    <n v="541"/>
    <n v="107"/>
    <n v="525"/>
    <n v="111"/>
    <n v="525"/>
    <x v="2"/>
    <x v="0"/>
    <n v="5"/>
  </r>
  <r>
    <x v="1"/>
    <x v="14"/>
    <x v="90"/>
    <s v="MMR015CMP014"/>
    <s v="GCA"/>
    <s v="Urban"/>
    <n v="9"/>
    <n v="38"/>
    <n v="9"/>
    <n v="37"/>
    <n v="9"/>
    <n v="37"/>
    <x v="2"/>
    <x v="2"/>
    <n v="0"/>
  </r>
  <r>
    <x v="1"/>
    <x v="9"/>
    <x v="20"/>
    <s v="MMR015CMP001"/>
    <s v="GCA"/>
    <s v="Urban"/>
    <n v="73"/>
    <n v="388"/>
    <n v="68"/>
    <n v="343"/>
    <n v="73"/>
    <n v="380"/>
    <x v="2"/>
    <x v="0"/>
    <n v="1"/>
  </r>
  <r>
    <x v="0"/>
    <x v="4"/>
    <x v="104"/>
    <s v="MMR001CMP043"/>
    <s v="NGCA"/>
    <s v="Sub-urban"/>
    <n v="154"/>
    <n v="920"/>
    <n v="512"/>
    <n v="1016"/>
    <n v="512"/>
    <n v="1016"/>
    <x v="2"/>
    <x v="0"/>
    <n v="15"/>
  </r>
  <r>
    <x v="0"/>
    <x v="6"/>
    <x v="109"/>
    <s v="MMR001CMP030"/>
    <s v="GCA"/>
    <s v="Urban"/>
    <n v="31"/>
    <n v="171"/>
    <n v="23"/>
    <n v="124"/>
    <n v="31"/>
    <n v="171"/>
    <x v="2"/>
    <x v="2"/>
    <n v="2"/>
  </r>
  <r>
    <x v="0"/>
    <x v="7"/>
    <x v="124"/>
    <s v="MMR001CMP193"/>
    <s v="GCA"/>
    <s v="Rural"/>
    <n v="157"/>
    <n v="761"/>
    <n v="150"/>
    <n v="761"/>
    <n v="150"/>
    <n v="761"/>
    <x v="2"/>
    <x v="2"/>
    <n v="46"/>
  </r>
  <r>
    <x v="1"/>
    <x v="9"/>
    <x v="99"/>
    <s v="MMR015CMP214"/>
    <s v="GCA"/>
    <s v="Urban"/>
    <n v="38"/>
    <n v="198"/>
    <n v="35"/>
    <n v="188"/>
    <n v="37"/>
    <n v="198"/>
    <x v="2"/>
    <x v="2"/>
    <n v="6"/>
  </r>
  <r>
    <x v="0"/>
    <x v="7"/>
    <x v="118"/>
    <s v="MMR001CMP047"/>
    <s v="GCA"/>
    <s v="Urban"/>
    <n v="652"/>
    <n v="3706"/>
    <n v="629"/>
    <n v="3794"/>
    <n v="629"/>
    <n v="3794"/>
    <x v="2"/>
    <x v="0"/>
    <n v="27"/>
  </r>
  <r>
    <x v="0"/>
    <x v="6"/>
    <x v="112"/>
    <s v="MMR001CMP032"/>
    <s v="GCA"/>
    <s v="Urban"/>
    <n v="91"/>
    <n v="328"/>
    <n v="69"/>
    <n v="258"/>
    <n v="91"/>
    <n v="328"/>
    <x v="2"/>
    <x v="2"/>
    <n v="6"/>
  </r>
  <r>
    <x v="0"/>
    <x v="0"/>
    <x v="93"/>
    <s v="MMR001CMP023"/>
    <s v="GCA"/>
    <s v="Urban"/>
    <n v="54"/>
    <n v="258"/>
    <n v="53"/>
    <n v="251"/>
    <n v="54"/>
    <n v="257"/>
    <x v="2"/>
    <x v="0"/>
    <n v="1"/>
  </r>
  <r>
    <x v="0"/>
    <x v="7"/>
    <x v="118"/>
    <s v="MMR001CMP047"/>
    <s v="GCA"/>
    <s v="Urban"/>
    <n v="652"/>
    <n v="3706"/>
    <n v="629"/>
    <n v="3794"/>
    <n v="629"/>
    <n v="3794"/>
    <x v="2"/>
    <x v="1"/>
    <n v="38"/>
  </r>
  <r>
    <x v="0"/>
    <x v="4"/>
    <x v="91"/>
    <s v="MMR001CMP195"/>
    <s v="GCA"/>
    <s v="Urban"/>
    <n v="143"/>
    <n v="638"/>
    <n v="131"/>
    <n v="593"/>
    <n v="141"/>
    <n v="638"/>
    <x v="2"/>
    <x v="0"/>
    <n v="10"/>
  </r>
  <r>
    <x v="0"/>
    <x v="5"/>
    <x v="115"/>
    <s v="MMR001CMP070"/>
    <s v="GCA"/>
    <s v="Urban"/>
    <n v="188"/>
    <n v="993"/>
    <n v="190"/>
    <n v="1021"/>
    <n v="190"/>
    <n v="1021"/>
    <x v="2"/>
    <x v="0"/>
    <n v="36"/>
  </r>
  <r>
    <x v="1"/>
    <x v="13"/>
    <x v="83"/>
    <s v="MMR015CMP017"/>
    <s v="GCA"/>
    <s v="Urban"/>
    <n v="31"/>
    <n v="144"/>
    <n v="30"/>
    <n v="139"/>
    <n v="30"/>
    <n v="139"/>
    <x v="2"/>
    <x v="2"/>
    <n v="4"/>
  </r>
  <r>
    <x v="1"/>
    <x v="14"/>
    <x v="90"/>
    <s v="MMR015CMP014"/>
    <s v="GCA"/>
    <s v="Urban"/>
    <n v="9"/>
    <n v="38"/>
    <n v="9"/>
    <n v="37"/>
    <n v="9"/>
    <n v="37"/>
    <x v="2"/>
    <x v="0"/>
    <n v="0"/>
  </r>
  <r>
    <x v="0"/>
    <x v="7"/>
    <x v="118"/>
    <s v="MMR001CMP047"/>
    <s v="GCA"/>
    <s v="Urban"/>
    <n v="652"/>
    <n v="3706"/>
    <n v="629"/>
    <n v="3794"/>
    <n v="629"/>
    <n v="3794"/>
    <x v="2"/>
    <x v="2"/>
    <n v="65"/>
  </r>
  <r>
    <x v="0"/>
    <x v="4"/>
    <x v="91"/>
    <s v="MMR001CMP195"/>
    <s v="GCA"/>
    <s v="Urban"/>
    <n v="143"/>
    <n v="638"/>
    <n v="131"/>
    <n v="593"/>
    <n v="141"/>
    <n v="638"/>
    <x v="2"/>
    <x v="1"/>
    <n v="14"/>
  </r>
  <r>
    <x v="1"/>
    <x v="14"/>
    <x v="90"/>
    <s v="MMR015CMP014"/>
    <s v="GCA"/>
    <s v="Urban"/>
    <n v="9"/>
    <n v="38"/>
    <n v="9"/>
    <n v="37"/>
    <n v="9"/>
    <n v="37"/>
    <x v="2"/>
    <x v="1"/>
    <n v="0"/>
  </r>
  <r>
    <x v="1"/>
    <x v="9"/>
    <x v="98"/>
    <s v="MMR015CMP215"/>
    <s v="GCA"/>
    <s v="Urban"/>
    <n v="126"/>
    <n v="572"/>
    <n v="123"/>
    <n v="571"/>
    <n v="124"/>
    <n v="575"/>
    <x v="2"/>
    <x v="1"/>
    <n v="4"/>
  </r>
  <r>
    <x v="0"/>
    <x v="7"/>
    <x v="124"/>
    <s v="MMR001CMP193"/>
    <s v="GCA"/>
    <s v="Rural"/>
    <n v="157"/>
    <n v="761"/>
    <n v="150"/>
    <n v="761"/>
    <n v="150"/>
    <n v="761"/>
    <x v="2"/>
    <x v="0"/>
    <n v="25"/>
  </r>
  <r>
    <x v="1"/>
    <x v="9"/>
    <x v="98"/>
    <s v="MMR015CMP215"/>
    <s v="GCA"/>
    <s v="Urban"/>
    <n v="126"/>
    <n v="572"/>
    <n v="123"/>
    <n v="571"/>
    <n v="124"/>
    <n v="575"/>
    <x v="2"/>
    <x v="2"/>
    <n v="10"/>
  </r>
  <r>
    <x v="1"/>
    <x v="9"/>
    <x v="127"/>
    <s v="MMR015CMP003"/>
    <s v="GCA"/>
    <s v="Urban"/>
    <n v="48"/>
    <n v="218"/>
    <n v="44"/>
    <n v="215"/>
    <n v="44"/>
    <n v="215"/>
    <x v="2"/>
    <x v="1"/>
    <n v="1"/>
  </r>
  <r>
    <x v="0"/>
    <x v="5"/>
    <x v="115"/>
    <s v="MMR001CMP070"/>
    <s v="GCA"/>
    <s v="Urban"/>
    <n v="188"/>
    <n v="993"/>
    <n v="190"/>
    <n v="1021"/>
    <n v="190"/>
    <n v="1021"/>
    <x v="2"/>
    <x v="1"/>
    <n v="25"/>
  </r>
  <r>
    <x v="1"/>
    <x v="12"/>
    <x v="82"/>
    <s v="MMR015CMP009"/>
    <s v="GCA"/>
    <s v="Urban"/>
    <n v="37"/>
    <n v="159"/>
    <n v="37"/>
    <n v="159"/>
    <n v="37"/>
    <n v="172"/>
    <x v="2"/>
    <x v="2"/>
    <n v="3"/>
  </r>
  <r>
    <x v="0"/>
    <x v="4"/>
    <x v="91"/>
    <s v="MMR001CMP195"/>
    <s v="GCA"/>
    <s v="Urban"/>
    <n v="143"/>
    <n v="638"/>
    <n v="131"/>
    <n v="593"/>
    <n v="141"/>
    <n v="638"/>
    <x v="2"/>
    <x v="2"/>
    <n v="24"/>
  </r>
  <r>
    <x v="1"/>
    <x v="15"/>
    <x v="101"/>
    <s v="MMR015CMP213"/>
    <s v="GCA"/>
    <s v="Urban"/>
    <n v="56"/>
    <n v="236"/>
    <n v="52"/>
    <n v="212"/>
    <n v="52"/>
    <n v="212"/>
    <x v="2"/>
    <x v="1"/>
    <n v="0"/>
  </r>
  <r>
    <x v="1"/>
    <x v="15"/>
    <x v="101"/>
    <s v="MMR015CMP213"/>
    <s v="GCA"/>
    <s v="Urban"/>
    <n v="56"/>
    <n v="236"/>
    <n v="52"/>
    <n v="212"/>
    <n v="52"/>
    <n v="212"/>
    <x v="2"/>
    <x v="2"/>
    <n v="1"/>
  </r>
  <r>
    <x v="1"/>
    <x v="9"/>
    <x v="127"/>
    <s v="MMR015CMP003"/>
    <s v="GCA"/>
    <s v="Urban"/>
    <n v="48"/>
    <n v="218"/>
    <n v="44"/>
    <n v="215"/>
    <n v="44"/>
    <n v="215"/>
    <x v="2"/>
    <x v="0"/>
    <n v="2"/>
  </r>
  <r>
    <x v="1"/>
    <x v="9"/>
    <x v="99"/>
    <s v="MMR015CMP214"/>
    <s v="GCA"/>
    <s v="Urban"/>
    <n v="38"/>
    <n v="198"/>
    <n v="35"/>
    <n v="188"/>
    <n v="37"/>
    <n v="198"/>
    <x v="2"/>
    <x v="0"/>
    <n v="5"/>
  </r>
  <r>
    <x v="0"/>
    <x v="6"/>
    <x v="113"/>
    <s v="MMR001CMP026"/>
    <s v="GCA"/>
    <s v="Urban"/>
    <n v="88"/>
    <n v="482"/>
    <n v="80"/>
    <n v="427"/>
    <n v="87"/>
    <n v="480"/>
    <x v="2"/>
    <x v="2"/>
    <n v="24"/>
  </r>
  <r>
    <x v="0"/>
    <x v="4"/>
    <x v="104"/>
    <s v="MMR001CMP043"/>
    <s v="NGCA"/>
    <s v="Sub-urban"/>
    <n v="154"/>
    <n v="920"/>
    <n v="512"/>
    <n v="1016"/>
    <n v="512"/>
    <n v="1016"/>
    <x v="2"/>
    <x v="2"/>
    <n v="31"/>
  </r>
  <r>
    <x v="0"/>
    <x v="4"/>
    <x v="104"/>
    <s v="MMR001CMP043"/>
    <s v="NGCA"/>
    <s v="Sub-urban"/>
    <n v="154"/>
    <n v="920"/>
    <n v="512"/>
    <n v="1016"/>
    <n v="512"/>
    <n v="1016"/>
    <x v="2"/>
    <x v="1"/>
    <n v="16"/>
  </r>
  <r>
    <x v="0"/>
    <x v="5"/>
    <x v="115"/>
    <s v="MMR001CMP070"/>
    <s v="GCA"/>
    <s v="Urban"/>
    <n v="188"/>
    <n v="993"/>
    <n v="190"/>
    <n v="1021"/>
    <n v="190"/>
    <n v="1021"/>
    <x v="2"/>
    <x v="2"/>
    <n v="61"/>
  </r>
  <r>
    <x v="1"/>
    <x v="15"/>
    <x v="101"/>
    <s v="MMR015CMP213"/>
    <s v="GCA"/>
    <s v="Urban"/>
    <n v="56"/>
    <n v="236"/>
    <n v="52"/>
    <n v="212"/>
    <n v="52"/>
    <n v="212"/>
    <x v="2"/>
    <x v="0"/>
    <n v="1"/>
  </r>
  <r>
    <x v="0"/>
    <x v="7"/>
    <x v="87"/>
    <s v="MMR001CMP194"/>
    <s v="GCA"/>
    <s v="Mixed"/>
    <n v="12"/>
    <n v="52"/>
    <n v="12"/>
    <n v="56"/>
    <n v="12"/>
    <n v="56"/>
    <x v="2"/>
    <x v="2"/>
    <n v="1"/>
  </r>
  <r>
    <x v="0"/>
    <x v="8"/>
    <x v="107"/>
    <s v="MMR001CMP066"/>
    <s v="GCA"/>
    <s v="Urban"/>
    <n v="221"/>
    <n v="1003"/>
    <n v="192"/>
    <n v="873"/>
    <n v="192"/>
    <n v="873"/>
    <x v="2"/>
    <x v="0"/>
    <n v="8"/>
  </r>
  <r>
    <x v="1"/>
    <x v="13"/>
    <x v="105"/>
    <s v="MMR015CMP018"/>
    <s v="GCA"/>
    <s v="Rural"/>
    <n v="63"/>
    <n v="305"/>
    <n v="69"/>
    <n v="305"/>
    <n v="69"/>
    <n v="305"/>
    <x v="2"/>
    <x v="0"/>
    <n v="4"/>
  </r>
  <r>
    <x v="0"/>
    <x v="7"/>
    <x v="87"/>
    <s v="MMR001CMP194"/>
    <s v="GCA"/>
    <s v="Mixed"/>
    <n v="12"/>
    <n v="52"/>
    <n v="12"/>
    <n v="56"/>
    <n v="12"/>
    <n v="56"/>
    <x v="2"/>
    <x v="0"/>
    <n v="1"/>
  </r>
  <r>
    <x v="0"/>
    <x v="0"/>
    <x v="117"/>
    <s v="MMR001CMP021"/>
    <s v="GCA"/>
    <s v="Rural"/>
    <n v="14"/>
    <n v="71"/>
    <n v="11"/>
    <n v="56"/>
    <n v="13"/>
    <n v="71"/>
    <x v="2"/>
    <x v="2"/>
    <n v="2"/>
  </r>
  <r>
    <x v="0"/>
    <x v="7"/>
    <x v="87"/>
    <s v="MMR001CMP194"/>
    <s v="GCA"/>
    <s v="Mixed"/>
    <n v="12"/>
    <n v="52"/>
    <n v="12"/>
    <n v="56"/>
    <n v="12"/>
    <n v="56"/>
    <x v="2"/>
    <x v="1"/>
    <n v="0"/>
  </r>
  <r>
    <x v="0"/>
    <x v="8"/>
    <x v="96"/>
    <s v="MMR001CMP133"/>
    <s v="GCA"/>
    <s v="Rural"/>
    <n v="111"/>
    <n v="541"/>
    <n v="107"/>
    <n v="525"/>
    <n v="111"/>
    <n v="525"/>
    <x v="2"/>
    <x v="2"/>
    <n v="11"/>
  </r>
  <r>
    <x v="0"/>
    <x v="6"/>
    <x v="112"/>
    <s v="MMR001CMP032"/>
    <s v="GCA"/>
    <s v="Urban"/>
    <n v="91"/>
    <n v="328"/>
    <n v="69"/>
    <n v="258"/>
    <n v="91"/>
    <n v="328"/>
    <x v="2"/>
    <x v="1"/>
    <n v="4"/>
  </r>
  <r>
    <x v="1"/>
    <x v="13"/>
    <x v="94"/>
    <s v="MMR015CMP016"/>
    <s v="GCA"/>
    <s v="Urban"/>
    <n v="65"/>
    <n v="285"/>
    <n v="63"/>
    <n v="286"/>
    <n v="63"/>
    <n v="286"/>
    <x v="2"/>
    <x v="1"/>
    <n v="1"/>
  </r>
  <r>
    <x v="0"/>
    <x v="2"/>
    <x v="89"/>
    <s v="MMR001CMP067"/>
    <s v="GCA"/>
    <s v="Urban"/>
    <n v="83"/>
    <n v="293"/>
    <n v="86"/>
    <n v="303"/>
    <n v="86"/>
    <n v="303"/>
    <x v="2"/>
    <x v="0"/>
    <n v="3"/>
  </r>
  <r>
    <x v="1"/>
    <x v="9"/>
    <x v="97"/>
    <s v="MMR015CMP004"/>
    <s v="GCA"/>
    <s v="Urban"/>
    <n v="70"/>
    <n v="368"/>
    <n v="70"/>
    <n v="363"/>
    <n v="70"/>
    <n v="0"/>
    <x v="2"/>
    <x v="2"/>
    <n v="10"/>
  </r>
  <r>
    <x v="1"/>
    <x v="13"/>
    <x v="88"/>
    <s v="MMR015CMP006"/>
    <s v="GCA"/>
    <s v="Rural"/>
    <n v="49"/>
    <n v="270"/>
    <n v="49"/>
    <n v="261"/>
    <n v="49"/>
    <n v="261"/>
    <x v="2"/>
    <x v="2"/>
    <n v="4"/>
  </r>
  <r>
    <x v="0"/>
    <x v="0"/>
    <x v="117"/>
    <s v="MMR001CMP021"/>
    <s v="GCA"/>
    <s v="Rural"/>
    <n v="14"/>
    <n v="71"/>
    <n v="11"/>
    <n v="56"/>
    <n v="13"/>
    <n v="71"/>
    <x v="2"/>
    <x v="1"/>
    <n v="0"/>
  </r>
  <r>
    <x v="0"/>
    <x v="0"/>
    <x v="117"/>
    <s v="MMR001CMP021"/>
    <s v="GCA"/>
    <s v="Rural"/>
    <n v="14"/>
    <n v="71"/>
    <n v="11"/>
    <n v="56"/>
    <n v="13"/>
    <n v="71"/>
    <x v="2"/>
    <x v="0"/>
    <n v="2"/>
  </r>
  <r>
    <x v="0"/>
    <x v="6"/>
    <x v="121"/>
    <s v="MMR001CMP037"/>
    <s v="GCA"/>
    <s v="Urban"/>
    <n v="44"/>
    <n v="183"/>
    <n v="25"/>
    <n v="115"/>
    <n v="44"/>
    <n v="181"/>
    <x v="2"/>
    <x v="2"/>
    <n v="2"/>
  </r>
  <r>
    <x v="1"/>
    <x v="15"/>
    <x v="108"/>
    <s v="MMR015CMP216"/>
    <s v="GCA"/>
    <s v="Urban"/>
    <n v="26"/>
    <n v="111"/>
    <n v="26"/>
    <n v="118"/>
    <n v="26"/>
    <n v="118"/>
    <x v="2"/>
    <x v="1"/>
    <n v="3"/>
  </r>
  <r>
    <x v="0"/>
    <x v="4"/>
    <x v="123"/>
    <s v="MMR001CMP042"/>
    <s v="GCA"/>
    <s v="Urban"/>
    <n v="109"/>
    <n v="511"/>
    <n v="109"/>
    <n v="513"/>
    <n v="109"/>
    <n v="0"/>
    <x v="2"/>
    <x v="1"/>
    <n v="9"/>
  </r>
  <r>
    <x v="0"/>
    <x v="6"/>
    <x v="122"/>
    <s v="MMR001CMP038"/>
    <s v="GCA"/>
    <s v="Urban"/>
    <n v="70"/>
    <n v="278"/>
    <n v="37"/>
    <n v="156"/>
    <n v="71"/>
    <n v="277"/>
    <x v="2"/>
    <x v="0"/>
    <n v="1"/>
  </r>
  <r>
    <x v="1"/>
    <x v="13"/>
    <x v="105"/>
    <s v="MMR015CMP018"/>
    <s v="GCA"/>
    <s v="Rural"/>
    <n v="63"/>
    <n v="305"/>
    <n v="69"/>
    <n v="305"/>
    <n v="69"/>
    <n v="305"/>
    <x v="2"/>
    <x v="2"/>
    <n v="9"/>
  </r>
  <r>
    <x v="1"/>
    <x v="13"/>
    <x v="86"/>
    <s v="MMR015CMP007"/>
    <s v="GCA"/>
    <s v="Rural"/>
    <n v="64"/>
    <n v="286"/>
    <n v="62"/>
    <n v="281"/>
    <n v="62"/>
    <n v="281"/>
    <x v="2"/>
    <x v="0"/>
    <n v="3"/>
  </r>
  <r>
    <x v="0"/>
    <x v="2"/>
    <x v="89"/>
    <s v="MMR001CMP067"/>
    <s v="GCA"/>
    <s v="Urban"/>
    <n v="83"/>
    <n v="293"/>
    <n v="86"/>
    <n v="303"/>
    <n v="86"/>
    <n v="303"/>
    <x v="2"/>
    <x v="1"/>
    <n v="2"/>
  </r>
  <r>
    <x v="1"/>
    <x v="15"/>
    <x v="108"/>
    <s v="MMR015CMP216"/>
    <s v="GCA"/>
    <s v="Urban"/>
    <n v="26"/>
    <n v="111"/>
    <n v="26"/>
    <n v="118"/>
    <n v="26"/>
    <n v="118"/>
    <x v="2"/>
    <x v="2"/>
    <n v="6"/>
  </r>
  <r>
    <x v="0"/>
    <x v="6"/>
    <x v="121"/>
    <s v="MMR001CMP037"/>
    <s v="GCA"/>
    <s v="Urban"/>
    <n v="44"/>
    <n v="183"/>
    <n v="25"/>
    <n v="115"/>
    <n v="44"/>
    <n v="181"/>
    <x v="2"/>
    <x v="0"/>
    <n v="0"/>
  </r>
  <r>
    <x v="0"/>
    <x v="6"/>
    <x v="121"/>
    <s v="MMR001CMP037"/>
    <s v="GCA"/>
    <s v="Urban"/>
    <n v="44"/>
    <n v="183"/>
    <n v="25"/>
    <n v="115"/>
    <n v="44"/>
    <n v="181"/>
    <x v="2"/>
    <x v="1"/>
    <n v="2"/>
  </r>
  <r>
    <x v="1"/>
    <x v="13"/>
    <x v="105"/>
    <s v="MMR015CMP018"/>
    <s v="GCA"/>
    <s v="Rural"/>
    <n v="63"/>
    <n v="305"/>
    <n v="69"/>
    <n v="305"/>
    <n v="69"/>
    <n v="305"/>
    <x v="2"/>
    <x v="1"/>
    <n v="5"/>
  </r>
  <r>
    <x v="0"/>
    <x v="6"/>
    <x v="122"/>
    <s v="MMR001CMP038"/>
    <s v="GCA"/>
    <s v="Urban"/>
    <n v="70"/>
    <n v="278"/>
    <n v="37"/>
    <n v="156"/>
    <n v="71"/>
    <n v="277"/>
    <x v="2"/>
    <x v="2"/>
    <n v="4"/>
  </r>
  <r>
    <x v="0"/>
    <x v="6"/>
    <x v="114"/>
    <s v="MMR001CMP031"/>
    <s v="GCA"/>
    <s v="Urban"/>
    <n v="143"/>
    <n v="800"/>
    <n v="113"/>
    <n v="618"/>
    <n v="143"/>
    <n v="800"/>
    <x v="2"/>
    <x v="0"/>
    <n v="41"/>
  </r>
  <r>
    <x v="0"/>
    <x v="5"/>
    <x v="120"/>
    <s v="MMR001CMP073"/>
    <s v="GCA"/>
    <s v="Rural"/>
    <n v="45"/>
    <n v="269"/>
    <n v="39"/>
    <n v="237"/>
    <n v="39"/>
    <n v="237"/>
    <x v="2"/>
    <x v="0"/>
    <n v="4"/>
  </r>
  <r>
    <x v="0"/>
    <x v="5"/>
    <x v="120"/>
    <s v="MMR001CMP073"/>
    <s v="GCA"/>
    <s v="Rural"/>
    <n v="45"/>
    <n v="269"/>
    <n v="39"/>
    <n v="237"/>
    <n v="39"/>
    <n v="237"/>
    <x v="2"/>
    <x v="1"/>
    <n v="2"/>
  </r>
  <r>
    <x v="0"/>
    <x v="5"/>
    <x v="106"/>
    <s v="MMR001CMP072"/>
    <s v="GCA"/>
    <s v="Mixed"/>
    <n v="50"/>
    <n v="293"/>
    <n v="50"/>
    <n v="309"/>
    <n v="50"/>
    <n v="309"/>
    <x v="2"/>
    <x v="2"/>
    <n v="25"/>
  </r>
  <r>
    <x v="0"/>
    <x v="5"/>
    <x v="106"/>
    <s v="MMR001CMP072"/>
    <s v="GCA"/>
    <s v="Mixed"/>
    <n v="50"/>
    <n v="293"/>
    <n v="50"/>
    <n v="309"/>
    <n v="50"/>
    <n v="309"/>
    <x v="2"/>
    <x v="1"/>
    <n v="10"/>
  </r>
  <r>
    <x v="0"/>
    <x v="5"/>
    <x v="106"/>
    <s v="MMR001CMP072"/>
    <s v="GCA"/>
    <s v="Mixed"/>
    <n v="50"/>
    <n v="293"/>
    <n v="50"/>
    <n v="309"/>
    <n v="50"/>
    <n v="309"/>
    <x v="2"/>
    <x v="0"/>
    <n v="15"/>
  </r>
  <r>
    <x v="0"/>
    <x v="8"/>
    <x v="107"/>
    <s v="MMR001CMP066"/>
    <s v="GCA"/>
    <s v="Urban"/>
    <n v="221"/>
    <n v="1003"/>
    <n v="192"/>
    <n v="873"/>
    <n v="192"/>
    <n v="873"/>
    <x v="2"/>
    <x v="1"/>
    <n v="7"/>
  </r>
  <r>
    <x v="0"/>
    <x v="0"/>
    <x v="76"/>
    <s v="MMR001CMP004"/>
    <s v="GCA"/>
    <s v="Urban"/>
    <n v="6"/>
    <n v="29"/>
    <n v="4"/>
    <n v="20"/>
    <n v="6"/>
    <n v="29"/>
    <x v="2"/>
    <x v="0"/>
    <n v="1"/>
  </r>
  <r>
    <x v="0"/>
    <x v="8"/>
    <x v="107"/>
    <s v="MMR001CMP066"/>
    <s v="GCA"/>
    <s v="Urban"/>
    <n v="221"/>
    <n v="1003"/>
    <n v="192"/>
    <n v="873"/>
    <n v="192"/>
    <n v="873"/>
    <x v="2"/>
    <x v="2"/>
    <n v="15"/>
  </r>
  <r>
    <x v="1"/>
    <x v="13"/>
    <x v="86"/>
    <s v="MMR015CMP007"/>
    <s v="GCA"/>
    <s v="Rural"/>
    <n v="64"/>
    <n v="286"/>
    <n v="62"/>
    <n v="281"/>
    <n v="62"/>
    <n v="281"/>
    <x v="2"/>
    <x v="1"/>
    <n v="1"/>
  </r>
  <r>
    <x v="1"/>
    <x v="13"/>
    <x v="88"/>
    <s v="MMR015CMP006"/>
    <s v="GCA"/>
    <s v="Rural"/>
    <n v="49"/>
    <n v="270"/>
    <n v="49"/>
    <n v="261"/>
    <n v="49"/>
    <n v="261"/>
    <x v="2"/>
    <x v="1"/>
    <n v="2"/>
  </r>
  <r>
    <x v="0"/>
    <x v="5"/>
    <x v="111"/>
    <s v="MMR001CMP071"/>
    <s v="GCA"/>
    <s v="Urban"/>
    <n v="29"/>
    <n v="182"/>
    <n v="36"/>
    <n v="215"/>
    <n v="36"/>
    <n v="217"/>
    <x v="2"/>
    <x v="2"/>
    <n v="3"/>
  </r>
  <r>
    <x v="0"/>
    <x v="6"/>
    <x v="122"/>
    <s v="MMR001CMP038"/>
    <s v="GCA"/>
    <s v="Urban"/>
    <n v="70"/>
    <n v="278"/>
    <n v="37"/>
    <n v="156"/>
    <n v="71"/>
    <n v="277"/>
    <x v="2"/>
    <x v="1"/>
    <n v="3"/>
  </r>
  <r>
    <x v="0"/>
    <x v="6"/>
    <x v="114"/>
    <s v="MMR001CMP031"/>
    <s v="GCA"/>
    <s v="Urban"/>
    <n v="143"/>
    <n v="800"/>
    <n v="113"/>
    <n v="618"/>
    <n v="143"/>
    <n v="800"/>
    <x v="2"/>
    <x v="2"/>
    <n v="64"/>
  </r>
  <r>
    <x v="1"/>
    <x v="12"/>
    <x v="84"/>
    <s v="MMR015CMP209"/>
    <s v="GCA"/>
    <s v="Urban"/>
    <n v="31"/>
    <n v="183"/>
    <n v="29"/>
    <n v="157"/>
    <n v="29"/>
    <n v="157"/>
    <x v="2"/>
    <x v="0"/>
    <n v="3"/>
  </r>
  <r>
    <x v="1"/>
    <x v="12"/>
    <x v="84"/>
    <s v="MMR015CMP209"/>
    <s v="GCA"/>
    <s v="Urban"/>
    <n v="31"/>
    <n v="183"/>
    <n v="29"/>
    <n v="157"/>
    <n v="29"/>
    <n v="157"/>
    <x v="2"/>
    <x v="1"/>
    <n v="2"/>
  </r>
  <r>
    <x v="1"/>
    <x v="9"/>
    <x v="97"/>
    <s v="MMR015CMP004"/>
    <s v="GCA"/>
    <s v="Urban"/>
    <n v="70"/>
    <n v="368"/>
    <n v="70"/>
    <n v="363"/>
    <n v="70"/>
    <n v="0"/>
    <x v="2"/>
    <x v="1"/>
    <n v="2"/>
  </r>
  <r>
    <x v="0"/>
    <x v="2"/>
    <x v="89"/>
    <s v="MMR001CMP067"/>
    <s v="GCA"/>
    <s v="Urban"/>
    <n v="83"/>
    <n v="293"/>
    <n v="86"/>
    <n v="303"/>
    <n v="86"/>
    <n v="303"/>
    <x v="2"/>
    <x v="2"/>
    <n v="5"/>
  </r>
  <r>
    <x v="0"/>
    <x v="6"/>
    <x v="109"/>
    <s v="MMR001CMP030"/>
    <s v="GCA"/>
    <s v="Urban"/>
    <n v="31"/>
    <n v="171"/>
    <n v="23"/>
    <n v="124"/>
    <n v="31"/>
    <n v="171"/>
    <x v="2"/>
    <x v="1"/>
    <n v="1"/>
  </r>
  <r>
    <x v="0"/>
    <x v="7"/>
    <x v="85"/>
    <s v="MMR001CMP052"/>
    <s v="GCA"/>
    <s v="Urban"/>
    <n v="43"/>
    <n v="237"/>
    <n v="39"/>
    <n v="223"/>
    <n v="39"/>
    <n v="223"/>
    <x v="2"/>
    <x v="2"/>
    <n v="3"/>
  </r>
  <r>
    <x v="0"/>
    <x v="5"/>
    <x v="92"/>
    <s v="MMR001CMP056"/>
    <s v="GCA"/>
    <s v="Urban"/>
    <n v="207"/>
    <n v="1863"/>
    <n v="391"/>
    <n v="1820"/>
    <n v="391"/>
    <n v="1820"/>
    <x v="2"/>
    <x v="2"/>
    <n v="135"/>
  </r>
  <r>
    <x v="1"/>
    <x v="13"/>
    <x v="94"/>
    <s v="MMR015CMP016"/>
    <s v="GCA"/>
    <s v="Urban"/>
    <n v="65"/>
    <n v="285"/>
    <n v="63"/>
    <n v="286"/>
    <n v="63"/>
    <n v="286"/>
    <x v="2"/>
    <x v="2"/>
    <n v="4"/>
  </r>
  <r>
    <x v="1"/>
    <x v="13"/>
    <x v="100"/>
    <s v="MMR015CMP217"/>
    <s v="GCA"/>
    <s v="Mixed"/>
    <n v="23"/>
    <n v="112"/>
    <n v="22"/>
    <n v="111"/>
    <n v="22"/>
    <n v="111"/>
    <x v="2"/>
    <x v="1"/>
    <n v="0"/>
  </r>
  <r>
    <x v="0"/>
    <x v="3"/>
    <x v="116"/>
    <s v="MMR001CMP236"/>
    <s v="GCA"/>
    <s v="Rural"/>
    <n v="40"/>
    <n v="158"/>
    <n v="31"/>
    <n v="138"/>
    <n v="31"/>
    <n v="138"/>
    <x v="2"/>
    <x v="0"/>
    <n v="3"/>
  </r>
  <r>
    <x v="0"/>
    <x v="0"/>
    <x v="119"/>
    <s v="MMR001CMP022"/>
    <s v="GCA"/>
    <s v="Urban"/>
    <n v="7"/>
    <n v="37"/>
    <n v="7"/>
    <n v="37"/>
    <n v="7"/>
    <n v="37"/>
    <x v="2"/>
    <x v="2"/>
    <n v="0"/>
  </r>
  <r>
    <x v="0"/>
    <x v="0"/>
    <x v="76"/>
    <s v="MMR001CMP004"/>
    <s v="GCA"/>
    <s v="Urban"/>
    <n v="6"/>
    <n v="29"/>
    <n v="4"/>
    <n v="20"/>
    <n v="6"/>
    <n v="29"/>
    <x v="2"/>
    <x v="2"/>
    <n v="1"/>
  </r>
  <r>
    <x v="1"/>
    <x v="13"/>
    <x v="102"/>
    <s v="MMR015CMP020"/>
    <s v="GCA"/>
    <s v="Rural"/>
    <n v="218"/>
    <n v="1108"/>
    <n v="202"/>
    <n v="906"/>
    <n v="202"/>
    <n v="906"/>
    <x v="2"/>
    <x v="0"/>
    <n v="12"/>
  </r>
  <r>
    <x v="0"/>
    <x v="6"/>
    <x v="126"/>
    <s v="MMR001CMP033"/>
    <s v="GCA"/>
    <s v="Rural"/>
    <n v="18"/>
    <n v="82"/>
    <n v="12"/>
    <n v="51"/>
    <n v="18"/>
    <n v="81"/>
    <x v="2"/>
    <x v="1"/>
    <n v="2"/>
  </r>
  <r>
    <x v="0"/>
    <x v="0"/>
    <x v="76"/>
    <s v="MMR001CMP004"/>
    <s v="GCA"/>
    <s v="Urban"/>
    <n v="6"/>
    <n v="29"/>
    <n v="4"/>
    <n v="20"/>
    <n v="6"/>
    <n v="29"/>
    <x v="2"/>
    <x v="1"/>
    <n v="0"/>
  </r>
  <r>
    <x v="0"/>
    <x v="5"/>
    <x v="92"/>
    <s v="MMR001CMP056"/>
    <s v="GCA"/>
    <s v="Urban"/>
    <n v="207"/>
    <n v="1863"/>
    <n v="391"/>
    <n v="1820"/>
    <n v="391"/>
    <n v="1820"/>
    <x v="2"/>
    <x v="1"/>
    <n v="72"/>
  </r>
  <r>
    <x v="0"/>
    <x v="7"/>
    <x v="85"/>
    <s v="MMR001CMP052"/>
    <s v="GCA"/>
    <s v="Urban"/>
    <n v="43"/>
    <n v="237"/>
    <n v="39"/>
    <n v="223"/>
    <n v="39"/>
    <n v="223"/>
    <x v="2"/>
    <x v="1"/>
    <n v="0"/>
  </r>
  <r>
    <x v="0"/>
    <x v="6"/>
    <x v="110"/>
    <s v="MMR001CMP028"/>
    <s v="GCA"/>
    <s v="Rural"/>
    <n v="99"/>
    <n v="480"/>
    <n v="65"/>
    <n v="360"/>
    <n v="99"/>
    <n v="480"/>
    <x v="2"/>
    <x v="0"/>
    <n v="3"/>
  </r>
  <r>
    <x v="1"/>
    <x v="12"/>
    <x v="82"/>
    <s v="MMR015CMP009"/>
    <s v="GCA"/>
    <s v="Urban"/>
    <n v="37"/>
    <n v="159"/>
    <n v="37"/>
    <n v="159"/>
    <n v="37"/>
    <n v="172"/>
    <x v="2"/>
    <x v="1"/>
    <n v="1"/>
  </r>
  <r>
    <x v="0"/>
    <x v="6"/>
    <x v="109"/>
    <s v="MMR001CMP030"/>
    <s v="GCA"/>
    <s v="Urban"/>
    <n v="31"/>
    <n v="171"/>
    <n v="23"/>
    <n v="124"/>
    <n v="31"/>
    <n v="171"/>
    <x v="2"/>
    <x v="0"/>
    <n v="1"/>
  </r>
  <r>
    <x v="0"/>
    <x v="0"/>
    <x v="119"/>
    <s v="MMR001CMP022"/>
    <s v="GCA"/>
    <s v="Urban"/>
    <n v="7"/>
    <n v="37"/>
    <n v="7"/>
    <n v="37"/>
    <n v="7"/>
    <n v="37"/>
    <x v="2"/>
    <x v="1"/>
    <n v="0"/>
  </r>
  <r>
    <x v="1"/>
    <x v="9"/>
    <x v="127"/>
    <s v="MMR015CMP003"/>
    <s v="GCA"/>
    <s v="Urban"/>
    <n v="48"/>
    <n v="218"/>
    <n v="44"/>
    <n v="215"/>
    <n v="44"/>
    <n v="215"/>
    <x v="2"/>
    <x v="2"/>
    <n v="3"/>
  </r>
  <r>
    <x v="0"/>
    <x v="6"/>
    <x v="110"/>
    <s v="MMR001CMP028"/>
    <s v="GCA"/>
    <s v="Rural"/>
    <n v="99"/>
    <n v="480"/>
    <n v="65"/>
    <n v="360"/>
    <n v="99"/>
    <n v="480"/>
    <x v="2"/>
    <x v="1"/>
    <n v="3"/>
  </r>
  <r>
    <x v="0"/>
    <x v="6"/>
    <x v="126"/>
    <s v="MMR001CMP033"/>
    <s v="GCA"/>
    <s v="Rural"/>
    <n v="18"/>
    <n v="82"/>
    <n v="12"/>
    <n v="51"/>
    <n v="18"/>
    <n v="81"/>
    <x v="2"/>
    <x v="2"/>
    <n v="3"/>
  </r>
  <r>
    <x v="1"/>
    <x v="13"/>
    <x v="88"/>
    <s v="MMR015CMP006"/>
    <s v="GCA"/>
    <s v="Rural"/>
    <n v="49"/>
    <n v="270"/>
    <n v="49"/>
    <n v="261"/>
    <n v="49"/>
    <n v="261"/>
    <x v="2"/>
    <x v="0"/>
    <n v="2"/>
  </r>
  <r>
    <x v="0"/>
    <x v="6"/>
    <x v="112"/>
    <s v="MMR001CMP032"/>
    <s v="GCA"/>
    <s v="Urban"/>
    <n v="91"/>
    <n v="328"/>
    <n v="69"/>
    <n v="258"/>
    <n v="91"/>
    <n v="328"/>
    <x v="2"/>
    <x v="0"/>
    <n v="2"/>
  </r>
  <r>
    <x v="0"/>
    <x v="5"/>
    <x v="120"/>
    <s v="MMR001CMP073"/>
    <s v="GCA"/>
    <s v="Rural"/>
    <n v="45"/>
    <n v="269"/>
    <n v="39"/>
    <n v="237"/>
    <n v="39"/>
    <n v="237"/>
    <x v="2"/>
    <x v="2"/>
    <n v="6"/>
  </r>
  <r>
    <x v="0"/>
    <x v="7"/>
    <x v="85"/>
    <s v="MMR001CMP052"/>
    <s v="GCA"/>
    <s v="Urban"/>
    <n v="43"/>
    <n v="237"/>
    <n v="39"/>
    <n v="223"/>
    <n v="39"/>
    <n v="223"/>
    <x v="2"/>
    <x v="0"/>
    <n v="3"/>
  </r>
  <r>
    <x v="0"/>
    <x v="4"/>
    <x v="123"/>
    <s v="MMR001CMP042"/>
    <s v="GCA"/>
    <s v="Urban"/>
    <n v="109"/>
    <n v="511"/>
    <n v="109"/>
    <n v="513"/>
    <n v="109"/>
    <n v="0"/>
    <x v="2"/>
    <x v="2"/>
    <n v="0"/>
  </r>
  <r>
    <x v="0"/>
    <x v="5"/>
    <x v="111"/>
    <s v="MMR001CMP071"/>
    <s v="GCA"/>
    <s v="Urban"/>
    <n v="29"/>
    <n v="182"/>
    <n v="36"/>
    <n v="215"/>
    <n v="36"/>
    <n v="217"/>
    <x v="2"/>
    <x v="1"/>
    <n v="2"/>
  </r>
  <r>
    <x v="1"/>
    <x v="9"/>
    <x v="20"/>
    <s v="MMR015CMP001"/>
    <s v="GCA"/>
    <s v="Urban"/>
    <n v="73"/>
    <n v="388"/>
    <n v="68"/>
    <n v="343"/>
    <n v="73"/>
    <n v="380"/>
    <x v="2"/>
    <x v="2"/>
    <n v="5"/>
  </r>
  <r>
    <x v="0"/>
    <x v="5"/>
    <x v="92"/>
    <s v="MMR001CMP056"/>
    <s v="GCA"/>
    <s v="Urban"/>
    <n v="207"/>
    <n v="1863"/>
    <n v="391"/>
    <n v="1820"/>
    <n v="391"/>
    <n v="1820"/>
    <x v="2"/>
    <x v="0"/>
    <n v="63"/>
  </r>
  <r>
    <x v="0"/>
    <x v="3"/>
    <x v="116"/>
    <s v="MMR001CMP236"/>
    <s v="GCA"/>
    <s v="Rural"/>
    <n v="40"/>
    <n v="158"/>
    <n v="31"/>
    <n v="138"/>
    <n v="31"/>
    <n v="138"/>
    <x v="2"/>
    <x v="2"/>
    <n v="8"/>
  </r>
  <r>
    <x v="1"/>
    <x v="15"/>
    <x v="108"/>
    <s v="MMR015CMP216"/>
    <s v="GCA"/>
    <s v="Urban"/>
    <n v="26"/>
    <n v="111"/>
    <n v="26"/>
    <n v="118"/>
    <n v="26"/>
    <n v="118"/>
    <x v="2"/>
    <x v="0"/>
    <n v="3"/>
  </r>
  <r>
    <x v="0"/>
    <x v="3"/>
    <x v="116"/>
    <s v="MMR001CMP236"/>
    <s v="GCA"/>
    <s v="Rural"/>
    <n v="40"/>
    <n v="158"/>
    <n v="31"/>
    <n v="138"/>
    <n v="31"/>
    <n v="138"/>
    <x v="2"/>
    <x v="1"/>
    <n v="5"/>
  </r>
  <r>
    <x v="1"/>
    <x v="13"/>
    <x v="100"/>
    <s v="MMR015CMP217"/>
    <s v="GCA"/>
    <s v="Mixed"/>
    <n v="23"/>
    <n v="112"/>
    <n v="22"/>
    <n v="111"/>
    <n v="22"/>
    <n v="111"/>
    <x v="2"/>
    <x v="2"/>
    <n v="1"/>
  </r>
  <r>
    <x v="0"/>
    <x v="6"/>
    <x v="126"/>
    <s v="MMR001CMP033"/>
    <s v="GCA"/>
    <s v="Rural"/>
    <n v="18"/>
    <n v="82"/>
    <n v="12"/>
    <n v="51"/>
    <n v="18"/>
    <n v="81"/>
    <x v="2"/>
    <x v="0"/>
    <n v="1"/>
  </r>
  <r>
    <x v="0"/>
    <x v="6"/>
    <x v="114"/>
    <s v="MMR001CMP031"/>
    <s v="GCA"/>
    <s v="Urban"/>
    <n v="143"/>
    <n v="800"/>
    <n v="113"/>
    <n v="618"/>
    <n v="143"/>
    <n v="800"/>
    <x v="2"/>
    <x v="1"/>
    <n v="23"/>
  </r>
  <r>
    <x v="0"/>
    <x v="4"/>
    <x v="123"/>
    <s v="MMR001CMP042"/>
    <s v="GCA"/>
    <s v="Urban"/>
    <n v="109"/>
    <n v="511"/>
    <n v="109"/>
    <n v="513"/>
    <n v="109"/>
    <n v="0"/>
    <x v="2"/>
    <x v="0"/>
    <n v="10"/>
  </r>
  <r>
    <x v="0"/>
    <x v="6"/>
    <x v="103"/>
    <s v="MMR001CMP120"/>
    <s v="NGCA"/>
    <s v="Sub-urban"/>
    <n v="191"/>
    <n v="768"/>
    <n v="178"/>
    <n v="850"/>
    <n v="178"/>
    <n v="850"/>
    <x v="2"/>
    <x v="1"/>
    <n v="15"/>
  </r>
  <r>
    <x v="1"/>
    <x v="13"/>
    <x v="100"/>
    <s v="MMR015CMP217"/>
    <s v="GCA"/>
    <s v="Mixed"/>
    <n v="23"/>
    <n v="112"/>
    <n v="22"/>
    <n v="111"/>
    <n v="22"/>
    <n v="111"/>
    <x v="2"/>
    <x v="0"/>
    <n v="1"/>
  </r>
  <r>
    <x v="0"/>
    <x v="5"/>
    <x v="111"/>
    <s v="MMR001CMP071"/>
    <s v="GCA"/>
    <s v="Urban"/>
    <n v="29"/>
    <n v="182"/>
    <n v="36"/>
    <n v="215"/>
    <n v="36"/>
    <n v="217"/>
    <x v="2"/>
    <x v="0"/>
    <n v="1"/>
  </r>
  <r>
    <x v="0"/>
    <x v="8"/>
    <x v="96"/>
    <s v="MMR001CMP133"/>
    <s v="GCA"/>
    <s v="Rural"/>
    <n v="111"/>
    <n v="541"/>
    <n v="107"/>
    <n v="525"/>
    <n v="111"/>
    <n v="525"/>
    <x v="2"/>
    <x v="1"/>
    <n v="6"/>
  </r>
  <r>
    <x v="0"/>
    <x v="8"/>
    <x v="125"/>
    <s v="MMR001CMP218"/>
    <s v="GCA"/>
    <s v="Rural"/>
    <n v="372"/>
    <n v="1443"/>
    <n v="165"/>
    <n v="1672"/>
    <n v="165"/>
    <n v="1672"/>
    <x v="2"/>
    <x v="0"/>
    <n v="17"/>
  </r>
  <r>
    <x v="0"/>
    <x v="6"/>
    <x v="103"/>
    <s v="MMR001CMP120"/>
    <s v="NGCA"/>
    <s v="Sub-urban"/>
    <n v="191"/>
    <n v="768"/>
    <n v="178"/>
    <n v="850"/>
    <n v="178"/>
    <n v="850"/>
    <x v="2"/>
    <x v="2"/>
    <n v="32"/>
  </r>
  <r>
    <x v="0"/>
    <x v="6"/>
    <x v="103"/>
    <s v="MMR001CMP120"/>
    <s v="NGCA"/>
    <s v="Sub-urban"/>
    <n v="191"/>
    <n v="768"/>
    <n v="178"/>
    <n v="850"/>
    <n v="178"/>
    <n v="850"/>
    <x v="2"/>
    <x v="0"/>
    <n v="17"/>
  </r>
  <r>
    <x v="1"/>
    <x v="13"/>
    <x v="94"/>
    <s v="MMR015CMP016"/>
    <s v="GCA"/>
    <s v="Urban"/>
    <n v="65"/>
    <n v="285"/>
    <n v="63"/>
    <n v="286"/>
    <n v="63"/>
    <n v="286"/>
    <x v="2"/>
    <x v="0"/>
    <n v="3"/>
  </r>
  <r>
    <x v="1"/>
    <x v="12"/>
    <x v="84"/>
    <s v="MMR015CMP209"/>
    <s v="GCA"/>
    <s v="Urban"/>
    <n v="31"/>
    <n v="183"/>
    <n v="29"/>
    <n v="157"/>
    <n v="29"/>
    <n v="157"/>
    <x v="2"/>
    <x v="2"/>
    <n v="5"/>
  </r>
  <r>
    <x v="1"/>
    <x v="13"/>
    <x v="86"/>
    <s v="MMR015CMP007"/>
    <s v="GCA"/>
    <s v="Rural"/>
    <n v="64"/>
    <n v="286"/>
    <n v="62"/>
    <n v="281"/>
    <n v="62"/>
    <n v="281"/>
    <x v="2"/>
    <x v="2"/>
    <n v="4"/>
  </r>
  <r>
    <x v="0"/>
    <x v="1"/>
    <x v="35"/>
    <s v="MMR001CMP229"/>
    <s v="GCA"/>
    <s v="Rural"/>
    <n v="116"/>
    <n v="530"/>
    <n v="104"/>
    <n v="504"/>
    <n v="104"/>
    <n v="504"/>
    <x v="3"/>
    <x v="2"/>
    <n v="12"/>
  </r>
  <r>
    <x v="0"/>
    <x v="7"/>
    <x v="29"/>
    <s v="MMR001CMP050"/>
    <s v="GCA"/>
    <s v="Urban"/>
    <n v="274"/>
    <n v="1349"/>
    <n v="255"/>
    <n v="1126"/>
    <n v="255"/>
    <n v="0"/>
    <x v="3"/>
    <x v="1"/>
    <n v="16"/>
  </r>
  <r>
    <x v="0"/>
    <x v="7"/>
    <x v="29"/>
    <s v="MMR001CMP050"/>
    <s v="GCA"/>
    <s v="Urban"/>
    <n v="274"/>
    <n v="1349"/>
    <n v="255"/>
    <n v="1126"/>
    <n v="255"/>
    <n v="0"/>
    <x v="3"/>
    <x v="2"/>
    <n v="0"/>
  </r>
  <r>
    <x v="0"/>
    <x v="5"/>
    <x v="15"/>
    <s v="MMR001CMP131"/>
    <s v="NGCA"/>
    <s v="Rural"/>
    <n v="375"/>
    <n v="1598"/>
    <n v="375"/>
    <m/>
    <n v="375"/>
    <n v="0"/>
    <x v="3"/>
    <x v="2"/>
    <n v="0"/>
  </r>
  <r>
    <x v="0"/>
    <x v="1"/>
    <x v="17"/>
    <s v="MMR001CMP190"/>
    <s v="GCA"/>
    <s v="Urban"/>
    <n v="14"/>
    <n v="83"/>
    <n v="13"/>
    <n v="83"/>
    <n v="13"/>
    <n v="0"/>
    <x v="3"/>
    <x v="2"/>
    <n v="0"/>
  </r>
  <r>
    <x v="0"/>
    <x v="8"/>
    <x v="24"/>
    <s v="MMR001CMP128"/>
    <s v="NGCA"/>
    <s v="Rural"/>
    <n v="545"/>
    <n v="2560"/>
    <n v="553"/>
    <n v="2692"/>
    <n v="553"/>
    <n v="0"/>
    <x v="3"/>
    <x v="2"/>
    <n v="0"/>
  </r>
  <r>
    <x v="0"/>
    <x v="1"/>
    <x v="35"/>
    <s v="MMR001CMP229"/>
    <s v="GCA"/>
    <s v="Rural"/>
    <n v="116"/>
    <n v="530"/>
    <n v="104"/>
    <n v="504"/>
    <n v="104"/>
    <n v="504"/>
    <x v="3"/>
    <x v="1"/>
    <n v="8"/>
  </r>
  <r>
    <x v="0"/>
    <x v="7"/>
    <x v="29"/>
    <s v="MMR001CMP050"/>
    <s v="GCA"/>
    <s v="Urban"/>
    <n v="274"/>
    <n v="1349"/>
    <n v="255"/>
    <n v="1126"/>
    <n v="255"/>
    <n v="0"/>
    <x v="3"/>
    <x v="0"/>
    <n v="21"/>
  </r>
  <r>
    <x v="0"/>
    <x v="1"/>
    <x v="35"/>
    <s v="MMR001CMP229"/>
    <s v="GCA"/>
    <s v="Rural"/>
    <n v="116"/>
    <n v="530"/>
    <n v="104"/>
    <n v="504"/>
    <n v="104"/>
    <n v="504"/>
    <x v="3"/>
    <x v="0"/>
    <n v="4"/>
  </r>
  <r>
    <x v="0"/>
    <x v="0"/>
    <x v="68"/>
    <s v="MMR001CMP002"/>
    <s v="GCA"/>
    <s v="Urban"/>
    <n v="57"/>
    <n v="233"/>
    <n v="58"/>
    <n v="241"/>
    <n v="58"/>
    <n v="241"/>
    <x v="3"/>
    <x v="2"/>
    <n v="4"/>
  </r>
  <r>
    <x v="0"/>
    <x v="0"/>
    <x v="21"/>
    <s v="MMR001CMP018"/>
    <s v="GCA"/>
    <s v="Urban"/>
    <n v="203"/>
    <n v="1072"/>
    <n v="198"/>
    <n v="1084"/>
    <n v="204"/>
    <n v="1104"/>
    <x v="3"/>
    <x v="0"/>
    <n v="12"/>
  </r>
  <r>
    <x v="1"/>
    <x v="9"/>
    <x v="20"/>
    <s v="MMR015CMP001"/>
    <s v="GCA"/>
    <s v="Urban"/>
    <n v="73"/>
    <n v="388"/>
    <n v="68"/>
    <n v="343"/>
    <n v="73"/>
    <n v="380"/>
    <x v="3"/>
    <x v="1"/>
    <n v="2"/>
  </r>
  <r>
    <x v="0"/>
    <x v="1"/>
    <x v="27"/>
    <s v="MMR001CMP182"/>
    <s v="GCA"/>
    <s v="Urban"/>
    <n v="10"/>
    <n v="39"/>
    <n v="9"/>
    <n v="37"/>
    <n v="9"/>
    <n v="0"/>
    <x v="3"/>
    <x v="2"/>
    <n v="0"/>
  </r>
  <r>
    <x v="0"/>
    <x v="1"/>
    <x v="27"/>
    <s v="MMR001CMP182"/>
    <s v="GCA"/>
    <s v="Urban"/>
    <n v="10"/>
    <n v="39"/>
    <n v="9"/>
    <n v="37"/>
    <n v="9"/>
    <n v="0"/>
    <x v="3"/>
    <x v="1"/>
    <n v="1"/>
  </r>
  <r>
    <x v="0"/>
    <x v="1"/>
    <x v="27"/>
    <s v="MMR001CMP182"/>
    <s v="GCA"/>
    <s v="Urban"/>
    <n v="10"/>
    <n v="39"/>
    <n v="9"/>
    <n v="37"/>
    <n v="9"/>
    <n v="0"/>
    <x v="3"/>
    <x v="0"/>
    <n v="0"/>
  </r>
  <r>
    <x v="0"/>
    <x v="5"/>
    <x v="48"/>
    <s v="MMR001CMP121"/>
    <s v="NGCA"/>
    <s v="Rural"/>
    <n v="1695"/>
    <n v="7145"/>
    <n v="1501"/>
    <n v="8042"/>
    <n v="1643"/>
    <n v="8780"/>
    <x v="3"/>
    <x v="0"/>
    <n v="117"/>
  </r>
  <r>
    <x v="0"/>
    <x v="0"/>
    <x v="10"/>
    <s v="MMR001CMP003"/>
    <s v="GCA"/>
    <s v="Urban"/>
    <n v="32"/>
    <n v="146"/>
    <n v="28"/>
    <n v="138"/>
    <n v="32"/>
    <n v="161"/>
    <x v="3"/>
    <x v="2"/>
    <n v="1"/>
  </r>
  <r>
    <x v="0"/>
    <x v="5"/>
    <x v="48"/>
    <s v="MMR001CMP121"/>
    <s v="NGCA"/>
    <s v="Rural"/>
    <n v="1695"/>
    <n v="7145"/>
    <n v="1501"/>
    <n v="8042"/>
    <n v="1643"/>
    <n v="8780"/>
    <x v="3"/>
    <x v="2"/>
    <n v="268"/>
  </r>
  <r>
    <x v="0"/>
    <x v="0"/>
    <x v="68"/>
    <s v="MMR001CMP002"/>
    <s v="GCA"/>
    <s v="Urban"/>
    <n v="57"/>
    <n v="233"/>
    <n v="58"/>
    <n v="241"/>
    <n v="58"/>
    <n v="241"/>
    <x v="3"/>
    <x v="1"/>
    <n v="0"/>
  </r>
  <r>
    <x v="0"/>
    <x v="0"/>
    <x v="21"/>
    <s v="MMR001CMP018"/>
    <s v="GCA"/>
    <s v="Urban"/>
    <n v="203"/>
    <n v="1072"/>
    <n v="198"/>
    <n v="1084"/>
    <n v="204"/>
    <n v="1104"/>
    <x v="3"/>
    <x v="1"/>
    <n v="10"/>
  </r>
  <r>
    <x v="0"/>
    <x v="0"/>
    <x v="21"/>
    <s v="MMR001CMP018"/>
    <s v="GCA"/>
    <s v="Urban"/>
    <n v="203"/>
    <n v="1072"/>
    <n v="198"/>
    <n v="1084"/>
    <n v="204"/>
    <n v="1104"/>
    <x v="3"/>
    <x v="2"/>
    <n v="22"/>
  </r>
  <r>
    <x v="0"/>
    <x v="1"/>
    <x v="17"/>
    <s v="MMR001CMP190"/>
    <s v="GCA"/>
    <s v="Urban"/>
    <n v="14"/>
    <n v="83"/>
    <n v="13"/>
    <n v="83"/>
    <n v="13"/>
    <n v="0"/>
    <x v="3"/>
    <x v="1"/>
    <n v="0"/>
  </r>
  <r>
    <x v="0"/>
    <x v="0"/>
    <x v="10"/>
    <s v="MMR001CMP003"/>
    <s v="GCA"/>
    <s v="Urban"/>
    <n v="32"/>
    <n v="146"/>
    <n v="28"/>
    <n v="138"/>
    <n v="32"/>
    <n v="161"/>
    <x v="3"/>
    <x v="1"/>
    <n v="0"/>
  </r>
  <r>
    <x v="0"/>
    <x v="0"/>
    <x v="10"/>
    <s v="MMR001CMP003"/>
    <s v="GCA"/>
    <s v="Urban"/>
    <n v="32"/>
    <n v="146"/>
    <n v="28"/>
    <n v="138"/>
    <n v="32"/>
    <n v="161"/>
    <x v="3"/>
    <x v="0"/>
    <n v="1"/>
  </r>
  <r>
    <x v="0"/>
    <x v="0"/>
    <x v="68"/>
    <s v="MMR001CMP002"/>
    <s v="GCA"/>
    <s v="Urban"/>
    <n v="57"/>
    <n v="233"/>
    <n v="58"/>
    <n v="241"/>
    <n v="58"/>
    <n v="241"/>
    <x v="3"/>
    <x v="0"/>
    <n v="4"/>
  </r>
  <r>
    <x v="0"/>
    <x v="5"/>
    <x v="48"/>
    <s v="MMR001CMP121"/>
    <s v="NGCA"/>
    <s v="Rural"/>
    <n v="1695"/>
    <n v="7145"/>
    <n v="1501"/>
    <n v="8042"/>
    <n v="1643"/>
    <n v="8780"/>
    <x v="3"/>
    <x v="1"/>
    <n v="151"/>
  </r>
  <r>
    <x v="0"/>
    <x v="1"/>
    <x v="1"/>
    <s v="MMR001CMP231"/>
    <s v="GCA"/>
    <s v="Rural"/>
    <n v="46"/>
    <n v="225"/>
    <n v="50"/>
    <n v="242"/>
    <n v="50"/>
    <n v="242"/>
    <x v="3"/>
    <x v="2"/>
    <n v="11"/>
  </r>
  <r>
    <x v="0"/>
    <x v="0"/>
    <x v="44"/>
    <s v="MMR001CMP013"/>
    <s v="GCA"/>
    <s v="Urban"/>
    <n v="44"/>
    <n v="191"/>
    <n v="18"/>
    <n v="65"/>
    <n v="44"/>
    <n v="191"/>
    <x v="3"/>
    <x v="2"/>
    <n v="0"/>
  </r>
  <r>
    <x v="0"/>
    <x v="0"/>
    <x v="44"/>
    <s v="MMR001CMP013"/>
    <s v="GCA"/>
    <s v="Urban"/>
    <n v="44"/>
    <n v="191"/>
    <n v="18"/>
    <n v="65"/>
    <n v="44"/>
    <n v="191"/>
    <x v="3"/>
    <x v="1"/>
    <n v="3"/>
  </r>
  <r>
    <x v="0"/>
    <x v="0"/>
    <x v="44"/>
    <s v="MMR001CMP013"/>
    <s v="GCA"/>
    <s v="Urban"/>
    <n v="44"/>
    <n v="191"/>
    <n v="18"/>
    <n v="65"/>
    <n v="44"/>
    <n v="191"/>
    <x v="3"/>
    <x v="0"/>
    <n v="1"/>
  </r>
  <r>
    <x v="0"/>
    <x v="10"/>
    <x v="81"/>
    <s v="MMR001CMP080"/>
    <s v="GCA"/>
    <s v="Urban"/>
    <n v="12"/>
    <n v="55"/>
    <n v="12"/>
    <n v="62"/>
    <n v="12"/>
    <n v="62"/>
    <x v="3"/>
    <x v="0"/>
    <n v="1"/>
  </r>
  <r>
    <x v="0"/>
    <x v="6"/>
    <x v="22"/>
    <s v="MMR001CMP027"/>
    <s v="GCA"/>
    <s v="Rural"/>
    <n v="22"/>
    <n v="128"/>
    <n v="21"/>
    <n v="123"/>
    <n v="22"/>
    <n v="128"/>
    <x v="3"/>
    <x v="1"/>
    <n v="2"/>
  </r>
  <r>
    <x v="0"/>
    <x v="10"/>
    <x v="23"/>
    <s v="MMR001CMP152"/>
    <s v="GCA"/>
    <s v="Rural"/>
    <n v="18"/>
    <n v="141"/>
    <n v="13"/>
    <n v="76"/>
    <n v="19"/>
    <n v="100"/>
    <x v="3"/>
    <x v="2"/>
    <n v="4"/>
  </r>
  <r>
    <x v="0"/>
    <x v="8"/>
    <x v="24"/>
    <s v="MMR001CMP128"/>
    <s v="NGCA"/>
    <s v="Rural"/>
    <n v="545"/>
    <n v="2560"/>
    <n v="553"/>
    <n v="2692"/>
    <n v="553"/>
    <n v="0"/>
    <x v="3"/>
    <x v="0"/>
    <n v="38"/>
  </r>
  <r>
    <x v="0"/>
    <x v="1"/>
    <x v="1"/>
    <s v="MMR001CMP231"/>
    <s v="GCA"/>
    <s v="Rural"/>
    <n v="46"/>
    <n v="225"/>
    <n v="50"/>
    <n v="242"/>
    <n v="50"/>
    <n v="242"/>
    <x v="3"/>
    <x v="1"/>
    <n v="4"/>
  </r>
  <r>
    <x v="0"/>
    <x v="0"/>
    <x v="47"/>
    <s v="MMR001CMP009"/>
    <s v="GCA"/>
    <s v="Urban"/>
    <n v="90"/>
    <n v="487"/>
    <n v="75"/>
    <n v="423"/>
    <n v="91"/>
    <n v="491"/>
    <x v="3"/>
    <x v="0"/>
    <n v="10"/>
  </r>
  <r>
    <x v="0"/>
    <x v="0"/>
    <x v="74"/>
    <s v="MMR001CMP010"/>
    <s v="GCA"/>
    <s v="Urban"/>
    <n v="6"/>
    <n v="39"/>
    <n v="6"/>
    <n v="39"/>
    <n v="28"/>
    <n v="145"/>
    <x v="3"/>
    <x v="2"/>
    <n v="7"/>
  </r>
  <r>
    <x v="0"/>
    <x v="0"/>
    <x v="74"/>
    <s v="MMR001CMP010"/>
    <s v="GCA"/>
    <s v="Urban"/>
    <n v="6"/>
    <n v="39"/>
    <n v="6"/>
    <n v="39"/>
    <n v="28"/>
    <n v="145"/>
    <x v="3"/>
    <x v="1"/>
    <n v="4"/>
  </r>
  <r>
    <x v="0"/>
    <x v="0"/>
    <x v="74"/>
    <s v="MMR001CMP010"/>
    <s v="GCA"/>
    <s v="Urban"/>
    <n v="6"/>
    <n v="39"/>
    <n v="6"/>
    <n v="39"/>
    <n v="28"/>
    <n v="145"/>
    <x v="3"/>
    <x v="0"/>
    <n v="3"/>
  </r>
  <r>
    <x v="0"/>
    <x v="1"/>
    <x v="16"/>
    <s v="MMR001CMP103"/>
    <s v="GCA"/>
    <s v="Rural"/>
    <n v="48"/>
    <n v="420"/>
    <n v="48"/>
    <n v="220"/>
    <n v="48"/>
    <n v="220"/>
    <x v="3"/>
    <x v="0"/>
    <n v="4"/>
  </r>
  <r>
    <x v="0"/>
    <x v="1"/>
    <x v="16"/>
    <s v="MMR001CMP103"/>
    <s v="GCA"/>
    <s v="Rural"/>
    <n v="48"/>
    <n v="420"/>
    <n v="48"/>
    <n v="220"/>
    <n v="48"/>
    <n v="220"/>
    <x v="3"/>
    <x v="1"/>
    <n v="3"/>
  </r>
  <r>
    <x v="0"/>
    <x v="1"/>
    <x v="49"/>
    <s v="MMR001CMP179"/>
    <s v="GCA"/>
    <s v="Rural"/>
    <n v="77"/>
    <n v="393"/>
    <n v="77"/>
    <n v="393"/>
    <n v="77"/>
    <n v="393"/>
    <x v="3"/>
    <x v="0"/>
    <n v="4"/>
  </r>
  <r>
    <x v="0"/>
    <x v="1"/>
    <x v="49"/>
    <s v="MMR001CMP179"/>
    <s v="GCA"/>
    <s v="Rural"/>
    <n v="77"/>
    <n v="393"/>
    <n v="77"/>
    <n v="393"/>
    <n v="77"/>
    <n v="393"/>
    <x v="3"/>
    <x v="1"/>
    <n v="5"/>
  </r>
  <r>
    <x v="0"/>
    <x v="1"/>
    <x v="1"/>
    <s v="MMR001CMP231"/>
    <s v="GCA"/>
    <s v="Rural"/>
    <n v="46"/>
    <n v="225"/>
    <n v="50"/>
    <n v="242"/>
    <n v="50"/>
    <n v="242"/>
    <x v="3"/>
    <x v="0"/>
    <n v="7"/>
  </r>
  <r>
    <x v="0"/>
    <x v="1"/>
    <x v="42"/>
    <s v="MMR001CMP109"/>
    <s v="GCA"/>
    <s v="Urban"/>
    <n v="6"/>
    <n v="30"/>
    <n v="6"/>
    <n v="28"/>
    <n v="6"/>
    <n v="0"/>
    <x v="3"/>
    <x v="1"/>
    <n v="1"/>
  </r>
  <r>
    <x v="0"/>
    <x v="8"/>
    <x v="24"/>
    <s v="MMR001CMP128"/>
    <s v="NGCA"/>
    <s v="Rural"/>
    <n v="545"/>
    <n v="2560"/>
    <n v="553"/>
    <n v="2692"/>
    <n v="553"/>
    <n v="0"/>
    <x v="3"/>
    <x v="1"/>
    <n v="40"/>
  </r>
  <r>
    <x v="0"/>
    <x v="8"/>
    <x v="79"/>
    <s v="MMR001CMP230"/>
    <s v="GCA"/>
    <s v="Rural"/>
    <n v="113"/>
    <n v="490"/>
    <n v="113"/>
    <n v="476"/>
    <n v="113"/>
    <n v="476"/>
    <x v="3"/>
    <x v="2"/>
    <n v="20"/>
  </r>
  <r>
    <x v="0"/>
    <x v="6"/>
    <x v="60"/>
    <s v="MMR001CMP025"/>
    <s v="GCA"/>
    <s v="Urban"/>
    <n v="65"/>
    <n v="328"/>
    <n v="31"/>
    <n v="170"/>
    <n v="65"/>
    <n v="328"/>
    <x v="3"/>
    <x v="0"/>
    <n v="1"/>
  </r>
  <r>
    <x v="0"/>
    <x v="8"/>
    <x v="38"/>
    <s v="MMR001CMP223"/>
    <s v="GCA"/>
    <s v="Rural"/>
    <n v="123"/>
    <n v="582"/>
    <n v="130"/>
    <n v="600"/>
    <n v="142"/>
    <n v="0"/>
    <x v="3"/>
    <x v="0"/>
    <n v="14"/>
  </r>
  <r>
    <x v="0"/>
    <x v="6"/>
    <x v="60"/>
    <s v="MMR001CMP025"/>
    <s v="GCA"/>
    <s v="Urban"/>
    <n v="65"/>
    <n v="328"/>
    <n v="31"/>
    <n v="170"/>
    <n v="65"/>
    <n v="328"/>
    <x v="3"/>
    <x v="1"/>
    <n v="2"/>
  </r>
  <r>
    <x v="0"/>
    <x v="5"/>
    <x v="15"/>
    <s v="MMR001CMP131"/>
    <s v="NGCA"/>
    <s v="Rural"/>
    <n v="375"/>
    <n v="1598"/>
    <n v="375"/>
    <m/>
    <n v="375"/>
    <n v="0"/>
    <x v="3"/>
    <x v="1"/>
    <n v="14"/>
  </r>
  <r>
    <x v="0"/>
    <x v="5"/>
    <x v="15"/>
    <s v="MMR001CMP131"/>
    <s v="NGCA"/>
    <s v="Rural"/>
    <n v="375"/>
    <n v="1598"/>
    <n v="375"/>
    <m/>
    <n v="375"/>
    <n v="0"/>
    <x v="3"/>
    <x v="0"/>
    <n v="24"/>
  </r>
  <r>
    <x v="0"/>
    <x v="0"/>
    <x v="47"/>
    <s v="MMR001CMP009"/>
    <s v="GCA"/>
    <s v="Urban"/>
    <n v="90"/>
    <n v="487"/>
    <n v="75"/>
    <n v="423"/>
    <n v="91"/>
    <n v="491"/>
    <x v="3"/>
    <x v="2"/>
    <n v="14"/>
  </r>
  <r>
    <x v="0"/>
    <x v="1"/>
    <x v="42"/>
    <s v="MMR001CMP109"/>
    <s v="GCA"/>
    <s v="Urban"/>
    <n v="6"/>
    <n v="30"/>
    <n v="6"/>
    <n v="28"/>
    <n v="6"/>
    <n v="0"/>
    <x v="3"/>
    <x v="2"/>
    <n v="0"/>
  </r>
  <r>
    <x v="0"/>
    <x v="0"/>
    <x v="47"/>
    <s v="MMR001CMP009"/>
    <s v="GCA"/>
    <s v="Urban"/>
    <n v="90"/>
    <n v="487"/>
    <n v="75"/>
    <n v="423"/>
    <n v="91"/>
    <n v="491"/>
    <x v="3"/>
    <x v="1"/>
    <n v="4"/>
  </r>
  <r>
    <x v="0"/>
    <x v="1"/>
    <x v="42"/>
    <s v="MMR001CMP109"/>
    <s v="GCA"/>
    <s v="Urban"/>
    <n v="6"/>
    <n v="30"/>
    <n v="6"/>
    <n v="28"/>
    <n v="6"/>
    <n v="0"/>
    <x v="3"/>
    <x v="0"/>
    <n v="0"/>
  </r>
  <r>
    <x v="0"/>
    <x v="10"/>
    <x v="23"/>
    <s v="MMR001CMP152"/>
    <s v="GCA"/>
    <s v="Rural"/>
    <n v="18"/>
    <n v="141"/>
    <n v="13"/>
    <n v="76"/>
    <n v="19"/>
    <n v="100"/>
    <x v="3"/>
    <x v="0"/>
    <n v="1"/>
  </r>
  <r>
    <x v="0"/>
    <x v="10"/>
    <x v="23"/>
    <s v="MMR001CMP152"/>
    <s v="GCA"/>
    <s v="Rural"/>
    <n v="18"/>
    <n v="141"/>
    <n v="13"/>
    <n v="76"/>
    <n v="19"/>
    <n v="100"/>
    <x v="3"/>
    <x v="1"/>
    <n v="3"/>
  </r>
  <r>
    <x v="0"/>
    <x v="8"/>
    <x v="14"/>
    <s v="MMR001CMP132"/>
    <s v="GCA"/>
    <s v="Rural"/>
    <n v="458"/>
    <n v="2139"/>
    <n v="144"/>
    <n v="520"/>
    <n v="144"/>
    <n v="0"/>
    <x v="3"/>
    <x v="2"/>
    <n v="0"/>
  </r>
  <r>
    <x v="0"/>
    <x v="8"/>
    <x v="14"/>
    <s v="MMR001CMP132"/>
    <s v="GCA"/>
    <s v="Rural"/>
    <n v="458"/>
    <n v="2139"/>
    <n v="144"/>
    <n v="520"/>
    <n v="144"/>
    <n v="0"/>
    <x v="3"/>
    <x v="1"/>
    <n v="9"/>
  </r>
  <r>
    <x v="0"/>
    <x v="8"/>
    <x v="14"/>
    <s v="MMR001CMP132"/>
    <s v="GCA"/>
    <s v="Rural"/>
    <n v="458"/>
    <n v="2139"/>
    <n v="144"/>
    <n v="520"/>
    <n v="144"/>
    <n v="0"/>
    <x v="3"/>
    <x v="0"/>
    <n v="7"/>
  </r>
  <r>
    <x v="0"/>
    <x v="1"/>
    <x v="17"/>
    <s v="MMR001CMP190"/>
    <s v="GCA"/>
    <s v="Urban"/>
    <n v="14"/>
    <n v="83"/>
    <n v="13"/>
    <n v="83"/>
    <n v="13"/>
    <n v="0"/>
    <x v="3"/>
    <x v="0"/>
    <n v="0"/>
  </r>
  <r>
    <x v="0"/>
    <x v="6"/>
    <x v="60"/>
    <s v="MMR001CMP025"/>
    <s v="GCA"/>
    <s v="Urban"/>
    <n v="65"/>
    <n v="328"/>
    <n v="31"/>
    <n v="170"/>
    <n v="65"/>
    <n v="328"/>
    <x v="3"/>
    <x v="2"/>
    <n v="3"/>
  </r>
  <r>
    <x v="0"/>
    <x v="6"/>
    <x v="56"/>
    <s v="MMR001CMP116"/>
    <s v="NGCA"/>
    <s v="Urban"/>
    <n v="1344"/>
    <n v="6811"/>
    <n v="352"/>
    <n v="1884"/>
    <m/>
    <n v="6602"/>
    <x v="3"/>
    <x v="1"/>
    <n v="97"/>
  </r>
  <r>
    <x v="0"/>
    <x v="0"/>
    <x v="55"/>
    <s v="MMR001CMP016"/>
    <s v="GCA"/>
    <s v="Urban"/>
    <n v="60"/>
    <n v="293"/>
    <n v="60"/>
    <n v="293"/>
    <n v="60"/>
    <n v="293"/>
    <x v="3"/>
    <x v="0"/>
    <n v="1"/>
  </r>
  <r>
    <x v="0"/>
    <x v="0"/>
    <x v="55"/>
    <s v="MMR001CMP016"/>
    <s v="GCA"/>
    <s v="Urban"/>
    <n v="60"/>
    <n v="293"/>
    <n v="60"/>
    <n v="293"/>
    <n v="60"/>
    <n v="293"/>
    <x v="3"/>
    <x v="1"/>
    <n v="2"/>
  </r>
  <r>
    <x v="0"/>
    <x v="0"/>
    <x v="55"/>
    <s v="MMR001CMP016"/>
    <s v="GCA"/>
    <s v="Urban"/>
    <n v="60"/>
    <n v="293"/>
    <n v="60"/>
    <n v="293"/>
    <n v="60"/>
    <n v="293"/>
    <x v="3"/>
    <x v="2"/>
    <n v="3"/>
  </r>
  <r>
    <x v="0"/>
    <x v="3"/>
    <x v="57"/>
    <s v="MMR001CMP079"/>
    <s v="GCA"/>
    <s v="Urban"/>
    <n v="14"/>
    <n v="44"/>
    <n v="12"/>
    <n v="42"/>
    <n v="12"/>
    <n v="42"/>
    <x v="3"/>
    <x v="0"/>
    <n v="0"/>
  </r>
  <r>
    <x v="0"/>
    <x v="0"/>
    <x v="63"/>
    <s v="MMR001CMP007"/>
    <s v="GCA"/>
    <s v="Urban"/>
    <n v="22"/>
    <n v="111"/>
    <n v="21"/>
    <n v="102"/>
    <n v="22"/>
    <n v="111"/>
    <x v="3"/>
    <x v="0"/>
    <n v="0"/>
  </r>
  <r>
    <x v="0"/>
    <x v="0"/>
    <x v="63"/>
    <s v="MMR001CMP007"/>
    <s v="GCA"/>
    <s v="Urban"/>
    <n v="22"/>
    <n v="111"/>
    <n v="21"/>
    <n v="102"/>
    <n v="22"/>
    <n v="111"/>
    <x v="3"/>
    <x v="1"/>
    <n v="0"/>
  </r>
  <r>
    <x v="0"/>
    <x v="6"/>
    <x v="12"/>
    <s v="MMR001CMP111"/>
    <s v="NGCA"/>
    <s v="Sub-urban"/>
    <n v="680"/>
    <n v="2913"/>
    <n v="612"/>
    <n v="2806"/>
    <n v="612"/>
    <n v="2806"/>
    <x v="3"/>
    <x v="1"/>
    <n v="40"/>
  </r>
  <r>
    <x v="0"/>
    <x v="6"/>
    <x v="56"/>
    <s v="MMR001CMP116"/>
    <s v="NGCA"/>
    <s v="Urban"/>
    <n v="1344"/>
    <n v="6811"/>
    <n v="352"/>
    <n v="1884"/>
    <m/>
    <n v="6602"/>
    <x v="3"/>
    <x v="0"/>
    <n v="105"/>
  </r>
  <r>
    <x v="0"/>
    <x v="4"/>
    <x v="4"/>
    <s v="MMR001CMP225"/>
    <s v="GCA"/>
    <s v="Rural"/>
    <n v="30"/>
    <n v="174"/>
    <n v="28"/>
    <n v="167"/>
    <n v="30"/>
    <n v="174"/>
    <x v="3"/>
    <x v="1"/>
    <n v="2"/>
  </r>
  <r>
    <x v="0"/>
    <x v="6"/>
    <x v="56"/>
    <s v="MMR001CMP116"/>
    <s v="NGCA"/>
    <s v="Urban"/>
    <n v="1344"/>
    <n v="6811"/>
    <n v="352"/>
    <n v="1884"/>
    <m/>
    <n v="6602"/>
    <x v="3"/>
    <x v="2"/>
    <n v="202"/>
  </r>
  <r>
    <x v="0"/>
    <x v="0"/>
    <x v="41"/>
    <s v="MMR001CMP015"/>
    <s v="GCA"/>
    <s v="Urban"/>
    <n v="108"/>
    <n v="605"/>
    <n v="17"/>
    <n v="176"/>
    <n v="96"/>
    <n v="544"/>
    <x v="3"/>
    <x v="0"/>
    <n v="1"/>
  </r>
  <r>
    <x v="0"/>
    <x v="0"/>
    <x v="41"/>
    <s v="MMR001CMP015"/>
    <s v="GCA"/>
    <s v="Urban"/>
    <n v="108"/>
    <n v="605"/>
    <n v="17"/>
    <n v="176"/>
    <n v="96"/>
    <n v="544"/>
    <x v="3"/>
    <x v="1"/>
    <n v="3"/>
  </r>
  <r>
    <x v="0"/>
    <x v="0"/>
    <x v="41"/>
    <s v="MMR001CMP015"/>
    <s v="GCA"/>
    <s v="Urban"/>
    <n v="108"/>
    <n v="605"/>
    <n v="17"/>
    <n v="176"/>
    <n v="96"/>
    <n v="544"/>
    <x v="3"/>
    <x v="2"/>
    <n v="4"/>
  </r>
  <r>
    <x v="0"/>
    <x v="1"/>
    <x v="52"/>
    <s v="MMR001CMP191"/>
    <s v="GCA"/>
    <s v="Urban"/>
    <n v="13"/>
    <n v="75"/>
    <n v="8"/>
    <n v="46"/>
    <n v="8"/>
    <n v="0"/>
    <x v="3"/>
    <x v="2"/>
    <n v="0"/>
  </r>
  <r>
    <x v="0"/>
    <x v="1"/>
    <x v="52"/>
    <s v="MMR001CMP191"/>
    <s v="GCA"/>
    <s v="Urban"/>
    <n v="13"/>
    <n v="75"/>
    <n v="8"/>
    <n v="46"/>
    <n v="8"/>
    <n v="0"/>
    <x v="3"/>
    <x v="1"/>
    <n v="0"/>
  </r>
  <r>
    <x v="0"/>
    <x v="1"/>
    <x v="52"/>
    <s v="MMR001CMP191"/>
    <s v="GCA"/>
    <s v="Urban"/>
    <n v="13"/>
    <n v="75"/>
    <n v="8"/>
    <n v="46"/>
    <n v="8"/>
    <n v="0"/>
    <x v="3"/>
    <x v="0"/>
    <n v="0"/>
  </r>
  <r>
    <x v="0"/>
    <x v="0"/>
    <x v="63"/>
    <s v="MMR001CMP007"/>
    <s v="GCA"/>
    <s v="Urban"/>
    <n v="22"/>
    <n v="111"/>
    <n v="21"/>
    <n v="102"/>
    <n v="22"/>
    <n v="111"/>
    <x v="3"/>
    <x v="2"/>
    <n v="0"/>
  </r>
  <r>
    <x v="0"/>
    <x v="8"/>
    <x v="71"/>
    <s v="MMR001CMP228"/>
    <s v="GCA"/>
    <s v="Rural"/>
    <n v="123"/>
    <n v="555"/>
    <n v="443"/>
    <n v="2248"/>
    <n v="443"/>
    <n v="0"/>
    <x v="3"/>
    <x v="0"/>
    <n v="20"/>
  </r>
  <r>
    <x v="0"/>
    <x v="0"/>
    <x v="67"/>
    <s v="MMR001CMP006"/>
    <s v="GCA"/>
    <s v="Urban"/>
    <n v="95"/>
    <n v="385"/>
    <m/>
    <m/>
    <m/>
    <n v="395"/>
    <x v="3"/>
    <x v="2"/>
    <n v="4"/>
  </r>
  <r>
    <x v="0"/>
    <x v="0"/>
    <x v="67"/>
    <s v="MMR001CMP006"/>
    <s v="GCA"/>
    <s v="Urban"/>
    <n v="95"/>
    <n v="385"/>
    <m/>
    <m/>
    <m/>
    <n v="395"/>
    <x v="3"/>
    <x v="1"/>
    <n v="0"/>
  </r>
  <r>
    <x v="0"/>
    <x v="0"/>
    <x v="67"/>
    <s v="MMR001CMP006"/>
    <s v="GCA"/>
    <s v="Urban"/>
    <n v="95"/>
    <n v="385"/>
    <m/>
    <m/>
    <m/>
    <n v="395"/>
    <x v="3"/>
    <x v="0"/>
    <n v="4"/>
  </r>
  <r>
    <x v="0"/>
    <x v="0"/>
    <x v="76"/>
    <s v="MMR001CMP004"/>
    <s v="GCA"/>
    <s v="Urban"/>
    <n v="6"/>
    <n v="29"/>
    <n v="4"/>
    <n v="20"/>
    <n v="6"/>
    <n v="29"/>
    <x v="3"/>
    <x v="2"/>
    <n v="0"/>
  </r>
  <r>
    <x v="0"/>
    <x v="8"/>
    <x v="71"/>
    <s v="MMR001CMP228"/>
    <s v="GCA"/>
    <s v="Rural"/>
    <n v="123"/>
    <n v="555"/>
    <n v="443"/>
    <n v="2248"/>
    <n v="443"/>
    <n v="0"/>
    <x v="3"/>
    <x v="2"/>
    <n v="0"/>
  </r>
  <r>
    <x v="0"/>
    <x v="8"/>
    <x v="71"/>
    <s v="MMR001CMP228"/>
    <s v="GCA"/>
    <s v="Rural"/>
    <n v="123"/>
    <n v="555"/>
    <n v="443"/>
    <n v="2248"/>
    <n v="443"/>
    <n v="0"/>
    <x v="3"/>
    <x v="1"/>
    <n v="22"/>
  </r>
  <r>
    <x v="0"/>
    <x v="1"/>
    <x v="59"/>
    <s v="MMR001CMP167"/>
    <s v="GCA"/>
    <s v="Rural"/>
    <n v="15"/>
    <n v="74"/>
    <n v="16"/>
    <n v="73"/>
    <n v="16"/>
    <n v="0"/>
    <x v="3"/>
    <x v="2"/>
    <n v="0"/>
  </r>
  <r>
    <x v="0"/>
    <x v="3"/>
    <x v="57"/>
    <s v="MMR001CMP079"/>
    <s v="GCA"/>
    <s v="Urban"/>
    <n v="14"/>
    <n v="44"/>
    <n v="12"/>
    <n v="42"/>
    <n v="12"/>
    <n v="42"/>
    <x v="3"/>
    <x v="1"/>
    <n v="0"/>
  </r>
  <r>
    <x v="0"/>
    <x v="1"/>
    <x v="59"/>
    <s v="MMR001CMP167"/>
    <s v="GCA"/>
    <s v="Rural"/>
    <n v="15"/>
    <n v="74"/>
    <n v="16"/>
    <n v="73"/>
    <n v="16"/>
    <n v="0"/>
    <x v="3"/>
    <x v="0"/>
    <n v="1"/>
  </r>
  <r>
    <x v="0"/>
    <x v="4"/>
    <x v="4"/>
    <s v="MMR001CMP225"/>
    <s v="GCA"/>
    <s v="Rural"/>
    <n v="30"/>
    <n v="174"/>
    <n v="28"/>
    <n v="167"/>
    <n v="30"/>
    <n v="174"/>
    <x v="3"/>
    <x v="0"/>
    <n v="1"/>
  </r>
  <r>
    <x v="0"/>
    <x v="5"/>
    <x v="73"/>
    <s v="MMR001CMP122"/>
    <s v="NGCA"/>
    <s v="Rural"/>
    <n v="662"/>
    <n v="3293"/>
    <n v="586"/>
    <n v="2829"/>
    <n v="586"/>
    <n v="2829"/>
    <x v="3"/>
    <x v="2"/>
    <n v="110"/>
  </r>
  <r>
    <x v="0"/>
    <x v="3"/>
    <x v="57"/>
    <s v="MMR001CMP079"/>
    <s v="GCA"/>
    <s v="Urban"/>
    <n v="14"/>
    <n v="44"/>
    <n v="12"/>
    <n v="42"/>
    <n v="12"/>
    <n v="42"/>
    <x v="3"/>
    <x v="2"/>
    <n v="3"/>
  </r>
  <r>
    <x v="0"/>
    <x v="4"/>
    <x v="58"/>
    <s v="MMR001CMP210"/>
    <s v="GCA"/>
    <s v="Mixed"/>
    <n v="60"/>
    <n v="275"/>
    <n v="34"/>
    <n v="220"/>
    <n v="60"/>
    <n v="275"/>
    <x v="3"/>
    <x v="0"/>
    <n v="4"/>
  </r>
  <r>
    <x v="0"/>
    <x v="4"/>
    <x v="58"/>
    <s v="MMR001CMP210"/>
    <s v="GCA"/>
    <s v="Mixed"/>
    <n v="60"/>
    <n v="275"/>
    <n v="34"/>
    <n v="220"/>
    <n v="60"/>
    <n v="275"/>
    <x v="3"/>
    <x v="1"/>
    <n v="6"/>
  </r>
  <r>
    <x v="0"/>
    <x v="4"/>
    <x v="58"/>
    <s v="MMR001CMP210"/>
    <s v="GCA"/>
    <s v="Mixed"/>
    <n v="60"/>
    <n v="275"/>
    <n v="34"/>
    <n v="220"/>
    <n v="60"/>
    <n v="275"/>
    <x v="3"/>
    <x v="2"/>
    <n v="10"/>
  </r>
  <r>
    <x v="0"/>
    <x v="4"/>
    <x v="4"/>
    <s v="MMR001CMP225"/>
    <s v="GCA"/>
    <s v="Rural"/>
    <n v="30"/>
    <n v="174"/>
    <n v="28"/>
    <n v="167"/>
    <n v="30"/>
    <n v="174"/>
    <x v="3"/>
    <x v="2"/>
    <n v="3"/>
  </r>
  <r>
    <x v="0"/>
    <x v="6"/>
    <x v="62"/>
    <s v="MMR001CMP115"/>
    <s v="NGCA"/>
    <s v="Sub-urban"/>
    <n v="136"/>
    <n v="1116"/>
    <n v="146"/>
    <n v="1072"/>
    <n v="146"/>
    <n v="1072"/>
    <x v="3"/>
    <x v="1"/>
    <n v="16"/>
  </r>
  <r>
    <x v="0"/>
    <x v="1"/>
    <x v="59"/>
    <s v="MMR001CMP167"/>
    <s v="GCA"/>
    <s v="Rural"/>
    <n v="15"/>
    <n v="74"/>
    <n v="16"/>
    <n v="73"/>
    <n v="16"/>
    <n v="0"/>
    <x v="3"/>
    <x v="1"/>
    <n v="2"/>
  </r>
  <r>
    <x v="0"/>
    <x v="1"/>
    <x v="25"/>
    <s v="MMR001CMP091"/>
    <s v="GCA"/>
    <s v="Urban"/>
    <n v="5"/>
    <n v="26"/>
    <n v="5"/>
    <n v="27"/>
    <n v="5"/>
    <n v="0"/>
    <x v="3"/>
    <x v="2"/>
    <n v="0"/>
  </r>
  <r>
    <x v="0"/>
    <x v="7"/>
    <x v="77"/>
    <s v="MMR001CMP054"/>
    <s v="GCA"/>
    <s v="Rural"/>
    <n v="20"/>
    <n v="103"/>
    <n v="19"/>
    <n v="108"/>
    <n v="19"/>
    <n v="0"/>
    <x v="3"/>
    <x v="0"/>
    <n v="4"/>
  </r>
  <r>
    <x v="0"/>
    <x v="1"/>
    <x v="32"/>
    <s v="MMR001CMP168"/>
    <s v="GCA"/>
    <s v="Rural"/>
    <n v="66"/>
    <n v="367"/>
    <n v="60"/>
    <n v="374"/>
    <n v="70"/>
    <n v="366"/>
    <x v="3"/>
    <x v="2"/>
    <n v="0"/>
  </r>
  <r>
    <x v="0"/>
    <x v="0"/>
    <x v="65"/>
    <s v="MMR001CMP001"/>
    <s v="GCA"/>
    <s v="Urban"/>
    <n v="54"/>
    <n v="355"/>
    <n v="51"/>
    <n v="273"/>
    <n v="67"/>
    <n v="365"/>
    <x v="3"/>
    <x v="0"/>
    <n v="2"/>
  </r>
  <r>
    <x v="0"/>
    <x v="0"/>
    <x v="65"/>
    <s v="MMR001CMP001"/>
    <s v="GCA"/>
    <s v="Urban"/>
    <n v="54"/>
    <n v="355"/>
    <n v="51"/>
    <n v="273"/>
    <n v="67"/>
    <n v="365"/>
    <x v="3"/>
    <x v="1"/>
    <n v="3"/>
  </r>
  <r>
    <x v="0"/>
    <x v="0"/>
    <x v="65"/>
    <s v="MMR001CMP001"/>
    <s v="GCA"/>
    <s v="Urban"/>
    <n v="54"/>
    <n v="355"/>
    <n v="51"/>
    <n v="273"/>
    <n v="67"/>
    <n v="365"/>
    <x v="3"/>
    <x v="2"/>
    <n v="5"/>
  </r>
  <r>
    <x v="0"/>
    <x v="1"/>
    <x v="32"/>
    <s v="MMR001CMP168"/>
    <s v="GCA"/>
    <s v="Rural"/>
    <n v="66"/>
    <n v="367"/>
    <n v="60"/>
    <n v="374"/>
    <n v="70"/>
    <n v="366"/>
    <x v="3"/>
    <x v="1"/>
    <n v="0"/>
  </r>
  <r>
    <x v="0"/>
    <x v="1"/>
    <x v="32"/>
    <s v="MMR001CMP168"/>
    <s v="GCA"/>
    <s v="Rural"/>
    <n v="66"/>
    <n v="367"/>
    <n v="60"/>
    <n v="374"/>
    <n v="70"/>
    <n v="366"/>
    <x v="3"/>
    <x v="0"/>
    <n v="0"/>
  </r>
  <r>
    <x v="0"/>
    <x v="6"/>
    <x v="50"/>
    <s v="MMR001CMP119"/>
    <s v="NGCA"/>
    <s v="Rural"/>
    <n v="608"/>
    <n v="2639"/>
    <n v="500"/>
    <n v="2145"/>
    <n v="586"/>
    <n v="2614"/>
    <x v="3"/>
    <x v="1"/>
    <n v="60"/>
  </r>
  <r>
    <x v="0"/>
    <x v="8"/>
    <x v="79"/>
    <s v="MMR001CMP230"/>
    <s v="GCA"/>
    <s v="Rural"/>
    <n v="113"/>
    <n v="490"/>
    <n v="113"/>
    <n v="476"/>
    <n v="113"/>
    <n v="476"/>
    <x v="3"/>
    <x v="0"/>
    <n v="7"/>
  </r>
  <r>
    <x v="0"/>
    <x v="6"/>
    <x v="50"/>
    <s v="MMR001CMP119"/>
    <s v="NGCA"/>
    <s v="Rural"/>
    <n v="608"/>
    <n v="2639"/>
    <n v="500"/>
    <n v="2145"/>
    <n v="586"/>
    <n v="2614"/>
    <x v="3"/>
    <x v="0"/>
    <n v="57"/>
  </r>
  <r>
    <x v="0"/>
    <x v="1"/>
    <x v="25"/>
    <s v="MMR001CMP091"/>
    <s v="GCA"/>
    <s v="Urban"/>
    <n v="5"/>
    <n v="26"/>
    <n v="5"/>
    <n v="27"/>
    <n v="5"/>
    <n v="0"/>
    <x v="3"/>
    <x v="1"/>
    <n v="0"/>
  </r>
  <r>
    <x v="0"/>
    <x v="1"/>
    <x v="25"/>
    <s v="MMR001CMP091"/>
    <s v="GCA"/>
    <s v="Urban"/>
    <n v="5"/>
    <n v="26"/>
    <n v="5"/>
    <n v="27"/>
    <n v="5"/>
    <n v="0"/>
    <x v="3"/>
    <x v="0"/>
    <n v="0"/>
  </r>
  <r>
    <x v="0"/>
    <x v="8"/>
    <x v="38"/>
    <s v="MMR001CMP223"/>
    <s v="GCA"/>
    <s v="Rural"/>
    <n v="123"/>
    <n v="582"/>
    <n v="130"/>
    <n v="600"/>
    <n v="142"/>
    <n v="0"/>
    <x v="3"/>
    <x v="2"/>
    <n v="0"/>
  </r>
  <r>
    <x v="0"/>
    <x v="8"/>
    <x v="38"/>
    <s v="MMR001CMP223"/>
    <s v="GCA"/>
    <s v="Rural"/>
    <n v="123"/>
    <n v="582"/>
    <n v="130"/>
    <n v="600"/>
    <n v="142"/>
    <n v="0"/>
    <x v="3"/>
    <x v="1"/>
    <n v="7"/>
  </r>
  <r>
    <x v="0"/>
    <x v="10"/>
    <x v="81"/>
    <s v="MMR001CMP080"/>
    <s v="GCA"/>
    <s v="Urban"/>
    <n v="12"/>
    <n v="55"/>
    <n v="12"/>
    <n v="62"/>
    <n v="12"/>
    <n v="62"/>
    <x v="3"/>
    <x v="1"/>
    <n v="1"/>
  </r>
  <r>
    <x v="0"/>
    <x v="6"/>
    <x v="12"/>
    <s v="MMR001CMP111"/>
    <s v="NGCA"/>
    <s v="Sub-urban"/>
    <n v="680"/>
    <n v="2913"/>
    <n v="612"/>
    <n v="2806"/>
    <n v="612"/>
    <n v="2806"/>
    <x v="3"/>
    <x v="2"/>
    <n v="82"/>
  </r>
  <r>
    <x v="0"/>
    <x v="1"/>
    <x v="49"/>
    <s v="MMR001CMP179"/>
    <s v="GCA"/>
    <s v="Rural"/>
    <n v="77"/>
    <n v="393"/>
    <n v="77"/>
    <n v="393"/>
    <n v="77"/>
    <n v="393"/>
    <x v="3"/>
    <x v="2"/>
    <n v="9"/>
  </r>
  <r>
    <x v="0"/>
    <x v="8"/>
    <x v="79"/>
    <s v="MMR001CMP230"/>
    <s v="GCA"/>
    <s v="Rural"/>
    <n v="113"/>
    <n v="490"/>
    <n v="113"/>
    <n v="476"/>
    <n v="113"/>
    <n v="476"/>
    <x v="3"/>
    <x v="1"/>
    <n v="13"/>
  </r>
  <r>
    <x v="0"/>
    <x v="0"/>
    <x v="66"/>
    <s v="MMR001CMP020"/>
    <s v="GCA"/>
    <s v="Rural"/>
    <n v="21"/>
    <n v="99"/>
    <n v="18"/>
    <n v="89"/>
    <n v="21"/>
    <n v="99"/>
    <x v="3"/>
    <x v="0"/>
    <n v="0"/>
  </r>
  <r>
    <x v="0"/>
    <x v="6"/>
    <x v="12"/>
    <s v="MMR001CMP111"/>
    <s v="NGCA"/>
    <s v="Sub-urban"/>
    <n v="680"/>
    <n v="2913"/>
    <n v="612"/>
    <n v="2806"/>
    <n v="612"/>
    <n v="2806"/>
    <x v="3"/>
    <x v="0"/>
    <n v="42"/>
  </r>
  <r>
    <x v="0"/>
    <x v="6"/>
    <x v="62"/>
    <s v="MMR001CMP115"/>
    <s v="NGCA"/>
    <s v="Sub-urban"/>
    <n v="136"/>
    <n v="1116"/>
    <n v="146"/>
    <n v="1072"/>
    <n v="146"/>
    <n v="1072"/>
    <x v="3"/>
    <x v="0"/>
    <n v="20"/>
  </r>
  <r>
    <x v="0"/>
    <x v="6"/>
    <x v="9"/>
    <s v="MMR001CMP029"/>
    <s v="GCA"/>
    <s v="Rural"/>
    <n v="222"/>
    <n v="1208"/>
    <n v="222"/>
    <n v="1208"/>
    <n v="222"/>
    <n v="1208"/>
    <x v="3"/>
    <x v="0"/>
    <n v="13"/>
  </r>
  <r>
    <x v="0"/>
    <x v="6"/>
    <x v="9"/>
    <s v="MMR001CMP029"/>
    <s v="GCA"/>
    <s v="Rural"/>
    <n v="222"/>
    <n v="1208"/>
    <n v="222"/>
    <n v="1208"/>
    <n v="222"/>
    <n v="1208"/>
    <x v="3"/>
    <x v="1"/>
    <n v="5"/>
  </r>
  <r>
    <x v="0"/>
    <x v="0"/>
    <x v="78"/>
    <s v="MMR001CMP014"/>
    <s v="GCA"/>
    <s v="Urban"/>
    <n v="138"/>
    <n v="697"/>
    <n v="82"/>
    <n v="467"/>
    <n v="138"/>
    <n v="697"/>
    <x v="3"/>
    <x v="2"/>
    <n v="6"/>
  </r>
  <r>
    <x v="0"/>
    <x v="0"/>
    <x v="78"/>
    <s v="MMR001CMP014"/>
    <s v="GCA"/>
    <s v="Urban"/>
    <n v="138"/>
    <n v="697"/>
    <n v="82"/>
    <n v="467"/>
    <n v="138"/>
    <n v="697"/>
    <x v="3"/>
    <x v="1"/>
    <n v="4"/>
  </r>
  <r>
    <x v="0"/>
    <x v="6"/>
    <x v="9"/>
    <s v="MMR001CMP029"/>
    <s v="GCA"/>
    <s v="Rural"/>
    <n v="222"/>
    <n v="1208"/>
    <n v="222"/>
    <n v="1208"/>
    <n v="222"/>
    <n v="1208"/>
    <x v="3"/>
    <x v="2"/>
    <n v="18"/>
  </r>
  <r>
    <x v="0"/>
    <x v="6"/>
    <x v="50"/>
    <s v="MMR001CMP119"/>
    <s v="NGCA"/>
    <s v="Rural"/>
    <n v="608"/>
    <n v="2639"/>
    <n v="500"/>
    <n v="2145"/>
    <n v="586"/>
    <n v="2614"/>
    <x v="3"/>
    <x v="2"/>
    <n v="117"/>
  </r>
  <r>
    <x v="0"/>
    <x v="7"/>
    <x v="77"/>
    <s v="MMR001CMP054"/>
    <s v="GCA"/>
    <s v="Rural"/>
    <n v="20"/>
    <n v="103"/>
    <n v="19"/>
    <n v="108"/>
    <n v="19"/>
    <n v="0"/>
    <x v="3"/>
    <x v="2"/>
    <n v="0"/>
  </r>
  <r>
    <x v="0"/>
    <x v="6"/>
    <x v="62"/>
    <s v="MMR001CMP115"/>
    <s v="NGCA"/>
    <s v="Sub-urban"/>
    <n v="136"/>
    <n v="1116"/>
    <n v="146"/>
    <n v="1072"/>
    <n v="146"/>
    <n v="1072"/>
    <x v="3"/>
    <x v="2"/>
    <n v="36"/>
  </r>
  <r>
    <x v="0"/>
    <x v="0"/>
    <x v="66"/>
    <s v="MMR001CMP020"/>
    <s v="GCA"/>
    <s v="Rural"/>
    <n v="21"/>
    <n v="99"/>
    <n v="18"/>
    <n v="89"/>
    <n v="21"/>
    <n v="99"/>
    <x v="3"/>
    <x v="1"/>
    <n v="4"/>
  </r>
  <r>
    <x v="0"/>
    <x v="1"/>
    <x v="80"/>
    <s v="MMR001CMP192"/>
    <s v="GCA"/>
    <s v="Urban"/>
    <n v="17"/>
    <n v="64"/>
    <n v="12"/>
    <n v="47"/>
    <n v="12"/>
    <n v="0"/>
    <x v="3"/>
    <x v="2"/>
    <n v="0"/>
  </r>
  <r>
    <x v="0"/>
    <x v="1"/>
    <x v="80"/>
    <s v="MMR001CMP192"/>
    <s v="GCA"/>
    <s v="Urban"/>
    <n v="17"/>
    <n v="64"/>
    <n v="12"/>
    <n v="47"/>
    <n v="12"/>
    <n v="0"/>
    <x v="3"/>
    <x v="1"/>
    <n v="0"/>
  </r>
  <r>
    <x v="0"/>
    <x v="1"/>
    <x v="80"/>
    <s v="MMR001CMP192"/>
    <s v="GCA"/>
    <s v="Urban"/>
    <n v="17"/>
    <n v="64"/>
    <n v="12"/>
    <n v="47"/>
    <n v="12"/>
    <n v="0"/>
    <x v="3"/>
    <x v="0"/>
    <n v="1"/>
  </r>
  <r>
    <x v="0"/>
    <x v="0"/>
    <x v="78"/>
    <s v="MMR001CMP014"/>
    <s v="GCA"/>
    <s v="Urban"/>
    <n v="138"/>
    <n v="697"/>
    <n v="82"/>
    <n v="467"/>
    <n v="138"/>
    <n v="697"/>
    <x v="3"/>
    <x v="0"/>
    <n v="2"/>
  </r>
  <r>
    <x v="0"/>
    <x v="5"/>
    <x v="73"/>
    <s v="MMR001CMP122"/>
    <s v="NGCA"/>
    <s v="Rural"/>
    <n v="662"/>
    <n v="3293"/>
    <n v="586"/>
    <n v="2829"/>
    <n v="586"/>
    <n v="2829"/>
    <x v="3"/>
    <x v="1"/>
    <n v="53"/>
  </r>
  <r>
    <x v="0"/>
    <x v="5"/>
    <x v="73"/>
    <s v="MMR001CMP122"/>
    <s v="NGCA"/>
    <s v="Rural"/>
    <n v="662"/>
    <n v="3293"/>
    <n v="586"/>
    <n v="2829"/>
    <n v="586"/>
    <n v="2829"/>
    <x v="3"/>
    <x v="0"/>
    <n v="57"/>
  </r>
  <r>
    <x v="0"/>
    <x v="7"/>
    <x v="77"/>
    <s v="MMR001CMP054"/>
    <s v="GCA"/>
    <s v="Rural"/>
    <n v="20"/>
    <n v="103"/>
    <n v="19"/>
    <n v="108"/>
    <n v="19"/>
    <n v="0"/>
    <x v="3"/>
    <x v="1"/>
    <n v="3"/>
  </r>
  <r>
    <x v="0"/>
    <x v="3"/>
    <x v="6"/>
    <s v="MMR001CMP077"/>
    <s v="GCA"/>
    <s v="Mixed"/>
    <n v="18"/>
    <n v="79"/>
    <n v="18"/>
    <n v="81"/>
    <n v="18"/>
    <n v="81"/>
    <x v="3"/>
    <x v="1"/>
    <n v="1"/>
  </r>
  <r>
    <x v="0"/>
    <x v="5"/>
    <x v="33"/>
    <s v="MMR001CMP123"/>
    <s v="NGCA"/>
    <s v="Rural"/>
    <n v="116"/>
    <n v="595"/>
    <n v="115"/>
    <n v="605"/>
    <n v="115"/>
    <n v="605"/>
    <x v="3"/>
    <x v="0"/>
    <n v="6"/>
  </r>
  <r>
    <x v="0"/>
    <x v="0"/>
    <x v="46"/>
    <s v="MMR001CMP011"/>
    <s v="GCA"/>
    <s v="Urban"/>
    <n v="50"/>
    <n v="236"/>
    <n v="8"/>
    <n v="35"/>
    <n v="8"/>
    <n v="35"/>
    <x v="3"/>
    <x v="0"/>
    <n v="0"/>
  </r>
  <r>
    <x v="0"/>
    <x v="0"/>
    <x v="46"/>
    <s v="MMR001CMP011"/>
    <s v="GCA"/>
    <s v="Urban"/>
    <n v="50"/>
    <n v="236"/>
    <n v="8"/>
    <n v="35"/>
    <n v="8"/>
    <n v="35"/>
    <x v="3"/>
    <x v="1"/>
    <n v="0"/>
  </r>
  <r>
    <x v="0"/>
    <x v="0"/>
    <x v="46"/>
    <s v="MMR001CMP011"/>
    <s v="GCA"/>
    <s v="Urban"/>
    <n v="50"/>
    <n v="236"/>
    <n v="8"/>
    <n v="35"/>
    <n v="8"/>
    <n v="35"/>
    <x v="3"/>
    <x v="2"/>
    <n v="0"/>
  </r>
  <r>
    <x v="0"/>
    <x v="7"/>
    <x v="13"/>
    <s v="MMR001CMP053"/>
    <s v="GCA"/>
    <s v="Urban"/>
    <n v="15"/>
    <n v="64"/>
    <n v="15"/>
    <n v="73"/>
    <n v="15"/>
    <n v="73"/>
    <x v="3"/>
    <x v="2"/>
    <n v="0"/>
  </r>
  <r>
    <x v="0"/>
    <x v="7"/>
    <x v="13"/>
    <s v="MMR001CMP053"/>
    <s v="GCA"/>
    <s v="Urban"/>
    <n v="15"/>
    <n v="64"/>
    <n v="15"/>
    <n v="73"/>
    <n v="15"/>
    <n v="73"/>
    <x v="3"/>
    <x v="1"/>
    <n v="0"/>
  </r>
  <r>
    <x v="0"/>
    <x v="2"/>
    <x v="2"/>
    <s v="MMR001CMP068"/>
    <s v="GCA"/>
    <s v="Urban"/>
    <n v="41"/>
    <n v="152"/>
    <n v="38"/>
    <n v="165"/>
    <n v="38"/>
    <n v="0"/>
    <x v="3"/>
    <x v="2"/>
    <n v="0"/>
  </r>
  <r>
    <x v="0"/>
    <x v="3"/>
    <x v="6"/>
    <s v="MMR001CMP077"/>
    <s v="GCA"/>
    <s v="Mixed"/>
    <n v="18"/>
    <n v="79"/>
    <n v="18"/>
    <n v="81"/>
    <n v="18"/>
    <n v="81"/>
    <x v="3"/>
    <x v="2"/>
    <n v="2"/>
  </r>
  <r>
    <x v="0"/>
    <x v="1"/>
    <x v="45"/>
    <s v="MMR001CMP174"/>
    <s v="GCA"/>
    <s v="Urban"/>
    <n v="65"/>
    <n v="347"/>
    <n v="66"/>
    <n v="354"/>
    <n v="66"/>
    <n v="0"/>
    <x v="3"/>
    <x v="2"/>
    <n v="0"/>
  </r>
  <r>
    <x v="0"/>
    <x v="3"/>
    <x v="6"/>
    <s v="MMR001CMP077"/>
    <s v="GCA"/>
    <s v="Mixed"/>
    <n v="18"/>
    <n v="79"/>
    <n v="18"/>
    <n v="81"/>
    <n v="18"/>
    <n v="81"/>
    <x v="3"/>
    <x v="0"/>
    <n v="1"/>
  </r>
  <r>
    <x v="0"/>
    <x v="2"/>
    <x v="2"/>
    <s v="MMR001CMP068"/>
    <s v="GCA"/>
    <s v="Urban"/>
    <n v="41"/>
    <n v="152"/>
    <n v="38"/>
    <n v="165"/>
    <n v="38"/>
    <n v="0"/>
    <x v="3"/>
    <x v="0"/>
    <n v="2"/>
  </r>
  <r>
    <x v="0"/>
    <x v="6"/>
    <x v="18"/>
    <s v="MMR001CMP160"/>
    <s v="NGCA"/>
    <s v="Rural"/>
    <n v="90"/>
    <n v="508"/>
    <n v="98"/>
    <n v="554"/>
    <n v="124"/>
    <n v="319"/>
    <x v="3"/>
    <x v="0"/>
    <n v="4"/>
  </r>
  <r>
    <x v="0"/>
    <x v="6"/>
    <x v="18"/>
    <s v="MMR001CMP160"/>
    <s v="NGCA"/>
    <s v="Rural"/>
    <n v="90"/>
    <n v="508"/>
    <n v="98"/>
    <n v="554"/>
    <n v="124"/>
    <n v="319"/>
    <x v="3"/>
    <x v="1"/>
    <n v="8"/>
  </r>
  <r>
    <x v="0"/>
    <x v="6"/>
    <x v="18"/>
    <s v="MMR001CMP160"/>
    <s v="NGCA"/>
    <s v="Rural"/>
    <n v="90"/>
    <n v="508"/>
    <n v="98"/>
    <n v="554"/>
    <n v="124"/>
    <n v="319"/>
    <x v="3"/>
    <x v="2"/>
    <n v="12"/>
  </r>
  <r>
    <x v="0"/>
    <x v="1"/>
    <x v="75"/>
    <s v="MMR001CMP183"/>
    <s v="GCA"/>
    <s v="Mixed"/>
    <n v="8"/>
    <n v="40"/>
    <n v="8"/>
    <m/>
    <n v="8"/>
    <n v="0"/>
    <x v="3"/>
    <x v="0"/>
    <n v="0"/>
  </r>
  <r>
    <x v="0"/>
    <x v="7"/>
    <x v="13"/>
    <s v="MMR001CMP053"/>
    <s v="GCA"/>
    <s v="Urban"/>
    <n v="15"/>
    <n v="64"/>
    <n v="15"/>
    <n v="73"/>
    <n v="15"/>
    <n v="73"/>
    <x v="3"/>
    <x v="0"/>
    <n v="0"/>
  </r>
  <r>
    <x v="0"/>
    <x v="1"/>
    <x v="54"/>
    <s v="MMR001CMP148"/>
    <s v="GCA"/>
    <s v="Mixed"/>
    <n v="14"/>
    <n v="47"/>
    <n v="14"/>
    <n v="47"/>
    <n v="14"/>
    <n v="47"/>
    <x v="3"/>
    <x v="1"/>
    <n v="1"/>
  </r>
  <r>
    <x v="0"/>
    <x v="1"/>
    <x v="75"/>
    <s v="MMR001CMP183"/>
    <s v="GCA"/>
    <s v="Mixed"/>
    <n v="8"/>
    <n v="40"/>
    <n v="8"/>
    <m/>
    <n v="8"/>
    <n v="0"/>
    <x v="3"/>
    <x v="1"/>
    <n v="1"/>
  </r>
  <r>
    <x v="0"/>
    <x v="1"/>
    <x v="54"/>
    <s v="MMR001CMP148"/>
    <s v="GCA"/>
    <s v="Mixed"/>
    <n v="14"/>
    <n v="47"/>
    <n v="14"/>
    <n v="47"/>
    <n v="14"/>
    <n v="47"/>
    <x v="3"/>
    <x v="0"/>
    <n v="1"/>
  </r>
  <r>
    <x v="0"/>
    <x v="1"/>
    <x v="30"/>
    <s v="MMR001CMP184"/>
    <s v="GCA"/>
    <s v="Rural"/>
    <n v="35"/>
    <n v="220"/>
    <n v="35"/>
    <n v="173"/>
    <n v="35"/>
    <n v="173"/>
    <x v="3"/>
    <x v="0"/>
    <n v="2"/>
  </r>
  <r>
    <x v="0"/>
    <x v="1"/>
    <x v="30"/>
    <s v="MMR001CMP184"/>
    <s v="GCA"/>
    <s v="Rural"/>
    <n v="35"/>
    <n v="220"/>
    <n v="35"/>
    <n v="173"/>
    <n v="35"/>
    <n v="173"/>
    <x v="3"/>
    <x v="1"/>
    <n v="1"/>
  </r>
  <r>
    <x v="0"/>
    <x v="1"/>
    <x v="30"/>
    <s v="MMR001CMP184"/>
    <s v="GCA"/>
    <s v="Rural"/>
    <n v="35"/>
    <n v="220"/>
    <n v="35"/>
    <n v="173"/>
    <n v="35"/>
    <n v="173"/>
    <x v="3"/>
    <x v="2"/>
    <n v="3"/>
  </r>
  <r>
    <x v="0"/>
    <x v="7"/>
    <x v="43"/>
    <s v="MMR001CMP055"/>
    <s v="GCA"/>
    <s v="Urban"/>
    <n v="25"/>
    <n v="104"/>
    <n v="24"/>
    <n v="107"/>
    <n v="24"/>
    <n v="107"/>
    <x v="3"/>
    <x v="2"/>
    <n v="0"/>
  </r>
  <r>
    <x v="0"/>
    <x v="2"/>
    <x v="2"/>
    <s v="MMR001CMP068"/>
    <s v="GCA"/>
    <s v="Urban"/>
    <n v="41"/>
    <n v="152"/>
    <n v="38"/>
    <n v="165"/>
    <n v="38"/>
    <n v="0"/>
    <x v="3"/>
    <x v="1"/>
    <n v="0"/>
  </r>
  <r>
    <x v="0"/>
    <x v="7"/>
    <x v="43"/>
    <s v="MMR001CMP055"/>
    <s v="GCA"/>
    <s v="Urban"/>
    <n v="25"/>
    <n v="104"/>
    <n v="24"/>
    <n v="107"/>
    <n v="24"/>
    <n v="107"/>
    <x v="3"/>
    <x v="0"/>
    <n v="0"/>
  </r>
  <r>
    <x v="0"/>
    <x v="5"/>
    <x v="33"/>
    <s v="MMR001CMP123"/>
    <s v="NGCA"/>
    <s v="Rural"/>
    <n v="116"/>
    <n v="595"/>
    <n v="115"/>
    <n v="605"/>
    <n v="115"/>
    <n v="605"/>
    <x v="3"/>
    <x v="1"/>
    <n v="8"/>
  </r>
  <r>
    <x v="0"/>
    <x v="1"/>
    <x v="54"/>
    <s v="MMR001CMP148"/>
    <s v="GCA"/>
    <s v="Mixed"/>
    <n v="14"/>
    <n v="47"/>
    <n v="14"/>
    <n v="47"/>
    <n v="14"/>
    <n v="47"/>
    <x v="3"/>
    <x v="2"/>
    <n v="2"/>
  </r>
  <r>
    <x v="0"/>
    <x v="1"/>
    <x v="16"/>
    <s v="MMR001CMP103"/>
    <s v="GCA"/>
    <s v="Rural"/>
    <n v="48"/>
    <n v="420"/>
    <n v="48"/>
    <n v="220"/>
    <n v="48"/>
    <n v="220"/>
    <x v="3"/>
    <x v="2"/>
    <n v="7"/>
  </r>
  <r>
    <x v="0"/>
    <x v="5"/>
    <x v="72"/>
    <s v="MMR001CMP126"/>
    <s v="NGCA"/>
    <s v="Mixed"/>
    <n v="677"/>
    <n v="3622"/>
    <n v="678"/>
    <n v="3741"/>
    <n v="678"/>
    <n v="0"/>
    <x v="3"/>
    <x v="1"/>
    <n v="32"/>
  </r>
  <r>
    <x v="0"/>
    <x v="1"/>
    <x v="75"/>
    <s v="MMR001CMP183"/>
    <s v="GCA"/>
    <s v="Mixed"/>
    <n v="8"/>
    <n v="40"/>
    <n v="8"/>
    <m/>
    <n v="8"/>
    <n v="0"/>
    <x v="3"/>
    <x v="2"/>
    <n v="0"/>
  </r>
  <r>
    <x v="0"/>
    <x v="1"/>
    <x v="45"/>
    <s v="MMR001CMP174"/>
    <s v="GCA"/>
    <s v="Urban"/>
    <n v="65"/>
    <n v="347"/>
    <n v="66"/>
    <n v="354"/>
    <n v="66"/>
    <n v="0"/>
    <x v="3"/>
    <x v="0"/>
    <n v="5"/>
  </r>
  <r>
    <x v="0"/>
    <x v="1"/>
    <x v="45"/>
    <s v="MMR001CMP174"/>
    <s v="GCA"/>
    <s v="Urban"/>
    <n v="65"/>
    <n v="347"/>
    <n v="66"/>
    <n v="354"/>
    <n v="66"/>
    <n v="0"/>
    <x v="3"/>
    <x v="1"/>
    <n v="6"/>
  </r>
  <r>
    <x v="0"/>
    <x v="7"/>
    <x v="43"/>
    <s v="MMR001CMP055"/>
    <s v="GCA"/>
    <s v="Urban"/>
    <n v="25"/>
    <n v="104"/>
    <n v="24"/>
    <n v="107"/>
    <n v="24"/>
    <n v="107"/>
    <x v="3"/>
    <x v="1"/>
    <n v="0"/>
  </r>
  <r>
    <x v="0"/>
    <x v="0"/>
    <x v="64"/>
    <s v="MMR001CMP005"/>
    <s v="GCA"/>
    <s v="Urban"/>
    <n v="43"/>
    <n v="216"/>
    <n v="32"/>
    <n v="171"/>
    <n v="43"/>
    <n v="216"/>
    <x v="3"/>
    <x v="2"/>
    <n v="10"/>
  </r>
  <r>
    <x v="0"/>
    <x v="1"/>
    <x v="19"/>
    <s v="MMR001CMP181"/>
    <s v="GCA"/>
    <s v="Urban"/>
    <n v="25"/>
    <n v="133"/>
    <n v="21"/>
    <n v="117"/>
    <n v="21"/>
    <n v="0"/>
    <x v="3"/>
    <x v="2"/>
    <n v="0"/>
  </r>
  <r>
    <x v="0"/>
    <x v="6"/>
    <x v="26"/>
    <s v="MMR001CMP113"/>
    <s v="NGCA"/>
    <s v="Rural"/>
    <n v="155"/>
    <n v="672"/>
    <n v="155"/>
    <n v="665"/>
    <n v="155"/>
    <n v="665"/>
    <x v="3"/>
    <x v="1"/>
    <n v="6"/>
  </r>
  <r>
    <x v="0"/>
    <x v="6"/>
    <x v="26"/>
    <s v="MMR001CMP113"/>
    <s v="NGCA"/>
    <s v="Rural"/>
    <n v="155"/>
    <n v="672"/>
    <n v="155"/>
    <n v="665"/>
    <n v="155"/>
    <n v="665"/>
    <x v="3"/>
    <x v="0"/>
    <n v="2"/>
  </r>
  <r>
    <x v="0"/>
    <x v="3"/>
    <x v="3"/>
    <s v="MMR001CMP078"/>
    <s v="GCA"/>
    <s v="Mixed"/>
    <n v="13"/>
    <n v="64"/>
    <n v="13"/>
    <n v="64"/>
    <n v="13"/>
    <n v="64"/>
    <x v="3"/>
    <x v="1"/>
    <n v="0"/>
  </r>
  <r>
    <x v="0"/>
    <x v="3"/>
    <x v="3"/>
    <s v="MMR001CMP078"/>
    <s v="GCA"/>
    <s v="Mixed"/>
    <n v="13"/>
    <n v="64"/>
    <n v="13"/>
    <n v="64"/>
    <n v="13"/>
    <n v="64"/>
    <x v="3"/>
    <x v="2"/>
    <n v="5"/>
  </r>
  <r>
    <x v="0"/>
    <x v="0"/>
    <x v="0"/>
    <s v="MMR001CMP008"/>
    <s v="GCA"/>
    <s v="Urban"/>
    <n v="101"/>
    <n v="544"/>
    <n v="94"/>
    <n v="503"/>
    <n v="101"/>
    <n v="544"/>
    <x v="3"/>
    <x v="0"/>
    <n v="19"/>
  </r>
  <r>
    <x v="0"/>
    <x v="1"/>
    <x v="11"/>
    <s v="MMR001CMP176"/>
    <s v="GCA"/>
    <s v="Urban"/>
    <n v="67"/>
    <n v="350"/>
    <n v="67"/>
    <n v="351"/>
    <n v="67"/>
    <n v="351"/>
    <x v="3"/>
    <x v="0"/>
    <n v="3"/>
  </r>
  <r>
    <x v="0"/>
    <x v="0"/>
    <x v="0"/>
    <s v="MMR001CMP008"/>
    <s v="GCA"/>
    <s v="Urban"/>
    <n v="101"/>
    <n v="544"/>
    <n v="94"/>
    <n v="503"/>
    <n v="101"/>
    <n v="544"/>
    <x v="3"/>
    <x v="2"/>
    <n v="29"/>
  </r>
  <r>
    <x v="0"/>
    <x v="3"/>
    <x v="3"/>
    <s v="MMR001CMP078"/>
    <s v="GCA"/>
    <s v="Mixed"/>
    <n v="13"/>
    <n v="64"/>
    <n v="13"/>
    <n v="64"/>
    <n v="13"/>
    <n v="64"/>
    <x v="3"/>
    <x v="0"/>
    <n v="3"/>
  </r>
  <r>
    <x v="0"/>
    <x v="0"/>
    <x v="64"/>
    <s v="MMR001CMP005"/>
    <s v="GCA"/>
    <s v="Urban"/>
    <n v="43"/>
    <n v="216"/>
    <n v="32"/>
    <n v="171"/>
    <n v="43"/>
    <n v="216"/>
    <x v="3"/>
    <x v="1"/>
    <n v="2"/>
  </r>
  <r>
    <x v="0"/>
    <x v="0"/>
    <x v="64"/>
    <s v="MMR001CMP005"/>
    <s v="GCA"/>
    <s v="Urban"/>
    <n v="43"/>
    <n v="216"/>
    <n v="32"/>
    <n v="171"/>
    <n v="43"/>
    <n v="216"/>
    <x v="3"/>
    <x v="0"/>
    <n v="8"/>
  </r>
  <r>
    <x v="0"/>
    <x v="1"/>
    <x v="11"/>
    <s v="MMR001CMP176"/>
    <s v="GCA"/>
    <s v="Urban"/>
    <n v="67"/>
    <n v="350"/>
    <n v="67"/>
    <n v="351"/>
    <n v="67"/>
    <n v="351"/>
    <x v="3"/>
    <x v="1"/>
    <n v="2"/>
  </r>
  <r>
    <x v="0"/>
    <x v="1"/>
    <x v="11"/>
    <s v="MMR001CMP176"/>
    <s v="GCA"/>
    <s v="Urban"/>
    <n v="67"/>
    <n v="350"/>
    <n v="67"/>
    <n v="351"/>
    <n v="67"/>
    <n v="351"/>
    <x v="3"/>
    <x v="2"/>
    <n v="5"/>
  </r>
  <r>
    <x v="0"/>
    <x v="6"/>
    <x v="22"/>
    <s v="MMR001CMP027"/>
    <s v="GCA"/>
    <s v="Rural"/>
    <n v="22"/>
    <n v="128"/>
    <n v="21"/>
    <n v="123"/>
    <n v="22"/>
    <n v="128"/>
    <x v="3"/>
    <x v="0"/>
    <n v="4"/>
  </r>
  <r>
    <x v="0"/>
    <x v="6"/>
    <x v="22"/>
    <s v="MMR001CMP027"/>
    <s v="GCA"/>
    <s v="Rural"/>
    <n v="22"/>
    <n v="128"/>
    <n v="21"/>
    <n v="123"/>
    <n v="22"/>
    <n v="128"/>
    <x v="3"/>
    <x v="2"/>
    <n v="6"/>
  </r>
  <r>
    <x v="0"/>
    <x v="0"/>
    <x v="0"/>
    <s v="MMR001CMP008"/>
    <s v="GCA"/>
    <s v="Urban"/>
    <n v="101"/>
    <n v="544"/>
    <n v="94"/>
    <n v="503"/>
    <n v="101"/>
    <n v="544"/>
    <x v="3"/>
    <x v="1"/>
    <n v="10"/>
  </r>
  <r>
    <x v="0"/>
    <x v="1"/>
    <x v="19"/>
    <s v="MMR001CMP181"/>
    <s v="GCA"/>
    <s v="Urban"/>
    <n v="25"/>
    <n v="133"/>
    <n v="21"/>
    <n v="117"/>
    <n v="21"/>
    <n v="0"/>
    <x v="3"/>
    <x v="0"/>
    <n v="3"/>
  </r>
  <r>
    <x v="0"/>
    <x v="5"/>
    <x v="33"/>
    <s v="MMR001CMP123"/>
    <s v="NGCA"/>
    <s v="Rural"/>
    <n v="116"/>
    <n v="595"/>
    <n v="115"/>
    <n v="605"/>
    <n v="115"/>
    <n v="605"/>
    <x v="3"/>
    <x v="2"/>
    <n v="14"/>
  </r>
  <r>
    <x v="0"/>
    <x v="5"/>
    <x v="28"/>
    <s v="MMR001CMP062"/>
    <s v="GCA"/>
    <s v="Urban"/>
    <n v="261"/>
    <n v="1155"/>
    <n v="259"/>
    <n v="1160"/>
    <n v="259"/>
    <n v="0"/>
    <x v="3"/>
    <x v="2"/>
    <n v="0"/>
  </r>
  <r>
    <x v="0"/>
    <x v="5"/>
    <x v="8"/>
    <s v="MMR001CMP059"/>
    <s v="GCA"/>
    <s v="Urban"/>
    <n v="24"/>
    <n v="89"/>
    <n v="27"/>
    <n v="101"/>
    <n v="27"/>
    <n v="0"/>
    <x v="3"/>
    <x v="2"/>
    <n v="0"/>
  </r>
  <r>
    <x v="0"/>
    <x v="5"/>
    <x v="8"/>
    <s v="MMR001CMP059"/>
    <s v="GCA"/>
    <s v="Urban"/>
    <n v="24"/>
    <n v="89"/>
    <n v="27"/>
    <n v="101"/>
    <n v="27"/>
    <n v="0"/>
    <x v="3"/>
    <x v="1"/>
    <n v="0"/>
  </r>
  <r>
    <x v="0"/>
    <x v="5"/>
    <x v="8"/>
    <s v="MMR001CMP059"/>
    <s v="GCA"/>
    <s v="Urban"/>
    <n v="24"/>
    <n v="89"/>
    <n v="27"/>
    <n v="101"/>
    <n v="27"/>
    <n v="0"/>
    <x v="3"/>
    <x v="0"/>
    <n v="0"/>
  </r>
  <r>
    <x v="0"/>
    <x v="5"/>
    <x v="28"/>
    <s v="MMR001CMP062"/>
    <s v="GCA"/>
    <s v="Urban"/>
    <n v="261"/>
    <n v="1155"/>
    <n v="259"/>
    <n v="1160"/>
    <n v="259"/>
    <n v="0"/>
    <x v="3"/>
    <x v="1"/>
    <n v="26"/>
  </r>
  <r>
    <x v="0"/>
    <x v="6"/>
    <x v="26"/>
    <s v="MMR001CMP113"/>
    <s v="NGCA"/>
    <s v="Rural"/>
    <n v="155"/>
    <n v="672"/>
    <n v="155"/>
    <n v="665"/>
    <n v="155"/>
    <n v="665"/>
    <x v="3"/>
    <x v="2"/>
    <n v="8"/>
  </r>
  <r>
    <x v="0"/>
    <x v="1"/>
    <x v="19"/>
    <s v="MMR001CMP181"/>
    <s v="GCA"/>
    <s v="Urban"/>
    <n v="25"/>
    <n v="133"/>
    <n v="21"/>
    <n v="117"/>
    <n v="21"/>
    <n v="0"/>
    <x v="3"/>
    <x v="1"/>
    <n v="2"/>
  </r>
  <r>
    <x v="0"/>
    <x v="5"/>
    <x v="72"/>
    <s v="MMR001CMP126"/>
    <s v="NGCA"/>
    <s v="Mixed"/>
    <n v="677"/>
    <n v="3622"/>
    <n v="678"/>
    <n v="3741"/>
    <n v="678"/>
    <n v="0"/>
    <x v="3"/>
    <x v="2"/>
    <n v="0"/>
  </r>
  <r>
    <x v="0"/>
    <x v="0"/>
    <x v="7"/>
    <s v="MMR001CMP019"/>
    <s v="GCA"/>
    <s v="Urban"/>
    <n v="105"/>
    <n v="462"/>
    <n v="103"/>
    <n v="462"/>
    <n v="123"/>
    <n v="463"/>
    <x v="3"/>
    <x v="2"/>
    <n v="0"/>
  </r>
  <r>
    <x v="0"/>
    <x v="0"/>
    <x v="7"/>
    <s v="MMR001CMP019"/>
    <s v="GCA"/>
    <s v="Urban"/>
    <n v="105"/>
    <n v="462"/>
    <n v="103"/>
    <n v="462"/>
    <n v="123"/>
    <n v="463"/>
    <x v="3"/>
    <x v="1"/>
    <n v="0"/>
  </r>
  <r>
    <x v="0"/>
    <x v="0"/>
    <x v="5"/>
    <s v="MMR001CMP012"/>
    <s v="GCA"/>
    <s v="Urban"/>
    <n v="6"/>
    <n v="28"/>
    <n v="6"/>
    <n v="31"/>
    <n v="6"/>
    <n v="31"/>
    <x v="3"/>
    <x v="0"/>
    <n v="0"/>
  </r>
  <r>
    <x v="0"/>
    <x v="0"/>
    <x v="5"/>
    <s v="MMR001CMP012"/>
    <s v="GCA"/>
    <s v="Urban"/>
    <n v="6"/>
    <n v="28"/>
    <n v="6"/>
    <n v="31"/>
    <n v="6"/>
    <n v="31"/>
    <x v="3"/>
    <x v="1"/>
    <n v="0"/>
  </r>
  <r>
    <x v="0"/>
    <x v="0"/>
    <x v="5"/>
    <s v="MMR001CMP012"/>
    <s v="GCA"/>
    <s v="Urban"/>
    <n v="6"/>
    <n v="28"/>
    <n v="6"/>
    <n v="31"/>
    <n v="6"/>
    <n v="31"/>
    <x v="3"/>
    <x v="2"/>
    <n v="0"/>
  </r>
  <r>
    <x v="0"/>
    <x v="0"/>
    <x v="7"/>
    <s v="MMR001CMP019"/>
    <s v="GCA"/>
    <s v="Urban"/>
    <n v="105"/>
    <n v="462"/>
    <n v="103"/>
    <n v="462"/>
    <n v="123"/>
    <n v="463"/>
    <x v="3"/>
    <x v="0"/>
    <n v="0"/>
  </r>
  <r>
    <x v="0"/>
    <x v="5"/>
    <x v="28"/>
    <s v="MMR001CMP062"/>
    <s v="GCA"/>
    <s v="Urban"/>
    <n v="261"/>
    <n v="1155"/>
    <n v="259"/>
    <n v="1160"/>
    <n v="259"/>
    <n v="0"/>
    <x v="3"/>
    <x v="0"/>
    <n v="25"/>
  </r>
  <r>
    <x v="0"/>
    <x v="8"/>
    <x v="69"/>
    <s v="MMR001CMP129"/>
    <s v="NGCA"/>
    <s v="Rural"/>
    <n v="245"/>
    <n v="1232"/>
    <n v="425"/>
    <n v="1982"/>
    <n v="425"/>
    <n v="0"/>
    <x v="3"/>
    <x v="1"/>
    <n v="25"/>
  </r>
  <r>
    <x v="0"/>
    <x v="0"/>
    <x v="61"/>
    <s v="MMR001CMP024"/>
    <s v="GCA"/>
    <s v="Rural"/>
    <n v="67"/>
    <n v="327"/>
    <n v="68"/>
    <n v="327"/>
    <n v="68"/>
    <n v="327"/>
    <x v="3"/>
    <x v="1"/>
    <n v="5"/>
  </r>
  <r>
    <x v="0"/>
    <x v="1"/>
    <x v="70"/>
    <s v="MMR001CMP169"/>
    <s v="GCA"/>
    <s v="Rural"/>
    <n v="36"/>
    <n v="220"/>
    <n v="36"/>
    <n v="220"/>
    <n v="36"/>
    <n v="220"/>
    <x v="3"/>
    <x v="2"/>
    <n v="9"/>
  </r>
  <r>
    <x v="0"/>
    <x v="11"/>
    <x v="31"/>
    <s v="MMR001CMP234"/>
    <s v="GCA"/>
    <s v="Urban"/>
    <n v="59"/>
    <n v="235"/>
    <n v="59"/>
    <n v="235"/>
    <n v="59"/>
    <n v="235"/>
    <x v="3"/>
    <x v="0"/>
    <n v="4"/>
  </r>
  <r>
    <x v="0"/>
    <x v="11"/>
    <x v="31"/>
    <s v="MMR001CMP234"/>
    <s v="GCA"/>
    <s v="Urban"/>
    <n v="59"/>
    <n v="235"/>
    <n v="59"/>
    <n v="235"/>
    <n v="59"/>
    <n v="235"/>
    <x v="3"/>
    <x v="1"/>
    <n v="7"/>
  </r>
  <r>
    <x v="0"/>
    <x v="11"/>
    <x v="31"/>
    <s v="MMR001CMP234"/>
    <s v="GCA"/>
    <s v="Urban"/>
    <n v="59"/>
    <n v="235"/>
    <n v="59"/>
    <n v="235"/>
    <n v="59"/>
    <n v="235"/>
    <x v="3"/>
    <x v="2"/>
    <n v="11"/>
  </r>
  <r>
    <x v="0"/>
    <x v="1"/>
    <x v="34"/>
    <s v="MMR001CMP105"/>
    <s v="GCA"/>
    <s v="Rural"/>
    <n v="19"/>
    <n v="72"/>
    <n v="19"/>
    <n v="72"/>
    <n v="19"/>
    <n v="72"/>
    <x v="3"/>
    <x v="2"/>
    <n v="2"/>
  </r>
  <r>
    <x v="0"/>
    <x v="1"/>
    <x v="34"/>
    <s v="MMR001CMP105"/>
    <s v="GCA"/>
    <s v="Rural"/>
    <n v="19"/>
    <n v="72"/>
    <n v="19"/>
    <n v="72"/>
    <n v="19"/>
    <n v="72"/>
    <x v="3"/>
    <x v="1"/>
    <n v="2"/>
  </r>
  <r>
    <x v="0"/>
    <x v="1"/>
    <x v="70"/>
    <s v="MMR001CMP169"/>
    <s v="GCA"/>
    <s v="Rural"/>
    <n v="36"/>
    <n v="220"/>
    <n v="36"/>
    <n v="220"/>
    <n v="36"/>
    <n v="220"/>
    <x v="3"/>
    <x v="1"/>
    <n v="4"/>
  </r>
  <r>
    <x v="0"/>
    <x v="5"/>
    <x v="72"/>
    <s v="MMR001CMP126"/>
    <s v="NGCA"/>
    <s v="Mixed"/>
    <n v="677"/>
    <n v="3622"/>
    <n v="678"/>
    <n v="3741"/>
    <n v="678"/>
    <n v="0"/>
    <x v="3"/>
    <x v="0"/>
    <n v="23"/>
  </r>
  <r>
    <x v="0"/>
    <x v="10"/>
    <x v="81"/>
    <s v="MMR001CMP080"/>
    <s v="GCA"/>
    <s v="Urban"/>
    <n v="12"/>
    <n v="55"/>
    <n v="12"/>
    <n v="62"/>
    <n v="12"/>
    <n v="62"/>
    <x v="3"/>
    <x v="2"/>
    <n v="2"/>
  </r>
  <r>
    <x v="0"/>
    <x v="8"/>
    <x v="69"/>
    <s v="MMR001CMP129"/>
    <s v="NGCA"/>
    <s v="Rural"/>
    <n v="245"/>
    <n v="1232"/>
    <n v="425"/>
    <n v="1982"/>
    <n v="425"/>
    <n v="0"/>
    <x v="3"/>
    <x v="0"/>
    <n v="15"/>
  </r>
  <r>
    <x v="0"/>
    <x v="6"/>
    <x v="40"/>
    <s v="MMR001CMP039"/>
    <s v="GCA"/>
    <s v="Rural"/>
    <n v="48"/>
    <n v="199"/>
    <n v="46"/>
    <n v="192"/>
    <n v="46"/>
    <n v="192"/>
    <x v="3"/>
    <x v="2"/>
    <n v="4"/>
  </r>
  <r>
    <x v="0"/>
    <x v="0"/>
    <x v="61"/>
    <s v="MMR001CMP024"/>
    <s v="GCA"/>
    <s v="Rural"/>
    <n v="67"/>
    <n v="327"/>
    <n v="68"/>
    <n v="327"/>
    <n v="68"/>
    <n v="327"/>
    <x v="3"/>
    <x v="2"/>
    <n v="10"/>
  </r>
  <r>
    <x v="0"/>
    <x v="6"/>
    <x v="40"/>
    <s v="MMR001CMP039"/>
    <s v="GCA"/>
    <s v="Rural"/>
    <n v="48"/>
    <n v="199"/>
    <n v="46"/>
    <n v="192"/>
    <n v="46"/>
    <n v="192"/>
    <x v="3"/>
    <x v="0"/>
    <n v="2"/>
  </r>
  <r>
    <x v="0"/>
    <x v="1"/>
    <x v="34"/>
    <s v="MMR001CMP105"/>
    <s v="GCA"/>
    <s v="Rural"/>
    <n v="19"/>
    <n v="72"/>
    <n v="19"/>
    <n v="72"/>
    <n v="19"/>
    <n v="72"/>
    <x v="3"/>
    <x v="0"/>
    <n v="0"/>
  </r>
  <r>
    <x v="0"/>
    <x v="8"/>
    <x v="69"/>
    <s v="MMR001CMP129"/>
    <s v="NGCA"/>
    <s v="Rural"/>
    <n v="245"/>
    <n v="1232"/>
    <n v="425"/>
    <n v="1982"/>
    <n v="425"/>
    <n v="0"/>
    <x v="3"/>
    <x v="2"/>
    <n v="0"/>
  </r>
  <r>
    <x v="0"/>
    <x v="0"/>
    <x v="61"/>
    <s v="MMR001CMP024"/>
    <s v="GCA"/>
    <s v="Rural"/>
    <n v="67"/>
    <n v="327"/>
    <n v="68"/>
    <n v="327"/>
    <n v="68"/>
    <n v="327"/>
    <x v="3"/>
    <x v="0"/>
    <n v="5"/>
  </r>
  <r>
    <x v="0"/>
    <x v="1"/>
    <x v="70"/>
    <s v="MMR001CMP169"/>
    <s v="GCA"/>
    <s v="Rural"/>
    <n v="36"/>
    <n v="220"/>
    <n v="36"/>
    <n v="220"/>
    <n v="36"/>
    <n v="220"/>
    <x v="3"/>
    <x v="0"/>
    <n v="5"/>
  </r>
  <r>
    <x v="0"/>
    <x v="7"/>
    <x v="39"/>
    <s v="MMR001CMP051"/>
    <s v="GCA"/>
    <s v="Urban"/>
    <n v="23"/>
    <n v="86"/>
    <n v="13"/>
    <n v="55"/>
    <n v="14"/>
    <n v="65"/>
    <x v="3"/>
    <x v="0"/>
    <n v="3"/>
  </r>
  <r>
    <x v="0"/>
    <x v="7"/>
    <x v="39"/>
    <s v="MMR001CMP051"/>
    <s v="GCA"/>
    <s v="Urban"/>
    <n v="23"/>
    <n v="86"/>
    <n v="13"/>
    <n v="55"/>
    <n v="14"/>
    <n v="65"/>
    <x v="3"/>
    <x v="1"/>
    <n v="0"/>
  </r>
  <r>
    <x v="0"/>
    <x v="7"/>
    <x v="39"/>
    <s v="MMR001CMP051"/>
    <s v="GCA"/>
    <s v="Urban"/>
    <n v="23"/>
    <n v="86"/>
    <n v="13"/>
    <n v="55"/>
    <n v="14"/>
    <n v="65"/>
    <x v="3"/>
    <x v="2"/>
    <n v="3"/>
  </r>
  <r>
    <x v="0"/>
    <x v="5"/>
    <x v="51"/>
    <s v="MMR001CMP069"/>
    <s v="GCA"/>
    <s v="Urban"/>
    <n v="124"/>
    <n v="544"/>
    <n v="124"/>
    <n v="633"/>
    <n v="124"/>
    <n v="0"/>
    <x v="3"/>
    <x v="0"/>
    <n v="1"/>
  </r>
  <r>
    <x v="0"/>
    <x v="5"/>
    <x v="51"/>
    <s v="MMR001CMP069"/>
    <s v="GCA"/>
    <s v="Urban"/>
    <n v="124"/>
    <n v="544"/>
    <n v="124"/>
    <n v="633"/>
    <n v="124"/>
    <n v="0"/>
    <x v="3"/>
    <x v="1"/>
    <n v="4"/>
  </r>
  <r>
    <x v="0"/>
    <x v="5"/>
    <x v="51"/>
    <s v="MMR001CMP069"/>
    <s v="GCA"/>
    <s v="Urban"/>
    <n v="124"/>
    <n v="544"/>
    <n v="124"/>
    <n v="633"/>
    <n v="124"/>
    <n v="0"/>
    <x v="3"/>
    <x v="2"/>
    <n v="0"/>
  </r>
  <r>
    <x v="0"/>
    <x v="6"/>
    <x v="37"/>
    <s v="MMR001CMP040"/>
    <s v="GCA"/>
    <s v="Rural"/>
    <n v="428"/>
    <n v="2219"/>
    <n v="396"/>
    <n v="2120"/>
    <n v="396"/>
    <n v="2120"/>
    <x v="3"/>
    <x v="2"/>
    <n v="48"/>
  </r>
  <r>
    <x v="0"/>
    <x v="6"/>
    <x v="37"/>
    <s v="MMR001CMP040"/>
    <s v="GCA"/>
    <s v="Rural"/>
    <n v="428"/>
    <n v="2219"/>
    <n v="396"/>
    <n v="2120"/>
    <n v="396"/>
    <n v="2120"/>
    <x v="3"/>
    <x v="1"/>
    <n v="28"/>
  </r>
  <r>
    <x v="0"/>
    <x v="6"/>
    <x v="37"/>
    <s v="MMR001CMP040"/>
    <s v="GCA"/>
    <s v="Rural"/>
    <n v="428"/>
    <n v="2219"/>
    <n v="396"/>
    <n v="2120"/>
    <n v="396"/>
    <n v="2120"/>
    <x v="3"/>
    <x v="0"/>
    <n v="20"/>
  </r>
  <r>
    <x v="0"/>
    <x v="6"/>
    <x v="40"/>
    <s v="MMR001CMP039"/>
    <s v="GCA"/>
    <s v="Rural"/>
    <n v="48"/>
    <n v="199"/>
    <n v="46"/>
    <n v="192"/>
    <n v="46"/>
    <n v="192"/>
    <x v="3"/>
    <x v="1"/>
    <n v="2"/>
  </r>
  <r>
    <x v="0"/>
    <x v="7"/>
    <x v="36"/>
    <s v="MMR001CMP049"/>
    <s v="GCA"/>
    <s v="Urban"/>
    <n v="116"/>
    <n v="659"/>
    <n v="113"/>
    <n v="641"/>
    <n v="120"/>
    <n v="680"/>
    <x v="3"/>
    <x v="2"/>
    <n v="27"/>
  </r>
  <r>
    <x v="0"/>
    <x v="0"/>
    <x v="53"/>
    <s v="MMR001CMP162"/>
    <s v="GCA"/>
    <s v="Rural"/>
    <n v="43"/>
    <n v="207"/>
    <n v="43"/>
    <n v="269"/>
    <n v="43"/>
    <n v="270"/>
    <x v="3"/>
    <x v="2"/>
    <n v="0"/>
  </r>
  <r>
    <x v="0"/>
    <x v="0"/>
    <x v="53"/>
    <s v="MMR001CMP162"/>
    <s v="GCA"/>
    <s v="Rural"/>
    <n v="43"/>
    <n v="207"/>
    <n v="43"/>
    <n v="269"/>
    <n v="43"/>
    <n v="270"/>
    <x v="3"/>
    <x v="1"/>
    <n v="0"/>
  </r>
  <r>
    <x v="0"/>
    <x v="7"/>
    <x v="36"/>
    <s v="MMR001CMP049"/>
    <s v="GCA"/>
    <s v="Urban"/>
    <n v="116"/>
    <n v="659"/>
    <n v="113"/>
    <n v="641"/>
    <n v="120"/>
    <n v="680"/>
    <x v="3"/>
    <x v="0"/>
    <n v="19"/>
  </r>
  <r>
    <x v="0"/>
    <x v="0"/>
    <x v="53"/>
    <s v="MMR001CMP162"/>
    <s v="GCA"/>
    <s v="Rural"/>
    <n v="43"/>
    <n v="207"/>
    <n v="43"/>
    <n v="269"/>
    <n v="43"/>
    <n v="270"/>
    <x v="3"/>
    <x v="0"/>
    <n v="0"/>
  </r>
  <r>
    <x v="0"/>
    <x v="7"/>
    <x v="36"/>
    <s v="MMR001CMP049"/>
    <s v="GCA"/>
    <s v="Urban"/>
    <n v="116"/>
    <n v="659"/>
    <n v="113"/>
    <n v="641"/>
    <n v="120"/>
    <n v="680"/>
    <x v="3"/>
    <x v="1"/>
    <n v="8"/>
  </r>
  <r>
    <x v="0"/>
    <x v="6"/>
    <x v="113"/>
    <s v="MMR001CMP026"/>
    <s v="GCA"/>
    <s v="Urban"/>
    <n v="88"/>
    <n v="482"/>
    <n v="80"/>
    <n v="427"/>
    <n v="87"/>
    <n v="480"/>
    <x v="3"/>
    <x v="1"/>
    <n v="27"/>
  </r>
  <r>
    <x v="0"/>
    <x v="6"/>
    <x v="112"/>
    <s v="MMR001CMP032"/>
    <s v="GCA"/>
    <s v="Urban"/>
    <n v="91"/>
    <n v="328"/>
    <n v="69"/>
    <n v="258"/>
    <n v="91"/>
    <n v="328"/>
    <x v="3"/>
    <x v="0"/>
    <n v="2"/>
  </r>
  <r>
    <x v="1"/>
    <x v="15"/>
    <x v="108"/>
    <s v="MMR015CMP216"/>
    <s v="GCA"/>
    <s v="Urban"/>
    <n v="26"/>
    <n v="111"/>
    <n v="26"/>
    <n v="118"/>
    <n v="26"/>
    <n v="118"/>
    <x v="3"/>
    <x v="2"/>
    <n v="4"/>
  </r>
  <r>
    <x v="1"/>
    <x v="13"/>
    <x v="94"/>
    <s v="MMR015CMP016"/>
    <s v="GCA"/>
    <s v="Urban"/>
    <n v="65"/>
    <n v="285"/>
    <n v="63"/>
    <n v="286"/>
    <n v="63"/>
    <n v="286"/>
    <x v="3"/>
    <x v="0"/>
    <n v="5"/>
  </r>
  <r>
    <x v="1"/>
    <x v="9"/>
    <x v="97"/>
    <s v="MMR015CMP004"/>
    <s v="GCA"/>
    <s v="Urban"/>
    <n v="70"/>
    <n v="368"/>
    <n v="70"/>
    <n v="363"/>
    <n v="70"/>
    <n v="0"/>
    <x v="3"/>
    <x v="0"/>
    <n v="3"/>
  </r>
  <r>
    <x v="0"/>
    <x v="8"/>
    <x v="125"/>
    <s v="MMR001CMP218"/>
    <s v="GCA"/>
    <s v="Rural"/>
    <n v="372"/>
    <n v="1443"/>
    <n v="165"/>
    <n v="1672"/>
    <n v="165"/>
    <n v="1672"/>
    <x v="3"/>
    <x v="0"/>
    <n v="14"/>
  </r>
  <r>
    <x v="1"/>
    <x v="9"/>
    <x v="127"/>
    <s v="MMR015CMP003"/>
    <s v="GCA"/>
    <s v="Urban"/>
    <n v="48"/>
    <n v="218"/>
    <n v="44"/>
    <n v="215"/>
    <n v="44"/>
    <n v="215"/>
    <x v="3"/>
    <x v="0"/>
    <n v="2"/>
  </r>
  <r>
    <x v="0"/>
    <x v="6"/>
    <x v="112"/>
    <s v="MMR001CMP032"/>
    <s v="GCA"/>
    <s v="Urban"/>
    <n v="91"/>
    <n v="328"/>
    <n v="69"/>
    <n v="258"/>
    <n v="91"/>
    <n v="328"/>
    <x v="3"/>
    <x v="1"/>
    <n v="2"/>
  </r>
  <r>
    <x v="0"/>
    <x v="6"/>
    <x v="112"/>
    <s v="MMR001CMP032"/>
    <s v="GCA"/>
    <s v="Urban"/>
    <n v="91"/>
    <n v="328"/>
    <n v="69"/>
    <n v="258"/>
    <n v="91"/>
    <n v="328"/>
    <x v="3"/>
    <x v="2"/>
    <n v="4"/>
  </r>
  <r>
    <x v="1"/>
    <x v="13"/>
    <x v="94"/>
    <s v="MMR015CMP016"/>
    <s v="GCA"/>
    <s v="Urban"/>
    <n v="65"/>
    <n v="285"/>
    <n v="63"/>
    <n v="286"/>
    <n v="63"/>
    <n v="286"/>
    <x v="3"/>
    <x v="2"/>
    <n v="11"/>
  </r>
  <r>
    <x v="1"/>
    <x v="9"/>
    <x v="127"/>
    <s v="MMR015CMP003"/>
    <s v="GCA"/>
    <s v="Urban"/>
    <n v="48"/>
    <n v="218"/>
    <n v="44"/>
    <n v="215"/>
    <n v="44"/>
    <n v="215"/>
    <x v="3"/>
    <x v="2"/>
    <n v="6"/>
  </r>
  <r>
    <x v="1"/>
    <x v="14"/>
    <x v="90"/>
    <s v="MMR015CMP014"/>
    <s v="GCA"/>
    <s v="Urban"/>
    <n v="9"/>
    <n v="38"/>
    <n v="9"/>
    <n v="37"/>
    <n v="9"/>
    <n v="37"/>
    <x v="3"/>
    <x v="2"/>
    <n v="0"/>
  </r>
  <r>
    <x v="0"/>
    <x v="6"/>
    <x v="110"/>
    <s v="MMR001CMP028"/>
    <s v="GCA"/>
    <s v="Rural"/>
    <n v="99"/>
    <n v="480"/>
    <n v="65"/>
    <n v="360"/>
    <n v="99"/>
    <n v="480"/>
    <x v="3"/>
    <x v="2"/>
    <n v="11"/>
  </r>
  <r>
    <x v="1"/>
    <x v="13"/>
    <x v="102"/>
    <s v="MMR015CMP020"/>
    <s v="GCA"/>
    <s v="Rural"/>
    <n v="218"/>
    <n v="1108"/>
    <n v="202"/>
    <n v="906"/>
    <n v="202"/>
    <n v="906"/>
    <x v="3"/>
    <x v="2"/>
    <n v="20"/>
  </r>
  <r>
    <x v="1"/>
    <x v="9"/>
    <x v="20"/>
    <s v="MMR015CMP001"/>
    <s v="GCA"/>
    <s v="Urban"/>
    <n v="73"/>
    <n v="388"/>
    <n v="68"/>
    <n v="343"/>
    <n v="73"/>
    <n v="380"/>
    <x v="3"/>
    <x v="0"/>
    <n v="3"/>
  </r>
  <r>
    <x v="0"/>
    <x v="8"/>
    <x v="96"/>
    <s v="MMR001CMP133"/>
    <s v="GCA"/>
    <s v="Rural"/>
    <n v="111"/>
    <n v="541"/>
    <n v="107"/>
    <n v="525"/>
    <n v="111"/>
    <n v="525"/>
    <x v="3"/>
    <x v="1"/>
    <n v="3"/>
  </r>
  <r>
    <x v="1"/>
    <x v="13"/>
    <x v="102"/>
    <s v="MMR015CMP020"/>
    <s v="GCA"/>
    <s v="Rural"/>
    <n v="218"/>
    <n v="1108"/>
    <n v="202"/>
    <n v="906"/>
    <n v="202"/>
    <n v="906"/>
    <x v="3"/>
    <x v="0"/>
    <n v="13"/>
  </r>
  <r>
    <x v="0"/>
    <x v="6"/>
    <x v="110"/>
    <s v="MMR001CMP028"/>
    <s v="GCA"/>
    <s v="Rural"/>
    <n v="99"/>
    <n v="480"/>
    <n v="65"/>
    <n v="360"/>
    <n v="99"/>
    <n v="480"/>
    <x v="3"/>
    <x v="1"/>
    <n v="5"/>
  </r>
  <r>
    <x v="0"/>
    <x v="6"/>
    <x v="110"/>
    <s v="MMR001CMP028"/>
    <s v="GCA"/>
    <s v="Rural"/>
    <n v="99"/>
    <n v="480"/>
    <n v="65"/>
    <n v="360"/>
    <n v="99"/>
    <n v="480"/>
    <x v="3"/>
    <x v="0"/>
    <n v="6"/>
  </r>
  <r>
    <x v="0"/>
    <x v="6"/>
    <x v="113"/>
    <s v="MMR001CMP026"/>
    <s v="GCA"/>
    <s v="Urban"/>
    <n v="88"/>
    <n v="482"/>
    <n v="80"/>
    <n v="427"/>
    <n v="87"/>
    <n v="480"/>
    <x v="3"/>
    <x v="0"/>
    <n v="27"/>
  </r>
  <r>
    <x v="1"/>
    <x v="15"/>
    <x v="101"/>
    <s v="MMR015CMP213"/>
    <s v="GCA"/>
    <s v="Urban"/>
    <n v="56"/>
    <n v="236"/>
    <n v="52"/>
    <n v="212"/>
    <n v="52"/>
    <n v="212"/>
    <x v="3"/>
    <x v="1"/>
    <n v="3"/>
  </r>
  <r>
    <x v="1"/>
    <x v="12"/>
    <x v="82"/>
    <s v="MMR015CMP009"/>
    <s v="GCA"/>
    <s v="Urban"/>
    <n v="37"/>
    <n v="159"/>
    <n v="37"/>
    <n v="159"/>
    <n v="37"/>
    <n v="172"/>
    <x v="3"/>
    <x v="0"/>
    <n v="0"/>
  </r>
  <r>
    <x v="1"/>
    <x v="9"/>
    <x v="20"/>
    <s v="MMR015CMP001"/>
    <s v="GCA"/>
    <s v="Urban"/>
    <n v="73"/>
    <n v="388"/>
    <n v="68"/>
    <n v="343"/>
    <n v="73"/>
    <n v="380"/>
    <x v="3"/>
    <x v="2"/>
    <n v="5"/>
  </r>
  <r>
    <x v="1"/>
    <x v="14"/>
    <x v="90"/>
    <s v="MMR015CMP014"/>
    <s v="GCA"/>
    <s v="Urban"/>
    <n v="9"/>
    <n v="38"/>
    <n v="9"/>
    <n v="37"/>
    <n v="9"/>
    <n v="37"/>
    <x v="3"/>
    <x v="0"/>
    <n v="0"/>
  </r>
  <r>
    <x v="1"/>
    <x v="13"/>
    <x v="105"/>
    <s v="MMR015CMP018"/>
    <s v="GCA"/>
    <s v="Rural"/>
    <n v="63"/>
    <n v="305"/>
    <n v="69"/>
    <n v="305"/>
    <n v="69"/>
    <n v="305"/>
    <x v="3"/>
    <x v="2"/>
    <n v="5"/>
  </r>
  <r>
    <x v="1"/>
    <x v="13"/>
    <x v="105"/>
    <s v="MMR015CMP018"/>
    <s v="GCA"/>
    <s v="Rural"/>
    <n v="63"/>
    <n v="305"/>
    <n v="69"/>
    <n v="305"/>
    <n v="69"/>
    <n v="305"/>
    <x v="3"/>
    <x v="1"/>
    <n v="3"/>
  </r>
  <r>
    <x v="0"/>
    <x v="0"/>
    <x v="93"/>
    <s v="MMR001CMP023"/>
    <s v="GCA"/>
    <s v="Urban"/>
    <n v="54"/>
    <n v="258"/>
    <n v="53"/>
    <n v="251"/>
    <n v="54"/>
    <n v="257"/>
    <x v="3"/>
    <x v="0"/>
    <n v="3"/>
  </r>
  <r>
    <x v="1"/>
    <x v="15"/>
    <x v="101"/>
    <s v="MMR015CMP213"/>
    <s v="GCA"/>
    <s v="Urban"/>
    <n v="56"/>
    <n v="236"/>
    <n v="52"/>
    <n v="212"/>
    <n v="52"/>
    <n v="212"/>
    <x v="3"/>
    <x v="0"/>
    <n v="3"/>
  </r>
  <r>
    <x v="1"/>
    <x v="13"/>
    <x v="94"/>
    <s v="MMR015CMP016"/>
    <s v="GCA"/>
    <s v="Urban"/>
    <n v="65"/>
    <n v="285"/>
    <n v="63"/>
    <n v="286"/>
    <n v="63"/>
    <n v="286"/>
    <x v="3"/>
    <x v="1"/>
    <n v="6"/>
  </r>
  <r>
    <x v="1"/>
    <x v="13"/>
    <x v="102"/>
    <s v="MMR015CMP020"/>
    <s v="GCA"/>
    <s v="Rural"/>
    <n v="218"/>
    <n v="1108"/>
    <n v="202"/>
    <n v="906"/>
    <n v="202"/>
    <n v="906"/>
    <x v="3"/>
    <x v="1"/>
    <n v="7"/>
  </r>
  <r>
    <x v="1"/>
    <x v="13"/>
    <x v="105"/>
    <s v="MMR015CMP018"/>
    <s v="GCA"/>
    <s v="Rural"/>
    <n v="63"/>
    <n v="305"/>
    <n v="69"/>
    <n v="305"/>
    <n v="69"/>
    <n v="305"/>
    <x v="3"/>
    <x v="0"/>
    <n v="2"/>
  </r>
  <r>
    <x v="0"/>
    <x v="6"/>
    <x v="113"/>
    <s v="MMR001CMP026"/>
    <s v="GCA"/>
    <s v="Urban"/>
    <n v="88"/>
    <n v="482"/>
    <n v="80"/>
    <n v="427"/>
    <n v="87"/>
    <n v="480"/>
    <x v="3"/>
    <x v="2"/>
    <n v="54"/>
  </r>
  <r>
    <x v="1"/>
    <x v="15"/>
    <x v="108"/>
    <s v="MMR015CMP216"/>
    <s v="GCA"/>
    <s v="Urban"/>
    <n v="26"/>
    <n v="111"/>
    <n v="26"/>
    <n v="118"/>
    <n v="26"/>
    <n v="118"/>
    <x v="3"/>
    <x v="0"/>
    <n v="4"/>
  </r>
  <r>
    <x v="1"/>
    <x v="15"/>
    <x v="108"/>
    <s v="MMR015CMP216"/>
    <s v="GCA"/>
    <s v="Urban"/>
    <n v="26"/>
    <n v="111"/>
    <n v="26"/>
    <n v="118"/>
    <n v="26"/>
    <n v="118"/>
    <x v="3"/>
    <x v="1"/>
    <n v="0"/>
  </r>
  <r>
    <x v="1"/>
    <x v="9"/>
    <x v="97"/>
    <s v="MMR015CMP004"/>
    <s v="GCA"/>
    <s v="Urban"/>
    <n v="70"/>
    <n v="368"/>
    <n v="70"/>
    <n v="363"/>
    <n v="70"/>
    <n v="0"/>
    <x v="3"/>
    <x v="1"/>
    <n v="3"/>
  </r>
  <r>
    <x v="1"/>
    <x v="9"/>
    <x v="127"/>
    <s v="MMR015CMP003"/>
    <s v="GCA"/>
    <s v="Urban"/>
    <n v="48"/>
    <n v="218"/>
    <n v="44"/>
    <n v="215"/>
    <n v="44"/>
    <n v="215"/>
    <x v="3"/>
    <x v="1"/>
    <n v="4"/>
  </r>
  <r>
    <x v="0"/>
    <x v="8"/>
    <x v="125"/>
    <s v="MMR001CMP218"/>
    <s v="GCA"/>
    <s v="Rural"/>
    <n v="372"/>
    <n v="1443"/>
    <n v="165"/>
    <n v="1672"/>
    <n v="165"/>
    <n v="1672"/>
    <x v="3"/>
    <x v="2"/>
    <n v="36"/>
  </r>
  <r>
    <x v="0"/>
    <x v="8"/>
    <x v="125"/>
    <s v="MMR001CMP218"/>
    <s v="GCA"/>
    <s v="Rural"/>
    <n v="372"/>
    <n v="1443"/>
    <n v="165"/>
    <n v="1672"/>
    <n v="165"/>
    <n v="1672"/>
    <x v="3"/>
    <x v="1"/>
    <n v="22"/>
  </r>
  <r>
    <x v="1"/>
    <x v="15"/>
    <x v="101"/>
    <s v="MMR015CMP213"/>
    <s v="GCA"/>
    <s v="Urban"/>
    <n v="56"/>
    <n v="236"/>
    <n v="52"/>
    <n v="212"/>
    <n v="52"/>
    <n v="212"/>
    <x v="3"/>
    <x v="2"/>
    <n v="6"/>
  </r>
  <r>
    <x v="0"/>
    <x v="6"/>
    <x v="109"/>
    <s v="MMR001CMP030"/>
    <s v="GCA"/>
    <s v="Urban"/>
    <n v="31"/>
    <n v="171"/>
    <n v="23"/>
    <n v="124"/>
    <n v="31"/>
    <n v="171"/>
    <x v="3"/>
    <x v="0"/>
    <n v="1"/>
  </r>
  <r>
    <x v="1"/>
    <x v="13"/>
    <x v="86"/>
    <s v="MMR015CMP007"/>
    <s v="GCA"/>
    <s v="Rural"/>
    <n v="64"/>
    <n v="286"/>
    <n v="62"/>
    <n v="281"/>
    <n v="62"/>
    <n v="281"/>
    <x v="3"/>
    <x v="2"/>
    <n v="9"/>
  </r>
  <r>
    <x v="0"/>
    <x v="0"/>
    <x v="117"/>
    <s v="MMR001CMP021"/>
    <s v="GCA"/>
    <s v="Rural"/>
    <n v="14"/>
    <n v="71"/>
    <n v="11"/>
    <n v="56"/>
    <n v="13"/>
    <n v="71"/>
    <x v="3"/>
    <x v="2"/>
    <n v="3"/>
  </r>
  <r>
    <x v="1"/>
    <x v="9"/>
    <x v="97"/>
    <s v="MMR015CMP004"/>
    <s v="GCA"/>
    <s v="Urban"/>
    <n v="70"/>
    <n v="368"/>
    <n v="70"/>
    <n v="363"/>
    <n v="70"/>
    <n v="0"/>
    <x v="3"/>
    <x v="2"/>
    <n v="6"/>
  </r>
  <r>
    <x v="0"/>
    <x v="0"/>
    <x v="117"/>
    <s v="MMR001CMP021"/>
    <s v="GCA"/>
    <s v="Rural"/>
    <n v="14"/>
    <n v="71"/>
    <n v="11"/>
    <n v="56"/>
    <n v="13"/>
    <n v="71"/>
    <x v="3"/>
    <x v="0"/>
    <n v="2"/>
  </r>
  <r>
    <x v="0"/>
    <x v="6"/>
    <x v="114"/>
    <s v="MMR001CMP031"/>
    <s v="GCA"/>
    <s v="Urban"/>
    <n v="143"/>
    <n v="800"/>
    <n v="113"/>
    <n v="618"/>
    <n v="143"/>
    <n v="800"/>
    <x v="3"/>
    <x v="1"/>
    <n v="29"/>
  </r>
  <r>
    <x v="0"/>
    <x v="6"/>
    <x v="114"/>
    <s v="MMR001CMP031"/>
    <s v="GCA"/>
    <s v="Urban"/>
    <n v="143"/>
    <n v="800"/>
    <n v="113"/>
    <n v="618"/>
    <n v="143"/>
    <n v="800"/>
    <x v="3"/>
    <x v="2"/>
    <n v="54"/>
  </r>
  <r>
    <x v="0"/>
    <x v="2"/>
    <x v="89"/>
    <s v="MMR001CMP067"/>
    <s v="GCA"/>
    <s v="Urban"/>
    <n v="83"/>
    <n v="293"/>
    <n v="86"/>
    <n v="303"/>
    <n v="86"/>
    <n v="303"/>
    <x v="3"/>
    <x v="2"/>
    <n v="6"/>
  </r>
  <r>
    <x v="0"/>
    <x v="2"/>
    <x v="89"/>
    <s v="MMR001CMP067"/>
    <s v="GCA"/>
    <s v="Urban"/>
    <n v="83"/>
    <n v="293"/>
    <n v="86"/>
    <n v="303"/>
    <n v="86"/>
    <n v="303"/>
    <x v="3"/>
    <x v="1"/>
    <n v="5"/>
  </r>
  <r>
    <x v="0"/>
    <x v="2"/>
    <x v="89"/>
    <s v="MMR001CMP067"/>
    <s v="GCA"/>
    <s v="Urban"/>
    <n v="83"/>
    <n v="293"/>
    <n v="86"/>
    <n v="303"/>
    <n v="86"/>
    <n v="303"/>
    <x v="3"/>
    <x v="0"/>
    <n v="1"/>
  </r>
  <r>
    <x v="0"/>
    <x v="3"/>
    <x v="116"/>
    <s v="MMR001CMP236"/>
    <s v="GCA"/>
    <s v="Rural"/>
    <n v="40"/>
    <n v="158"/>
    <n v="31"/>
    <n v="138"/>
    <n v="31"/>
    <n v="138"/>
    <x v="3"/>
    <x v="2"/>
    <n v="6"/>
  </r>
  <r>
    <x v="0"/>
    <x v="3"/>
    <x v="116"/>
    <s v="MMR001CMP236"/>
    <s v="GCA"/>
    <s v="Rural"/>
    <n v="40"/>
    <n v="158"/>
    <n v="31"/>
    <n v="138"/>
    <n v="31"/>
    <n v="138"/>
    <x v="3"/>
    <x v="1"/>
    <n v="3"/>
  </r>
  <r>
    <x v="0"/>
    <x v="0"/>
    <x v="117"/>
    <s v="MMR001CMP021"/>
    <s v="GCA"/>
    <s v="Rural"/>
    <n v="14"/>
    <n v="71"/>
    <n v="11"/>
    <n v="56"/>
    <n v="13"/>
    <n v="71"/>
    <x v="3"/>
    <x v="1"/>
    <n v="1"/>
  </r>
  <r>
    <x v="0"/>
    <x v="3"/>
    <x v="116"/>
    <s v="MMR001CMP236"/>
    <s v="GCA"/>
    <s v="Rural"/>
    <n v="40"/>
    <n v="158"/>
    <n v="31"/>
    <n v="138"/>
    <n v="31"/>
    <n v="138"/>
    <x v="3"/>
    <x v="0"/>
    <n v="3"/>
  </r>
  <r>
    <x v="1"/>
    <x v="12"/>
    <x v="82"/>
    <s v="MMR015CMP009"/>
    <s v="GCA"/>
    <s v="Urban"/>
    <n v="37"/>
    <n v="159"/>
    <n v="37"/>
    <n v="159"/>
    <n v="37"/>
    <n v="172"/>
    <x v="3"/>
    <x v="1"/>
    <n v="2"/>
  </r>
  <r>
    <x v="0"/>
    <x v="6"/>
    <x v="126"/>
    <s v="MMR001CMP033"/>
    <s v="GCA"/>
    <s v="Rural"/>
    <n v="18"/>
    <n v="82"/>
    <n v="12"/>
    <n v="51"/>
    <n v="18"/>
    <n v="81"/>
    <x v="3"/>
    <x v="0"/>
    <n v="0"/>
  </r>
  <r>
    <x v="0"/>
    <x v="8"/>
    <x v="107"/>
    <s v="MMR001CMP066"/>
    <s v="GCA"/>
    <s v="Urban"/>
    <n v="221"/>
    <n v="1003"/>
    <n v="192"/>
    <n v="873"/>
    <n v="192"/>
    <n v="873"/>
    <x v="3"/>
    <x v="1"/>
    <n v="13"/>
  </r>
  <r>
    <x v="1"/>
    <x v="12"/>
    <x v="84"/>
    <s v="MMR015CMP209"/>
    <s v="GCA"/>
    <s v="Urban"/>
    <n v="31"/>
    <n v="183"/>
    <n v="29"/>
    <n v="157"/>
    <n v="29"/>
    <n v="157"/>
    <x v="3"/>
    <x v="0"/>
    <n v="0"/>
  </r>
  <r>
    <x v="0"/>
    <x v="6"/>
    <x v="103"/>
    <s v="MMR001CMP120"/>
    <s v="NGCA"/>
    <s v="Sub-urban"/>
    <n v="191"/>
    <n v="768"/>
    <n v="178"/>
    <n v="850"/>
    <n v="178"/>
    <n v="850"/>
    <x v="3"/>
    <x v="2"/>
    <n v="42"/>
  </r>
  <r>
    <x v="0"/>
    <x v="6"/>
    <x v="103"/>
    <s v="MMR001CMP120"/>
    <s v="NGCA"/>
    <s v="Sub-urban"/>
    <n v="191"/>
    <n v="768"/>
    <n v="178"/>
    <n v="850"/>
    <n v="178"/>
    <n v="850"/>
    <x v="3"/>
    <x v="1"/>
    <n v="27"/>
  </r>
  <r>
    <x v="0"/>
    <x v="6"/>
    <x v="103"/>
    <s v="MMR001CMP120"/>
    <s v="NGCA"/>
    <s v="Sub-urban"/>
    <n v="191"/>
    <n v="768"/>
    <n v="178"/>
    <n v="850"/>
    <n v="178"/>
    <n v="850"/>
    <x v="3"/>
    <x v="0"/>
    <n v="15"/>
  </r>
  <r>
    <x v="0"/>
    <x v="4"/>
    <x v="123"/>
    <s v="MMR001CMP042"/>
    <s v="GCA"/>
    <s v="Urban"/>
    <n v="109"/>
    <n v="511"/>
    <n v="109"/>
    <n v="513"/>
    <n v="109"/>
    <n v="0"/>
    <x v="3"/>
    <x v="0"/>
    <n v="19"/>
  </r>
  <r>
    <x v="0"/>
    <x v="5"/>
    <x v="115"/>
    <s v="MMR001CMP070"/>
    <s v="GCA"/>
    <s v="Urban"/>
    <n v="188"/>
    <n v="993"/>
    <n v="190"/>
    <n v="1021"/>
    <n v="190"/>
    <n v="1021"/>
    <x v="3"/>
    <x v="0"/>
    <n v="0"/>
  </r>
  <r>
    <x v="0"/>
    <x v="5"/>
    <x v="92"/>
    <s v="MMR001CMP056"/>
    <s v="GCA"/>
    <s v="Urban"/>
    <n v="207"/>
    <n v="1863"/>
    <n v="391"/>
    <n v="1820"/>
    <n v="391"/>
    <n v="1820"/>
    <x v="3"/>
    <x v="0"/>
    <n v="52"/>
  </r>
  <r>
    <x v="1"/>
    <x v="9"/>
    <x v="99"/>
    <s v="MMR015CMP214"/>
    <s v="GCA"/>
    <s v="Urban"/>
    <n v="38"/>
    <n v="198"/>
    <n v="35"/>
    <n v="188"/>
    <n v="37"/>
    <n v="198"/>
    <x v="3"/>
    <x v="1"/>
    <n v="5"/>
  </r>
  <r>
    <x v="0"/>
    <x v="5"/>
    <x v="92"/>
    <s v="MMR001CMP056"/>
    <s v="GCA"/>
    <s v="Urban"/>
    <n v="207"/>
    <n v="1863"/>
    <n v="391"/>
    <n v="1820"/>
    <n v="391"/>
    <n v="1820"/>
    <x v="3"/>
    <x v="2"/>
    <n v="119"/>
  </r>
  <r>
    <x v="1"/>
    <x v="13"/>
    <x v="100"/>
    <s v="MMR015CMP217"/>
    <s v="GCA"/>
    <s v="Mixed"/>
    <n v="23"/>
    <n v="112"/>
    <n v="22"/>
    <n v="111"/>
    <n v="22"/>
    <n v="111"/>
    <x v="3"/>
    <x v="0"/>
    <n v="1"/>
  </r>
  <r>
    <x v="0"/>
    <x v="6"/>
    <x v="126"/>
    <s v="MMR001CMP033"/>
    <s v="GCA"/>
    <s v="Rural"/>
    <n v="18"/>
    <n v="82"/>
    <n v="12"/>
    <n v="51"/>
    <n v="18"/>
    <n v="81"/>
    <x v="3"/>
    <x v="1"/>
    <n v="3"/>
  </r>
  <r>
    <x v="0"/>
    <x v="0"/>
    <x v="119"/>
    <s v="MMR001CMP022"/>
    <s v="GCA"/>
    <s v="Urban"/>
    <n v="7"/>
    <n v="37"/>
    <n v="7"/>
    <n v="37"/>
    <n v="7"/>
    <n v="37"/>
    <x v="3"/>
    <x v="1"/>
    <n v="0"/>
  </r>
  <r>
    <x v="0"/>
    <x v="6"/>
    <x v="126"/>
    <s v="MMR001CMP033"/>
    <s v="GCA"/>
    <s v="Rural"/>
    <n v="18"/>
    <n v="82"/>
    <n v="12"/>
    <n v="51"/>
    <n v="18"/>
    <n v="81"/>
    <x v="3"/>
    <x v="2"/>
    <n v="3"/>
  </r>
  <r>
    <x v="1"/>
    <x v="13"/>
    <x v="88"/>
    <s v="MMR015CMP006"/>
    <s v="GCA"/>
    <s v="Rural"/>
    <n v="49"/>
    <n v="270"/>
    <n v="49"/>
    <n v="261"/>
    <n v="49"/>
    <n v="261"/>
    <x v="3"/>
    <x v="2"/>
    <n v="3"/>
  </r>
  <r>
    <x v="0"/>
    <x v="5"/>
    <x v="120"/>
    <s v="MMR001CMP073"/>
    <s v="GCA"/>
    <s v="Rural"/>
    <n v="45"/>
    <n v="269"/>
    <n v="39"/>
    <n v="237"/>
    <n v="39"/>
    <n v="237"/>
    <x v="3"/>
    <x v="0"/>
    <n v="3"/>
  </r>
  <r>
    <x v="1"/>
    <x v="13"/>
    <x v="88"/>
    <s v="MMR015CMP006"/>
    <s v="GCA"/>
    <s v="Rural"/>
    <n v="49"/>
    <n v="270"/>
    <n v="49"/>
    <n v="261"/>
    <n v="49"/>
    <n v="261"/>
    <x v="3"/>
    <x v="0"/>
    <n v="1"/>
  </r>
  <r>
    <x v="0"/>
    <x v="7"/>
    <x v="85"/>
    <s v="MMR001CMP052"/>
    <s v="GCA"/>
    <s v="Urban"/>
    <n v="43"/>
    <n v="237"/>
    <n v="39"/>
    <n v="223"/>
    <n v="39"/>
    <n v="223"/>
    <x v="3"/>
    <x v="2"/>
    <n v="6"/>
  </r>
  <r>
    <x v="0"/>
    <x v="7"/>
    <x v="85"/>
    <s v="MMR001CMP052"/>
    <s v="GCA"/>
    <s v="Urban"/>
    <n v="43"/>
    <n v="237"/>
    <n v="39"/>
    <n v="223"/>
    <n v="39"/>
    <n v="223"/>
    <x v="3"/>
    <x v="1"/>
    <n v="3"/>
  </r>
  <r>
    <x v="0"/>
    <x v="7"/>
    <x v="85"/>
    <s v="MMR001CMP052"/>
    <s v="GCA"/>
    <s v="Urban"/>
    <n v="43"/>
    <n v="237"/>
    <n v="39"/>
    <n v="223"/>
    <n v="39"/>
    <n v="223"/>
    <x v="3"/>
    <x v="0"/>
    <n v="3"/>
  </r>
  <r>
    <x v="0"/>
    <x v="0"/>
    <x v="76"/>
    <s v="MMR001CMP004"/>
    <s v="GCA"/>
    <s v="Urban"/>
    <n v="6"/>
    <n v="29"/>
    <n v="4"/>
    <n v="20"/>
    <n v="6"/>
    <n v="29"/>
    <x v="3"/>
    <x v="0"/>
    <n v="0"/>
  </r>
  <r>
    <x v="0"/>
    <x v="0"/>
    <x v="76"/>
    <s v="MMR001CMP004"/>
    <s v="GCA"/>
    <s v="Urban"/>
    <n v="6"/>
    <n v="29"/>
    <n v="4"/>
    <n v="20"/>
    <n v="6"/>
    <n v="29"/>
    <x v="3"/>
    <x v="1"/>
    <n v="0"/>
  </r>
  <r>
    <x v="0"/>
    <x v="6"/>
    <x v="121"/>
    <s v="MMR001CMP037"/>
    <s v="GCA"/>
    <s v="Urban"/>
    <n v="44"/>
    <n v="183"/>
    <n v="25"/>
    <n v="115"/>
    <n v="44"/>
    <n v="181"/>
    <x v="3"/>
    <x v="1"/>
    <n v="0"/>
  </r>
  <r>
    <x v="0"/>
    <x v="6"/>
    <x v="121"/>
    <s v="MMR001CMP037"/>
    <s v="GCA"/>
    <s v="Urban"/>
    <n v="44"/>
    <n v="183"/>
    <n v="25"/>
    <n v="115"/>
    <n v="44"/>
    <n v="181"/>
    <x v="3"/>
    <x v="2"/>
    <n v="2"/>
  </r>
  <r>
    <x v="0"/>
    <x v="7"/>
    <x v="87"/>
    <s v="MMR001CMP194"/>
    <s v="GCA"/>
    <s v="Mixed"/>
    <n v="12"/>
    <n v="52"/>
    <n v="12"/>
    <n v="56"/>
    <n v="12"/>
    <n v="56"/>
    <x v="3"/>
    <x v="2"/>
    <n v="0"/>
  </r>
  <r>
    <x v="0"/>
    <x v="7"/>
    <x v="87"/>
    <s v="MMR001CMP194"/>
    <s v="GCA"/>
    <s v="Mixed"/>
    <n v="12"/>
    <n v="52"/>
    <n v="12"/>
    <n v="56"/>
    <n v="12"/>
    <n v="56"/>
    <x v="3"/>
    <x v="1"/>
    <n v="0"/>
  </r>
  <r>
    <x v="0"/>
    <x v="7"/>
    <x v="87"/>
    <s v="MMR001CMP194"/>
    <s v="GCA"/>
    <s v="Mixed"/>
    <n v="12"/>
    <n v="52"/>
    <n v="12"/>
    <n v="56"/>
    <n v="12"/>
    <n v="56"/>
    <x v="3"/>
    <x v="0"/>
    <n v="0"/>
  </r>
  <r>
    <x v="1"/>
    <x v="13"/>
    <x v="86"/>
    <s v="MMR015CMP007"/>
    <s v="GCA"/>
    <s v="Rural"/>
    <n v="64"/>
    <n v="286"/>
    <n v="62"/>
    <n v="281"/>
    <n v="62"/>
    <n v="281"/>
    <x v="3"/>
    <x v="0"/>
    <n v="2"/>
  </r>
  <r>
    <x v="0"/>
    <x v="0"/>
    <x v="66"/>
    <s v="MMR001CMP020"/>
    <s v="GCA"/>
    <s v="Rural"/>
    <n v="21"/>
    <n v="99"/>
    <n v="18"/>
    <n v="89"/>
    <n v="21"/>
    <n v="99"/>
    <x v="3"/>
    <x v="2"/>
    <n v="4"/>
  </r>
  <r>
    <x v="0"/>
    <x v="8"/>
    <x v="107"/>
    <s v="MMR001CMP066"/>
    <s v="GCA"/>
    <s v="Urban"/>
    <n v="221"/>
    <n v="1003"/>
    <n v="192"/>
    <n v="873"/>
    <n v="192"/>
    <n v="873"/>
    <x v="3"/>
    <x v="0"/>
    <n v="15"/>
  </r>
  <r>
    <x v="0"/>
    <x v="5"/>
    <x v="120"/>
    <s v="MMR001CMP073"/>
    <s v="GCA"/>
    <s v="Rural"/>
    <n v="45"/>
    <n v="269"/>
    <n v="39"/>
    <n v="237"/>
    <n v="39"/>
    <n v="237"/>
    <x v="3"/>
    <x v="2"/>
    <n v="6"/>
  </r>
  <r>
    <x v="0"/>
    <x v="6"/>
    <x v="122"/>
    <s v="MMR001CMP038"/>
    <s v="GCA"/>
    <s v="Urban"/>
    <n v="70"/>
    <n v="278"/>
    <n v="37"/>
    <n v="156"/>
    <n v="71"/>
    <n v="277"/>
    <x v="3"/>
    <x v="2"/>
    <n v="16"/>
  </r>
  <r>
    <x v="0"/>
    <x v="6"/>
    <x v="122"/>
    <s v="MMR001CMP038"/>
    <s v="GCA"/>
    <s v="Urban"/>
    <n v="70"/>
    <n v="278"/>
    <n v="37"/>
    <n v="156"/>
    <n v="71"/>
    <n v="277"/>
    <x v="3"/>
    <x v="1"/>
    <n v="10"/>
  </r>
  <r>
    <x v="0"/>
    <x v="6"/>
    <x v="114"/>
    <s v="MMR001CMP031"/>
    <s v="GCA"/>
    <s v="Urban"/>
    <n v="143"/>
    <n v="800"/>
    <n v="113"/>
    <n v="618"/>
    <n v="143"/>
    <n v="800"/>
    <x v="3"/>
    <x v="0"/>
    <n v="25"/>
  </r>
  <r>
    <x v="0"/>
    <x v="6"/>
    <x v="122"/>
    <s v="MMR001CMP038"/>
    <s v="GCA"/>
    <s v="Urban"/>
    <n v="70"/>
    <n v="278"/>
    <n v="37"/>
    <n v="156"/>
    <n v="71"/>
    <n v="277"/>
    <x v="3"/>
    <x v="0"/>
    <n v="6"/>
  </r>
  <r>
    <x v="0"/>
    <x v="5"/>
    <x v="106"/>
    <s v="MMR001CMP072"/>
    <s v="GCA"/>
    <s v="Mixed"/>
    <n v="50"/>
    <n v="293"/>
    <n v="50"/>
    <n v="309"/>
    <n v="50"/>
    <n v="309"/>
    <x v="3"/>
    <x v="2"/>
    <n v="33"/>
  </r>
  <r>
    <x v="0"/>
    <x v="5"/>
    <x v="106"/>
    <s v="MMR001CMP072"/>
    <s v="GCA"/>
    <s v="Mixed"/>
    <n v="50"/>
    <n v="293"/>
    <n v="50"/>
    <n v="309"/>
    <n v="50"/>
    <n v="309"/>
    <x v="3"/>
    <x v="1"/>
    <n v="14"/>
  </r>
  <r>
    <x v="0"/>
    <x v="5"/>
    <x v="106"/>
    <s v="MMR001CMP072"/>
    <s v="GCA"/>
    <s v="Mixed"/>
    <n v="50"/>
    <n v="293"/>
    <n v="50"/>
    <n v="309"/>
    <n v="50"/>
    <n v="309"/>
    <x v="3"/>
    <x v="0"/>
    <n v="19"/>
  </r>
  <r>
    <x v="0"/>
    <x v="6"/>
    <x v="121"/>
    <s v="MMR001CMP037"/>
    <s v="GCA"/>
    <s v="Urban"/>
    <n v="44"/>
    <n v="183"/>
    <n v="25"/>
    <n v="115"/>
    <n v="44"/>
    <n v="181"/>
    <x v="3"/>
    <x v="0"/>
    <n v="2"/>
  </r>
  <r>
    <x v="1"/>
    <x v="13"/>
    <x v="88"/>
    <s v="MMR015CMP006"/>
    <s v="GCA"/>
    <s v="Rural"/>
    <n v="49"/>
    <n v="270"/>
    <n v="49"/>
    <n v="261"/>
    <n v="49"/>
    <n v="261"/>
    <x v="3"/>
    <x v="1"/>
    <n v="2"/>
  </r>
  <r>
    <x v="1"/>
    <x v="13"/>
    <x v="86"/>
    <s v="MMR015CMP007"/>
    <s v="GCA"/>
    <s v="Rural"/>
    <n v="64"/>
    <n v="286"/>
    <n v="62"/>
    <n v="281"/>
    <n v="62"/>
    <n v="281"/>
    <x v="3"/>
    <x v="1"/>
    <n v="7"/>
  </r>
  <r>
    <x v="0"/>
    <x v="8"/>
    <x v="107"/>
    <s v="MMR001CMP066"/>
    <s v="GCA"/>
    <s v="Urban"/>
    <n v="221"/>
    <n v="1003"/>
    <n v="192"/>
    <n v="873"/>
    <n v="192"/>
    <n v="873"/>
    <x v="3"/>
    <x v="2"/>
    <n v="28"/>
  </r>
  <r>
    <x v="0"/>
    <x v="5"/>
    <x v="92"/>
    <s v="MMR001CMP056"/>
    <s v="GCA"/>
    <s v="Urban"/>
    <n v="207"/>
    <n v="1863"/>
    <n v="391"/>
    <n v="1820"/>
    <n v="391"/>
    <n v="1820"/>
    <x v="3"/>
    <x v="1"/>
    <n v="67"/>
  </r>
  <r>
    <x v="0"/>
    <x v="5"/>
    <x v="120"/>
    <s v="MMR001CMP073"/>
    <s v="GCA"/>
    <s v="Rural"/>
    <n v="45"/>
    <n v="269"/>
    <n v="39"/>
    <n v="237"/>
    <n v="39"/>
    <n v="237"/>
    <x v="3"/>
    <x v="1"/>
    <n v="3"/>
  </r>
  <r>
    <x v="0"/>
    <x v="4"/>
    <x v="91"/>
    <s v="MMR001CMP195"/>
    <s v="GCA"/>
    <s v="Urban"/>
    <n v="143"/>
    <n v="638"/>
    <n v="131"/>
    <n v="593"/>
    <n v="141"/>
    <n v="638"/>
    <x v="3"/>
    <x v="1"/>
    <n v="13"/>
  </r>
  <r>
    <x v="0"/>
    <x v="7"/>
    <x v="124"/>
    <s v="MMR001CMP193"/>
    <s v="GCA"/>
    <s v="Rural"/>
    <n v="157"/>
    <n v="761"/>
    <n v="150"/>
    <n v="761"/>
    <n v="150"/>
    <n v="761"/>
    <x v="3"/>
    <x v="0"/>
    <n v="17"/>
  </r>
  <r>
    <x v="0"/>
    <x v="5"/>
    <x v="111"/>
    <s v="MMR001CMP071"/>
    <s v="GCA"/>
    <s v="Urban"/>
    <n v="29"/>
    <n v="182"/>
    <n v="36"/>
    <n v="215"/>
    <n v="36"/>
    <n v="217"/>
    <x v="3"/>
    <x v="0"/>
    <n v="1"/>
  </r>
  <r>
    <x v="0"/>
    <x v="4"/>
    <x v="91"/>
    <s v="MMR001CMP195"/>
    <s v="GCA"/>
    <s v="Urban"/>
    <n v="143"/>
    <n v="638"/>
    <n v="131"/>
    <n v="593"/>
    <n v="141"/>
    <n v="638"/>
    <x v="3"/>
    <x v="2"/>
    <n v="25"/>
  </r>
  <r>
    <x v="1"/>
    <x v="12"/>
    <x v="84"/>
    <s v="MMR015CMP209"/>
    <s v="GCA"/>
    <s v="Urban"/>
    <n v="31"/>
    <n v="183"/>
    <n v="29"/>
    <n v="157"/>
    <n v="29"/>
    <n v="157"/>
    <x v="3"/>
    <x v="1"/>
    <n v="1"/>
  </r>
  <r>
    <x v="1"/>
    <x v="12"/>
    <x v="84"/>
    <s v="MMR015CMP209"/>
    <s v="GCA"/>
    <s v="Urban"/>
    <n v="31"/>
    <n v="183"/>
    <n v="29"/>
    <n v="157"/>
    <n v="29"/>
    <n v="157"/>
    <x v="3"/>
    <x v="2"/>
    <n v="1"/>
  </r>
  <r>
    <x v="1"/>
    <x v="9"/>
    <x v="98"/>
    <s v="MMR015CMP215"/>
    <s v="GCA"/>
    <s v="Urban"/>
    <n v="126"/>
    <n v="572"/>
    <n v="123"/>
    <n v="571"/>
    <n v="124"/>
    <n v="575"/>
    <x v="3"/>
    <x v="1"/>
    <n v="8"/>
  </r>
  <r>
    <x v="1"/>
    <x v="14"/>
    <x v="90"/>
    <s v="MMR015CMP014"/>
    <s v="GCA"/>
    <s v="Urban"/>
    <n v="9"/>
    <n v="38"/>
    <n v="9"/>
    <n v="37"/>
    <n v="9"/>
    <n v="37"/>
    <x v="3"/>
    <x v="1"/>
    <n v="0"/>
  </r>
  <r>
    <x v="0"/>
    <x v="4"/>
    <x v="104"/>
    <s v="MMR001CMP043"/>
    <s v="NGCA"/>
    <s v="Sub-urban"/>
    <n v="154"/>
    <n v="920"/>
    <n v="512"/>
    <n v="1016"/>
    <n v="512"/>
    <n v="1016"/>
    <x v="3"/>
    <x v="2"/>
    <n v="36"/>
  </r>
  <r>
    <x v="0"/>
    <x v="4"/>
    <x v="104"/>
    <s v="MMR001CMP043"/>
    <s v="NGCA"/>
    <s v="Sub-urban"/>
    <n v="154"/>
    <n v="920"/>
    <n v="512"/>
    <n v="1016"/>
    <n v="512"/>
    <n v="1016"/>
    <x v="3"/>
    <x v="1"/>
    <n v="23"/>
  </r>
  <r>
    <x v="0"/>
    <x v="5"/>
    <x v="115"/>
    <s v="MMR001CMP070"/>
    <s v="GCA"/>
    <s v="Urban"/>
    <n v="188"/>
    <n v="993"/>
    <n v="190"/>
    <n v="1021"/>
    <n v="190"/>
    <n v="1021"/>
    <x v="3"/>
    <x v="2"/>
    <n v="0"/>
  </r>
  <r>
    <x v="1"/>
    <x v="13"/>
    <x v="83"/>
    <s v="MMR015CMP017"/>
    <s v="GCA"/>
    <s v="Urban"/>
    <n v="31"/>
    <n v="144"/>
    <n v="30"/>
    <n v="139"/>
    <n v="30"/>
    <n v="139"/>
    <x v="3"/>
    <x v="0"/>
    <n v="1"/>
  </r>
  <r>
    <x v="0"/>
    <x v="5"/>
    <x v="115"/>
    <s v="MMR001CMP070"/>
    <s v="GCA"/>
    <s v="Urban"/>
    <n v="188"/>
    <n v="993"/>
    <n v="190"/>
    <n v="1021"/>
    <n v="190"/>
    <n v="1021"/>
    <x v="3"/>
    <x v="1"/>
    <n v="0"/>
  </r>
  <r>
    <x v="0"/>
    <x v="4"/>
    <x v="123"/>
    <s v="MMR001CMP042"/>
    <s v="GCA"/>
    <s v="Urban"/>
    <n v="109"/>
    <n v="511"/>
    <n v="109"/>
    <n v="513"/>
    <n v="109"/>
    <n v="0"/>
    <x v="3"/>
    <x v="1"/>
    <n v="23"/>
  </r>
  <r>
    <x v="1"/>
    <x v="9"/>
    <x v="98"/>
    <s v="MMR015CMP215"/>
    <s v="GCA"/>
    <s v="Urban"/>
    <n v="126"/>
    <n v="572"/>
    <n v="123"/>
    <n v="571"/>
    <n v="124"/>
    <n v="575"/>
    <x v="3"/>
    <x v="0"/>
    <n v="6"/>
  </r>
  <r>
    <x v="0"/>
    <x v="5"/>
    <x v="111"/>
    <s v="MMR001CMP071"/>
    <s v="GCA"/>
    <s v="Urban"/>
    <n v="29"/>
    <n v="182"/>
    <n v="36"/>
    <n v="215"/>
    <n v="36"/>
    <n v="217"/>
    <x v="3"/>
    <x v="1"/>
    <n v="2"/>
  </r>
  <r>
    <x v="0"/>
    <x v="5"/>
    <x v="111"/>
    <s v="MMR001CMP071"/>
    <s v="GCA"/>
    <s v="Urban"/>
    <n v="29"/>
    <n v="182"/>
    <n v="36"/>
    <n v="215"/>
    <n v="36"/>
    <n v="217"/>
    <x v="3"/>
    <x v="2"/>
    <n v="3"/>
  </r>
  <r>
    <x v="0"/>
    <x v="4"/>
    <x v="91"/>
    <s v="MMR001CMP195"/>
    <s v="GCA"/>
    <s v="Urban"/>
    <n v="143"/>
    <n v="638"/>
    <n v="131"/>
    <n v="593"/>
    <n v="141"/>
    <n v="638"/>
    <x v="3"/>
    <x v="0"/>
    <n v="12"/>
  </r>
  <r>
    <x v="0"/>
    <x v="8"/>
    <x v="96"/>
    <s v="MMR001CMP133"/>
    <s v="GCA"/>
    <s v="Rural"/>
    <n v="111"/>
    <n v="541"/>
    <n v="107"/>
    <n v="525"/>
    <n v="111"/>
    <n v="525"/>
    <x v="3"/>
    <x v="0"/>
    <n v="2"/>
  </r>
  <r>
    <x v="1"/>
    <x v="9"/>
    <x v="98"/>
    <s v="MMR015CMP215"/>
    <s v="GCA"/>
    <s v="Urban"/>
    <n v="126"/>
    <n v="572"/>
    <n v="123"/>
    <n v="571"/>
    <n v="124"/>
    <n v="575"/>
    <x v="3"/>
    <x v="2"/>
    <n v="14"/>
  </r>
  <r>
    <x v="0"/>
    <x v="0"/>
    <x v="119"/>
    <s v="MMR001CMP022"/>
    <s v="GCA"/>
    <s v="Urban"/>
    <n v="7"/>
    <n v="37"/>
    <n v="7"/>
    <n v="37"/>
    <n v="7"/>
    <n v="37"/>
    <x v="3"/>
    <x v="2"/>
    <n v="0"/>
  </r>
  <r>
    <x v="1"/>
    <x v="12"/>
    <x v="82"/>
    <s v="MMR015CMP009"/>
    <s v="GCA"/>
    <s v="Urban"/>
    <n v="37"/>
    <n v="159"/>
    <n v="37"/>
    <n v="159"/>
    <n v="37"/>
    <n v="172"/>
    <x v="3"/>
    <x v="2"/>
    <n v="2"/>
  </r>
  <r>
    <x v="0"/>
    <x v="4"/>
    <x v="104"/>
    <s v="MMR001CMP043"/>
    <s v="NGCA"/>
    <s v="Sub-urban"/>
    <n v="154"/>
    <n v="920"/>
    <n v="512"/>
    <n v="1016"/>
    <n v="512"/>
    <n v="1016"/>
    <x v="3"/>
    <x v="0"/>
    <n v="13"/>
  </r>
  <r>
    <x v="0"/>
    <x v="8"/>
    <x v="96"/>
    <s v="MMR001CMP133"/>
    <s v="GCA"/>
    <s v="Rural"/>
    <n v="111"/>
    <n v="541"/>
    <n v="107"/>
    <n v="525"/>
    <n v="111"/>
    <n v="525"/>
    <x v="3"/>
    <x v="2"/>
    <n v="5"/>
  </r>
  <r>
    <x v="0"/>
    <x v="6"/>
    <x v="109"/>
    <s v="MMR001CMP030"/>
    <s v="GCA"/>
    <s v="Urban"/>
    <n v="31"/>
    <n v="171"/>
    <n v="23"/>
    <n v="124"/>
    <n v="31"/>
    <n v="171"/>
    <x v="3"/>
    <x v="1"/>
    <n v="1"/>
  </r>
  <r>
    <x v="1"/>
    <x v="9"/>
    <x v="99"/>
    <s v="MMR015CMP214"/>
    <s v="GCA"/>
    <s v="Urban"/>
    <n v="38"/>
    <n v="198"/>
    <n v="35"/>
    <n v="188"/>
    <n v="37"/>
    <n v="198"/>
    <x v="3"/>
    <x v="0"/>
    <n v="2"/>
  </r>
  <r>
    <x v="0"/>
    <x v="6"/>
    <x v="109"/>
    <s v="MMR001CMP030"/>
    <s v="GCA"/>
    <s v="Urban"/>
    <n v="31"/>
    <n v="171"/>
    <n v="23"/>
    <n v="124"/>
    <n v="31"/>
    <n v="171"/>
    <x v="3"/>
    <x v="2"/>
    <n v="2"/>
  </r>
  <r>
    <x v="0"/>
    <x v="0"/>
    <x v="93"/>
    <s v="MMR001CMP023"/>
    <s v="GCA"/>
    <s v="Urban"/>
    <n v="54"/>
    <n v="258"/>
    <n v="53"/>
    <n v="251"/>
    <n v="54"/>
    <n v="257"/>
    <x v="3"/>
    <x v="1"/>
    <n v="2"/>
  </r>
  <r>
    <x v="0"/>
    <x v="0"/>
    <x v="119"/>
    <s v="MMR001CMP022"/>
    <s v="GCA"/>
    <s v="Urban"/>
    <n v="7"/>
    <n v="37"/>
    <n v="7"/>
    <n v="37"/>
    <n v="7"/>
    <n v="37"/>
    <x v="3"/>
    <x v="0"/>
    <n v="0"/>
  </r>
  <r>
    <x v="0"/>
    <x v="0"/>
    <x v="93"/>
    <s v="MMR001CMP023"/>
    <s v="GCA"/>
    <s v="Urban"/>
    <n v="54"/>
    <n v="258"/>
    <n v="53"/>
    <n v="251"/>
    <n v="54"/>
    <n v="257"/>
    <x v="3"/>
    <x v="2"/>
    <n v="5"/>
  </r>
  <r>
    <x v="0"/>
    <x v="4"/>
    <x v="123"/>
    <s v="MMR001CMP042"/>
    <s v="GCA"/>
    <s v="Urban"/>
    <n v="109"/>
    <n v="511"/>
    <n v="109"/>
    <n v="513"/>
    <n v="109"/>
    <n v="0"/>
    <x v="3"/>
    <x v="2"/>
    <n v="0"/>
  </r>
  <r>
    <x v="0"/>
    <x v="7"/>
    <x v="118"/>
    <s v="MMR001CMP047"/>
    <s v="GCA"/>
    <s v="Urban"/>
    <n v="652"/>
    <n v="3706"/>
    <n v="629"/>
    <n v="3794"/>
    <n v="629"/>
    <n v="3794"/>
    <x v="3"/>
    <x v="2"/>
    <n v="111"/>
  </r>
  <r>
    <x v="1"/>
    <x v="13"/>
    <x v="83"/>
    <s v="MMR015CMP017"/>
    <s v="GCA"/>
    <s v="Urban"/>
    <n v="31"/>
    <n v="144"/>
    <n v="30"/>
    <n v="139"/>
    <n v="30"/>
    <n v="139"/>
    <x v="3"/>
    <x v="2"/>
    <n v="5"/>
  </r>
  <r>
    <x v="1"/>
    <x v="13"/>
    <x v="83"/>
    <s v="MMR015CMP017"/>
    <s v="GCA"/>
    <s v="Urban"/>
    <n v="31"/>
    <n v="144"/>
    <n v="30"/>
    <n v="139"/>
    <n v="30"/>
    <n v="139"/>
    <x v="3"/>
    <x v="1"/>
    <n v="4"/>
  </r>
  <r>
    <x v="0"/>
    <x v="7"/>
    <x v="118"/>
    <s v="MMR001CMP047"/>
    <s v="GCA"/>
    <s v="Urban"/>
    <n v="652"/>
    <n v="3706"/>
    <n v="629"/>
    <n v="3794"/>
    <n v="629"/>
    <n v="3794"/>
    <x v="3"/>
    <x v="0"/>
    <n v="52"/>
  </r>
  <r>
    <x v="0"/>
    <x v="6"/>
    <x v="95"/>
    <s v="MMR001CMP041"/>
    <s v="GCA"/>
    <s v="Rural"/>
    <n v="172"/>
    <n v="838"/>
    <n v="179"/>
    <n v="940"/>
    <n v="179"/>
    <n v="940"/>
    <x v="3"/>
    <x v="1"/>
    <n v="18"/>
  </r>
  <r>
    <x v="0"/>
    <x v="7"/>
    <x v="124"/>
    <s v="MMR001CMP193"/>
    <s v="GCA"/>
    <s v="Rural"/>
    <n v="157"/>
    <n v="761"/>
    <n v="150"/>
    <n v="761"/>
    <n v="150"/>
    <n v="761"/>
    <x v="3"/>
    <x v="1"/>
    <n v="19"/>
  </r>
  <r>
    <x v="0"/>
    <x v="7"/>
    <x v="118"/>
    <s v="MMR001CMP047"/>
    <s v="GCA"/>
    <s v="Urban"/>
    <n v="652"/>
    <n v="3706"/>
    <n v="629"/>
    <n v="3794"/>
    <n v="629"/>
    <n v="3794"/>
    <x v="3"/>
    <x v="1"/>
    <n v="59"/>
  </r>
  <r>
    <x v="0"/>
    <x v="6"/>
    <x v="95"/>
    <s v="MMR001CMP041"/>
    <s v="GCA"/>
    <s v="Rural"/>
    <n v="172"/>
    <n v="838"/>
    <n v="179"/>
    <n v="940"/>
    <n v="179"/>
    <n v="940"/>
    <x v="3"/>
    <x v="0"/>
    <n v="13"/>
  </r>
  <r>
    <x v="0"/>
    <x v="7"/>
    <x v="124"/>
    <s v="MMR001CMP193"/>
    <s v="GCA"/>
    <s v="Rural"/>
    <n v="157"/>
    <n v="761"/>
    <n v="150"/>
    <n v="761"/>
    <n v="150"/>
    <n v="761"/>
    <x v="3"/>
    <x v="2"/>
    <n v="0"/>
  </r>
  <r>
    <x v="0"/>
    <x v="6"/>
    <x v="95"/>
    <s v="MMR001CMP041"/>
    <s v="GCA"/>
    <s v="Rural"/>
    <n v="172"/>
    <n v="838"/>
    <n v="179"/>
    <n v="940"/>
    <n v="179"/>
    <n v="940"/>
    <x v="3"/>
    <x v="2"/>
    <n v="31"/>
  </r>
  <r>
    <x v="1"/>
    <x v="13"/>
    <x v="100"/>
    <s v="MMR015CMP217"/>
    <s v="GCA"/>
    <s v="Mixed"/>
    <n v="23"/>
    <n v="112"/>
    <n v="22"/>
    <n v="111"/>
    <n v="22"/>
    <n v="111"/>
    <x v="3"/>
    <x v="2"/>
    <n v="3"/>
  </r>
  <r>
    <x v="1"/>
    <x v="9"/>
    <x v="99"/>
    <s v="MMR015CMP214"/>
    <s v="GCA"/>
    <s v="Urban"/>
    <n v="38"/>
    <n v="198"/>
    <n v="35"/>
    <n v="188"/>
    <n v="37"/>
    <n v="198"/>
    <x v="3"/>
    <x v="2"/>
    <n v="7"/>
  </r>
  <r>
    <x v="1"/>
    <x v="13"/>
    <x v="100"/>
    <s v="MMR015CMP217"/>
    <s v="GCA"/>
    <s v="Mixed"/>
    <n v="23"/>
    <n v="112"/>
    <n v="22"/>
    <n v="111"/>
    <n v="22"/>
    <n v="111"/>
    <x v="3"/>
    <x v="1"/>
    <n v="2"/>
  </r>
  <r>
    <x v="0"/>
    <x v="0"/>
    <x v="44"/>
    <s v="MMR001CMP013"/>
    <s v="GCA"/>
    <s v="Urban"/>
    <n v="44"/>
    <n v="191"/>
    <n v="18"/>
    <n v="65"/>
    <n v="44"/>
    <n v="191"/>
    <x v="4"/>
    <x v="2"/>
    <n v="5"/>
  </r>
  <r>
    <x v="0"/>
    <x v="1"/>
    <x v="1"/>
    <s v="MMR001CMP231"/>
    <s v="GCA"/>
    <s v="Rural"/>
    <n v="46"/>
    <n v="225"/>
    <n v="50"/>
    <n v="242"/>
    <n v="50"/>
    <n v="242"/>
    <x v="4"/>
    <x v="1"/>
    <n v="6"/>
  </r>
  <r>
    <x v="0"/>
    <x v="1"/>
    <x v="1"/>
    <s v="MMR001CMP231"/>
    <s v="GCA"/>
    <s v="Rural"/>
    <n v="46"/>
    <n v="225"/>
    <n v="50"/>
    <n v="242"/>
    <n v="50"/>
    <n v="242"/>
    <x v="4"/>
    <x v="0"/>
    <n v="5"/>
  </r>
  <r>
    <x v="0"/>
    <x v="3"/>
    <x v="3"/>
    <s v="MMR001CMP078"/>
    <s v="GCA"/>
    <s v="Mixed"/>
    <n v="13"/>
    <n v="64"/>
    <n v="13"/>
    <n v="64"/>
    <n v="13"/>
    <n v="64"/>
    <x v="4"/>
    <x v="2"/>
    <n v="1"/>
  </r>
  <r>
    <x v="0"/>
    <x v="0"/>
    <x v="63"/>
    <s v="MMR001CMP007"/>
    <s v="GCA"/>
    <s v="Urban"/>
    <n v="22"/>
    <n v="111"/>
    <n v="21"/>
    <n v="102"/>
    <n v="22"/>
    <n v="111"/>
    <x v="4"/>
    <x v="0"/>
    <n v="2"/>
  </r>
  <r>
    <x v="0"/>
    <x v="0"/>
    <x v="63"/>
    <s v="MMR001CMP007"/>
    <s v="GCA"/>
    <s v="Urban"/>
    <n v="22"/>
    <n v="111"/>
    <n v="21"/>
    <n v="102"/>
    <n v="22"/>
    <n v="111"/>
    <x v="4"/>
    <x v="1"/>
    <n v="1"/>
  </r>
  <r>
    <x v="0"/>
    <x v="10"/>
    <x v="23"/>
    <s v="MMR001CMP152"/>
    <s v="GCA"/>
    <s v="Rural"/>
    <n v="18"/>
    <n v="141"/>
    <n v="13"/>
    <n v="76"/>
    <n v="19"/>
    <n v="100"/>
    <x v="4"/>
    <x v="0"/>
    <n v="2"/>
  </r>
  <r>
    <x v="0"/>
    <x v="1"/>
    <x v="70"/>
    <s v="MMR001CMP169"/>
    <s v="GCA"/>
    <s v="Rural"/>
    <n v="36"/>
    <n v="220"/>
    <n v="36"/>
    <n v="220"/>
    <n v="36"/>
    <n v="220"/>
    <x v="4"/>
    <x v="2"/>
    <n v="13"/>
  </r>
  <r>
    <x v="0"/>
    <x v="10"/>
    <x v="23"/>
    <s v="MMR001CMP152"/>
    <s v="GCA"/>
    <s v="Rural"/>
    <n v="18"/>
    <n v="141"/>
    <n v="13"/>
    <n v="76"/>
    <n v="19"/>
    <n v="100"/>
    <x v="4"/>
    <x v="1"/>
    <n v="2"/>
  </r>
  <r>
    <x v="0"/>
    <x v="6"/>
    <x v="62"/>
    <s v="MMR001CMP115"/>
    <s v="NGCA"/>
    <s v="Sub-urban"/>
    <n v="136"/>
    <n v="1116"/>
    <n v="146"/>
    <n v="1072"/>
    <n v="146"/>
    <n v="1072"/>
    <x v="4"/>
    <x v="1"/>
    <n v="20"/>
  </r>
  <r>
    <x v="0"/>
    <x v="5"/>
    <x v="15"/>
    <s v="MMR001CMP131"/>
    <s v="NGCA"/>
    <s v="Rural"/>
    <n v="375"/>
    <n v="1598"/>
    <n v="375"/>
    <m/>
    <n v="375"/>
    <n v="0"/>
    <x v="4"/>
    <x v="0"/>
    <n v="40"/>
  </r>
  <r>
    <x v="0"/>
    <x v="1"/>
    <x v="70"/>
    <s v="MMR001CMP169"/>
    <s v="GCA"/>
    <s v="Rural"/>
    <n v="36"/>
    <n v="220"/>
    <n v="36"/>
    <n v="220"/>
    <n v="36"/>
    <n v="220"/>
    <x v="4"/>
    <x v="1"/>
    <n v="8"/>
  </r>
  <r>
    <x v="0"/>
    <x v="1"/>
    <x v="30"/>
    <s v="MMR001CMP184"/>
    <s v="GCA"/>
    <s v="Rural"/>
    <n v="35"/>
    <n v="220"/>
    <n v="35"/>
    <n v="173"/>
    <n v="35"/>
    <n v="173"/>
    <x v="4"/>
    <x v="0"/>
    <n v="2"/>
  </r>
  <r>
    <x v="0"/>
    <x v="6"/>
    <x v="62"/>
    <s v="MMR001CMP115"/>
    <s v="NGCA"/>
    <s v="Sub-urban"/>
    <n v="136"/>
    <n v="1116"/>
    <n v="146"/>
    <n v="1072"/>
    <n v="146"/>
    <n v="1072"/>
    <x v="4"/>
    <x v="2"/>
    <n v="47"/>
  </r>
  <r>
    <x v="0"/>
    <x v="6"/>
    <x v="62"/>
    <s v="MMR001CMP115"/>
    <s v="NGCA"/>
    <s v="Sub-urban"/>
    <n v="136"/>
    <n v="1116"/>
    <n v="146"/>
    <n v="1072"/>
    <n v="146"/>
    <n v="1072"/>
    <x v="4"/>
    <x v="0"/>
    <n v="27"/>
  </r>
  <r>
    <x v="0"/>
    <x v="1"/>
    <x v="30"/>
    <s v="MMR001CMP184"/>
    <s v="GCA"/>
    <s v="Rural"/>
    <n v="35"/>
    <n v="220"/>
    <n v="35"/>
    <n v="173"/>
    <n v="35"/>
    <n v="173"/>
    <x v="4"/>
    <x v="1"/>
    <n v="5"/>
  </r>
  <r>
    <x v="0"/>
    <x v="0"/>
    <x v="10"/>
    <s v="MMR001CMP003"/>
    <s v="GCA"/>
    <s v="Urban"/>
    <n v="32"/>
    <n v="146"/>
    <n v="28"/>
    <n v="138"/>
    <n v="32"/>
    <n v="161"/>
    <x v="4"/>
    <x v="0"/>
    <n v="4"/>
  </r>
  <r>
    <x v="0"/>
    <x v="1"/>
    <x v="30"/>
    <s v="MMR001CMP184"/>
    <s v="GCA"/>
    <s v="Rural"/>
    <n v="35"/>
    <n v="220"/>
    <n v="35"/>
    <n v="173"/>
    <n v="35"/>
    <n v="173"/>
    <x v="4"/>
    <x v="2"/>
    <n v="7"/>
  </r>
  <r>
    <x v="0"/>
    <x v="0"/>
    <x v="44"/>
    <s v="MMR001CMP013"/>
    <s v="GCA"/>
    <s v="Urban"/>
    <n v="44"/>
    <n v="191"/>
    <n v="18"/>
    <n v="65"/>
    <n v="44"/>
    <n v="191"/>
    <x v="4"/>
    <x v="0"/>
    <n v="3"/>
  </r>
  <r>
    <x v="0"/>
    <x v="0"/>
    <x v="44"/>
    <s v="MMR001CMP013"/>
    <s v="GCA"/>
    <s v="Urban"/>
    <n v="44"/>
    <n v="191"/>
    <n v="18"/>
    <n v="65"/>
    <n v="44"/>
    <n v="191"/>
    <x v="4"/>
    <x v="1"/>
    <n v="2"/>
  </r>
  <r>
    <x v="0"/>
    <x v="6"/>
    <x v="40"/>
    <s v="MMR001CMP039"/>
    <s v="GCA"/>
    <s v="Rural"/>
    <n v="48"/>
    <n v="199"/>
    <n v="46"/>
    <n v="192"/>
    <n v="46"/>
    <n v="192"/>
    <x v="4"/>
    <x v="2"/>
    <n v="6"/>
  </r>
  <r>
    <x v="0"/>
    <x v="8"/>
    <x v="71"/>
    <s v="MMR001CMP228"/>
    <s v="GCA"/>
    <s v="Rural"/>
    <n v="123"/>
    <n v="555"/>
    <n v="443"/>
    <n v="2248"/>
    <n v="443"/>
    <n v="0"/>
    <x v="4"/>
    <x v="2"/>
    <n v="0"/>
  </r>
  <r>
    <x v="0"/>
    <x v="0"/>
    <x v="67"/>
    <s v="MMR001CMP006"/>
    <s v="GCA"/>
    <s v="Urban"/>
    <n v="95"/>
    <n v="385"/>
    <m/>
    <m/>
    <m/>
    <n v="395"/>
    <x v="4"/>
    <x v="1"/>
    <n v="8"/>
  </r>
  <r>
    <x v="0"/>
    <x v="0"/>
    <x v="67"/>
    <s v="MMR001CMP006"/>
    <s v="GCA"/>
    <s v="Urban"/>
    <n v="95"/>
    <n v="385"/>
    <m/>
    <m/>
    <m/>
    <n v="395"/>
    <x v="4"/>
    <x v="0"/>
    <n v="9"/>
  </r>
  <r>
    <x v="0"/>
    <x v="1"/>
    <x v="49"/>
    <s v="MMR001CMP179"/>
    <s v="GCA"/>
    <s v="Rural"/>
    <n v="77"/>
    <n v="393"/>
    <n v="77"/>
    <n v="393"/>
    <n v="77"/>
    <n v="393"/>
    <x v="4"/>
    <x v="2"/>
    <n v="19"/>
  </r>
  <r>
    <x v="0"/>
    <x v="6"/>
    <x v="22"/>
    <s v="MMR001CMP027"/>
    <s v="GCA"/>
    <s v="Rural"/>
    <n v="22"/>
    <n v="128"/>
    <n v="21"/>
    <n v="123"/>
    <n v="22"/>
    <n v="128"/>
    <x v="4"/>
    <x v="0"/>
    <n v="4"/>
  </r>
  <r>
    <x v="0"/>
    <x v="3"/>
    <x v="57"/>
    <s v="MMR001CMP079"/>
    <s v="GCA"/>
    <s v="Urban"/>
    <n v="14"/>
    <n v="44"/>
    <n v="12"/>
    <n v="42"/>
    <n v="12"/>
    <n v="42"/>
    <x v="4"/>
    <x v="1"/>
    <n v="2"/>
  </r>
  <r>
    <x v="0"/>
    <x v="8"/>
    <x v="71"/>
    <s v="MMR001CMP228"/>
    <s v="GCA"/>
    <s v="Rural"/>
    <n v="123"/>
    <n v="555"/>
    <n v="443"/>
    <n v="2248"/>
    <n v="443"/>
    <n v="0"/>
    <x v="4"/>
    <x v="1"/>
    <n v="30"/>
  </r>
  <r>
    <x v="0"/>
    <x v="8"/>
    <x v="71"/>
    <s v="MMR001CMP228"/>
    <s v="GCA"/>
    <s v="Rural"/>
    <n v="123"/>
    <n v="555"/>
    <n v="443"/>
    <n v="2248"/>
    <n v="443"/>
    <n v="0"/>
    <x v="4"/>
    <x v="0"/>
    <n v="27"/>
  </r>
  <r>
    <x v="0"/>
    <x v="3"/>
    <x v="57"/>
    <s v="MMR001CMP079"/>
    <s v="GCA"/>
    <s v="Urban"/>
    <n v="14"/>
    <n v="44"/>
    <n v="12"/>
    <n v="42"/>
    <n v="12"/>
    <n v="42"/>
    <x v="4"/>
    <x v="2"/>
    <n v="3"/>
  </r>
  <r>
    <x v="0"/>
    <x v="0"/>
    <x v="63"/>
    <s v="MMR001CMP007"/>
    <s v="GCA"/>
    <s v="Urban"/>
    <n v="22"/>
    <n v="111"/>
    <n v="21"/>
    <n v="102"/>
    <n v="22"/>
    <n v="111"/>
    <x v="4"/>
    <x v="2"/>
    <n v="3"/>
  </r>
  <r>
    <x v="0"/>
    <x v="1"/>
    <x v="49"/>
    <s v="MMR001CMP179"/>
    <s v="GCA"/>
    <s v="Rural"/>
    <n v="77"/>
    <n v="393"/>
    <n v="77"/>
    <n v="393"/>
    <n v="77"/>
    <n v="393"/>
    <x v="4"/>
    <x v="1"/>
    <n v="7"/>
  </r>
  <r>
    <x v="0"/>
    <x v="1"/>
    <x v="11"/>
    <s v="MMR001CMP176"/>
    <s v="GCA"/>
    <s v="Urban"/>
    <n v="67"/>
    <n v="350"/>
    <n v="67"/>
    <n v="351"/>
    <n v="67"/>
    <n v="351"/>
    <x v="4"/>
    <x v="0"/>
    <n v="7"/>
  </r>
  <r>
    <x v="0"/>
    <x v="1"/>
    <x v="1"/>
    <s v="MMR001CMP231"/>
    <s v="GCA"/>
    <s v="Rural"/>
    <n v="46"/>
    <n v="225"/>
    <n v="50"/>
    <n v="242"/>
    <n v="50"/>
    <n v="242"/>
    <x v="4"/>
    <x v="2"/>
    <n v="11"/>
  </r>
  <r>
    <x v="0"/>
    <x v="10"/>
    <x v="23"/>
    <s v="MMR001CMP152"/>
    <s v="GCA"/>
    <s v="Rural"/>
    <n v="18"/>
    <n v="141"/>
    <n v="13"/>
    <n v="76"/>
    <n v="19"/>
    <n v="100"/>
    <x v="4"/>
    <x v="2"/>
    <n v="4"/>
  </r>
  <r>
    <x v="0"/>
    <x v="5"/>
    <x v="28"/>
    <s v="MMR001CMP062"/>
    <s v="GCA"/>
    <s v="Urban"/>
    <n v="261"/>
    <n v="1155"/>
    <n v="259"/>
    <n v="1160"/>
    <n v="259"/>
    <n v="0"/>
    <x v="4"/>
    <x v="1"/>
    <n v="35"/>
  </r>
  <r>
    <x v="0"/>
    <x v="5"/>
    <x v="51"/>
    <s v="MMR001CMP069"/>
    <s v="GCA"/>
    <s v="Urban"/>
    <n v="124"/>
    <n v="544"/>
    <n v="124"/>
    <n v="633"/>
    <n v="124"/>
    <n v="0"/>
    <x v="4"/>
    <x v="2"/>
    <n v="0"/>
  </r>
  <r>
    <x v="0"/>
    <x v="5"/>
    <x v="51"/>
    <s v="MMR001CMP069"/>
    <s v="GCA"/>
    <s v="Urban"/>
    <n v="124"/>
    <n v="544"/>
    <n v="124"/>
    <n v="633"/>
    <n v="124"/>
    <n v="0"/>
    <x v="4"/>
    <x v="1"/>
    <n v="4"/>
  </r>
  <r>
    <x v="0"/>
    <x v="5"/>
    <x v="51"/>
    <s v="MMR001CMP069"/>
    <s v="GCA"/>
    <s v="Urban"/>
    <n v="124"/>
    <n v="544"/>
    <n v="124"/>
    <n v="633"/>
    <n v="124"/>
    <n v="0"/>
    <x v="4"/>
    <x v="0"/>
    <n v="6"/>
  </r>
  <r>
    <x v="0"/>
    <x v="3"/>
    <x v="57"/>
    <s v="MMR001CMP079"/>
    <s v="GCA"/>
    <s v="Urban"/>
    <n v="14"/>
    <n v="44"/>
    <n v="12"/>
    <n v="42"/>
    <n v="12"/>
    <n v="42"/>
    <x v="4"/>
    <x v="0"/>
    <n v="1"/>
  </r>
  <r>
    <x v="0"/>
    <x v="6"/>
    <x v="22"/>
    <s v="MMR001CMP027"/>
    <s v="GCA"/>
    <s v="Rural"/>
    <n v="22"/>
    <n v="128"/>
    <n v="21"/>
    <n v="123"/>
    <n v="22"/>
    <n v="128"/>
    <x v="4"/>
    <x v="1"/>
    <n v="2"/>
  </r>
  <r>
    <x v="0"/>
    <x v="3"/>
    <x v="3"/>
    <s v="MMR001CMP078"/>
    <s v="GCA"/>
    <s v="Mixed"/>
    <n v="13"/>
    <n v="64"/>
    <n v="13"/>
    <n v="64"/>
    <n v="13"/>
    <n v="64"/>
    <x v="4"/>
    <x v="1"/>
    <n v="0"/>
  </r>
  <r>
    <x v="0"/>
    <x v="7"/>
    <x v="29"/>
    <s v="MMR001CMP050"/>
    <s v="GCA"/>
    <s v="Urban"/>
    <n v="274"/>
    <n v="1349"/>
    <n v="255"/>
    <n v="1126"/>
    <n v="255"/>
    <n v="0"/>
    <x v="4"/>
    <x v="2"/>
    <n v="0"/>
  </r>
  <r>
    <x v="0"/>
    <x v="7"/>
    <x v="29"/>
    <s v="MMR001CMP050"/>
    <s v="GCA"/>
    <s v="Urban"/>
    <n v="274"/>
    <n v="1349"/>
    <n v="255"/>
    <n v="1126"/>
    <n v="255"/>
    <n v="0"/>
    <x v="4"/>
    <x v="1"/>
    <n v="29"/>
  </r>
  <r>
    <x v="0"/>
    <x v="6"/>
    <x v="22"/>
    <s v="MMR001CMP027"/>
    <s v="GCA"/>
    <s v="Rural"/>
    <n v="22"/>
    <n v="128"/>
    <n v="21"/>
    <n v="123"/>
    <n v="22"/>
    <n v="128"/>
    <x v="4"/>
    <x v="2"/>
    <n v="6"/>
  </r>
  <r>
    <x v="0"/>
    <x v="7"/>
    <x v="29"/>
    <s v="MMR001CMP050"/>
    <s v="GCA"/>
    <s v="Urban"/>
    <n v="274"/>
    <n v="1349"/>
    <n v="255"/>
    <n v="1126"/>
    <n v="255"/>
    <n v="0"/>
    <x v="4"/>
    <x v="0"/>
    <n v="25"/>
  </r>
  <r>
    <x v="0"/>
    <x v="3"/>
    <x v="3"/>
    <s v="MMR001CMP078"/>
    <s v="GCA"/>
    <s v="Mixed"/>
    <n v="13"/>
    <n v="64"/>
    <n v="13"/>
    <n v="64"/>
    <n v="13"/>
    <n v="64"/>
    <x v="4"/>
    <x v="0"/>
    <n v="1"/>
  </r>
  <r>
    <x v="0"/>
    <x v="1"/>
    <x v="49"/>
    <s v="MMR001CMP179"/>
    <s v="GCA"/>
    <s v="Rural"/>
    <n v="77"/>
    <n v="393"/>
    <n v="77"/>
    <n v="393"/>
    <n v="77"/>
    <n v="393"/>
    <x v="4"/>
    <x v="0"/>
    <n v="12"/>
  </r>
  <r>
    <x v="0"/>
    <x v="1"/>
    <x v="75"/>
    <s v="MMR001CMP183"/>
    <s v="GCA"/>
    <s v="Mixed"/>
    <n v="8"/>
    <n v="40"/>
    <n v="8"/>
    <m/>
    <n v="8"/>
    <n v="0"/>
    <x v="4"/>
    <x v="0"/>
    <n v="0"/>
  </r>
  <r>
    <x v="0"/>
    <x v="1"/>
    <x v="70"/>
    <s v="MMR001CMP169"/>
    <s v="GCA"/>
    <s v="Rural"/>
    <n v="36"/>
    <n v="220"/>
    <n v="36"/>
    <n v="220"/>
    <n v="36"/>
    <n v="220"/>
    <x v="4"/>
    <x v="0"/>
    <n v="5"/>
  </r>
  <r>
    <x v="0"/>
    <x v="6"/>
    <x v="60"/>
    <s v="MMR001CMP025"/>
    <s v="GCA"/>
    <s v="Urban"/>
    <n v="65"/>
    <n v="328"/>
    <n v="31"/>
    <n v="170"/>
    <n v="65"/>
    <n v="328"/>
    <x v="4"/>
    <x v="1"/>
    <n v="6"/>
  </r>
  <r>
    <x v="0"/>
    <x v="1"/>
    <x v="45"/>
    <s v="MMR001CMP174"/>
    <s v="GCA"/>
    <s v="Urban"/>
    <n v="65"/>
    <n v="347"/>
    <n v="66"/>
    <n v="354"/>
    <n v="66"/>
    <n v="0"/>
    <x v="4"/>
    <x v="2"/>
    <n v="0"/>
  </r>
  <r>
    <x v="0"/>
    <x v="1"/>
    <x v="45"/>
    <s v="MMR001CMP174"/>
    <s v="GCA"/>
    <s v="Urban"/>
    <n v="65"/>
    <n v="347"/>
    <n v="66"/>
    <n v="354"/>
    <n v="66"/>
    <n v="0"/>
    <x v="4"/>
    <x v="1"/>
    <n v="16"/>
  </r>
  <r>
    <x v="0"/>
    <x v="1"/>
    <x v="45"/>
    <s v="MMR001CMP174"/>
    <s v="GCA"/>
    <s v="Urban"/>
    <n v="65"/>
    <n v="347"/>
    <n v="66"/>
    <n v="354"/>
    <n v="66"/>
    <n v="0"/>
    <x v="4"/>
    <x v="0"/>
    <n v="8"/>
  </r>
  <r>
    <x v="0"/>
    <x v="6"/>
    <x v="60"/>
    <s v="MMR001CMP025"/>
    <s v="GCA"/>
    <s v="Urban"/>
    <n v="65"/>
    <n v="328"/>
    <n v="31"/>
    <n v="170"/>
    <n v="65"/>
    <n v="328"/>
    <x v="4"/>
    <x v="0"/>
    <n v="2"/>
  </r>
  <r>
    <x v="0"/>
    <x v="8"/>
    <x v="79"/>
    <s v="MMR001CMP230"/>
    <s v="GCA"/>
    <s v="Rural"/>
    <n v="113"/>
    <n v="490"/>
    <n v="113"/>
    <n v="476"/>
    <n v="113"/>
    <n v="476"/>
    <x v="4"/>
    <x v="1"/>
    <n v="14"/>
  </r>
  <r>
    <x v="1"/>
    <x v="9"/>
    <x v="20"/>
    <s v="MMR015CMP001"/>
    <s v="GCA"/>
    <s v="Urban"/>
    <n v="73"/>
    <n v="388"/>
    <n v="68"/>
    <n v="343"/>
    <n v="73"/>
    <n v="380"/>
    <x v="4"/>
    <x v="1"/>
    <n v="15"/>
  </r>
  <r>
    <x v="0"/>
    <x v="0"/>
    <x v="10"/>
    <s v="MMR001CMP003"/>
    <s v="GCA"/>
    <s v="Urban"/>
    <n v="32"/>
    <n v="146"/>
    <n v="28"/>
    <n v="138"/>
    <n v="32"/>
    <n v="161"/>
    <x v="4"/>
    <x v="1"/>
    <n v="4"/>
  </r>
  <r>
    <x v="0"/>
    <x v="1"/>
    <x v="35"/>
    <s v="MMR001CMP229"/>
    <s v="GCA"/>
    <s v="Rural"/>
    <n v="116"/>
    <n v="530"/>
    <n v="104"/>
    <n v="504"/>
    <n v="104"/>
    <n v="504"/>
    <x v="4"/>
    <x v="2"/>
    <n v="33"/>
  </r>
  <r>
    <x v="0"/>
    <x v="11"/>
    <x v="31"/>
    <s v="MMR001CMP234"/>
    <s v="GCA"/>
    <s v="Urban"/>
    <n v="59"/>
    <n v="235"/>
    <n v="59"/>
    <n v="235"/>
    <n v="59"/>
    <n v="235"/>
    <x v="4"/>
    <x v="0"/>
    <n v="9"/>
  </r>
  <r>
    <x v="0"/>
    <x v="1"/>
    <x v="35"/>
    <s v="MMR001CMP229"/>
    <s v="GCA"/>
    <s v="Rural"/>
    <n v="116"/>
    <n v="530"/>
    <n v="104"/>
    <n v="504"/>
    <n v="104"/>
    <n v="504"/>
    <x v="4"/>
    <x v="1"/>
    <n v="20"/>
  </r>
  <r>
    <x v="0"/>
    <x v="3"/>
    <x v="6"/>
    <s v="MMR001CMP077"/>
    <s v="GCA"/>
    <s v="Mixed"/>
    <n v="18"/>
    <n v="79"/>
    <n v="18"/>
    <n v="81"/>
    <n v="18"/>
    <n v="81"/>
    <x v="4"/>
    <x v="2"/>
    <n v="0"/>
  </r>
  <r>
    <x v="0"/>
    <x v="0"/>
    <x v="10"/>
    <s v="MMR001CMP003"/>
    <s v="GCA"/>
    <s v="Urban"/>
    <n v="32"/>
    <n v="146"/>
    <n v="28"/>
    <n v="138"/>
    <n v="32"/>
    <n v="161"/>
    <x v="4"/>
    <x v="2"/>
    <n v="8"/>
  </r>
  <r>
    <x v="0"/>
    <x v="8"/>
    <x v="38"/>
    <s v="MMR001CMP223"/>
    <s v="GCA"/>
    <s v="Rural"/>
    <n v="123"/>
    <n v="582"/>
    <n v="130"/>
    <n v="600"/>
    <n v="142"/>
    <n v="0"/>
    <x v="4"/>
    <x v="0"/>
    <n v="18"/>
  </r>
  <r>
    <x v="0"/>
    <x v="1"/>
    <x v="34"/>
    <s v="MMR001CMP105"/>
    <s v="GCA"/>
    <s v="Rural"/>
    <n v="19"/>
    <n v="72"/>
    <n v="19"/>
    <n v="72"/>
    <n v="19"/>
    <n v="72"/>
    <x v="4"/>
    <x v="1"/>
    <n v="2"/>
  </r>
  <r>
    <x v="0"/>
    <x v="1"/>
    <x v="34"/>
    <s v="MMR001CMP105"/>
    <s v="GCA"/>
    <s v="Rural"/>
    <n v="19"/>
    <n v="72"/>
    <n v="19"/>
    <n v="72"/>
    <n v="19"/>
    <n v="72"/>
    <x v="4"/>
    <x v="2"/>
    <n v="4"/>
  </r>
  <r>
    <x v="0"/>
    <x v="1"/>
    <x v="34"/>
    <s v="MMR001CMP105"/>
    <s v="GCA"/>
    <s v="Rural"/>
    <n v="19"/>
    <n v="72"/>
    <n v="19"/>
    <n v="72"/>
    <n v="19"/>
    <n v="72"/>
    <x v="4"/>
    <x v="0"/>
    <n v="2"/>
  </r>
  <r>
    <x v="0"/>
    <x v="6"/>
    <x v="12"/>
    <s v="MMR001CMP111"/>
    <s v="NGCA"/>
    <s v="Sub-urban"/>
    <n v="680"/>
    <n v="2913"/>
    <n v="612"/>
    <n v="2806"/>
    <n v="612"/>
    <n v="2806"/>
    <x v="4"/>
    <x v="0"/>
    <n v="77"/>
  </r>
  <r>
    <x v="0"/>
    <x v="0"/>
    <x v="67"/>
    <s v="MMR001CMP006"/>
    <s v="GCA"/>
    <s v="Urban"/>
    <n v="95"/>
    <n v="385"/>
    <m/>
    <m/>
    <m/>
    <n v="395"/>
    <x v="4"/>
    <x v="2"/>
    <n v="17"/>
  </r>
  <r>
    <x v="0"/>
    <x v="1"/>
    <x v="75"/>
    <s v="MMR001CMP183"/>
    <s v="GCA"/>
    <s v="Mixed"/>
    <n v="8"/>
    <n v="40"/>
    <n v="8"/>
    <m/>
    <n v="8"/>
    <n v="0"/>
    <x v="4"/>
    <x v="1"/>
    <n v="2"/>
  </r>
  <r>
    <x v="0"/>
    <x v="1"/>
    <x v="75"/>
    <s v="MMR001CMP183"/>
    <s v="GCA"/>
    <s v="Mixed"/>
    <n v="8"/>
    <n v="40"/>
    <n v="8"/>
    <m/>
    <n v="8"/>
    <n v="0"/>
    <x v="4"/>
    <x v="2"/>
    <n v="0"/>
  </r>
  <r>
    <x v="0"/>
    <x v="5"/>
    <x v="72"/>
    <s v="MMR001CMP126"/>
    <s v="NGCA"/>
    <s v="Mixed"/>
    <n v="677"/>
    <n v="3622"/>
    <n v="678"/>
    <n v="3741"/>
    <n v="678"/>
    <n v="0"/>
    <x v="4"/>
    <x v="0"/>
    <n v="40"/>
  </r>
  <r>
    <x v="0"/>
    <x v="8"/>
    <x v="79"/>
    <s v="MMR001CMP230"/>
    <s v="GCA"/>
    <s v="Rural"/>
    <n v="113"/>
    <n v="490"/>
    <n v="113"/>
    <n v="476"/>
    <n v="113"/>
    <n v="476"/>
    <x v="4"/>
    <x v="2"/>
    <n v="25"/>
  </r>
  <r>
    <x v="0"/>
    <x v="8"/>
    <x v="79"/>
    <s v="MMR001CMP230"/>
    <s v="GCA"/>
    <s v="Rural"/>
    <n v="113"/>
    <n v="490"/>
    <n v="113"/>
    <n v="476"/>
    <n v="113"/>
    <n v="476"/>
    <x v="4"/>
    <x v="0"/>
    <n v="11"/>
  </r>
  <r>
    <x v="0"/>
    <x v="1"/>
    <x v="54"/>
    <s v="MMR001CMP148"/>
    <s v="GCA"/>
    <s v="Mixed"/>
    <n v="14"/>
    <n v="47"/>
    <n v="14"/>
    <n v="47"/>
    <n v="14"/>
    <n v="47"/>
    <x v="4"/>
    <x v="0"/>
    <n v="2"/>
  </r>
  <r>
    <x v="0"/>
    <x v="5"/>
    <x v="28"/>
    <s v="MMR001CMP062"/>
    <s v="GCA"/>
    <s v="Urban"/>
    <n v="261"/>
    <n v="1155"/>
    <n v="259"/>
    <n v="1160"/>
    <n v="259"/>
    <n v="0"/>
    <x v="4"/>
    <x v="0"/>
    <n v="23"/>
  </r>
  <r>
    <x v="0"/>
    <x v="5"/>
    <x v="72"/>
    <s v="MMR001CMP126"/>
    <s v="NGCA"/>
    <s v="Mixed"/>
    <n v="677"/>
    <n v="3622"/>
    <n v="678"/>
    <n v="3741"/>
    <n v="678"/>
    <n v="0"/>
    <x v="4"/>
    <x v="1"/>
    <n v="65"/>
  </r>
  <r>
    <x v="0"/>
    <x v="0"/>
    <x v="78"/>
    <s v="MMR001CMP014"/>
    <s v="GCA"/>
    <s v="Urban"/>
    <n v="138"/>
    <n v="697"/>
    <n v="82"/>
    <n v="467"/>
    <n v="138"/>
    <n v="697"/>
    <x v="4"/>
    <x v="2"/>
    <n v="20"/>
  </r>
  <r>
    <x v="0"/>
    <x v="0"/>
    <x v="78"/>
    <s v="MMR001CMP014"/>
    <s v="GCA"/>
    <s v="Urban"/>
    <n v="138"/>
    <n v="697"/>
    <n v="82"/>
    <n v="467"/>
    <n v="138"/>
    <n v="697"/>
    <x v="4"/>
    <x v="1"/>
    <n v="10"/>
  </r>
  <r>
    <x v="0"/>
    <x v="0"/>
    <x v="78"/>
    <s v="MMR001CMP014"/>
    <s v="GCA"/>
    <s v="Urban"/>
    <n v="138"/>
    <n v="697"/>
    <n v="82"/>
    <n v="467"/>
    <n v="138"/>
    <n v="697"/>
    <x v="4"/>
    <x v="0"/>
    <n v="10"/>
  </r>
  <r>
    <x v="0"/>
    <x v="5"/>
    <x v="28"/>
    <s v="MMR001CMP062"/>
    <s v="GCA"/>
    <s v="Urban"/>
    <n v="261"/>
    <n v="1155"/>
    <n v="259"/>
    <n v="1160"/>
    <n v="259"/>
    <n v="0"/>
    <x v="4"/>
    <x v="2"/>
    <n v="0"/>
  </r>
  <r>
    <x v="0"/>
    <x v="1"/>
    <x v="35"/>
    <s v="MMR001CMP229"/>
    <s v="GCA"/>
    <s v="Rural"/>
    <n v="116"/>
    <n v="530"/>
    <n v="104"/>
    <n v="504"/>
    <n v="104"/>
    <n v="504"/>
    <x v="4"/>
    <x v="0"/>
    <n v="13"/>
  </r>
  <r>
    <x v="0"/>
    <x v="8"/>
    <x v="38"/>
    <s v="MMR001CMP223"/>
    <s v="GCA"/>
    <s v="Rural"/>
    <n v="123"/>
    <n v="582"/>
    <n v="130"/>
    <n v="600"/>
    <n v="142"/>
    <n v="0"/>
    <x v="4"/>
    <x v="2"/>
    <n v="0"/>
  </r>
  <r>
    <x v="0"/>
    <x v="5"/>
    <x v="15"/>
    <s v="MMR001CMP131"/>
    <s v="NGCA"/>
    <s v="Rural"/>
    <n v="375"/>
    <n v="1598"/>
    <n v="375"/>
    <m/>
    <n v="375"/>
    <n v="0"/>
    <x v="4"/>
    <x v="2"/>
    <n v="0"/>
  </r>
  <r>
    <x v="0"/>
    <x v="1"/>
    <x v="19"/>
    <s v="MMR001CMP181"/>
    <s v="GCA"/>
    <s v="Urban"/>
    <n v="25"/>
    <n v="133"/>
    <n v="21"/>
    <n v="117"/>
    <n v="21"/>
    <n v="0"/>
    <x v="4"/>
    <x v="0"/>
    <n v="5"/>
  </r>
  <r>
    <x v="0"/>
    <x v="5"/>
    <x v="72"/>
    <s v="MMR001CMP126"/>
    <s v="NGCA"/>
    <s v="Mixed"/>
    <n v="677"/>
    <n v="3622"/>
    <n v="678"/>
    <n v="3741"/>
    <n v="678"/>
    <n v="0"/>
    <x v="4"/>
    <x v="2"/>
    <n v="0"/>
  </r>
  <r>
    <x v="0"/>
    <x v="1"/>
    <x v="19"/>
    <s v="MMR001CMP181"/>
    <s v="GCA"/>
    <s v="Urban"/>
    <n v="25"/>
    <n v="133"/>
    <n v="21"/>
    <n v="117"/>
    <n v="21"/>
    <n v="0"/>
    <x v="4"/>
    <x v="2"/>
    <n v="0"/>
  </r>
  <r>
    <x v="0"/>
    <x v="6"/>
    <x v="60"/>
    <s v="MMR001CMP025"/>
    <s v="GCA"/>
    <s v="Urban"/>
    <n v="65"/>
    <n v="328"/>
    <n v="31"/>
    <n v="170"/>
    <n v="65"/>
    <n v="328"/>
    <x v="4"/>
    <x v="2"/>
    <n v="8"/>
  </r>
  <r>
    <x v="0"/>
    <x v="5"/>
    <x v="15"/>
    <s v="MMR001CMP131"/>
    <s v="NGCA"/>
    <s v="Rural"/>
    <n v="375"/>
    <n v="1598"/>
    <n v="375"/>
    <m/>
    <n v="375"/>
    <n v="0"/>
    <x v="4"/>
    <x v="1"/>
    <n v="43"/>
  </r>
  <r>
    <x v="0"/>
    <x v="7"/>
    <x v="77"/>
    <s v="MMR001CMP054"/>
    <s v="GCA"/>
    <s v="Rural"/>
    <n v="20"/>
    <n v="103"/>
    <n v="19"/>
    <n v="108"/>
    <n v="19"/>
    <n v="0"/>
    <x v="4"/>
    <x v="0"/>
    <n v="2"/>
  </r>
  <r>
    <x v="0"/>
    <x v="7"/>
    <x v="77"/>
    <s v="MMR001CMP054"/>
    <s v="GCA"/>
    <s v="Rural"/>
    <n v="20"/>
    <n v="103"/>
    <n v="19"/>
    <n v="108"/>
    <n v="19"/>
    <n v="0"/>
    <x v="4"/>
    <x v="1"/>
    <n v="1"/>
  </r>
  <r>
    <x v="0"/>
    <x v="7"/>
    <x v="77"/>
    <s v="MMR001CMP054"/>
    <s v="GCA"/>
    <s v="Rural"/>
    <n v="20"/>
    <n v="103"/>
    <n v="19"/>
    <n v="108"/>
    <n v="19"/>
    <n v="0"/>
    <x v="4"/>
    <x v="2"/>
    <n v="0"/>
  </r>
  <r>
    <x v="0"/>
    <x v="1"/>
    <x v="54"/>
    <s v="MMR001CMP148"/>
    <s v="GCA"/>
    <s v="Mixed"/>
    <n v="14"/>
    <n v="47"/>
    <n v="14"/>
    <n v="47"/>
    <n v="14"/>
    <n v="47"/>
    <x v="4"/>
    <x v="1"/>
    <n v="1"/>
  </r>
  <r>
    <x v="0"/>
    <x v="1"/>
    <x v="54"/>
    <s v="MMR001CMP148"/>
    <s v="GCA"/>
    <s v="Mixed"/>
    <n v="14"/>
    <n v="47"/>
    <n v="14"/>
    <n v="47"/>
    <n v="14"/>
    <n v="47"/>
    <x v="4"/>
    <x v="2"/>
    <n v="3"/>
  </r>
  <r>
    <x v="0"/>
    <x v="11"/>
    <x v="31"/>
    <s v="MMR001CMP234"/>
    <s v="GCA"/>
    <s v="Urban"/>
    <n v="59"/>
    <n v="235"/>
    <n v="59"/>
    <n v="235"/>
    <n v="59"/>
    <n v="235"/>
    <x v="4"/>
    <x v="2"/>
    <n v="15"/>
  </r>
  <r>
    <x v="0"/>
    <x v="11"/>
    <x v="31"/>
    <s v="MMR001CMP234"/>
    <s v="GCA"/>
    <s v="Urban"/>
    <n v="59"/>
    <n v="235"/>
    <n v="59"/>
    <n v="235"/>
    <n v="59"/>
    <n v="235"/>
    <x v="4"/>
    <x v="1"/>
    <n v="6"/>
  </r>
  <r>
    <x v="0"/>
    <x v="3"/>
    <x v="6"/>
    <s v="MMR001CMP077"/>
    <s v="GCA"/>
    <s v="Mixed"/>
    <n v="18"/>
    <n v="79"/>
    <n v="18"/>
    <n v="81"/>
    <n v="18"/>
    <n v="81"/>
    <x v="4"/>
    <x v="0"/>
    <n v="3"/>
  </r>
  <r>
    <x v="0"/>
    <x v="3"/>
    <x v="6"/>
    <s v="MMR001CMP077"/>
    <s v="GCA"/>
    <s v="Mixed"/>
    <n v="18"/>
    <n v="79"/>
    <n v="18"/>
    <n v="81"/>
    <n v="18"/>
    <n v="81"/>
    <x v="4"/>
    <x v="1"/>
    <n v="0"/>
  </r>
  <r>
    <x v="0"/>
    <x v="8"/>
    <x v="38"/>
    <s v="MMR001CMP223"/>
    <s v="GCA"/>
    <s v="Rural"/>
    <n v="123"/>
    <n v="582"/>
    <n v="130"/>
    <n v="600"/>
    <n v="142"/>
    <n v="0"/>
    <x v="4"/>
    <x v="1"/>
    <n v="22"/>
  </r>
  <r>
    <x v="0"/>
    <x v="1"/>
    <x v="19"/>
    <s v="MMR001CMP181"/>
    <s v="GCA"/>
    <s v="Urban"/>
    <n v="25"/>
    <n v="133"/>
    <n v="21"/>
    <n v="117"/>
    <n v="21"/>
    <n v="0"/>
    <x v="4"/>
    <x v="1"/>
    <n v="8"/>
  </r>
  <r>
    <x v="0"/>
    <x v="6"/>
    <x v="9"/>
    <s v="MMR001CMP029"/>
    <s v="GCA"/>
    <s v="Rural"/>
    <n v="222"/>
    <n v="1208"/>
    <n v="222"/>
    <n v="1208"/>
    <n v="222"/>
    <n v="1208"/>
    <x v="4"/>
    <x v="1"/>
    <n v="14"/>
  </r>
  <r>
    <x v="0"/>
    <x v="6"/>
    <x v="40"/>
    <s v="MMR001CMP039"/>
    <s v="GCA"/>
    <s v="Rural"/>
    <n v="48"/>
    <n v="199"/>
    <n v="46"/>
    <n v="192"/>
    <n v="46"/>
    <n v="192"/>
    <x v="4"/>
    <x v="1"/>
    <n v="2"/>
  </r>
  <r>
    <x v="0"/>
    <x v="6"/>
    <x v="56"/>
    <s v="MMR001CMP116"/>
    <s v="NGCA"/>
    <s v="Urban"/>
    <n v="1344"/>
    <n v="6811"/>
    <n v="352"/>
    <n v="1884"/>
    <m/>
    <n v="6602"/>
    <x v="4"/>
    <x v="1"/>
    <n v="160"/>
  </r>
  <r>
    <x v="0"/>
    <x v="6"/>
    <x v="56"/>
    <s v="MMR001CMP116"/>
    <s v="NGCA"/>
    <s v="Urban"/>
    <n v="1344"/>
    <n v="6811"/>
    <n v="352"/>
    <n v="1884"/>
    <m/>
    <n v="6602"/>
    <x v="4"/>
    <x v="0"/>
    <n v="134"/>
  </r>
  <r>
    <x v="0"/>
    <x v="5"/>
    <x v="73"/>
    <s v="MMR001CMP122"/>
    <s v="NGCA"/>
    <s v="Rural"/>
    <n v="662"/>
    <n v="3293"/>
    <n v="586"/>
    <n v="2829"/>
    <n v="586"/>
    <n v="2829"/>
    <x v="4"/>
    <x v="1"/>
    <n v="50"/>
  </r>
  <r>
    <x v="0"/>
    <x v="0"/>
    <x v="64"/>
    <s v="MMR001CMP005"/>
    <s v="GCA"/>
    <s v="Urban"/>
    <n v="43"/>
    <n v="216"/>
    <n v="32"/>
    <n v="171"/>
    <n v="43"/>
    <n v="216"/>
    <x v="4"/>
    <x v="2"/>
    <n v="11"/>
  </r>
  <r>
    <x v="0"/>
    <x v="5"/>
    <x v="48"/>
    <s v="MMR001CMP121"/>
    <s v="NGCA"/>
    <s v="Rural"/>
    <n v="1695"/>
    <n v="7145"/>
    <n v="1501"/>
    <n v="8042"/>
    <n v="1643"/>
    <n v="8780"/>
    <x v="4"/>
    <x v="2"/>
    <n v="301"/>
  </r>
  <r>
    <x v="0"/>
    <x v="5"/>
    <x v="48"/>
    <s v="MMR001CMP121"/>
    <s v="NGCA"/>
    <s v="Rural"/>
    <n v="1695"/>
    <n v="7145"/>
    <n v="1501"/>
    <n v="8042"/>
    <n v="1643"/>
    <n v="8780"/>
    <x v="4"/>
    <x v="1"/>
    <n v="132"/>
  </r>
  <r>
    <x v="0"/>
    <x v="0"/>
    <x v="7"/>
    <s v="MMR001CMP019"/>
    <s v="GCA"/>
    <s v="Urban"/>
    <n v="105"/>
    <n v="462"/>
    <n v="103"/>
    <n v="462"/>
    <n v="123"/>
    <n v="463"/>
    <x v="4"/>
    <x v="2"/>
    <n v="0"/>
  </r>
  <r>
    <x v="0"/>
    <x v="0"/>
    <x v="7"/>
    <s v="MMR001CMP019"/>
    <s v="GCA"/>
    <s v="Urban"/>
    <n v="105"/>
    <n v="462"/>
    <n v="103"/>
    <n v="462"/>
    <n v="123"/>
    <n v="463"/>
    <x v="4"/>
    <x v="1"/>
    <n v="0"/>
  </r>
  <r>
    <x v="0"/>
    <x v="7"/>
    <x v="43"/>
    <s v="MMR001CMP055"/>
    <s v="GCA"/>
    <s v="Urban"/>
    <n v="25"/>
    <n v="104"/>
    <n v="24"/>
    <n v="107"/>
    <n v="24"/>
    <n v="107"/>
    <x v="4"/>
    <x v="2"/>
    <n v="1"/>
  </r>
  <r>
    <x v="0"/>
    <x v="6"/>
    <x v="9"/>
    <s v="MMR001CMP029"/>
    <s v="GCA"/>
    <s v="Rural"/>
    <n v="222"/>
    <n v="1208"/>
    <n v="222"/>
    <n v="1208"/>
    <n v="222"/>
    <n v="1208"/>
    <x v="4"/>
    <x v="2"/>
    <n v="32"/>
  </r>
  <r>
    <x v="0"/>
    <x v="6"/>
    <x v="56"/>
    <s v="MMR001CMP116"/>
    <s v="NGCA"/>
    <s v="Urban"/>
    <n v="1344"/>
    <n v="6811"/>
    <n v="352"/>
    <n v="1884"/>
    <m/>
    <n v="6602"/>
    <x v="4"/>
    <x v="2"/>
    <n v="294"/>
  </r>
  <r>
    <x v="0"/>
    <x v="5"/>
    <x v="33"/>
    <s v="MMR001CMP123"/>
    <s v="NGCA"/>
    <s v="Rural"/>
    <n v="116"/>
    <n v="595"/>
    <n v="115"/>
    <n v="605"/>
    <n v="115"/>
    <n v="605"/>
    <x v="4"/>
    <x v="2"/>
    <n v="36"/>
  </r>
  <r>
    <x v="0"/>
    <x v="5"/>
    <x v="33"/>
    <s v="MMR001CMP123"/>
    <s v="NGCA"/>
    <s v="Rural"/>
    <n v="116"/>
    <n v="595"/>
    <n v="115"/>
    <n v="605"/>
    <n v="115"/>
    <n v="605"/>
    <x v="4"/>
    <x v="1"/>
    <n v="14"/>
  </r>
  <r>
    <x v="0"/>
    <x v="5"/>
    <x v="33"/>
    <s v="MMR001CMP123"/>
    <s v="NGCA"/>
    <s v="Rural"/>
    <n v="116"/>
    <n v="595"/>
    <n v="115"/>
    <n v="605"/>
    <n v="115"/>
    <n v="605"/>
    <x v="4"/>
    <x v="0"/>
    <n v="22"/>
  </r>
  <r>
    <x v="0"/>
    <x v="0"/>
    <x v="53"/>
    <s v="MMR001CMP162"/>
    <s v="GCA"/>
    <s v="Rural"/>
    <n v="43"/>
    <n v="207"/>
    <n v="43"/>
    <n v="269"/>
    <n v="43"/>
    <n v="270"/>
    <x v="4"/>
    <x v="2"/>
    <n v="27"/>
  </r>
  <r>
    <x v="0"/>
    <x v="0"/>
    <x v="53"/>
    <s v="MMR001CMP162"/>
    <s v="GCA"/>
    <s v="Rural"/>
    <n v="43"/>
    <n v="207"/>
    <n v="43"/>
    <n v="269"/>
    <n v="43"/>
    <n v="270"/>
    <x v="4"/>
    <x v="1"/>
    <n v="13"/>
  </r>
  <r>
    <x v="0"/>
    <x v="0"/>
    <x v="53"/>
    <s v="MMR001CMP162"/>
    <s v="GCA"/>
    <s v="Rural"/>
    <n v="43"/>
    <n v="207"/>
    <n v="43"/>
    <n v="269"/>
    <n v="43"/>
    <n v="270"/>
    <x v="4"/>
    <x v="0"/>
    <n v="14"/>
  </r>
  <r>
    <x v="0"/>
    <x v="0"/>
    <x v="61"/>
    <s v="MMR001CMP024"/>
    <s v="GCA"/>
    <s v="Rural"/>
    <n v="67"/>
    <n v="327"/>
    <n v="68"/>
    <n v="327"/>
    <n v="68"/>
    <n v="327"/>
    <x v="4"/>
    <x v="0"/>
    <n v="11"/>
  </r>
  <r>
    <x v="0"/>
    <x v="1"/>
    <x v="16"/>
    <s v="MMR001CMP103"/>
    <s v="GCA"/>
    <s v="Rural"/>
    <n v="48"/>
    <n v="420"/>
    <n v="48"/>
    <n v="220"/>
    <n v="48"/>
    <n v="220"/>
    <x v="4"/>
    <x v="2"/>
    <n v="13"/>
  </r>
  <r>
    <x v="0"/>
    <x v="1"/>
    <x v="16"/>
    <s v="MMR001CMP103"/>
    <s v="GCA"/>
    <s v="Rural"/>
    <n v="48"/>
    <n v="420"/>
    <n v="48"/>
    <n v="220"/>
    <n v="48"/>
    <n v="220"/>
    <x v="4"/>
    <x v="1"/>
    <n v="5"/>
  </r>
  <r>
    <x v="0"/>
    <x v="0"/>
    <x v="7"/>
    <s v="MMR001CMP019"/>
    <s v="GCA"/>
    <s v="Urban"/>
    <n v="105"/>
    <n v="462"/>
    <n v="103"/>
    <n v="462"/>
    <n v="123"/>
    <n v="463"/>
    <x v="4"/>
    <x v="0"/>
    <n v="0"/>
  </r>
  <r>
    <x v="0"/>
    <x v="0"/>
    <x v="47"/>
    <s v="MMR001CMP009"/>
    <s v="GCA"/>
    <s v="Urban"/>
    <n v="90"/>
    <n v="487"/>
    <n v="75"/>
    <n v="423"/>
    <n v="91"/>
    <n v="491"/>
    <x v="4"/>
    <x v="2"/>
    <n v="29"/>
  </r>
  <r>
    <x v="0"/>
    <x v="7"/>
    <x v="43"/>
    <s v="MMR001CMP055"/>
    <s v="GCA"/>
    <s v="Urban"/>
    <n v="25"/>
    <n v="104"/>
    <n v="24"/>
    <n v="107"/>
    <n v="24"/>
    <n v="107"/>
    <x v="4"/>
    <x v="1"/>
    <n v="0"/>
  </r>
  <r>
    <x v="0"/>
    <x v="7"/>
    <x v="43"/>
    <s v="MMR001CMP055"/>
    <s v="GCA"/>
    <s v="Urban"/>
    <n v="25"/>
    <n v="104"/>
    <n v="24"/>
    <n v="107"/>
    <n v="24"/>
    <n v="107"/>
    <x v="4"/>
    <x v="0"/>
    <n v="0"/>
  </r>
  <r>
    <x v="0"/>
    <x v="7"/>
    <x v="13"/>
    <s v="MMR001CMP053"/>
    <s v="GCA"/>
    <s v="Urban"/>
    <n v="15"/>
    <n v="64"/>
    <n v="15"/>
    <n v="73"/>
    <n v="15"/>
    <n v="73"/>
    <x v="4"/>
    <x v="2"/>
    <n v="2"/>
  </r>
  <r>
    <x v="0"/>
    <x v="0"/>
    <x v="47"/>
    <s v="MMR001CMP009"/>
    <s v="GCA"/>
    <s v="Urban"/>
    <n v="90"/>
    <n v="487"/>
    <n v="75"/>
    <n v="423"/>
    <n v="91"/>
    <n v="491"/>
    <x v="4"/>
    <x v="0"/>
    <n v="17"/>
  </r>
  <r>
    <x v="0"/>
    <x v="7"/>
    <x v="13"/>
    <s v="MMR001CMP053"/>
    <s v="GCA"/>
    <s v="Urban"/>
    <n v="15"/>
    <n v="64"/>
    <n v="15"/>
    <n v="73"/>
    <n v="15"/>
    <n v="73"/>
    <x v="4"/>
    <x v="1"/>
    <n v="1"/>
  </r>
  <r>
    <x v="0"/>
    <x v="7"/>
    <x v="13"/>
    <s v="MMR001CMP053"/>
    <s v="GCA"/>
    <s v="Urban"/>
    <n v="15"/>
    <n v="64"/>
    <n v="15"/>
    <n v="73"/>
    <n v="15"/>
    <n v="73"/>
    <x v="4"/>
    <x v="0"/>
    <n v="1"/>
  </r>
  <r>
    <x v="0"/>
    <x v="5"/>
    <x v="8"/>
    <s v="MMR001CMP059"/>
    <s v="GCA"/>
    <s v="Urban"/>
    <n v="24"/>
    <n v="89"/>
    <n v="27"/>
    <n v="101"/>
    <n v="27"/>
    <n v="0"/>
    <x v="4"/>
    <x v="2"/>
    <n v="0"/>
  </r>
  <r>
    <x v="0"/>
    <x v="5"/>
    <x v="8"/>
    <s v="MMR001CMP059"/>
    <s v="GCA"/>
    <s v="Urban"/>
    <n v="24"/>
    <n v="89"/>
    <n v="27"/>
    <n v="101"/>
    <n v="27"/>
    <n v="0"/>
    <x v="4"/>
    <x v="1"/>
    <n v="3"/>
  </r>
  <r>
    <x v="0"/>
    <x v="5"/>
    <x v="8"/>
    <s v="MMR001CMP059"/>
    <s v="GCA"/>
    <s v="Urban"/>
    <n v="24"/>
    <n v="89"/>
    <n v="27"/>
    <n v="101"/>
    <n v="27"/>
    <n v="0"/>
    <x v="4"/>
    <x v="0"/>
    <n v="6"/>
  </r>
  <r>
    <x v="0"/>
    <x v="0"/>
    <x v="76"/>
    <s v="MMR001CMP004"/>
    <s v="GCA"/>
    <s v="Urban"/>
    <n v="6"/>
    <n v="29"/>
    <n v="4"/>
    <n v="20"/>
    <n v="6"/>
    <n v="29"/>
    <x v="4"/>
    <x v="1"/>
    <n v="2"/>
  </r>
  <r>
    <x v="0"/>
    <x v="0"/>
    <x v="47"/>
    <s v="MMR001CMP009"/>
    <s v="GCA"/>
    <s v="Urban"/>
    <n v="90"/>
    <n v="487"/>
    <n v="75"/>
    <n v="423"/>
    <n v="91"/>
    <n v="491"/>
    <x v="4"/>
    <x v="1"/>
    <n v="12"/>
  </r>
  <r>
    <x v="0"/>
    <x v="6"/>
    <x v="40"/>
    <s v="MMR001CMP039"/>
    <s v="GCA"/>
    <s v="Rural"/>
    <n v="48"/>
    <n v="199"/>
    <n v="46"/>
    <n v="192"/>
    <n v="46"/>
    <n v="192"/>
    <x v="4"/>
    <x v="0"/>
    <n v="4"/>
  </r>
  <r>
    <x v="0"/>
    <x v="6"/>
    <x v="18"/>
    <s v="MMR001CMP160"/>
    <s v="NGCA"/>
    <s v="Rural"/>
    <n v="90"/>
    <n v="508"/>
    <n v="98"/>
    <n v="554"/>
    <n v="124"/>
    <n v="319"/>
    <x v="4"/>
    <x v="2"/>
    <n v="16"/>
  </r>
  <r>
    <x v="0"/>
    <x v="6"/>
    <x v="18"/>
    <s v="MMR001CMP160"/>
    <s v="NGCA"/>
    <s v="Rural"/>
    <n v="90"/>
    <n v="508"/>
    <n v="98"/>
    <n v="554"/>
    <n v="124"/>
    <n v="319"/>
    <x v="4"/>
    <x v="1"/>
    <n v="6"/>
  </r>
  <r>
    <x v="0"/>
    <x v="6"/>
    <x v="18"/>
    <s v="MMR001CMP160"/>
    <s v="NGCA"/>
    <s v="Rural"/>
    <n v="90"/>
    <n v="508"/>
    <n v="98"/>
    <n v="554"/>
    <n v="124"/>
    <n v="319"/>
    <x v="4"/>
    <x v="0"/>
    <n v="10"/>
  </r>
  <r>
    <x v="0"/>
    <x v="10"/>
    <x v="81"/>
    <s v="MMR001CMP080"/>
    <s v="GCA"/>
    <s v="Urban"/>
    <n v="12"/>
    <n v="55"/>
    <n v="12"/>
    <n v="62"/>
    <n v="12"/>
    <n v="62"/>
    <x v="4"/>
    <x v="2"/>
    <n v="4"/>
  </r>
  <r>
    <x v="0"/>
    <x v="10"/>
    <x v="81"/>
    <s v="MMR001CMP080"/>
    <s v="GCA"/>
    <s v="Urban"/>
    <n v="12"/>
    <n v="55"/>
    <n v="12"/>
    <n v="62"/>
    <n v="12"/>
    <n v="62"/>
    <x v="4"/>
    <x v="1"/>
    <n v="3"/>
  </r>
  <r>
    <x v="0"/>
    <x v="10"/>
    <x v="81"/>
    <s v="MMR001CMP080"/>
    <s v="GCA"/>
    <s v="Urban"/>
    <n v="12"/>
    <n v="55"/>
    <n v="12"/>
    <n v="62"/>
    <n v="12"/>
    <n v="62"/>
    <x v="4"/>
    <x v="0"/>
    <n v="1"/>
  </r>
  <r>
    <x v="0"/>
    <x v="6"/>
    <x v="37"/>
    <s v="MMR001CMP040"/>
    <s v="GCA"/>
    <s v="Rural"/>
    <n v="428"/>
    <n v="2219"/>
    <n v="396"/>
    <n v="2120"/>
    <n v="396"/>
    <n v="2120"/>
    <x v="4"/>
    <x v="0"/>
    <n v="42"/>
  </r>
  <r>
    <x v="0"/>
    <x v="6"/>
    <x v="37"/>
    <s v="MMR001CMP040"/>
    <s v="GCA"/>
    <s v="Rural"/>
    <n v="428"/>
    <n v="2219"/>
    <n v="396"/>
    <n v="2120"/>
    <n v="396"/>
    <n v="2120"/>
    <x v="4"/>
    <x v="1"/>
    <n v="52"/>
  </r>
  <r>
    <x v="0"/>
    <x v="6"/>
    <x v="37"/>
    <s v="MMR001CMP040"/>
    <s v="GCA"/>
    <s v="Rural"/>
    <n v="428"/>
    <n v="2219"/>
    <n v="396"/>
    <n v="2120"/>
    <n v="396"/>
    <n v="2120"/>
    <x v="4"/>
    <x v="2"/>
    <n v="94"/>
  </r>
  <r>
    <x v="0"/>
    <x v="0"/>
    <x v="46"/>
    <s v="MMR001CMP011"/>
    <s v="GCA"/>
    <s v="Urban"/>
    <n v="50"/>
    <n v="236"/>
    <n v="8"/>
    <n v="35"/>
    <n v="8"/>
    <n v="35"/>
    <x v="4"/>
    <x v="1"/>
    <n v="0"/>
  </r>
  <r>
    <x v="0"/>
    <x v="6"/>
    <x v="26"/>
    <s v="MMR001CMP113"/>
    <s v="NGCA"/>
    <s v="Rural"/>
    <n v="155"/>
    <n v="672"/>
    <n v="155"/>
    <n v="665"/>
    <n v="155"/>
    <n v="665"/>
    <x v="4"/>
    <x v="0"/>
    <n v="24"/>
  </r>
  <r>
    <x v="0"/>
    <x v="0"/>
    <x v="74"/>
    <s v="MMR001CMP010"/>
    <s v="GCA"/>
    <s v="Urban"/>
    <n v="6"/>
    <n v="39"/>
    <n v="6"/>
    <n v="39"/>
    <n v="28"/>
    <n v="145"/>
    <x v="4"/>
    <x v="0"/>
    <n v="0"/>
  </r>
  <r>
    <x v="0"/>
    <x v="1"/>
    <x v="16"/>
    <s v="MMR001CMP103"/>
    <s v="GCA"/>
    <s v="Rural"/>
    <n v="48"/>
    <n v="420"/>
    <n v="48"/>
    <n v="220"/>
    <n v="48"/>
    <n v="220"/>
    <x v="4"/>
    <x v="0"/>
    <n v="8"/>
  </r>
  <r>
    <x v="0"/>
    <x v="0"/>
    <x v="5"/>
    <s v="MMR001CMP012"/>
    <s v="GCA"/>
    <s v="Urban"/>
    <n v="6"/>
    <n v="28"/>
    <n v="6"/>
    <n v="31"/>
    <n v="6"/>
    <n v="31"/>
    <x v="4"/>
    <x v="2"/>
    <n v="1"/>
  </r>
  <r>
    <x v="0"/>
    <x v="8"/>
    <x v="24"/>
    <s v="MMR001CMP128"/>
    <s v="NGCA"/>
    <s v="Rural"/>
    <n v="545"/>
    <n v="2560"/>
    <n v="553"/>
    <n v="2692"/>
    <n v="553"/>
    <n v="0"/>
    <x v="4"/>
    <x v="2"/>
    <n v="0"/>
  </r>
  <r>
    <x v="0"/>
    <x v="8"/>
    <x v="24"/>
    <s v="MMR001CMP128"/>
    <s v="NGCA"/>
    <s v="Rural"/>
    <n v="545"/>
    <n v="2560"/>
    <n v="553"/>
    <n v="2692"/>
    <n v="553"/>
    <n v="0"/>
    <x v="4"/>
    <x v="1"/>
    <n v="42"/>
  </r>
  <r>
    <x v="0"/>
    <x v="8"/>
    <x v="24"/>
    <s v="MMR001CMP128"/>
    <s v="NGCA"/>
    <s v="Rural"/>
    <n v="545"/>
    <n v="2560"/>
    <n v="553"/>
    <n v="2692"/>
    <n v="553"/>
    <n v="0"/>
    <x v="4"/>
    <x v="0"/>
    <n v="42"/>
  </r>
  <r>
    <x v="0"/>
    <x v="8"/>
    <x v="14"/>
    <s v="MMR001CMP132"/>
    <s v="GCA"/>
    <s v="Rural"/>
    <n v="458"/>
    <n v="2139"/>
    <n v="144"/>
    <n v="520"/>
    <n v="144"/>
    <n v="0"/>
    <x v="4"/>
    <x v="2"/>
    <n v="0"/>
  </r>
  <r>
    <x v="0"/>
    <x v="8"/>
    <x v="14"/>
    <s v="MMR001CMP132"/>
    <s v="GCA"/>
    <s v="Rural"/>
    <n v="458"/>
    <n v="2139"/>
    <n v="144"/>
    <n v="520"/>
    <n v="144"/>
    <n v="0"/>
    <x v="4"/>
    <x v="1"/>
    <n v="7"/>
  </r>
  <r>
    <x v="0"/>
    <x v="8"/>
    <x v="14"/>
    <s v="MMR001CMP132"/>
    <s v="GCA"/>
    <s v="Rural"/>
    <n v="458"/>
    <n v="2139"/>
    <n v="144"/>
    <n v="520"/>
    <n v="144"/>
    <n v="0"/>
    <x v="4"/>
    <x v="0"/>
    <n v="8"/>
  </r>
  <r>
    <x v="0"/>
    <x v="8"/>
    <x v="69"/>
    <s v="MMR001CMP129"/>
    <s v="NGCA"/>
    <s v="Rural"/>
    <n v="245"/>
    <n v="1232"/>
    <n v="425"/>
    <n v="1982"/>
    <n v="425"/>
    <n v="0"/>
    <x v="4"/>
    <x v="2"/>
    <n v="0"/>
  </r>
  <r>
    <x v="0"/>
    <x v="1"/>
    <x v="32"/>
    <s v="MMR001CMP168"/>
    <s v="GCA"/>
    <s v="Rural"/>
    <n v="66"/>
    <n v="367"/>
    <n v="60"/>
    <n v="374"/>
    <n v="70"/>
    <n v="366"/>
    <x v="4"/>
    <x v="0"/>
    <n v="16"/>
  </r>
  <r>
    <x v="0"/>
    <x v="8"/>
    <x v="69"/>
    <s v="MMR001CMP129"/>
    <s v="NGCA"/>
    <s v="Rural"/>
    <n v="245"/>
    <n v="1232"/>
    <n v="425"/>
    <n v="1982"/>
    <n v="425"/>
    <n v="0"/>
    <x v="4"/>
    <x v="0"/>
    <n v="38"/>
  </r>
  <r>
    <x v="0"/>
    <x v="1"/>
    <x v="32"/>
    <s v="MMR001CMP168"/>
    <s v="GCA"/>
    <s v="Rural"/>
    <n v="66"/>
    <n v="367"/>
    <n v="60"/>
    <n v="374"/>
    <n v="70"/>
    <n v="366"/>
    <x v="4"/>
    <x v="1"/>
    <n v="10"/>
  </r>
  <r>
    <x v="0"/>
    <x v="0"/>
    <x v="74"/>
    <s v="MMR001CMP010"/>
    <s v="GCA"/>
    <s v="Urban"/>
    <n v="6"/>
    <n v="39"/>
    <n v="6"/>
    <n v="39"/>
    <n v="28"/>
    <n v="145"/>
    <x v="4"/>
    <x v="1"/>
    <n v="2"/>
  </r>
  <r>
    <x v="0"/>
    <x v="0"/>
    <x v="74"/>
    <s v="MMR001CMP010"/>
    <s v="GCA"/>
    <s v="Urban"/>
    <n v="6"/>
    <n v="39"/>
    <n v="6"/>
    <n v="39"/>
    <n v="28"/>
    <n v="145"/>
    <x v="4"/>
    <x v="2"/>
    <n v="2"/>
  </r>
  <r>
    <x v="0"/>
    <x v="2"/>
    <x v="2"/>
    <s v="MMR001CMP068"/>
    <s v="GCA"/>
    <s v="Urban"/>
    <n v="41"/>
    <n v="152"/>
    <n v="38"/>
    <n v="165"/>
    <n v="38"/>
    <n v="0"/>
    <x v="4"/>
    <x v="2"/>
    <n v="0"/>
  </r>
  <r>
    <x v="0"/>
    <x v="2"/>
    <x v="2"/>
    <s v="MMR001CMP068"/>
    <s v="GCA"/>
    <s v="Urban"/>
    <n v="41"/>
    <n v="152"/>
    <n v="38"/>
    <n v="165"/>
    <n v="38"/>
    <n v="0"/>
    <x v="4"/>
    <x v="1"/>
    <n v="7"/>
  </r>
  <r>
    <x v="0"/>
    <x v="2"/>
    <x v="2"/>
    <s v="MMR001CMP068"/>
    <s v="GCA"/>
    <s v="Urban"/>
    <n v="41"/>
    <n v="152"/>
    <n v="38"/>
    <n v="165"/>
    <n v="38"/>
    <n v="0"/>
    <x v="4"/>
    <x v="0"/>
    <n v="2"/>
  </r>
  <r>
    <x v="0"/>
    <x v="0"/>
    <x v="64"/>
    <s v="MMR001CMP005"/>
    <s v="GCA"/>
    <s v="Urban"/>
    <n v="43"/>
    <n v="216"/>
    <n v="32"/>
    <n v="171"/>
    <n v="43"/>
    <n v="216"/>
    <x v="4"/>
    <x v="0"/>
    <n v="5"/>
  </r>
  <r>
    <x v="0"/>
    <x v="0"/>
    <x v="68"/>
    <s v="MMR001CMP002"/>
    <s v="GCA"/>
    <s v="Urban"/>
    <n v="57"/>
    <n v="233"/>
    <n v="58"/>
    <n v="241"/>
    <n v="58"/>
    <n v="241"/>
    <x v="4"/>
    <x v="2"/>
    <n v="6"/>
  </r>
  <r>
    <x v="0"/>
    <x v="0"/>
    <x v="68"/>
    <s v="MMR001CMP002"/>
    <s v="GCA"/>
    <s v="Urban"/>
    <n v="57"/>
    <n v="233"/>
    <n v="58"/>
    <n v="241"/>
    <n v="58"/>
    <n v="241"/>
    <x v="4"/>
    <x v="1"/>
    <n v="3"/>
  </r>
  <r>
    <x v="0"/>
    <x v="0"/>
    <x v="68"/>
    <s v="MMR001CMP002"/>
    <s v="GCA"/>
    <s v="Urban"/>
    <n v="57"/>
    <n v="233"/>
    <n v="58"/>
    <n v="241"/>
    <n v="58"/>
    <n v="241"/>
    <x v="4"/>
    <x v="0"/>
    <n v="3"/>
  </r>
  <r>
    <x v="0"/>
    <x v="0"/>
    <x v="64"/>
    <s v="MMR001CMP005"/>
    <s v="GCA"/>
    <s v="Urban"/>
    <n v="43"/>
    <n v="216"/>
    <n v="32"/>
    <n v="171"/>
    <n v="43"/>
    <n v="216"/>
    <x v="4"/>
    <x v="1"/>
    <n v="6"/>
  </r>
  <r>
    <x v="0"/>
    <x v="8"/>
    <x v="69"/>
    <s v="MMR001CMP129"/>
    <s v="NGCA"/>
    <s v="Rural"/>
    <n v="245"/>
    <n v="1232"/>
    <n v="425"/>
    <n v="1982"/>
    <n v="425"/>
    <n v="0"/>
    <x v="4"/>
    <x v="1"/>
    <n v="72"/>
  </r>
  <r>
    <x v="0"/>
    <x v="4"/>
    <x v="58"/>
    <s v="MMR001CMP210"/>
    <s v="GCA"/>
    <s v="Mixed"/>
    <n v="60"/>
    <n v="275"/>
    <n v="34"/>
    <n v="220"/>
    <n v="60"/>
    <n v="275"/>
    <x v="4"/>
    <x v="0"/>
    <n v="4"/>
  </r>
  <r>
    <x v="0"/>
    <x v="5"/>
    <x v="73"/>
    <s v="MMR001CMP122"/>
    <s v="NGCA"/>
    <s v="Rural"/>
    <n v="662"/>
    <n v="3293"/>
    <n v="586"/>
    <n v="2829"/>
    <n v="586"/>
    <n v="2829"/>
    <x v="4"/>
    <x v="2"/>
    <n v="112"/>
  </r>
  <r>
    <x v="0"/>
    <x v="0"/>
    <x v="46"/>
    <s v="MMR001CMP011"/>
    <s v="GCA"/>
    <s v="Urban"/>
    <n v="50"/>
    <n v="236"/>
    <n v="8"/>
    <n v="35"/>
    <n v="8"/>
    <n v="35"/>
    <x v="4"/>
    <x v="2"/>
    <n v="0"/>
  </r>
  <r>
    <x v="0"/>
    <x v="0"/>
    <x v="61"/>
    <s v="MMR001CMP024"/>
    <s v="GCA"/>
    <s v="Rural"/>
    <n v="67"/>
    <n v="327"/>
    <n v="68"/>
    <n v="327"/>
    <n v="68"/>
    <n v="327"/>
    <x v="4"/>
    <x v="2"/>
    <n v="33"/>
  </r>
  <r>
    <x v="0"/>
    <x v="0"/>
    <x v="61"/>
    <s v="MMR001CMP024"/>
    <s v="GCA"/>
    <s v="Rural"/>
    <n v="67"/>
    <n v="327"/>
    <n v="68"/>
    <n v="327"/>
    <n v="68"/>
    <n v="327"/>
    <x v="4"/>
    <x v="1"/>
    <n v="22"/>
  </r>
  <r>
    <x v="0"/>
    <x v="5"/>
    <x v="48"/>
    <s v="MMR001CMP121"/>
    <s v="NGCA"/>
    <s v="Rural"/>
    <n v="1695"/>
    <n v="7145"/>
    <n v="1501"/>
    <n v="8042"/>
    <n v="1643"/>
    <n v="8780"/>
    <x v="4"/>
    <x v="0"/>
    <n v="169"/>
  </r>
  <r>
    <x v="0"/>
    <x v="6"/>
    <x v="50"/>
    <s v="MMR001CMP119"/>
    <s v="NGCA"/>
    <s v="Rural"/>
    <n v="608"/>
    <n v="2639"/>
    <n v="500"/>
    <n v="2145"/>
    <n v="586"/>
    <n v="2614"/>
    <x v="4"/>
    <x v="2"/>
    <n v="117"/>
  </r>
  <r>
    <x v="0"/>
    <x v="6"/>
    <x v="50"/>
    <s v="MMR001CMP119"/>
    <s v="NGCA"/>
    <s v="Rural"/>
    <n v="608"/>
    <n v="2639"/>
    <n v="500"/>
    <n v="2145"/>
    <n v="586"/>
    <n v="2614"/>
    <x v="4"/>
    <x v="1"/>
    <n v="63"/>
  </r>
  <r>
    <x v="0"/>
    <x v="6"/>
    <x v="50"/>
    <s v="MMR001CMP119"/>
    <s v="NGCA"/>
    <s v="Rural"/>
    <n v="608"/>
    <n v="2639"/>
    <n v="500"/>
    <n v="2145"/>
    <n v="586"/>
    <n v="2614"/>
    <x v="4"/>
    <x v="0"/>
    <n v="54"/>
  </r>
  <r>
    <x v="0"/>
    <x v="6"/>
    <x v="9"/>
    <s v="MMR001CMP029"/>
    <s v="GCA"/>
    <s v="Rural"/>
    <n v="222"/>
    <n v="1208"/>
    <n v="222"/>
    <n v="1208"/>
    <n v="222"/>
    <n v="1208"/>
    <x v="4"/>
    <x v="0"/>
    <n v="18"/>
  </r>
  <r>
    <x v="0"/>
    <x v="0"/>
    <x v="5"/>
    <s v="MMR001CMP012"/>
    <s v="GCA"/>
    <s v="Urban"/>
    <n v="6"/>
    <n v="28"/>
    <n v="6"/>
    <n v="31"/>
    <n v="6"/>
    <n v="31"/>
    <x v="4"/>
    <x v="1"/>
    <n v="1"/>
  </r>
  <r>
    <x v="0"/>
    <x v="4"/>
    <x v="58"/>
    <s v="MMR001CMP210"/>
    <s v="GCA"/>
    <s v="Mixed"/>
    <n v="60"/>
    <n v="275"/>
    <n v="34"/>
    <n v="220"/>
    <n v="60"/>
    <n v="275"/>
    <x v="4"/>
    <x v="1"/>
    <n v="12"/>
  </r>
  <r>
    <x v="0"/>
    <x v="0"/>
    <x v="46"/>
    <s v="MMR001CMP011"/>
    <s v="GCA"/>
    <s v="Urban"/>
    <n v="50"/>
    <n v="236"/>
    <n v="8"/>
    <n v="35"/>
    <n v="8"/>
    <n v="35"/>
    <x v="4"/>
    <x v="0"/>
    <n v="0"/>
  </r>
  <r>
    <x v="0"/>
    <x v="0"/>
    <x v="5"/>
    <s v="MMR001CMP012"/>
    <s v="GCA"/>
    <s v="Urban"/>
    <n v="6"/>
    <n v="28"/>
    <n v="6"/>
    <n v="31"/>
    <n v="6"/>
    <n v="31"/>
    <x v="4"/>
    <x v="0"/>
    <n v="0"/>
  </r>
  <r>
    <x v="0"/>
    <x v="0"/>
    <x v="0"/>
    <s v="MMR001CMP008"/>
    <s v="GCA"/>
    <s v="Urban"/>
    <n v="101"/>
    <n v="544"/>
    <n v="94"/>
    <n v="503"/>
    <n v="101"/>
    <n v="544"/>
    <x v="4"/>
    <x v="0"/>
    <n v="17"/>
  </r>
  <r>
    <x v="0"/>
    <x v="0"/>
    <x v="0"/>
    <s v="MMR001CMP008"/>
    <s v="GCA"/>
    <s v="Urban"/>
    <n v="101"/>
    <n v="544"/>
    <n v="94"/>
    <n v="503"/>
    <n v="101"/>
    <n v="544"/>
    <x v="4"/>
    <x v="1"/>
    <n v="19"/>
  </r>
  <r>
    <x v="0"/>
    <x v="0"/>
    <x v="0"/>
    <s v="MMR001CMP008"/>
    <s v="GCA"/>
    <s v="Urban"/>
    <n v="101"/>
    <n v="544"/>
    <n v="94"/>
    <n v="503"/>
    <n v="101"/>
    <n v="544"/>
    <x v="4"/>
    <x v="2"/>
    <n v="36"/>
  </r>
  <r>
    <x v="0"/>
    <x v="6"/>
    <x v="26"/>
    <s v="MMR001CMP113"/>
    <s v="NGCA"/>
    <s v="Rural"/>
    <n v="155"/>
    <n v="672"/>
    <n v="155"/>
    <n v="665"/>
    <n v="155"/>
    <n v="665"/>
    <x v="4"/>
    <x v="2"/>
    <n v="36"/>
  </r>
  <r>
    <x v="0"/>
    <x v="6"/>
    <x v="26"/>
    <s v="MMR001CMP113"/>
    <s v="NGCA"/>
    <s v="Rural"/>
    <n v="155"/>
    <n v="672"/>
    <n v="155"/>
    <n v="665"/>
    <n v="155"/>
    <n v="665"/>
    <x v="4"/>
    <x v="1"/>
    <n v="12"/>
  </r>
  <r>
    <x v="0"/>
    <x v="4"/>
    <x v="4"/>
    <s v="MMR001CMP225"/>
    <s v="GCA"/>
    <s v="Rural"/>
    <n v="30"/>
    <n v="174"/>
    <n v="28"/>
    <n v="167"/>
    <n v="30"/>
    <n v="174"/>
    <x v="4"/>
    <x v="2"/>
    <n v="13"/>
  </r>
  <r>
    <x v="0"/>
    <x v="4"/>
    <x v="4"/>
    <s v="MMR001CMP225"/>
    <s v="GCA"/>
    <s v="Rural"/>
    <n v="30"/>
    <n v="174"/>
    <n v="28"/>
    <n v="167"/>
    <n v="30"/>
    <n v="174"/>
    <x v="4"/>
    <x v="1"/>
    <n v="7"/>
  </r>
  <r>
    <x v="0"/>
    <x v="4"/>
    <x v="4"/>
    <s v="MMR001CMP225"/>
    <s v="GCA"/>
    <s v="Rural"/>
    <n v="30"/>
    <n v="174"/>
    <n v="28"/>
    <n v="167"/>
    <n v="30"/>
    <n v="174"/>
    <x v="4"/>
    <x v="0"/>
    <n v="6"/>
  </r>
  <r>
    <x v="0"/>
    <x v="1"/>
    <x v="32"/>
    <s v="MMR001CMP168"/>
    <s v="GCA"/>
    <s v="Rural"/>
    <n v="66"/>
    <n v="367"/>
    <n v="60"/>
    <n v="374"/>
    <n v="70"/>
    <n v="366"/>
    <x v="4"/>
    <x v="2"/>
    <n v="26"/>
  </r>
  <r>
    <x v="0"/>
    <x v="4"/>
    <x v="58"/>
    <s v="MMR001CMP210"/>
    <s v="GCA"/>
    <s v="Mixed"/>
    <n v="60"/>
    <n v="275"/>
    <n v="34"/>
    <n v="220"/>
    <n v="60"/>
    <n v="275"/>
    <x v="4"/>
    <x v="2"/>
    <n v="16"/>
  </r>
  <r>
    <x v="0"/>
    <x v="0"/>
    <x v="55"/>
    <s v="MMR001CMP016"/>
    <s v="GCA"/>
    <s v="Urban"/>
    <n v="60"/>
    <n v="293"/>
    <n v="60"/>
    <n v="293"/>
    <n v="60"/>
    <n v="293"/>
    <x v="4"/>
    <x v="0"/>
    <n v="3"/>
  </r>
  <r>
    <x v="0"/>
    <x v="1"/>
    <x v="17"/>
    <s v="MMR001CMP190"/>
    <s v="GCA"/>
    <s v="Urban"/>
    <n v="14"/>
    <n v="83"/>
    <n v="13"/>
    <n v="83"/>
    <n v="13"/>
    <n v="0"/>
    <x v="4"/>
    <x v="0"/>
    <n v="2"/>
  </r>
  <r>
    <x v="0"/>
    <x v="7"/>
    <x v="39"/>
    <s v="MMR001CMP051"/>
    <s v="GCA"/>
    <s v="Urban"/>
    <n v="23"/>
    <n v="86"/>
    <n v="13"/>
    <n v="55"/>
    <n v="14"/>
    <n v="65"/>
    <x v="4"/>
    <x v="1"/>
    <n v="2"/>
  </r>
  <r>
    <x v="0"/>
    <x v="7"/>
    <x v="39"/>
    <s v="MMR001CMP051"/>
    <s v="GCA"/>
    <s v="Urban"/>
    <n v="23"/>
    <n v="86"/>
    <n v="13"/>
    <n v="55"/>
    <n v="14"/>
    <n v="65"/>
    <x v="4"/>
    <x v="2"/>
    <n v="4"/>
  </r>
  <r>
    <x v="0"/>
    <x v="0"/>
    <x v="65"/>
    <s v="MMR001CMP001"/>
    <s v="GCA"/>
    <s v="Urban"/>
    <n v="54"/>
    <n v="355"/>
    <n v="51"/>
    <n v="273"/>
    <n v="67"/>
    <n v="365"/>
    <x v="4"/>
    <x v="0"/>
    <n v="18"/>
  </r>
  <r>
    <x v="0"/>
    <x v="0"/>
    <x v="65"/>
    <s v="MMR001CMP001"/>
    <s v="GCA"/>
    <s v="Urban"/>
    <n v="54"/>
    <n v="355"/>
    <n v="51"/>
    <n v="273"/>
    <n v="67"/>
    <n v="365"/>
    <x v="4"/>
    <x v="1"/>
    <n v="8"/>
  </r>
  <r>
    <x v="0"/>
    <x v="1"/>
    <x v="25"/>
    <s v="MMR001CMP091"/>
    <s v="GCA"/>
    <s v="Urban"/>
    <n v="5"/>
    <n v="26"/>
    <n v="5"/>
    <n v="27"/>
    <n v="5"/>
    <n v="0"/>
    <x v="4"/>
    <x v="0"/>
    <n v="0"/>
  </r>
  <r>
    <x v="0"/>
    <x v="1"/>
    <x v="42"/>
    <s v="MMR001CMP109"/>
    <s v="GCA"/>
    <s v="Urban"/>
    <n v="6"/>
    <n v="30"/>
    <n v="6"/>
    <n v="28"/>
    <n v="6"/>
    <n v="0"/>
    <x v="4"/>
    <x v="0"/>
    <n v="0"/>
  </r>
  <r>
    <x v="0"/>
    <x v="1"/>
    <x v="25"/>
    <s v="MMR001CMP091"/>
    <s v="GCA"/>
    <s v="Urban"/>
    <n v="5"/>
    <n v="26"/>
    <n v="5"/>
    <n v="27"/>
    <n v="5"/>
    <n v="0"/>
    <x v="4"/>
    <x v="1"/>
    <n v="2"/>
  </r>
  <r>
    <x v="0"/>
    <x v="1"/>
    <x v="52"/>
    <s v="MMR001CMP191"/>
    <s v="GCA"/>
    <s v="Urban"/>
    <n v="13"/>
    <n v="75"/>
    <n v="8"/>
    <n v="46"/>
    <n v="8"/>
    <n v="0"/>
    <x v="4"/>
    <x v="2"/>
    <n v="0"/>
  </r>
  <r>
    <x v="0"/>
    <x v="1"/>
    <x v="52"/>
    <s v="MMR001CMP191"/>
    <s v="GCA"/>
    <s v="Urban"/>
    <n v="13"/>
    <n v="75"/>
    <n v="8"/>
    <n v="46"/>
    <n v="8"/>
    <n v="0"/>
    <x v="4"/>
    <x v="1"/>
    <n v="2"/>
  </r>
  <r>
    <x v="0"/>
    <x v="1"/>
    <x v="25"/>
    <s v="MMR001CMP091"/>
    <s v="GCA"/>
    <s v="Urban"/>
    <n v="5"/>
    <n v="26"/>
    <n v="5"/>
    <n v="27"/>
    <n v="5"/>
    <n v="0"/>
    <x v="4"/>
    <x v="2"/>
    <n v="0"/>
  </r>
  <r>
    <x v="0"/>
    <x v="7"/>
    <x v="39"/>
    <s v="MMR001CMP051"/>
    <s v="GCA"/>
    <s v="Urban"/>
    <n v="23"/>
    <n v="86"/>
    <n v="13"/>
    <n v="55"/>
    <n v="14"/>
    <n v="65"/>
    <x v="4"/>
    <x v="0"/>
    <n v="2"/>
  </r>
  <r>
    <x v="0"/>
    <x v="1"/>
    <x v="11"/>
    <s v="MMR001CMP176"/>
    <s v="GCA"/>
    <s v="Urban"/>
    <n v="67"/>
    <n v="350"/>
    <n v="67"/>
    <n v="351"/>
    <n v="67"/>
    <n v="351"/>
    <x v="4"/>
    <x v="2"/>
    <n v="17"/>
  </r>
  <r>
    <x v="0"/>
    <x v="0"/>
    <x v="65"/>
    <s v="MMR001CMP001"/>
    <s v="GCA"/>
    <s v="Urban"/>
    <n v="54"/>
    <n v="355"/>
    <n v="51"/>
    <n v="273"/>
    <n v="67"/>
    <n v="365"/>
    <x v="4"/>
    <x v="2"/>
    <n v="26"/>
  </r>
  <r>
    <x v="0"/>
    <x v="0"/>
    <x v="55"/>
    <s v="MMR001CMP016"/>
    <s v="GCA"/>
    <s v="Urban"/>
    <n v="60"/>
    <n v="293"/>
    <n v="60"/>
    <n v="293"/>
    <n v="60"/>
    <n v="293"/>
    <x v="4"/>
    <x v="1"/>
    <n v="5"/>
  </r>
  <r>
    <x v="0"/>
    <x v="0"/>
    <x v="55"/>
    <s v="MMR001CMP016"/>
    <s v="GCA"/>
    <s v="Urban"/>
    <n v="60"/>
    <n v="293"/>
    <n v="60"/>
    <n v="293"/>
    <n v="60"/>
    <n v="293"/>
    <x v="4"/>
    <x v="2"/>
    <n v="8"/>
  </r>
  <r>
    <x v="0"/>
    <x v="1"/>
    <x v="52"/>
    <s v="MMR001CMP191"/>
    <s v="GCA"/>
    <s v="Urban"/>
    <n v="13"/>
    <n v="75"/>
    <n v="8"/>
    <n v="46"/>
    <n v="8"/>
    <n v="0"/>
    <x v="4"/>
    <x v="0"/>
    <n v="2"/>
  </r>
  <r>
    <x v="0"/>
    <x v="0"/>
    <x v="41"/>
    <s v="MMR001CMP015"/>
    <s v="GCA"/>
    <s v="Urban"/>
    <n v="108"/>
    <n v="605"/>
    <n v="17"/>
    <n v="176"/>
    <n v="96"/>
    <n v="544"/>
    <x v="4"/>
    <x v="0"/>
    <n v="7"/>
  </r>
  <r>
    <x v="0"/>
    <x v="1"/>
    <x v="27"/>
    <s v="MMR001CMP182"/>
    <s v="GCA"/>
    <s v="Urban"/>
    <n v="10"/>
    <n v="39"/>
    <n v="9"/>
    <n v="37"/>
    <n v="9"/>
    <n v="0"/>
    <x v="4"/>
    <x v="1"/>
    <n v="1"/>
  </r>
  <r>
    <x v="0"/>
    <x v="0"/>
    <x v="41"/>
    <s v="MMR001CMP015"/>
    <s v="GCA"/>
    <s v="Urban"/>
    <n v="108"/>
    <n v="605"/>
    <n v="17"/>
    <n v="176"/>
    <n v="96"/>
    <n v="544"/>
    <x v="4"/>
    <x v="1"/>
    <n v="8"/>
  </r>
  <r>
    <x v="0"/>
    <x v="0"/>
    <x v="41"/>
    <s v="MMR001CMP015"/>
    <s v="GCA"/>
    <s v="Urban"/>
    <n v="108"/>
    <n v="605"/>
    <n v="17"/>
    <n v="176"/>
    <n v="96"/>
    <n v="544"/>
    <x v="4"/>
    <x v="2"/>
    <n v="15"/>
  </r>
  <r>
    <x v="0"/>
    <x v="1"/>
    <x v="80"/>
    <s v="MMR001CMP192"/>
    <s v="GCA"/>
    <s v="Urban"/>
    <n v="17"/>
    <n v="64"/>
    <n v="12"/>
    <n v="47"/>
    <n v="12"/>
    <n v="0"/>
    <x v="4"/>
    <x v="2"/>
    <n v="0"/>
  </r>
  <r>
    <x v="0"/>
    <x v="1"/>
    <x v="42"/>
    <s v="MMR001CMP109"/>
    <s v="GCA"/>
    <s v="Urban"/>
    <n v="6"/>
    <n v="30"/>
    <n v="6"/>
    <n v="28"/>
    <n v="6"/>
    <n v="0"/>
    <x v="4"/>
    <x v="2"/>
    <n v="0"/>
  </r>
  <r>
    <x v="0"/>
    <x v="1"/>
    <x v="42"/>
    <s v="MMR001CMP109"/>
    <s v="GCA"/>
    <s v="Urban"/>
    <n v="6"/>
    <n v="30"/>
    <n v="6"/>
    <n v="28"/>
    <n v="6"/>
    <n v="0"/>
    <x v="4"/>
    <x v="1"/>
    <n v="2"/>
  </r>
  <r>
    <x v="0"/>
    <x v="1"/>
    <x v="80"/>
    <s v="MMR001CMP192"/>
    <s v="GCA"/>
    <s v="Urban"/>
    <n v="17"/>
    <n v="64"/>
    <n v="12"/>
    <n v="47"/>
    <n v="12"/>
    <n v="0"/>
    <x v="4"/>
    <x v="0"/>
    <n v="2"/>
  </r>
  <r>
    <x v="0"/>
    <x v="1"/>
    <x v="80"/>
    <s v="MMR001CMP192"/>
    <s v="GCA"/>
    <s v="Urban"/>
    <n v="17"/>
    <n v="64"/>
    <n v="12"/>
    <n v="47"/>
    <n v="12"/>
    <n v="0"/>
    <x v="4"/>
    <x v="1"/>
    <n v="0"/>
  </r>
  <r>
    <x v="0"/>
    <x v="1"/>
    <x v="11"/>
    <s v="MMR001CMP176"/>
    <s v="GCA"/>
    <s v="Urban"/>
    <n v="67"/>
    <n v="350"/>
    <n v="67"/>
    <n v="351"/>
    <n v="67"/>
    <n v="351"/>
    <x v="4"/>
    <x v="1"/>
    <n v="10"/>
  </r>
  <r>
    <x v="0"/>
    <x v="7"/>
    <x v="36"/>
    <s v="MMR001CMP049"/>
    <s v="GCA"/>
    <s v="Urban"/>
    <n v="116"/>
    <n v="659"/>
    <n v="113"/>
    <n v="641"/>
    <n v="120"/>
    <n v="680"/>
    <x v="4"/>
    <x v="0"/>
    <n v="27"/>
  </r>
  <r>
    <x v="0"/>
    <x v="1"/>
    <x v="27"/>
    <s v="MMR001CMP182"/>
    <s v="GCA"/>
    <s v="Urban"/>
    <n v="10"/>
    <n v="39"/>
    <n v="9"/>
    <n v="37"/>
    <n v="9"/>
    <n v="0"/>
    <x v="4"/>
    <x v="0"/>
    <n v="0"/>
  </r>
  <r>
    <x v="0"/>
    <x v="1"/>
    <x v="59"/>
    <s v="MMR001CMP167"/>
    <s v="GCA"/>
    <s v="Rural"/>
    <n v="15"/>
    <n v="74"/>
    <n v="16"/>
    <n v="73"/>
    <n v="16"/>
    <n v="0"/>
    <x v="4"/>
    <x v="0"/>
    <n v="3"/>
  </r>
  <r>
    <x v="0"/>
    <x v="7"/>
    <x v="36"/>
    <s v="MMR001CMP049"/>
    <s v="GCA"/>
    <s v="Urban"/>
    <n v="116"/>
    <n v="659"/>
    <n v="113"/>
    <n v="641"/>
    <n v="120"/>
    <n v="680"/>
    <x v="4"/>
    <x v="2"/>
    <n v="49"/>
  </r>
  <r>
    <x v="0"/>
    <x v="1"/>
    <x v="17"/>
    <s v="MMR001CMP190"/>
    <s v="GCA"/>
    <s v="Urban"/>
    <n v="14"/>
    <n v="83"/>
    <n v="13"/>
    <n v="83"/>
    <n v="13"/>
    <n v="0"/>
    <x v="4"/>
    <x v="2"/>
    <n v="0"/>
  </r>
  <r>
    <x v="0"/>
    <x v="7"/>
    <x v="36"/>
    <s v="MMR001CMP049"/>
    <s v="GCA"/>
    <s v="Urban"/>
    <n v="116"/>
    <n v="659"/>
    <n v="113"/>
    <n v="641"/>
    <n v="120"/>
    <n v="680"/>
    <x v="4"/>
    <x v="1"/>
    <n v="22"/>
  </r>
  <r>
    <x v="0"/>
    <x v="5"/>
    <x v="73"/>
    <s v="MMR001CMP122"/>
    <s v="NGCA"/>
    <s v="Rural"/>
    <n v="662"/>
    <n v="3293"/>
    <n v="586"/>
    <n v="2829"/>
    <n v="586"/>
    <n v="2829"/>
    <x v="4"/>
    <x v="0"/>
    <n v="62"/>
  </r>
  <r>
    <x v="0"/>
    <x v="1"/>
    <x v="59"/>
    <s v="MMR001CMP167"/>
    <s v="GCA"/>
    <s v="Rural"/>
    <n v="15"/>
    <n v="74"/>
    <n v="16"/>
    <n v="73"/>
    <n v="16"/>
    <n v="0"/>
    <x v="4"/>
    <x v="2"/>
    <n v="0"/>
  </r>
  <r>
    <x v="0"/>
    <x v="1"/>
    <x v="27"/>
    <s v="MMR001CMP182"/>
    <s v="GCA"/>
    <s v="Urban"/>
    <n v="10"/>
    <n v="39"/>
    <n v="9"/>
    <n v="37"/>
    <n v="9"/>
    <n v="0"/>
    <x v="4"/>
    <x v="2"/>
    <n v="0"/>
  </r>
  <r>
    <x v="0"/>
    <x v="1"/>
    <x v="59"/>
    <s v="MMR001CMP167"/>
    <s v="GCA"/>
    <s v="Rural"/>
    <n v="15"/>
    <n v="74"/>
    <n v="16"/>
    <n v="73"/>
    <n v="16"/>
    <n v="0"/>
    <x v="4"/>
    <x v="1"/>
    <n v="0"/>
  </r>
  <r>
    <x v="0"/>
    <x v="0"/>
    <x v="21"/>
    <s v="MMR001CMP018"/>
    <s v="GCA"/>
    <s v="Urban"/>
    <n v="203"/>
    <n v="1072"/>
    <n v="198"/>
    <n v="1084"/>
    <n v="204"/>
    <n v="1104"/>
    <x v="4"/>
    <x v="2"/>
    <n v="40"/>
  </r>
  <r>
    <x v="0"/>
    <x v="0"/>
    <x v="21"/>
    <s v="MMR001CMP018"/>
    <s v="GCA"/>
    <s v="Urban"/>
    <n v="203"/>
    <n v="1072"/>
    <n v="198"/>
    <n v="1084"/>
    <n v="204"/>
    <n v="1104"/>
    <x v="4"/>
    <x v="1"/>
    <n v="24"/>
  </r>
  <r>
    <x v="0"/>
    <x v="0"/>
    <x v="21"/>
    <s v="MMR001CMP018"/>
    <s v="GCA"/>
    <s v="Urban"/>
    <n v="203"/>
    <n v="1072"/>
    <n v="198"/>
    <n v="1084"/>
    <n v="204"/>
    <n v="1104"/>
    <x v="4"/>
    <x v="0"/>
    <n v="16"/>
  </r>
  <r>
    <x v="0"/>
    <x v="1"/>
    <x v="17"/>
    <s v="MMR001CMP190"/>
    <s v="GCA"/>
    <s v="Urban"/>
    <n v="14"/>
    <n v="83"/>
    <n v="13"/>
    <n v="83"/>
    <n v="13"/>
    <n v="0"/>
    <x v="4"/>
    <x v="1"/>
    <n v="4"/>
  </r>
  <r>
    <x v="1"/>
    <x v="14"/>
    <x v="90"/>
    <s v="MMR015CMP014"/>
    <s v="GCA"/>
    <s v="Urban"/>
    <n v="9"/>
    <n v="38"/>
    <n v="9"/>
    <n v="37"/>
    <n v="9"/>
    <n v="37"/>
    <x v="4"/>
    <x v="0"/>
    <n v="1"/>
  </r>
  <r>
    <x v="1"/>
    <x v="12"/>
    <x v="82"/>
    <s v="MMR015CMP009"/>
    <s v="GCA"/>
    <s v="Urban"/>
    <n v="37"/>
    <n v="159"/>
    <n v="37"/>
    <n v="159"/>
    <n v="37"/>
    <n v="172"/>
    <x v="4"/>
    <x v="2"/>
    <n v="8"/>
  </r>
  <r>
    <x v="0"/>
    <x v="6"/>
    <x v="109"/>
    <s v="MMR001CMP030"/>
    <s v="GCA"/>
    <s v="Urban"/>
    <n v="31"/>
    <n v="171"/>
    <n v="23"/>
    <n v="124"/>
    <n v="31"/>
    <n v="171"/>
    <x v="4"/>
    <x v="2"/>
    <n v="9"/>
  </r>
  <r>
    <x v="0"/>
    <x v="6"/>
    <x v="109"/>
    <s v="MMR001CMP030"/>
    <s v="GCA"/>
    <s v="Urban"/>
    <n v="31"/>
    <n v="171"/>
    <n v="23"/>
    <n v="124"/>
    <n v="31"/>
    <n v="171"/>
    <x v="4"/>
    <x v="1"/>
    <n v="3"/>
  </r>
  <r>
    <x v="1"/>
    <x v="13"/>
    <x v="88"/>
    <s v="MMR015CMP006"/>
    <s v="GCA"/>
    <s v="Rural"/>
    <n v="49"/>
    <n v="270"/>
    <n v="49"/>
    <n v="261"/>
    <n v="49"/>
    <n v="261"/>
    <x v="4"/>
    <x v="2"/>
    <n v="22"/>
  </r>
  <r>
    <x v="1"/>
    <x v="14"/>
    <x v="90"/>
    <s v="MMR015CMP014"/>
    <s v="GCA"/>
    <s v="Urban"/>
    <n v="9"/>
    <n v="38"/>
    <n v="9"/>
    <n v="37"/>
    <n v="9"/>
    <n v="37"/>
    <x v="4"/>
    <x v="1"/>
    <n v="0"/>
  </r>
  <r>
    <x v="1"/>
    <x v="9"/>
    <x v="97"/>
    <s v="MMR015CMP004"/>
    <s v="GCA"/>
    <s v="Urban"/>
    <n v="70"/>
    <n v="368"/>
    <n v="70"/>
    <n v="363"/>
    <n v="70"/>
    <n v="0"/>
    <x v="4"/>
    <x v="0"/>
    <n v="9"/>
  </r>
  <r>
    <x v="0"/>
    <x v="6"/>
    <x v="114"/>
    <s v="MMR001CMP031"/>
    <s v="GCA"/>
    <s v="Urban"/>
    <n v="143"/>
    <n v="800"/>
    <n v="113"/>
    <n v="618"/>
    <n v="143"/>
    <n v="800"/>
    <x v="4"/>
    <x v="2"/>
    <n v="59"/>
  </r>
  <r>
    <x v="0"/>
    <x v="6"/>
    <x v="109"/>
    <s v="MMR001CMP030"/>
    <s v="GCA"/>
    <s v="Urban"/>
    <n v="31"/>
    <n v="171"/>
    <n v="23"/>
    <n v="124"/>
    <n v="31"/>
    <n v="171"/>
    <x v="4"/>
    <x v="0"/>
    <n v="6"/>
  </r>
  <r>
    <x v="1"/>
    <x v="13"/>
    <x v="83"/>
    <s v="MMR015CMP017"/>
    <s v="GCA"/>
    <s v="Urban"/>
    <n v="31"/>
    <n v="144"/>
    <n v="30"/>
    <n v="139"/>
    <n v="30"/>
    <n v="139"/>
    <x v="4"/>
    <x v="2"/>
    <n v="7"/>
  </r>
  <r>
    <x v="0"/>
    <x v="7"/>
    <x v="124"/>
    <s v="MMR001CMP193"/>
    <s v="GCA"/>
    <s v="Rural"/>
    <n v="157"/>
    <n v="761"/>
    <n v="150"/>
    <n v="761"/>
    <n v="150"/>
    <n v="761"/>
    <x v="4"/>
    <x v="0"/>
    <n v="18"/>
  </r>
  <r>
    <x v="0"/>
    <x v="7"/>
    <x v="124"/>
    <s v="MMR001CMP193"/>
    <s v="GCA"/>
    <s v="Rural"/>
    <n v="157"/>
    <n v="761"/>
    <n v="150"/>
    <n v="761"/>
    <n v="150"/>
    <n v="761"/>
    <x v="4"/>
    <x v="1"/>
    <n v="20"/>
  </r>
  <r>
    <x v="1"/>
    <x v="13"/>
    <x v="83"/>
    <s v="MMR015CMP017"/>
    <s v="GCA"/>
    <s v="Urban"/>
    <n v="31"/>
    <n v="144"/>
    <n v="30"/>
    <n v="139"/>
    <n v="30"/>
    <n v="139"/>
    <x v="4"/>
    <x v="0"/>
    <n v="2"/>
  </r>
  <r>
    <x v="1"/>
    <x v="12"/>
    <x v="82"/>
    <s v="MMR015CMP009"/>
    <s v="GCA"/>
    <s v="Urban"/>
    <n v="37"/>
    <n v="159"/>
    <n v="37"/>
    <n v="159"/>
    <n v="37"/>
    <n v="172"/>
    <x v="4"/>
    <x v="1"/>
    <n v="2"/>
  </r>
  <r>
    <x v="0"/>
    <x v="8"/>
    <x v="96"/>
    <s v="MMR001CMP133"/>
    <s v="GCA"/>
    <s v="Rural"/>
    <n v="111"/>
    <n v="541"/>
    <n v="107"/>
    <n v="525"/>
    <n v="111"/>
    <n v="525"/>
    <x v="4"/>
    <x v="1"/>
    <n v="10"/>
  </r>
  <r>
    <x v="1"/>
    <x v="13"/>
    <x v="83"/>
    <s v="MMR015CMP017"/>
    <s v="GCA"/>
    <s v="Urban"/>
    <n v="31"/>
    <n v="144"/>
    <n v="30"/>
    <n v="139"/>
    <n v="30"/>
    <n v="139"/>
    <x v="4"/>
    <x v="1"/>
    <n v="5"/>
  </r>
  <r>
    <x v="1"/>
    <x v="14"/>
    <x v="90"/>
    <s v="MMR015CMP014"/>
    <s v="GCA"/>
    <s v="Urban"/>
    <n v="9"/>
    <n v="38"/>
    <n v="9"/>
    <n v="37"/>
    <n v="9"/>
    <n v="37"/>
    <x v="4"/>
    <x v="2"/>
    <n v="1"/>
  </r>
  <r>
    <x v="0"/>
    <x v="6"/>
    <x v="114"/>
    <s v="MMR001CMP031"/>
    <s v="GCA"/>
    <s v="Urban"/>
    <n v="143"/>
    <n v="800"/>
    <n v="113"/>
    <n v="618"/>
    <n v="143"/>
    <n v="800"/>
    <x v="4"/>
    <x v="1"/>
    <n v="34"/>
  </r>
  <r>
    <x v="1"/>
    <x v="13"/>
    <x v="86"/>
    <s v="MMR015CMP007"/>
    <s v="GCA"/>
    <s v="Rural"/>
    <n v="64"/>
    <n v="286"/>
    <n v="62"/>
    <n v="281"/>
    <n v="62"/>
    <n v="281"/>
    <x v="4"/>
    <x v="2"/>
    <n v="25"/>
  </r>
  <r>
    <x v="0"/>
    <x v="7"/>
    <x v="124"/>
    <s v="MMR001CMP193"/>
    <s v="GCA"/>
    <s v="Rural"/>
    <n v="157"/>
    <n v="761"/>
    <n v="150"/>
    <n v="761"/>
    <n v="150"/>
    <n v="761"/>
    <x v="4"/>
    <x v="2"/>
    <n v="38"/>
  </r>
  <r>
    <x v="1"/>
    <x v="12"/>
    <x v="84"/>
    <s v="MMR015CMP209"/>
    <s v="GCA"/>
    <s v="Urban"/>
    <n v="31"/>
    <n v="183"/>
    <n v="29"/>
    <n v="157"/>
    <n v="29"/>
    <n v="157"/>
    <x v="4"/>
    <x v="2"/>
    <n v="11"/>
  </r>
  <r>
    <x v="1"/>
    <x v="12"/>
    <x v="82"/>
    <s v="MMR015CMP009"/>
    <s v="GCA"/>
    <s v="Urban"/>
    <n v="37"/>
    <n v="159"/>
    <n v="37"/>
    <n v="159"/>
    <n v="37"/>
    <n v="172"/>
    <x v="4"/>
    <x v="0"/>
    <n v="6"/>
  </r>
  <r>
    <x v="1"/>
    <x v="13"/>
    <x v="88"/>
    <s v="MMR015CMP006"/>
    <s v="GCA"/>
    <s v="Rural"/>
    <n v="49"/>
    <n v="270"/>
    <n v="49"/>
    <n v="261"/>
    <n v="49"/>
    <n v="261"/>
    <x v="4"/>
    <x v="1"/>
    <n v="12"/>
  </r>
  <r>
    <x v="0"/>
    <x v="6"/>
    <x v="114"/>
    <s v="MMR001CMP031"/>
    <s v="GCA"/>
    <s v="Urban"/>
    <n v="143"/>
    <n v="800"/>
    <n v="113"/>
    <n v="618"/>
    <n v="143"/>
    <n v="800"/>
    <x v="4"/>
    <x v="0"/>
    <n v="25"/>
  </r>
  <r>
    <x v="0"/>
    <x v="8"/>
    <x v="96"/>
    <s v="MMR001CMP133"/>
    <s v="GCA"/>
    <s v="Rural"/>
    <n v="111"/>
    <n v="541"/>
    <n v="107"/>
    <n v="525"/>
    <n v="111"/>
    <n v="525"/>
    <x v="4"/>
    <x v="0"/>
    <n v="6"/>
  </r>
  <r>
    <x v="1"/>
    <x v="13"/>
    <x v="86"/>
    <s v="MMR015CMP007"/>
    <s v="GCA"/>
    <s v="Rural"/>
    <n v="64"/>
    <n v="286"/>
    <n v="62"/>
    <n v="281"/>
    <n v="62"/>
    <n v="281"/>
    <x v="4"/>
    <x v="0"/>
    <n v="13"/>
  </r>
  <r>
    <x v="1"/>
    <x v="13"/>
    <x v="94"/>
    <s v="MMR015CMP016"/>
    <s v="GCA"/>
    <s v="Urban"/>
    <n v="65"/>
    <n v="285"/>
    <n v="63"/>
    <n v="286"/>
    <n v="63"/>
    <n v="286"/>
    <x v="4"/>
    <x v="1"/>
    <n v="10"/>
  </r>
  <r>
    <x v="0"/>
    <x v="8"/>
    <x v="96"/>
    <s v="MMR001CMP133"/>
    <s v="GCA"/>
    <s v="Rural"/>
    <n v="111"/>
    <n v="541"/>
    <n v="107"/>
    <n v="525"/>
    <n v="111"/>
    <n v="525"/>
    <x v="4"/>
    <x v="2"/>
    <n v="16"/>
  </r>
  <r>
    <x v="1"/>
    <x v="9"/>
    <x v="97"/>
    <s v="MMR015CMP004"/>
    <s v="GCA"/>
    <s v="Urban"/>
    <n v="70"/>
    <n v="368"/>
    <n v="70"/>
    <n v="363"/>
    <n v="70"/>
    <n v="0"/>
    <x v="4"/>
    <x v="2"/>
    <n v="19"/>
  </r>
  <r>
    <x v="1"/>
    <x v="9"/>
    <x v="127"/>
    <s v="MMR015CMP003"/>
    <s v="GCA"/>
    <s v="Urban"/>
    <n v="48"/>
    <n v="218"/>
    <n v="44"/>
    <n v="215"/>
    <n v="44"/>
    <n v="215"/>
    <x v="4"/>
    <x v="1"/>
    <n v="3"/>
  </r>
  <r>
    <x v="1"/>
    <x v="9"/>
    <x v="127"/>
    <s v="MMR015CMP003"/>
    <s v="GCA"/>
    <s v="Urban"/>
    <n v="48"/>
    <n v="218"/>
    <n v="44"/>
    <n v="215"/>
    <n v="44"/>
    <n v="215"/>
    <x v="4"/>
    <x v="2"/>
    <n v="7"/>
  </r>
  <r>
    <x v="1"/>
    <x v="13"/>
    <x v="86"/>
    <s v="MMR015CMP007"/>
    <s v="GCA"/>
    <s v="Rural"/>
    <n v="64"/>
    <n v="286"/>
    <n v="62"/>
    <n v="281"/>
    <n v="62"/>
    <n v="281"/>
    <x v="4"/>
    <x v="1"/>
    <n v="12"/>
  </r>
  <r>
    <x v="1"/>
    <x v="12"/>
    <x v="84"/>
    <s v="MMR015CMP209"/>
    <s v="GCA"/>
    <s v="Urban"/>
    <n v="31"/>
    <n v="183"/>
    <n v="29"/>
    <n v="157"/>
    <n v="29"/>
    <n v="157"/>
    <x v="4"/>
    <x v="1"/>
    <n v="6"/>
  </r>
  <r>
    <x v="1"/>
    <x v="12"/>
    <x v="84"/>
    <s v="MMR015CMP209"/>
    <s v="GCA"/>
    <s v="Urban"/>
    <n v="31"/>
    <n v="183"/>
    <n v="29"/>
    <n v="157"/>
    <n v="29"/>
    <n v="157"/>
    <x v="4"/>
    <x v="0"/>
    <n v="5"/>
  </r>
  <r>
    <x v="1"/>
    <x v="9"/>
    <x v="127"/>
    <s v="MMR015CMP003"/>
    <s v="GCA"/>
    <s v="Urban"/>
    <n v="48"/>
    <n v="218"/>
    <n v="44"/>
    <n v="215"/>
    <n v="44"/>
    <n v="215"/>
    <x v="4"/>
    <x v="0"/>
    <n v="4"/>
  </r>
  <r>
    <x v="0"/>
    <x v="5"/>
    <x v="92"/>
    <s v="MMR001CMP056"/>
    <s v="GCA"/>
    <s v="Urban"/>
    <n v="207"/>
    <n v="1863"/>
    <n v="391"/>
    <n v="1820"/>
    <n v="391"/>
    <n v="1820"/>
    <x v="4"/>
    <x v="0"/>
    <n v="54"/>
  </r>
  <r>
    <x v="0"/>
    <x v="5"/>
    <x v="115"/>
    <s v="MMR001CMP070"/>
    <s v="GCA"/>
    <s v="Urban"/>
    <n v="188"/>
    <n v="993"/>
    <n v="190"/>
    <n v="1021"/>
    <n v="190"/>
    <n v="1021"/>
    <x v="4"/>
    <x v="2"/>
    <n v="62"/>
  </r>
  <r>
    <x v="0"/>
    <x v="4"/>
    <x v="123"/>
    <s v="MMR001CMP042"/>
    <s v="GCA"/>
    <s v="Urban"/>
    <n v="109"/>
    <n v="511"/>
    <n v="109"/>
    <n v="513"/>
    <n v="109"/>
    <n v="0"/>
    <x v="4"/>
    <x v="0"/>
    <n v="25"/>
  </r>
  <r>
    <x v="0"/>
    <x v="4"/>
    <x v="123"/>
    <s v="MMR001CMP042"/>
    <s v="GCA"/>
    <s v="Urban"/>
    <n v="109"/>
    <n v="511"/>
    <n v="109"/>
    <n v="513"/>
    <n v="109"/>
    <n v="0"/>
    <x v="4"/>
    <x v="1"/>
    <n v="31"/>
  </r>
  <r>
    <x v="0"/>
    <x v="6"/>
    <x v="12"/>
    <s v="MMR001CMP111"/>
    <s v="NGCA"/>
    <s v="Sub-urban"/>
    <n v="680"/>
    <n v="2913"/>
    <n v="612"/>
    <n v="2806"/>
    <n v="612"/>
    <n v="2806"/>
    <x v="4"/>
    <x v="1"/>
    <n v="62"/>
  </r>
  <r>
    <x v="0"/>
    <x v="6"/>
    <x v="12"/>
    <s v="MMR001CMP111"/>
    <s v="NGCA"/>
    <s v="Sub-urban"/>
    <n v="680"/>
    <n v="2913"/>
    <n v="612"/>
    <n v="2806"/>
    <n v="612"/>
    <n v="2806"/>
    <x v="4"/>
    <x v="2"/>
    <n v="139"/>
  </r>
  <r>
    <x v="0"/>
    <x v="2"/>
    <x v="89"/>
    <s v="MMR001CMP067"/>
    <s v="GCA"/>
    <s v="Urban"/>
    <n v="83"/>
    <n v="293"/>
    <n v="86"/>
    <n v="303"/>
    <n v="86"/>
    <n v="303"/>
    <x v="4"/>
    <x v="0"/>
    <n v="3"/>
  </r>
  <r>
    <x v="0"/>
    <x v="0"/>
    <x v="119"/>
    <s v="MMR001CMP022"/>
    <s v="GCA"/>
    <s v="Urban"/>
    <n v="7"/>
    <n v="37"/>
    <n v="7"/>
    <n v="37"/>
    <n v="7"/>
    <n v="37"/>
    <x v="4"/>
    <x v="0"/>
    <n v="0"/>
  </r>
  <r>
    <x v="0"/>
    <x v="6"/>
    <x v="95"/>
    <s v="MMR001CMP041"/>
    <s v="GCA"/>
    <s v="Rural"/>
    <n v="172"/>
    <n v="838"/>
    <n v="179"/>
    <n v="940"/>
    <n v="179"/>
    <n v="940"/>
    <x v="4"/>
    <x v="0"/>
    <n v="15"/>
  </r>
  <r>
    <x v="0"/>
    <x v="6"/>
    <x v="103"/>
    <s v="MMR001CMP120"/>
    <s v="NGCA"/>
    <s v="Sub-urban"/>
    <n v="191"/>
    <n v="768"/>
    <n v="178"/>
    <n v="850"/>
    <n v="178"/>
    <n v="850"/>
    <x v="4"/>
    <x v="0"/>
    <n v="18"/>
  </r>
  <r>
    <x v="0"/>
    <x v="6"/>
    <x v="103"/>
    <s v="MMR001CMP120"/>
    <s v="NGCA"/>
    <s v="Sub-urban"/>
    <n v="191"/>
    <n v="768"/>
    <n v="178"/>
    <n v="850"/>
    <n v="178"/>
    <n v="850"/>
    <x v="4"/>
    <x v="1"/>
    <n v="22"/>
  </r>
  <r>
    <x v="0"/>
    <x v="6"/>
    <x v="103"/>
    <s v="MMR001CMP120"/>
    <s v="NGCA"/>
    <s v="Sub-urban"/>
    <n v="191"/>
    <n v="768"/>
    <n v="178"/>
    <n v="850"/>
    <n v="178"/>
    <n v="850"/>
    <x v="4"/>
    <x v="2"/>
    <n v="40"/>
  </r>
  <r>
    <x v="0"/>
    <x v="6"/>
    <x v="126"/>
    <s v="MMR001CMP033"/>
    <s v="GCA"/>
    <s v="Rural"/>
    <n v="18"/>
    <n v="82"/>
    <n v="12"/>
    <n v="51"/>
    <n v="18"/>
    <n v="81"/>
    <x v="4"/>
    <x v="0"/>
    <n v="2"/>
  </r>
  <r>
    <x v="0"/>
    <x v="6"/>
    <x v="126"/>
    <s v="MMR001CMP033"/>
    <s v="GCA"/>
    <s v="Rural"/>
    <n v="18"/>
    <n v="82"/>
    <n v="12"/>
    <n v="51"/>
    <n v="18"/>
    <n v="81"/>
    <x v="4"/>
    <x v="1"/>
    <n v="4"/>
  </r>
  <r>
    <x v="0"/>
    <x v="5"/>
    <x v="111"/>
    <s v="MMR001CMP071"/>
    <s v="GCA"/>
    <s v="Urban"/>
    <n v="29"/>
    <n v="182"/>
    <n v="36"/>
    <n v="215"/>
    <n v="36"/>
    <n v="217"/>
    <x v="4"/>
    <x v="1"/>
    <n v="4"/>
  </r>
  <r>
    <x v="0"/>
    <x v="4"/>
    <x v="123"/>
    <s v="MMR001CMP042"/>
    <s v="GCA"/>
    <s v="Urban"/>
    <n v="109"/>
    <n v="511"/>
    <n v="109"/>
    <n v="513"/>
    <n v="109"/>
    <n v="0"/>
    <x v="4"/>
    <x v="2"/>
    <n v="0"/>
  </r>
  <r>
    <x v="1"/>
    <x v="13"/>
    <x v="100"/>
    <s v="MMR015CMP217"/>
    <s v="GCA"/>
    <s v="Mixed"/>
    <n v="23"/>
    <n v="112"/>
    <n v="22"/>
    <n v="111"/>
    <n v="22"/>
    <n v="111"/>
    <x v="4"/>
    <x v="1"/>
    <n v="3"/>
  </r>
  <r>
    <x v="0"/>
    <x v="5"/>
    <x v="111"/>
    <s v="MMR001CMP071"/>
    <s v="GCA"/>
    <s v="Urban"/>
    <n v="29"/>
    <n v="182"/>
    <n v="36"/>
    <n v="215"/>
    <n v="36"/>
    <n v="217"/>
    <x v="4"/>
    <x v="0"/>
    <n v="5"/>
  </r>
  <r>
    <x v="0"/>
    <x v="0"/>
    <x v="119"/>
    <s v="MMR001CMP022"/>
    <s v="GCA"/>
    <s v="Urban"/>
    <n v="7"/>
    <n v="37"/>
    <n v="7"/>
    <n v="37"/>
    <n v="7"/>
    <n v="37"/>
    <x v="4"/>
    <x v="1"/>
    <n v="0"/>
  </r>
  <r>
    <x v="0"/>
    <x v="0"/>
    <x v="119"/>
    <s v="MMR001CMP022"/>
    <s v="GCA"/>
    <s v="Urban"/>
    <n v="7"/>
    <n v="37"/>
    <n v="7"/>
    <n v="37"/>
    <n v="7"/>
    <n v="37"/>
    <x v="4"/>
    <x v="2"/>
    <n v="0"/>
  </r>
  <r>
    <x v="0"/>
    <x v="4"/>
    <x v="91"/>
    <s v="MMR001CMP195"/>
    <s v="GCA"/>
    <s v="Urban"/>
    <n v="143"/>
    <n v="638"/>
    <n v="131"/>
    <n v="593"/>
    <n v="141"/>
    <n v="638"/>
    <x v="4"/>
    <x v="0"/>
    <n v="13"/>
  </r>
  <r>
    <x v="1"/>
    <x v="13"/>
    <x v="100"/>
    <s v="MMR015CMP217"/>
    <s v="GCA"/>
    <s v="Mixed"/>
    <n v="23"/>
    <n v="112"/>
    <n v="22"/>
    <n v="111"/>
    <n v="22"/>
    <n v="111"/>
    <x v="4"/>
    <x v="2"/>
    <n v="8"/>
  </r>
  <r>
    <x v="0"/>
    <x v="4"/>
    <x v="104"/>
    <s v="MMR001CMP043"/>
    <s v="NGCA"/>
    <s v="Sub-urban"/>
    <n v="154"/>
    <n v="920"/>
    <n v="512"/>
    <n v="1016"/>
    <n v="512"/>
    <n v="1016"/>
    <x v="4"/>
    <x v="0"/>
    <n v="101"/>
  </r>
  <r>
    <x v="0"/>
    <x v="6"/>
    <x v="95"/>
    <s v="MMR001CMP041"/>
    <s v="GCA"/>
    <s v="Rural"/>
    <n v="172"/>
    <n v="838"/>
    <n v="179"/>
    <n v="940"/>
    <n v="179"/>
    <n v="940"/>
    <x v="4"/>
    <x v="2"/>
    <n v="32"/>
  </r>
  <r>
    <x v="1"/>
    <x v="13"/>
    <x v="94"/>
    <s v="MMR015CMP016"/>
    <s v="GCA"/>
    <s v="Urban"/>
    <n v="65"/>
    <n v="285"/>
    <n v="63"/>
    <n v="286"/>
    <n v="63"/>
    <n v="286"/>
    <x v="4"/>
    <x v="0"/>
    <n v="18"/>
  </r>
  <r>
    <x v="0"/>
    <x v="6"/>
    <x v="95"/>
    <s v="MMR001CMP041"/>
    <s v="GCA"/>
    <s v="Rural"/>
    <n v="172"/>
    <n v="838"/>
    <n v="179"/>
    <n v="940"/>
    <n v="179"/>
    <n v="940"/>
    <x v="4"/>
    <x v="1"/>
    <n v="17"/>
  </r>
  <r>
    <x v="0"/>
    <x v="5"/>
    <x v="92"/>
    <s v="MMR001CMP056"/>
    <s v="GCA"/>
    <s v="Urban"/>
    <n v="207"/>
    <n v="1863"/>
    <n v="391"/>
    <n v="1820"/>
    <n v="391"/>
    <n v="1820"/>
    <x v="4"/>
    <x v="2"/>
    <n v="113"/>
  </r>
  <r>
    <x v="0"/>
    <x v="5"/>
    <x v="92"/>
    <s v="MMR001CMP056"/>
    <s v="GCA"/>
    <s v="Urban"/>
    <n v="207"/>
    <n v="1863"/>
    <n v="391"/>
    <n v="1820"/>
    <n v="391"/>
    <n v="1820"/>
    <x v="4"/>
    <x v="1"/>
    <n v="59"/>
  </r>
  <r>
    <x v="0"/>
    <x v="5"/>
    <x v="115"/>
    <s v="MMR001CMP070"/>
    <s v="GCA"/>
    <s v="Urban"/>
    <n v="188"/>
    <n v="993"/>
    <n v="190"/>
    <n v="1021"/>
    <n v="190"/>
    <n v="1021"/>
    <x v="4"/>
    <x v="0"/>
    <n v="29"/>
  </r>
  <r>
    <x v="0"/>
    <x v="5"/>
    <x v="115"/>
    <s v="MMR001CMP070"/>
    <s v="GCA"/>
    <s v="Urban"/>
    <n v="188"/>
    <n v="993"/>
    <n v="190"/>
    <n v="1021"/>
    <n v="190"/>
    <n v="1021"/>
    <x v="4"/>
    <x v="1"/>
    <n v="33"/>
  </r>
  <r>
    <x v="1"/>
    <x v="13"/>
    <x v="100"/>
    <s v="MMR015CMP217"/>
    <s v="GCA"/>
    <s v="Mixed"/>
    <n v="23"/>
    <n v="112"/>
    <n v="22"/>
    <n v="111"/>
    <n v="22"/>
    <n v="111"/>
    <x v="4"/>
    <x v="0"/>
    <n v="5"/>
  </r>
  <r>
    <x v="0"/>
    <x v="2"/>
    <x v="89"/>
    <s v="MMR001CMP067"/>
    <s v="GCA"/>
    <s v="Urban"/>
    <n v="83"/>
    <n v="293"/>
    <n v="86"/>
    <n v="303"/>
    <n v="86"/>
    <n v="303"/>
    <x v="4"/>
    <x v="1"/>
    <n v="12"/>
  </r>
  <r>
    <x v="0"/>
    <x v="4"/>
    <x v="104"/>
    <s v="MMR001CMP043"/>
    <s v="NGCA"/>
    <s v="Sub-urban"/>
    <n v="154"/>
    <n v="920"/>
    <n v="512"/>
    <n v="1016"/>
    <n v="512"/>
    <n v="1016"/>
    <x v="4"/>
    <x v="1"/>
    <n v="38"/>
  </r>
  <r>
    <x v="0"/>
    <x v="7"/>
    <x v="87"/>
    <s v="MMR001CMP194"/>
    <s v="GCA"/>
    <s v="Mixed"/>
    <n v="12"/>
    <n v="52"/>
    <n v="12"/>
    <n v="56"/>
    <n v="12"/>
    <n v="56"/>
    <x v="4"/>
    <x v="1"/>
    <n v="1"/>
  </r>
  <r>
    <x v="0"/>
    <x v="5"/>
    <x v="106"/>
    <s v="MMR001CMP072"/>
    <s v="GCA"/>
    <s v="Mixed"/>
    <n v="50"/>
    <n v="293"/>
    <n v="50"/>
    <n v="309"/>
    <n v="50"/>
    <n v="309"/>
    <x v="4"/>
    <x v="2"/>
    <n v="23"/>
  </r>
  <r>
    <x v="0"/>
    <x v="5"/>
    <x v="120"/>
    <s v="MMR001CMP073"/>
    <s v="GCA"/>
    <s v="Rural"/>
    <n v="45"/>
    <n v="269"/>
    <n v="39"/>
    <n v="237"/>
    <n v="39"/>
    <n v="237"/>
    <x v="4"/>
    <x v="0"/>
    <n v="3"/>
  </r>
  <r>
    <x v="0"/>
    <x v="0"/>
    <x v="66"/>
    <s v="MMR001CMP020"/>
    <s v="GCA"/>
    <s v="Rural"/>
    <n v="21"/>
    <n v="99"/>
    <n v="18"/>
    <n v="89"/>
    <n v="21"/>
    <n v="99"/>
    <x v="4"/>
    <x v="2"/>
    <n v="8"/>
  </r>
  <r>
    <x v="0"/>
    <x v="0"/>
    <x v="66"/>
    <s v="MMR001CMP020"/>
    <s v="GCA"/>
    <s v="Rural"/>
    <n v="21"/>
    <n v="99"/>
    <n v="18"/>
    <n v="89"/>
    <n v="21"/>
    <n v="99"/>
    <x v="4"/>
    <x v="1"/>
    <n v="5"/>
  </r>
  <r>
    <x v="0"/>
    <x v="0"/>
    <x v="66"/>
    <s v="MMR001CMP020"/>
    <s v="GCA"/>
    <s v="Rural"/>
    <n v="21"/>
    <n v="99"/>
    <n v="18"/>
    <n v="89"/>
    <n v="21"/>
    <n v="99"/>
    <x v="4"/>
    <x v="0"/>
    <n v="3"/>
  </r>
  <r>
    <x v="0"/>
    <x v="6"/>
    <x v="126"/>
    <s v="MMR001CMP033"/>
    <s v="GCA"/>
    <s v="Rural"/>
    <n v="18"/>
    <n v="82"/>
    <n v="12"/>
    <n v="51"/>
    <n v="18"/>
    <n v="81"/>
    <x v="4"/>
    <x v="2"/>
    <n v="6"/>
  </r>
  <r>
    <x v="0"/>
    <x v="7"/>
    <x v="87"/>
    <s v="MMR001CMP194"/>
    <s v="GCA"/>
    <s v="Mixed"/>
    <n v="12"/>
    <n v="52"/>
    <n v="12"/>
    <n v="56"/>
    <n v="12"/>
    <n v="56"/>
    <x v="4"/>
    <x v="0"/>
    <n v="1"/>
  </r>
  <r>
    <x v="0"/>
    <x v="6"/>
    <x v="122"/>
    <s v="MMR001CMP038"/>
    <s v="GCA"/>
    <s v="Urban"/>
    <n v="70"/>
    <n v="278"/>
    <n v="37"/>
    <n v="156"/>
    <n v="71"/>
    <n v="277"/>
    <x v="4"/>
    <x v="0"/>
    <n v="3"/>
  </r>
  <r>
    <x v="0"/>
    <x v="7"/>
    <x v="87"/>
    <s v="MMR001CMP194"/>
    <s v="GCA"/>
    <s v="Mixed"/>
    <n v="12"/>
    <n v="52"/>
    <n v="12"/>
    <n v="56"/>
    <n v="12"/>
    <n v="56"/>
    <x v="4"/>
    <x v="2"/>
    <n v="2"/>
  </r>
  <r>
    <x v="0"/>
    <x v="0"/>
    <x v="76"/>
    <s v="MMR001CMP004"/>
    <s v="GCA"/>
    <s v="Urban"/>
    <n v="6"/>
    <n v="29"/>
    <n v="4"/>
    <n v="20"/>
    <n v="6"/>
    <n v="29"/>
    <x v="4"/>
    <x v="2"/>
    <n v="3"/>
  </r>
  <r>
    <x v="0"/>
    <x v="0"/>
    <x v="76"/>
    <s v="MMR001CMP004"/>
    <s v="GCA"/>
    <s v="Urban"/>
    <n v="6"/>
    <n v="29"/>
    <n v="4"/>
    <n v="20"/>
    <n v="6"/>
    <n v="29"/>
    <x v="4"/>
    <x v="0"/>
    <n v="1"/>
  </r>
  <r>
    <x v="0"/>
    <x v="7"/>
    <x v="85"/>
    <s v="MMR001CMP052"/>
    <s v="GCA"/>
    <s v="Urban"/>
    <n v="43"/>
    <n v="237"/>
    <n v="39"/>
    <n v="223"/>
    <n v="39"/>
    <n v="223"/>
    <x v="4"/>
    <x v="0"/>
    <n v="1"/>
  </r>
  <r>
    <x v="0"/>
    <x v="7"/>
    <x v="85"/>
    <s v="MMR001CMP052"/>
    <s v="GCA"/>
    <s v="Urban"/>
    <n v="43"/>
    <n v="237"/>
    <n v="39"/>
    <n v="223"/>
    <n v="39"/>
    <n v="223"/>
    <x v="4"/>
    <x v="1"/>
    <n v="7"/>
  </r>
  <r>
    <x v="0"/>
    <x v="7"/>
    <x v="85"/>
    <s v="MMR001CMP052"/>
    <s v="GCA"/>
    <s v="Urban"/>
    <n v="43"/>
    <n v="237"/>
    <n v="39"/>
    <n v="223"/>
    <n v="39"/>
    <n v="223"/>
    <x v="4"/>
    <x v="2"/>
    <n v="8"/>
  </r>
  <r>
    <x v="0"/>
    <x v="6"/>
    <x v="121"/>
    <s v="MMR001CMP037"/>
    <s v="GCA"/>
    <s v="Urban"/>
    <n v="44"/>
    <n v="183"/>
    <n v="25"/>
    <n v="115"/>
    <n v="44"/>
    <n v="181"/>
    <x v="4"/>
    <x v="1"/>
    <n v="2"/>
  </r>
  <r>
    <x v="0"/>
    <x v="8"/>
    <x v="107"/>
    <s v="MMR001CMP066"/>
    <s v="GCA"/>
    <s v="Urban"/>
    <n v="221"/>
    <n v="1003"/>
    <n v="192"/>
    <n v="873"/>
    <n v="192"/>
    <n v="873"/>
    <x v="4"/>
    <x v="2"/>
    <n v="50"/>
  </r>
  <r>
    <x v="0"/>
    <x v="2"/>
    <x v="89"/>
    <s v="MMR001CMP067"/>
    <s v="GCA"/>
    <s v="Urban"/>
    <n v="83"/>
    <n v="293"/>
    <n v="86"/>
    <n v="303"/>
    <n v="86"/>
    <n v="303"/>
    <x v="4"/>
    <x v="2"/>
    <n v="15"/>
  </r>
  <r>
    <x v="0"/>
    <x v="0"/>
    <x v="117"/>
    <s v="MMR001CMP021"/>
    <s v="GCA"/>
    <s v="Rural"/>
    <n v="14"/>
    <n v="71"/>
    <n v="11"/>
    <n v="56"/>
    <n v="13"/>
    <n v="71"/>
    <x v="4"/>
    <x v="0"/>
    <n v="1"/>
  </r>
  <r>
    <x v="0"/>
    <x v="0"/>
    <x v="117"/>
    <s v="MMR001CMP021"/>
    <s v="GCA"/>
    <s v="Rural"/>
    <n v="14"/>
    <n v="71"/>
    <n v="11"/>
    <n v="56"/>
    <n v="13"/>
    <n v="71"/>
    <x v="4"/>
    <x v="1"/>
    <n v="2"/>
  </r>
  <r>
    <x v="0"/>
    <x v="0"/>
    <x v="117"/>
    <s v="MMR001CMP021"/>
    <s v="GCA"/>
    <s v="Rural"/>
    <n v="14"/>
    <n v="71"/>
    <n v="11"/>
    <n v="56"/>
    <n v="13"/>
    <n v="71"/>
    <x v="4"/>
    <x v="2"/>
    <n v="3"/>
  </r>
  <r>
    <x v="0"/>
    <x v="6"/>
    <x v="121"/>
    <s v="MMR001CMP037"/>
    <s v="GCA"/>
    <s v="Urban"/>
    <n v="44"/>
    <n v="183"/>
    <n v="25"/>
    <n v="115"/>
    <n v="44"/>
    <n v="181"/>
    <x v="4"/>
    <x v="2"/>
    <n v="5"/>
  </r>
  <r>
    <x v="0"/>
    <x v="3"/>
    <x v="116"/>
    <s v="MMR001CMP236"/>
    <s v="GCA"/>
    <s v="Rural"/>
    <n v="40"/>
    <n v="158"/>
    <n v="31"/>
    <n v="138"/>
    <n v="31"/>
    <n v="138"/>
    <x v="4"/>
    <x v="0"/>
    <n v="4"/>
  </r>
  <r>
    <x v="0"/>
    <x v="5"/>
    <x v="106"/>
    <s v="MMR001CMP072"/>
    <s v="GCA"/>
    <s v="Mixed"/>
    <n v="50"/>
    <n v="293"/>
    <n v="50"/>
    <n v="309"/>
    <n v="50"/>
    <n v="309"/>
    <x v="4"/>
    <x v="1"/>
    <n v="15"/>
  </r>
  <r>
    <x v="0"/>
    <x v="8"/>
    <x v="107"/>
    <s v="MMR001CMP066"/>
    <s v="GCA"/>
    <s v="Urban"/>
    <n v="221"/>
    <n v="1003"/>
    <n v="192"/>
    <n v="873"/>
    <n v="192"/>
    <n v="873"/>
    <x v="4"/>
    <x v="1"/>
    <n v="28"/>
  </r>
  <r>
    <x v="0"/>
    <x v="5"/>
    <x v="106"/>
    <s v="MMR001CMP072"/>
    <s v="GCA"/>
    <s v="Mixed"/>
    <n v="50"/>
    <n v="293"/>
    <n v="50"/>
    <n v="309"/>
    <n v="50"/>
    <n v="309"/>
    <x v="4"/>
    <x v="0"/>
    <n v="8"/>
  </r>
  <r>
    <x v="0"/>
    <x v="6"/>
    <x v="121"/>
    <s v="MMR001CMP037"/>
    <s v="GCA"/>
    <s v="Urban"/>
    <n v="44"/>
    <n v="183"/>
    <n v="25"/>
    <n v="115"/>
    <n v="44"/>
    <n v="181"/>
    <x v="4"/>
    <x v="0"/>
    <n v="3"/>
  </r>
  <r>
    <x v="0"/>
    <x v="6"/>
    <x v="122"/>
    <s v="MMR001CMP038"/>
    <s v="GCA"/>
    <s v="Urban"/>
    <n v="70"/>
    <n v="278"/>
    <n v="37"/>
    <n v="156"/>
    <n v="71"/>
    <n v="277"/>
    <x v="4"/>
    <x v="1"/>
    <n v="3"/>
  </r>
  <r>
    <x v="0"/>
    <x v="3"/>
    <x v="116"/>
    <s v="MMR001CMP236"/>
    <s v="GCA"/>
    <s v="Rural"/>
    <n v="40"/>
    <n v="158"/>
    <n v="31"/>
    <n v="138"/>
    <n v="31"/>
    <n v="138"/>
    <x v="4"/>
    <x v="1"/>
    <n v="4"/>
  </r>
  <r>
    <x v="0"/>
    <x v="3"/>
    <x v="116"/>
    <s v="MMR001CMP236"/>
    <s v="GCA"/>
    <s v="Rural"/>
    <n v="40"/>
    <n v="158"/>
    <n v="31"/>
    <n v="138"/>
    <n v="31"/>
    <n v="138"/>
    <x v="4"/>
    <x v="2"/>
    <n v="8"/>
  </r>
  <r>
    <x v="0"/>
    <x v="6"/>
    <x v="122"/>
    <s v="MMR001CMP038"/>
    <s v="GCA"/>
    <s v="Urban"/>
    <n v="70"/>
    <n v="278"/>
    <n v="37"/>
    <n v="156"/>
    <n v="71"/>
    <n v="277"/>
    <x v="4"/>
    <x v="2"/>
    <n v="6"/>
  </r>
  <r>
    <x v="0"/>
    <x v="4"/>
    <x v="104"/>
    <s v="MMR001CMP043"/>
    <s v="NGCA"/>
    <s v="Sub-urban"/>
    <n v="154"/>
    <n v="920"/>
    <n v="512"/>
    <n v="1016"/>
    <n v="512"/>
    <n v="1016"/>
    <x v="4"/>
    <x v="2"/>
    <n v="139"/>
  </r>
  <r>
    <x v="0"/>
    <x v="8"/>
    <x v="107"/>
    <s v="MMR001CMP066"/>
    <s v="GCA"/>
    <s v="Urban"/>
    <n v="221"/>
    <n v="1003"/>
    <n v="192"/>
    <n v="873"/>
    <n v="192"/>
    <n v="873"/>
    <x v="4"/>
    <x v="0"/>
    <n v="22"/>
  </r>
  <r>
    <x v="1"/>
    <x v="13"/>
    <x v="102"/>
    <s v="MMR015CMP020"/>
    <s v="GCA"/>
    <s v="Rural"/>
    <n v="218"/>
    <n v="1108"/>
    <n v="202"/>
    <n v="906"/>
    <n v="202"/>
    <n v="906"/>
    <x v="4"/>
    <x v="1"/>
    <n v="35"/>
  </r>
  <r>
    <x v="0"/>
    <x v="6"/>
    <x v="113"/>
    <s v="MMR001CMP026"/>
    <s v="GCA"/>
    <s v="Urban"/>
    <n v="88"/>
    <n v="482"/>
    <n v="80"/>
    <n v="427"/>
    <n v="87"/>
    <n v="480"/>
    <x v="4"/>
    <x v="0"/>
    <n v="5"/>
  </r>
  <r>
    <x v="0"/>
    <x v="6"/>
    <x v="113"/>
    <s v="MMR001CMP026"/>
    <s v="GCA"/>
    <s v="Urban"/>
    <n v="88"/>
    <n v="482"/>
    <n v="80"/>
    <n v="427"/>
    <n v="87"/>
    <n v="480"/>
    <x v="4"/>
    <x v="1"/>
    <n v="8"/>
  </r>
  <r>
    <x v="1"/>
    <x v="15"/>
    <x v="101"/>
    <s v="MMR015CMP213"/>
    <s v="GCA"/>
    <s v="Urban"/>
    <n v="56"/>
    <n v="236"/>
    <n v="52"/>
    <n v="212"/>
    <n v="52"/>
    <n v="212"/>
    <x v="4"/>
    <x v="0"/>
    <n v="12"/>
  </r>
  <r>
    <x v="0"/>
    <x v="8"/>
    <x v="125"/>
    <s v="MMR001CMP218"/>
    <s v="GCA"/>
    <s v="Rural"/>
    <n v="372"/>
    <n v="1443"/>
    <n v="165"/>
    <n v="1672"/>
    <n v="165"/>
    <n v="1672"/>
    <x v="4"/>
    <x v="2"/>
    <n v="84"/>
  </r>
  <r>
    <x v="0"/>
    <x v="6"/>
    <x v="112"/>
    <s v="MMR001CMP032"/>
    <s v="GCA"/>
    <s v="Urban"/>
    <n v="91"/>
    <n v="328"/>
    <n v="69"/>
    <n v="258"/>
    <n v="91"/>
    <n v="328"/>
    <x v="4"/>
    <x v="2"/>
    <n v="13"/>
  </r>
  <r>
    <x v="0"/>
    <x v="6"/>
    <x v="113"/>
    <s v="MMR001CMP026"/>
    <s v="GCA"/>
    <s v="Urban"/>
    <n v="88"/>
    <n v="482"/>
    <n v="80"/>
    <n v="427"/>
    <n v="87"/>
    <n v="480"/>
    <x v="4"/>
    <x v="2"/>
    <n v="13"/>
  </r>
  <r>
    <x v="0"/>
    <x v="4"/>
    <x v="91"/>
    <s v="MMR001CMP195"/>
    <s v="GCA"/>
    <s v="Urban"/>
    <n v="143"/>
    <n v="638"/>
    <n v="131"/>
    <n v="593"/>
    <n v="141"/>
    <n v="638"/>
    <x v="4"/>
    <x v="1"/>
    <n v="15"/>
  </r>
  <r>
    <x v="1"/>
    <x v="15"/>
    <x v="101"/>
    <s v="MMR015CMP213"/>
    <s v="GCA"/>
    <s v="Urban"/>
    <n v="56"/>
    <n v="236"/>
    <n v="52"/>
    <n v="212"/>
    <n v="52"/>
    <n v="212"/>
    <x v="4"/>
    <x v="1"/>
    <n v="12"/>
  </r>
  <r>
    <x v="1"/>
    <x v="13"/>
    <x v="102"/>
    <s v="MMR015CMP020"/>
    <s v="GCA"/>
    <s v="Rural"/>
    <n v="218"/>
    <n v="1108"/>
    <n v="202"/>
    <n v="906"/>
    <n v="202"/>
    <n v="906"/>
    <x v="4"/>
    <x v="2"/>
    <n v="65"/>
  </r>
  <r>
    <x v="1"/>
    <x v="9"/>
    <x v="20"/>
    <s v="MMR015CMP001"/>
    <s v="GCA"/>
    <s v="Urban"/>
    <n v="73"/>
    <n v="388"/>
    <n v="68"/>
    <n v="343"/>
    <n v="73"/>
    <n v="380"/>
    <x v="4"/>
    <x v="0"/>
    <n v="12"/>
  </r>
  <r>
    <x v="0"/>
    <x v="6"/>
    <x v="110"/>
    <s v="MMR001CMP028"/>
    <s v="GCA"/>
    <s v="Rural"/>
    <n v="99"/>
    <n v="480"/>
    <n v="65"/>
    <n v="360"/>
    <n v="99"/>
    <n v="480"/>
    <x v="4"/>
    <x v="0"/>
    <n v="3"/>
  </r>
  <r>
    <x v="0"/>
    <x v="6"/>
    <x v="110"/>
    <s v="MMR001CMP028"/>
    <s v="GCA"/>
    <s v="Rural"/>
    <n v="99"/>
    <n v="480"/>
    <n v="65"/>
    <n v="360"/>
    <n v="99"/>
    <n v="480"/>
    <x v="4"/>
    <x v="1"/>
    <n v="2"/>
  </r>
  <r>
    <x v="0"/>
    <x v="8"/>
    <x v="125"/>
    <s v="MMR001CMP218"/>
    <s v="GCA"/>
    <s v="Rural"/>
    <n v="372"/>
    <n v="1443"/>
    <n v="165"/>
    <n v="1672"/>
    <n v="165"/>
    <n v="1672"/>
    <x v="4"/>
    <x v="1"/>
    <n v="40"/>
  </r>
  <r>
    <x v="0"/>
    <x v="6"/>
    <x v="110"/>
    <s v="MMR001CMP028"/>
    <s v="GCA"/>
    <s v="Rural"/>
    <n v="99"/>
    <n v="480"/>
    <n v="65"/>
    <n v="360"/>
    <n v="99"/>
    <n v="480"/>
    <x v="4"/>
    <x v="2"/>
    <n v="5"/>
  </r>
  <r>
    <x v="0"/>
    <x v="6"/>
    <x v="112"/>
    <s v="MMR001CMP032"/>
    <s v="GCA"/>
    <s v="Urban"/>
    <n v="91"/>
    <n v="328"/>
    <n v="69"/>
    <n v="258"/>
    <n v="91"/>
    <n v="328"/>
    <x v="4"/>
    <x v="1"/>
    <n v="7"/>
  </r>
  <r>
    <x v="0"/>
    <x v="5"/>
    <x v="120"/>
    <s v="MMR001CMP073"/>
    <s v="GCA"/>
    <s v="Rural"/>
    <n v="45"/>
    <n v="269"/>
    <n v="39"/>
    <n v="237"/>
    <n v="39"/>
    <n v="237"/>
    <x v="4"/>
    <x v="1"/>
    <n v="3"/>
  </r>
  <r>
    <x v="1"/>
    <x v="13"/>
    <x v="105"/>
    <s v="MMR015CMP018"/>
    <s v="GCA"/>
    <s v="Rural"/>
    <n v="63"/>
    <n v="305"/>
    <n v="69"/>
    <n v="305"/>
    <n v="69"/>
    <n v="305"/>
    <x v="4"/>
    <x v="2"/>
    <n v="22"/>
  </r>
  <r>
    <x v="1"/>
    <x v="9"/>
    <x v="20"/>
    <s v="MMR015CMP001"/>
    <s v="GCA"/>
    <s v="Urban"/>
    <n v="73"/>
    <n v="388"/>
    <n v="68"/>
    <n v="343"/>
    <n v="73"/>
    <n v="380"/>
    <x v="4"/>
    <x v="2"/>
    <n v="27"/>
  </r>
  <r>
    <x v="0"/>
    <x v="6"/>
    <x v="112"/>
    <s v="MMR001CMP032"/>
    <s v="GCA"/>
    <s v="Urban"/>
    <n v="91"/>
    <n v="328"/>
    <n v="69"/>
    <n v="258"/>
    <n v="91"/>
    <n v="328"/>
    <x v="4"/>
    <x v="0"/>
    <n v="6"/>
  </r>
  <r>
    <x v="0"/>
    <x v="5"/>
    <x v="120"/>
    <s v="MMR001CMP073"/>
    <s v="GCA"/>
    <s v="Rural"/>
    <n v="45"/>
    <n v="269"/>
    <n v="39"/>
    <n v="237"/>
    <n v="39"/>
    <n v="237"/>
    <x v="4"/>
    <x v="2"/>
    <n v="6"/>
  </r>
  <r>
    <x v="1"/>
    <x v="13"/>
    <x v="105"/>
    <s v="MMR015CMP018"/>
    <s v="GCA"/>
    <s v="Rural"/>
    <n v="63"/>
    <n v="305"/>
    <n v="69"/>
    <n v="305"/>
    <n v="69"/>
    <n v="305"/>
    <x v="4"/>
    <x v="0"/>
    <n v="9"/>
  </r>
  <r>
    <x v="1"/>
    <x v="9"/>
    <x v="97"/>
    <s v="MMR015CMP004"/>
    <s v="GCA"/>
    <s v="Urban"/>
    <n v="70"/>
    <n v="368"/>
    <n v="70"/>
    <n v="363"/>
    <n v="70"/>
    <n v="0"/>
    <x v="4"/>
    <x v="1"/>
    <n v="10"/>
  </r>
  <r>
    <x v="1"/>
    <x v="13"/>
    <x v="105"/>
    <s v="MMR015CMP018"/>
    <s v="GCA"/>
    <s v="Rural"/>
    <n v="63"/>
    <n v="305"/>
    <n v="69"/>
    <n v="305"/>
    <n v="69"/>
    <n v="305"/>
    <x v="4"/>
    <x v="1"/>
    <n v="13"/>
  </r>
  <r>
    <x v="1"/>
    <x v="15"/>
    <x v="108"/>
    <s v="MMR015CMP216"/>
    <s v="GCA"/>
    <s v="Urban"/>
    <n v="26"/>
    <n v="111"/>
    <n v="26"/>
    <n v="118"/>
    <n v="26"/>
    <n v="118"/>
    <x v="4"/>
    <x v="0"/>
    <n v="4"/>
  </r>
  <r>
    <x v="1"/>
    <x v="13"/>
    <x v="94"/>
    <s v="MMR015CMP016"/>
    <s v="GCA"/>
    <s v="Urban"/>
    <n v="65"/>
    <n v="285"/>
    <n v="63"/>
    <n v="286"/>
    <n v="63"/>
    <n v="286"/>
    <x v="4"/>
    <x v="2"/>
    <n v="28"/>
  </r>
  <r>
    <x v="1"/>
    <x v="15"/>
    <x v="108"/>
    <s v="MMR015CMP216"/>
    <s v="GCA"/>
    <s v="Urban"/>
    <n v="26"/>
    <n v="111"/>
    <n v="26"/>
    <n v="118"/>
    <n v="26"/>
    <n v="118"/>
    <x v="4"/>
    <x v="1"/>
    <n v="2"/>
  </r>
  <r>
    <x v="1"/>
    <x v="15"/>
    <x v="108"/>
    <s v="MMR015CMP216"/>
    <s v="GCA"/>
    <s v="Urban"/>
    <n v="26"/>
    <n v="111"/>
    <n v="26"/>
    <n v="118"/>
    <n v="26"/>
    <n v="118"/>
    <x v="4"/>
    <x v="2"/>
    <n v="6"/>
  </r>
  <r>
    <x v="1"/>
    <x v="13"/>
    <x v="102"/>
    <s v="MMR015CMP020"/>
    <s v="GCA"/>
    <s v="Rural"/>
    <n v="218"/>
    <n v="1108"/>
    <n v="202"/>
    <n v="906"/>
    <n v="202"/>
    <n v="906"/>
    <x v="4"/>
    <x v="0"/>
    <n v="30"/>
  </r>
  <r>
    <x v="0"/>
    <x v="8"/>
    <x v="125"/>
    <s v="MMR001CMP218"/>
    <s v="GCA"/>
    <s v="Rural"/>
    <n v="372"/>
    <n v="1443"/>
    <n v="165"/>
    <n v="1672"/>
    <n v="165"/>
    <n v="1672"/>
    <x v="4"/>
    <x v="0"/>
    <n v="44"/>
  </r>
  <r>
    <x v="0"/>
    <x v="5"/>
    <x v="111"/>
    <s v="MMR001CMP071"/>
    <s v="GCA"/>
    <s v="Urban"/>
    <n v="29"/>
    <n v="182"/>
    <n v="36"/>
    <n v="215"/>
    <n v="36"/>
    <n v="217"/>
    <x v="4"/>
    <x v="2"/>
    <n v="9"/>
  </r>
  <r>
    <x v="0"/>
    <x v="0"/>
    <x v="93"/>
    <s v="MMR001CMP023"/>
    <s v="GCA"/>
    <s v="Urban"/>
    <n v="54"/>
    <n v="258"/>
    <n v="53"/>
    <n v="251"/>
    <n v="54"/>
    <n v="257"/>
    <x v="4"/>
    <x v="0"/>
    <n v="7"/>
  </r>
  <r>
    <x v="1"/>
    <x v="13"/>
    <x v="88"/>
    <s v="MMR015CMP006"/>
    <s v="GCA"/>
    <s v="Rural"/>
    <n v="49"/>
    <n v="270"/>
    <n v="49"/>
    <n v="261"/>
    <n v="49"/>
    <n v="261"/>
    <x v="4"/>
    <x v="0"/>
    <n v="10"/>
  </r>
  <r>
    <x v="0"/>
    <x v="7"/>
    <x v="118"/>
    <s v="MMR001CMP047"/>
    <s v="GCA"/>
    <s v="Urban"/>
    <n v="652"/>
    <n v="3706"/>
    <n v="629"/>
    <n v="3794"/>
    <n v="629"/>
    <n v="3794"/>
    <x v="4"/>
    <x v="0"/>
    <n v="79"/>
  </r>
  <r>
    <x v="1"/>
    <x v="9"/>
    <x v="99"/>
    <s v="MMR015CMP214"/>
    <s v="GCA"/>
    <s v="Urban"/>
    <n v="38"/>
    <n v="198"/>
    <n v="35"/>
    <n v="188"/>
    <n v="37"/>
    <n v="198"/>
    <x v="4"/>
    <x v="0"/>
    <n v="2"/>
  </r>
  <r>
    <x v="0"/>
    <x v="7"/>
    <x v="118"/>
    <s v="MMR001CMP047"/>
    <s v="GCA"/>
    <s v="Urban"/>
    <n v="652"/>
    <n v="3706"/>
    <n v="629"/>
    <n v="3794"/>
    <n v="629"/>
    <n v="3794"/>
    <x v="4"/>
    <x v="1"/>
    <n v="66"/>
  </r>
  <r>
    <x v="1"/>
    <x v="9"/>
    <x v="98"/>
    <s v="MMR015CMP215"/>
    <s v="GCA"/>
    <s v="Urban"/>
    <n v="126"/>
    <n v="572"/>
    <n v="123"/>
    <n v="571"/>
    <n v="124"/>
    <n v="575"/>
    <x v="4"/>
    <x v="0"/>
    <n v="10"/>
  </r>
  <r>
    <x v="1"/>
    <x v="9"/>
    <x v="99"/>
    <s v="MMR015CMP214"/>
    <s v="GCA"/>
    <s v="Urban"/>
    <n v="38"/>
    <n v="198"/>
    <n v="35"/>
    <n v="188"/>
    <n v="37"/>
    <n v="198"/>
    <x v="4"/>
    <x v="2"/>
    <n v="9"/>
  </r>
  <r>
    <x v="0"/>
    <x v="7"/>
    <x v="118"/>
    <s v="MMR001CMP047"/>
    <s v="GCA"/>
    <s v="Urban"/>
    <n v="652"/>
    <n v="3706"/>
    <n v="629"/>
    <n v="3794"/>
    <n v="629"/>
    <n v="3794"/>
    <x v="4"/>
    <x v="2"/>
    <n v="145"/>
  </r>
  <r>
    <x v="0"/>
    <x v="0"/>
    <x v="93"/>
    <s v="MMR001CMP023"/>
    <s v="GCA"/>
    <s v="Urban"/>
    <n v="54"/>
    <n v="258"/>
    <n v="53"/>
    <n v="251"/>
    <n v="54"/>
    <n v="257"/>
    <x v="4"/>
    <x v="1"/>
    <n v="6"/>
  </r>
  <r>
    <x v="1"/>
    <x v="9"/>
    <x v="99"/>
    <s v="MMR015CMP214"/>
    <s v="GCA"/>
    <s v="Urban"/>
    <n v="38"/>
    <n v="198"/>
    <n v="35"/>
    <n v="188"/>
    <n v="37"/>
    <n v="198"/>
    <x v="4"/>
    <x v="1"/>
    <n v="7"/>
  </r>
  <r>
    <x v="1"/>
    <x v="9"/>
    <x v="98"/>
    <s v="MMR015CMP215"/>
    <s v="GCA"/>
    <s v="Urban"/>
    <n v="126"/>
    <n v="572"/>
    <n v="123"/>
    <n v="571"/>
    <n v="124"/>
    <n v="575"/>
    <x v="4"/>
    <x v="1"/>
    <n v="12"/>
  </r>
  <r>
    <x v="0"/>
    <x v="4"/>
    <x v="91"/>
    <s v="MMR001CMP195"/>
    <s v="GCA"/>
    <s v="Urban"/>
    <n v="143"/>
    <n v="638"/>
    <n v="131"/>
    <n v="593"/>
    <n v="141"/>
    <n v="638"/>
    <x v="4"/>
    <x v="2"/>
    <n v="28"/>
  </r>
  <r>
    <x v="0"/>
    <x v="0"/>
    <x v="93"/>
    <s v="MMR001CMP023"/>
    <s v="GCA"/>
    <s v="Urban"/>
    <n v="54"/>
    <n v="258"/>
    <n v="53"/>
    <n v="251"/>
    <n v="54"/>
    <n v="257"/>
    <x v="4"/>
    <x v="2"/>
    <n v="13"/>
  </r>
  <r>
    <x v="1"/>
    <x v="15"/>
    <x v="101"/>
    <s v="MMR015CMP213"/>
    <s v="GCA"/>
    <s v="Urban"/>
    <n v="56"/>
    <n v="236"/>
    <n v="52"/>
    <n v="212"/>
    <n v="52"/>
    <n v="212"/>
    <x v="4"/>
    <x v="2"/>
    <n v="24"/>
  </r>
  <r>
    <x v="1"/>
    <x v="9"/>
    <x v="98"/>
    <s v="MMR015CMP215"/>
    <s v="GCA"/>
    <s v="Urban"/>
    <n v="126"/>
    <n v="572"/>
    <n v="123"/>
    <n v="571"/>
    <n v="124"/>
    <n v="575"/>
    <x v="4"/>
    <x v="2"/>
    <n v="22"/>
  </r>
  <r>
    <x v="0"/>
    <x v="6"/>
    <x v="50"/>
    <s v="MMR001CMP119"/>
    <s v="NGCA"/>
    <s v="Rural"/>
    <n v="608"/>
    <n v="2639"/>
    <n v="500"/>
    <n v="2145"/>
    <n v="586"/>
    <n v="2614"/>
    <x v="5"/>
    <x v="2"/>
    <n v="426"/>
  </r>
  <r>
    <x v="1"/>
    <x v="9"/>
    <x v="20"/>
    <s v="MMR015CMP001"/>
    <s v="GCA"/>
    <s v="Urban"/>
    <n v="73"/>
    <n v="388"/>
    <n v="68"/>
    <n v="343"/>
    <n v="73"/>
    <n v="380"/>
    <x v="5"/>
    <x v="1"/>
    <n v="30"/>
  </r>
  <r>
    <x v="0"/>
    <x v="5"/>
    <x v="72"/>
    <s v="MMR001CMP126"/>
    <s v="NGCA"/>
    <s v="Mixed"/>
    <n v="677"/>
    <n v="3622"/>
    <n v="678"/>
    <n v="3741"/>
    <n v="678"/>
    <n v="0"/>
    <x v="5"/>
    <x v="1"/>
    <n v="134"/>
  </r>
  <r>
    <x v="0"/>
    <x v="5"/>
    <x v="72"/>
    <s v="MMR001CMP126"/>
    <s v="NGCA"/>
    <s v="Mixed"/>
    <n v="677"/>
    <n v="3622"/>
    <n v="678"/>
    <n v="3741"/>
    <n v="678"/>
    <n v="0"/>
    <x v="5"/>
    <x v="2"/>
    <n v="0"/>
  </r>
  <r>
    <x v="0"/>
    <x v="6"/>
    <x v="50"/>
    <s v="MMR001CMP119"/>
    <s v="NGCA"/>
    <s v="Rural"/>
    <n v="608"/>
    <n v="2639"/>
    <n v="500"/>
    <n v="2145"/>
    <n v="586"/>
    <n v="2614"/>
    <x v="5"/>
    <x v="1"/>
    <n v="210"/>
  </r>
  <r>
    <x v="0"/>
    <x v="1"/>
    <x v="25"/>
    <s v="MMR001CMP091"/>
    <s v="GCA"/>
    <s v="Urban"/>
    <n v="5"/>
    <n v="26"/>
    <n v="5"/>
    <n v="27"/>
    <n v="5"/>
    <n v="0"/>
    <x v="5"/>
    <x v="1"/>
    <n v="3"/>
  </r>
  <r>
    <x v="0"/>
    <x v="1"/>
    <x v="25"/>
    <s v="MMR001CMP091"/>
    <s v="GCA"/>
    <s v="Urban"/>
    <n v="5"/>
    <n v="26"/>
    <n v="5"/>
    <n v="27"/>
    <n v="5"/>
    <n v="0"/>
    <x v="5"/>
    <x v="2"/>
    <n v="0"/>
  </r>
  <r>
    <x v="0"/>
    <x v="4"/>
    <x v="4"/>
    <s v="MMR001CMP225"/>
    <s v="GCA"/>
    <s v="Rural"/>
    <n v="30"/>
    <n v="174"/>
    <n v="28"/>
    <n v="167"/>
    <n v="30"/>
    <n v="174"/>
    <x v="5"/>
    <x v="1"/>
    <n v="16"/>
  </r>
  <r>
    <x v="0"/>
    <x v="6"/>
    <x v="50"/>
    <s v="MMR001CMP119"/>
    <s v="NGCA"/>
    <s v="Rural"/>
    <n v="608"/>
    <n v="2639"/>
    <n v="500"/>
    <n v="2145"/>
    <n v="586"/>
    <n v="2614"/>
    <x v="5"/>
    <x v="0"/>
    <n v="216"/>
  </r>
  <r>
    <x v="0"/>
    <x v="8"/>
    <x v="38"/>
    <s v="MMR001CMP223"/>
    <s v="GCA"/>
    <s v="Rural"/>
    <n v="123"/>
    <n v="582"/>
    <n v="130"/>
    <n v="600"/>
    <n v="142"/>
    <n v="0"/>
    <x v="5"/>
    <x v="0"/>
    <n v="40"/>
  </r>
  <r>
    <x v="0"/>
    <x v="1"/>
    <x v="27"/>
    <s v="MMR001CMP182"/>
    <s v="GCA"/>
    <s v="Urban"/>
    <n v="10"/>
    <n v="39"/>
    <n v="9"/>
    <n v="37"/>
    <n v="9"/>
    <n v="0"/>
    <x v="5"/>
    <x v="0"/>
    <n v="2"/>
  </r>
  <r>
    <x v="0"/>
    <x v="4"/>
    <x v="4"/>
    <s v="MMR001CMP225"/>
    <s v="GCA"/>
    <s v="Rural"/>
    <n v="30"/>
    <n v="174"/>
    <n v="28"/>
    <n v="167"/>
    <n v="30"/>
    <n v="174"/>
    <x v="5"/>
    <x v="0"/>
    <n v="11"/>
  </r>
  <r>
    <x v="0"/>
    <x v="8"/>
    <x v="79"/>
    <s v="MMR001CMP230"/>
    <s v="GCA"/>
    <s v="Rural"/>
    <n v="113"/>
    <n v="490"/>
    <n v="113"/>
    <n v="476"/>
    <n v="113"/>
    <n v="476"/>
    <x v="5"/>
    <x v="1"/>
    <n v="20"/>
  </r>
  <r>
    <x v="0"/>
    <x v="4"/>
    <x v="4"/>
    <s v="MMR001CMP225"/>
    <s v="GCA"/>
    <s v="Rural"/>
    <n v="30"/>
    <n v="174"/>
    <n v="28"/>
    <n v="167"/>
    <n v="30"/>
    <n v="174"/>
    <x v="5"/>
    <x v="2"/>
    <n v="27"/>
  </r>
  <r>
    <x v="0"/>
    <x v="8"/>
    <x v="71"/>
    <s v="MMR001CMP228"/>
    <s v="GCA"/>
    <s v="Rural"/>
    <n v="123"/>
    <n v="555"/>
    <n v="443"/>
    <n v="2248"/>
    <n v="443"/>
    <n v="0"/>
    <x v="5"/>
    <x v="1"/>
    <n v="191"/>
  </r>
  <r>
    <x v="0"/>
    <x v="4"/>
    <x v="58"/>
    <s v="MMR001CMP210"/>
    <s v="GCA"/>
    <s v="Mixed"/>
    <n v="60"/>
    <n v="275"/>
    <n v="34"/>
    <n v="220"/>
    <n v="60"/>
    <n v="275"/>
    <x v="5"/>
    <x v="0"/>
    <n v="26"/>
  </r>
  <r>
    <x v="0"/>
    <x v="1"/>
    <x v="27"/>
    <s v="MMR001CMP182"/>
    <s v="GCA"/>
    <s v="Urban"/>
    <n v="10"/>
    <n v="39"/>
    <n v="9"/>
    <n v="37"/>
    <n v="9"/>
    <n v="0"/>
    <x v="5"/>
    <x v="2"/>
    <n v="0"/>
  </r>
  <r>
    <x v="0"/>
    <x v="4"/>
    <x v="58"/>
    <s v="MMR001CMP210"/>
    <s v="GCA"/>
    <s v="Mixed"/>
    <n v="60"/>
    <n v="275"/>
    <n v="34"/>
    <n v="220"/>
    <n v="60"/>
    <n v="275"/>
    <x v="5"/>
    <x v="1"/>
    <n v="27"/>
  </r>
  <r>
    <x v="0"/>
    <x v="1"/>
    <x v="80"/>
    <s v="MMR001CMP192"/>
    <s v="GCA"/>
    <s v="Urban"/>
    <n v="17"/>
    <n v="64"/>
    <n v="12"/>
    <n v="47"/>
    <n v="12"/>
    <n v="0"/>
    <x v="5"/>
    <x v="1"/>
    <n v="3"/>
  </r>
  <r>
    <x v="0"/>
    <x v="4"/>
    <x v="58"/>
    <s v="MMR001CMP210"/>
    <s v="GCA"/>
    <s v="Mixed"/>
    <n v="60"/>
    <n v="275"/>
    <n v="34"/>
    <n v="220"/>
    <n v="60"/>
    <n v="275"/>
    <x v="5"/>
    <x v="2"/>
    <n v="53"/>
  </r>
  <r>
    <x v="0"/>
    <x v="8"/>
    <x v="71"/>
    <s v="MMR001CMP228"/>
    <s v="GCA"/>
    <s v="Rural"/>
    <n v="123"/>
    <n v="555"/>
    <n v="443"/>
    <n v="2248"/>
    <n v="443"/>
    <n v="0"/>
    <x v="5"/>
    <x v="0"/>
    <n v="249"/>
  </r>
  <r>
    <x v="0"/>
    <x v="1"/>
    <x v="27"/>
    <s v="MMR001CMP182"/>
    <s v="GCA"/>
    <s v="Urban"/>
    <n v="10"/>
    <n v="39"/>
    <n v="9"/>
    <n v="37"/>
    <n v="9"/>
    <n v="0"/>
    <x v="5"/>
    <x v="1"/>
    <n v="5"/>
  </r>
  <r>
    <x v="0"/>
    <x v="6"/>
    <x v="26"/>
    <s v="MMR001CMP113"/>
    <s v="NGCA"/>
    <s v="Rural"/>
    <n v="155"/>
    <n v="672"/>
    <n v="155"/>
    <n v="665"/>
    <n v="155"/>
    <n v="665"/>
    <x v="5"/>
    <x v="1"/>
    <n v="57"/>
  </r>
  <r>
    <x v="0"/>
    <x v="8"/>
    <x v="14"/>
    <s v="MMR001CMP132"/>
    <s v="GCA"/>
    <s v="Rural"/>
    <n v="458"/>
    <n v="2139"/>
    <n v="144"/>
    <n v="520"/>
    <n v="144"/>
    <n v="0"/>
    <x v="5"/>
    <x v="2"/>
    <n v="0"/>
  </r>
  <r>
    <x v="0"/>
    <x v="6"/>
    <x v="26"/>
    <s v="MMR001CMP113"/>
    <s v="NGCA"/>
    <s v="Rural"/>
    <n v="155"/>
    <n v="672"/>
    <n v="155"/>
    <n v="665"/>
    <n v="155"/>
    <n v="665"/>
    <x v="5"/>
    <x v="0"/>
    <n v="59"/>
  </r>
  <r>
    <x v="0"/>
    <x v="8"/>
    <x v="71"/>
    <s v="MMR001CMP228"/>
    <s v="GCA"/>
    <s v="Rural"/>
    <n v="123"/>
    <n v="555"/>
    <n v="443"/>
    <n v="2248"/>
    <n v="443"/>
    <n v="0"/>
    <x v="5"/>
    <x v="2"/>
    <n v="0"/>
  </r>
  <r>
    <x v="0"/>
    <x v="6"/>
    <x v="26"/>
    <s v="MMR001CMP113"/>
    <s v="NGCA"/>
    <s v="Rural"/>
    <n v="155"/>
    <n v="672"/>
    <n v="155"/>
    <n v="665"/>
    <n v="155"/>
    <n v="665"/>
    <x v="5"/>
    <x v="2"/>
    <n v="116"/>
  </r>
  <r>
    <x v="0"/>
    <x v="1"/>
    <x v="25"/>
    <s v="MMR001CMP091"/>
    <s v="GCA"/>
    <s v="Urban"/>
    <n v="5"/>
    <n v="26"/>
    <n v="5"/>
    <n v="27"/>
    <n v="5"/>
    <n v="0"/>
    <x v="5"/>
    <x v="0"/>
    <n v="4"/>
  </r>
  <r>
    <x v="0"/>
    <x v="8"/>
    <x v="14"/>
    <s v="MMR001CMP132"/>
    <s v="GCA"/>
    <s v="Rural"/>
    <n v="458"/>
    <n v="2139"/>
    <n v="144"/>
    <n v="520"/>
    <n v="144"/>
    <n v="0"/>
    <x v="5"/>
    <x v="1"/>
    <n v="40"/>
  </r>
  <r>
    <x v="0"/>
    <x v="8"/>
    <x v="38"/>
    <s v="MMR001CMP223"/>
    <s v="GCA"/>
    <s v="Rural"/>
    <n v="123"/>
    <n v="582"/>
    <n v="130"/>
    <n v="600"/>
    <n v="142"/>
    <n v="0"/>
    <x v="5"/>
    <x v="2"/>
    <n v="0"/>
  </r>
  <r>
    <x v="0"/>
    <x v="8"/>
    <x v="79"/>
    <s v="MMR001CMP230"/>
    <s v="GCA"/>
    <s v="Rural"/>
    <n v="113"/>
    <n v="490"/>
    <n v="113"/>
    <n v="476"/>
    <n v="113"/>
    <n v="476"/>
    <x v="5"/>
    <x v="2"/>
    <n v="47"/>
  </r>
  <r>
    <x v="0"/>
    <x v="8"/>
    <x v="38"/>
    <s v="MMR001CMP223"/>
    <s v="GCA"/>
    <s v="Rural"/>
    <n v="123"/>
    <n v="582"/>
    <n v="130"/>
    <n v="600"/>
    <n v="142"/>
    <n v="0"/>
    <x v="5"/>
    <x v="1"/>
    <n v="33"/>
  </r>
  <r>
    <x v="0"/>
    <x v="8"/>
    <x v="79"/>
    <s v="MMR001CMP230"/>
    <s v="GCA"/>
    <s v="Rural"/>
    <n v="113"/>
    <n v="490"/>
    <n v="113"/>
    <n v="476"/>
    <n v="113"/>
    <n v="476"/>
    <x v="5"/>
    <x v="0"/>
    <n v="27"/>
  </r>
  <r>
    <x v="0"/>
    <x v="0"/>
    <x v="68"/>
    <s v="MMR001CMP002"/>
    <s v="GCA"/>
    <s v="Urban"/>
    <n v="57"/>
    <n v="233"/>
    <n v="58"/>
    <n v="241"/>
    <n v="58"/>
    <n v="241"/>
    <x v="5"/>
    <x v="0"/>
    <n v="14"/>
  </r>
  <r>
    <x v="0"/>
    <x v="2"/>
    <x v="2"/>
    <s v="MMR001CMP068"/>
    <s v="GCA"/>
    <s v="Urban"/>
    <n v="41"/>
    <n v="152"/>
    <n v="38"/>
    <n v="165"/>
    <n v="38"/>
    <n v="0"/>
    <x v="5"/>
    <x v="2"/>
    <n v="0"/>
  </r>
  <r>
    <x v="0"/>
    <x v="2"/>
    <x v="2"/>
    <s v="MMR001CMP068"/>
    <s v="GCA"/>
    <s v="Urban"/>
    <n v="41"/>
    <n v="152"/>
    <n v="38"/>
    <n v="165"/>
    <n v="38"/>
    <n v="0"/>
    <x v="5"/>
    <x v="1"/>
    <n v="15"/>
  </r>
  <r>
    <x v="0"/>
    <x v="2"/>
    <x v="2"/>
    <s v="MMR001CMP068"/>
    <s v="GCA"/>
    <s v="Urban"/>
    <n v="41"/>
    <n v="152"/>
    <n v="38"/>
    <n v="165"/>
    <n v="38"/>
    <n v="0"/>
    <x v="5"/>
    <x v="0"/>
    <n v="12"/>
  </r>
  <r>
    <x v="0"/>
    <x v="0"/>
    <x v="63"/>
    <s v="MMR001CMP007"/>
    <s v="GCA"/>
    <s v="Urban"/>
    <n v="22"/>
    <n v="111"/>
    <n v="21"/>
    <n v="102"/>
    <n v="22"/>
    <n v="111"/>
    <x v="5"/>
    <x v="1"/>
    <n v="7"/>
  </r>
  <r>
    <x v="0"/>
    <x v="7"/>
    <x v="29"/>
    <s v="MMR001CMP050"/>
    <s v="GCA"/>
    <s v="Urban"/>
    <n v="274"/>
    <n v="1349"/>
    <n v="255"/>
    <n v="1126"/>
    <n v="255"/>
    <n v="0"/>
    <x v="5"/>
    <x v="2"/>
    <n v="0"/>
  </r>
  <r>
    <x v="0"/>
    <x v="7"/>
    <x v="29"/>
    <s v="MMR001CMP050"/>
    <s v="GCA"/>
    <s v="Urban"/>
    <n v="274"/>
    <n v="1349"/>
    <n v="255"/>
    <n v="1126"/>
    <n v="255"/>
    <n v="0"/>
    <x v="5"/>
    <x v="1"/>
    <n v="86"/>
  </r>
  <r>
    <x v="0"/>
    <x v="3"/>
    <x v="3"/>
    <s v="MMR001CMP078"/>
    <s v="GCA"/>
    <s v="Mixed"/>
    <n v="13"/>
    <n v="64"/>
    <n v="13"/>
    <n v="64"/>
    <n v="13"/>
    <n v="64"/>
    <x v="5"/>
    <x v="0"/>
    <n v="12"/>
  </r>
  <r>
    <x v="0"/>
    <x v="3"/>
    <x v="3"/>
    <s v="MMR001CMP078"/>
    <s v="GCA"/>
    <s v="Mixed"/>
    <n v="13"/>
    <n v="64"/>
    <n v="13"/>
    <n v="64"/>
    <n v="13"/>
    <n v="64"/>
    <x v="5"/>
    <x v="1"/>
    <n v="5"/>
  </r>
  <r>
    <x v="0"/>
    <x v="3"/>
    <x v="3"/>
    <s v="MMR001CMP078"/>
    <s v="GCA"/>
    <s v="Mixed"/>
    <n v="13"/>
    <n v="64"/>
    <n v="13"/>
    <n v="64"/>
    <n v="13"/>
    <n v="64"/>
    <x v="5"/>
    <x v="2"/>
    <n v="17"/>
  </r>
  <r>
    <x v="0"/>
    <x v="8"/>
    <x v="24"/>
    <s v="MMR001CMP128"/>
    <s v="NGCA"/>
    <s v="Rural"/>
    <n v="545"/>
    <n v="2560"/>
    <n v="553"/>
    <n v="2692"/>
    <n v="553"/>
    <n v="0"/>
    <x v="5"/>
    <x v="1"/>
    <n v="210"/>
  </r>
  <r>
    <x v="0"/>
    <x v="0"/>
    <x v="68"/>
    <s v="MMR001CMP002"/>
    <s v="GCA"/>
    <s v="Urban"/>
    <n v="57"/>
    <n v="233"/>
    <n v="58"/>
    <n v="241"/>
    <n v="58"/>
    <n v="241"/>
    <x v="5"/>
    <x v="1"/>
    <n v="24"/>
  </r>
  <r>
    <x v="0"/>
    <x v="1"/>
    <x v="54"/>
    <s v="MMR001CMP148"/>
    <s v="GCA"/>
    <s v="Mixed"/>
    <n v="14"/>
    <n v="47"/>
    <n v="14"/>
    <n v="47"/>
    <n v="14"/>
    <n v="47"/>
    <x v="5"/>
    <x v="0"/>
    <n v="7"/>
  </r>
  <r>
    <x v="0"/>
    <x v="1"/>
    <x v="59"/>
    <s v="MMR001CMP167"/>
    <s v="GCA"/>
    <s v="Rural"/>
    <n v="15"/>
    <n v="74"/>
    <n v="16"/>
    <n v="73"/>
    <n v="16"/>
    <n v="0"/>
    <x v="5"/>
    <x v="0"/>
    <n v="11"/>
  </r>
  <r>
    <x v="0"/>
    <x v="1"/>
    <x v="59"/>
    <s v="MMR001CMP167"/>
    <s v="GCA"/>
    <s v="Rural"/>
    <n v="15"/>
    <n v="74"/>
    <n v="16"/>
    <n v="73"/>
    <n v="16"/>
    <n v="0"/>
    <x v="5"/>
    <x v="1"/>
    <n v="0"/>
  </r>
  <r>
    <x v="0"/>
    <x v="1"/>
    <x v="59"/>
    <s v="MMR001CMP167"/>
    <s v="GCA"/>
    <s v="Rural"/>
    <n v="15"/>
    <n v="74"/>
    <n v="16"/>
    <n v="73"/>
    <n v="16"/>
    <n v="0"/>
    <x v="5"/>
    <x v="2"/>
    <n v="0"/>
  </r>
  <r>
    <x v="0"/>
    <x v="6"/>
    <x v="22"/>
    <s v="MMR001CMP027"/>
    <s v="GCA"/>
    <s v="Rural"/>
    <n v="22"/>
    <n v="128"/>
    <n v="21"/>
    <n v="123"/>
    <n v="22"/>
    <n v="128"/>
    <x v="5"/>
    <x v="0"/>
    <n v="12"/>
  </r>
  <r>
    <x v="0"/>
    <x v="6"/>
    <x v="22"/>
    <s v="MMR001CMP027"/>
    <s v="GCA"/>
    <s v="Rural"/>
    <n v="22"/>
    <n v="128"/>
    <n v="21"/>
    <n v="123"/>
    <n v="22"/>
    <n v="128"/>
    <x v="5"/>
    <x v="1"/>
    <n v="14"/>
  </r>
  <r>
    <x v="0"/>
    <x v="6"/>
    <x v="22"/>
    <s v="MMR001CMP027"/>
    <s v="GCA"/>
    <s v="Rural"/>
    <n v="22"/>
    <n v="128"/>
    <n v="21"/>
    <n v="123"/>
    <n v="22"/>
    <n v="128"/>
    <x v="5"/>
    <x v="2"/>
    <n v="26"/>
  </r>
  <r>
    <x v="0"/>
    <x v="0"/>
    <x v="64"/>
    <s v="MMR001CMP005"/>
    <s v="GCA"/>
    <s v="Urban"/>
    <n v="43"/>
    <n v="216"/>
    <n v="32"/>
    <n v="171"/>
    <n v="43"/>
    <n v="216"/>
    <x v="5"/>
    <x v="2"/>
    <n v="29"/>
  </r>
  <r>
    <x v="0"/>
    <x v="0"/>
    <x v="64"/>
    <s v="MMR001CMP005"/>
    <s v="GCA"/>
    <s v="Urban"/>
    <n v="43"/>
    <n v="216"/>
    <n v="32"/>
    <n v="171"/>
    <n v="43"/>
    <n v="216"/>
    <x v="5"/>
    <x v="1"/>
    <n v="16"/>
  </r>
  <r>
    <x v="0"/>
    <x v="0"/>
    <x v="64"/>
    <s v="MMR001CMP005"/>
    <s v="GCA"/>
    <s v="Urban"/>
    <n v="43"/>
    <n v="216"/>
    <n v="32"/>
    <n v="171"/>
    <n v="43"/>
    <n v="216"/>
    <x v="5"/>
    <x v="0"/>
    <n v="13"/>
  </r>
  <r>
    <x v="0"/>
    <x v="0"/>
    <x v="63"/>
    <s v="MMR001CMP007"/>
    <s v="GCA"/>
    <s v="Urban"/>
    <n v="22"/>
    <n v="111"/>
    <n v="21"/>
    <n v="102"/>
    <n v="22"/>
    <n v="111"/>
    <x v="5"/>
    <x v="2"/>
    <n v="14"/>
  </r>
  <r>
    <x v="0"/>
    <x v="0"/>
    <x v="68"/>
    <s v="MMR001CMP002"/>
    <s v="GCA"/>
    <s v="Urban"/>
    <n v="57"/>
    <n v="233"/>
    <n v="58"/>
    <n v="241"/>
    <n v="58"/>
    <n v="241"/>
    <x v="5"/>
    <x v="2"/>
    <n v="38"/>
  </r>
  <r>
    <x v="0"/>
    <x v="10"/>
    <x v="23"/>
    <s v="MMR001CMP152"/>
    <s v="GCA"/>
    <s v="Rural"/>
    <n v="18"/>
    <n v="141"/>
    <n v="13"/>
    <n v="76"/>
    <n v="19"/>
    <n v="100"/>
    <x v="5"/>
    <x v="0"/>
    <n v="15"/>
  </r>
  <r>
    <x v="0"/>
    <x v="7"/>
    <x v="77"/>
    <s v="MMR001CMP054"/>
    <s v="GCA"/>
    <s v="Rural"/>
    <n v="20"/>
    <n v="103"/>
    <n v="19"/>
    <n v="108"/>
    <n v="19"/>
    <n v="0"/>
    <x v="5"/>
    <x v="1"/>
    <n v="15"/>
  </r>
  <r>
    <x v="0"/>
    <x v="7"/>
    <x v="77"/>
    <s v="MMR001CMP054"/>
    <s v="GCA"/>
    <s v="Rural"/>
    <n v="20"/>
    <n v="103"/>
    <n v="19"/>
    <n v="108"/>
    <n v="19"/>
    <n v="0"/>
    <x v="5"/>
    <x v="2"/>
    <n v="0"/>
  </r>
  <r>
    <x v="0"/>
    <x v="1"/>
    <x v="32"/>
    <s v="MMR001CMP168"/>
    <s v="GCA"/>
    <s v="Rural"/>
    <n v="66"/>
    <n v="367"/>
    <n v="60"/>
    <n v="374"/>
    <n v="70"/>
    <n v="366"/>
    <x v="5"/>
    <x v="2"/>
    <n v="62"/>
  </r>
  <r>
    <x v="0"/>
    <x v="1"/>
    <x v="32"/>
    <s v="MMR001CMP168"/>
    <s v="GCA"/>
    <s v="Rural"/>
    <n v="66"/>
    <n v="367"/>
    <n v="60"/>
    <n v="374"/>
    <n v="70"/>
    <n v="366"/>
    <x v="5"/>
    <x v="1"/>
    <n v="33"/>
  </r>
  <r>
    <x v="0"/>
    <x v="1"/>
    <x v="32"/>
    <s v="MMR001CMP168"/>
    <s v="GCA"/>
    <s v="Rural"/>
    <n v="66"/>
    <n v="367"/>
    <n v="60"/>
    <n v="374"/>
    <n v="70"/>
    <n v="366"/>
    <x v="5"/>
    <x v="0"/>
    <n v="29"/>
  </r>
  <r>
    <x v="0"/>
    <x v="8"/>
    <x v="24"/>
    <s v="MMR001CMP128"/>
    <s v="NGCA"/>
    <s v="Rural"/>
    <n v="545"/>
    <n v="2560"/>
    <n v="553"/>
    <n v="2692"/>
    <n v="553"/>
    <n v="0"/>
    <x v="5"/>
    <x v="2"/>
    <n v="0"/>
  </r>
  <r>
    <x v="0"/>
    <x v="1"/>
    <x v="80"/>
    <s v="MMR001CMP192"/>
    <s v="GCA"/>
    <s v="Urban"/>
    <n v="17"/>
    <n v="64"/>
    <n v="12"/>
    <n v="47"/>
    <n v="12"/>
    <n v="0"/>
    <x v="5"/>
    <x v="0"/>
    <n v="3"/>
  </r>
  <r>
    <x v="0"/>
    <x v="1"/>
    <x v="17"/>
    <s v="MMR001CMP190"/>
    <s v="GCA"/>
    <s v="Urban"/>
    <n v="14"/>
    <n v="83"/>
    <n v="13"/>
    <n v="83"/>
    <n v="13"/>
    <n v="0"/>
    <x v="5"/>
    <x v="0"/>
    <n v="7"/>
  </r>
  <r>
    <x v="0"/>
    <x v="7"/>
    <x v="29"/>
    <s v="MMR001CMP050"/>
    <s v="GCA"/>
    <s v="Urban"/>
    <n v="274"/>
    <n v="1349"/>
    <n v="255"/>
    <n v="1126"/>
    <n v="255"/>
    <n v="0"/>
    <x v="5"/>
    <x v="0"/>
    <n v="97"/>
  </r>
  <r>
    <x v="0"/>
    <x v="8"/>
    <x v="24"/>
    <s v="MMR001CMP128"/>
    <s v="NGCA"/>
    <s v="Rural"/>
    <n v="545"/>
    <n v="2560"/>
    <n v="553"/>
    <n v="2692"/>
    <n v="553"/>
    <n v="0"/>
    <x v="5"/>
    <x v="0"/>
    <n v="176"/>
  </r>
  <r>
    <x v="0"/>
    <x v="1"/>
    <x v="54"/>
    <s v="MMR001CMP148"/>
    <s v="GCA"/>
    <s v="Mixed"/>
    <n v="14"/>
    <n v="47"/>
    <n v="14"/>
    <n v="47"/>
    <n v="14"/>
    <n v="47"/>
    <x v="5"/>
    <x v="2"/>
    <n v="12"/>
  </r>
  <r>
    <x v="0"/>
    <x v="8"/>
    <x v="14"/>
    <s v="MMR001CMP132"/>
    <s v="GCA"/>
    <s v="Rural"/>
    <n v="458"/>
    <n v="2139"/>
    <n v="144"/>
    <n v="520"/>
    <n v="144"/>
    <n v="0"/>
    <x v="5"/>
    <x v="0"/>
    <n v="42"/>
  </r>
  <r>
    <x v="0"/>
    <x v="1"/>
    <x v="54"/>
    <s v="MMR001CMP148"/>
    <s v="GCA"/>
    <s v="Mixed"/>
    <n v="14"/>
    <n v="47"/>
    <n v="14"/>
    <n v="47"/>
    <n v="14"/>
    <n v="47"/>
    <x v="5"/>
    <x v="1"/>
    <n v="5"/>
  </r>
  <r>
    <x v="0"/>
    <x v="10"/>
    <x v="23"/>
    <s v="MMR001CMP152"/>
    <s v="GCA"/>
    <s v="Rural"/>
    <n v="18"/>
    <n v="141"/>
    <n v="13"/>
    <n v="76"/>
    <n v="19"/>
    <n v="100"/>
    <x v="5"/>
    <x v="1"/>
    <n v="8"/>
  </r>
  <r>
    <x v="0"/>
    <x v="10"/>
    <x v="23"/>
    <s v="MMR001CMP152"/>
    <s v="GCA"/>
    <s v="Rural"/>
    <n v="18"/>
    <n v="141"/>
    <n v="13"/>
    <n v="76"/>
    <n v="19"/>
    <n v="100"/>
    <x v="5"/>
    <x v="2"/>
    <n v="23"/>
  </r>
  <r>
    <x v="0"/>
    <x v="8"/>
    <x v="69"/>
    <s v="MMR001CMP129"/>
    <s v="NGCA"/>
    <s v="Rural"/>
    <n v="245"/>
    <n v="1232"/>
    <n v="425"/>
    <n v="1982"/>
    <n v="425"/>
    <n v="0"/>
    <x v="5"/>
    <x v="2"/>
    <n v="0"/>
  </r>
  <r>
    <x v="0"/>
    <x v="8"/>
    <x v="69"/>
    <s v="MMR001CMP129"/>
    <s v="NGCA"/>
    <s v="Rural"/>
    <n v="245"/>
    <n v="1232"/>
    <n v="425"/>
    <n v="1982"/>
    <n v="425"/>
    <n v="0"/>
    <x v="5"/>
    <x v="1"/>
    <n v="250"/>
  </r>
  <r>
    <x v="0"/>
    <x v="8"/>
    <x v="69"/>
    <s v="MMR001CMP129"/>
    <s v="NGCA"/>
    <s v="Rural"/>
    <n v="245"/>
    <n v="1232"/>
    <n v="425"/>
    <n v="1982"/>
    <n v="425"/>
    <n v="0"/>
    <x v="5"/>
    <x v="0"/>
    <n v="52"/>
  </r>
  <r>
    <x v="0"/>
    <x v="1"/>
    <x v="52"/>
    <s v="MMR001CMP191"/>
    <s v="GCA"/>
    <s v="Urban"/>
    <n v="13"/>
    <n v="75"/>
    <n v="8"/>
    <n v="46"/>
    <n v="8"/>
    <n v="0"/>
    <x v="5"/>
    <x v="0"/>
    <n v="6"/>
  </r>
  <r>
    <x v="0"/>
    <x v="1"/>
    <x v="52"/>
    <s v="MMR001CMP191"/>
    <s v="GCA"/>
    <s v="Urban"/>
    <n v="13"/>
    <n v="75"/>
    <n v="8"/>
    <n v="46"/>
    <n v="8"/>
    <n v="0"/>
    <x v="5"/>
    <x v="1"/>
    <n v="4"/>
  </r>
  <r>
    <x v="0"/>
    <x v="1"/>
    <x v="52"/>
    <s v="MMR001CMP191"/>
    <s v="GCA"/>
    <s v="Urban"/>
    <n v="13"/>
    <n v="75"/>
    <n v="8"/>
    <n v="46"/>
    <n v="8"/>
    <n v="0"/>
    <x v="5"/>
    <x v="2"/>
    <n v="0"/>
  </r>
  <r>
    <x v="0"/>
    <x v="0"/>
    <x v="63"/>
    <s v="MMR001CMP007"/>
    <s v="GCA"/>
    <s v="Urban"/>
    <n v="22"/>
    <n v="111"/>
    <n v="21"/>
    <n v="102"/>
    <n v="22"/>
    <n v="111"/>
    <x v="5"/>
    <x v="0"/>
    <n v="7"/>
  </r>
  <r>
    <x v="0"/>
    <x v="7"/>
    <x v="77"/>
    <s v="MMR001CMP054"/>
    <s v="GCA"/>
    <s v="Rural"/>
    <n v="20"/>
    <n v="103"/>
    <n v="19"/>
    <n v="108"/>
    <n v="19"/>
    <n v="0"/>
    <x v="5"/>
    <x v="0"/>
    <n v="7"/>
  </r>
  <r>
    <x v="0"/>
    <x v="1"/>
    <x v="80"/>
    <s v="MMR001CMP192"/>
    <s v="GCA"/>
    <s v="Urban"/>
    <n v="17"/>
    <n v="64"/>
    <n v="12"/>
    <n v="47"/>
    <n v="12"/>
    <n v="0"/>
    <x v="5"/>
    <x v="2"/>
    <n v="0"/>
  </r>
  <r>
    <x v="0"/>
    <x v="6"/>
    <x v="56"/>
    <s v="MMR001CMP116"/>
    <s v="NGCA"/>
    <s v="Urban"/>
    <n v="1344"/>
    <n v="6811"/>
    <n v="352"/>
    <n v="1884"/>
    <m/>
    <n v="6602"/>
    <x v="5"/>
    <x v="0"/>
    <n v="485"/>
  </r>
  <r>
    <x v="0"/>
    <x v="1"/>
    <x v="17"/>
    <s v="MMR001CMP190"/>
    <s v="GCA"/>
    <s v="Urban"/>
    <n v="14"/>
    <n v="83"/>
    <n v="13"/>
    <n v="83"/>
    <n v="13"/>
    <n v="0"/>
    <x v="5"/>
    <x v="1"/>
    <n v="5"/>
  </r>
  <r>
    <x v="0"/>
    <x v="4"/>
    <x v="104"/>
    <s v="MMR001CMP043"/>
    <s v="NGCA"/>
    <s v="Sub-urban"/>
    <n v="154"/>
    <n v="920"/>
    <n v="512"/>
    <n v="1016"/>
    <n v="512"/>
    <n v="1016"/>
    <x v="5"/>
    <x v="1"/>
    <n v="76"/>
  </r>
  <r>
    <x v="0"/>
    <x v="4"/>
    <x v="104"/>
    <s v="MMR001CMP043"/>
    <s v="NGCA"/>
    <s v="Sub-urban"/>
    <n v="154"/>
    <n v="920"/>
    <n v="512"/>
    <n v="1016"/>
    <n v="512"/>
    <n v="1016"/>
    <x v="5"/>
    <x v="2"/>
    <n v="169"/>
  </r>
  <r>
    <x v="0"/>
    <x v="10"/>
    <x v="81"/>
    <s v="MMR001CMP080"/>
    <s v="GCA"/>
    <s v="Urban"/>
    <n v="12"/>
    <n v="55"/>
    <n v="12"/>
    <n v="62"/>
    <n v="12"/>
    <n v="62"/>
    <x v="5"/>
    <x v="2"/>
    <n v="8"/>
  </r>
  <r>
    <x v="0"/>
    <x v="10"/>
    <x v="81"/>
    <s v="MMR001CMP080"/>
    <s v="GCA"/>
    <s v="Urban"/>
    <n v="12"/>
    <n v="55"/>
    <n v="12"/>
    <n v="62"/>
    <n v="12"/>
    <n v="62"/>
    <x v="5"/>
    <x v="1"/>
    <n v="5"/>
  </r>
  <r>
    <x v="0"/>
    <x v="10"/>
    <x v="81"/>
    <s v="MMR001CMP080"/>
    <s v="GCA"/>
    <s v="Urban"/>
    <n v="12"/>
    <n v="55"/>
    <n v="12"/>
    <n v="62"/>
    <n v="12"/>
    <n v="62"/>
    <x v="5"/>
    <x v="0"/>
    <n v="3"/>
  </r>
  <r>
    <x v="0"/>
    <x v="7"/>
    <x v="39"/>
    <s v="MMR001CMP051"/>
    <s v="GCA"/>
    <s v="Urban"/>
    <n v="23"/>
    <n v="86"/>
    <n v="13"/>
    <n v="55"/>
    <n v="14"/>
    <n v="65"/>
    <x v="5"/>
    <x v="1"/>
    <n v="2"/>
  </r>
  <r>
    <x v="0"/>
    <x v="7"/>
    <x v="39"/>
    <s v="MMR001CMP051"/>
    <s v="GCA"/>
    <s v="Urban"/>
    <n v="23"/>
    <n v="86"/>
    <n v="13"/>
    <n v="55"/>
    <n v="14"/>
    <n v="65"/>
    <x v="5"/>
    <x v="2"/>
    <n v="7"/>
  </r>
  <r>
    <x v="0"/>
    <x v="1"/>
    <x v="49"/>
    <s v="MMR001CMP179"/>
    <s v="GCA"/>
    <s v="Rural"/>
    <n v="77"/>
    <n v="393"/>
    <n v="77"/>
    <n v="393"/>
    <n v="77"/>
    <n v="393"/>
    <x v="5"/>
    <x v="2"/>
    <n v="54"/>
  </r>
  <r>
    <x v="0"/>
    <x v="1"/>
    <x v="49"/>
    <s v="MMR001CMP179"/>
    <s v="GCA"/>
    <s v="Rural"/>
    <n v="77"/>
    <n v="393"/>
    <n v="77"/>
    <n v="393"/>
    <n v="77"/>
    <n v="393"/>
    <x v="5"/>
    <x v="1"/>
    <n v="31"/>
  </r>
  <r>
    <x v="0"/>
    <x v="7"/>
    <x v="39"/>
    <s v="MMR001CMP051"/>
    <s v="GCA"/>
    <s v="Urban"/>
    <n v="23"/>
    <n v="86"/>
    <n v="13"/>
    <n v="55"/>
    <n v="14"/>
    <n v="65"/>
    <x v="5"/>
    <x v="0"/>
    <n v="5"/>
  </r>
  <r>
    <x v="0"/>
    <x v="6"/>
    <x v="56"/>
    <s v="MMR001CMP116"/>
    <s v="NGCA"/>
    <s v="Urban"/>
    <n v="1344"/>
    <n v="6811"/>
    <n v="352"/>
    <n v="1884"/>
    <m/>
    <n v="6602"/>
    <x v="5"/>
    <x v="1"/>
    <n v="486"/>
  </r>
  <r>
    <x v="0"/>
    <x v="6"/>
    <x v="18"/>
    <s v="MMR001CMP160"/>
    <s v="NGCA"/>
    <s v="Rural"/>
    <n v="90"/>
    <n v="508"/>
    <n v="98"/>
    <n v="554"/>
    <n v="124"/>
    <n v="319"/>
    <x v="5"/>
    <x v="0"/>
    <n v="45"/>
  </r>
  <r>
    <x v="0"/>
    <x v="1"/>
    <x v="49"/>
    <s v="MMR001CMP179"/>
    <s v="GCA"/>
    <s v="Rural"/>
    <n v="77"/>
    <n v="393"/>
    <n v="77"/>
    <n v="393"/>
    <n v="77"/>
    <n v="393"/>
    <x v="5"/>
    <x v="0"/>
    <n v="23"/>
  </r>
  <r>
    <x v="0"/>
    <x v="1"/>
    <x v="11"/>
    <s v="MMR001CMP176"/>
    <s v="GCA"/>
    <s v="Urban"/>
    <n v="67"/>
    <n v="350"/>
    <n v="67"/>
    <n v="351"/>
    <n v="67"/>
    <n v="351"/>
    <x v="5"/>
    <x v="0"/>
    <n v="37"/>
  </r>
  <r>
    <x v="0"/>
    <x v="1"/>
    <x v="11"/>
    <s v="MMR001CMP176"/>
    <s v="GCA"/>
    <s v="Urban"/>
    <n v="67"/>
    <n v="350"/>
    <n v="67"/>
    <n v="351"/>
    <n v="67"/>
    <n v="351"/>
    <x v="5"/>
    <x v="1"/>
    <n v="21"/>
  </r>
  <r>
    <x v="0"/>
    <x v="1"/>
    <x v="11"/>
    <s v="MMR001CMP176"/>
    <s v="GCA"/>
    <s v="Urban"/>
    <n v="67"/>
    <n v="350"/>
    <n v="67"/>
    <n v="351"/>
    <n v="67"/>
    <n v="351"/>
    <x v="5"/>
    <x v="2"/>
    <n v="58"/>
  </r>
  <r>
    <x v="0"/>
    <x v="1"/>
    <x v="19"/>
    <s v="MMR001CMP181"/>
    <s v="GCA"/>
    <s v="Urban"/>
    <n v="25"/>
    <n v="133"/>
    <n v="21"/>
    <n v="117"/>
    <n v="21"/>
    <n v="0"/>
    <x v="5"/>
    <x v="1"/>
    <n v="5"/>
  </r>
  <r>
    <x v="0"/>
    <x v="1"/>
    <x v="19"/>
    <s v="MMR001CMP181"/>
    <s v="GCA"/>
    <s v="Urban"/>
    <n v="25"/>
    <n v="133"/>
    <n v="21"/>
    <n v="117"/>
    <n v="21"/>
    <n v="0"/>
    <x v="5"/>
    <x v="2"/>
    <n v="0"/>
  </r>
  <r>
    <x v="0"/>
    <x v="6"/>
    <x v="62"/>
    <s v="MMR001CMP115"/>
    <s v="NGCA"/>
    <s v="Sub-urban"/>
    <n v="136"/>
    <n v="1116"/>
    <n v="146"/>
    <n v="1072"/>
    <n v="146"/>
    <n v="1072"/>
    <x v="5"/>
    <x v="0"/>
    <n v="40"/>
  </r>
  <r>
    <x v="0"/>
    <x v="6"/>
    <x v="62"/>
    <s v="MMR001CMP115"/>
    <s v="NGCA"/>
    <s v="Sub-urban"/>
    <n v="136"/>
    <n v="1116"/>
    <n v="146"/>
    <n v="1072"/>
    <n v="146"/>
    <n v="1072"/>
    <x v="5"/>
    <x v="1"/>
    <n v="35"/>
  </r>
  <r>
    <x v="0"/>
    <x v="6"/>
    <x v="62"/>
    <s v="MMR001CMP115"/>
    <s v="NGCA"/>
    <s v="Sub-urban"/>
    <n v="136"/>
    <n v="1116"/>
    <n v="146"/>
    <n v="1072"/>
    <n v="146"/>
    <n v="1072"/>
    <x v="5"/>
    <x v="2"/>
    <n v="75"/>
  </r>
  <r>
    <x v="0"/>
    <x v="1"/>
    <x v="34"/>
    <s v="MMR001CMP105"/>
    <s v="GCA"/>
    <s v="Rural"/>
    <n v="19"/>
    <n v="72"/>
    <n v="19"/>
    <n v="72"/>
    <n v="19"/>
    <n v="72"/>
    <x v="5"/>
    <x v="1"/>
    <n v="7"/>
  </r>
  <r>
    <x v="0"/>
    <x v="6"/>
    <x v="56"/>
    <s v="MMR001CMP116"/>
    <s v="NGCA"/>
    <s v="Urban"/>
    <n v="1344"/>
    <n v="6811"/>
    <n v="352"/>
    <n v="1884"/>
    <m/>
    <n v="6602"/>
    <x v="5"/>
    <x v="2"/>
    <n v="971"/>
  </r>
  <r>
    <x v="0"/>
    <x v="1"/>
    <x v="75"/>
    <s v="MMR001CMP183"/>
    <s v="GCA"/>
    <s v="Mixed"/>
    <n v="8"/>
    <n v="40"/>
    <n v="8"/>
    <m/>
    <n v="8"/>
    <n v="0"/>
    <x v="5"/>
    <x v="2"/>
    <n v="0"/>
  </r>
  <r>
    <x v="0"/>
    <x v="1"/>
    <x v="30"/>
    <s v="MMR001CMP184"/>
    <s v="GCA"/>
    <s v="Rural"/>
    <n v="35"/>
    <n v="220"/>
    <n v="35"/>
    <n v="173"/>
    <n v="35"/>
    <n v="173"/>
    <x v="5"/>
    <x v="0"/>
    <n v="14"/>
  </r>
  <r>
    <x v="0"/>
    <x v="1"/>
    <x v="30"/>
    <s v="MMR001CMP184"/>
    <s v="GCA"/>
    <s v="Rural"/>
    <n v="35"/>
    <n v="220"/>
    <n v="35"/>
    <n v="173"/>
    <n v="35"/>
    <n v="173"/>
    <x v="5"/>
    <x v="1"/>
    <n v="19"/>
  </r>
  <r>
    <x v="0"/>
    <x v="1"/>
    <x v="30"/>
    <s v="MMR001CMP184"/>
    <s v="GCA"/>
    <s v="Rural"/>
    <n v="35"/>
    <n v="220"/>
    <n v="35"/>
    <n v="173"/>
    <n v="35"/>
    <n v="173"/>
    <x v="5"/>
    <x v="2"/>
    <n v="33"/>
  </r>
  <r>
    <x v="0"/>
    <x v="7"/>
    <x v="43"/>
    <s v="MMR001CMP055"/>
    <s v="GCA"/>
    <s v="Urban"/>
    <n v="25"/>
    <n v="104"/>
    <n v="24"/>
    <n v="107"/>
    <n v="24"/>
    <n v="107"/>
    <x v="5"/>
    <x v="1"/>
    <n v="9"/>
  </r>
  <r>
    <x v="0"/>
    <x v="7"/>
    <x v="43"/>
    <s v="MMR001CMP055"/>
    <s v="GCA"/>
    <s v="Urban"/>
    <n v="25"/>
    <n v="104"/>
    <n v="24"/>
    <n v="107"/>
    <n v="24"/>
    <n v="107"/>
    <x v="5"/>
    <x v="0"/>
    <n v="18"/>
  </r>
  <r>
    <x v="0"/>
    <x v="1"/>
    <x v="34"/>
    <s v="MMR001CMP105"/>
    <s v="GCA"/>
    <s v="Rural"/>
    <n v="19"/>
    <n v="72"/>
    <n v="19"/>
    <n v="72"/>
    <n v="19"/>
    <n v="72"/>
    <x v="5"/>
    <x v="0"/>
    <n v="7"/>
  </r>
  <r>
    <x v="0"/>
    <x v="7"/>
    <x v="13"/>
    <s v="MMR001CMP053"/>
    <s v="GCA"/>
    <s v="Urban"/>
    <n v="15"/>
    <n v="64"/>
    <n v="15"/>
    <n v="73"/>
    <n v="15"/>
    <n v="73"/>
    <x v="5"/>
    <x v="2"/>
    <n v="11"/>
  </r>
  <r>
    <x v="0"/>
    <x v="7"/>
    <x v="13"/>
    <s v="MMR001CMP053"/>
    <s v="GCA"/>
    <s v="Urban"/>
    <n v="15"/>
    <n v="64"/>
    <n v="15"/>
    <n v="73"/>
    <n v="15"/>
    <n v="73"/>
    <x v="5"/>
    <x v="1"/>
    <n v="6"/>
  </r>
  <r>
    <x v="0"/>
    <x v="7"/>
    <x v="13"/>
    <s v="MMR001CMP053"/>
    <s v="GCA"/>
    <s v="Urban"/>
    <n v="15"/>
    <n v="64"/>
    <n v="15"/>
    <n v="73"/>
    <n v="15"/>
    <n v="73"/>
    <x v="5"/>
    <x v="0"/>
    <n v="5"/>
  </r>
  <r>
    <x v="0"/>
    <x v="7"/>
    <x v="36"/>
    <s v="MMR001CMP049"/>
    <s v="GCA"/>
    <s v="Urban"/>
    <n v="116"/>
    <n v="659"/>
    <n v="113"/>
    <n v="641"/>
    <n v="120"/>
    <n v="680"/>
    <x v="5"/>
    <x v="0"/>
    <n v="49"/>
  </r>
  <r>
    <x v="0"/>
    <x v="1"/>
    <x v="19"/>
    <s v="MMR001CMP181"/>
    <s v="GCA"/>
    <s v="Urban"/>
    <n v="25"/>
    <n v="133"/>
    <n v="21"/>
    <n v="117"/>
    <n v="21"/>
    <n v="0"/>
    <x v="5"/>
    <x v="0"/>
    <n v="9"/>
  </r>
  <r>
    <x v="0"/>
    <x v="7"/>
    <x v="36"/>
    <s v="MMR001CMP049"/>
    <s v="GCA"/>
    <s v="Urban"/>
    <n v="116"/>
    <n v="659"/>
    <n v="113"/>
    <n v="641"/>
    <n v="120"/>
    <n v="680"/>
    <x v="5"/>
    <x v="2"/>
    <n v="85"/>
  </r>
  <r>
    <x v="0"/>
    <x v="5"/>
    <x v="73"/>
    <s v="MMR001CMP122"/>
    <s v="NGCA"/>
    <s v="Rural"/>
    <n v="662"/>
    <n v="3293"/>
    <n v="586"/>
    <n v="2829"/>
    <n v="586"/>
    <n v="2829"/>
    <x v="5"/>
    <x v="1"/>
    <n v="297"/>
  </r>
  <r>
    <x v="0"/>
    <x v="1"/>
    <x v="45"/>
    <s v="MMR001CMP174"/>
    <s v="GCA"/>
    <s v="Urban"/>
    <n v="65"/>
    <n v="347"/>
    <n v="66"/>
    <n v="354"/>
    <n v="66"/>
    <n v="0"/>
    <x v="5"/>
    <x v="0"/>
    <n v="25"/>
  </r>
  <r>
    <x v="0"/>
    <x v="1"/>
    <x v="45"/>
    <s v="MMR001CMP174"/>
    <s v="GCA"/>
    <s v="Urban"/>
    <n v="65"/>
    <n v="347"/>
    <n v="66"/>
    <n v="354"/>
    <n v="66"/>
    <n v="0"/>
    <x v="5"/>
    <x v="1"/>
    <n v="35"/>
  </r>
  <r>
    <x v="0"/>
    <x v="1"/>
    <x v="45"/>
    <s v="MMR001CMP174"/>
    <s v="GCA"/>
    <s v="Urban"/>
    <n v="65"/>
    <n v="347"/>
    <n v="66"/>
    <n v="354"/>
    <n v="66"/>
    <n v="0"/>
    <x v="5"/>
    <x v="2"/>
    <n v="0"/>
  </r>
  <r>
    <x v="0"/>
    <x v="5"/>
    <x v="8"/>
    <s v="MMR001CMP059"/>
    <s v="GCA"/>
    <s v="Urban"/>
    <n v="24"/>
    <n v="89"/>
    <n v="27"/>
    <n v="101"/>
    <n v="27"/>
    <n v="0"/>
    <x v="5"/>
    <x v="2"/>
    <n v="0"/>
  </r>
  <r>
    <x v="0"/>
    <x v="5"/>
    <x v="8"/>
    <s v="MMR001CMP059"/>
    <s v="GCA"/>
    <s v="Urban"/>
    <n v="24"/>
    <n v="89"/>
    <n v="27"/>
    <n v="101"/>
    <n v="27"/>
    <n v="0"/>
    <x v="5"/>
    <x v="1"/>
    <n v="4"/>
  </r>
  <r>
    <x v="0"/>
    <x v="5"/>
    <x v="8"/>
    <s v="MMR001CMP059"/>
    <s v="GCA"/>
    <s v="Urban"/>
    <n v="24"/>
    <n v="89"/>
    <n v="27"/>
    <n v="101"/>
    <n v="27"/>
    <n v="0"/>
    <x v="5"/>
    <x v="0"/>
    <n v="10"/>
  </r>
  <r>
    <x v="0"/>
    <x v="1"/>
    <x v="75"/>
    <s v="MMR001CMP183"/>
    <s v="GCA"/>
    <s v="Mixed"/>
    <n v="8"/>
    <n v="40"/>
    <n v="8"/>
    <m/>
    <n v="8"/>
    <n v="0"/>
    <x v="5"/>
    <x v="1"/>
    <n v="3"/>
  </r>
  <r>
    <x v="0"/>
    <x v="1"/>
    <x v="75"/>
    <s v="MMR001CMP183"/>
    <s v="GCA"/>
    <s v="Mixed"/>
    <n v="8"/>
    <n v="40"/>
    <n v="8"/>
    <m/>
    <n v="8"/>
    <n v="0"/>
    <x v="5"/>
    <x v="0"/>
    <n v="2"/>
  </r>
  <r>
    <x v="0"/>
    <x v="6"/>
    <x v="18"/>
    <s v="MMR001CMP160"/>
    <s v="NGCA"/>
    <s v="Rural"/>
    <n v="90"/>
    <n v="508"/>
    <n v="98"/>
    <n v="554"/>
    <n v="124"/>
    <n v="319"/>
    <x v="5"/>
    <x v="2"/>
    <n v="94"/>
  </r>
  <r>
    <x v="0"/>
    <x v="6"/>
    <x v="18"/>
    <s v="MMR001CMP160"/>
    <s v="NGCA"/>
    <s v="Rural"/>
    <n v="90"/>
    <n v="508"/>
    <n v="98"/>
    <n v="554"/>
    <n v="124"/>
    <n v="319"/>
    <x v="5"/>
    <x v="1"/>
    <n v="49"/>
  </r>
  <r>
    <x v="0"/>
    <x v="7"/>
    <x v="36"/>
    <s v="MMR001CMP049"/>
    <s v="GCA"/>
    <s v="Urban"/>
    <n v="116"/>
    <n v="659"/>
    <n v="113"/>
    <n v="641"/>
    <n v="120"/>
    <n v="680"/>
    <x v="5"/>
    <x v="1"/>
    <n v="36"/>
  </r>
  <r>
    <x v="0"/>
    <x v="1"/>
    <x v="16"/>
    <s v="MMR001CMP103"/>
    <s v="GCA"/>
    <s v="Rural"/>
    <n v="48"/>
    <n v="420"/>
    <n v="48"/>
    <n v="220"/>
    <n v="48"/>
    <n v="220"/>
    <x v="5"/>
    <x v="1"/>
    <n v="16"/>
  </r>
  <r>
    <x v="0"/>
    <x v="5"/>
    <x v="33"/>
    <s v="MMR001CMP123"/>
    <s v="NGCA"/>
    <s v="Rural"/>
    <n v="116"/>
    <n v="595"/>
    <n v="115"/>
    <n v="605"/>
    <n v="115"/>
    <n v="605"/>
    <x v="5"/>
    <x v="0"/>
    <n v="63"/>
  </r>
  <r>
    <x v="0"/>
    <x v="1"/>
    <x v="35"/>
    <s v="MMR001CMP229"/>
    <s v="GCA"/>
    <s v="Rural"/>
    <n v="116"/>
    <n v="530"/>
    <n v="104"/>
    <n v="504"/>
    <n v="104"/>
    <n v="504"/>
    <x v="5"/>
    <x v="2"/>
    <n v="70"/>
  </r>
  <r>
    <x v="0"/>
    <x v="1"/>
    <x v="35"/>
    <s v="MMR001CMP229"/>
    <s v="GCA"/>
    <s v="Rural"/>
    <n v="116"/>
    <n v="530"/>
    <n v="104"/>
    <n v="504"/>
    <n v="104"/>
    <n v="504"/>
    <x v="5"/>
    <x v="1"/>
    <n v="37"/>
  </r>
  <r>
    <x v="0"/>
    <x v="1"/>
    <x v="35"/>
    <s v="MMR001CMP229"/>
    <s v="GCA"/>
    <s v="Rural"/>
    <n v="116"/>
    <n v="530"/>
    <n v="104"/>
    <n v="504"/>
    <n v="104"/>
    <n v="504"/>
    <x v="5"/>
    <x v="0"/>
    <n v="33"/>
  </r>
  <r>
    <x v="0"/>
    <x v="5"/>
    <x v="72"/>
    <s v="MMR001CMP126"/>
    <s v="NGCA"/>
    <s v="Mixed"/>
    <n v="677"/>
    <n v="3622"/>
    <n v="678"/>
    <n v="3741"/>
    <n v="678"/>
    <n v="0"/>
    <x v="5"/>
    <x v="0"/>
    <n v="153"/>
  </r>
  <r>
    <x v="0"/>
    <x v="0"/>
    <x v="53"/>
    <s v="MMR001CMP162"/>
    <s v="GCA"/>
    <s v="Rural"/>
    <n v="43"/>
    <n v="207"/>
    <n v="43"/>
    <n v="269"/>
    <n v="43"/>
    <n v="270"/>
    <x v="5"/>
    <x v="2"/>
    <n v="44"/>
  </r>
  <r>
    <x v="0"/>
    <x v="0"/>
    <x v="53"/>
    <s v="MMR001CMP162"/>
    <s v="GCA"/>
    <s v="Rural"/>
    <n v="43"/>
    <n v="207"/>
    <n v="43"/>
    <n v="269"/>
    <n v="43"/>
    <n v="270"/>
    <x v="5"/>
    <x v="1"/>
    <n v="20"/>
  </r>
  <r>
    <x v="0"/>
    <x v="0"/>
    <x v="53"/>
    <s v="MMR001CMP162"/>
    <s v="GCA"/>
    <s v="Rural"/>
    <n v="43"/>
    <n v="207"/>
    <n v="43"/>
    <n v="269"/>
    <n v="43"/>
    <n v="270"/>
    <x v="5"/>
    <x v="0"/>
    <n v="24"/>
  </r>
  <r>
    <x v="0"/>
    <x v="5"/>
    <x v="51"/>
    <s v="MMR001CMP069"/>
    <s v="GCA"/>
    <s v="Urban"/>
    <n v="124"/>
    <n v="544"/>
    <n v="124"/>
    <n v="633"/>
    <n v="124"/>
    <n v="0"/>
    <x v="5"/>
    <x v="0"/>
    <n v="28"/>
  </r>
  <r>
    <x v="0"/>
    <x v="5"/>
    <x v="51"/>
    <s v="MMR001CMP069"/>
    <s v="GCA"/>
    <s v="Urban"/>
    <n v="124"/>
    <n v="544"/>
    <n v="124"/>
    <n v="633"/>
    <n v="124"/>
    <n v="0"/>
    <x v="5"/>
    <x v="1"/>
    <n v="30"/>
  </r>
  <r>
    <x v="0"/>
    <x v="1"/>
    <x v="34"/>
    <s v="MMR001CMP105"/>
    <s v="GCA"/>
    <s v="Rural"/>
    <n v="19"/>
    <n v="72"/>
    <n v="19"/>
    <n v="72"/>
    <n v="19"/>
    <n v="72"/>
    <x v="5"/>
    <x v="2"/>
    <n v="14"/>
  </r>
  <r>
    <x v="0"/>
    <x v="1"/>
    <x v="16"/>
    <s v="MMR001CMP103"/>
    <s v="GCA"/>
    <s v="Rural"/>
    <n v="48"/>
    <n v="420"/>
    <n v="48"/>
    <n v="220"/>
    <n v="48"/>
    <n v="220"/>
    <x v="5"/>
    <x v="2"/>
    <n v="32"/>
  </r>
  <r>
    <x v="0"/>
    <x v="5"/>
    <x v="28"/>
    <s v="MMR001CMP062"/>
    <s v="GCA"/>
    <s v="Urban"/>
    <n v="261"/>
    <n v="1155"/>
    <n v="259"/>
    <n v="1160"/>
    <n v="259"/>
    <n v="0"/>
    <x v="5"/>
    <x v="2"/>
    <n v="0"/>
  </r>
  <r>
    <x v="0"/>
    <x v="1"/>
    <x v="16"/>
    <s v="MMR001CMP103"/>
    <s v="GCA"/>
    <s v="Rural"/>
    <n v="48"/>
    <n v="420"/>
    <n v="48"/>
    <n v="220"/>
    <n v="48"/>
    <n v="220"/>
    <x v="5"/>
    <x v="0"/>
    <n v="16"/>
  </r>
  <r>
    <x v="0"/>
    <x v="7"/>
    <x v="43"/>
    <s v="MMR001CMP055"/>
    <s v="GCA"/>
    <s v="Urban"/>
    <n v="25"/>
    <n v="104"/>
    <n v="24"/>
    <n v="107"/>
    <n v="24"/>
    <n v="107"/>
    <x v="5"/>
    <x v="2"/>
    <n v="27"/>
  </r>
  <r>
    <x v="0"/>
    <x v="6"/>
    <x v="40"/>
    <s v="MMR001CMP039"/>
    <s v="GCA"/>
    <s v="Rural"/>
    <n v="48"/>
    <n v="199"/>
    <n v="46"/>
    <n v="192"/>
    <n v="46"/>
    <n v="192"/>
    <x v="5"/>
    <x v="0"/>
    <n v="17"/>
  </r>
  <r>
    <x v="0"/>
    <x v="1"/>
    <x v="17"/>
    <s v="MMR001CMP190"/>
    <s v="GCA"/>
    <s v="Urban"/>
    <n v="14"/>
    <n v="83"/>
    <n v="13"/>
    <n v="83"/>
    <n v="13"/>
    <n v="0"/>
    <x v="5"/>
    <x v="2"/>
    <n v="0"/>
  </r>
  <r>
    <x v="0"/>
    <x v="0"/>
    <x v="61"/>
    <s v="MMR001CMP024"/>
    <s v="GCA"/>
    <s v="Rural"/>
    <n v="67"/>
    <n v="327"/>
    <n v="68"/>
    <n v="327"/>
    <n v="68"/>
    <n v="327"/>
    <x v="5"/>
    <x v="2"/>
    <n v="38"/>
  </r>
  <r>
    <x v="0"/>
    <x v="5"/>
    <x v="15"/>
    <s v="MMR001CMP131"/>
    <s v="NGCA"/>
    <s v="Rural"/>
    <n v="375"/>
    <n v="1598"/>
    <n v="375"/>
    <m/>
    <n v="375"/>
    <n v="0"/>
    <x v="5"/>
    <x v="1"/>
    <n v="86"/>
  </r>
  <r>
    <x v="0"/>
    <x v="5"/>
    <x v="15"/>
    <s v="MMR001CMP131"/>
    <s v="NGCA"/>
    <s v="Rural"/>
    <n v="375"/>
    <n v="1598"/>
    <n v="375"/>
    <m/>
    <n v="375"/>
    <n v="0"/>
    <x v="5"/>
    <x v="2"/>
    <n v="0"/>
  </r>
  <r>
    <x v="0"/>
    <x v="0"/>
    <x v="61"/>
    <s v="MMR001CMP024"/>
    <s v="GCA"/>
    <s v="Rural"/>
    <n v="67"/>
    <n v="327"/>
    <n v="68"/>
    <n v="327"/>
    <n v="68"/>
    <n v="327"/>
    <x v="5"/>
    <x v="1"/>
    <n v="12"/>
  </r>
  <r>
    <x v="0"/>
    <x v="0"/>
    <x v="61"/>
    <s v="MMR001CMP024"/>
    <s v="GCA"/>
    <s v="Rural"/>
    <n v="67"/>
    <n v="327"/>
    <n v="68"/>
    <n v="327"/>
    <n v="68"/>
    <n v="327"/>
    <x v="5"/>
    <x v="0"/>
    <n v="26"/>
  </r>
  <r>
    <x v="0"/>
    <x v="3"/>
    <x v="116"/>
    <s v="MMR001CMP236"/>
    <s v="GCA"/>
    <s v="Rural"/>
    <n v="40"/>
    <n v="158"/>
    <n v="31"/>
    <n v="138"/>
    <n v="31"/>
    <n v="138"/>
    <x v="5"/>
    <x v="2"/>
    <n v="26"/>
  </r>
  <r>
    <x v="0"/>
    <x v="5"/>
    <x v="51"/>
    <s v="MMR001CMP069"/>
    <s v="GCA"/>
    <s v="Urban"/>
    <n v="124"/>
    <n v="544"/>
    <n v="124"/>
    <n v="633"/>
    <n v="124"/>
    <n v="0"/>
    <x v="5"/>
    <x v="2"/>
    <n v="0"/>
  </r>
  <r>
    <x v="0"/>
    <x v="0"/>
    <x v="7"/>
    <s v="MMR001CMP019"/>
    <s v="GCA"/>
    <s v="Urban"/>
    <n v="105"/>
    <n v="462"/>
    <n v="103"/>
    <n v="462"/>
    <n v="123"/>
    <n v="463"/>
    <x v="5"/>
    <x v="2"/>
    <n v="0"/>
  </r>
  <r>
    <x v="0"/>
    <x v="3"/>
    <x v="116"/>
    <s v="MMR001CMP236"/>
    <s v="GCA"/>
    <s v="Rural"/>
    <n v="40"/>
    <n v="158"/>
    <n v="31"/>
    <n v="138"/>
    <n v="31"/>
    <n v="138"/>
    <x v="5"/>
    <x v="1"/>
    <n v="11"/>
  </r>
  <r>
    <x v="0"/>
    <x v="5"/>
    <x v="73"/>
    <s v="MMR001CMP122"/>
    <s v="NGCA"/>
    <s v="Rural"/>
    <n v="662"/>
    <n v="3293"/>
    <n v="586"/>
    <n v="2829"/>
    <n v="586"/>
    <n v="2829"/>
    <x v="5"/>
    <x v="0"/>
    <n v="301"/>
  </r>
  <r>
    <x v="0"/>
    <x v="5"/>
    <x v="15"/>
    <s v="MMR001CMP131"/>
    <s v="NGCA"/>
    <s v="Rural"/>
    <n v="375"/>
    <n v="1598"/>
    <n v="375"/>
    <m/>
    <n v="375"/>
    <n v="0"/>
    <x v="5"/>
    <x v="0"/>
    <n v="79"/>
  </r>
  <r>
    <x v="0"/>
    <x v="1"/>
    <x v="1"/>
    <s v="MMR001CMP231"/>
    <s v="GCA"/>
    <s v="Rural"/>
    <n v="46"/>
    <n v="225"/>
    <n v="50"/>
    <n v="242"/>
    <n v="50"/>
    <n v="242"/>
    <x v="5"/>
    <x v="2"/>
    <n v="42"/>
  </r>
  <r>
    <x v="0"/>
    <x v="1"/>
    <x v="1"/>
    <s v="MMR001CMP231"/>
    <s v="GCA"/>
    <s v="Rural"/>
    <n v="46"/>
    <n v="225"/>
    <n v="50"/>
    <n v="242"/>
    <n v="50"/>
    <n v="242"/>
    <x v="5"/>
    <x v="1"/>
    <n v="21"/>
  </r>
  <r>
    <x v="0"/>
    <x v="1"/>
    <x v="70"/>
    <s v="MMR001CMP169"/>
    <s v="GCA"/>
    <s v="Rural"/>
    <n v="36"/>
    <n v="220"/>
    <n v="36"/>
    <n v="220"/>
    <n v="36"/>
    <n v="220"/>
    <x v="5"/>
    <x v="0"/>
    <n v="24"/>
  </r>
  <r>
    <x v="0"/>
    <x v="1"/>
    <x v="70"/>
    <s v="MMR001CMP169"/>
    <s v="GCA"/>
    <s v="Rural"/>
    <n v="36"/>
    <n v="220"/>
    <n v="36"/>
    <n v="220"/>
    <n v="36"/>
    <n v="220"/>
    <x v="5"/>
    <x v="1"/>
    <n v="28"/>
  </r>
  <r>
    <x v="0"/>
    <x v="1"/>
    <x v="70"/>
    <s v="MMR001CMP169"/>
    <s v="GCA"/>
    <s v="Rural"/>
    <n v="36"/>
    <n v="220"/>
    <n v="36"/>
    <n v="220"/>
    <n v="36"/>
    <n v="220"/>
    <x v="5"/>
    <x v="2"/>
    <n v="52"/>
  </r>
  <r>
    <x v="0"/>
    <x v="5"/>
    <x v="48"/>
    <s v="MMR001CMP121"/>
    <s v="NGCA"/>
    <s v="Rural"/>
    <n v="1695"/>
    <n v="7145"/>
    <n v="1501"/>
    <n v="8042"/>
    <n v="1643"/>
    <n v="8780"/>
    <x v="5"/>
    <x v="2"/>
    <n v="1320"/>
  </r>
  <r>
    <x v="0"/>
    <x v="5"/>
    <x v="48"/>
    <s v="MMR001CMP121"/>
    <s v="NGCA"/>
    <s v="Rural"/>
    <n v="1695"/>
    <n v="7145"/>
    <n v="1501"/>
    <n v="8042"/>
    <n v="1643"/>
    <n v="8780"/>
    <x v="5"/>
    <x v="1"/>
    <n v="622"/>
  </r>
  <r>
    <x v="0"/>
    <x v="5"/>
    <x v="33"/>
    <s v="MMR001CMP123"/>
    <s v="NGCA"/>
    <s v="Rural"/>
    <n v="116"/>
    <n v="595"/>
    <n v="115"/>
    <n v="605"/>
    <n v="115"/>
    <n v="605"/>
    <x v="5"/>
    <x v="1"/>
    <n v="49"/>
  </r>
  <r>
    <x v="0"/>
    <x v="1"/>
    <x v="1"/>
    <s v="MMR001CMP231"/>
    <s v="GCA"/>
    <s v="Rural"/>
    <n v="46"/>
    <n v="225"/>
    <n v="50"/>
    <n v="242"/>
    <n v="50"/>
    <n v="242"/>
    <x v="5"/>
    <x v="0"/>
    <n v="21"/>
  </r>
  <r>
    <x v="0"/>
    <x v="5"/>
    <x v="33"/>
    <s v="MMR001CMP123"/>
    <s v="NGCA"/>
    <s v="Rural"/>
    <n v="116"/>
    <n v="595"/>
    <n v="115"/>
    <n v="605"/>
    <n v="115"/>
    <n v="605"/>
    <x v="5"/>
    <x v="2"/>
    <n v="112"/>
  </r>
  <r>
    <x v="0"/>
    <x v="0"/>
    <x v="7"/>
    <s v="MMR001CMP019"/>
    <s v="GCA"/>
    <s v="Urban"/>
    <n v="105"/>
    <n v="462"/>
    <n v="103"/>
    <n v="462"/>
    <n v="123"/>
    <n v="463"/>
    <x v="5"/>
    <x v="1"/>
    <n v="0"/>
  </r>
  <r>
    <x v="0"/>
    <x v="0"/>
    <x v="7"/>
    <s v="MMR001CMP019"/>
    <s v="GCA"/>
    <s v="Urban"/>
    <n v="105"/>
    <n v="462"/>
    <n v="103"/>
    <n v="462"/>
    <n v="123"/>
    <n v="463"/>
    <x v="5"/>
    <x v="0"/>
    <n v="0"/>
  </r>
  <r>
    <x v="0"/>
    <x v="1"/>
    <x v="42"/>
    <s v="MMR001CMP109"/>
    <s v="GCA"/>
    <s v="Urban"/>
    <n v="6"/>
    <n v="30"/>
    <n v="6"/>
    <n v="28"/>
    <n v="6"/>
    <n v="0"/>
    <x v="5"/>
    <x v="0"/>
    <n v="2"/>
  </r>
  <r>
    <x v="0"/>
    <x v="6"/>
    <x v="9"/>
    <s v="MMR001CMP029"/>
    <s v="GCA"/>
    <s v="Rural"/>
    <n v="222"/>
    <n v="1208"/>
    <n v="222"/>
    <n v="1208"/>
    <n v="222"/>
    <n v="1208"/>
    <x v="5"/>
    <x v="2"/>
    <n v="232"/>
  </r>
  <r>
    <x v="0"/>
    <x v="6"/>
    <x v="9"/>
    <s v="MMR001CMP029"/>
    <s v="GCA"/>
    <s v="Rural"/>
    <n v="222"/>
    <n v="1208"/>
    <n v="222"/>
    <n v="1208"/>
    <n v="222"/>
    <n v="1208"/>
    <x v="5"/>
    <x v="1"/>
    <n v="122"/>
  </r>
  <r>
    <x v="0"/>
    <x v="6"/>
    <x v="9"/>
    <s v="MMR001CMP029"/>
    <s v="GCA"/>
    <s v="Rural"/>
    <n v="222"/>
    <n v="1208"/>
    <n v="222"/>
    <n v="1208"/>
    <n v="222"/>
    <n v="1208"/>
    <x v="5"/>
    <x v="0"/>
    <n v="110"/>
  </r>
  <r>
    <x v="0"/>
    <x v="1"/>
    <x v="42"/>
    <s v="MMR001CMP109"/>
    <s v="GCA"/>
    <s v="Urban"/>
    <n v="6"/>
    <n v="30"/>
    <n v="6"/>
    <n v="28"/>
    <n v="6"/>
    <n v="0"/>
    <x v="5"/>
    <x v="1"/>
    <n v="4"/>
  </r>
  <r>
    <x v="0"/>
    <x v="1"/>
    <x v="42"/>
    <s v="MMR001CMP109"/>
    <s v="GCA"/>
    <s v="Urban"/>
    <n v="6"/>
    <n v="30"/>
    <n v="6"/>
    <n v="28"/>
    <n v="6"/>
    <n v="0"/>
    <x v="5"/>
    <x v="2"/>
    <n v="0"/>
  </r>
  <r>
    <x v="0"/>
    <x v="5"/>
    <x v="28"/>
    <s v="MMR001CMP062"/>
    <s v="GCA"/>
    <s v="Urban"/>
    <n v="261"/>
    <n v="1155"/>
    <n v="259"/>
    <n v="1160"/>
    <n v="259"/>
    <n v="0"/>
    <x v="5"/>
    <x v="0"/>
    <n v="86"/>
  </r>
  <r>
    <x v="0"/>
    <x v="5"/>
    <x v="28"/>
    <s v="MMR001CMP062"/>
    <s v="GCA"/>
    <s v="Urban"/>
    <n v="261"/>
    <n v="1155"/>
    <n v="259"/>
    <n v="1160"/>
    <n v="259"/>
    <n v="0"/>
    <x v="5"/>
    <x v="1"/>
    <n v="123"/>
  </r>
  <r>
    <x v="0"/>
    <x v="5"/>
    <x v="73"/>
    <s v="MMR001CMP122"/>
    <s v="NGCA"/>
    <s v="Rural"/>
    <n v="662"/>
    <n v="3293"/>
    <n v="586"/>
    <n v="2829"/>
    <n v="586"/>
    <n v="2829"/>
    <x v="5"/>
    <x v="2"/>
    <n v="598"/>
  </r>
  <r>
    <x v="0"/>
    <x v="5"/>
    <x v="48"/>
    <s v="MMR001CMP121"/>
    <s v="NGCA"/>
    <s v="Rural"/>
    <n v="1695"/>
    <n v="7145"/>
    <n v="1501"/>
    <n v="8042"/>
    <n v="1643"/>
    <n v="8780"/>
    <x v="5"/>
    <x v="0"/>
    <n v="698"/>
  </r>
  <r>
    <x v="0"/>
    <x v="6"/>
    <x v="60"/>
    <s v="MMR001CMP025"/>
    <s v="GCA"/>
    <s v="Urban"/>
    <n v="65"/>
    <n v="328"/>
    <n v="31"/>
    <n v="170"/>
    <n v="65"/>
    <n v="328"/>
    <x v="5"/>
    <x v="1"/>
    <n v="10"/>
  </r>
  <r>
    <x v="0"/>
    <x v="6"/>
    <x v="40"/>
    <s v="MMR001CMP039"/>
    <s v="GCA"/>
    <s v="Rural"/>
    <n v="48"/>
    <n v="199"/>
    <n v="46"/>
    <n v="192"/>
    <n v="46"/>
    <n v="192"/>
    <x v="5"/>
    <x v="2"/>
    <n v="30"/>
  </r>
  <r>
    <x v="0"/>
    <x v="0"/>
    <x v="21"/>
    <s v="MMR001CMP018"/>
    <s v="GCA"/>
    <s v="Urban"/>
    <n v="203"/>
    <n v="1072"/>
    <n v="198"/>
    <n v="1084"/>
    <n v="204"/>
    <n v="1104"/>
    <x v="5"/>
    <x v="1"/>
    <n v="95"/>
  </r>
  <r>
    <x v="0"/>
    <x v="0"/>
    <x v="21"/>
    <s v="MMR001CMP018"/>
    <s v="GCA"/>
    <s v="Urban"/>
    <n v="203"/>
    <n v="1072"/>
    <n v="198"/>
    <n v="1084"/>
    <n v="204"/>
    <n v="1104"/>
    <x v="5"/>
    <x v="2"/>
    <n v="182"/>
  </r>
  <r>
    <x v="0"/>
    <x v="3"/>
    <x v="6"/>
    <s v="MMR001CMP077"/>
    <s v="GCA"/>
    <s v="Mixed"/>
    <n v="18"/>
    <n v="79"/>
    <n v="18"/>
    <n v="81"/>
    <n v="18"/>
    <n v="81"/>
    <x v="5"/>
    <x v="2"/>
    <n v="25"/>
  </r>
  <r>
    <x v="0"/>
    <x v="3"/>
    <x v="6"/>
    <s v="MMR001CMP077"/>
    <s v="GCA"/>
    <s v="Mixed"/>
    <n v="18"/>
    <n v="79"/>
    <n v="18"/>
    <n v="81"/>
    <n v="18"/>
    <n v="81"/>
    <x v="5"/>
    <x v="1"/>
    <n v="9"/>
  </r>
  <r>
    <x v="0"/>
    <x v="3"/>
    <x v="6"/>
    <s v="MMR001CMP077"/>
    <s v="GCA"/>
    <s v="Mixed"/>
    <n v="18"/>
    <n v="79"/>
    <n v="18"/>
    <n v="81"/>
    <n v="18"/>
    <n v="81"/>
    <x v="5"/>
    <x v="0"/>
    <n v="16"/>
  </r>
  <r>
    <x v="0"/>
    <x v="11"/>
    <x v="31"/>
    <s v="MMR001CMP234"/>
    <s v="GCA"/>
    <s v="Urban"/>
    <n v="59"/>
    <n v="235"/>
    <n v="59"/>
    <n v="235"/>
    <n v="59"/>
    <n v="235"/>
    <x v="5"/>
    <x v="0"/>
    <n v="23"/>
  </r>
  <r>
    <x v="0"/>
    <x v="0"/>
    <x v="5"/>
    <s v="MMR001CMP012"/>
    <s v="GCA"/>
    <s v="Urban"/>
    <n v="6"/>
    <n v="28"/>
    <n v="6"/>
    <n v="31"/>
    <n v="6"/>
    <n v="31"/>
    <x v="5"/>
    <x v="0"/>
    <n v="2"/>
  </r>
  <r>
    <x v="0"/>
    <x v="6"/>
    <x v="60"/>
    <s v="MMR001CMP025"/>
    <s v="GCA"/>
    <s v="Urban"/>
    <n v="65"/>
    <n v="328"/>
    <n v="31"/>
    <n v="170"/>
    <n v="65"/>
    <n v="328"/>
    <x v="5"/>
    <x v="2"/>
    <n v="31"/>
  </r>
  <r>
    <x v="0"/>
    <x v="6"/>
    <x v="37"/>
    <s v="MMR001CMP040"/>
    <s v="GCA"/>
    <s v="Rural"/>
    <n v="428"/>
    <n v="2219"/>
    <n v="396"/>
    <n v="2120"/>
    <n v="396"/>
    <n v="2120"/>
    <x v="5"/>
    <x v="1"/>
    <n v="157"/>
  </r>
  <r>
    <x v="0"/>
    <x v="0"/>
    <x v="74"/>
    <s v="MMR001CMP010"/>
    <s v="GCA"/>
    <s v="Urban"/>
    <n v="6"/>
    <n v="39"/>
    <n v="6"/>
    <n v="39"/>
    <n v="28"/>
    <n v="145"/>
    <x v="5"/>
    <x v="1"/>
    <n v="16"/>
  </r>
  <r>
    <x v="0"/>
    <x v="0"/>
    <x v="74"/>
    <s v="MMR001CMP010"/>
    <s v="GCA"/>
    <s v="Urban"/>
    <n v="6"/>
    <n v="39"/>
    <n v="6"/>
    <n v="39"/>
    <n v="28"/>
    <n v="145"/>
    <x v="5"/>
    <x v="2"/>
    <n v="28"/>
  </r>
  <r>
    <x v="0"/>
    <x v="3"/>
    <x v="57"/>
    <s v="MMR001CMP079"/>
    <s v="GCA"/>
    <s v="Urban"/>
    <n v="14"/>
    <n v="44"/>
    <n v="12"/>
    <n v="42"/>
    <n v="12"/>
    <n v="42"/>
    <x v="5"/>
    <x v="0"/>
    <n v="6"/>
  </r>
  <r>
    <x v="0"/>
    <x v="11"/>
    <x v="31"/>
    <s v="MMR001CMP234"/>
    <s v="GCA"/>
    <s v="Urban"/>
    <n v="59"/>
    <n v="235"/>
    <n v="59"/>
    <n v="235"/>
    <n v="59"/>
    <n v="235"/>
    <x v="5"/>
    <x v="2"/>
    <n v="35"/>
  </r>
  <r>
    <x v="0"/>
    <x v="3"/>
    <x v="57"/>
    <s v="MMR001CMP079"/>
    <s v="GCA"/>
    <s v="Urban"/>
    <n v="14"/>
    <n v="44"/>
    <n v="12"/>
    <n v="42"/>
    <n v="12"/>
    <n v="42"/>
    <x v="5"/>
    <x v="1"/>
    <n v="5"/>
  </r>
  <r>
    <x v="0"/>
    <x v="3"/>
    <x v="57"/>
    <s v="MMR001CMP079"/>
    <s v="GCA"/>
    <s v="Urban"/>
    <n v="14"/>
    <n v="44"/>
    <n v="12"/>
    <n v="42"/>
    <n v="12"/>
    <n v="42"/>
    <x v="5"/>
    <x v="2"/>
    <n v="11"/>
  </r>
  <r>
    <x v="0"/>
    <x v="0"/>
    <x v="67"/>
    <s v="MMR001CMP006"/>
    <s v="GCA"/>
    <s v="Urban"/>
    <n v="95"/>
    <n v="385"/>
    <m/>
    <m/>
    <m/>
    <n v="395"/>
    <x v="5"/>
    <x v="0"/>
    <n v="51"/>
  </r>
  <r>
    <x v="0"/>
    <x v="11"/>
    <x v="31"/>
    <s v="MMR001CMP234"/>
    <s v="GCA"/>
    <s v="Urban"/>
    <n v="59"/>
    <n v="235"/>
    <n v="59"/>
    <n v="235"/>
    <n v="59"/>
    <n v="235"/>
    <x v="5"/>
    <x v="1"/>
    <n v="12"/>
  </r>
  <r>
    <x v="0"/>
    <x v="0"/>
    <x v="74"/>
    <s v="MMR001CMP010"/>
    <s v="GCA"/>
    <s v="Urban"/>
    <n v="6"/>
    <n v="39"/>
    <n v="6"/>
    <n v="39"/>
    <n v="28"/>
    <n v="145"/>
    <x v="5"/>
    <x v="0"/>
    <n v="12"/>
  </r>
  <r>
    <x v="0"/>
    <x v="0"/>
    <x v="55"/>
    <s v="MMR001CMP016"/>
    <s v="GCA"/>
    <s v="Urban"/>
    <n v="60"/>
    <n v="293"/>
    <n v="60"/>
    <n v="293"/>
    <n v="60"/>
    <n v="293"/>
    <x v="5"/>
    <x v="2"/>
    <n v="43"/>
  </r>
  <r>
    <x v="0"/>
    <x v="0"/>
    <x v="41"/>
    <s v="MMR001CMP015"/>
    <s v="GCA"/>
    <s v="Urban"/>
    <n v="108"/>
    <n v="605"/>
    <n v="17"/>
    <n v="176"/>
    <n v="96"/>
    <n v="544"/>
    <x v="5"/>
    <x v="2"/>
    <n v="68"/>
  </r>
  <r>
    <x v="0"/>
    <x v="0"/>
    <x v="41"/>
    <s v="MMR001CMP015"/>
    <s v="GCA"/>
    <s v="Urban"/>
    <n v="108"/>
    <n v="605"/>
    <n v="17"/>
    <n v="176"/>
    <n v="96"/>
    <n v="544"/>
    <x v="5"/>
    <x v="1"/>
    <n v="33"/>
  </r>
  <r>
    <x v="0"/>
    <x v="0"/>
    <x v="41"/>
    <s v="MMR001CMP015"/>
    <s v="GCA"/>
    <s v="Urban"/>
    <n v="108"/>
    <n v="605"/>
    <n v="17"/>
    <n v="176"/>
    <n v="96"/>
    <n v="544"/>
    <x v="5"/>
    <x v="0"/>
    <n v="35"/>
  </r>
  <r>
    <x v="0"/>
    <x v="0"/>
    <x v="55"/>
    <s v="MMR001CMP016"/>
    <s v="GCA"/>
    <s v="Urban"/>
    <n v="60"/>
    <n v="293"/>
    <n v="60"/>
    <n v="293"/>
    <n v="60"/>
    <n v="293"/>
    <x v="5"/>
    <x v="1"/>
    <n v="17"/>
  </r>
  <r>
    <x v="0"/>
    <x v="0"/>
    <x v="78"/>
    <s v="MMR001CMP014"/>
    <s v="GCA"/>
    <s v="Urban"/>
    <n v="138"/>
    <n v="697"/>
    <n v="82"/>
    <n v="467"/>
    <n v="138"/>
    <n v="697"/>
    <x v="5"/>
    <x v="1"/>
    <n v="40"/>
  </r>
  <r>
    <x v="0"/>
    <x v="0"/>
    <x v="10"/>
    <s v="MMR001CMP003"/>
    <s v="GCA"/>
    <s v="Urban"/>
    <n v="32"/>
    <n v="146"/>
    <n v="28"/>
    <n v="138"/>
    <n v="32"/>
    <n v="161"/>
    <x v="5"/>
    <x v="2"/>
    <n v="31"/>
  </r>
  <r>
    <x v="0"/>
    <x v="0"/>
    <x v="55"/>
    <s v="MMR001CMP016"/>
    <s v="GCA"/>
    <s v="Urban"/>
    <n v="60"/>
    <n v="293"/>
    <n v="60"/>
    <n v="293"/>
    <n v="60"/>
    <n v="293"/>
    <x v="5"/>
    <x v="0"/>
    <n v="26"/>
  </r>
  <r>
    <x v="0"/>
    <x v="0"/>
    <x v="10"/>
    <s v="MMR001CMP003"/>
    <s v="GCA"/>
    <s v="Urban"/>
    <n v="32"/>
    <n v="146"/>
    <n v="28"/>
    <n v="138"/>
    <n v="32"/>
    <n v="161"/>
    <x v="5"/>
    <x v="0"/>
    <n v="15"/>
  </r>
  <r>
    <x v="0"/>
    <x v="6"/>
    <x v="60"/>
    <s v="MMR001CMP025"/>
    <s v="GCA"/>
    <s v="Urban"/>
    <n v="65"/>
    <n v="328"/>
    <n v="31"/>
    <n v="170"/>
    <n v="65"/>
    <n v="328"/>
    <x v="5"/>
    <x v="0"/>
    <n v="21"/>
  </r>
  <r>
    <x v="0"/>
    <x v="0"/>
    <x v="46"/>
    <s v="MMR001CMP011"/>
    <s v="GCA"/>
    <s v="Urban"/>
    <n v="50"/>
    <n v="236"/>
    <n v="8"/>
    <n v="35"/>
    <n v="8"/>
    <n v="35"/>
    <x v="5"/>
    <x v="0"/>
    <n v="4"/>
  </r>
  <r>
    <x v="0"/>
    <x v="0"/>
    <x v="46"/>
    <s v="MMR001CMP011"/>
    <s v="GCA"/>
    <s v="Urban"/>
    <n v="50"/>
    <n v="236"/>
    <n v="8"/>
    <n v="35"/>
    <n v="8"/>
    <n v="35"/>
    <x v="5"/>
    <x v="1"/>
    <n v="2"/>
  </r>
  <r>
    <x v="0"/>
    <x v="0"/>
    <x v="46"/>
    <s v="MMR001CMP011"/>
    <s v="GCA"/>
    <s v="Urban"/>
    <n v="50"/>
    <n v="236"/>
    <n v="8"/>
    <n v="35"/>
    <n v="8"/>
    <n v="35"/>
    <x v="5"/>
    <x v="2"/>
    <n v="6"/>
  </r>
  <r>
    <x v="0"/>
    <x v="0"/>
    <x v="21"/>
    <s v="MMR001CMP018"/>
    <s v="GCA"/>
    <s v="Urban"/>
    <n v="203"/>
    <n v="1072"/>
    <n v="198"/>
    <n v="1084"/>
    <n v="204"/>
    <n v="1104"/>
    <x v="5"/>
    <x v="0"/>
    <n v="87"/>
  </r>
  <r>
    <x v="0"/>
    <x v="0"/>
    <x v="5"/>
    <s v="MMR001CMP012"/>
    <s v="GCA"/>
    <s v="Urban"/>
    <n v="6"/>
    <n v="28"/>
    <n v="6"/>
    <n v="31"/>
    <n v="6"/>
    <n v="31"/>
    <x v="5"/>
    <x v="2"/>
    <n v="7"/>
  </r>
  <r>
    <x v="0"/>
    <x v="0"/>
    <x v="5"/>
    <s v="MMR001CMP012"/>
    <s v="GCA"/>
    <s v="Urban"/>
    <n v="6"/>
    <n v="28"/>
    <n v="6"/>
    <n v="31"/>
    <n v="6"/>
    <n v="31"/>
    <x v="5"/>
    <x v="1"/>
    <n v="5"/>
  </r>
  <r>
    <x v="0"/>
    <x v="6"/>
    <x v="37"/>
    <s v="MMR001CMP040"/>
    <s v="GCA"/>
    <s v="Rural"/>
    <n v="428"/>
    <n v="2219"/>
    <n v="396"/>
    <n v="2120"/>
    <n v="396"/>
    <n v="2120"/>
    <x v="5"/>
    <x v="2"/>
    <n v="238"/>
  </r>
  <r>
    <x v="0"/>
    <x v="0"/>
    <x v="10"/>
    <s v="MMR001CMP003"/>
    <s v="GCA"/>
    <s v="Urban"/>
    <n v="32"/>
    <n v="146"/>
    <n v="28"/>
    <n v="138"/>
    <n v="32"/>
    <n v="161"/>
    <x v="5"/>
    <x v="1"/>
    <n v="16"/>
  </r>
  <r>
    <x v="0"/>
    <x v="0"/>
    <x v="44"/>
    <s v="MMR001CMP013"/>
    <s v="GCA"/>
    <s v="Urban"/>
    <n v="44"/>
    <n v="191"/>
    <n v="18"/>
    <n v="65"/>
    <n v="44"/>
    <n v="191"/>
    <x v="5"/>
    <x v="0"/>
    <n v="12"/>
  </r>
  <r>
    <x v="0"/>
    <x v="0"/>
    <x v="67"/>
    <s v="MMR001CMP006"/>
    <s v="GCA"/>
    <s v="Urban"/>
    <n v="95"/>
    <n v="385"/>
    <m/>
    <m/>
    <m/>
    <n v="395"/>
    <x v="5"/>
    <x v="2"/>
    <n v="89"/>
  </r>
  <r>
    <x v="0"/>
    <x v="0"/>
    <x v="78"/>
    <s v="MMR001CMP014"/>
    <s v="GCA"/>
    <s v="Urban"/>
    <n v="138"/>
    <n v="697"/>
    <n v="82"/>
    <n v="467"/>
    <n v="138"/>
    <n v="697"/>
    <x v="5"/>
    <x v="2"/>
    <n v="90"/>
  </r>
  <r>
    <x v="0"/>
    <x v="0"/>
    <x v="65"/>
    <s v="MMR001CMP001"/>
    <s v="GCA"/>
    <s v="Urban"/>
    <n v="54"/>
    <n v="355"/>
    <n v="51"/>
    <n v="273"/>
    <n v="67"/>
    <n v="365"/>
    <x v="5"/>
    <x v="0"/>
    <n v="43"/>
  </r>
  <r>
    <x v="0"/>
    <x v="0"/>
    <x v="65"/>
    <s v="MMR001CMP001"/>
    <s v="GCA"/>
    <s v="Urban"/>
    <n v="54"/>
    <n v="355"/>
    <n v="51"/>
    <n v="273"/>
    <n v="67"/>
    <n v="365"/>
    <x v="5"/>
    <x v="1"/>
    <n v="31"/>
  </r>
  <r>
    <x v="0"/>
    <x v="0"/>
    <x v="65"/>
    <s v="MMR001CMP001"/>
    <s v="GCA"/>
    <s v="Urban"/>
    <n v="54"/>
    <n v="355"/>
    <n v="51"/>
    <n v="273"/>
    <n v="67"/>
    <n v="365"/>
    <x v="5"/>
    <x v="2"/>
    <n v="74"/>
  </r>
  <r>
    <x v="0"/>
    <x v="6"/>
    <x v="37"/>
    <s v="MMR001CMP040"/>
    <s v="GCA"/>
    <s v="Rural"/>
    <n v="428"/>
    <n v="2219"/>
    <n v="396"/>
    <n v="2120"/>
    <n v="396"/>
    <n v="2120"/>
    <x v="5"/>
    <x v="0"/>
    <n v="81"/>
  </r>
  <r>
    <x v="0"/>
    <x v="0"/>
    <x v="47"/>
    <s v="MMR001CMP009"/>
    <s v="GCA"/>
    <s v="Urban"/>
    <n v="90"/>
    <n v="487"/>
    <n v="75"/>
    <n v="423"/>
    <n v="91"/>
    <n v="491"/>
    <x v="5"/>
    <x v="0"/>
    <n v="41"/>
  </r>
  <r>
    <x v="0"/>
    <x v="0"/>
    <x v="78"/>
    <s v="MMR001CMP014"/>
    <s v="GCA"/>
    <s v="Urban"/>
    <n v="138"/>
    <n v="697"/>
    <n v="82"/>
    <n v="467"/>
    <n v="138"/>
    <n v="697"/>
    <x v="5"/>
    <x v="0"/>
    <n v="50"/>
  </r>
  <r>
    <x v="0"/>
    <x v="0"/>
    <x v="67"/>
    <s v="MMR001CMP006"/>
    <s v="GCA"/>
    <s v="Urban"/>
    <n v="95"/>
    <n v="385"/>
    <m/>
    <m/>
    <m/>
    <n v="395"/>
    <x v="5"/>
    <x v="1"/>
    <n v="38"/>
  </r>
  <r>
    <x v="0"/>
    <x v="0"/>
    <x v="44"/>
    <s v="MMR001CMP013"/>
    <s v="GCA"/>
    <s v="Urban"/>
    <n v="44"/>
    <n v="191"/>
    <n v="18"/>
    <n v="65"/>
    <n v="44"/>
    <n v="191"/>
    <x v="5"/>
    <x v="1"/>
    <n v="7"/>
  </r>
  <r>
    <x v="0"/>
    <x v="0"/>
    <x v="0"/>
    <s v="MMR001CMP008"/>
    <s v="GCA"/>
    <s v="Urban"/>
    <n v="101"/>
    <n v="544"/>
    <n v="94"/>
    <n v="503"/>
    <n v="101"/>
    <n v="544"/>
    <x v="5"/>
    <x v="2"/>
    <n v="93"/>
  </r>
  <r>
    <x v="0"/>
    <x v="0"/>
    <x v="76"/>
    <s v="MMR001CMP004"/>
    <s v="GCA"/>
    <s v="Urban"/>
    <n v="6"/>
    <n v="29"/>
    <n v="4"/>
    <n v="20"/>
    <n v="6"/>
    <n v="29"/>
    <x v="5"/>
    <x v="2"/>
    <n v="5"/>
  </r>
  <r>
    <x v="0"/>
    <x v="0"/>
    <x v="0"/>
    <s v="MMR001CMP008"/>
    <s v="GCA"/>
    <s v="Urban"/>
    <n v="101"/>
    <n v="544"/>
    <n v="94"/>
    <n v="503"/>
    <n v="101"/>
    <n v="544"/>
    <x v="5"/>
    <x v="0"/>
    <n v="50"/>
  </r>
  <r>
    <x v="0"/>
    <x v="0"/>
    <x v="47"/>
    <s v="MMR001CMP009"/>
    <s v="GCA"/>
    <s v="Urban"/>
    <n v="90"/>
    <n v="487"/>
    <n v="75"/>
    <n v="423"/>
    <n v="91"/>
    <n v="491"/>
    <x v="5"/>
    <x v="1"/>
    <n v="30"/>
  </r>
  <r>
    <x v="0"/>
    <x v="0"/>
    <x v="0"/>
    <s v="MMR001CMP008"/>
    <s v="GCA"/>
    <s v="Urban"/>
    <n v="101"/>
    <n v="544"/>
    <n v="94"/>
    <n v="503"/>
    <n v="101"/>
    <n v="544"/>
    <x v="5"/>
    <x v="1"/>
    <n v="43"/>
  </r>
  <r>
    <x v="0"/>
    <x v="0"/>
    <x v="47"/>
    <s v="MMR001CMP009"/>
    <s v="GCA"/>
    <s v="Urban"/>
    <n v="90"/>
    <n v="487"/>
    <n v="75"/>
    <n v="423"/>
    <n v="91"/>
    <n v="491"/>
    <x v="5"/>
    <x v="2"/>
    <n v="71"/>
  </r>
  <r>
    <x v="0"/>
    <x v="6"/>
    <x v="40"/>
    <s v="MMR001CMP039"/>
    <s v="GCA"/>
    <s v="Rural"/>
    <n v="48"/>
    <n v="199"/>
    <n v="46"/>
    <n v="192"/>
    <n v="46"/>
    <n v="192"/>
    <x v="5"/>
    <x v="1"/>
    <n v="13"/>
  </r>
  <r>
    <x v="0"/>
    <x v="0"/>
    <x v="44"/>
    <s v="MMR001CMP013"/>
    <s v="GCA"/>
    <s v="Urban"/>
    <n v="44"/>
    <n v="191"/>
    <n v="18"/>
    <n v="65"/>
    <n v="44"/>
    <n v="191"/>
    <x v="5"/>
    <x v="2"/>
    <n v="19"/>
  </r>
  <r>
    <x v="1"/>
    <x v="13"/>
    <x v="88"/>
    <s v="MMR015CMP006"/>
    <s v="GCA"/>
    <s v="Rural"/>
    <n v="49"/>
    <n v="270"/>
    <n v="49"/>
    <n v="261"/>
    <n v="49"/>
    <n v="261"/>
    <x v="5"/>
    <x v="1"/>
    <n v="24"/>
  </r>
  <r>
    <x v="0"/>
    <x v="0"/>
    <x v="93"/>
    <s v="MMR001CMP023"/>
    <s v="GCA"/>
    <s v="Urban"/>
    <n v="54"/>
    <n v="258"/>
    <n v="53"/>
    <n v="251"/>
    <n v="54"/>
    <n v="257"/>
    <x v="5"/>
    <x v="1"/>
    <n v="24"/>
  </r>
  <r>
    <x v="0"/>
    <x v="6"/>
    <x v="122"/>
    <s v="MMR001CMP038"/>
    <s v="GCA"/>
    <s v="Urban"/>
    <n v="70"/>
    <n v="278"/>
    <n v="37"/>
    <n v="156"/>
    <n v="71"/>
    <n v="277"/>
    <x v="5"/>
    <x v="0"/>
    <n v="38"/>
  </r>
  <r>
    <x v="0"/>
    <x v="0"/>
    <x v="93"/>
    <s v="MMR001CMP023"/>
    <s v="GCA"/>
    <s v="Urban"/>
    <n v="54"/>
    <n v="258"/>
    <n v="53"/>
    <n v="251"/>
    <n v="54"/>
    <n v="257"/>
    <x v="5"/>
    <x v="2"/>
    <n v="41"/>
  </r>
  <r>
    <x v="0"/>
    <x v="7"/>
    <x v="85"/>
    <s v="MMR001CMP052"/>
    <s v="GCA"/>
    <s v="Urban"/>
    <n v="43"/>
    <n v="237"/>
    <n v="39"/>
    <n v="223"/>
    <n v="39"/>
    <n v="223"/>
    <x v="5"/>
    <x v="2"/>
    <n v="25"/>
  </r>
  <r>
    <x v="1"/>
    <x v="9"/>
    <x v="20"/>
    <s v="MMR015CMP001"/>
    <s v="GCA"/>
    <s v="Urban"/>
    <n v="73"/>
    <n v="388"/>
    <n v="68"/>
    <n v="343"/>
    <n v="73"/>
    <n v="380"/>
    <x v="5"/>
    <x v="2"/>
    <n v="55"/>
  </r>
  <r>
    <x v="0"/>
    <x v="6"/>
    <x v="122"/>
    <s v="MMR001CMP038"/>
    <s v="GCA"/>
    <s v="Urban"/>
    <n v="70"/>
    <n v="278"/>
    <n v="37"/>
    <n v="156"/>
    <n v="71"/>
    <n v="277"/>
    <x v="5"/>
    <x v="2"/>
    <n v="69"/>
  </r>
  <r>
    <x v="0"/>
    <x v="5"/>
    <x v="120"/>
    <s v="MMR001CMP073"/>
    <s v="GCA"/>
    <s v="Rural"/>
    <n v="45"/>
    <n v="269"/>
    <n v="39"/>
    <n v="237"/>
    <n v="39"/>
    <n v="237"/>
    <x v="5"/>
    <x v="0"/>
    <n v="18"/>
  </r>
  <r>
    <x v="1"/>
    <x v="12"/>
    <x v="84"/>
    <s v="MMR015CMP209"/>
    <s v="GCA"/>
    <s v="Urban"/>
    <n v="31"/>
    <n v="183"/>
    <n v="29"/>
    <n v="157"/>
    <n v="29"/>
    <n v="157"/>
    <x v="5"/>
    <x v="0"/>
    <n v="14"/>
  </r>
  <r>
    <x v="1"/>
    <x v="9"/>
    <x v="97"/>
    <s v="MMR015CMP004"/>
    <s v="GCA"/>
    <s v="Urban"/>
    <n v="70"/>
    <n v="368"/>
    <n v="70"/>
    <n v="363"/>
    <n v="70"/>
    <n v="0"/>
    <x v="5"/>
    <x v="1"/>
    <n v="25"/>
  </r>
  <r>
    <x v="0"/>
    <x v="4"/>
    <x v="91"/>
    <s v="MMR001CMP195"/>
    <s v="GCA"/>
    <s v="Urban"/>
    <n v="143"/>
    <n v="638"/>
    <n v="131"/>
    <n v="593"/>
    <n v="141"/>
    <n v="638"/>
    <x v="5"/>
    <x v="2"/>
    <n v="27"/>
  </r>
  <r>
    <x v="0"/>
    <x v="4"/>
    <x v="91"/>
    <s v="MMR001CMP195"/>
    <s v="GCA"/>
    <s v="Urban"/>
    <n v="143"/>
    <n v="638"/>
    <n v="131"/>
    <n v="593"/>
    <n v="141"/>
    <n v="638"/>
    <x v="5"/>
    <x v="1"/>
    <n v="14"/>
  </r>
  <r>
    <x v="1"/>
    <x v="9"/>
    <x v="97"/>
    <s v="MMR015CMP004"/>
    <s v="GCA"/>
    <s v="Urban"/>
    <n v="70"/>
    <n v="368"/>
    <n v="70"/>
    <n v="363"/>
    <n v="70"/>
    <n v="0"/>
    <x v="5"/>
    <x v="0"/>
    <n v="26"/>
  </r>
  <r>
    <x v="1"/>
    <x v="12"/>
    <x v="84"/>
    <s v="MMR015CMP209"/>
    <s v="GCA"/>
    <s v="Urban"/>
    <n v="31"/>
    <n v="183"/>
    <n v="29"/>
    <n v="157"/>
    <n v="29"/>
    <n v="157"/>
    <x v="5"/>
    <x v="2"/>
    <n v="28"/>
  </r>
  <r>
    <x v="1"/>
    <x v="12"/>
    <x v="84"/>
    <s v="MMR015CMP209"/>
    <s v="GCA"/>
    <s v="Urban"/>
    <n v="31"/>
    <n v="183"/>
    <n v="29"/>
    <n v="157"/>
    <n v="29"/>
    <n v="157"/>
    <x v="5"/>
    <x v="1"/>
    <n v="14"/>
  </r>
  <r>
    <x v="0"/>
    <x v="4"/>
    <x v="91"/>
    <s v="MMR001CMP195"/>
    <s v="GCA"/>
    <s v="Urban"/>
    <n v="143"/>
    <n v="638"/>
    <n v="131"/>
    <n v="593"/>
    <n v="141"/>
    <n v="638"/>
    <x v="5"/>
    <x v="0"/>
    <n v="13"/>
  </r>
  <r>
    <x v="0"/>
    <x v="8"/>
    <x v="96"/>
    <s v="MMR001CMP133"/>
    <s v="GCA"/>
    <s v="Rural"/>
    <n v="111"/>
    <n v="541"/>
    <n v="107"/>
    <n v="525"/>
    <n v="111"/>
    <n v="525"/>
    <x v="5"/>
    <x v="0"/>
    <n v="73"/>
  </r>
  <r>
    <x v="0"/>
    <x v="5"/>
    <x v="111"/>
    <s v="MMR001CMP071"/>
    <s v="GCA"/>
    <s v="Urban"/>
    <n v="29"/>
    <n v="182"/>
    <n v="36"/>
    <n v="215"/>
    <n v="36"/>
    <n v="217"/>
    <x v="5"/>
    <x v="1"/>
    <n v="16"/>
  </r>
  <r>
    <x v="0"/>
    <x v="5"/>
    <x v="115"/>
    <s v="MMR001CMP070"/>
    <s v="GCA"/>
    <s v="Urban"/>
    <n v="188"/>
    <n v="993"/>
    <n v="190"/>
    <n v="1021"/>
    <n v="190"/>
    <n v="1021"/>
    <x v="5"/>
    <x v="1"/>
    <n v="91"/>
  </r>
  <r>
    <x v="0"/>
    <x v="4"/>
    <x v="123"/>
    <s v="MMR001CMP042"/>
    <s v="GCA"/>
    <s v="Urban"/>
    <n v="109"/>
    <n v="511"/>
    <n v="109"/>
    <n v="513"/>
    <n v="109"/>
    <n v="0"/>
    <x v="5"/>
    <x v="2"/>
    <n v="0"/>
  </r>
  <r>
    <x v="0"/>
    <x v="8"/>
    <x v="96"/>
    <s v="MMR001CMP133"/>
    <s v="GCA"/>
    <s v="Rural"/>
    <n v="111"/>
    <n v="541"/>
    <n v="107"/>
    <n v="525"/>
    <n v="111"/>
    <n v="525"/>
    <x v="5"/>
    <x v="2"/>
    <n v="135"/>
  </r>
  <r>
    <x v="0"/>
    <x v="4"/>
    <x v="123"/>
    <s v="MMR001CMP042"/>
    <s v="GCA"/>
    <s v="Urban"/>
    <n v="109"/>
    <n v="511"/>
    <n v="109"/>
    <n v="513"/>
    <n v="109"/>
    <n v="0"/>
    <x v="5"/>
    <x v="0"/>
    <n v="25"/>
  </r>
  <r>
    <x v="0"/>
    <x v="4"/>
    <x v="123"/>
    <s v="MMR001CMP042"/>
    <s v="GCA"/>
    <s v="Urban"/>
    <n v="109"/>
    <n v="511"/>
    <n v="109"/>
    <n v="513"/>
    <n v="109"/>
    <n v="0"/>
    <x v="5"/>
    <x v="1"/>
    <n v="30"/>
  </r>
  <r>
    <x v="0"/>
    <x v="6"/>
    <x v="112"/>
    <s v="MMR001CMP032"/>
    <s v="GCA"/>
    <s v="Urban"/>
    <n v="91"/>
    <n v="328"/>
    <n v="69"/>
    <n v="258"/>
    <n v="91"/>
    <n v="328"/>
    <x v="5"/>
    <x v="0"/>
    <n v="25"/>
  </r>
  <r>
    <x v="0"/>
    <x v="5"/>
    <x v="115"/>
    <s v="MMR001CMP070"/>
    <s v="GCA"/>
    <s v="Urban"/>
    <n v="188"/>
    <n v="993"/>
    <n v="190"/>
    <n v="1021"/>
    <n v="190"/>
    <n v="1021"/>
    <x v="5"/>
    <x v="2"/>
    <n v="185"/>
  </r>
  <r>
    <x v="0"/>
    <x v="5"/>
    <x v="115"/>
    <s v="MMR001CMP070"/>
    <s v="GCA"/>
    <s v="Urban"/>
    <n v="188"/>
    <n v="993"/>
    <n v="190"/>
    <n v="1021"/>
    <n v="190"/>
    <n v="1021"/>
    <x v="5"/>
    <x v="0"/>
    <n v="94"/>
  </r>
  <r>
    <x v="0"/>
    <x v="6"/>
    <x v="112"/>
    <s v="MMR001CMP032"/>
    <s v="GCA"/>
    <s v="Urban"/>
    <n v="91"/>
    <n v="328"/>
    <n v="69"/>
    <n v="258"/>
    <n v="91"/>
    <n v="328"/>
    <x v="5"/>
    <x v="2"/>
    <n v="55"/>
  </r>
  <r>
    <x v="0"/>
    <x v="5"/>
    <x v="111"/>
    <s v="MMR001CMP071"/>
    <s v="GCA"/>
    <s v="Urban"/>
    <n v="29"/>
    <n v="182"/>
    <n v="36"/>
    <n v="215"/>
    <n v="36"/>
    <n v="217"/>
    <x v="5"/>
    <x v="2"/>
    <n v="30"/>
  </r>
  <r>
    <x v="0"/>
    <x v="6"/>
    <x v="112"/>
    <s v="MMR001CMP032"/>
    <s v="GCA"/>
    <s v="Urban"/>
    <n v="91"/>
    <n v="328"/>
    <n v="69"/>
    <n v="258"/>
    <n v="91"/>
    <n v="328"/>
    <x v="5"/>
    <x v="1"/>
    <n v="30"/>
  </r>
  <r>
    <x v="0"/>
    <x v="5"/>
    <x v="120"/>
    <s v="MMR001CMP073"/>
    <s v="GCA"/>
    <s v="Rural"/>
    <n v="45"/>
    <n v="269"/>
    <n v="39"/>
    <n v="237"/>
    <n v="39"/>
    <n v="237"/>
    <x v="5"/>
    <x v="1"/>
    <n v="21"/>
  </r>
  <r>
    <x v="0"/>
    <x v="0"/>
    <x v="93"/>
    <s v="MMR001CMP023"/>
    <s v="GCA"/>
    <s v="Urban"/>
    <n v="54"/>
    <n v="258"/>
    <n v="53"/>
    <n v="251"/>
    <n v="54"/>
    <n v="257"/>
    <x v="5"/>
    <x v="0"/>
    <n v="17"/>
  </r>
  <r>
    <x v="0"/>
    <x v="6"/>
    <x v="126"/>
    <s v="MMR001CMP033"/>
    <s v="GCA"/>
    <s v="Rural"/>
    <n v="18"/>
    <n v="82"/>
    <n v="12"/>
    <n v="51"/>
    <n v="18"/>
    <n v="81"/>
    <x v="5"/>
    <x v="1"/>
    <n v="10"/>
  </r>
  <r>
    <x v="0"/>
    <x v="6"/>
    <x v="126"/>
    <s v="MMR001CMP033"/>
    <s v="GCA"/>
    <s v="Rural"/>
    <n v="18"/>
    <n v="82"/>
    <n v="12"/>
    <n v="51"/>
    <n v="18"/>
    <n v="81"/>
    <x v="5"/>
    <x v="2"/>
    <n v="17"/>
  </r>
  <r>
    <x v="0"/>
    <x v="6"/>
    <x v="121"/>
    <s v="MMR001CMP037"/>
    <s v="GCA"/>
    <s v="Urban"/>
    <n v="44"/>
    <n v="183"/>
    <n v="25"/>
    <n v="115"/>
    <n v="44"/>
    <n v="181"/>
    <x v="5"/>
    <x v="2"/>
    <n v="27"/>
  </r>
  <r>
    <x v="0"/>
    <x v="6"/>
    <x v="121"/>
    <s v="MMR001CMP037"/>
    <s v="GCA"/>
    <s v="Urban"/>
    <n v="44"/>
    <n v="183"/>
    <n v="25"/>
    <n v="115"/>
    <n v="44"/>
    <n v="181"/>
    <x v="5"/>
    <x v="1"/>
    <n v="17"/>
  </r>
  <r>
    <x v="0"/>
    <x v="5"/>
    <x v="111"/>
    <s v="MMR001CMP071"/>
    <s v="GCA"/>
    <s v="Urban"/>
    <n v="29"/>
    <n v="182"/>
    <n v="36"/>
    <n v="215"/>
    <n v="36"/>
    <n v="217"/>
    <x v="5"/>
    <x v="0"/>
    <n v="14"/>
  </r>
  <r>
    <x v="0"/>
    <x v="6"/>
    <x v="121"/>
    <s v="MMR001CMP037"/>
    <s v="GCA"/>
    <s v="Urban"/>
    <n v="44"/>
    <n v="183"/>
    <n v="25"/>
    <n v="115"/>
    <n v="44"/>
    <n v="181"/>
    <x v="5"/>
    <x v="0"/>
    <n v="10"/>
  </r>
  <r>
    <x v="1"/>
    <x v="9"/>
    <x v="20"/>
    <s v="MMR015CMP001"/>
    <s v="GCA"/>
    <s v="Urban"/>
    <n v="73"/>
    <n v="388"/>
    <n v="68"/>
    <n v="343"/>
    <n v="73"/>
    <n v="380"/>
    <x v="5"/>
    <x v="0"/>
    <n v="25"/>
  </r>
  <r>
    <x v="1"/>
    <x v="9"/>
    <x v="97"/>
    <s v="MMR015CMP004"/>
    <s v="GCA"/>
    <s v="Urban"/>
    <n v="70"/>
    <n v="368"/>
    <n v="70"/>
    <n v="363"/>
    <n v="70"/>
    <n v="0"/>
    <x v="5"/>
    <x v="2"/>
    <n v="51"/>
  </r>
  <r>
    <x v="0"/>
    <x v="8"/>
    <x v="96"/>
    <s v="MMR001CMP133"/>
    <s v="GCA"/>
    <s v="Rural"/>
    <n v="111"/>
    <n v="541"/>
    <n v="107"/>
    <n v="525"/>
    <n v="111"/>
    <n v="525"/>
    <x v="5"/>
    <x v="1"/>
    <n v="62"/>
  </r>
  <r>
    <x v="0"/>
    <x v="6"/>
    <x v="126"/>
    <s v="MMR001CMP033"/>
    <s v="GCA"/>
    <s v="Rural"/>
    <n v="18"/>
    <n v="82"/>
    <n v="12"/>
    <n v="51"/>
    <n v="18"/>
    <n v="81"/>
    <x v="5"/>
    <x v="0"/>
    <n v="7"/>
  </r>
  <r>
    <x v="0"/>
    <x v="6"/>
    <x v="122"/>
    <s v="MMR001CMP038"/>
    <s v="GCA"/>
    <s v="Urban"/>
    <n v="70"/>
    <n v="278"/>
    <n v="37"/>
    <n v="156"/>
    <n v="71"/>
    <n v="277"/>
    <x v="5"/>
    <x v="1"/>
    <n v="31"/>
  </r>
  <r>
    <x v="0"/>
    <x v="5"/>
    <x v="120"/>
    <s v="MMR001CMP073"/>
    <s v="GCA"/>
    <s v="Rural"/>
    <n v="45"/>
    <n v="269"/>
    <n v="39"/>
    <n v="237"/>
    <n v="39"/>
    <n v="237"/>
    <x v="5"/>
    <x v="2"/>
    <n v="39"/>
  </r>
  <r>
    <x v="1"/>
    <x v="15"/>
    <x v="108"/>
    <s v="MMR015CMP216"/>
    <s v="GCA"/>
    <s v="Urban"/>
    <n v="26"/>
    <n v="111"/>
    <n v="26"/>
    <n v="118"/>
    <n v="26"/>
    <n v="118"/>
    <x v="5"/>
    <x v="2"/>
    <n v="26"/>
  </r>
  <r>
    <x v="0"/>
    <x v="7"/>
    <x v="118"/>
    <s v="MMR001CMP047"/>
    <s v="GCA"/>
    <s v="Urban"/>
    <n v="652"/>
    <n v="3706"/>
    <n v="629"/>
    <n v="3794"/>
    <n v="629"/>
    <n v="3794"/>
    <x v="5"/>
    <x v="0"/>
    <n v="201"/>
  </r>
  <r>
    <x v="1"/>
    <x v="15"/>
    <x v="101"/>
    <s v="MMR015CMP213"/>
    <s v="GCA"/>
    <s v="Urban"/>
    <n v="56"/>
    <n v="236"/>
    <n v="52"/>
    <n v="212"/>
    <n v="52"/>
    <n v="212"/>
    <x v="5"/>
    <x v="0"/>
    <n v="25"/>
  </r>
  <r>
    <x v="1"/>
    <x v="9"/>
    <x v="99"/>
    <s v="MMR015CMP214"/>
    <s v="GCA"/>
    <s v="Urban"/>
    <n v="38"/>
    <n v="198"/>
    <n v="35"/>
    <n v="188"/>
    <n v="37"/>
    <n v="198"/>
    <x v="5"/>
    <x v="0"/>
    <n v="20"/>
  </r>
  <r>
    <x v="0"/>
    <x v="0"/>
    <x v="117"/>
    <s v="MMR001CMP021"/>
    <s v="GCA"/>
    <s v="Rural"/>
    <n v="14"/>
    <n v="71"/>
    <n v="11"/>
    <n v="56"/>
    <n v="13"/>
    <n v="71"/>
    <x v="5"/>
    <x v="1"/>
    <n v="10"/>
  </r>
  <r>
    <x v="1"/>
    <x v="15"/>
    <x v="108"/>
    <s v="MMR015CMP216"/>
    <s v="GCA"/>
    <s v="Urban"/>
    <n v="26"/>
    <n v="111"/>
    <n v="26"/>
    <n v="118"/>
    <n v="26"/>
    <n v="118"/>
    <x v="5"/>
    <x v="0"/>
    <n v="11"/>
  </r>
  <r>
    <x v="0"/>
    <x v="2"/>
    <x v="89"/>
    <s v="MMR001CMP067"/>
    <s v="GCA"/>
    <s v="Urban"/>
    <n v="83"/>
    <n v="293"/>
    <n v="86"/>
    <n v="303"/>
    <n v="86"/>
    <n v="303"/>
    <x v="5"/>
    <x v="0"/>
    <n v="27"/>
  </r>
  <r>
    <x v="0"/>
    <x v="2"/>
    <x v="89"/>
    <s v="MMR001CMP067"/>
    <s v="GCA"/>
    <s v="Urban"/>
    <n v="83"/>
    <n v="293"/>
    <n v="86"/>
    <n v="303"/>
    <n v="86"/>
    <n v="303"/>
    <x v="5"/>
    <x v="1"/>
    <n v="20"/>
  </r>
  <r>
    <x v="1"/>
    <x v="15"/>
    <x v="108"/>
    <s v="MMR015CMP216"/>
    <s v="GCA"/>
    <s v="Urban"/>
    <n v="26"/>
    <n v="111"/>
    <n v="26"/>
    <n v="118"/>
    <n v="26"/>
    <n v="118"/>
    <x v="5"/>
    <x v="1"/>
    <n v="15"/>
  </r>
  <r>
    <x v="0"/>
    <x v="2"/>
    <x v="89"/>
    <s v="MMR001CMP067"/>
    <s v="GCA"/>
    <s v="Urban"/>
    <n v="83"/>
    <n v="293"/>
    <n v="86"/>
    <n v="303"/>
    <n v="86"/>
    <n v="303"/>
    <x v="5"/>
    <x v="2"/>
    <n v="47"/>
  </r>
  <r>
    <x v="0"/>
    <x v="5"/>
    <x v="92"/>
    <s v="MMR001CMP056"/>
    <s v="GCA"/>
    <s v="Urban"/>
    <n v="207"/>
    <n v="1863"/>
    <n v="391"/>
    <n v="1820"/>
    <n v="391"/>
    <n v="1820"/>
    <x v="5"/>
    <x v="0"/>
    <n v="150"/>
  </r>
  <r>
    <x v="1"/>
    <x v="13"/>
    <x v="94"/>
    <s v="MMR015CMP016"/>
    <s v="GCA"/>
    <s v="Urban"/>
    <n v="65"/>
    <n v="285"/>
    <n v="63"/>
    <n v="286"/>
    <n v="63"/>
    <n v="286"/>
    <x v="5"/>
    <x v="1"/>
    <n v="35"/>
  </r>
  <r>
    <x v="1"/>
    <x v="13"/>
    <x v="94"/>
    <s v="MMR015CMP016"/>
    <s v="GCA"/>
    <s v="Urban"/>
    <n v="65"/>
    <n v="285"/>
    <n v="63"/>
    <n v="286"/>
    <n v="63"/>
    <n v="286"/>
    <x v="5"/>
    <x v="0"/>
    <n v="49"/>
  </r>
  <r>
    <x v="0"/>
    <x v="5"/>
    <x v="92"/>
    <s v="MMR001CMP056"/>
    <s v="GCA"/>
    <s v="Urban"/>
    <n v="207"/>
    <n v="1863"/>
    <n v="391"/>
    <n v="1820"/>
    <n v="391"/>
    <n v="1820"/>
    <x v="5"/>
    <x v="1"/>
    <n v="120"/>
  </r>
  <r>
    <x v="1"/>
    <x v="13"/>
    <x v="94"/>
    <s v="MMR015CMP016"/>
    <s v="GCA"/>
    <s v="Urban"/>
    <n v="65"/>
    <n v="285"/>
    <n v="63"/>
    <n v="286"/>
    <n v="63"/>
    <n v="286"/>
    <x v="5"/>
    <x v="2"/>
    <n v="84"/>
  </r>
  <r>
    <x v="0"/>
    <x v="0"/>
    <x v="117"/>
    <s v="MMR001CMP021"/>
    <s v="GCA"/>
    <s v="Rural"/>
    <n v="14"/>
    <n v="71"/>
    <n v="11"/>
    <n v="56"/>
    <n v="13"/>
    <n v="71"/>
    <x v="5"/>
    <x v="2"/>
    <n v="12"/>
  </r>
  <r>
    <x v="0"/>
    <x v="0"/>
    <x v="117"/>
    <s v="MMR001CMP021"/>
    <s v="GCA"/>
    <s v="Rural"/>
    <n v="14"/>
    <n v="71"/>
    <n v="11"/>
    <n v="56"/>
    <n v="13"/>
    <n v="71"/>
    <x v="5"/>
    <x v="0"/>
    <n v="2"/>
  </r>
  <r>
    <x v="1"/>
    <x v="14"/>
    <x v="90"/>
    <s v="MMR015CMP014"/>
    <s v="GCA"/>
    <s v="Urban"/>
    <n v="9"/>
    <n v="38"/>
    <n v="9"/>
    <n v="37"/>
    <n v="9"/>
    <n v="37"/>
    <x v="5"/>
    <x v="2"/>
    <n v="10"/>
  </r>
  <r>
    <x v="0"/>
    <x v="8"/>
    <x v="107"/>
    <s v="MMR001CMP066"/>
    <s v="GCA"/>
    <s v="Urban"/>
    <n v="221"/>
    <n v="1003"/>
    <n v="192"/>
    <n v="873"/>
    <n v="192"/>
    <n v="873"/>
    <x v="5"/>
    <x v="0"/>
    <n v="81"/>
  </r>
  <r>
    <x v="0"/>
    <x v="8"/>
    <x v="107"/>
    <s v="MMR001CMP066"/>
    <s v="GCA"/>
    <s v="Urban"/>
    <n v="221"/>
    <n v="1003"/>
    <n v="192"/>
    <n v="873"/>
    <n v="192"/>
    <n v="873"/>
    <x v="5"/>
    <x v="1"/>
    <n v="55"/>
  </r>
  <r>
    <x v="0"/>
    <x v="8"/>
    <x v="107"/>
    <s v="MMR001CMP066"/>
    <s v="GCA"/>
    <s v="Urban"/>
    <n v="221"/>
    <n v="1003"/>
    <n v="192"/>
    <n v="873"/>
    <n v="192"/>
    <n v="873"/>
    <x v="5"/>
    <x v="2"/>
    <n v="136"/>
  </r>
  <r>
    <x v="1"/>
    <x v="9"/>
    <x v="99"/>
    <s v="MMR015CMP214"/>
    <s v="GCA"/>
    <s v="Urban"/>
    <n v="38"/>
    <n v="198"/>
    <n v="35"/>
    <n v="188"/>
    <n v="37"/>
    <n v="198"/>
    <x v="5"/>
    <x v="1"/>
    <n v="17"/>
  </r>
  <r>
    <x v="0"/>
    <x v="5"/>
    <x v="92"/>
    <s v="MMR001CMP056"/>
    <s v="GCA"/>
    <s v="Urban"/>
    <n v="207"/>
    <n v="1863"/>
    <n v="391"/>
    <n v="1820"/>
    <n v="391"/>
    <n v="1820"/>
    <x v="5"/>
    <x v="2"/>
    <n v="270"/>
  </r>
  <r>
    <x v="1"/>
    <x v="14"/>
    <x v="90"/>
    <s v="MMR015CMP014"/>
    <s v="GCA"/>
    <s v="Urban"/>
    <n v="9"/>
    <n v="38"/>
    <n v="9"/>
    <n v="37"/>
    <n v="9"/>
    <n v="37"/>
    <x v="5"/>
    <x v="0"/>
    <n v="5"/>
  </r>
  <r>
    <x v="1"/>
    <x v="13"/>
    <x v="102"/>
    <s v="MMR015CMP020"/>
    <s v="GCA"/>
    <s v="Rural"/>
    <n v="218"/>
    <n v="1108"/>
    <n v="202"/>
    <n v="906"/>
    <n v="202"/>
    <n v="906"/>
    <x v="5"/>
    <x v="0"/>
    <n v="70"/>
  </r>
  <r>
    <x v="1"/>
    <x v="14"/>
    <x v="90"/>
    <s v="MMR015CMP014"/>
    <s v="GCA"/>
    <s v="Urban"/>
    <n v="9"/>
    <n v="38"/>
    <n v="9"/>
    <n v="37"/>
    <n v="9"/>
    <n v="37"/>
    <x v="5"/>
    <x v="1"/>
    <n v="5"/>
  </r>
  <r>
    <x v="1"/>
    <x v="15"/>
    <x v="101"/>
    <s v="MMR015CMP213"/>
    <s v="GCA"/>
    <s v="Urban"/>
    <n v="56"/>
    <n v="236"/>
    <n v="52"/>
    <n v="212"/>
    <n v="52"/>
    <n v="212"/>
    <x v="5"/>
    <x v="2"/>
    <n v="49"/>
  </r>
  <r>
    <x v="0"/>
    <x v="3"/>
    <x v="116"/>
    <s v="MMR001CMP236"/>
    <s v="GCA"/>
    <s v="Rural"/>
    <n v="40"/>
    <n v="158"/>
    <n v="31"/>
    <n v="138"/>
    <n v="31"/>
    <n v="138"/>
    <x v="5"/>
    <x v="0"/>
    <n v="15"/>
  </r>
  <r>
    <x v="0"/>
    <x v="6"/>
    <x v="110"/>
    <s v="MMR001CMP028"/>
    <s v="GCA"/>
    <s v="Rural"/>
    <n v="99"/>
    <n v="480"/>
    <n v="65"/>
    <n v="360"/>
    <n v="99"/>
    <n v="480"/>
    <x v="5"/>
    <x v="0"/>
    <n v="30"/>
  </r>
  <r>
    <x v="1"/>
    <x v="13"/>
    <x v="102"/>
    <s v="MMR015CMP020"/>
    <s v="GCA"/>
    <s v="Rural"/>
    <n v="218"/>
    <n v="1108"/>
    <n v="202"/>
    <n v="906"/>
    <n v="202"/>
    <n v="906"/>
    <x v="5"/>
    <x v="1"/>
    <n v="89"/>
  </r>
  <r>
    <x v="0"/>
    <x v="6"/>
    <x v="110"/>
    <s v="MMR001CMP028"/>
    <s v="GCA"/>
    <s v="Rural"/>
    <n v="99"/>
    <n v="480"/>
    <n v="65"/>
    <n v="360"/>
    <n v="99"/>
    <n v="480"/>
    <x v="5"/>
    <x v="1"/>
    <n v="18"/>
  </r>
  <r>
    <x v="0"/>
    <x v="6"/>
    <x v="110"/>
    <s v="MMR001CMP028"/>
    <s v="GCA"/>
    <s v="Rural"/>
    <n v="99"/>
    <n v="480"/>
    <n v="65"/>
    <n v="360"/>
    <n v="99"/>
    <n v="480"/>
    <x v="5"/>
    <x v="2"/>
    <n v="48"/>
  </r>
  <r>
    <x v="0"/>
    <x v="6"/>
    <x v="12"/>
    <s v="MMR001CMP111"/>
    <s v="NGCA"/>
    <s v="Sub-urban"/>
    <n v="680"/>
    <n v="2913"/>
    <n v="612"/>
    <n v="2806"/>
    <n v="612"/>
    <n v="2806"/>
    <x v="5"/>
    <x v="0"/>
    <n v="216"/>
  </r>
  <r>
    <x v="1"/>
    <x v="13"/>
    <x v="105"/>
    <s v="MMR015CMP018"/>
    <s v="GCA"/>
    <s v="Rural"/>
    <n v="63"/>
    <n v="305"/>
    <n v="69"/>
    <n v="305"/>
    <n v="69"/>
    <n v="305"/>
    <x v="5"/>
    <x v="2"/>
    <n v="68"/>
  </r>
  <r>
    <x v="0"/>
    <x v="6"/>
    <x v="12"/>
    <s v="MMR001CMP111"/>
    <s v="NGCA"/>
    <s v="Sub-urban"/>
    <n v="680"/>
    <n v="2913"/>
    <n v="612"/>
    <n v="2806"/>
    <n v="612"/>
    <n v="2806"/>
    <x v="5"/>
    <x v="1"/>
    <n v="172"/>
  </r>
  <r>
    <x v="0"/>
    <x v="6"/>
    <x v="12"/>
    <s v="MMR001CMP111"/>
    <s v="NGCA"/>
    <s v="Sub-urban"/>
    <n v="680"/>
    <n v="2913"/>
    <n v="612"/>
    <n v="2806"/>
    <n v="612"/>
    <n v="2806"/>
    <x v="5"/>
    <x v="2"/>
    <n v="388"/>
  </r>
  <r>
    <x v="0"/>
    <x v="6"/>
    <x v="95"/>
    <s v="MMR001CMP041"/>
    <s v="GCA"/>
    <s v="Rural"/>
    <n v="172"/>
    <n v="838"/>
    <n v="179"/>
    <n v="940"/>
    <n v="179"/>
    <n v="940"/>
    <x v="5"/>
    <x v="2"/>
    <n v="72"/>
  </r>
  <r>
    <x v="0"/>
    <x v="6"/>
    <x v="95"/>
    <s v="MMR001CMP041"/>
    <s v="GCA"/>
    <s v="Rural"/>
    <n v="172"/>
    <n v="838"/>
    <n v="179"/>
    <n v="940"/>
    <n v="179"/>
    <n v="940"/>
    <x v="5"/>
    <x v="1"/>
    <n v="37"/>
  </r>
  <r>
    <x v="1"/>
    <x v="13"/>
    <x v="102"/>
    <s v="MMR015CMP020"/>
    <s v="GCA"/>
    <s v="Rural"/>
    <n v="218"/>
    <n v="1108"/>
    <n v="202"/>
    <n v="906"/>
    <n v="202"/>
    <n v="906"/>
    <x v="5"/>
    <x v="2"/>
    <n v="159"/>
  </r>
  <r>
    <x v="0"/>
    <x v="8"/>
    <x v="125"/>
    <s v="MMR001CMP218"/>
    <s v="GCA"/>
    <s v="Rural"/>
    <n v="372"/>
    <n v="1443"/>
    <n v="165"/>
    <n v="1672"/>
    <n v="165"/>
    <n v="1672"/>
    <x v="5"/>
    <x v="0"/>
    <n v="109"/>
  </r>
  <r>
    <x v="0"/>
    <x v="6"/>
    <x v="113"/>
    <s v="MMR001CMP026"/>
    <s v="GCA"/>
    <s v="Urban"/>
    <n v="88"/>
    <n v="482"/>
    <n v="80"/>
    <n v="427"/>
    <n v="87"/>
    <n v="480"/>
    <x v="5"/>
    <x v="2"/>
    <n v="20"/>
  </r>
  <r>
    <x v="0"/>
    <x v="8"/>
    <x v="125"/>
    <s v="MMR001CMP218"/>
    <s v="GCA"/>
    <s v="Rural"/>
    <n v="372"/>
    <n v="1443"/>
    <n v="165"/>
    <n v="1672"/>
    <n v="165"/>
    <n v="1672"/>
    <x v="5"/>
    <x v="1"/>
    <n v="118"/>
  </r>
  <r>
    <x v="1"/>
    <x v="13"/>
    <x v="105"/>
    <s v="MMR015CMP018"/>
    <s v="GCA"/>
    <s v="Rural"/>
    <n v="63"/>
    <n v="305"/>
    <n v="69"/>
    <n v="305"/>
    <n v="69"/>
    <n v="305"/>
    <x v="5"/>
    <x v="0"/>
    <n v="33"/>
  </r>
  <r>
    <x v="1"/>
    <x v="15"/>
    <x v="101"/>
    <s v="MMR015CMP213"/>
    <s v="GCA"/>
    <s v="Urban"/>
    <n v="56"/>
    <n v="236"/>
    <n v="52"/>
    <n v="212"/>
    <n v="52"/>
    <n v="212"/>
    <x v="5"/>
    <x v="1"/>
    <n v="24"/>
  </r>
  <r>
    <x v="0"/>
    <x v="6"/>
    <x v="103"/>
    <s v="MMR001CMP120"/>
    <s v="NGCA"/>
    <s v="Sub-urban"/>
    <n v="191"/>
    <n v="768"/>
    <n v="178"/>
    <n v="850"/>
    <n v="178"/>
    <n v="850"/>
    <x v="5"/>
    <x v="0"/>
    <n v="72"/>
  </r>
  <r>
    <x v="0"/>
    <x v="0"/>
    <x v="119"/>
    <s v="MMR001CMP022"/>
    <s v="GCA"/>
    <s v="Urban"/>
    <n v="7"/>
    <n v="37"/>
    <n v="7"/>
    <n v="37"/>
    <n v="7"/>
    <n v="37"/>
    <x v="5"/>
    <x v="2"/>
    <n v="8"/>
  </r>
  <r>
    <x v="0"/>
    <x v="6"/>
    <x v="103"/>
    <s v="MMR001CMP120"/>
    <s v="NGCA"/>
    <s v="Sub-urban"/>
    <n v="191"/>
    <n v="768"/>
    <n v="178"/>
    <n v="850"/>
    <n v="178"/>
    <n v="850"/>
    <x v="5"/>
    <x v="1"/>
    <n v="72"/>
  </r>
  <r>
    <x v="1"/>
    <x v="13"/>
    <x v="105"/>
    <s v="MMR015CMP018"/>
    <s v="GCA"/>
    <s v="Rural"/>
    <n v="63"/>
    <n v="305"/>
    <n v="69"/>
    <n v="305"/>
    <n v="69"/>
    <n v="305"/>
    <x v="5"/>
    <x v="1"/>
    <n v="35"/>
  </r>
  <r>
    <x v="0"/>
    <x v="6"/>
    <x v="103"/>
    <s v="MMR001CMP120"/>
    <s v="NGCA"/>
    <s v="Sub-urban"/>
    <n v="191"/>
    <n v="768"/>
    <n v="178"/>
    <n v="850"/>
    <n v="178"/>
    <n v="850"/>
    <x v="5"/>
    <x v="2"/>
    <n v="144"/>
  </r>
  <r>
    <x v="0"/>
    <x v="0"/>
    <x v="119"/>
    <s v="MMR001CMP022"/>
    <s v="GCA"/>
    <s v="Urban"/>
    <n v="7"/>
    <n v="37"/>
    <n v="7"/>
    <n v="37"/>
    <n v="7"/>
    <n v="37"/>
    <x v="5"/>
    <x v="1"/>
    <n v="6"/>
  </r>
  <r>
    <x v="0"/>
    <x v="6"/>
    <x v="113"/>
    <s v="MMR001CMP026"/>
    <s v="GCA"/>
    <s v="Urban"/>
    <n v="88"/>
    <n v="482"/>
    <n v="80"/>
    <n v="427"/>
    <n v="87"/>
    <n v="480"/>
    <x v="5"/>
    <x v="1"/>
    <n v="11"/>
  </r>
  <r>
    <x v="0"/>
    <x v="6"/>
    <x v="113"/>
    <s v="MMR001CMP026"/>
    <s v="GCA"/>
    <s v="Urban"/>
    <n v="88"/>
    <n v="482"/>
    <n v="80"/>
    <n v="427"/>
    <n v="87"/>
    <n v="480"/>
    <x v="5"/>
    <x v="0"/>
    <n v="9"/>
  </r>
  <r>
    <x v="0"/>
    <x v="8"/>
    <x v="125"/>
    <s v="MMR001CMP218"/>
    <s v="GCA"/>
    <s v="Rural"/>
    <n v="372"/>
    <n v="1443"/>
    <n v="165"/>
    <n v="1672"/>
    <n v="165"/>
    <n v="1672"/>
    <x v="5"/>
    <x v="2"/>
    <n v="227"/>
  </r>
  <r>
    <x v="0"/>
    <x v="6"/>
    <x v="109"/>
    <s v="MMR001CMP030"/>
    <s v="GCA"/>
    <s v="Urban"/>
    <n v="31"/>
    <n v="171"/>
    <n v="23"/>
    <n v="124"/>
    <n v="31"/>
    <n v="171"/>
    <x v="5"/>
    <x v="0"/>
    <n v="11"/>
  </r>
  <r>
    <x v="0"/>
    <x v="6"/>
    <x v="95"/>
    <s v="MMR001CMP041"/>
    <s v="GCA"/>
    <s v="Rural"/>
    <n v="172"/>
    <n v="838"/>
    <n v="179"/>
    <n v="940"/>
    <n v="179"/>
    <n v="940"/>
    <x v="5"/>
    <x v="0"/>
    <n v="35"/>
  </r>
  <r>
    <x v="0"/>
    <x v="7"/>
    <x v="87"/>
    <s v="MMR001CMP194"/>
    <s v="GCA"/>
    <s v="Mixed"/>
    <n v="12"/>
    <n v="52"/>
    <n v="12"/>
    <n v="56"/>
    <n v="12"/>
    <n v="56"/>
    <x v="5"/>
    <x v="2"/>
    <n v="16"/>
  </r>
  <r>
    <x v="1"/>
    <x v="13"/>
    <x v="83"/>
    <s v="MMR015CMP017"/>
    <s v="GCA"/>
    <s v="Urban"/>
    <n v="31"/>
    <n v="144"/>
    <n v="30"/>
    <n v="139"/>
    <n v="30"/>
    <n v="139"/>
    <x v="5"/>
    <x v="0"/>
    <n v="12"/>
  </r>
  <r>
    <x v="0"/>
    <x v="0"/>
    <x v="66"/>
    <s v="MMR001CMP020"/>
    <s v="GCA"/>
    <s v="Rural"/>
    <n v="21"/>
    <n v="99"/>
    <n v="18"/>
    <n v="89"/>
    <n v="21"/>
    <n v="99"/>
    <x v="5"/>
    <x v="0"/>
    <n v="6"/>
  </r>
  <r>
    <x v="1"/>
    <x v="13"/>
    <x v="88"/>
    <s v="MMR015CMP006"/>
    <s v="GCA"/>
    <s v="Rural"/>
    <n v="49"/>
    <n v="270"/>
    <n v="49"/>
    <n v="261"/>
    <n v="49"/>
    <n v="261"/>
    <x v="5"/>
    <x v="0"/>
    <n v="31"/>
  </r>
  <r>
    <x v="0"/>
    <x v="7"/>
    <x v="124"/>
    <s v="MMR001CMP193"/>
    <s v="GCA"/>
    <s v="Rural"/>
    <n v="157"/>
    <n v="761"/>
    <n v="150"/>
    <n v="761"/>
    <n v="150"/>
    <n v="761"/>
    <x v="5"/>
    <x v="1"/>
    <n v="41"/>
  </r>
  <r>
    <x v="0"/>
    <x v="0"/>
    <x v="76"/>
    <s v="MMR001CMP004"/>
    <s v="GCA"/>
    <s v="Urban"/>
    <n v="6"/>
    <n v="29"/>
    <n v="4"/>
    <n v="20"/>
    <n v="6"/>
    <n v="29"/>
    <x v="5"/>
    <x v="0"/>
    <n v="2"/>
  </r>
  <r>
    <x v="1"/>
    <x v="13"/>
    <x v="83"/>
    <s v="MMR015CMP017"/>
    <s v="GCA"/>
    <s v="Urban"/>
    <n v="31"/>
    <n v="144"/>
    <n v="30"/>
    <n v="139"/>
    <n v="30"/>
    <n v="139"/>
    <x v="5"/>
    <x v="1"/>
    <n v="21"/>
  </r>
  <r>
    <x v="1"/>
    <x v="13"/>
    <x v="100"/>
    <s v="MMR015CMP217"/>
    <s v="GCA"/>
    <s v="Mixed"/>
    <n v="23"/>
    <n v="112"/>
    <n v="22"/>
    <n v="111"/>
    <n v="22"/>
    <n v="111"/>
    <x v="5"/>
    <x v="2"/>
    <n v="29"/>
  </r>
  <r>
    <x v="1"/>
    <x v="13"/>
    <x v="83"/>
    <s v="MMR015CMP017"/>
    <s v="GCA"/>
    <s v="Urban"/>
    <n v="31"/>
    <n v="144"/>
    <n v="30"/>
    <n v="139"/>
    <n v="30"/>
    <n v="139"/>
    <x v="5"/>
    <x v="2"/>
    <n v="33"/>
  </r>
  <r>
    <x v="0"/>
    <x v="7"/>
    <x v="118"/>
    <s v="MMR001CMP047"/>
    <s v="GCA"/>
    <s v="Urban"/>
    <n v="652"/>
    <n v="3706"/>
    <n v="629"/>
    <n v="3794"/>
    <n v="629"/>
    <n v="3794"/>
    <x v="5"/>
    <x v="2"/>
    <n v="418"/>
  </r>
  <r>
    <x v="1"/>
    <x v="13"/>
    <x v="86"/>
    <s v="MMR015CMP007"/>
    <s v="GCA"/>
    <s v="Rural"/>
    <n v="64"/>
    <n v="286"/>
    <n v="62"/>
    <n v="281"/>
    <n v="62"/>
    <n v="281"/>
    <x v="5"/>
    <x v="1"/>
    <n v="34"/>
  </r>
  <r>
    <x v="0"/>
    <x v="7"/>
    <x v="124"/>
    <s v="MMR001CMP193"/>
    <s v="GCA"/>
    <s v="Rural"/>
    <n v="157"/>
    <n v="761"/>
    <n v="150"/>
    <n v="761"/>
    <n v="150"/>
    <n v="761"/>
    <x v="5"/>
    <x v="0"/>
    <n v="39"/>
  </r>
  <r>
    <x v="0"/>
    <x v="7"/>
    <x v="87"/>
    <s v="MMR001CMP194"/>
    <s v="GCA"/>
    <s v="Mixed"/>
    <n v="12"/>
    <n v="52"/>
    <n v="12"/>
    <n v="56"/>
    <n v="12"/>
    <n v="56"/>
    <x v="5"/>
    <x v="1"/>
    <n v="9"/>
  </r>
  <r>
    <x v="1"/>
    <x v="13"/>
    <x v="86"/>
    <s v="MMR015CMP007"/>
    <s v="GCA"/>
    <s v="Rural"/>
    <n v="64"/>
    <n v="286"/>
    <n v="62"/>
    <n v="281"/>
    <n v="62"/>
    <n v="281"/>
    <x v="5"/>
    <x v="0"/>
    <n v="40"/>
  </r>
  <r>
    <x v="0"/>
    <x v="7"/>
    <x v="118"/>
    <s v="MMR001CMP047"/>
    <s v="GCA"/>
    <s v="Urban"/>
    <n v="652"/>
    <n v="3706"/>
    <n v="629"/>
    <n v="3794"/>
    <n v="629"/>
    <n v="3794"/>
    <x v="5"/>
    <x v="1"/>
    <n v="217"/>
  </r>
  <r>
    <x v="1"/>
    <x v="9"/>
    <x v="98"/>
    <s v="MMR015CMP215"/>
    <s v="GCA"/>
    <s v="Urban"/>
    <n v="126"/>
    <n v="572"/>
    <n v="123"/>
    <n v="571"/>
    <n v="124"/>
    <n v="575"/>
    <x v="5"/>
    <x v="2"/>
    <n v="96"/>
  </r>
  <r>
    <x v="0"/>
    <x v="0"/>
    <x v="76"/>
    <s v="MMR001CMP004"/>
    <s v="GCA"/>
    <s v="Urban"/>
    <n v="6"/>
    <n v="29"/>
    <n v="4"/>
    <n v="20"/>
    <n v="6"/>
    <n v="29"/>
    <x v="5"/>
    <x v="1"/>
    <n v="3"/>
  </r>
  <r>
    <x v="1"/>
    <x v="13"/>
    <x v="88"/>
    <s v="MMR015CMP006"/>
    <s v="GCA"/>
    <s v="Rural"/>
    <n v="49"/>
    <n v="270"/>
    <n v="49"/>
    <n v="261"/>
    <n v="49"/>
    <n v="261"/>
    <x v="5"/>
    <x v="2"/>
    <n v="55"/>
  </r>
  <r>
    <x v="1"/>
    <x v="9"/>
    <x v="98"/>
    <s v="MMR015CMP215"/>
    <s v="GCA"/>
    <s v="Urban"/>
    <n v="126"/>
    <n v="572"/>
    <n v="123"/>
    <n v="571"/>
    <n v="124"/>
    <n v="575"/>
    <x v="5"/>
    <x v="0"/>
    <n v="46"/>
  </r>
  <r>
    <x v="0"/>
    <x v="7"/>
    <x v="85"/>
    <s v="MMR001CMP052"/>
    <s v="GCA"/>
    <s v="Urban"/>
    <n v="43"/>
    <n v="237"/>
    <n v="39"/>
    <n v="223"/>
    <n v="39"/>
    <n v="223"/>
    <x v="5"/>
    <x v="0"/>
    <n v="10"/>
  </r>
  <r>
    <x v="1"/>
    <x v="9"/>
    <x v="127"/>
    <s v="MMR015CMP003"/>
    <s v="GCA"/>
    <s v="Urban"/>
    <n v="48"/>
    <n v="218"/>
    <n v="44"/>
    <n v="215"/>
    <n v="44"/>
    <n v="215"/>
    <x v="5"/>
    <x v="2"/>
    <n v="39"/>
  </r>
  <r>
    <x v="1"/>
    <x v="9"/>
    <x v="127"/>
    <s v="MMR015CMP003"/>
    <s v="GCA"/>
    <s v="Urban"/>
    <n v="48"/>
    <n v="218"/>
    <n v="44"/>
    <n v="215"/>
    <n v="44"/>
    <n v="215"/>
    <x v="5"/>
    <x v="1"/>
    <n v="18"/>
  </r>
  <r>
    <x v="1"/>
    <x v="9"/>
    <x v="127"/>
    <s v="MMR015CMP003"/>
    <s v="GCA"/>
    <s v="Urban"/>
    <n v="48"/>
    <n v="218"/>
    <n v="44"/>
    <n v="215"/>
    <n v="44"/>
    <n v="215"/>
    <x v="5"/>
    <x v="0"/>
    <n v="21"/>
  </r>
  <r>
    <x v="0"/>
    <x v="7"/>
    <x v="85"/>
    <s v="MMR001CMP052"/>
    <s v="GCA"/>
    <s v="Urban"/>
    <n v="43"/>
    <n v="237"/>
    <n v="39"/>
    <n v="223"/>
    <n v="39"/>
    <n v="223"/>
    <x v="5"/>
    <x v="1"/>
    <n v="15"/>
  </r>
  <r>
    <x v="0"/>
    <x v="7"/>
    <x v="87"/>
    <s v="MMR001CMP194"/>
    <s v="GCA"/>
    <s v="Mixed"/>
    <n v="12"/>
    <n v="52"/>
    <n v="12"/>
    <n v="56"/>
    <n v="12"/>
    <n v="56"/>
    <x v="5"/>
    <x v="0"/>
    <n v="7"/>
  </r>
  <r>
    <x v="0"/>
    <x v="5"/>
    <x v="106"/>
    <s v="MMR001CMP072"/>
    <s v="GCA"/>
    <s v="Mixed"/>
    <n v="50"/>
    <n v="293"/>
    <n v="50"/>
    <n v="309"/>
    <n v="50"/>
    <n v="309"/>
    <x v="5"/>
    <x v="2"/>
    <n v="55"/>
  </r>
  <r>
    <x v="0"/>
    <x v="0"/>
    <x v="119"/>
    <s v="MMR001CMP022"/>
    <s v="GCA"/>
    <s v="Urban"/>
    <n v="7"/>
    <n v="37"/>
    <n v="7"/>
    <n v="37"/>
    <n v="7"/>
    <n v="37"/>
    <x v="5"/>
    <x v="0"/>
    <n v="2"/>
  </r>
  <r>
    <x v="1"/>
    <x v="12"/>
    <x v="82"/>
    <s v="MMR015CMP009"/>
    <s v="GCA"/>
    <s v="Urban"/>
    <n v="37"/>
    <n v="159"/>
    <n v="37"/>
    <n v="159"/>
    <n v="37"/>
    <n v="172"/>
    <x v="5"/>
    <x v="0"/>
    <n v="10"/>
  </r>
  <r>
    <x v="0"/>
    <x v="6"/>
    <x v="114"/>
    <s v="MMR001CMP031"/>
    <s v="GCA"/>
    <s v="Urban"/>
    <n v="143"/>
    <n v="800"/>
    <n v="113"/>
    <n v="618"/>
    <n v="143"/>
    <n v="800"/>
    <x v="5"/>
    <x v="0"/>
    <n v="27"/>
  </r>
  <r>
    <x v="0"/>
    <x v="7"/>
    <x v="124"/>
    <s v="MMR001CMP193"/>
    <s v="GCA"/>
    <s v="Rural"/>
    <n v="157"/>
    <n v="761"/>
    <n v="150"/>
    <n v="761"/>
    <n v="150"/>
    <n v="761"/>
    <x v="5"/>
    <x v="2"/>
    <n v="80"/>
  </r>
  <r>
    <x v="0"/>
    <x v="5"/>
    <x v="106"/>
    <s v="MMR001CMP072"/>
    <s v="GCA"/>
    <s v="Mixed"/>
    <n v="50"/>
    <n v="293"/>
    <n v="50"/>
    <n v="309"/>
    <n v="50"/>
    <n v="309"/>
    <x v="5"/>
    <x v="0"/>
    <n v="25"/>
  </r>
  <r>
    <x v="0"/>
    <x v="0"/>
    <x v="66"/>
    <s v="MMR001CMP020"/>
    <s v="GCA"/>
    <s v="Rural"/>
    <n v="21"/>
    <n v="99"/>
    <n v="18"/>
    <n v="89"/>
    <n v="21"/>
    <n v="99"/>
    <x v="5"/>
    <x v="1"/>
    <n v="9"/>
  </r>
  <r>
    <x v="1"/>
    <x v="9"/>
    <x v="99"/>
    <s v="MMR015CMP214"/>
    <s v="GCA"/>
    <s v="Urban"/>
    <n v="38"/>
    <n v="198"/>
    <n v="35"/>
    <n v="188"/>
    <n v="37"/>
    <n v="198"/>
    <x v="5"/>
    <x v="2"/>
    <n v="37"/>
  </r>
  <r>
    <x v="1"/>
    <x v="12"/>
    <x v="82"/>
    <s v="MMR015CMP009"/>
    <s v="GCA"/>
    <s v="Urban"/>
    <n v="37"/>
    <n v="159"/>
    <n v="37"/>
    <n v="159"/>
    <n v="37"/>
    <n v="172"/>
    <x v="5"/>
    <x v="1"/>
    <n v="15"/>
  </r>
  <r>
    <x v="1"/>
    <x v="13"/>
    <x v="100"/>
    <s v="MMR015CMP217"/>
    <s v="GCA"/>
    <s v="Mixed"/>
    <n v="23"/>
    <n v="112"/>
    <n v="22"/>
    <n v="111"/>
    <n v="22"/>
    <n v="111"/>
    <x v="5"/>
    <x v="1"/>
    <n v="7"/>
  </r>
  <r>
    <x v="0"/>
    <x v="5"/>
    <x v="106"/>
    <s v="MMR001CMP072"/>
    <s v="GCA"/>
    <s v="Mixed"/>
    <n v="50"/>
    <n v="293"/>
    <n v="50"/>
    <n v="309"/>
    <n v="50"/>
    <n v="309"/>
    <x v="5"/>
    <x v="1"/>
    <n v="30"/>
  </r>
  <r>
    <x v="1"/>
    <x v="13"/>
    <x v="100"/>
    <s v="MMR015CMP217"/>
    <s v="GCA"/>
    <s v="Mixed"/>
    <n v="23"/>
    <n v="112"/>
    <n v="22"/>
    <n v="111"/>
    <n v="22"/>
    <n v="111"/>
    <x v="5"/>
    <x v="0"/>
    <n v="22"/>
  </r>
  <r>
    <x v="0"/>
    <x v="6"/>
    <x v="114"/>
    <s v="MMR001CMP031"/>
    <s v="GCA"/>
    <s v="Urban"/>
    <n v="143"/>
    <n v="800"/>
    <n v="113"/>
    <n v="618"/>
    <n v="143"/>
    <n v="800"/>
    <x v="5"/>
    <x v="2"/>
    <n v="53"/>
  </r>
  <r>
    <x v="0"/>
    <x v="6"/>
    <x v="114"/>
    <s v="MMR001CMP031"/>
    <s v="GCA"/>
    <s v="Urban"/>
    <n v="143"/>
    <n v="800"/>
    <n v="113"/>
    <n v="618"/>
    <n v="143"/>
    <n v="800"/>
    <x v="5"/>
    <x v="1"/>
    <n v="26"/>
  </r>
  <r>
    <x v="0"/>
    <x v="4"/>
    <x v="104"/>
    <s v="MMR001CMP043"/>
    <s v="NGCA"/>
    <s v="Sub-urban"/>
    <n v="154"/>
    <n v="920"/>
    <n v="512"/>
    <n v="1016"/>
    <n v="512"/>
    <n v="1016"/>
    <x v="5"/>
    <x v="0"/>
    <n v="93"/>
  </r>
  <r>
    <x v="0"/>
    <x v="6"/>
    <x v="109"/>
    <s v="MMR001CMP030"/>
    <s v="GCA"/>
    <s v="Urban"/>
    <n v="31"/>
    <n v="171"/>
    <n v="23"/>
    <n v="124"/>
    <n v="31"/>
    <n v="171"/>
    <x v="5"/>
    <x v="2"/>
    <n v="18"/>
  </r>
  <r>
    <x v="0"/>
    <x v="6"/>
    <x v="109"/>
    <s v="MMR001CMP030"/>
    <s v="GCA"/>
    <s v="Urban"/>
    <n v="31"/>
    <n v="171"/>
    <n v="23"/>
    <n v="124"/>
    <n v="31"/>
    <n v="171"/>
    <x v="5"/>
    <x v="1"/>
    <n v="7"/>
  </r>
  <r>
    <x v="1"/>
    <x v="9"/>
    <x v="98"/>
    <s v="MMR015CMP215"/>
    <s v="GCA"/>
    <s v="Urban"/>
    <n v="126"/>
    <n v="572"/>
    <n v="123"/>
    <n v="571"/>
    <n v="124"/>
    <n v="575"/>
    <x v="5"/>
    <x v="1"/>
    <n v="50"/>
  </r>
  <r>
    <x v="1"/>
    <x v="12"/>
    <x v="82"/>
    <s v="MMR015CMP009"/>
    <s v="GCA"/>
    <s v="Urban"/>
    <n v="37"/>
    <n v="159"/>
    <n v="37"/>
    <n v="159"/>
    <n v="37"/>
    <n v="172"/>
    <x v="5"/>
    <x v="2"/>
    <n v="25"/>
  </r>
  <r>
    <x v="0"/>
    <x v="0"/>
    <x v="66"/>
    <s v="MMR001CMP020"/>
    <s v="GCA"/>
    <s v="Rural"/>
    <n v="21"/>
    <n v="99"/>
    <n v="18"/>
    <n v="89"/>
    <n v="21"/>
    <n v="99"/>
    <x v="5"/>
    <x v="2"/>
    <n v="15"/>
  </r>
  <r>
    <x v="1"/>
    <x v="13"/>
    <x v="86"/>
    <s v="MMR015CMP007"/>
    <s v="GCA"/>
    <s v="Rural"/>
    <n v="64"/>
    <n v="286"/>
    <n v="62"/>
    <n v="281"/>
    <n v="62"/>
    <n v="281"/>
    <x v="5"/>
    <x v="2"/>
    <n v="74"/>
  </r>
  <r>
    <x v="0"/>
    <x v="0"/>
    <x v="0"/>
    <s v="MMR001CMP008"/>
    <s v="GCA"/>
    <s v="Urban"/>
    <n v="101"/>
    <n v="544"/>
    <n v="94"/>
    <n v="503"/>
    <n v="101"/>
    <n v="544"/>
    <x v="6"/>
    <x v="0"/>
    <n v="18"/>
  </r>
  <r>
    <x v="0"/>
    <x v="0"/>
    <x v="61"/>
    <s v="MMR001CMP024"/>
    <s v="GCA"/>
    <s v="Rural"/>
    <n v="67"/>
    <n v="327"/>
    <n v="68"/>
    <n v="327"/>
    <n v="68"/>
    <n v="327"/>
    <x v="6"/>
    <x v="2"/>
    <n v="45"/>
  </r>
  <r>
    <x v="0"/>
    <x v="5"/>
    <x v="72"/>
    <s v="MMR001CMP126"/>
    <s v="NGCA"/>
    <s v="Mixed"/>
    <n v="677"/>
    <n v="3622"/>
    <n v="678"/>
    <n v="3741"/>
    <n v="678"/>
    <n v="0"/>
    <x v="6"/>
    <x v="0"/>
    <n v="737"/>
  </r>
  <r>
    <x v="0"/>
    <x v="0"/>
    <x v="67"/>
    <s v="MMR001CMP006"/>
    <s v="GCA"/>
    <s v="Urban"/>
    <n v="95"/>
    <n v="385"/>
    <m/>
    <m/>
    <m/>
    <n v="395"/>
    <x v="6"/>
    <x v="1"/>
    <n v="19"/>
  </r>
  <r>
    <x v="0"/>
    <x v="5"/>
    <x v="72"/>
    <s v="MMR001CMP126"/>
    <s v="NGCA"/>
    <s v="Mixed"/>
    <n v="677"/>
    <n v="3622"/>
    <n v="678"/>
    <n v="3741"/>
    <n v="678"/>
    <n v="0"/>
    <x v="6"/>
    <x v="1"/>
    <n v="783"/>
  </r>
  <r>
    <x v="0"/>
    <x v="0"/>
    <x v="61"/>
    <s v="MMR001CMP024"/>
    <s v="GCA"/>
    <s v="Rural"/>
    <n v="67"/>
    <n v="327"/>
    <n v="68"/>
    <n v="327"/>
    <n v="68"/>
    <n v="327"/>
    <x v="6"/>
    <x v="1"/>
    <n v="24"/>
  </r>
  <r>
    <x v="0"/>
    <x v="5"/>
    <x v="72"/>
    <s v="MMR001CMP126"/>
    <s v="NGCA"/>
    <s v="Mixed"/>
    <n v="677"/>
    <n v="3622"/>
    <n v="678"/>
    <n v="3741"/>
    <n v="678"/>
    <n v="0"/>
    <x v="6"/>
    <x v="2"/>
    <n v="0"/>
  </r>
  <r>
    <x v="0"/>
    <x v="5"/>
    <x v="15"/>
    <s v="MMR001CMP131"/>
    <s v="NGCA"/>
    <s v="Rural"/>
    <n v="375"/>
    <n v="1598"/>
    <n v="375"/>
    <m/>
    <n v="375"/>
    <n v="0"/>
    <x v="6"/>
    <x v="1"/>
    <n v="78"/>
  </r>
  <r>
    <x v="0"/>
    <x v="5"/>
    <x v="15"/>
    <s v="MMR001CMP131"/>
    <s v="NGCA"/>
    <s v="Rural"/>
    <n v="375"/>
    <n v="1598"/>
    <n v="375"/>
    <m/>
    <n v="375"/>
    <n v="0"/>
    <x v="6"/>
    <x v="0"/>
    <n v="124"/>
  </r>
  <r>
    <x v="0"/>
    <x v="0"/>
    <x v="0"/>
    <s v="MMR001CMP008"/>
    <s v="GCA"/>
    <s v="Urban"/>
    <n v="101"/>
    <n v="544"/>
    <n v="94"/>
    <n v="503"/>
    <n v="101"/>
    <n v="544"/>
    <x v="6"/>
    <x v="2"/>
    <n v="49"/>
  </r>
  <r>
    <x v="0"/>
    <x v="0"/>
    <x v="55"/>
    <s v="MMR001CMP016"/>
    <s v="GCA"/>
    <s v="Urban"/>
    <n v="60"/>
    <n v="293"/>
    <n v="60"/>
    <n v="293"/>
    <n v="60"/>
    <n v="293"/>
    <x v="6"/>
    <x v="0"/>
    <n v="13"/>
  </r>
  <r>
    <x v="0"/>
    <x v="5"/>
    <x v="51"/>
    <s v="MMR001CMP069"/>
    <s v="GCA"/>
    <s v="Urban"/>
    <n v="124"/>
    <n v="544"/>
    <n v="124"/>
    <n v="633"/>
    <n v="124"/>
    <n v="0"/>
    <x v="6"/>
    <x v="0"/>
    <n v="15"/>
  </r>
  <r>
    <x v="0"/>
    <x v="5"/>
    <x v="51"/>
    <s v="MMR001CMP069"/>
    <s v="GCA"/>
    <s v="Urban"/>
    <n v="124"/>
    <n v="544"/>
    <n v="124"/>
    <n v="633"/>
    <n v="124"/>
    <n v="0"/>
    <x v="6"/>
    <x v="1"/>
    <n v="17"/>
  </r>
  <r>
    <x v="0"/>
    <x v="5"/>
    <x v="51"/>
    <s v="MMR001CMP069"/>
    <s v="GCA"/>
    <s v="Urban"/>
    <n v="124"/>
    <n v="544"/>
    <n v="124"/>
    <n v="633"/>
    <n v="124"/>
    <n v="0"/>
    <x v="6"/>
    <x v="2"/>
    <n v="0"/>
  </r>
  <r>
    <x v="0"/>
    <x v="1"/>
    <x v="11"/>
    <s v="MMR001CMP176"/>
    <s v="GCA"/>
    <s v="Urban"/>
    <n v="67"/>
    <n v="350"/>
    <n v="67"/>
    <n v="351"/>
    <n v="67"/>
    <n v="351"/>
    <x v="6"/>
    <x v="0"/>
    <n v="16"/>
  </r>
  <r>
    <x v="0"/>
    <x v="1"/>
    <x v="11"/>
    <s v="MMR001CMP176"/>
    <s v="GCA"/>
    <s v="Urban"/>
    <n v="67"/>
    <n v="350"/>
    <n v="67"/>
    <n v="351"/>
    <n v="67"/>
    <n v="351"/>
    <x v="6"/>
    <x v="1"/>
    <n v="15"/>
  </r>
  <r>
    <x v="0"/>
    <x v="1"/>
    <x v="16"/>
    <s v="MMR001CMP103"/>
    <s v="GCA"/>
    <s v="Rural"/>
    <n v="48"/>
    <n v="420"/>
    <n v="48"/>
    <n v="220"/>
    <n v="48"/>
    <n v="220"/>
    <x v="6"/>
    <x v="2"/>
    <n v="17"/>
  </r>
  <r>
    <x v="0"/>
    <x v="3"/>
    <x v="116"/>
    <s v="MMR001CMP236"/>
    <s v="GCA"/>
    <s v="Rural"/>
    <n v="40"/>
    <n v="158"/>
    <n v="31"/>
    <n v="138"/>
    <n v="31"/>
    <n v="138"/>
    <x v="6"/>
    <x v="0"/>
    <n v="6"/>
  </r>
  <r>
    <x v="0"/>
    <x v="1"/>
    <x v="16"/>
    <s v="MMR001CMP103"/>
    <s v="GCA"/>
    <s v="Rural"/>
    <n v="48"/>
    <n v="420"/>
    <n v="48"/>
    <n v="220"/>
    <n v="48"/>
    <n v="220"/>
    <x v="6"/>
    <x v="0"/>
    <n v="10"/>
  </r>
  <r>
    <x v="0"/>
    <x v="1"/>
    <x v="19"/>
    <s v="MMR001CMP181"/>
    <s v="GCA"/>
    <s v="Urban"/>
    <n v="25"/>
    <n v="133"/>
    <n v="21"/>
    <n v="117"/>
    <n v="21"/>
    <n v="0"/>
    <x v="6"/>
    <x v="2"/>
    <n v="0"/>
  </r>
  <r>
    <x v="0"/>
    <x v="0"/>
    <x v="0"/>
    <s v="MMR001CMP008"/>
    <s v="GCA"/>
    <s v="Urban"/>
    <n v="101"/>
    <n v="544"/>
    <n v="94"/>
    <n v="503"/>
    <n v="101"/>
    <n v="544"/>
    <x v="6"/>
    <x v="1"/>
    <n v="31"/>
  </r>
  <r>
    <x v="0"/>
    <x v="1"/>
    <x v="11"/>
    <s v="MMR001CMP176"/>
    <s v="GCA"/>
    <s v="Urban"/>
    <n v="67"/>
    <n v="350"/>
    <n v="67"/>
    <n v="351"/>
    <n v="67"/>
    <n v="351"/>
    <x v="6"/>
    <x v="2"/>
    <n v="31"/>
  </r>
  <r>
    <x v="0"/>
    <x v="6"/>
    <x v="26"/>
    <s v="MMR001CMP113"/>
    <s v="NGCA"/>
    <s v="Rural"/>
    <n v="155"/>
    <n v="672"/>
    <n v="155"/>
    <n v="665"/>
    <n v="155"/>
    <n v="665"/>
    <x v="6"/>
    <x v="0"/>
    <n v="41"/>
  </r>
  <r>
    <x v="0"/>
    <x v="1"/>
    <x v="19"/>
    <s v="MMR001CMP181"/>
    <s v="GCA"/>
    <s v="Urban"/>
    <n v="25"/>
    <n v="133"/>
    <n v="21"/>
    <n v="117"/>
    <n v="21"/>
    <n v="0"/>
    <x v="6"/>
    <x v="0"/>
    <n v="3"/>
  </r>
  <r>
    <x v="0"/>
    <x v="3"/>
    <x v="116"/>
    <s v="MMR001CMP236"/>
    <s v="GCA"/>
    <s v="Rural"/>
    <n v="40"/>
    <n v="158"/>
    <n v="31"/>
    <n v="138"/>
    <n v="31"/>
    <n v="138"/>
    <x v="6"/>
    <x v="2"/>
    <n v="10"/>
  </r>
  <r>
    <x v="0"/>
    <x v="3"/>
    <x v="116"/>
    <s v="MMR001CMP236"/>
    <s v="GCA"/>
    <s v="Rural"/>
    <n v="40"/>
    <n v="158"/>
    <n v="31"/>
    <n v="138"/>
    <n v="31"/>
    <n v="138"/>
    <x v="6"/>
    <x v="1"/>
    <n v="4"/>
  </r>
  <r>
    <x v="0"/>
    <x v="1"/>
    <x v="19"/>
    <s v="MMR001CMP181"/>
    <s v="GCA"/>
    <s v="Urban"/>
    <n v="25"/>
    <n v="133"/>
    <n v="21"/>
    <n v="117"/>
    <n v="21"/>
    <n v="0"/>
    <x v="6"/>
    <x v="1"/>
    <n v="2"/>
  </r>
  <r>
    <x v="0"/>
    <x v="1"/>
    <x v="16"/>
    <s v="MMR001CMP103"/>
    <s v="GCA"/>
    <s v="Rural"/>
    <n v="48"/>
    <n v="420"/>
    <n v="48"/>
    <n v="220"/>
    <n v="48"/>
    <n v="220"/>
    <x v="6"/>
    <x v="1"/>
    <n v="7"/>
  </r>
  <r>
    <x v="0"/>
    <x v="8"/>
    <x v="14"/>
    <s v="MMR001CMP132"/>
    <s v="GCA"/>
    <s v="Rural"/>
    <n v="458"/>
    <n v="2139"/>
    <n v="144"/>
    <n v="520"/>
    <n v="144"/>
    <n v="0"/>
    <x v="6"/>
    <x v="0"/>
    <n v="20"/>
  </r>
  <r>
    <x v="0"/>
    <x v="1"/>
    <x v="1"/>
    <s v="MMR001CMP231"/>
    <s v="GCA"/>
    <s v="Rural"/>
    <n v="46"/>
    <n v="225"/>
    <n v="50"/>
    <n v="242"/>
    <n v="50"/>
    <n v="242"/>
    <x v="6"/>
    <x v="0"/>
    <n v="10"/>
  </r>
  <r>
    <x v="0"/>
    <x v="1"/>
    <x v="17"/>
    <s v="MMR001CMP190"/>
    <s v="GCA"/>
    <s v="Urban"/>
    <n v="14"/>
    <n v="83"/>
    <n v="13"/>
    <n v="83"/>
    <n v="13"/>
    <n v="0"/>
    <x v="6"/>
    <x v="1"/>
    <n v="6"/>
  </r>
  <r>
    <x v="0"/>
    <x v="1"/>
    <x v="17"/>
    <s v="MMR001CMP190"/>
    <s v="GCA"/>
    <s v="Urban"/>
    <n v="14"/>
    <n v="83"/>
    <n v="13"/>
    <n v="83"/>
    <n v="13"/>
    <n v="0"/>
    <x v="6"/>
    <x v="0"/>
    <n v="2"/>
  </r>
  <r>
    <x v="0"/>
    <x v="0"/>
    <x v="65"/>
    <s v="MMR001CMP001"/>
    <s v="GCA"/>
    <s v="Urban"/>
    <n v="54"/>
    <n v="355"/>
    <n v="51"/>
    <n v="273"/>
    <n v="67"/>
    <n v="365"/>
    <x v="6"/>
    <x v="1"/>
    <n v="12"/>
  </r>
  <r>
    <x v="0"/>
    <x v="0"/>
    <x v="65"/>
    <s v="MMR001CMP001"/>
    <s v="GCA"/>
    <s v="Urban"/>
    <n v="54"/>
    <n v="355"/>
    <n v="51"/>
    <n v="273"/>
    <n v="67"/>
    <n v="365"/>
    <x v="6"/>
    <x v="0"/>
    <n v="10"/>
  </r>
  <r>
    <x v="0"/>
    <x v="1"/>
    <x v="42"/>
    <s v="MMR001CMP109"/>
    <s v="GCA"/>
    <s v="Urban"/>
    <n v="6"/>
    <n v="30"/>
    <n v="6"/>
    <n v="28"/>
    <n v="6"/>
    <n v="0"/>
    <x v="6"/>
    <x v="0"/>
    <n v="0"/>
  </r>
  <r>
    <x v="0"/>
    <x v="1"/>
    <x v="42"/>
    <s v="MMR001CMP109"/>
    <s v="GCA"/>
    <s v="Urban"/>
    <n v="6"/>
    <n v="30"/>
    <n v="6"/>
    <n v="28"/>
    <n v="6"/>
    <n v="0"/>
    <x v="6"/>
    <x v="1"/>
    <n v="3"/>
  </r>
  <r>
    <x v="0"/>
    <x v="0"/>
    <x v="55"/>
    <s v="MMR001CMP016"/>
    <s v="GCA"/>
    <s v="Urban"/>
    <n v="60"/>
    <n v="293"/>
    <n v="60"/>
    <n v="293"/>
    <n v="60"/>
    <n v="293"/>
    <x v="6"/>
    <x v="1"/>
    <n v="19"/>
  </r>
  <r>
    <x v="0"/>
    <x v="0"/>
    <x v="46"/>
    <s v="MMR001CMP011"/>
    <s v="GCA"/>
    <s v="Urban"/>
    <n v="50"/>
    <n v="236"/>
    <n v="8"/>
    <n v="35"/>
    <n v="8"/>
    <n v="35"/>
    <x v="6"/>
    <x v="2"/>
    <n v="6"/>
  </r>
  <r>
    <x v="0"/>
    <x v="1"/>
    <x v="17"/>
    <s v="MMR001CMP190"/>
    <s v="GCA"/>
    <s v="Urban"/>
    <n v="14"/>
    <n v="83"/>
    <n v="13"/>
    <n v="83"/>
    <n v="13"/>
    <n v="0"/>
    <x v="6"/>
    <x v="2"/>
    <n v="0"/>
  </r>
  <r>
    <x v="0"/>
    <x v="8"/>
    <x v="14"/>
    <s v="MMR001CMP132"/>
    <s v="GCA"/>
    <s v="Rural"/>
    <n v="458"/>
    <n v="2139"/>
    <n v="144"/>
    <n v="520"/>
    <n v="144"/>
    <n v="0"/>
    <x v="6"/>
    <x v="1"/>
    <n v="24"/>
  </r>
  <r>
    <x v="0"/>
    <x v="8"/>
    <x v="14"/>
    <s v="MMR001CMP132"/>
    <s v="GCA"/>
    <s v="Rural"/>
    <n v="458"/>
    <n v="2139"/>
    <n v="144"/>
    <n v="520"/>
    <n v="144"/>
    <n v="0"/>
    <x v="6"/>
    <x v="2"/>
    <n v="0"/>
  </r>
  <r>
    <x v="0"/>
    <x v="4"/>
    <x v="58"/>
    <s v="MMR001CMP210"/>
    <s v="GCA"/>
    <s v="Mixed"/>
    <n v="60"/>
    <n v="275"/>
    <n v="34"/>
    <n v="220"/>
    <n v="60"/>
    <n v="275"/>
    <x v="6"/>
    <x v="2"/>
    <n v="50"/>
  </r>
  <r>
    <x v="0"/>
    <x v="1"/>
    <x v="35"/>
    <s v="MMR001CMP229"/>
    <s v="GCA"/>
    <s v="Rural"/>
    <n v="116"/>
    <n v="530"/>
    <n v="104"/>
    <n v="504"/>
    <n v="104"/>
    <n v="504"/>
    <x v="6"/>
    <x v="2"/>
    <n v="55"/>
  </r>
  <r>
    <x v="0"/>
    <x v="4"/>
    <x v="58"/>
    <s v="MMR001CMP210"/>
    <s v="GCA"/>
    <s v="Mixed"/>
    <n v="60"/>
    <n v="275"/>
    <n v="34"/>
    <n v="220"/>
    <n v="60"/>
    <n v="275"/>
    <x v="6"/>
    <x v="1"/>
    <n v="27"/>
  </r>
  <r>
    <x v="0"/>
    <x v="4"/>
    <x v="58"/>
    <s v="MMR001CMP210"/>
    <s v="GCA"/>
    <s v="Mixed"/>
    <n v="60"/>
    <n v="275"/>
    <n v="34"/>
    <n v="220"/>
    <n v="60"/>
    <n v="275"/>
    <x v="6"/>
    <x v="0"/>
    <n v="23"/>
  </r>
  <r>
    <x v="0"/>
    <x v="1"/>
    <x v="35"/>
    <s v="MMR001CMP229"/>
    <s v="GCA"/>
    <s v="Rural"/>
    <n v="116"/>
    <n v="530"/>
    <n v="104"/>
    <n v="504"/>
    <n v="104"/>
    <n v="504"/>
    <x v="6"/>
    <x v="1"/>
    <n v="25"/>
  </r>
  <r>
    <x v="0"/>
    <x v="1"/>
    <x v="35"/>
    <s v="MMR001CMP229"/>
    <s v="GCA"/>
    <s v="Rural"/>
    <n v="116"/>
    <n v="530"/>
    <n v="104"/>
    <n v="504"/>
    <n v="104"/>
    <n v="504"/>
    <x v="6"/>
    <x v="0"/>
    <n v="30"/>
  </r>
  <r>
    <x v="0"/>
    <x v="1"/>
    <x v="42"/>
    <s v="MMR001CMP109"/>
    <s v="GCA"/>
    <s v="Urban"/>
    <n v="6"/>
    <n v="30"/>
    <n v="6"/>
    <n v="28"/>
    <n v="6"/>
    <n v="0"/>
    <x v="6"/>
    <x v="2"/>
    <n v="0"/>
  </r>
  <r>
    <x v="0"/>
    <x v="6"/>
    <x v="26"/>
    <s v="MMR001CMP113"/>
    <s v="NGCA"/>
    <s v="Rural"/>
    <n v="155"/>
    <n v="672"/>
    <n v="155"/>
    <n v="665"/>
    <n v="155"/>
    <n v="665"/>
    <x v="6"/>
    <x v="2"/>
    <n v="90"/>
  </r>
  <r>
    <x v="0"/>
    <x v="1"/>
    <x v="1"/>
    <s v="MMR001CMP231"/>
    <s v="GCA"/>
    <s v="Rural"/>
    <n v="46"/>
    <n v="225"/>
    <n v="50"/>
    <n v="242"/>
    <n v="50"/>
    <n v="242"/>
    <x v="6"/>
    <x v="2"/>
    <n v="19"/>
  </r>
  <r>
    <x v="0"/>
    <x v="1"/>
    <x v="1"/>
    <s v="MMR001CMP231"/>
    <s v="GCA"/>
    <s v="Rural"/>
    <n v="46"/>
    <n v="225"/>
    <n v="50"/>
    <n v="242"/>
    <n v="50"/>
    <n v="242"/>
    <x v="6"/>
    <x v="1"/>
    <n v="9"/>
  </r>
  <r>
    <x v="0"/>
    <x v="8"/>
    <x v="38"/>
    <s v="MMR001CMP223"/>
    <s v="GCA"/>
    <s v="Rural"/>
    <n v="123"/>
    <n v="582"/>
    <n v="130"/>
    <n v="600"/>
    <n v="142"/>
    <n v="0"/>
    <x v="6"/>
    <x v="2"/>
    <n v="0"/>
  </r>
  <r>
    <x v="0"/>
    <x v="6"/>
    <x v="50"/>
    <s v="MMR001CMP119"/>
    <s v="NGCA"/>
    <s v="Rural"/>
    <n v="608"/>
    <n v="2639"/>
    <n v="500"/>
    <n v="2145"/>
    <n v="586"/>
    <n v="2614"/>
    <x v="6"/>
    <x v="2"/>
    <n v="293"/>
  </r>
  <r>
    <x v="0"/>
    <x v="6"/>
    <x v="26"/>
    <s v="MMR001CMP113"/>
    <s v="NGCA"/>
    <s v="Rural"/>
    <n v="155"/>
    <n v="672"/>
    <n v="155"/>
    <n v="665"/>
    <n v="155"/>
    <n v="665"/>
    <x v="6"/>
    <x v="1"/>
    <n v="49"/>
  </r>
  <r>
    <x v="0"/>
    <x v="6"/>
    <x v="50"/>
    <s v="MMR001CMP119"/>
    <s v="NGCA"/>
    <s v="Rural"/>
    <n v="608"/>
    <n v="2639"/>
    <n v="500"/>
    <n v="2145"/>
    <n v="586"/>
    <n v="2614"/>
    <x v="6"/>
    <x v="1"/>
    <n v="154"/>
  </r>
  <r>
    <x v="0"/>
    <x v="6"/>
    <x v="50"/>
    <s v="MMR001CMP119"/>
    <s v="NGCA"/>
    <s v="Rural"/>
    <n v="608"/>
    <n v="2639"/>
    <n v="500"/>
    <n v="2145"/>
    <n v="586"/>
    <n v="2614"/>
    <x v="6"/>
    <x v="0"/>
    <n v="139"/>
  </r>
  <r>
    <x v="0"/>
    <x v="0"/>
    <x v="10"/>
    <s v="MMR001CMP003"/>
    <s v="GCA"/>
    <s v="Urban"/>
    <n v="32"/>
    <n v="146"/>
    <n v="28"/>
    <n v="138"/>
    <n v="32"/>
    <n v="161"/>
    <x v="6"/>
    <x v="0"/>
    <n v="10"/>
  </r>
  <r>
    <x v="0"/>
    <x v="3"/>
    <x v="6"/>
    <s v="MMR001CMP077"/>
    <s v="GCA"/>
    <s v="Mixed"/>
    <n v="18"/>
    <n v="79"/>
    <n v="18"/>
    <n v="81"/>
    <n v="18"/>
    <n v="81"/>
    <x v="6"/>
    <x v="1"/>
    <n v="2"/>
  </r>
  <r>
    <x v="0"/>
    <x v="5"/>
    <x v="15"/>
    <s v="MMR001CMP131"/>
    <s v="NGCA"/>
    <s v="Rural"/>
    <n v="375"/>
    <n v="1598"/>
    <n v="375"/>
    <m/>
    <n v="375"/>
    <n v="0"/>
    <x v="6"/>
    <x v="2"/>
    <n v="0"/>
  </r>
  <r>
    <x v="0"/>
    <x v="8"/>
    <x v="71"/>
    <s v="MMR001CMP228"/>
    <s v="GCA"/>
    <s v="Rural"/>
    <n v="123"/>
    <n v="555"/>
    <n v="443"/>
    <n v="2248"/>
    <n v="443"/>
    <n v="0"/>
    <x v="6"/>
    <x v="2"/>
    <n v="0"/>
  </r>
  <r>
    <x v="0"/>
    <x v="0"/>
    <x v="65"/>
    <s v="MMR001CMP001"/>
    <s v="GCA"/>
    <s v="Urban"/>
    <n v="54"/>
    <n v="355"/>
    <n v="51"/>
    <n v="273"/>
    <n v="67"/>
    <n v="365"/>
    <x v="6"/>
    <x v="2"/>
    <n v="22"/>
  </r>
  <r>
    <x v="0"/>
    <x v="8"/>
    <x v="71"/>
    <s v="MMR001CMP228"/>
    <s v="GCA"/>
    <s v="Rural"/>
    <n v="123"/>
    <n v="555"/>
    <n v="443"/>
    <n v="2248"/>
    <n v="443"/>
    <n v="0"/>
    <x v="6"/>
    <x v="1"/>
    <n v="153"/>
  </r>
  <r>
    <x v="0"/>
    <x v="0"/>
    <x v="46"/>
    <s v="MMR001CMP011"/>
    <s v="GCA"/>
    <s v="Urban"/>
    <n v="50"/>
    <n v="236"/>
    <n v="8"/>
    <n v="35"/>
    <n v="8"/>
    <n v="35"/>
    <x v="6"/>
    <x v="0"/>
    <n v="3"/>
  </r>
  <r>
    <x v="0"/>
    <x v="0"/>
    <x v="46"/>
    <s v="MMR001CMP011"/>
    <s v="GCA"/>
    <s v="Urban"/>
    <n v="50"/>
    <n v="236"/>
    <n v="8"/>
    <n v="35"/>
    <n v="8"/>
    <n v="35"/>
    <x v="6"/>
    <x v="1"/>
    <n v="3"/>
  </r>
  <r>
    <x v="0"/>
    <x v="8"/>
    <x v="38"/>
    <s v="MMR001CMP223"/>
    <s v="GCA"/>
    <s v="Rural"/>
    <n v="123"/>
    <n v="582"/>
    <n v="130"/>
    <n v="600"/>
    <n v="142"/>
    <n v="0"/>
    <x v="6"/>
    <x v="0"/>
    <n v="55"/>
  </r>
  <r>
    <x v="0"/>
    <x v="8"/>
    <x v="38"/>
    <s v="MMR001CMP223"/>
    <s v="GCA"/>
    <s v="Rural"/>
    <n v="123"/>
    <n v="582"/>
    <n v="130"/>
    <n v="600"/>
    <n v="142"/>
    <n v="0"/>
    <x v="6"/>
    <x v="1"/>
    <n v="61"/>
  </r>
  <r>
    <x v="0"/>
    <x v="8"/>
    <x v="71"/>
    <s v="MMR001CMP228"/>
    <s v="GCA"/>
    <s v="Rural"/>
    <n v="123"/>
    <n v="555"/>
    <n v="443"/>
    <n v="2248"/>
    <n v="443"/>
    <n v="0"/>
    <x v="6"/>
    <x v="0"/>
    <n v="150"/>
  </r>
  <r>
    <x v="0"/>
    <x v="0"/>
    <x v="44"/>
    <s v="MMR001CMP013"/>
    <s v="GCA"/>
    <s v="Urban"/>
    <n v="44"/>
    <n v="191"/>
    <n v="18"/>
    <n v="65"/>
    <n v="44"/>
    <n v="191"/>
    <x v="6"/>
    <x v="0"/>
    <n v="10"/>
  </r>
  <r>
    <x v="0"/>
    <x v="1"/>
    <x v="30"/>
    <s v="MMR001CMP184"/>
    <s v="GCA"/>
    <s v="Rural"/>
    <n v="35"/>
    <n v="220"/>
    <n v="35"/>
    <n v="173"/>
    <n v="35"/>
    <n v="173"/>
    <x v="6"/>
    <x v="1"/>
    <n v="3"/>
  </r>
  <r>
    <x v="0"/>
    <x v="6"/>
    <x v="56"/>
    <s v="MMR001CMP116"/>
    <s v="NGCA"/>
    <s v="Urban"/>
    <n v="1344"/>
    <n v="6811"/>
    <n v="352"/>
    <n v="1884"/>
    <m/>
    <n v="6602"/>
    <x v="6"/>
    <x v="2"/>
    <n v="673"/>
  </r>
  <r>
    <x v="0"/>
    <x v="6"/>
    <x v="56"/>
    <s v="MMR001CMP116"/>
    <s v="NGCA"/>
    <s v="Urban"/>
    <n v="1344"/>
    <n v="6811"/>
    <n v="352"/>
    <n v="1884"/>
    <m/>
    <n v="6602"/>
    <x v="6"/>
    <x v="1"/>
    <n v="353"/>
  </r>
  <r>
    <x v="0"/>
    <x v="6"/>
    <x v="56"/>
    <s v="MMR001CMP116"/>
    <s v="NGCA"/>
    <s v="Urban"/>
    <n v="1344"/>
    <n v="6811"/>
    <n v="352"/>
    <n v="1884"/>
    <m/>
    <n v="6602"/>
    <x v="6"/>
    <x v="0"/>
    <n v="320"/>
  </r>
  <r>
    <x v="0"/>
    <x v="6"/>
    <x v="62"/>
    <s v="MMR001CMP115"/>
    <s v="NGCA"/>
    <s v="Sub-urban"/>
    <n v="136"/>
    <n v="1116"/>
    <n v="146"/>
    <n v="1072"/>
    <n v="146"/>
    <n v="1072"/>
    <x v="6"/>
    <x v="0"/>
    <n v="50"/>
  </r>
  <r>
    <x v="0"/>
    <x v="6"/>
    <x v="62"/>
    <s v="MMR001CMP115"/>
    <s v="NGCA"/>
    <s v="Sub-urban"/>
    <n v="136"/>
    <n v="1116"/>
    <n v="146"/>
    <n v="1072"/>
    <n v="146"/>
    <n v="1072"/>
    <x v="6"/>
    <x v="1"/>
    <n v="55"/>
  </r>
  <r>
    <x v="0"/>
    <x v="6"/>
    <x v="62"/>
    <s v="MMR001CMP115"/>
    <s v="NGCA"/>
    <s v="Sub-urban"/>
    <n v="136"/>
    <n v="1116"/>
    <n v="146"/>
    <n v="1072"/>
    <n v="146"/>
    <n v="1072"/>
    <x v="6"/>
    <x v="2"/>
    <n v="105"/>
  </r>
  <r>
    <x v="0"/>
    <x v="1"/>
    <x v="34"/>
    <s v="MMR001CMP105"/>
    <s v="GCA"/>
    <s v="Rural"/>
    <n v="19"/>
    <n v="72"/>
    <n v="19"/>
    <n v="72"/>
    <n v="19"/>
    <n v="72"/>
    <x v="6"/>
    <x v="0"/>
    <n v="4"/>
  </r>
  <r>
    <x v="0"/>
    <x v="1"/>
    <x v="34"/>
    <s v="MMR001CMP105"/>
    <s v="GCA"/>
    <s v="Rural"/>
    <n v="19"/>
    <n v="72"/>
    <n v="19"/>
    <n v="72"/>
    <n v="19"/>
    <n v="72"/>
    <x v="6"/>
    <x v="1"/>
    <n v="5"/>
  </r>
  <r>
    <x v="0"/>
    <x v="5"/>
    <x v="33"/>
    <s v="MMR001CMP123"/>
    <s v="NGCA"/>
    <s v="Rural"/>
    <n v="116"/>
    <n v="595"/>
    <n v="115"/>
    <n v="605"/>
    <n v="115"/>
    <n v="605"/>
    <x v="6"/>
    <x v="2"/>
    <n v="65"/>
  </r>
  <r>
    <x v="0"/>
    <x v="1"/>
    <x v="30"/>
    <s v="MMR001CMP184"/>
    <s v="GCA"/>
    <s v="Rural"/>
    <n v="35"/>
    <n v="220"/>
    <n v="35"/>
    <n v="173"/>
    <n v="35"/>
    <n v="173"/>
    <x v="6"/>
    <x v="2"/>
    <n v="11"/>
  </r>
  <r>
    <x v="0"/>
    <x v="7"/>
    <x v="13"/>
    <s v="MMR001CMP053"/>
    <s v="GCA"/>
    <s v="Urban"/>
    <n v="15"/>
    <n v="64"/>
    <n v="15"/>
    <n v="73"/>
    <n v="15"/>
    <n v="73"/>
    <x v="6"/>
    <x v="0"/>
    <n v="8"/>
  </r>
  <r>
    <x v="0"/>
    <x v="1"/>
    <x v="30"/>
    <s v="MMR001CMP184"/>
    <s v="GCA"/>
    <s v="Rural"/>
    <n v="35"/>
    <n v="220"/>
    <n v="35"/>
    <n v="173"/>
    <n v="35"/>
    <n v="173"/>
    <x v="6"/>
    <x v="0"/>
    <n v="8"/>
  </r>
  <r>
    <x v="0"/>
    <x v="5"/>
    <x v="73"/>
    <s v="MMR001CMP122"/>
    <s v="NGCA"/>
    <s v="Rural"/>
    <n v="662"/>
    <n v="3293"/>
    <n v="586"/>
    <n v="2829"/>
    <n v="586"/>
    <n v="2829"/>
    <x v="6"/>
    <x v="2"/>
    <n v="291"/>
  </r>
  <r>
    <x v="0"/>
    <x v="5"/>
    <x v="73"/>
    <s v="MMR001CMP122"/>
    <s v="NGCA"/>
    <s v="Rural"/>
    <n v="662"/>
    <n v="3293"/>
    <n v="586"/>
    <n v="2829"/>
    <n v="586"/>
    <n v="2829"/>
    <x v="6"/>
    <x v="1"/>
    <n v="151"/>
  </r>
  <r>
    <x v="0"/>
    <x v="5"/>
    <x v="73"/>
    <s v="MMR001CMP122"/>
    <s v="NGCA"/>
    <s v="Rural"/>
    <n v="662"/>
    <n v="3293"/>
    <n v="586"/>
    <n v="2829"/>
    <n v="586"/>
    <n v="2829"/>
    <x v="6"/>
    <x v="0"/>
    <n v="140"/>
  </r>
  <r>
    <x v="0"/>
    <x v="7"/>
    <x v="43"/>
    <s v="MMR001CMP055"/>
    <s v="GCA"/>
    <s v="Urban"/>
    <n v="25"/>
    <n v="104"/>
    <n v="24"/>
    <n v="107"/>
    <n v="24"/>
    <n v="107"/>
    <x v="6"/>
    <x v="0"/>
    <n v="9"/>
  </r>
  <r>
    <x v="0"/>
    <x v="7"/>
    <x v="43"/>
    <s v="MMR001CMP055"/>
    <s v="GCA"/>
    <s v="Urban"/>
    <n v="25"/>
    <n v="104"/>
    <n v="24"/>
    <n v="107"/>
    <n v="24"/>
    <n v="107"/>
    <x v="6"/>
    <x v="1"/>
    <n v="3"/>
  </r>
  <r>
    <x v="0"/>
    <x v="11"/>
    <x v="31"/>
    <s v="MMR001CMP234"/>
    <s v="GCA"/>
    <s v="Urban"/>
    <n v="59"/>
    <n v="235"/>
    <n v="59"/>
    <n v="235"/>
    <n v="59"/>
    <n v="235"/>
    <x v="6"/>
    <x v="2"/>
    <n v="19"/>
  </r>
  <r>
    <x v="0"/>
    <x v="11"/>
    <x v="31"/>
    <s v="MMR001CMP234"/>
    <s v="GCA"/>
    <s v="Urban"/>
    <n v="59"/>
    <n v="235"/>
    <n v="59"/>
    <n v="235"/>
    <n v="59"/>
    <n v="235"/>
    <x v="6"/>
    <x v="1"/>
    <n v="6"/>
  </r>
  <r>
    <x v="0"/>
    <x v="11"/>
    <x v="31"/>
    <s v="MMR001CMP234"/>
    <s v="GCA"/>
    <s v="Urban"/>
    <n v="59"/>
    <n v="235"/>
    <n v="59"/>
    <n v="235"/>
    <n v="59"/>
    <n v="235"/>
    <x v="6"/>
    <x v="0"/>
    <n v="13"/>
  </r>
  <r>
    <x v="0"/>
    <x v="1"/>
    <x v="34"/>
    <s v="MMR001CMP105"/>
    <s v="GCA"/>
    <s v="Rural"/>
    <n v="19"/>
    <n v="72"/>
    <n v="19"/>
    <n v="72"/>
    <n v="19"/>
    <n v="72"/>
    <x v="6"/>
    <x v="2"/>
    <n v="9"/>
  </r>
  <r>
    <x v="0"/>
    <x v="4"/>
    <x v="104"/>
    <s v="MMR001CMP043"/>
    <s v="NGCA"/>
    <s v="Sub-urban"/>
    <n v="154"/>
    <n v="920"/>
    <n v="512"/>
    <n v="1016"/>
    <n v="512"/>
    <n v="1016"/>
    <x v="6"/>
    <x v="0"/>
    <n v="71"/>
  </r>
  <r>
    <x v="0"/>
    <x v="0"/>
    <x v="44"/>
    <s v="MMR001CMP013"/>
    <s v="GCA"/>
    <s v="Urban"/>
    <n v="44"/>
    <n v="191"/>
    <n v="18"/>
    <n v="65"/>
    <n v="44"/>
    <n v="191"/>
    <x v="6"/>
    <x v="1"/>
    <n v="15"/>
  </r>
  <r>
    <x v="0"/>
    <x v="0"/>
    <x v="44"/>
    <s v="MMR001CMP013"/>
    <s v="GCA"/>
    <s v="Urban"/>
    <n v="44"/>
    <n v="191"/>
    <n v="18"/>
    <n v="65"/>
    <n v="44"/>
    <n v="191"/>
    <x v="6"/>
    <x v="2"/>
    <n v="25"/>
  </r>
  <r>
    <x v="0"/>
    <x v="5"/>
    <x v="8"/>
    <s v="MMR001CMP059"/>
    <s v="GCA"/>
    <s v="Urban"/>
    <n v="24"/>
    <n v="89"/>
    <n v="27"/>
    <n v="101"/>
    <n v="27"/>
    <n v="0"/>
    <x v="6"/>
    <x v="0"/>
    <n v="0"/>
  </r>
  <r>
    <x v="0"/>
    <x v="5"/>
    <x v="8"/>
    <s v="MMR001CMP059"/>
    <s v="GCA"/>
    <s v="Urban"/>
    <n v="24"/>
    <n v="89"/>
    <n v="27"/>
    <n v="101"/>
    <n v="27"/>
    <n v="0"/>
    <x v="6"/>
    <x v="1"/>
    <n v="1"/>
  </r>
  <r>
    <x v="0"/>
    <x v="5"/>
    <x v="8"/>
    <s v="MMR001CMP059"/>
    <s v="GCA"/>
    <s v="Urban"/>
    <n v="24"/>
    <n v="89"/>
    <n v="27"/>
    <n v="101"/>
    <n v="27"/>
    <n v="0"/>
    <x v="6"/>
    <x v="2"/>
    <n v="0"/>
  </r>
  <r>
    <x v="0"/>
    <x v="6"/>
    <x v="18"/>
    <s v="MMR001CMP160"/>
    <s v="NGCA"/>
    <s v="Rural"/>
    <n v="90"/>
    <n v="508"/>
    <n v="98"/>
    <n v="554"/>
    <n v="124"/>
    <n v="319"/>
    <x v="6"/>
    <x v="2"/>
    <n v="81"/>
  </r>
  <r>
    <x v="0"/>
    <x v="6"/>
    <x v="18"/>
    <s v="MMR001CMP160"/>
    <s v="NGCA"/>
    <s v="Rural"/>
    <n v="90"/>
    <n v="508"/>
    <n v="98"/>
    <n v="554"/>
    <n v="124"/>
    <n v="319"/>
    <x v="6"/>
    <x v="1"/>
    <n v="44"/>
  </r>
  <r>
    <x v="0"/>
    <x v="6"/>
    <x v="18"/>
    <s v="MMR001CMP160"/>
    <s v="NGCA"/>
    <s v="Rural"/>
    <n v="90"/>
    <n v="508"/>
    <n v="98"/>
    <n v="554"/>
    <n v="124"/>
    <n v="319"/>
    <x v="6"/>
    <x v="0"/>
    <n v="37"/>
  </r>
  <r>
    <x v="0"/>
    <x v="0"/>
    <x v="47"/>
    <s v="MMR001CMP009"/>
    <s v="GCA"/>
    <s v="Urban"/>
    <n v="90"/>
    <n v="487"/>
    <n v="75"/>
    <n v="423"/>
    <n v="91"/>
    <n v="491"/>
    <x v="6"/>
    <x v="0"/>
    <n v="28"/>
  </r>
  <r>
    <x v="0"/>
    <x v="7"/>
    <x v="13"/>
    <s v="MMR001CMP053"/>
    <s v="GCA"/>
    <s v="Urban"/>
    <n v="15"/>
    <n v="64"/>
    <n v="15"/>
    <n v="73"/>
    <n v="15"/>
    <n v="73"/>
    <x v="6"/>
    <x v="2"/>
    <n v="10"/>
  </r>
  <r>
    <x v="0"/>
    <x v="0"/>
    <x v="47"/>
    <s v="MMR001CMP009"/>
    <s v="GCA"/>
    <s v="Urban"/>
    <n v="90"/>
    <n v="487"/>
    <n v="75"/>
    <n v="423"/>
    <n v="91"/>
    <n v="491"/>
    <x v="6"/>
    <x v="2"/>
    <n v="55"/>
  </r>
  <r>
    <x v="0"/>
    <x v="7"/>
    <x v="13"/>
    <s v="MMR001CMP053"/>
    <s v="GCA"/>
    <s v="Urban"/>
    <n v="15"/>
    <n v="64"/>
    <n v="15"/>
    <n v="73"/>
    <n v="15"/>
    <n v="73"/>
    <x v="6"/>
    <x v="1"/>
    <n v="2"/>
  </r>
  <r>
    <x v="0"/>
    <x v="4"/>
    <x v="104"/>
    <s v="MMR001CMP043"/>
    <s v="NGCA"/>
    <s v="Sub-urban"/>
    <n v="154"/>
    <n v="920"/>
    <n v="512"/>
    <n v="1016"/>
    <n v="512"/>
    <n v="1016"/>
    <x v="6"/>
    <x v="1"/>
    <n v="59"/>
  </r>
  <r>
    <x v="0"/>
    <x v="4"/>
    <x v="104"/>
    <s v="MMR001CMP043"/>
    <s v="NGCA"/>
    <s v="Sub-urban"/>
    <n v="154"/>
    <n v="920"/>
    <n v="512"/>
    <n v="1016"/>
    <n v="512"/>
    <n v="1016"/>
    <x v="6"/>
    <x v="2"/>
    <n v="130"/>
  </r>
  <r>
    <x v="0"/>
    <x v="10"/>
    <x v="81"/>
    <s v="MMR001CMP080"/>
    <s v="GCA"/>
    <s v="Urban"/>
    <n v="12"/>
    <n v="55"/>
    <n v="12"/>
    <n v="62"/>
    <n v="12"/>
    <n v="62"/>
    <x v="6"/>
    <x v="2"/>
    <n v="7"/>
  </r>
  <r>
    <x v="0"/>
    <x v="10"/>
    <x v="81"/>
    <s v="MMR001CMP080"/>
    <s v="GCA"/>
    <s v="Urban"/>
    <n v="12"/>
    <n v="55"/>
    <n v="12"/>
    <n v="62"/>
    <n v="12"/>
    <n v="62"/>
    <x v="6"/>
    <x v="1"/>
    <n v="5"/>
  </r>
  <r>
    <x v="0"/>
    <x v="10"/>
    <x v="81"/>
    <s v="MMR001CMP080"/>
    <s v="GCA"/>
    <s v="Urban"/>
    <n v="12"/>
    <n v="55"/>
    <n v="12"/>
    <n v="62"/>
    <n v="12"/>
    <n v="62"/>
    <x v="6"/>
    <x v="0"/>
    <n v="2"/>
  </r>
  <r>
    <x v="0"/>
    <x v="1"/>
    <x v="45"/>
    <s v="MMR001CMP174"/>
    <s v="GCA"/>
    <s v="Urban"/>
    <n v="65"/>
    <n v="347"/>
    <n v="66"/>
    <n v="354"/>
    <n v="66"/>
    <n v="0"/>
    <x v="6"/>
    <x v="2"/>
    <n v="0"/>
  </r>
  <r>
    <x v="0"/>
    <x v="1"/>
    <x v="45"/>
    <s v="MMR001CMP174"/>
    <s v="GCA"/>
    <s v="Urban"/>
    <n v="65"/>
    <n v="347"/>
    <n v="66"/>
    <n v="354"/>
    <n v="66"/>
    <n v="0"/>
    <x v="6"/>
    <x v="1"/>
    <n v="18"/>
  </r>
  <r>
    <x v="0"/>
    <x v="1"/>
    <x v="45"/>
    <s v="MMR001CMP174"/>
    <s v="GCA"/>
    <s v="Urban"/>
    <n v="65"/>
    <n v="347"/>
    <n v="66"/>
    <n v="354"/>
    <n v="66"/>
    <n v="0"/>
    <x v="6"/>
    <x v="0"/>
    <n v="15"/>
  </r>
  <r>
    <x v="0"/>
    <x v="6"/>
    <x v="40"/>
    <s v="MMR001CMP039"/>
    <s v="GCA"/>
    <s v="Rural"/>
    <n v="48"/>
    <n v="199"/>
    <n v="46"/>
    <n v="192"/>
    <n v="46"/>
    <n v="192"/>
    <x v="6"/>
    <x v="0"/>
    <n v="11"/>
  </r>
  <r>
    <x v="0"/>
    <x v="0"/>
    <x v="47"/>
    <s v="MMR001CMP009"/>
    <s v="GCA"/>
    <s v="Urban"/>
    <n v="90"/>
    <n v="487"/>
    <n v="75"/>
    <n v="423"/>
    <n v="91"/>
    <n v="491"/>
    <x v="6"/>
    <x v="1"/>
    <n v="27"/>
  </r>
  <r>
    <x v="0"/>
    <x v="0"/>
    <x v="10"/>
    <s v="MMR001CMP003"/>
    <s v="GCA"/>
    <s v="Urban"/>
    <n v="32"/>
    <n v="146"/>
    <n v="28"/>
    <n v="138"/>
    <n v="32"/>
    <n v="161"/>
    <x v="6"/>
    <x v="2"/>
    <n v="24"/>
  </r>
  <r>
    <x v="0"/>
    <x v="7"/>
    <x v="43"/>
    <s v="MMR001CMP055"/>
    <s v="GCA"/>
    <s v="Urban"/>
    <n v="25"/>
    <n v="104"/>
    <n v="24"/>
    <n v="107"/>
    <n v="24"/>
    <n v="107"/>
    <x v="6"/>
    <x v="2"/>
    <n v="12"/>
  </r>
  <r>
    <x v="0"/>
    <x v="6"/>
    <x v="9"/>
    <s v="MMR001CMP029"/>
    <s v="GCA"/>
    <s v="Rural"/>
    <n v="222"/>
    <n v="1208"/>
    <n v="222"/>
    <n v="1208"/>
    <n v="222"/>
    <n v="1208"/>
    <x v="6"/>
    <x v="0"/>
    <n v="45"/>
  </r>
  <r>
    <x v="0"/>
    <x v="6"/>
    <x v="37"/>
    <s v="MMR001CMP040"/>
    <s v="GCA"/>
    <s v="Rural"/>
    <n v="428"/>
    <n v="2219"/>
    <n v="396"/>
    <n v="2120"/>
    <n v="396"/>
    <n v="2120"/>
    <x v="6"/>
    <x v="1"/>
    <n v="114"/>
  </r>
  <r>
    <x v="0"/>
    <x v="6"/>
    <x v="37"/>
    <s v="MMR001CMP040"/>
    <s v="GCA"/>
    <s v="Rural"/>
    <n v="428"/>
    <n v="2219"/>
    <n v="396"/>
    <n v="2120"/>
    <n v="396"/>
    <n v="2120"/>
    <x v="6"/>
    <x v="2"/>
    <n v="209"/>
  </r>
  <r>
    <x v="0"/>
    <x v="5"/>
    <x v="28"/>
    <s v="MMR001CMP062"/>
    <s v="GCA"/>
    <s v="Urban"/>
    <n v="261"/>
    <n v="1155"/>
    <n v="259"/>
    <n v="1160"/>
    <n v="259"/>
    <n v="0"/>
    <x v="6"/>
    <x v="0"/>
    <n v="74"/>
  </r>
  <r>
    <x v="0"/>
    <x v="5"/>
    <x v="28"/>
    <s v="MMR001CMP062"/>
    <s v="GCA"/>
    <s v="Urban"/>
    <n v="261"/>
    <n v="1155"/>
    <n v="259"/>
    <n v="1160"/>
    <n v="259"/>
    <n v="0"/>
    <x v="6"/>
    <x v="1"/>
    <n v="63"/>
  </r>
  <r>
    <x v="0"/>
    <x v="5"/>
    <x v="28"/>
    <s v="MMR001CMP062"/>
    <s v="GCA"/>
    <s v="Urban"/>
    <n v="261"/>
    <n v="1155"/>
    <n v="259"/>
    <n v="1160"/>
    <n v="259"/>
    <n v="0"/>
    <x v="6"/>
    <x v="2"/>
    <n v="0"/>
  </r>
  <r>
    <x v="0"/>
    <x v="3"/>
    <x v="6"/>
    <s v="MMR001CMP077"/>
    <s v="GCA"/>
    <s v="Mixed"/>
    <n v="18"/>
    <n v="79"/>
    <n v="18"/>
    <n v="81"/>
    <n v="18"/>
    <n v="81"/>
    <x v="6"/>
    <x v="0"/>
    <n v="7"/>
  </r>
  <r>
    <x v="0"/>
    <x v="0"/>
    <x v="10"/>
    <s v="MMR001CMP003"/>
    <s v="GCA"/>
    <s v="Urban"/>
    <n v="32"/>
    <n v="146"/>
    <n v="28"/>
    <n v="138"/>
    <n v="32"/>
    <n v="161"/>
    <x v="6"/>
    <x v="1"/>
    <n v="14"/>
  </r>
  <r>
    <x v="0"/>
    <x v="6"/>
    <x v="9"/>
    <s v="MMR001CMP029"/>
    <s v="GCA"/>
    <s v="Rural"/>
    <n v="222"/>
    <n v="1208"/>
    <n v="222"/>
    <n v="1208"/>
    <n v="222"/>
    <n v="1208"/>
    <x v="6"/>
    <x v="2"/>
    <n v="95"/>
  </r>
  <r>
    <x v="0"/>
    <x v="5"/>
    <x v="33"/>
    <s v="MMR001CMP123"/>
    <s v="NGCA"/>
    <s v="Rural"/>
    <n v="116"/>
    <n v="595"/>
    <n v="115"/>
    <n v="605"/>
    <n v="115"/>
    <n v="605"/>
    <x v="6"/>
    <x v="0"/>
    <n v="29"/>
  </r>
  <r>
    <x v="0"/>
    <x v="1"/>
    <x v="75"/>
    <s v="MMR001CMP183"/>
    <s v="GCA"/>
    <s v="Mixed"/>
    <n v="8"/>
    <n v="40"/>
    <n v="8"/>
    <m/>
    <n v="8"/>
    <n v="0"/>
    <x v="6"/>
    <x v="0"/>
    <n v="2"/>
  </r>
  <r>
    <x v="0"/>
    <x v="7"/>
    <x v="39"/>
    <s v="MMR001CMP051"/>
    <s v="GCA"/>
    <s v="Urban"/>
    <n v="23"/>
    <n v="86"/>
    <n v="13"/>
    <n v="55"/>
    <n v="14"/>
    <n v="65"/>
    <x v="6"/>
    <x v="0"/>
    <n v="3"/>
  </r>
  <r>
    <x v="0"/>
    <x v="7"/>
    <x v="39"/>
    <s v="MMR001CMP051"/>
    <s v="GCA"/>
    <s v="Urban"/>
    <n v="23"/>
    <n v="86"/>
    <n v="13"/>
    <n v="55"/>
    <n v="14"/>
    <n v="65"/>
    <x v="6"/>
    <x v="1"/>
    <n v="7"/>
  </r>
  <r>
    <x v="0"/>
    <x v="7"/>
    <x v="39"/>
    <s v="MMR001CMP051"/>
    <s v="GCA"/>
    <s v="Urban"/>
    <n v="23"/>
    <n v="86"/>
    <n v="13"/>
    <n v="55"/>
    <n v="14"/>
    <n v="65"/>
    <x v="6"/>
    <x v="2"/>
    <n v="10"/>
  </r>
  <r>
    <x v="0"/>
    <x v="0"/>
    <x v="53"/>
    <s v="MMR001CMP162"/>
    <s v="GCA"/>
    <s v="Rural"/>
    <n v="43"/>
    <n v="207"/>
    <n v="43"/>
    <n v="269"/>
    <n v="43"/>
    <n v="270"/>
    <x v="6"/>
    <x v="2"/>
    <n v="0"/>
  </r>
  <r>
    <x v="0"/>
    <x v="0"/>
    <x v="53"/>
    <s v="MMR001CMP162"/>
    <s v="GCA"/>
    <s v="Rural"/>
    <n v="43"/>
    <n v="207"/>
    <n v="43"/>
    <n v="269"/>
    <n v="43"/>
    <n v="270"/>
    <x v="6"/>
    <x v="1"/>
    <n v="0"/>
  </r>
  <r>
    <x v="0"/>
    <x v="0"/>
    <x v="53"/>
    <s v="MMR001CMP162"/>
    <s v="GCA"/>
    <s v="Rural"/>
    <n v="43"/>
    <n v="207"/>
    <n v="43"/>
    <n v="269"/>
    <n v="43"/>
    <n v="270"/>
    <x v="6"/>
    <x v="0"/>
    <n v="0"/>
  </r>
  <r>
    <x v="0"/>
    <x v="1"/>
    <x v="49"/>
    <s v="MMR001CMP179"/>
    <s v="GCA"/>
    <s v="Rural"/>
    <n v="77"/>
    <n v="393"/>
    <n v="77"/>
    <n v="393"/>
    <n v="77"/>
    <n v="393"/>
    <x v="6"/>
    <x v="2"/>
    <n v="35"/>
  </r>
  <r>
    <x v="0"/>
    <x v="1"/>
    <x v="49"/>
    <s v="MMR001CMP179"/>
    <s v="GCA"/>
    <s v="Rural"/>
    <n v="77"/>
    <n v="393"/>
    <n v="77"/>
    <n v="393"/>
    <n v="77"/>
    <n v="393"/>
    <x v="6"/>
    <x v="1"/>
    <n v="19"/>
  </r>
  <r>
    <x v="0"/>
    <x v="1"/>
    <x v="49"/>
    <s v="MMR001CMP179"/>
    <s v="GCA"/>
    <s v="Rural"/>
    <n v="77"/>
    <n v="393"/>
    <n v="77"/>
    <n v="393"/>
    <n v="77"/>
    <n v="393"/>
    <x v="6"/>
    <x v="0"/>
    <n v="16"/>
  </r>
  <r>
    <x v="0"/>
    <x v="5"/>
    <x v="33"/>
    <s v="MMR001CMP123"/>
    <s v="NGCA"/>
    <s v="Rural"/>
    <n v="116"/>
    <n v="595"/>
    <n v="115"/>
    <n v="605"/>
    <n v="115"/>
    <n v="605"/>
    <x v="6"/>
    <x v="1"/>
    <n v="36"/>
  </r>
  <r>
    <x v="0"/>
    <x v="0"/>
    <x v="21"/>
    <s v="MMR001CMP018"/>
    <s v="GCA"/>
    <s v="Urban"/>
    <n v="203"/>
    <n v="1072"/>
    <n v="198"/>
    <n v="1084"/>
    <n v="204"/>
    <n v="1104"/>
    <x v="6"/>
    <x v="0"/>
    <n v="70"/>
  </r>
  <r>
    <x v="0"/>
    <x v="0"/>
    <x v="55"/>
    <s v="MMR001CMP016"/>
    <s v="GCA"/>
    <s v="Urban"/>
    <n v="60"/>
    <n v="293"/>
    <n v="60"/>
    <n v="293"/>
    <n v="60"/>
    <n v="293"/>
    <x v="6"/>
    <x v="2"/>
    <n v="32"/>
  </r>
  <r>
    <x v="0"/>
    <x v="1"/>
    <x v="70"/>
    <s v="MMR001CMP169"/>
    <s v="GCA"/>
    <s v="Rural"/>
    <n v="36"/>
    <n v="220"/>
    <n v="36"/>
    <n v="220"/>
    <n v="36"/>
    <n v="220"/>
    <x v="6"/>
    <x v="0"/>
    <n v="13"/>
  </r>
  <r>
    <x v="0"/>
    <x v="1"/>
    <x v="70"/>
    <s v="MMR001CMP169"/>
    <s v="GCA"/>
    <s v="Rural"/>
    <n v="36"/>
    <n v="220"/>
    <n v="36"/>
    <n v="220"/>
    <n v="36"/>
    <n v="220"/>
    <x v="6"/>
    <x v="1"/>
    <n v="18"/>
  </r>
  <r>
    <x v="0"/>
    <x v="1"/>
    <x v="70"/>
    <s v="MMR001CMP169"/>
    <s v="GCA"/>
    <s v="Rural"/>
    <n v="36"/>
    <n v="220"/>
    <n v="36"/>
    <n v="220"/>
    <n v="36"/>
    <n v="220"/>
    <x v="6"/>
    <x v="2"/>
    <n v="31"/>
  </r>
  <r>
    <x v="0"/>
    <x v="5"/>
    <x v="48"/>
    <s v="MMR001CMP121"/>
    <s v="NGCA"/>
    <s v="Rural"/>
    <n v="1695"/>
    <n v="7145"/>
    <n v="1501"/>
    <n v="8042"/>
    <n v="1643"/>
    <n v="8780"/>
    <x v="6"/>
    <x v="2"/>
    <n v="913"/>
  </r>
  <r>
    <x v="0"/>
    <x v="5"/>
    <x v="48"/>
    <s v="MMR001CMP121"/>
    <s v="NGCA"/>
    <s v="Rural"/>
    <n v="1695"/>
    <n v="7145"/>
    <n v="1501"/>
    <n v="8042"/>
    <n v="1643"/>
    <n v="8780"/>
    <x v="6"/>
    <x v="1"/>
    <n v="442"/>
  </r>
  <r>
    <x v="0"/>
    <x v="5"/>
    <x v="48"/>
    <s v="MMR001CMP121"/>
    <s v="NGCA"/>
    <s v="Rural"/>
    <n v="1695"/>
    <n v="7145"/>
    <n v="1501"/>
    <n v="8042"/>
    <n v="1643"/>
    <n v="8780"/>
    <x v="6"/>
    <x v="0"/>
    <n v="471"/>
  </r>
  <r>
    <x v="0"/>
    <x v="6"/>
    <x v="40"/>
    <s v="MMR001CMP039"/>
    <s v="GCA"/>
    <s v="Rural"/>
    <n v="48"/>
    <n v="199"/>
    <n v="46"/>
    <n v="192"/>
    <n v="46"/>
    <n v="192"/>
    <x v="6"/>
    <x v="1"/>
    <n v="7"/>
  </r>
  <r>
    <x v="0"/>
    <x v="6"/>
    <x v="40"/>
    <s v="MMR001CMP039"/>
    <s v="GCA"/>
    <s v="Rural"/>
    <n v="48"/>
    <n v="199"/>
    <n v="46"/>
    <n v="192"/>
    <n v="46"/>
    <n v="192"/>
    <x v="6"/>
    <x v="2"/>
    <n v="18"/>
  </r>
  <r>
    <x v="0"/>
    <x v="6"/>
    <x v="9"/>
    <s v="MMR001CMP029"/>
    <s v="GCA"/>
    <s v="Rural"/>
    <n v="222"/>
    <n v="1208"/>
    <n v="222"/>
    <n v="1208"/>
    <n v="222"/>
    <n v="1208"/>
    <x v="6"/>
    <x v="1"/>
    <n v="50"/>
  </r>
  <r>
    <x v="0"/>
    <x v="0"/>
    <x v="21"/>
    <s v="MMR001CMP018"/>
    <s v="GCA"/>
    <s v="Urban"/>
    <n v="203"/>
    <n v="1072"/>
    <n v="198"/>
    <n v="1084"/>
    <n v="204"/>
    <n v="1104"/>
    <x v="6"/>
    <x v="1"/>
    <n v="60"/>
  </r>
  <r>
    <x v="0"/>
    <x v="0"/>
    <x v="61"/>
    <s v="MMR001CMP024"/>
    <s v="GCA"/>
    <s v="Rural"/>
    <n v="67"/>
    <n v="327"/>
    <n v="68"/>
    <n v="327"/>
    <n v="68"/>
    <n v="327"/>
    <x v="6"/>
    <x v="0"/>
    <n v="21"/>
  </r>
  <r>
    <x v="0"/>
    <x v="7"/>
    <x v="36"/>
    <s v="MMR001CMP049"/>
    <s v="GCA"/>
    <s v="Urban"/>
    <n v="116"/>
    <n v="659"/>
    <n v="113"/>
    <n v="641"/>
    <n v="120"/>
    <n v="680"/>
    <x v="6"/>
    <x v="0"/>
    <n v="51"/>
  </r>
  <r>
    <x v="0"/>
    <x v="7"/>
    <x v="36"/>
    <s v="MMR001CMP049"/>
    <s v="GCA"/>
    <s v="Urban"/>
    <n v="116"/>
    <n v="659"/>
    <n v="113"/>
    <n v="641"/>
    <n v="120"/>
    <n v="680"/>
    <x v="6"/>
    <x v="1"/>
    <n v="37"/>
  </r>
  <r>
    <x v="0"/>
    <x v="7"/>
    <x v="36"/>
    <s v="MMR001CMP049"/>
    <s v="GCA"/>
    <s v="Urban"/>
    <n v="116"/>
    <n v="659"/>
    <n v="113"/>
    <n v="641"/>
    <n v="120"/>
    <n v="680"/>
    <x v="6"/>
    <x v="2"/>
    <n v="88"/>
  </r>
  <r>
    <x v="0"/>
    <x v="0"/>
    <x v="7"/>
    <s v="MMR001CMP019"/>
    <s v="GCA"/>
    <s v="Urban"/>
    <n v="105"/>
    <n v="462"/>
    <n v="103"/>
    <n v="462"/>
    <n v="123"/>
    <n v="463"/>
    <x v="6"/>
    <x v="2"/>
    <n v="0"/>
  </r>
  <r>
    <x v="0"/>
    <x v="0"/>
    <x v="7"/>
    <s v="MMR001CMP019"/>
    <s v="GCA"/>
    <s v="Urban"/>
    <n v="105"/>
    <n v="462"/>
    <n v="103"/>
    <n v="462"/>
    <n v="123"/>
    <n v="463"/>
    <x v="6"/>
    <x v="1"/>
    <n v="0"/>
  </r>
  <r>
    <x v="0"/>
    <x v="0"/>
    <x v="7"/>
    <s v="MMR001CMP019"/>
    <s v="GCA"/>
    <s v="Urban"/>
    <n v="105"/>
    <n v="462"/>
    <n v="103"/>
    <n v="462"/>
    <n v="123"/>
    <n v="463"/>
    <x v="6"/>
    <x v="0"/>
    <n v="0"/>
  </r>
  <r>
    <x v="0"/>
    <x v="6"/>
    <x v="37"/>
    <s v="MMR001CMP040"/>
    <s v="GCA"/>
    <s v="Rural"/>
    <n v="428"/>
    <n v="2219"/>
    <n v="396"/>
    <n v="2120"/>
    <n v="396"/>
    <n v="2120"/>
    <x v="6"/>
    <x v="0"/>
    <n v="95"/>
  </r>
  <r>
    <x v="0"/>
    <x v="1"/>
    <x v="75"/>
    <s v="MMR001CMP183"/>
    <s v="GCA"/>
    <s v="Mixed"/>
    <n v="8"/>
    <n v="40"/>
    <n v="8"/>
    <m/>
    <n v="8"/>
    <n v="0"/>
    <x v="6"/>
    <x v="2"/>
    <n v="0"/>
  </r>
  <r>
    <x v="0"/>
    <x v="1"/>
    <x v="75"/>
    <s v="MMR001CMP183"/>
    <s v="GCA"/>
    <s v="Mixed"/>
    <n v="8"/>
    <n v="40"/>
    <n v="8"/>
    <m/>
    <n v="8"/>
    <n v="0"/>
    <x v="6"/>
    <x v="1"/>
    <n v="2"/>
  </r>
  <r>
    <x v="0"/>
    <x v="0"/>
    <x v="21"/>
    <s v="MMR001CMP018"/>
    <s v="GCA"/>
    <s v="Urban"/>
    <n v="203"/>
    <n v="1072"/>
    <n v="198"/>
    <n v="1084"/>
    <n v="204"/>
    <n v="1104"/>
    <x v="6"/>
    <x v="2"/>
    <n v="130"/>
  </r>
  <r>
    <x v="0"/>
    <x v="3"/>
    <x v="57"/>
    <s v="MMR001CMP079"/>
    <s v="GCA"/>
    <s v="Urban"/>
    <n v="14"/>
    <n v="44"/>
    <n v="12"/>
    <n v="42"/>
    <n v="12"/>
    <n v="42"/>
    <x v="6"/>
    <x v="0"/>
    <n v="2"/>
  </r>
  <r>
    <x v="0"/>
    <x v="6"/>
    <x v="60"/>
    <s v="MMR001CMP025"/>
    <s v="GCA"/>
    <s v="Urban"/>
    <n v="65"/>
    <n v="328"/>
    <n v="31"/>
    <n v="170"/>
    <n v="65"/>
    <n v="328"/>
    <x v="6"/>
    <x v="0"/>
    <n v="30"/>
  </r>
  <r>
    <x v="0"/>
    <x v="8"/>
    <x v="24"/>
    <s v="MMR001CMP128"/>
    <s v="NGCA"/>
    <s v="Rural"/>
    <n v="545"/>
    <n v="2560"/>
    <n v="553"/>
    <n v="2692"/>
    <n v="553"/>
    <n v="0"/>
    <x v="6"/>
    <x v="1"/>
    <n v="285"/>
  </r>
  <r>
    <x v="0"/>
    <x v="2"/>
    <x v="2"/>
    <s v="MMR001CMP068"/>
    <s v="GCA"/>
    <s v="Urban"/>
    <n v="41"/>
    <n v="152"/>
    <n v="38"/>
    <n v="165"/>
    <n v="38"/>
    <n v="0"/>
    <x v="6"/>
    <x v="1"/>
    <n v="9"/>
  </r>
  <r>
    <x v="0"/>
    <x v="6"/>
    <x v="22"/>
    <s v="MMR001CMP027"/>
    <s v="GCA"/>
    <s v="Rural"/>
    <n v="22"/>
    <n v="128"/>
    <n v="21"/>
    <n v="123"/>
    <n v="22"/>
    <n v="128"/>
    <x v="6"/>
    <x v="0"/>
    <n v="9"/>
  </r>
  <r>
    <x v="0"/>
    <x v="6"/>
    <x v="22"/>
    <s v="MMR001CMP027"/>
    <s v="GCA"/>
    <s v="Rural"/>
    <n v="22"/>
    <n v="128"/>
    <n v="21"/>
    <n v="123"/>
    <n v="22"/>
    <n v="128"/>
    <x v="6"/>
    <x v="1"/>
    <n v="6"/>
  </r>
  <r>
    <x v="0"/>
    <x v="2"/>
    <x v="2"/>
    <s v="MMR001CMP068"/>
    <s v="GCA"/>
    <s v="Urban"/>
    <n v="41"/>
    <n v="152"/>
    <n v="38"/>
    <n v="165"/>
    <n v="38"/>
    <n v="0"/>
    <x v="6"/>
    <x v="0"/>
    <n v="6"/>
  </r>
  <r>
    <x v="0"/>
    <x v="8"/>
    <x v="24"/>
    <s v="MMR001CMP128"/>
    <s v="NGCA"/>
    <s v="Rural"/>
    <n v="545"/>
    <n v="2560"/>
    <n v="553"/>
    <n v="2692"/>
    <n v="553"/>
    <n v="0"/>
    <x v="6"/>
    <x v="2"/>
    <n v="0"/>
  </r>
  <r>
    <x v="0"/>
    <x v="6"/>
    <x v="22"/>
    <s v="MMR001CMP027"/>
    <s v="GCA"/>
    <s v="Rural"/>
    <n v="22"/>
    <n v="128"/>
    <n v="21"/>
    <n v="123"/>
    <n v="22"/>
    <n v="128"/>
    <x v="6"/>
    <x v="2"/>
    <n v="15"/>
  </r>
  <r>
    <x v="0"/>
    <x v="8"/>
    <x v="69"/>
    <s v="MMR001CMP129"/>
    <s v="NGCA"/>
    <s v="Rural"/>
    <n v="245"/>
    <n v="1232"/>
    <n v="425"/>
    <n v="1982"/>
    <n v="425"/>
    <n v="0"/>
    <x v="6"/>
    <x v="0"/>
    <n v="102"/>
  </r>
  <r>
    <x v="0"/>
    <x v="6"/>
    <x v="60"/>
    <s v="MMR001CMP025"/>
    <s v="GCA"/>
    <s v="Urban"/>
    <n v="65"/>
    <n v="328"/>
    <n v="31"/>
    <n v="170"/>
    <n v="65"/>
    <n v="328"/>
    <x v="6"/>
    <x v="2"/>
    <n v="48"/>
  </r>
  <r>
    <x v="0"/>
    <x v="1"/>
    <x v="25"/>
    <s v="MMR001CMP091"/>
    <s v="GCA"/>
    <s v="Urban"/>
    <n v="5"/>
    <n v="26"/>
    <n v="5"/>
    <n v="27"/>
    <n v="5"/>
    <n v="0"/>
    <x v="6"/>
    <x v="2"/>
    <n v="0"/>
  </r>
  <r>
    <x v="0"/>
    <x v="8"/>
    <x v="79"/>
    <s v="MMR001CMP230"/>
    <s v="GCA"/>
    <s v="Rural"/>
    <n v="113"/>
    <n v="490"/>
    <n v="113"/>
    <n v="476"/>
    <n v="113"/>
    <n v="476"/>
    <x v="6"/>
    <x v="2"/>
    <n v="53"/>
  </r>
  <r>
    <x v="0"/>
    <x v="0"/>
    <x v="63"/>
    <s v="MMR001CMP007"/>
    <s v="GCA"/>
    <s v="Urban"/>
    <n v="22"/>
    <n v="111"/>
    <n v="21"/>
    <n v="102"/>
    <n v="22"/>
    <n v="111"/>
    <x v="6"/>
    <x v="1"/>
    <n v="9"/>
  </r>
  <r>
    <x v="0"/>
    <x v="1"/>
    <x v="52"/>
    <s v="MMR001CMP191"/>
    <s v="GCA"/>
    <s v="Urban"/>
    <n v="13"/>
    <n v="75"/>
    <n v="8"/>
    <n v="46"/>
    <n v="8"/>
    <n v="0"/>
    <x v="6"/>
    <x v="1"/>
    <n v="1"/>
  </r>
  <r>
    <x v="0"/>
    <x v="1"/>
    <x v="54"/>
    <s v="MMR001CMP148"/>
    <s v="GCA"/>
    <s v="Mixed"/>
    <n v="14"/>
    <n v="47"/>
    <n v="14"/>
    <n v="47"/>
    <n v="14"/>
    <n v="47"/>
    <x v="6"/>
    <x v="2"/>
    <n v="4"/>
  </r>
  <r>
    <x v="0"/>
    <x v="3"/>
    <x v="57"/>
    <s v="MMR001CMP079"/>
    <s v="GCA"/>
    <s v="Urban"/>
    <n v="14"/>
    <n v="44"/>
    <n v="12"/>
    <n v="42"/>
    <n v="12"/>
    <n v="42"/>
    <x v="6"/>
    <x v="1"/>
    <n v="1"/>
  </r>
  <r>
    <x v="0"/>
    <x v="1"/>
    <x v="32"/>
    <s v="MMR001CMP168"/>
    <s v="GCA"/>
    <s v="Rural"/>
    <n v="66"/>
    <n v="367"/>
    <n v="60"/>
    <n v="374"/>
    <n v="70"/>
    <n v="366"/>
    <x v="6"/>
    <x v="0"/>
    <n v="0"/>
  </r>
  <r>
    <x v="0"/>
    <x v="1"/>
    <x v="32"/>
    <s v="MMR001CMP168"/>
    <s v="GCA"/>
    <s v="Rural"/>
    <n v="66"/>
    <n v="367"/>
    <n v="60"/>
    <n v="374"/>
    <n v="70"/>
    <n v="366"/>
    <x v="6"/>
    <x v="1"/>
    <n v="0"/>
  </r>
  <r>
    <x v="0"/>
    <x v="1"/>
    <x v="32"/>
    <s v="MMR001CMP168"/>
    <s v="GCA"/>
    <s v="Rural"/>
    <n v="66"/>
    <n v="367"/>
    <n v="60"/>
    <n v="374"/>
    <n v="70"/>
    <n v="366"/>
    <x v="6"/>
    <x v="2"/>
    <n v="0"/>
  </r>
  <r>
    <x v="0"/>
    <x v="1"/>
    <x v="52"/>
    <s v="MMR001CMP191"/>
    <s v="GCA"/>
    <s v="Urban"/>
    <n v="13"/>
    <n v="75"/>
    <n v="8"/>
    <n v="46"/>
    <n v="8"/>
    <n v="0"/>
    <x v="6"/>
    <x v="2"/>
    <n v="0"/>
  </r>
  <r>
    <x v="0"/>
    <x v="0"/>
    <x v="63"/>
    <s v="MMR001CMP007"/>
    <s v="GCA"/>
    <s v="Urban"/>
    <n v="22"/>
    <n v="111"/>
    <n v="21"/>
    <n v="102"/>
    <n v="22"/>
    <n v="111"/>
    <x v="6"/>
    <x v="0"/>
    <n v="7"/>
  </r>
  <r>
    <x v="0"/>
    <x v="0"/>
    <x v="74"/>
    <s v="MMR001CMP010"/>
    <s v="GCA"/>
    <s v="Urban"/>
    <n v="6"/>
    <n v="39"/>
    <n v="6"/>
    <n v="39"/>
    <n v="28"/>
    <n v="145"/>
    <x v="6"/>
    <x v="2"/>
    <n v="15"/>
  </r>
  <r>
    <x v="0"/>
    <x v="0"/>
    <x v="74"/>
    <s v="MMR001CMP010"/>
    <s v="GCA"/>
    <s v="Urban"/>
    <n v="6"/>
    <n v="39"/>
    <n v="6"/>
    <n v="39"/>
    <n v="28"/>
    <n v="145"/>
    <x v="6"/>
    <x v="1"/>
    <n v="9"/>
  </r>
  <r>
    <x v="0"/>
    <x v="0"/>
    <x v="67"/>
    <s v="MMR001CMP006"/>
    <s v="GCA"/>
    <s v="Urban"/>
    <n v="95"/>
    <n v="385"/>
    <m/>
    <m/>
    <m/>
    <n v="395"/>
    <x v="6"/>
    <x v="0"/>
    <n v="23"/>
  </r>
  <r>
    <x v="0"/>
    <x v="7"/>
    <x v="29"/>
    <s v="MMR001CMP050"/>
    <s v="GCA"/>
    <s v="Urban"/>
    <n v="274"/>
    <n v="1349"/>
    <n v="255"/>
    <n v="1126"/>
    <n v="255"/>
    <n v="0"/>
    <x v="6"/>
    <x v="2"/>
    <n v="0"/>
  </r>
  <r>
    <x v="0"/>
    <x v="7"/>
    <x v="29"/>
    <s v="MMR001CMP050"/>
    <s v="GCA"/>
    <s v="Urban"/>
    <n v="274"/>
    <n v="1349"/>
    <n v="255"/>
    <n v="1126"/>
    <n v="255"/>
    <n v="0"/>
    <x v="6"/>
    <x v="1"/>
    <n v="64"/>
  </r>
  <r>
    <x v="0"/>
    <x v="7"/>
    <x v="29"/>
    <s v="MMR001CMP050"/>
    <s v="GCA"/>
    <s v="Urban"/>
    <n v="274"/>
    <n v="1349"/>
    <n v="255"/>
    <n v="1126"/>
    <n v="255"/>
    <n v="0"/>
    <x v="6"/>
    <x v="0"/>
    <n v="71"/>
  </r>
  <r>
    <x v="0"/>
    <x v="1"/>
    <x v="52"/>
    <s v="MMR001CMP191"/>
    <s v="GCA"/>
    <s v="Urban"/>
    <n v="13"/>
    <n v="75"/>
    <n v="8"/>
    <n v="46"/>
    <n v="8"/>
    <n v="0"/>
    <x v="6"/>
    <x v="0"/>
    <n v="2"/>
  </r>
  <r>
    <x v="0"/>
    <x v="1"/>
    <x v="80"/>
    <s v="MMR001CMP192"/>
    <s v="GCA"/>
    <s v="Urban"/>
    <n v="17"/>
    <n v="64"/>
    <n v="12"/>
    <n v="47"/>
    <n v="12"/>
    <n v="0"/>
    <x v="6"/>
    <x v="1"/>
    <n v="1"/>
  </r>
  <r>
    <x v="0"/>
    <x v="8"/>
    <x v="69"/>
    <s v="MMR001CMP129"/>
    <s v="NGCA"/>
    <s v="Rural"/>
    <n v="245"/>
    <n v="1232"/>
    <n v="425"/>
    <n v="1982"/>
    <n v="425"/>
    <n v="0"/>
    <x v="6"/>
    <x v="1"/>
    <n v="140"/>
  </r>
  <r>
    <x v="0"/>
    <x v="8"/>
    <x v="69"/>
    <s v="MMR001CMP129"/>
    <s v="NGCA"/>
    <s v="Rural"/>
    <n v="245"/>
    <n v="1232"/>
    <n v="425"/>
    <n v="1982"/>
    <n v="425"/>
    <n v="0"/>
    <x v="6"/>
    <x v="2"/>
    <n v="0"/>
  </r>
  <r>
    <x v="0"/>
    <x v="0"/>
    <x v="41"/>
    <s v="MMR001CMP015"/>
    <s v="GCA"/>
    <s v="Urban"/>
    <n v="108"/>
    <n v="605"/>
    <n v="17"/>
    <n v="176"/>
    <n v="96"/>
    <n v="544"/>
    <x v="6"/>
    <x v="0"/>
    <n v="28"/>
  </r>
  <r>
    <x v="0"/>
    <x v="0"/>
    <x v="63"/>
    <s v="MMR001CMP007"/>
    <s v="GCA"/>
    <s v="Urban"/>
    <n v="22"/>
    <n v="111"/>
    <n v="21"/>
    <n v="102"/>
    <n v="22"/>
    <n v="111"/>
    <x v="6"/>
    <x v="2"/>
    <n v="16"/>
  </r>
  <r>
    <x v="0"/>
    <x v="8"/>
    <x v="79"/>
    <s v="MMR001CMP230"/>
    <s v="GCA"/>
    <s v="Rural"/>
    <n v="113"/>
    <n v="490"/>
    <n v="113"/>
    <n v="476"/>
    <n v="113"/>
    <n v="476"/>
    <x v="6"/>
    <x v="1"/>
    <n v="21"/>
  </r>
  <r>
    <x v="0"/>
    <x v="0"/>
    <x v="67"/>
    <s v="MMR001CMP006"/>
    <s v="GCA"/>
    <s v="Urban"/>
    <n v="95"/>
    <n v="385"/>
    <m/>
    <m/>
    <m/>
    <n v="395"/>
    <x v="6"/>
    <x v="2"/>
    <n v="42"/>
  </r>
  <r>
    <x v="0"/>
    <x v="3"/>
    <x v="6"/>
    <s v="MMR001CMP077"/>
    <s v="GCA"/>
    <s v="Mixed"/>
    <n v="18"/>
    <n v="79"/>
    <n v="18"/>
    <n v="81"/>
    <n v="18"/>
    <n v="81"/>
    <x v="6"/>
    <x v="2"/>
    <n v="9"/>
  </r>
  <r>
    <x v="0"/>
    <x v="1"/>
    <x v="59"/>
    <s v="MMR001CMP167"/>
    <s v="GCA"/>
    <s v="Rural"/>
    <n v="15"/>
    <n v="74"/>
    <n v="16"/>
    <n v="73"/>
    <n v="16"/>
    <n v="0"/>
    <x v="6"/>
    <x v="2"/>
    <n v="0"/>
  </r>
  <r>
    <x v="0"/>
    <x v="1"/>
    <x v="80"/>
    <s v="MMR001CMP192"/>
    <s v="GCA"/>
    <s v="Urban"/>
    <n v="17"/>
    <n v="64"/>
    <n v="12"/>
    <n v="47"/>
    <n v="12"/>
    <n v="0"/>
    <x v="6"/>
    <x v="0"/>
    <n v="1"/>
  </r>
  <r>
    <x v="0"/>
    <x v="10"/>
    <x v="23"/>
    <s v="MMR001CMP152"/>
    <s v="GCA"/>
    <s v="Rural"/>
    <n v="18"/>
    <n v="141"/>
    <n v="13"/>
    <n v="76"/>
    <n v="19"/>
    <n v="100"/>
    <x v="6"/>
    <x v="2"/>
    <n v="14"/>
  </r>
  <r>
    <x v="0"/>
    <x v="10"/>
    <x v="23"/>
    <s v="MMR001CMP152"/>
    <s v="GCA"/>
    <s v="Rural"/>
    <n v="18"/>
    <n v="141"/>
    <n v="13"/>
    <n v="76"/>
    <n v="19"/>
    <n v="100"/>
    <x v="6"/>
    <x v="1"/>
    <n v="3"/>
  </r>
  <r>
    <x v="0"/>
    <x v="10"/>
    <x v="23"/>
    <s v="MMR001CMP152"/>
    <s v="GCA"/>
    <s v="Rural"/>
    <n v="18"/>
    <n v="141"/>
    <n v="13"/>
    <n v="76"/>
    <n v="19"/>
    <n v="100"/>
    <x v="6"/>
    <x v="0"/>
    <n v="11"/>
  </r>
  <r>
    <x v="0"/>
    <x v="8"/>
    <x v="24"/>
    <s v="MMR001CMP128"/>
    <s v="NGCA"/>
    <s v="Rural"/>
    <n v="545"/>
    <n v="2560"/>
    <n v="553"/>
    <n v="2692"/>
    <n v="553"/>
    <n v="0"/>
    <x v="6"/>
    <x v="0"/>
    <n v="205"/>
  </r>
  <r>
    <x v="0"/>
    <x v="1"/>
    <x v="25"/>
    <s v="MMR001CMP091"/>
    <s v="GCA"/>
    <s v="Urban"/>
    <n v="5"/>
    <n v="26"/>
    <n v="5"/>
    <n v="27"/>
    <n v="5"/>
    <n v="0"/>
    <x v="6"/>
    <x v="0"/>
    <n v="3"/>
  </r>
  <r>
    <x v="0"/>
    <x v="6"/>
    <x v="60"/>
    <s v="MMR001CMP025"/>
    <s v="GCA"/>
    <s v="Urban"/>
    <n v="65"/>
    <n v="328"/>
    <n v="31"/>
    <n v="170"/>
    <n v="65"/>
    <n v="328"/>
    <x v="6"/>
    <x v="1"/>
    <n v="18"/>
  </r>
  <r>
    <x v="0"/>
    <x v="1"/>
    <x v="59"/>
    <s v="MMR001CMP167"/>
    <s v="GCA"/>
    <s v="Rural"/>
    <n v="15"/>
    <n v="74"/>
    <n v="16"/>
    <n v="73"/>
    <n v="16"/>
    <n v="0"/>
    <x v="6"/>
    <x v="1"/>
    <n v="3"/>
  </r>
  <r>
    <x v="0"/>
    <x v="1"/>
    <x v="80"/>
    <s v="MMR001CMP192"/>
    <s v="GCA"/>
    <s v="Urban"/>
    <n v="17"/>
    <n v="64"/>
    <n v="12"/>
    <n v="47"/>
    <n v="12"/>
    <n v="0"/>
    <x v="6"/>
    <x v="2"/>
    <n v="0"/>
  </r>
  <r>
    <x v="0"/>
    <x v="0"/>
    <x v="41"/>
    <s v="MMR001CMP015"/>
    <s v="GCA"/>
    <s v="Urban"/>
    <n v="108"/>
    <n v="605"/>
    <n v="17"/>
    <n v="176"/>
    <n v="96"/>
    <n v="544"/>
    <x v="6"/>
    <x v="1"/>
    <n v="28"/>
  </r>
  <r>
    <x v="0"/>
    <x v="0"/>
    <x v="41"/>
    <s v="MMR001CMP015"/>
    <s v="GCA"/>
    <s v="Urban"/>
    <n v="108"/>
    <n v="605"/>
    <n v="17"/>
    <n v="176"/>
    <n v="96"/>
    <n v="544"/>
    <x v="6"/>
    <x v="2"/>
    <n v="56"/>
  </r>
  <r>
    <x v="0"/>
    <x v="2"/>
    <x v="2"/>
    <s v="MMR001CMP068"/>
    <s v="GCA"/>
    <s v="Urban"/>
    <n v="41"/>
    <n v="152"/>
    <n v="38"/>
    <n v="165"/>
    <n v="38"/>
    <n v="0"/>
    <x v="6"/>
    <x v="2"/>
    <n v="0"/>
  </r>
  <r>
    <x v="0"/>
    <x v="1"/>
    <x v="59"/>
    <s v="MMR001CMP167"/>
    <s v="GCA"/>
    <s v="Rural"/>
    <n v="15"/>
    <n v="74"/>
    <n v="16"/>
    <n v="73"/>
    <n v="16"/>
    <n v="0"/>
    <x v="6"/>
    <x v="0"/>
    <n v="4"/>
  </r>
  <r>
    <x v="0"/>
    <x v="1"/>
    <x v="54"/>
    <s v="MMR001CMP148"/>
    <s v="GCA"/>
    <s v="Mixed"/>
    <n v="14"/>
    <n v="47"/>
    <n v="14"/>
    <n v="47"/>
    <n v="14"/>
    <n v="47"/>
    <x v="6"/>
    <x v="0"/>
    <n v="3"/>
  </r>
  <r>
    <x v="0"/>
    <x v="0"/>
    <x v="5"/>
    <s v="MMR001CMP012"/>
    <s v="GCA"/>
    <s v="Urban"/>
    <n v="6"/>
    <n v="28"/>
    <n v="6"/>
    <n v="31"/>
    <n v="6"/>
    <n v="31"/>
    <x v="6"/>
    <x v="2"/>
    <n v="4"/>
  </r>
  <r>
    <x v="0"/>
    <x v="0"/>
    <x v="5"/>
    <s v="MMR001CMP012"/>
    <s v="GCA"/>
    <s v="Urban"/>
    <n v="6"/>
    <n v="28"/>
    <n v="6"/>
    <n v="31"/>
    <n v="6"/>
    <n v="31"/>
    <x v="6"/>
    <x v="1"/>
    <n v="1"/>
  </r>
  <r>
    <x v="0"/>
    <x v="0"/>
    <x v="5"/>
    <s v="MMR001CMP012"/>
    <s v="GCA"/>
    <s v="Urban"/>
    <n v="6"/>
    <n v="28"/>
    <n v="6"/>
    <n v="31"/>
    <n v="6"/>
    <n v="31"/>
    <x v="6"/>
    <x v="0"/>
    <n v="3"/>
  </r>
  <r>
    <x v="0"/>
    <x v="8"/>
    <x v="79"/>
    <s v="MMR001CMP230"/>
    <s v="GCA"/>
    <s v="Rural"/>
    <n v="113"/>
    <n v="490"/>
    <n v="113"/>
    <n v="476"/>
    <n v="113"/>
    <n v="476"/>
    <x v="6"/>
    <x v="0"/>
    <n v="32"/>
  </r>
  <r>
    <x v="0"/>
    <x v="1"/>
    <x v="54"/>
    <s v="MMR001CMP148"/>
    <s v="GCA"/>
    <s v="Mixed"/>
    <n v="14"/>
    <n v="47"/>
    <n v="14"/>
    <n v="47"/>
    <n v="14"/>
    <n v="47"/>
    <x v="6"/>
    <x v="1"/>
    <n v="1"/>
  </r>
  <r>
    <x v="0"/>
    <x v="1"/>
    <x v="25"/>
    <s v="MMR001CMP091"/>
    <s v="GCA"/>
    <s v="Urban"/>
    <n v="5"/>
    <n v="26"/>
    <n v="5"/>
    <n v="27"/>
    <n v="5"/>
    <n v="0"/>
    <x v="6"/>
    <x v="1"/>
    <n v="1"/>
  </r>
  <r>
    <x v="0"/>
    <x v="0"/>
    <x v="78"/>
    <s v="MMR001CMP014"/>
    <s v="GCA"/>
    <s v="Urban"/>
    <n v="138"/>
    <n v="697"/>
    <n v="82"/>
    <n v="467"/>
    <n v="138"/>
    <n v="697"/>
    <x v="6"/>
    <x v="0"/>
    <n v="60"/>
  </r>
  <r>
    <x v="0"/>
    <x v="0"/>
    <x v="64"/>
    <s v="MMR001CMP005"/>
    <s v="GCA"/>
    <s v="Urban"/>
    <n v="43"/>
    <n v="216"/>
    <n v="32"/>
    <n v="171"/>
    <n v="43"/>
    <n v="216"/>
    <x v="6"/>
    <x v="0"/>
    <n v="11"/>
  </r>
  <r>
    <x v="0"/>
    <x v="3"/>
    <x v="3"/>
    <s v="MMR001CMP078"/>
    <s v="GCA"/>
    <s v="Mixed"/>
    <n v="13"/>
    <n v="64"/>
    <n v="13"/>
    <n v="64"/>
    <n v="13"/>
    <n v="64"/>
    <x v="6"/>
    <x v="0"/>
    <n v="8"/>
  </r>
  <r>
    <x v="0"/>
    <x v="3"/>
    <x v="3"/>
    <s v="MMR001CMP078"/>
    <s v="GCA"/>
    <s v="Mixed"/>
    <n v="13"/>
    <n v="64"/>
    <n v="13"/>
    <n v="64"/>
    <n v="13"/>
    <n v="64"/>
    <x v="6"/>
    <x v="1"/>
    <n v="1"/>
  </r>
  <r>
    <x v="0"/>
    <x v="3"/>
    <x v="3"/>
    <s v="MMR001CMP078"/>
    <s v="GCA"/>
    <s v="Mixed"/>
    <n v="13"/>
    <n v="64"/>
    <n v="13"/>
    <n v="64"/>
    <n v="13"/>
    <n v="64"/>
    <x v="6"/>
    <x v="2"/>
    <n v="9"/>
  </r>
  <r>
    <x v="0"/>
    <x v="0"/>
    <x v="64"/>
    <s v="MMR001CMP005"/>
    <s v="GCA"/>
    <s v="Urban"/>
    <n v="43"/>
    <n v="216"/>
    <n v="32"/>
    <n v="171"/>
    <n v="43"/>
    <n v="216"/>
    <x v="6"/>
    <x v="2"/>
    <n v="25"/>
  </r>
  <r>
    <x v="0"/>
    <x v="4"/>
    <x v="4"/>
    <s v="MMR001CMP225"/>
    <s v="GCA"/>
    <s v="Rural"/>
    <n v="30"/>
    <n v="174"/>
    <n v="28"/>
    <n v="167"/>
    <n v="30"/>
    <n v="174"/>
    <x v="6"/>
    <x v="1"/>
    <n v="9"/>
  </r>
  <r>
    <x v="0"/>
    <x v="0"/>
    <x v="74"/>
    <s v="MMR001CMP010"/>
    <s v="GCA"/>
    <s v="Urban"/>
    <n v="6"/>
    <n v="39"/>
    <n v="6"/>
    <n v="39"/>
    <n v="28"/>
    <n v="145"/>
    <x v="6"/>
    <x v="0"/>
    <n v="6"/>
  </r>
  <r>
    <x v="0"/>
    <x v="3"/>
    <x v="57"/>
    <s v="MMR001CMP079"/>
    <s v="GCA"/>
    <s v="Urban"/>
    <n v="14"/>
    <n v="44"/>
    <n v="12"/>
    <n v="42"/>
    <n v="12"/>
    <n v="42"/>
    <x v="6"/>
    <x v="2"/>
    <n v="3"/>
  </r>
  <r>
    <x v="0"/>
    <x v="0"/>
    <x v="78"/>
    <s v="MMR001CMP014"/>
    <s v="GCA"/>
    <s v="Urban"/>
    <n v="138"/>
    <n v="697"/>
    <n v="82"/>
    <n v="467"/>
    <n v="138"/>
    <n v="697"/>
    <x v="6"/>
    <x v="1"/>
    <n v="50"/>
  </r>
  <r>
    <x v="0"/>
    <x v="1"/>
    <x v="27"/>
    <s v="MMR001CMP182"/>
    <s v="GCA"/>
    <s v="Urban"/>
    <n v="10"/>
    <n v="39"/>
    <n v="9"/>
    <n v="37"/>
    <n v="9"/>
    <n v="0"/>
    <x v="6"/>
    <x v="0"/>
    <n v="1"/>
  </r>
  <r>
    <x v="0"/>
    <x v="1"/>
    <x v="27"/>
    <s v="MMR001CMP182"/>
    <s v="GCA"/>
    <s v="Urban"/>
    <n v="10"/>
    <n v="39"/>
    <n v="9"/>
    <n v="37"/>
    <n v="9"/>
    <n v="0"/>
    <x v="6"/>
    <x v="1"/>
    <n v="4"/>
  </r>
  <r>
    <x v="0"/>
    <x v="1"/>
    <x v="27"/>
    <s v="MMR001CMP182"/>
    <s v="GCA"/>
    <s v="Urban"/>
    <n v="10"/>
    <n v="39"/>
    <n v="9"/>
    <n v="37"/>
    <n v="9"/>
    <n v="0"/>
    <x v="6"/>
    <x v="2"/>
    <n v="0"/>
  </r>
  <r>
    <x v="1"/>
    <x v="9"/>
    <x v="20"/>
    <s v="MMR015CMP001"/>
    <s v="GCA"/>
    <s v="Urban"/>
    <n v="73"/>
    <n v="388"/>
    <n v="68"/>
    <n v="343"/>
    <n v="73"/>
    <n v="380"/>
    <x v="6"/>
    <x v="1"/>
    <n v="24"/>
  </r>
  <r>
    <x v="0"/>
    <x v="4"/>
    <x v="4"/>
    <s v="MMR001CMP225"/>
    <s v="GCA"/>
    <s v="Rural"/>
    <n v="30"/>
    <n v="174"/>
    <n v="28"/>
    <n v="167"/>
    <n v="30"/>
    <n v="174"/>
    <x v="6"/>
    <x v="0"/>
    <n v="11"/>
  </r>
  <r>
    <x v="0"/>
    <x v="0"/>
    <x v="64"/>
    <s v="MMR001CMP005"/>
    <s v="GCA"/>
    <s v="Urban"/>
    <n v="43"/>
    <n v="216"/>
    <n v="32"/>
    <n v="171"/>
    <n v="43"/>
    <n v="216"/>
    <x v="6"/>
    <x v="1"/>
    <n v="14"/>
  </r>
  <r>
    <x v="0"/>
    <x v="0"/>
    <x v="78"/>
    <s v="MMR001CMP014"/>
    <s v="GCA"/>
    <s v="Urban"/>
    <n v="138"/>
    <n v="697"/>
    <n v="82"/>
    <n v="467"/>
    <n v="138"/>
    <n v="697"/>
    <x v="6"/>
    <x v="2"/>
    <n v="111"/>
  </r>
  <r>
    <x v="0"/>
    <x v="0"/>
    <x v="68"/>
    <s v="MMR001CMP002"/>
    <s v="GCA"/>
    <s v="Urban"/>
    <n v="57"/>
    <n v="233"/>
    <n v="58"/>
    <n v="241"/>
    <n v="58"/>
    <n v="241"/>
    <x v="6"/>
    <x v="2"/>
    <n v="34"/>
  </r>
  <r>
    <x v="0"/>
    <x v="7"/>
    <x v="77"/>
    <s v="MMR001CMP054"/>
    <s v="GCA"/>
    <s v="Rural"/>
    <n v="20"/>
    <n v="103"/>
    <n v="19"/>
    <n v="108"/>
    <n v="19"/>
    <n v="0"/>
    <x v="6"/>
    <x v="0"/>
    <n v="4"/>
  </r>
  <r>
    <x v="0"/>
    <x v="0"/>
    <x v="68"/>
    <s v="MMR001CMP002"/>
    <s v="GCA"/>
    <s v="Urban"/>
    <n v="57"/>
    <n v="233"/>
    <n v="58"/>
    <n v="241"/>
    <n v="58"/>
    <n v="241"/>
    <x v="6"/>
    <x v="1"/>
    <n v="19"/>
  </r>
  <r>
    <x v="0"/>
    <x v="7"/>
    <x v="77"/>
    <s v="MMR001CMP054"/>
    <s v="GCA"/>
    <s v="Rural"/>
    <n v="20"/>
    <n v="103"/>
    <n v="19"/>
    <n v="108"/>
    <n v="19"/>
    <n v="0"/>
    <x v="6"/>
    <x v="1"/>
    <n v="5"/>
  </r>
  <r>
    <x v="0"/>
    <x v="0"/>
    <x v="68"/>
    <s v="MMR001CMP002"/>
    <s v="GCA"/>
    <s v="Urban"/>
    <n v="57"/>
    <n v="233"/>
    <n v="58"/>
    <n v="241"/>
    <n v="58"/>
    <n v="241"/>
    <x v="6"/>
    <x v="0"/>
    <n v="15"/>
  </r>
  <r>
    <x v="0"/>
    <x v="4"/>
    <x v="4"/>
    <s v="MMR001CMP225"/>
    <s v="GCA"/>
    <s v="Rural"/>
    <n v="30"/>
    <n v="174"/>
    <n v="28"/>
    <n v="167"/>
    <n v="30"/>
    <n v="174"/>
    <x v="6"/>
    <x v="2"/>
    <n v="20"/>
  </r>
  <r>
    <x v="0"/>
    <x v="7"/>
    <x v="77"/>
    <s v="MMR001CMP054"/>
    <s v="GCA"/>
    <s v="Rural"/>
    <n v="20"/>
    <n v="103"/>
    <n v="19"/>
    <n v="108"/>
    <n v="19"/>
    <n v="0"/>
    <x v="6"/>
    <x v="2"/>
    <n v="0"/>
  </r>
  <r>
    <x v="0"/>
    <x v="6"/>
    <x v="95"/>
    <s v="MMR001CMP041"/>
    <s v="GCA"/>
    <s v="Rural"/>
    <n v="172"/>
    <n v="838"/>
    <n v="179"/>
    <n v="940"/>
    <n v="179"/>
    <n v="940"/>
    <x v="6"/>
    <x v="0"/>
    <n v="38"/>
  </r>
  <r>
    <x v="1"/>
    <x v="13"/>
    <x v="100"/>
    <s v="MMR015CMP217"/>
    <s v="GCA"/>
    <s v="Mixed"/>
    <n v="23"/>
    <n v="112"/>
    <n v="22"/>
    <n v="111"/>
    <n v="22"/>
    <n v="111"/>
    <x v="6"/>
    <x v="2"/>
    <n v="13"/>
  </r>
  <r>
    <x v="1"/>
    <x v="9"/>
    <x v="98"/>
    <s v="MMR015CMP215"/>
    <s v="GCA"/>
    <s v="Urban"/>
    <n v="126"/>
    <n v="572"/>
    <n v="123"/>
    <n v="571"/>
    <n v="124"/>
    <n v="575"/>
    <x v="6"/>
    <x v="2"/>
    <n v="80"/>
  </r>
  <r>
    <x v="0"/>
    <x v="6"/>
    <x v="126"/>
    <s v="MMR001CMP033"/>
    <s v="GCA"/>
    <s v="Rural"/>
    <n v="18"/>
    <n v="82"/>
    <n v="12"/>
    <n v="51"/>
    <n v="18"/>
    <n v="81"/>
    <x v="6"/>
    <x v="1"/>
    <n v="7"/>
  </r>
  <r>
    <x v="0"/>
    <x v="7"/>
    <x v="118"/>
    <s v="MMR001CMP047"/>
    <s v="GCA"/>
    <s v="Urban"/>
    <n v="652"/>
    <n v="3706"/>
    <n v="629"/>
    <n v="3794"/>
    <n v="629"/>
    <n v="3794"/>
    <x v="6"/>
    <x v="0"/>
    <n v="223"/>
  </r>
  <r>
    <x v="1"/>
    <x v="13"/>
    <x v="100"/>
    <s v="MMR015CMP217"/>
    <s v="GCA"/>
    <s v="Mixed"/>
    <n v="23"/>
    <n v="112"/>
    <n v="22"/>
    <n v="111"/>
    <n v="22"/>
    <n v="111"/>
    <x v="6"/>
    <x v="1"/>
    <n v="8"/>
  </r>
  <r>
    <x v="1"/>
    <x v="13"/>
    <x v="100"/>
    <s v="MMR015CMP217"/>
    <s v="GCA"/>
    <s v="Mixed"/>
    <n v="23"/>
    <n v="112"/>
    <n v="22"/>
    <n v="111"/>
    <n v="22"/>
    <n v="111"/>
    <x v="6"/>
    <x v="0"/>
    <n v="5"/>
  </r>
  <r>
    <x v="0"/>
    <x v="7"/>
    <x v="118"/>
    <s v="MMR001CMP047"/>
    <s v="GCA"/>
    <s v="Urban"/>
    <n v="652"/>
    <n v="3706"/>
    <n v="629"/>
    <n v="3794"/>
    <n v="629"/>
    <n v="3794"/>
    <x v="6"/>
    <x v="1"/>
    <n v="195"/>
  </r>
  <r>
    <x v="0"/>
    <x v="5"/>
    <x v="92"/>
    <s v="MMR001CMP056"/>
    <s v="GCA"/>
    <s v="Urban"/>
    <n v="207"/>
    <n v="1863"/>
    <n v="391"/>
    <n v="1820"/>
    <n v="391"/>
    <n v="1820"/>
    <x v="6"/>
    <x v="1"/>
    <n v="138"/>
  </r>
  <r>
    <x v="0"/>
    <x v="5"/>
    <x v="92"/>
    <s v="MMR001CMP056"/>
    <s v="GCA"/>
    <s v="Urban"/>
    <n v="207"/>
    <n v="1863"/>
    <n v="391"/>
    <n v="1820"/>
    <n v="391"/>
    <n v="1820"/>
    <x v="6"/>
    <x v="2"/>
    <n v="248"/>
  </r>
  <r>
    <x v="0"/>
    <x v="5"/>
    <x v="92"/>
    <s v="MMR001CMP056"/>
    <s v="GCA"/>
    <s v="Urban"/>
    <n v="207"/>
    <n v="1863"/>
    <n v="391"/>
    <n v="1820"/>
    <n v="391"/>
    <n v="1820"/>
    <x v="6"/>
    <x v="0"/>
    <n v="120"/>
  </r>
  <r>
    <x v="0"/>
    <x v="7"/>
    <x v="118"/>
    <s v="MMR001CMP047"/>
    <s v="GCA"/>
    <s v="Urban"/>
    <n v="652"/>
    <n v="3706"/>
    <n v="629"/>
    <n v="3794"/>
    <n v="629"/>
    <n v="3794"/>
    <x v="6"/>
    <x v="2"/>
    <n v="418"/>
  </r>
  <r>
    <x v="0"/>
    <x v="0"/>
    <x v="119"/>
    <s v="MMR001CMP022"/>
    <s v="GCA"/>
    <s v="Urban"/>
    <n v="7"/>
    <n v="37"/>
    <n v="7"/>
    <n v="37"/>
    <n v="7"/>
    <n v="37"/>
    <x v="6"/>
    <x v="0"/>
    <n v="2"/>
  </r>
  <r>
    <x v="0"/>
    <x v="7"/>
    <x v="85"/>
    <s v="MMR001CMP052"/>
    <s v="GCA"/>
    <s v="Urban"/>
    <n v="43"/>
    <n v="237"/>
    <n v="39"/>
    <n v="223"/>
    <n v="39"/>
    <n v="223"/>
    <x v="6"/>
    <x v="2"/>
    <n v="20"/>
  </r>
  <r>
    <x v="0"/>
    <x v="6"/>
    <x v="103"/>
    <s v="MMR001CMP120"/>
    <s v="NGCA"/>
    <s v="Sub-urban"/>
    <n v="191"/>
    <n v="768"/>
    <n v="178"/>
    <n v="850"/>
    <n v="178"/>
    <n v="850"/>
    <x v="6"/>
    <x v="1"/>
    <n v="44"/>
  </r>
  <r>
    <x v="0"/>
    <x v="8"/>
    <x v="107"/>
    <s v="MMR001CMP066"/>
    <s v="GCA"/>
    <s v="Urban"/>
    <n v="221"/>
    <n v="1003"/>
    <n v="192"/>
    <n v="873"/>
    <n v="192"/>
    <n v="873"/>
    <x v="6"/>
    <x v="1"/>
    <n v="45"/>
  </r>
  <r>
    <x v="0"/>
    <x v="8"/>
    <x v="107"/>
    <s v="MMR001CMP066"/>
    <s v="GCA"/>
    <s v="Urban"/>
    <n v="221"/>
    <n v="1003"/>
    <n v="192"/>
    <n v="873"/>
    <n v="192"/>
    <n v="873"/>
    <x v="6"/>
    <x v="2"/>
    <n v="90"/>
  </r>
  <r>
    <x v="0"/>
    <x v="0"/>
    <x v="66"/>
    <s v="MMR001CMP020"/>
    <s v="GCA"/>
    <s v="Rural"/>
    <n v="21"/>
    <n v="99"/>
    <n v="18"/>
    <n v="89"/>
    <n v="21"/>
    <n v="99"/>
    <x v="6"/>
    <x v="2"/>
    <n v="9"/>
  </r>
  <r>
    <x v="0"/>
    <x v="0"/>
    <x v="66"/>
    <s v="MMR001CMP020"/>
    <s v="GCA"/>
    <s v="Rural"/>
    <n v="21"/>
    <n v="99"/>
    <n v="18"/>
    <n v="89"/>
    <n v="21"/>
    <n v="99"/>
    <x v="6"/>
    <x v="1"/>
    <n v="5"/>
  </r>
  <r>
    <x v="0"/>
    <x v="6"/>
    <x v="122"/>
    <s v="MMR001CMP038"/>
    <s v="GCA"/>
    <s v="Urban"/>
    <n v="70"/>
    <n v="278"/>
    <n v="37"/>
    <n v="156"/>
    <n v="71"/>
    <n v="277"/>
    <x v="6"/>
    <x v="0"/>
    <n v="15"/>
  </r>
  <r>
    <x v="0"/>
    <x v="6"/>
    <x v="121"/>
    <s v="MMR001CMP037"/>
    <s v="GCA"/>
    <s v="Urban"/>
    <n v="44"/>
    <n v="183"/>
    <n v="25"/>
    <n v="115"/>
    <n v="44"/>
    <n v="181"/>
    <x v="6"/>
    <x v="2"/>
    <n v="23"/>
  </r>
  <r>
    <x v="0"/>
    <x v="5"/>
    <x v="106"/>
    <s v="MMR001CMP072"/>
    <s v="GCA"/>
    <s v="Mixed"/>
    <n v="50"/>
    <n v="293"/>
    <n v="50"/>
    <n v="309"/>
    <n v="50"/>
    <n v="309"/>
    <x v="6"/>
    <x v="0"/>
    <n v="18"/>
  </r>
  <r>
    <x v="0"/>
    <x v="5"/>
    <x v="106"/>
    <s v="MMR001CMP072"/>
    <s v="GCA"/>
    <s v="Mixed"/>
    <n v="50"/>
    <n v="293"/>
    <n v="50"/>
    <n v="309"/>
    <n v="50"/>
    <n v="309"/>
    <x v="6"/>
    <x v="1"/>
    <n v="23"/>
  </r>
  <r>
    <x v="0"/>
    <x v="6"/>
    <x v="122"/>
    <s v="MMR001CMP038"/>
    <s v="GCA"/>
    <s v="Urban"/>
    <n v="70"/>
    <n v="278"/>
    <n v="37"/>
    <n v="156"/>
    <n v="71"/>
    <n v="277"/>
    <x v="6"/>
    <x v="1"/>
    <n v="20"/>
  </r>
  <r>
    <x v="0"/>
    <x v="0"/>
    <x v="66"/>
    <s v="MMR001CMP020"/>
    <s v="GCA"/>
    <s v="Rural"/>
    <n v="21"/>
    <n v="99"/>
    <n v="18"/>
    <n v="89"/>
    <n v="21"/>
    <n v="99"/>
    <x v="6"/>
    <x v="0"/>
    <n v="4"/>
  </r>
  <r>
    <x v="0"/>
    <x v="6"/>
    <x v="122"/>
    <s v="MMR001CMP038"/>
    <s v="GCA"/>
    <s v="Urban"/>
    <n v="70"/>
    <n v="278"/>
    <n v="37"/>
    <n v="156"/>
    <n v="71"/>
    <n v="277"/>
    <x v="6"/>
    <x v="2"/>
    <n v="35"/>
  </r>
  <r>
    <x v="0"/>
    <x v="7"/>
    <x v="85"/>
    <s v="MMR001CMP052"/>
    <s v="GCA"/>
    <s v="Urban"/>
    <n v="43"/>
    <n v="237"/>
    <n v="39"/>
    <n v="223"/>
    <n v="39"/>
    <n v="223"/>
    <x v="6"/>
    <x v="1"/>
    <n v="12"/>
  </r>
  <r>
    <x v="0"/>
    <x v="7"/>
    <x v="85"/>
    <s v="MMR001CMP052"/>
    <s v="GCA"/>
    <s v="Urban"/>
    <n v="43"/>
    <n v="237"/>
    <n v="39"/>
    <n v="223"/>
    <n v="39"/>
    <n v="223"/>
    <x v="6"/>
    <x v="0"/>
    <n v="8"/>
  </r>
  <r>
    <x v="0"/>
    <x v="0"/>
    <x v="76"/>
    <s v="MMR001CMP004"/>
    <s v="GCA"/>
    <s v="Urban"/>
    <n v="6"/>
    <n v="29"/>
    <n v="4"/>
    <n v="20"/>
    <n v="6"/>
    <n v="29"/>
    <x v="6"/>
    <x v="2"/>
    <n v="2"/>
  </r>
  <r>
    <x v="0"/>
    <x v="0"/>
    <x v="76"/>
    <s v="MMR001CMP004"/>
    <s v="GCA"/>
    <s v="Urban"/>
    <n v="6"/>
    <n v="29"/>
    <n v="4"/>
    <n v="20"/>
    <n v="6"/>
    <n v="29"/>
    <x v="6"/>
    <x v="1"/>
    <n v="1"/>
  </r>
  <r>
    <x v="0"/>
    <x v="0"/>
    <x v="76"/>
    <s v="MMR001CMP004"/>
    <s v="GCA"/>
    <s v="Urban"/>
    <n v="6"/>
    <n v="29"/>
    <n v="4"/>
    <n v="20"/>
    <n v="6"/>
    <n v="29"/>
    <x v="6"/>
    <x v="0"/>
    <n v="1"/>
  </r>
  <r>
    <x v="0"/>
    <x v="7"/>
    <x v="87"/>
    <s v="MMR001CMP194"/>
    <s v="GCA"/>
    <s v="Mixed"/>
    <n v="12"/>
    <n v="52"/>
    <n v="12"/>
    <n v="56"/>
    <n v="12"/>
    <n v="56"/>
    <x v="6"/>
    <x v="0"/>
    <n v="4"/>
  </r>
  <r>
    <x v="0"/>
    <x v="7"/>
    <x v="87"/>
    <s v="MMR001CMP194"/>
    <s v="GCA"/>
    <s v="Mixed"/>
    <n v="12"/>
    <n v="52"/>
    <n v="12"/>
    <n v="56"/>
    <n v="12"/>
    <n v="56"/>
    <x v="6"/>
    <x v="1"/>
    <n v="3"/>
  </r>
  <r>
    <x v="0"/>
    <x v="7"/>
    <x v="87"/>
    <s v="MMR001CMP194"/>
    <s v="GCA"/>
    <s v="Mixed"/>
    <n v="12"/>
    <n v="52"/>
    <n v="12"/>
    <n v="56"/>
    <n v="12"/>
    <n v="56"/>
    <x v="6"/>
    <x v="2"/>
    <n v="7"/>
  </r>
  <r>
    <x v="0"/>
    <x v="6"/>
    <x v="121"/>
    <s v="MMR001CMP037"/>
    <s v="GCA"/>
    <s v="Urban"/>
    <n v="44"/>
    <n v="183"/>
    <n v="25"/>
    <n v="115"/>
    <n v="44"/>
    <n v="181"/>
    <x v="6"/>
    <x v="1"/>
    <n v="8"/>
  </r>
  <r>
    <x v="0"/>
    <x v="6"/>
    <x v="121"/>
    <s v="MMR001CMP037"/>
    <s v="GCA"/>
    <s v="Urban"/>
    <n v="44"/>
    <n v="183"/>
    <n v="25"/>
    <n v="115"/>
    <n v="44"/>
    <n v="181"/>
    <x v="6"/>
    <x v="0"/>
    <n v="15"/>
  </r>
  <r>
    <x v="0"/>
    <x v="5"/>
    <x v="106"/>
    <s v="MMR001CMP072"/>
    <s v="GCA"/>
    <s v="Mixed"/>
    <n v="50"/>
    <n v="293"/>
    <n v="50"/>
    <n v="309"/>
    <n v="50"/>
    <n v="309"/>
    <x v="6"/>
    <x v="2"/>
    <n v="41"/>
  </r>
  <r>
    <x v="1"/>
    <x v="15"/>
    <x v="108"/>
    <s v="MMR015CMP216"/>
    <s v="GCA"/>
    <s v="Urban"/>
    <n v="26"/>
    <n v="111"/>
    <n v="26"/>
    <n v="118"/>
    <n v="26"/>
    <n v="118"/>
    <x v="6"/>
    <x v="2"/>
    <n v="25"/>
  </r>
  <r>
    <x v="0"/>
    <x v="6"/>
    <x v="95"/>
    <s v="MMR001CMP041"/>
    <s v="GCA"/>
    <s v="Rural"/>
    <n v="172"/>
    <n v="838"/>
    <n v="179"/>
    <n v="940"/>
    <n v="179"/>
    <n v="940"/>
    <x v="6"/>
    <x v="2"/>
    <n v="80"/>
  </r>
  <r>
    <x v="0"/>
    <x v="0"/>
    <x v="119"/>
    <s v="MMR001CMP022"/>
    <s v="GCA"/>
    <s v="Urban"/>
    <n v="7"/>
    <n v="37"/>
    <n v="7"/>
    <n v="37"/>
    <n v="7"/>
    <n v="37"/>
    <x v="6"/>
    <x v="2"/>
    <n v="4"/>
  </r>
  <r>
    <x v="0"/>
    <x v="6"/>
    <x v="12"/>
    <s v="MMR001CMP111"/>
    <s v="NGCA"/>
    <s v="Sub-urban"/>
    <n v="680"/>
    <n v="2913"/>
    <n v="612"/>
    <n v="2806"/>
    <n v="612"/>
    <n v="2806"/>
    <x v="6"/>
    <x v="0"/>
    <n v="140"/>
  </r>
  <r>
    <x v="0"/>
    <x v="6"/>
    <x v="12"/>
    <s v="MMR001CMP111"/>
    <s v="NGCA"/>
    <s v="Sub-urban"/>
    <n v="680"/>
    <n v="2913"/>
    <n v="612"/>
    <n v="2806"/>
    <n v="612"/>
    <n v="2806"/>
    <x v="6"/>
    <x v="1"/>
    <n v="140"/>
  </r>
  <r>
    <x v="0"/>
    <x v="6"/>
    <x v="12"/>
    <s v="MMR001CMP111"/>
    <s v="NGCA"/>
    <s v="Sub-urban"/>
    <n v="680"/>
    <n v="2913"/>
    <n v="612"/>
    <n v="2806"/>
    <n v="612"/>
    <n v="2806"/>
    <x v="6"/>
    <x v="2"/>
    <n v="280"/>
  </r>
  <r>
    <x v="0"/>
    <x v="0"/>
    <x v="119"/>
    <s v="MMR001CMP022"/>
    <s v="GCA"/>
    <s v="Urban"/>
    <n v="7"/>
    <n v="37"/>
    <n v="7"/>
    <n v="37"/>
    <n v="7"/>
    <n v="37"/>
    <x v="6"/>
    <x v="1"/>
    <n v="2"/>
  </r>
  <r>
    <x v="0"/>
    <x v="4"/>
    <x v="123"/>
    <s v="MMR001CMP042"/>
    <s v="GCA"/>
    <s v="Urban"/>
    <n v="109"/>
    <n v="511"/>
    <n v="109"/>
    <n v="513"/>
    <n v="109"/>
    <n v="0"/>
    <x v="6"/>
    <x v="2"/>
    <n v="0"/>
  </r>
  <r>
    <x v="0"/>
    <x v="4"/>
    <x v="123"/>
    <s v="MMR001CMP042"/>
    <s v="GCA"/>
    <s v="Urban"/>
    <n v="109"/>
    <n v="511"/>
    <n v="109"/>
    <n v="513"/>
    <n v="109"/>
    <n v="0"/>
    <x v="6"/>
    <x v="1"/>
    <n v="43"/>
  </r>
  <r>
    <x v="0"/>
    <x v="0"/>
    <x v="117"/>
    <s v="MMR001CMP021"/>
    <s v="GCA"/>
    <s v="Rural"/>
    <n v="14"/>
    <n v="71"/>
    <n v="11"/>
    <n v="56"/>
    <n v="13"/>
    <n v="71"/>
    <x v="6"/>
    <x v="1"/>
    <n v="4"/>
  </r>
  <r>
    <x v="0"/>
    <x v="8"/>
    <x v="107"/>
    <s v="MMR001CMP066"/>
    <s v="GCA"/>
    <s v="Urban"/>
    <n v="221"/>
    <n v="1003"/>
    <n v="192"/>
    <n v="873"/>
    <n v="192"/>
    <n v="873"/>
    <x v="6"/>
    <x v="0"/>
    <n v="45"/>
  </r>
  <r>
    <x v="0"/>
    <x v="4"/>
    <x v="123"/>
    <s v="MMR001CMP042"/>
    <s v="GCA"/>
    <s v="Urban"/>
    <n v="109"/>
    <n v="511"/>
    <n v="109"/>
    <n v="513"/>
    <n v="109"/>
    <n v="0"/>
    <x v="6"/>
    <x v="0"/>
    <n v="30"/>
  </r>
  <r>
    <x v="0"/>
    <x v="6"/>
    <x v="95"/>
    <s v="MMR001CMP041"/>
    <s v="GCA"/>
    <s v="Rural"/>
    <n v="172"/>
    <n v="838"/>
    <n v="179"/>
    <n v="940"/>
    <n v="179"/>
    <n v="940"/>
    <x v="6"/>
    <x v="1"/>
    <n v="42"/>
  </r>
  <r>
    <x v="0"/>
    <x v="6"/>
    <x v="103"/>
    <s v="MMR001CMP120"/>
    <s v="NGCA"/>
    <s v="Sub-urban"/>
    <n v="191"/>
    <n v="768"/>
    <n v="178"/>
    <n v="850"/>
    <n v="178"/>
    <n v="850"/>
    <x v="6"/>
    <x v="0"/>
    <n v="52"/>
  </r>
  <r>
    <x v="0"/>
    <x v="5"/>
    <x v="115"/>
    <s v="MMR001CMP070"/>
    <s v="GCA"/>
    <s v="Urban"/>
    <n v="188"/>
    <n v="993"/>
    <n v="190"/>
    <n v="1021"/>
    <n v="190"/>
    <n v="1021"/>
    <x v="6"/>
    <x v="0"/>
    <n v="57"/>
  </r>
  <r>
    <x v="0"/>
    <x v="5"/>
    <x v="115"/>
    <s v="MMR001CMP070"/>
    <s v="GCA"/>
    <s v="Urban"/>
    <n v="188"/>
    <n v="993"/>
    <n v="190"/>
    <n v="1021"/>
    <n v="190"/>
    <n v="1021"/>
    <x v="6"/>
    <x v="1"/>
    <n v="53"/>
  </r>
  <r>
    <x v="0"/>
    <x v="5"/>
    <x v="115"/>
    <s v="MMR001CMP070"/>
    <s v="GCA"/>
    <s v="Urban"/>
    <n v="188"/>
    <n v="993"/>
    <n v="190"/>
    <n v="1021"/>
    <n v="190"/>
    <n v="1021"/>
    <x v="6"/>
    <x v="2"/>
    <n v="110"/>
  </r>
  <r>
    <x v="0"/>
    <x v="6"/>
    <x v="126"/>
    <s v="MMR001CMP033"/>
    <s v="GCA"/>
    <s v="Rural"/>
    <n v="18"/>
    <n v="82"/>
    <n v="12"/>
    <n v="51"/>
    <n v="18"/>
    <n v="81"/>
    <x v="6"/>
    <x v="0"/>
    <n v="1"/>
  </r>
  <r>
    <x v="0"/>
    <x v="6"/>
    <x v="103"/>
    <s v="MMR001CMP120"/>
    <s v="NGCA"/>
    <s v="Sub-urban"/>
    <n v="191"/>
    <n v="768"/>
    <n v="178"/>
    <n v="850"/>
    <n v="178"/>
    <n v="850"/>
    <x v="6"/>
    <x v="2"/>
    <n v="96"/>
  </r>
  <r>
    <x v="0"/>
    <x v="2"/>
    <x v="89"/>
    <s v="MMR001CMP067"/>
    <s v="GCA"/>
    <s v="Urban"/>
    <n v="83"/>
    <n v="293"/>
    <n v="86"/>
    <n v="303"/>
    <n v="86"/>
    <n v="303"/>
    <x v="6"/>
    <x v="0"/>
    <n v="25"/>
  </r>
  <r>
    <x v="0"/>
    <x v="2"/>
    <x v="89"/>
    <s v="MMR001CMP067"/>
    <s v="GCA"/>
    <s v="Urban"/>
    <n v="83"/>
    <n v="293"/>
    <n v="86"/>
    <n v="303"/>
    <n v="86"/>
    <n v="303"/>
    <x v="6"/>
    <x v="1"/>
    <n v="18"/>
  </r>
  <r>
    <x v="0"/>
    <x v="2"/>
    <x v="89"/>
    <s v="MMR001CMP067"/>
    <s v="GCA"/>
    <s v="Urban"/>
    <n v="83"/>
    <n v="293"/>
    <n v="86"/>
    <n v="303"/>
    <n v="86"/>
    <n v="303"/>
    <x v="6"/>
    <x v="2"/>
    <n v="43"/>
  </r>
  <r>
    <x v="0"/>
    <x v="0"/>
    <x v="117"/>
    <s v="MMR001CMP021"/>
    <s v="GCA"/>
    <s v="Rural"/>
    <n v="14"/>
    <n v="71"/>
    <n v="11"/>
    <n v="56"/>
    <n v="13"/>
    <n v="71"/>
    <x v="6"/>
    <x v="0"/>
    <n v="6"/>
  </r>
  <r>
    <x v="0"/>
    <x v="0"/>
    <x v="117"/>
    <s v="MMR001CMP021"/>
    <s v="GCA"/>
    <s v="Rural"/>
    <n v="14"/>
    <n v="71"/>
    <n v="11"/>
    <n v="56"/>
    <n v="13"/>
    <n v="71"/>
    <x v="6"/>
    <x v="2"/>
    <n v="10"/>
  </r>
  <r>
    <x v="1"/>
    <x v="13"/>
    <x v="94"/>
    <s v="MMR015CMP016"/>
    <s v="GCA"/>
    <s v="Urban"/>
    <n v="65"/>
    <n v="285"/>
    <n v="63"/>
    <n v="286"/>
    <n v="63"/>
    <n v="286"/>
    <x v="6"/>
    <x v="2"/>
    <n v="42"/>
  </r>
  <r>
    <x v="1"/>
    <x v="12"/>
    <x v="84"/>
    <s v="MMR015CMP209"/>
    <s v="GCA"/>
    <s v="Urban"/>
    <n v="31"/>
    <n v="183"/>
    <n v="29"/>
    <n v="157"/>
    <n v="29"/>
    <n v="157"/>
    <x v="6"/>
    <x v="1"/>
    <n v="0"/>
  </r>
  <r>
    <x v="1"/>
    <x v="9"/>
    <x v="127"/>
    <s v="MMR015CMP003"/>
    <s v="GCA"/>
    <s v="Urban"/>
    <n v="48"/>
    <n v="218"/>
    <n v="44"/>
    <n v="215"/>
    <n v="44"/>
    <n v="215"/>
    <x v="6"/>
    <x v="1"/>
    <n v="19"/>
  </r>
  <r>
    <x v="1"/>
    <x v="13"/>
    <x v="94"/>
    <s v="MMR015CMP016"/>
    <s v="GCA"/>
    <s v="Urban"/>
    <n v="65"/>
    <n v="285"/>
    <n v="63"/>
    <n v="286"/>
    <n v="63"/>
    <n v="286"/>
    <x v="6"/>
    <x v="1"/>
    <n v="15"/>
  </r>
  <r>
    <x v="1"/>
    <x v="9"/>
    <x v="127"/>
    <s v="MMR015CMP003"/>
    <s v="GCA"/>
    <s v="Urban"/>
    <n v="48"/>
    <n v="218"/>
    <n v="44"/>
    <n v="215"/>
    <n v="44"/>
    <n v="215"/>
    <x v="6"/>
    <x v="2"/>
    <n v="40"/>
  </r>
  <r>
    <x v="0"/>
    <x v="6"/>
    <x v="112"/>
    <s v="MMR001CMP032"/>
    <s v="GCA"/>
    <s v="Urban"/>
    <n v="91"/>
    <n v="328"/>
    <n v="69"/>
    <n v="258"/>
    <n v="91"/>
    <n v="328"/>
    <x v="6"/>
    <x v="1"/>
    <n v="24"/>
  </r>
  <r>
    <x v="1"/>
    <x v="9"/>
    <x v="97"/>
    <s v="MMR015CMP004"/>
    <s v="GCA"/>
    <s v="Urban"/>
    <n v="70"/>
    <n v="368"/>
    <n v="70"/>
    <n v="363"/>
    <n v="70"/>
    <n v="0"/>
    <x v="6"/>
    <x v="0"/>
    <n v="29"/>
  </r>
  <r>
    <x v="1"/>
    <x v="9"/>
    <x v="97"/>
    <s v="MMR015CMP004"/>
    <s v="GCA"/>
    <s v="Urban"/>
    <n v="70"/>
    <n v="368"/>
    <n v="70"/>
    <n v="363"/>
    <n v="70"/>
    <n v="0"/>
    <x v="6"/>
    <x v="2"/>
    <n v="54"/>
  </r>
  <r>
    <x v="0"/>
    <x v="6"/>
    <x v="113"/>
    <s v="MMR001CMP026"/>
    <s v="GCA"/>
    <s v="Urban"/>
    <n v="88"/>
    <n v="482"/>
    <n v="80"/>
    <n v="427"/>
    <n v="87"/>
    <n v="480"/>
    <x v="6"/>
    <x v="1"/>
    <n v="9"/>
  </r>
  <r>
    <x v="1"/>
    <x v="15"/>
    <x v="108"/>
    <s v="MMR015CMP216"/>
    <s v="GCA"/>
    <s v="Urban"/>
    <n v="26"/>
    <n v="111"/>
    <n v="26"/>
    <n v="118"/>
    <n v="26"/>
    <n v="118"/>
    <x v="6"/>
    <x v="0"/>
    <n v="12"/>
  </r>
  <r>
    <x v="1"/>
    <x v="13"/>
    <x v="94"/>
    <s v="MMR015CMP016"/>
    <s v="GCA"/>
    <s v="Urban"/>
    <n v="65"/>
    <n v="285"/>
    <n v="63"/>
    <n v="286"/>
    <n v="63"/>
    <n v="286"/>
    <x v="6"/>
    <x v="0"/>
    <n v="27"/>
  </r>
  <r>
    <x v="1"/>
    <x v="13"/>
    <x v="86"/>
    <s v="MMR015CMP007"/>
    <s v="GCA"/>
    <s v="Rural"/>
    <n v="64"/>
    <n v="286"/>
    <n v="62"/>
    <n v="281"/>
    <n v="62"/>
    <n v="281"/>
    <x v="6"/>
    <x v="0"/>
    <n v="21"/>
  </r>
  <r>
    <x v="0"/>
    <x v="6"/>
    <x v="109"/>
    <s v="MMR001CMP030"/>
    <s v="GCA"/>
    <s v="Urban"/>
    <n v="31"/>
    <n v="171"/>
    <n v="23"/>
    <n v="124"/>
    <n v="31"/>
    <n v="171"/>
    <x v="6"/>
    <x v="2"/>
    <n v="20"/>
  </r>
  <r>
    <x v="0"/>
    <x v="6"/>
    <x v="109"/>
    <s v="MMR001CMP030"/>
    <s v="GCA"/>
    <s v="Urban"/>
    <n v="31"/>
    <n v="171"/>
    <n v="23"/>
    <n v="124"/>
    <n v="31"/>
    <n v="171"/>
    <x v="6"/>
    <x v="1"/>
    <n v="11"/>
  </r>
  <r>
    <x v="1"/>
    <x v="9"/>
    <x v="97"/>
    <s v="MMR015CMP004"/>
    <s v="GCA"/>
    <s v="Urban"/>
    <n v="70"/>
    <n v="368"/>
    <n v="70"/>
    <n v="363"/>
    <n v="70"/>
    <n v="0"/>
    <x v="6"/>
    <x v="1"/>
    <n v="25"/>
  </r>
  <r>
    <x v="1"/>
    <x v="13"/>
    <x v="88"/>
    <s v="MMR015CMP006"/>
    <s v="GCA"/>
    <s v="Rural"/>
    <n v="49"/>
    <n v="270"/>
    <n v="49"/>
    <n v="261"/>
    <n v="49"/>
    <n v="261"/>
    <x v="6"/>
    <x v="1"/>
    <n v="18"/>
  </r>
  <r>
    <x v="0"/>
    <x v="5"/>
    <x v="111"/>
    <s v="MMR001CMP071"/>
    <s v="GCA"/>
    <s v="Urban"/>
    <n v="29"/>
    <n v="182"/>
    <n v="36"/>
    <n v="215"/>
    <n v="36"/>
    <n v="217"/>
    <x v="6"/>
    <x v="2"/>
    <n v="30"/>
  </r>
  <r>
    <x v="0"/>
    <x v="6"/>
    <x v="110"/>
    <s v="MMR001CMP028"/>
    <s v="GCA"/>
    <s v="Rural"/>
    <n v="99"/>
    <n v="480"/>
    <n v="65"/>
    <n v="360"/>
    <n v="99"/>
    <n v="480"/>
    <x v="6"/>
    <x v="0"/>
    <n v="22"/>
  </r>
  <r>
    <x v="1"/>
    <x v="13"/>
    <x v="105"/>
    <s v="MMR015CMP018"/>
    <s v="GCA"/>
    <s v="Rural"/>
    <n v="63"/>
    <n v="305"/>
    <n v="69"/>
    <n v="305"/>
    <n v="69"/>
    <n v="305"/>
    <x v="6"/>
    <x v="0"/>
    <n v="4"/>
  </r>
  <r>
    <x v="1"/>
    <x v="12"/>
    <x v="84"/>
    <s v="MMR015CMP209"/>
    <s v="GCA"/>
    <s v="Urban"/>
    <n v="31"/>
    <n v="183"/>
    <n v="29"/>
    <n v="157"/>
    <n v="29"/>
    <n v="157"/>
    <x v="6"/>
    <x v="0"/>
    <n v="0"/>
  </r>
  <r>
    <x v="1"/>
    <x v="9"/>
    <x v="98"/>
    <s v="MMR015CMP215"/>
    <s v="GCA"/>
    <s v="Urban"/>
    <n v="126"/>
    <n v="572"/>
    <n v="123"/>
    <n v="571"/>
    <n v="124"/>
    <n v="575"/>
    <x v="6"/>
    <x v="0"/>
    <n v="35"/>
  </r>
  <r>
    <x v="1"/>
    <x v="12"/>
    <x v="82"/>
    <s v="MMR015CMP009"/>
    <s v="GCA"/>
    <s v="Urban"/>
    <n v="37"/>
    <n v="159"/>
    <n v="37"/>
    <n v="159"/>
    <n v="37"/>
    <n v="172"/>
    <x v="6"/>
    <x v="2"/>
    <n v="12"/>
  </r>
  <r>
    <x v="0"/>
    <x v="8"/>
    <x v="96"/>
    <s v="MMR001CMP133"/>
    <s v="GCA"/>
    <s v="Rural"/>
    <n v="111"/>
    <n v="541"/>
    <n v="107"/>
    <n v="525"/>
    <n v="111"/>
    <n v="525"/>
    <x v="6"/>
    <x v="2"/>
    <n v="74"/>
  </r>
  <r>
    <x v="0"/>
    <x v="6"/>
    <x v="114"/>
    <s v="MMR001CMP031"/>
    <s v="GCA"/>
    <s v="Urban"/>
    <n v="143"/>
    <n v="800"/>
    <n v="113"/>
    <n v="618"/>
    <n v="143"/>
    <n v="800"/>
    <x v="6"/>
    <x v="0"/>
    <n v="26"/>
  </r>
  <r>
    <x v="1"/>
    <x v="12"/>
    <x v="82"/>
    <s v="MMR015CMP009"/>
    <s v="GCA"/>
    <s v="Urban"/>
    <n v="37"/>
    <n v="159"/>
    <n v="37"/>
    <n v="159"/>
    <n v="37"/>
    <n v="172"/>
    <x v="6"/>
    <x v="1"/>
    <n v="5"/>
  </r>
  <r>
    <x v="1"/>
    <x v="12"/>
    <x v="82"/>
    <s v="MMR015CMP009"/>
    <s v="GCA"/>
    <s v="Urban"/>
    <n v="37"/>
    <n v="159"/>
    <n v="37"/>
    <n v="159"/>
    <n v="37"/>
    <n v="172"/>
    <x v="6"/>
    <x v="0"/>
    <n v="7"/>
  </r>
  <r>
    <x v="0"/>
    <x v="6"/>
    <x v="114"/>
    <s v="MMR001CMP031"/>
    <s v="GCA"/>
    <s v="Urban"/>
    <n v="143"/>
    <n v="800"/>
    <n v="113"/>
    <n v="618"/>
    <n v="143"/>
    <n v="800"/>
    <x v="6"/>
    <x v="1"/>
    <n v="29"/>
  </r>
  <r>
    <x v="0"/>
    <x v="6"/>
    <x v="112"/>
    <s v="MMR001CMP032"/>
    <s v="GCA"/>
    <s v="Urban"/>
    <n v="91"/>
    <n v="328"/>
    <n v="69"/>
    <n v="258"/>
    <n v="91"/>
    <n v="328"/>
    <x v="6"/>
    <x v="2"/>
    <n v="58"/>
  </r>
  <r>
    <x v="0"/>
    <x v="5"/>
    <x v="111"/>
    <s v="MMR001CMP071"/>
    <s v="GCA"/>
    <s v="Urban"/>
    <n v="29"/>
    <n v="182"/>
    <n v="36"/>
    <n v="215"/>
    <n v="36"/>
    <n v="217"/>
    <x v="6"/>
    <x v="1"/>
    <n v="18"/>
  </r>
  <r>
    <x v="0"/>
    <x v="5"/>
    <x v="111"/>
    <s v="MMR001CMP071"/>
    <s v="GCA"/>
    <s v="Urban"/>
    <n v="29"/>
    <n v="182"/>
    <n v="36"/>
    <n v="215"/>
    <n v="36"/>
    <n v="217"/>
    <x v="6"/>
    <x v="0"/>
    <n v="12"/>
  </r>
  <r>
    <x v="1"/>
    <x v="9"/>
    <x v="127"/>
    <s v="MMR015CMP003"/>
    <s v="GCA"/>
    <s v="Urban"/>
    <n v="48"/>
    <n v="218"/>
    <n v="44"/>
    <n v="215"/>
    <n v="44"/>
    <n v="215"/>
    <x v="6"/>
    <x v="0"/>
    <n v="21"/>
  </r>
  <r>
    <x v="0"/>
    <x v="8"/>
    <x v="96"/>
    <s v="MMR001CMP133"/>
    <s v="GCA"/>
    <s v="Rural"/>
    <n v="111"/>
    <n v="541"/>
    <n v="107"/>
    <n v="525"/>
    <n v="111"/>
    <n v="525"/>
    <x v="6"/>
    <x v="0"/>
    <n v="30"/>
  </r>
  <r>
    <x v="0"/>
    <x v="6"/>
    <x v="110"/>
    <s v="MMR001CMP028"/>
    <s v="GCA"/>
    <s v="Rural"/>
    <n v="99"/>
    <n v="480"/>
    <n v="65"/>
    <n v="360"/>
    <n v="99"/>
    <n v="480"/>
    <x v="6"/>
    <x v="1"/>
    <n v="36"/>
  </r>
  <r>
    <x v="1"/>
    <x v="14"/>
    <x v="90"/>
    <s v="MMR015CMP014"/>
    <s v="GCA"/>
    <s v="Urban"/>
    <n v="9"/>
    <n v="38"/>
    <n v="9"/>
    <n v="37"/>
    <n v="9"/>
    <n v="37"/>
    <x v="6"/>
    <x v="1"/>
    <n v="3"/>
  </r>
  <r>
    <x v="1"/>
    <x v="14"/>
    <x v="90"/>
    <s v="MMR015CMP014"/>
    <s v="GCA"/>
    <s v="Urban"/>
    <n v="9"/>
    <n v="38"/>
    <n v="9"/>
    <n v="37"/>
    <n v="9"/>
    <n v="37"/>
    <x v="6"/>
    <x v="0"/>
    <n v="4"/>
  </r>
  <r>
    <x v="0"/>
    <x v="6"/>
    <x v="109"/>
    <s v="MMR001CMP030"/>
    <s v="GCA"/>
    <s v="Urban"/>
    <n v="31"/>
    <n v="171"/>
    <n v="23"/>
    <n v="124"/>
    <n v="31"/>
    <n v="171"/>
    <x v="6"/>
    <x v="0"/>
    <n v="9"/>
  </r>
  <r>
    <x v="0"/>
    <x v="5"/>
    <x v="120"/>
    <s v="MMR001CMP073"/>
    <s v="GCA"/>
    <s v="Rural"/>
    <n v="45"/>
    <n v="269"/>
    <n v="39"/>
    <n v="237"/>
    <n v="39"/>
    <n v="237"/>
    <x v="6"/>
    <x v="1"/>
    <n v="0"/>
  </r>
  <r>
    <x v="0"/>
    <x v="5"/>
    <x v="120"/>
    <s v="MMR001CMP073"/>
    <s v="GCA"/>
    <s v="Rural"/>
    <n v="45"/>
    <n v="269"/>
    <n v="39"/>
    <n v="237"/>
    <n v="39"/>
    <n v="237"/>
    <x v="6"/>
    <x v="2"/>
    <n v="0"/>
  </r>
  <r>
    <x v="0"/>
    <x v="8"/>
    <x v="96"/>
    <s v="MMR001CMP133"/>
    <s v="GCA"/>
    <s v="Rural"/>
    <n v="111"/>
    <n v="541"/>
    <n v="107"/>
    <n v="525"/>
    <n v="111"/>
    <n v="525"/>
    <x v="6"/>
    <x v="1"/>
    <n v="44"/>
  </r>
  <r>
    <x v="0"/>
    <x v="5"/>
    <x v="120"/>
    <s v="MMR001CMP073"/>
    <s v="GCA"/>
    <s v="Rural"/>
    <n v="45"/>
    <n v="269"/>
    <n v="39"/>
    <n v="237"/>
    <n v="39"/>
    <n v="237"/>
    <x v="6"/>
    <x v="0"/>
    <n v="0"/>
  </r>
  <r>
    <x v="1"/>
    <x v="14"/>
    <x v="90"/>
    <s v="MMR015CMP014"/>
    <s v="GCA"/>
    <s v="Urban"/>
    <n v="9"/>
    <n v="38"/>
    <n v="9"/>
    <n v="37"/>
    <n v="9"/>
    <n v="37"/>
    <x v="6"/>
    <x v="2"/>
    <n v="7"/>
  </r>
  <r>
    <x v="1"/>
    <x v="13"/>
    <x v="86"/>
    <s v="MMR015CMP007"/>
    <s v="GCA"/>
    <s v="Rural"/>
    <n v="64"/>
    <n v="286"/>
    <n v="62"/>
    <n v="281"/>
    <n v="62"/>
    <n v="281"/>
    <x v="6"/>
    <x v="2"/>
    <n v="54"/>
  </r>
  <r>
    <x v="1"/>
    <x v="13"/>
    <x v="88"/>
    <s v="MMR015CMP006"/>
    <s v="GCA"/>
    <s v="Rural"/>
    <n v="49"/>
    <n v="270"/>
    <n v="49"/>
    <n v="261"/>
    <n v="49"/>
    <n v="261"/>
    <x v="6"/>
    <x v="2"/>
    <n v="35"/>
  </r>
  <r>
    <x v="0"/>
    <x v="0"/>
    <x v="93"/>
    <s v="MMR001CMP023"/>
    <s v="GCA"/>
    <s v="Urban"/>
    <n v="54"/>
    <n v="258"/>
    <n v="53"/>
    <n v="251"/>
    <n v="54"/>
    <n v="257"/>
    <x v="6"/>
    <x v="2"/>
    <n v="22"/>
  </r>
  <r>
    <x v="1"/>
    <x v="15"/>
    <x v="101"/>
    <s v="MMR015CMP213"/>
    <s v="GCA"/>
    <s v="Urban"/>
    <n v="56"/>
    <n v="236"/>
    <n v="52"/>
    <n v="212"/>
    <n v="52"/>
    <n v="212"/>
    <x v="6"/>
    <x v="0"/>
    <n v="13"/>
  </r>
  <r>
    <x v="1"/>
    <x v="15"/>
    <x v="101"/>
    <s v="MMR015CMP213"/>
    <s v="GCA"/>
    <s v="Urban"/>
    <n v="56"/>
    <n v="236"/>
    <n v="52"/>
    <n v="212"/>
    <n v="52"/>
    <n v="212"/>
    <x v="6"/>
    <x v="2"/>
    <n v="35"/>
  </r>
  <r>
    <x v="0"/>
    <x v="6"/>
    <x v="113"/>
    <s v="MMR001CMP026"/>
    <s v="GCA"/>
    <s v="Urban"/>
    <n v="88"/>
    <n v="482"/>
    <n v="80"/>
    <n v="427"/>
    <n v="87"/>
    <n v="480"/>
    <x v="6"/>
    <x v="0"/>
    <n v="6"/>
  </r>
  <r>
    <x v="0"/>
    <x v="0"/>
    <x v="93"/>
    <s v="MMR001CMP023"/>
    <s v="GCA"/>
    <s v="Urban"/>
    <n v="54"/>
    <n v="258"/>
    <n v="53"/>
    <n v="251"/>
    <n v="54"/>
    <n v="257"/>
    <x v="6"/>
    <x v="1"/>
    <n v="9"/>
  </r>
  <r>
    <x v="1"/>
    <x v="9"/>
    <x v="99"/>
    <s v="MMR015CMP214"/>
    <s v="GCA"/>
    <s v="Urban"/>
    <n v="38"/>
    <n v="198"/>
    <n v="35"/>
    <n v="188"/>
    <n v="37"/>
    <n v="198"/>
    <x v="6"/>
    <x v="1"/>
    <n v="13"/>
  </r>
  <r>
    <x v="1"/>
    <x v="9"/>
    <x v="99"/>
    <s v="MMR015CMP214"/>
    <s v="GCA"/>
    <s v="Urban"/>
    <n v="38"/>
    <n v="198"/>
    <n v="35"/>
    <n v="188"/>
    <n v="37"/>
    <n v="198"/>
    <x v="6"/>
    <x v="0"/>
    <n v="8"/>
  </r>
  <r>
    <x v="1"/>
    <x v="13"/>
    <x v="105"/>
    <s v="MMR015CMP018"/>
    <s v="GCA"/>
    <s v="Rural"/>
    <n v="63"/>
    <n v="305"/>
    <n v="69"/>
    <n v="305"/>
    <n v="69"/>
    <n v="305"/>
    <x v="6"/>
    <x v="1"/>
    <n v="32"/>
  </r>
  <r>
    <x v="0"/>
    <x v="6"/>
    <x v="113"/>
    <s v="MMR001CMP026"/>
    <s v="GCA"/>
    <s v="Urban"/>
    <n v="88"/>
    <n v="482"/>
    <n v="80"/>
    <n v="427"/>
    <n v="87"/>
    <n v="480"/>
    <x v="6"/>
    <x v="2"/>
    <n v="15"/>
  </r>
  <r>
    <x v="0"/>
    <x v="8"/>
    <x v="125"/>
    <s v="MMR001CMP218"/>
    <s v="GCA"/>
    <s v="Rural"/>
    <n v="372"/>
    <n v="1443"/>
    <n v="165"/>
    <n v="1672"/>
    <n v="165"/>
    <n v="1672"/>
    <x v="6"/>
    <x v="0"/>
    <n v="97"/>
  </r>
  <r>
    <x v="1"/>
    <x v="13"/>
    <x v="83"/>
    <s v="MMR015CMP017"/>
    <s v="GCA"/>
    <s v="Urban"/>
    <n v="31"/>
    <n v="144"/>
    <n v="30"/>
    <n v="139"/>
    <n v="30"/>
    <n v="139"/>
    <x v="6"/>
    <x v="1"/>
    <n v="5"/>
  </r>
  <r>
    <x v="1"/>
    <x v="13"/>
    <x v="102"/>
    <s v="MMR015CMP020"/>
    <s v="GCA"/>
    <s v="Rural"/>
    <n v="218"/>
    <n v="1108"/>
    <n v="202"/>
    <n v="906"/>
    <n v="202"/>
    <n v="906"/>
    <x v="6"/>
    <x v="2"/>
    <n v="85"/>
  </r>
  <r>
    <x v="1"/>
    <x v="9"/>
    <x v="98"/>
    <s v="MMR015CMP215"/>
    <s v="GCA"/>
    <s v="Urban"/>
    <n v="126"/>
    <n v="572"/>
    <n v="123"/>
    <n v="571"/>
    <n v="124"/>
    <n v="575"/>
    <x v="6"/>
    <x v="1"/>
    <n v="45"/>
  </r>
  <r>
    <x v="0"/>
    <x v="7"/>
    <x v="124"/>
    <s v="MMR001CMP193"/>
    <s v="GCA"/>
    <s v="Rural"/>
    <n v="157"/>
    <n v="761"/>
    <n v="150"/>
    <n v="761"/>
    <n v="150"/>
    <n v="761"/>
    <x v="6"/>
    <x v="2"/>
    <n v="76"/>
  </r>
  <r>
    <x v="0"/>
    <x v="0"/>
    <x v="93"/>
    <s v="MMR001CMP023"/>
    <s v="GCA"/>
    <s v="Urban"/>
    <n v="54"/>
    <n v="258"/>
    <n v="53"/>
    <n v="251"/>
    <n v="54"/>
    <n v="257"/>
    <x v="6"/>
    <x v="0"/>
    <n v="13"/>
  </r>
  <r>
    <x v="0"/>
    <x v="6"/>
    <x v="114"/>
    <s v="MMR001CMP031"/>
    <s v="GCA"/>
    <s v="Urban"/>
    <n v="143"/>
    <n v="800"/>
    <n v="113"/>
    <n v="618"/>
    <n v="143"/>
    <n v="800"/>
    <x v="6"/>
    <x v="2"/>
    <n v="55"/>
  </r>
  <r>
    <x v="0"/>
    <x v="6"/>
    <x v="126"/>
    <s v="MMR001CMP033"/>
    <s v="GCA"/>
    <s v="Rural"/>
    <n v="18"/>
    <n v="82"/>
    <n v="12"/>
    <n v="51"/>
    <n v="18"/>
    <n v="81"/>
    <x v="6"/>
    <x v="2"/>
    <n v="8"/>
  </r>
  <r>
    <x v="1"/>
    <x v="13"/>
    <x v="83"/>
    <s v="MMR015CMP017"/>
    <s v="GCA"/>
    <s v="Urban"/>
    <n v="31"/>
    <n v="144"/>
    <n v="30"/>
    <n v="139"/>
    <n v="30"/>
    <n v="139"/>
    <x v="6"/>
    <x v="2"/>
    <n v="15"/>
  </r>
  <r>
    <x v="1"/>
    <x v="13"/>
    <x v="88"/>
    <s v="MMR015CMP006"/>
    <s v="GCA"/>
    <s v="Rural"/>
    <n v="49"/>
    <n v="270"/>
    <n v="49"/>
    <n v="261"/>
    <n v="49"/>
    <n v="261"/>
    <x v="6"/>
    <x v="0"/>
    <n v="17"/>
  </r>
  <r>
    <x v="0"/>
    <x v="4"/>
    <x v="91"/>
    <s v="MMR001CMP195"/>
    <s v="GCA"/>
    <s v="Urban"/>
    <n v="143"/>
    <n v="638"/>
    <n v="131"/>
    <n v="593"/>
    <n v="141"/>
    <n v="638"/>
    <x v="6"/>
    <x v="2"/>
    <n v="63"/>
  </r>
  <r>
    <x v="0"/>
    <x v="4"/>
    <x v="91"/>
    <s v="MMR001CMP195"/>
    <s v="GCA"/>
    <s v="Urban"/>
    <n v="143"/>
    <n v="638"/>
    <n v="131"/>
    <n v="593"/>
    <n v="141"/>
    <n v="638"/>
    <x v="6"/>
    <x v="1"/>
    <n v="28"/>
  </r>
  <r>
    <x v="0"/>
    <x v="4"/>
    <x v="91"/>
    <s v="MMR001CMP195"/>
    <s v="GCA"/>
    <s v="Urban"/>
    <n v="143"/>
    <n v="638"/>
    <n v="131"/>
    <n v="593"/>
    <n v="141"/>
    <n v="638"/>
    <x v="6"/>
    <x v="0"/>
    <n v="35"/>
  </r>
  <r>
    <x v="1"/>
    <x v="9"/>
    <x v="99"/>
    <s v="MMR015CMP214"/>
    <s v="GCA"/>
    <s v="Urban"/>
    <n v="38"/>
    <n v="198"/>
    <n v="35"/>
    <n v="188"/>
    <n v="37"/>
    <n v="198"/>
    <x v="6"/>
    <x v="2"/>
    <n v="21"/>
  </r>
  <r>
    <x v="1"/>
    <x v="13"/>
    <x v="102"/>
    <s v="MMR015CMP020"/>
    <s v="GCA"/>
    <s v="Rural"/>
    <n v="218"/>
    <n v="1108"/>
    <n v="202"/>
    <n v="906"/>
    <n v="202"/>
    <n v="906"/>
    <x v="6"/>
    <x v="0"/>
    <n v="45"/>
  </r>
  <r>
    <x v="1"/>
    <x v="13"/>
    <x v="83"/>
    <s v="MMR015CMP017"/>
    <s v="GCA"/>
    <s v="Urban"/>
    <n v="31"/>
    <n v="144"/>
    <n v="30"/>
    <n v="139"/>
    <n v="30"/>
    <n v="139"/>
    <x v="6"/>
    <x v="0"/>
    <n v="10"/>
  </r>
  <r>
    <x v="1"/>
    <x v="15"/>
    <x v="108"/>
    <s v="MMR015CMP216"/>
    <s v="GCA"/>
    <s v="Urban"/>
    <n v="26"/>
    <n v="111"/>
    <n v="26"/>
    <n v="118"/>
    <n v="26"/>
    <n v="118"/>
    <x v="6"/>
    <x v="1"/>
    <n v="13"/>
  </r>
  <r>
    <x v="1"/>
    <x v="15"/>
    <x v="101"/>
    <s v="MMR015CMP213"/>
    <s v="GCA"/>
    <s v="Urban"/>
    <n v="56"/>
    <n v="236"/>
    <n v="52"/>
    <n v="212"/>
    <n v="52"/>
    <n v="212"/>
    <x v="6"/>
    <x v="1"/>
    <n v="22"/>
  </r>
  <r>
    <x v="0"/>
    <x v="7"/>
    <x v="124"/>
    <s v="MMR001CMP193"/>
    <s v="GCA"/>
    <s v="Rural"/>
    <n v="157"/>
    <n v="761"/>
    <n v="150"/>
    <n v="761"/>
    <n v="150"/>
    <n v="761"/>
    <x v="6"/>
    <x v="1"/>
    <n v="40"/>
  </r>
  <r>
    <x v="0"/>
    <x v="6"/>
    <x v="112"/>
    <s v="MMR001CMP032"/>
    <s v="GCA"/>
    <s v="Urban"/>
    <n v="91"/>
    <n v="328"/>
    <n v="69"/>
    <n v="258"/>
    <n v="91"/>
    <n v="328"/>
    <x v="6"/>
    <x v="0"/>
    <n v="34"/>
  </r>
  <r>
    <x v="1"/>
    <x v="13"/>
    <x v="105"/>
    <s v="MMR015CMP018"/>
    <s v="GCA"/>
    <s v="Rural"/>
    <n v="63"/>
    <n v="305"/>
    <n v="69"/>
    <n v="305"/>
    <n v="69"/>
    <n v="305"/>
    <x v="6"/>
    <x v="2"/>
    <n v="27"/>
  </r>
  <r>
    <x v="0"/>
    <x v="7"/>
    <x v="124"/>
    <s v="MMR001CMP193"/>
    <s v="GCA"/>
    <s v="Rural"/>
    <n v="157"/>
    <n v="761"/>
    <n v="150"/>
    <n v="761"/>
    <n v="150"/>
    <n v="761"/>
    <x v="6"/>
    <x v="0"/>
    <n v="36"/>
  </r>
  <r>
    <x v="1"/>
    <x v="12"/>
    <x v="84"/>
    <s v="MMR015CMP209"/>
    <s v="GCA"/>
    <s v="Urban"/>
    <n v="31"/>
    <n v="183"/>
    <n v="29"/>
    <n v="157"/>
    <n v="29"/>
    <n v="157"/>
    <x v="6"/>
    <x v="2"/>
    <n v="0"/>
  </r>
  <r>
    <x v="1"/>
    <x v="9"/>
    <x v="20"/>
    <s v="MMR015CMP001"/>
    <s v="GCA"/>
    <s v="Urban"/>
    <n v="73"/>
    <n v="388"/>
    <n v="68"/>
    <n v="343"/>
    <n v="73"/>
    <n v="380"/>
    <x v="6"/>
    <x v="2"/>
    <n v="44"/>
  </r>
  <r>
    <x v="1"/>
    <x v="9"/>
    <x v="20"/>
    <s v="MMR015CMP001"/>
    <s v="GCA"/>
    <s v="Urban"/>
    <n v="73"/>
    <n v="388"/>
    <n v="68"/>
    <n v="343"/>
    <n v="73"/>
    <n v="380"/>
    <x v="6"/>
    <x v="0"/>
    <n v="20"/>
  </r>
  <r>
    <x v="0"/>
    <x v="8"/>
    <x v="125"/>
    <s v="MMR001CMP218"/>
    <s v="GCA"/>
    <s v="Rural"/>
    <n v="372"/>
    <n v="1443"/>
    <n v="165"/>
    <n v="1672"/>
    <n v="165"/>
    <n v="1672"/>
    <x v="6"/>
    <x v="2"/>
    <n v="170"/>
  </r>
  <r>
    <x v="1"/>
    <x v="13"/>
    <x v="86"/>
    <s v="MMR015CMP007"/>
    <s v="GCA"/>
    <s v="Rural"/>
    <n v="64"/>
    <n v="286"/>
    <n v="62"/>
    <n v="281"/>
    <n v="62"/>
    <n v="281"/>
    <x v="6"/>
    <x v="1"/>
    <n v="33"/>
  </r>
  <r>
    <x v="0"/>
    <x v="6"/>
    <x v="110"/>
    <s v="MMR001CMP028"/>
    <s v="GCA"/>
    <s v="Rural"/>
    <n v="99"/>
    <n v="480"/>
    <n v="65"/>
    <n v="360"/>
    <n v="99"/>
    <n v="480"/>
    <x v="6"/>
    <x v="2"/>
    <n v="52"/>
  </r>
  <r>
    <x v="0"/>
    <x v="8"/>
    <x v="125"/>
    <s v="MMR001CMP218"/>
    <s v="GCA"/>
    <s v="Rural"/>
    <n v="372"/>
    <n v="1443"/>
    <n v="165"/>
    <n v="1672"/>
    <n v="165"/>
    <n v="1672"/>
    <x v="6"/>
    <x v="1"/>
    <n v="73"/>
  </r>
  <r>
    <x v="1"/>
    <x v="13"/>
    <x v="102"/>
    <s v="MMR015CMP020"/>
    <s v="GCA"/>
    <s v="Rural"/>
    <n v="218"/>
    <n v="1108"/>
    <n v="202"/>
    <n v="906"/>
    <n v="202"/>
    <n v="906"/>
    <x v="6"/>
    <x v="1"/>
    <n v="40"/>
  </r>
  <r>
    <x v="0"/>
    <x v="5"/>
    <x v="28"/>
    <s v="MMR001CMP062"/>
    <s v="GCA"/>
    <s v="Urban"/>
    <n v="261"/>
    <n v="1155"/>
    <n v="259"/>
    <n v="1160"/>
    <n v="259"/>
    <n v="0"/>
    <x v="7"/>
    <x v="2"/>
    <n v="0"/>
  </r>
  <r>
    <x v="0"/>
    <x v="1"/>
    <x v="80"/>
    <s v="MMR001CMP192"/>
    <s v="GCA"/>
    <s v="Urban"/>
    <n v="17"/>
    <n v="64"/>
    <n v="12"/>
    <n v="47"/>
    <n v="12"/>
    <n v="0"/>
    <x v="7"/>
    <x v="0"/>
    <n v="2"/>
  </r>
  <r>
    <x v="0"/>
    <x v="0"/>
    <x v="68"/>
    <s v="MMR001CMP002"/>
    <s v="GCA"/>
    <s v="Urban"/>
    <n v="57"/>
    <n v="233"/>
    <n v="58"/>
    <n v="241"/>
    <n v="58"/>
    <n v="241"/>
    <x v="7"/>
    <x v="2"/>
    <n v="32"/>
  </r>
  <r>
    <x v="0"/>
    <x v="5"/>
    <x v="28"/>
    <s v="MMR001CMP062"/>
    <s v="GCA"/>
    <s v="Urban"/>
    <n v="261"/>
    <n v="1155"/>
    <n v="259"/>
    <n v="1160"/>
    <n v="259"/>
    <n v="0"/>
    <x v="7"/>
    <x v="1"/>
    <n v="46"/>
  </r>
  <r>
    <x v="0"/>
    <x v="1"/>
    <x v="80"/>
    <s v="MMR001CMP192"/>
    <s v="GCA"/>
    <s v="Urban"/>
    <n v="17"/>
    <n v="64"/>
    <n v="12"/>
    <n v="47"/>
    <n v="12"/>
    <n v="0"/>
    <x v="7"/>
    <x v="2"/>
    <n v="0"/>
  </r>
  <r>
    <x v="0"/>
    <x v="2"/>
    <x v="2"/>
    <s v="MMR001CMP068"/>
    <s v="GCA"/>
    <s v="Urban"/>
    <n v="41"/>
    <n v="152"/>
    <n v="38"/>
    <n v="165"/>
    <n v="38"/>
    <n v="0"/>
    <x v="7"/>
    <x v="2"/>
    <n v="0"/>
  </r>
  <r>
    <x v="0"/>
    <x v="1"/>
    <x v="34"/>
    <s v="MMR001CMP105"/>
    <s v="GCA"/>
    <s v="Rural"/>
    <n v="19"/>
    <n v="72"/>
    <n v="19"/>
    <n v="72"/>
    <n v="19"/>
    <n v="72"/>
    <x v="7"/>
    <x v="2"/>
    <n v="2"/>
  </r>
  <r>
    <x v="0"/>
    <x v="1"/>
    <x v="80"/>
    <s v="MMR001CMP192"/>
    <s v="GCA"/>
    <s v="Urban"/>
    <n v="17"/>
    <n v="64"/>
    <n v="12"/>
    <n v="47"/>
    <n v="12"/>
    <n v="0"/>
    <x v="7"/>
    <x v="1"/>
    <n v="0"/>
  </r>
  <r>
    <x v="0"/>
    <x v="1"/>
    <x v="34"/>
    <s v="MMR001CMP105"/>
    <s v="GCA"/>
    <s v="Rural"/>
    <n v="19"/>
    <n v="72"/>
    <n v="19"/>
    <n v="72"/>
    <n v="19"/>
    <n v="72"/>
    <x v="7"/>
    <x v="0"/>
    <n v="1"/>
  </r>
  <r>
    <x v="0"/>
    <x v="5"/>
    <x v="28"/>
    <s v="MMR001CMP062"/>
    <s v="GCA"/>
    <s v="Urban"/>
    <n v="261"/>
    <n v="1155"/>
    <n v="259"/>
    <n v="1160"/>
    <n v="259"/>
    <n v="0"/>
    <x v="7"/>
    <x v="0"/>
    <n v="35"/>
  </r>
  <r>
    <x v="0"/>
    <x v="0"/>
    <x v="67"/>
    <s v="MMR001CMP006"/>
    <s v="GCA"/>
    <s v="Urban"/>
    <n v="95"/>
    <n v="385"/>
    <m/>
    <m/>
    <m/>
    <n v="395"/>
    <x v="7"/>
    <x v="0"/>
    <n v="12"/>
  </r>
  <r>
    <x v="0"/>
    <x v="0"/>
    <x v="44"/>
    <s v="MMR001CMP013"/>
    <s v="GCA"/>
    <s v="Urban"/>
    <n v="44"/>
    <n v="191"/>
    <n v="18"/>
    <n v="65"/>
    <n v="44"/>
    <n v="191"/>
    <x v="7"/>
    <x v="2"/>
    <n v="13"/>
  </r>
  <r>
    <x v="0"/>
    <x v="0"/>
    <x v="44"/>
    <s v="MMR001CMP013"/>
    <s v="GCA"/>
    <s v="Urban"/>
    <n v="44"/>
    <n v="191"/>
    <n v="18"/>
    <n v="65"/>
    <n v="44"/>
    <n v="191"/>
    <x v="7"/>
    <x v="1"/>
    <n v="7"/>
  </r>
  <r>
    <x v="0"/>
    <x v="1"/>
    <x v="34"/>
    <s v="MMR001CMP105"/>
    <s v="GCA"/>
    <s v="Rural"/>
    <n v="19"/>
    <n v="72"/>
    <n v="19"/>
    <n v="72"/>
    <n v="19"/>
    <n v="72"/>
    <x v="7"/>
    <x v="1"/>
    <n v="1"/>
  </r>
  <r>
    <x v="0"/>
    <x v="0"/>
    <x v="68"/>
    <s v="MMR001CMP002"/>
    <s v="GCA"/>
    <s v="Urban"/>
    <n v="57"/>
    <n v="233"/>
    <n v="58"/>
    <n v="241"/>
    <n v="58"/>
    <n v="241"/>
    <x v="7"/>
    <x v="1"/>
    <n v="20"/>
  </r>
  <r>
    <x v="0"/>
    <x v="6"/>
    <x v="37"/>
    <s v="MMR001CMP040"/>
    <s v="GCA"/>
    <s v="Rural"/>
    <n v="428"/>
    <n v="2219"/>
    <n v="396"/>
    <n v="2120"/>
    <n v="396"/>
    <n v="2120"/>
    <x v="7"/>
    <x v="1"/>
    <n v="90"/>
  </r>
  <r>
    <x v="0"/>
    <x v="2"/>
    <x v="2"/>
    <s v="MMR001CMP068"/>
    <s v="GCA"/>
    <s v="Urban"/>
    <n v="41"/>
    <n v="152"/>
    <n v="38"/>
    <n v="165"/>
    <n v="38"/>
    <n v="0"/>
    <x v="7"/>
    <x v="1"/>
    <n v="11"/>
  </r>
  <r>
    <x v="0"/>
    <x v="2"/>
    <x v="2"/>
    <s v="MMR001CMP068"/>
    <s v="GCA"/>
    <s v="Urban"/>
    <n v="41"/>
    <n v="152"/>
    <n v="38"/>
    <n v="165"/>
    <n v="38"/>
    <n v="0"/>
    <x v="7"/>
    <x v="0"/>
    <n v="5"/>
  </r>
  <r>
    <x v="0"/>
    <x v="6"/>
    <x v="37"/>
    <s v="MMR001CMP040"/>
    <s v="GCA"/>
    <s v="Rural"/>
    <n v="428"/>
    <n v="2219"/>
    <n v="396"/>
    <n v="2120"/>
    <n v="396"/>
    <n v="2120"/>
    <x v="7"/>
    <x v="2"/>
    <n v="182"/>
  </r>
  <r>
    <x v="0"/>
    <x v="6"/>
    <x v="37"/>
    <s v="MMR001CMP040"/>
    <s v="GCA"/>
    <s v="Rural"/>
    <n v="428"/>
    <n v="2219"/>
    <n v="396"/>
    <n v="2120"/>
    <n v="396"/>
    <n v="2120"/>
    <x v="7"/>
    <x v="0"/>
    <n v="92"/>
  </r>
  <r>
    <x v="0"/>
    <x v="6"/>
    <x v="62"/>
    <s v="MMR001CMP115"/>
    <s v="NGCA"/>
    <s v="Sub-urban"/>
    <n v="136"/>
    <n v="1116"/>
    <n v="146"/>
    <n v="1072"/>
    <n v="146"/>
    <n v="1072"/>
    <x v="7"/>
    <x v="1"/>
    <n v="107"/>
  </r>
  <r>
    <x v="0"/>
    <x v="0"/>
    <x v="68"/>
    <s v="MMR001CMP002"/>
    <s v="GCA"/>
    <s v="Urban"/>
    <n v="57"/>
    <n v="233"/>
    <n v="58"/>
    <n v="241"/>
    <n v="58"/>
    <n v="241"/>
    <x v="7"/>
    <x v="0"/>
    <n v="12"/>
  </r>
  <r>
    <x v="0"/>
    <x v="6"/>
    <x v="62"/>
    <s v="MMR001CMP115"/>
    <s v="NGCA"/>
    <s v="Sub-urban"/>
    <n v="136"/>
    <n v="1116"/>
    <n v="146"/>
    <n v="1072"/>
    <n v="146"/>
    <n v="1072"/>
    <x v="7"/>
    <x v="0"/>
    <n v="111"/>
  </r>
  <r>
    <x v="0"/>
    <x v="0"/>
    <x v="53"/>
    <s v="MMR001CMP162"/>
    <s v="GCA"/>
    <s v="Rural"/>
    <n v="43"/>
    <n v="207"/>
    <n v="43"/>
    <n v="269"/>
    <n v="43"/>
    <n v="270"/>
    <x v="7"/>
    <x v="0"/>
    <n v="15"/>
  </r>
  <r>
    <x v="0"/>
    <x v="0"/>
    <x v="53"/>
    <s v="MMR001CMP162"/>
    <s v="GCA"/>
    <s v="Rural"/>
    <n v="43"/>
    <n v="207"/>
    <n v="43"/>
    <n v="269"/>
    <n v="43"/>
    <n v="270"/>
    <x v="7"/>
    <x v="1"/>
    <n v="21"/>
  </r>
  <r>
    <x v="0"/>
    <x v="0"/>
    <x v="53"/>
    <s v="MMR001CMP162"/>
    <s v="GCA"/>
    <s v="Rural"/>
    <n v="43"/>
    <n v="207"/>
    <n v="43"/>
    <n v="269"/>
    <n v="43"/>
    <n v="270"/>
    <x v="7"/>
    <x v="2"/>
    <n v="36"/>
  </r>
  <r>
    <x v="0"/>
    <x v="1"/>
    <x v="49"/>
    <s v="MMR001CMP179"/>
    <s v="GCA"/>
    <s v="Rural"/>
    <n v="77"/>
    <n v="393"/>
    <n v="77"/>
    <n v="393"/>
    <n v="77"/>
    <n v="393"/>
    <x v="7"/>
    <x v="1"/>
    <n v="29"/>
  </r>
  <r>
    <x v="0"/>
    <x v="1"/>
    <x v="49"/>
    <s v="MMR001CMP179"/>
    <s v="GCA"/>
    <s v="Rural"/>
    <n v="77"/>
    <n v="393"/>
    <n v="77"/>
    <n v="393"/>
    <n v="77"/>
    <n v="393"/>
    <x v="7"/>
    <x v="2"/>
    <n v="53"/>
  </r>
  <r>
    <x v="0"/>
    <x v="10"/>
    <x v="81"/>
    <s v="MMR001CMP080"/>
    <s v="GCA"/>
    <s v="Urban"/>
    <n v="12"/>
    <n v="55"/>
    <n v="12"/>
    <n v="62"/>
    <n v="12"/>
    <n v="62"/>
    <x v="7"/>
    <x v="0"/>
    <n v="3"/>
  </r>
  <r>
    <x v="0"/>
    <x v="1"/>
    <x v="45"/>
    <s v="MMR001CMP174"/>
    <s v="GCA"/>
    <s v="Urban"/>
    <n v="65"/>
    <n v="347"/>
    <n v="66"/>
    <n v="354"/>
    <n v="66"/>
    <n v="0"/>
    <x v="7"/>
    <x v="2"/>
    <n v="0"/>
  </r>
  <r>
    <x v="0"/>
    <x v="1"/>
    <x v="45"/>
    <s v="MMR001CMP174"/>
    <s v="GCA"/>
    <s v="Urban"/>
    <n v="65"/>
    <n v="347"/>
    <n v="66"/>
    <n v="354"/>
    <n v="66"/>
    <n v="0"/>
    <x v="7"/>
    <x v="1"/>
    <n v="15"/>
  </r>
  <r>
    <x v="0"/>
    <x v="1"/>
    <x v="45"/>
    <s v="MMR001CMP174"/>
    <s v="GCA"/>
    <s v="Urban"/>
    <n v="65"/>
    <n v="347"/>
    <n v="66"/>
    <n v="354"/>
    <n v="66"/>
    <n v="0"/>
    <x v="7"/>
    <x v="0"/>
    <n v="13"/>
  </r>
  <r>
    <x v="0"/>
    <x v="0"/>
    <x v="63"/>
    <s v="MMR001CMP007"/>
    <s v="GCA"/>
    <s v="Urban"/>
    <n v="22"/>
    <n v="111"/>
    <n v="21"/>
    <n v="102"/>
    <n v="22"/>
    <n v="111"/>
    <x v="7"/>
    <x v="0"/>
    <n v="9"/>
  </r>
  <r>
    <x v="0"/>
    <x v="5"/>
    <x v="33"/>
    <s v="MMR001CMP123"/>
    <s v="NGCA"/>
    <s v="Rural"/>
    <n v="116"/>
    <n v="595"/>
    <n v="115"/>
    <n v="605"/>
    <n v="115"/>
    <n v="605"/>
    <x v="7"/>
    <x v="1"/>
    <n v="25"/>
  </r>
  <r>
    <x v="0"/>
    <x v="7"/>
    <x v="39"/>
    <s v="MMR001CMP051"/>
    <s v="GCA"/>
    <s v="Urban"/>
    <n v="23"/>
    <n v="86"/>
    <n v="13"/>
    <n v="55"/>
    <n v="14"/>
    <n v="65"/>
    <x v="7"/>
    <x v="1"/>
    <n v="3"/>
  </r>
  <r>
    <x v="0"/>
    <x v="11"/>
    <x v="31"/>
    <s v="MMR001CMP234"/>
    <s v="GCA"/>
    <s v="Urban"/>
    <n v="59"/>
    <n v="235"/>
    <n v="59"/>
    <n v="235"/>
    <n v="59"/>
    <n v="235"/>
    <x v="7"/>
    <x v="2"/>
    <n v="15"/>
  </r>
  <r>
    <x v="0"/>
    <x v="7"/>
    <x v="39"/>
    <s v="MMR001CMP051"/>
    <s v="GCA"/>
    <s v="Urban"/>
    <n v="23"/>
    <n v="86"/>
    <n v="13"/>
    <n v="55"/>
    <n v="14"/>
    <n v="65"/>
    <x v="7"/>
    <x v="0"/>
    <n v="2"/>
  </r>
  <r>
    <x v="0"/>
    <x v="1"/>
    <x v="25"/>
    <s v="MMR001CMP091"/>
    <s v="GCA"/>
    <s v="Urban"/>
    <n v="5"/>
    <n v="26"/>
    <n v="5"/>
    <n v="27"/>
    <n v="5"/>
    <n v="0"/>
    <x v="7"/>
    <x v="1"/>
    <n v="1"/>
  </r>
  <r>
    <x v="0"/>
    <x v="4"/>
    <x v="4"/>
    <s v="MMR001CMP225"/>
    <s v="GCA"/>
    <s v="Rural"/>
    <n v="30"/>
    <n v="174"/>
    <n v="28"/>
    <n v="167"/>
    <n v="30"/>
    <n v="174"/>
    <x v="7"/>
    <x v="2"/>
    <n v="11"/>
  </r>
  <r>
    <x v="0"/>
    <x v="0"/>
    <x v="64"/>
    <s v="MMR001CMP005"/>
    <s v="GCA"/>
    <s v="Urban"/>
    <n v="43"/>
    <n v="216"/>
    <n v="32"/>
    <n v="171"/>
    <n v="43"/>
    <n v="216"/>
    <x v="7"/>
    <x v="2"/>
    <n v="28"/>
  </r>
  <r>
    <x v="0"/>
    <x v="6"/>
    <x v="62"/>
    <s v="MMR001CMP115"/>
    <s v="NGCA"/>
    <s v="Sub-urban"/>
    <n v="136"/>
    <n v="1116"/>
    <n v="146"/>
    <n v="1072"/>
    <n v="146"/>
    <n v="1072"/>
    <x v="7"/>
    <x v="2"/>
    <n v="218"/>
  </r>
  <r>
    <x v="0"/>
    <x v="0"/>
    <x v="63"/>
    <s v="MMR001CMP007"/>
    <s v="GCA"/>
    <s v="Urban"/>
    <n v="22"/>
    <n v="111"/>
    <n v="21"/>
    <n v="102"/>
    <n v="22"/>
    <n v="111"/>
    <x v="7"/>
    <x v="1"/>
    <n v="5"/>
  </r>
  <r>
    <x v="0"/>
    <x v="0"/>
    <x v="93"/>
    <s v="MMR001CMP023"/>
    <s v="GCA"/>
    <s v="Urban"/>
    <n v="54"/>
    <n v="258"/>
    <n v="53"/>
    <n v="251"/>
    <n v="54"/>
    <n v="257"/>
    <x v="7"/>
    <x v="1"/>
    <n v="6"/>
  </r>
  <r>
    <x v="0"/>
    <x v="6"/>
    <x v="9"/>
    <s v="MMR001CMP029"/>
    <s v="GCA"/>
    <s v="Rural"/>
    <n v="222"/>
    <n v="1208"/>
    <n v="222"/>
    <n v="1208"/>
    <n v="222"/>
    <n v="1208"/>
    <x v="7"/>
    <x v="2"/>
    <n v="108"/>
  </r>
  <r>
    <x v="0"/>
    <x v="5"/>
    <x v="33"/>
    <s v="MMR001CMP123"/>
    <s v="NGCA"/>
    <s v="Rural"/>
    <n v="116"/>
    <n v="595"/>
    <n v="115"/>
    <n v="605"/>
    <n v="115"/>
    <n v="605"/>
    <x v="7"/>
    <x v="0"/>
    <n v="16"/>
  </r>
  <r>
    <x v="0"/>
    <x v="1"/>
    <x v="30"/>
    <s v="MMR001CMP184"/>
    <s v="GCA"/>
    <s v="Rural"/>
    <n v="35"/>
    <n v="220"/>
    <n v="35"/>
    <n v="173"/>
    <n v="35"/>
    <n v="173"/>
    <x v="7"/>
    <x v="0"/>
    <n v="5"/>
  </r>
  <r>
    <x v="0"/>
    <x v="5"/>
    <x v="33"/>
    <s v="MMR001CMP123"/>
    <s v="NGCA"/>
    <s v="Rural"/>
    <n v="116"/>
    <n v="595"/>
    <n v="115"/>
    <n v="605"/>
    <n v="115"/>
    <n v="605"/>
    <x v="7"/>
    <x v="2"/>
    <n v="41"/>
  </r>
  <r>
    <x v="0"/>
    <x v="1"/>
    <x v="30"/>
    <s v="MMR001CMP184"/>
    <s v="GCA"/>
    <s v="Rural"/>
    <n v="35"/>
    <n v="220"/>
    <n v="35"/>
    <n v="173"/>
    <n v="35"/>
    <n v="173"/>
    <x v="7"/>
    <x v="2"/>
    <n v="14"/>
  </r>
  <r>
    <x v="0"/>
    <x v="1"/>
    <x v="30"/>
    <s v="MMR001CMP184"/>
    <s v="GCA"/>
    <s v="Rural"/>
    <n v="35"/>
    <n v="220"/>
    <n v="35"/>
    <n v="173"/>
    <n v="35"/>
    <n v="173"/>
    <x v="7"/>
    <x v="1"/>
    <n v="9"/>
  </r>
  <r>
    <x v="0"/>
    <x v="7"/>
    <x v="39"/>
    <s v="MMR001CMP051"/>
    <s v="GCA"/>
    <s v="Urban"/>
    <n v="23"/>
    <n v="86"/>
    <n v="13"/>
    <n v="55"/>
    <n v="14"/>
    <n v="65"/>
    <x v="7"/>
    <x v="2"/>
    <n v="5"/>
  </r>
  <r>
    <x v="0"/>
    <x v="0"/>
    <x v="21"/>
    <s v="MMR001CMP018"/>
    <s v="GCA"/>
    <s v="Urban"/>
    <n v="203"/>
    <n v="1072"/>
    <n v="198"/>
    <n v="1084"/>
    <n v="204"/>
    <n v="1104"/>
    <x v="7"/>
    <x v="0"/>
    <n v="47"/>
  </r>
  <r>
    <x v="0"/>
    <x v="5"/>
    <x v="73"/>
    <s v="MMR001CMP122"/>
    <s v="NGCA"/>
    <s v="Rural"/>
    <n v="662"/>
    <n v="3293"/>
    <n v="586"/>
    <n v="2829"/>
    <n v="586"/>
    <n v="2829"/>
    <x v="7"/>
    <x v="2"/>
    <n v="289"/>
  </r>
  <r>
    <x v="0"/>
    <x v="6"/>
    <x v="56"/>
    <s v="MMR001CMP116"/>
    <s v="NGCA"/>
    <s v="Urban"/>
    <n v="1344"/>
    <n v="6811"/>
    <n v="352"/>
    <n v="1884"/>
    <m/>
    <n v="6602"/>
    <x v="7"/>
    <x v="2"/>
    <n v="396"/>
  </r>
  <r>
    <x v="0"/>
    <x v="6"/>
    <x v="56"/>
    <s v="MMR001CMP116"/>
    <s v="NGCA"/>
    <s v="Urban"/>
    <n v="1344"/>
    <n v="6811"/>
    <n v="352"/>
    <n v="1884"/>
    <m/>
    <n v="6602"/>
    <x v="7"/>
    <x v="1"/>
    <n v="194"/>
  </r>
  <r>
    <x v="0"/>
    <x v="11"/>
    <x v="31"/>
    <s v="MMR001CMP234"/>
    <s v="GCA"/>
    <s v="Urban"/>
    <n v="59"/>
    <n v="235"/>
    <n v="59"/>
    <n v="235"/>
    <n v="59"/>
    <n v="235"/>
    <x v="7"/>
    <x v="1"/>
    <n v="6"/>
  </r>
  <r>
    <x v="0"/>
    <x v="11"/>
    <x v="31"/>
    <s v="MMR001CMP234"/>
    <s v="GCA"/>
    <s v="Urban"/>
    <n v="59"/>
    <n v="235"/>
    <n v="59"/>
    <n v="235"/>
    <n v="59"/>
    <n v="235"/>
    <x v="7"/>
    <x v="0"/>
    <n v="9"/>
  </r>
  <r>
    <x v="0"/>
    <x v="3"/>
    <x v="3"/>
    <s v="MMR001CMP078"/>
    <s v="GCA"/>
    <s v="Mixed"/>
    <n v="13"/>
    <n v="64"/>
    <n v="13"/>
    <n v="64"/>
    <n v="13"/>
    <n v="64"/>
    <x v="7"/>
    <x v="1"/>
    <n v="3"/>
  </r>
  <r>
    <x v="0"/>
    <x v="6"/>
    <x v="40"/>
    <s v="MMR001CMP039"/>
    <s v="GCA"/>
    <s v="Rural"/>
    <n v="48"/>
    <n v="199"/>
    <n v="46"/>
    <n v="192"/>
    <n v="46"/>
    <n v="192"/>
    <x v="7"/>
    <x v="2"/>
    <n v="18"/>
  </r>
  <r>
    <x v="0"/>
    <x v="6"/>
    <x v="40"/>
    <s v="MMR001CMP039"/>
    <s v="GCA"/>
    <s v="Rural"/>
    <n v="48"/>
    <n v="199"/>
    <n v="46"/>
    <n v="192"/>
    <n v="46"/>
    <n v="192"/>
    <x v="7"/>
    <x v="1"/>
    <n v="6"/>
  </r>
  <r>
    <x v="0"/>
    <x v="3"/>
    <x v="3"/>
    <s v="MMR001CMP078"/>
    <s v="GCA"/>
    <s v="Mixed"/>
    <n v="13"/>
    <n v="64"/>
    <n v="13"/>
    <n v="64"/>
    <n v="13"/>
    <n v="64"/>
    <x v="7"/>
    <x v="0"/>
    <n v="5"/>
  </r>
  <r>
    <x v="0"/>
    <x v="6"/>
    <x v="40"/>
    <s v="MMR001CMP039"/>
    <s v="GCA"/>
    <s v="Rural"/>
    <n v="48"/>
    <n v="199"/>
    <n v="46"/>
    <n v="192"/>
    <n v="46"/>
    <n v="192"/>
    <x v="7"/>
    <x v="0"/>
    <n v="12"/>
  </r>
  <r>
    <x v="0"/>
    <x v="6"/>
    <x v="56"/>
    <s v="MMR001CMP116"/>
    <s v="NGCA"/>
    <s v="Urban"/>
    <n v="1344"/>
    <n v="6811"/>
    <n v="352"/>
    <n v="1884"/>
    <m/>
    <n v="6602"/>
    <x v="7"/>
    <x v="0"/>
    <n v="202"/>
  </r>
  <r>
    <x v="0"/>
    <x v="1"/>
    <x v="52"/>
    <s v="MMR001CMP191"/>
    <s v="GCA"/>
    <s v="Urban"/>
    <n v="13"/>
    <n v="75"/>
    <n v="8"/>
    <n v="46"/>
    <n v="8"/>
    <n v="0"/>
    <x v="7"/>
    <x v="0"/>
    <n v="1"/>
  </r>
  <r>
    <x v="0"/>
    <x v="1"/>
    <x v="52"/>
    <s v="MMR001CMP191"/>
    <s v="GCA"/>
    <s v="Urban"/>
    <n v="13"/>
    <n v="75"/>
    <n v="8"/>
    <n v="46"/>
    <n v="8"/>
    <n v="0"/>
    <x v="7"/>
    <x v="2"/>
    <n v="0"/>
  </r>
  <r>
    <x v="0"/>
    <x v="7"/>
    <x v="29"/>
    <s v="MMR001CMP050"/>
    <s v="GCA"/>
    <s v="Urban"/>
    <n v="274"/>
    <n v="1349"/>
    <n v="255"/>
    <n v="1126"/>
    <n v="255"/>
    <n v="0"/>
    <x v="7"/>
    <x v="2"/>
    <n v="0"/>
  </r>
  <r>
    <x v="0"/>
    <x v="6"/>
    <x v="60"/>
    <s v="MMR001CMP025"/>
    <s v="GCA"/>
    <s v="Urban"/>
    <n v="65"/>
    <n v="328"/>
    <n v="31"/>
    <n v="170"/>
    <n v="65"/>
    <n v="328"/>
    <x v="7"/>
    <x v="0"/>
    <n v="17"/>
  </r>
  <r>
    <x v="0"/>
    <x v="1"/>
    <x v="70"/>
    <s v="MMR001CMP169"/>
    <s v="GCA"/>
    <s v="Rural"/>
    <n v="36"/>
    <n v="220"/>
    <n v="36"/>
    <n v="220"/>
    <n v="36"/>
    <n v="220"/>
    <x v="7"/>
    <x v="2"/>
    <n v="15"/>
  </r>
  <r>
    <x v="0"/>
    <x v="7"/>
    <x v="43"/>
    <s v="MMR001CMP055"/>
    <s v="GCA"/>
    <s v="Urban"/>
    <n v="25"/>
    <n v="104"/>
    <n v="24"/>
    <n v="107"/>
    <n v="24"/>
    <n v="107"/>
    <x v="7"/>
    <x v="0"/>
    <n v="7"/>
  </r>
  <r>
    <x v="0"/>
    <x v="1"/>
    <x v="70"/>
    <s v="MMR001CMP169"/>
    <s v="GCA"/>
    <s v="Rural"/>
    <n v="36"/>
    <n v="220"/>
    <n v="36"/>
    <n v="220"/>
    <n v="36"/>
    <n v="220"/>
    <x v="7"/>
    <x v="1"/>
    <n v="6"/>
  </r>
  <r>
    <x v="0"/>
    <x v="1"/>
    <x v="70"/>
    <s v="MMR001CMP169"/>
    <s v="GCA"/>
    <s v="Rural"/>
    <n v="36"/>
    <n v="220"/>
    <n v="36"/>
    <n v="220"/>
    <n v="36"/>
    <n v="220"/>
    <x v="7"/>
    <x v="0"/>
    <n v="9"/>
  </r>
  <r>
    <x v="0"/>
    <x v="7"/>
    <x v="29"/>
    <s v="MMR001CMP050"/>
    <s v="GCA"/>
    <s v="Urban"/>
    <n v="274"/>
    <n v="1349"/>
    <n v="255"/>
    <n v="1126"/>
    <n v="255"/>
    <n v="0"/>
    <x v="7"/>
    <x v="1"/>
    <n v="39"/>
  </r>
  <r>
    <x v="0"/>
    <x v="7"/>
    <x v="29"/>
    <s v="MMR001CMP050"/>
    <s v="GCA"/>
    <s v="Urban"/>
    <n v="274"/>
    <n v="1349"/>
    <n v="255"/>
    <n v="1126"/>
    <n v="255"/>
    <n v="0"/>
    <x v="7"/>
    <x v="0"/>
    <n v="48"/>
  </r>
  <r>
    <x v="0"/>
    <x v="7"/>
    <x v="43"/>
    <s v="MMR001CMP055"/>
    <s v="GCA"/>
    <s v="Urban"/>
    <n v="25"/>
    <n v="104"/>
    <n v="24"/>
    <n v="107"/>
    <n v="24"/>
    <n v="107"/>
    <x v="7"/>
    <x v="1"/>
    <n v="10"/>
  </r>
  <r>
    <x v="0"/>
    <x v="1"/>
    <x v="52"/>
    <s v="MMR001CMP191"/>
    <s v="GCA"/>
    <s v="Urban"/>
    <n v="13"/>
    <n v="75"/>
    <n v="8"/>
    <n v="46"/>
    <n v="8"/>
    <n v="0"/>
    <x v="7"/>
    <x v="1"/>
    <n v="2"/>
  </r>
  <r>
    <x v="0"/>
    <x v="7"/>
    <x v="43"/>
    <s v="MMR001CMP055"/>
    <s v="GCA"/>
    <s v="Urban"/>
    <n v="25"/>
    <n v="104"/>
    <n v="24"/>
    <n v="107"/>
    <n v="24"/>
    <n v="107"/>
    <x v="7"/>
    <x v="2"/>
    <n v="17"/>
  </r>
  <r>
    <x v="0"/>
    <x v="5"/>
    <x v="48"/>
    <s v="MMR001CMP121"/>
    <s v="NGCA"/>
    <s v="Rural"/>
    <n v="1695"/>
    <n v="7145"/>
    <n v="1501"/>
    <n v="8042"/>
    <n v="1643"/>
    <n v="8780"/>
    <x v="7"/>
    <x v="0"/>
    <n v="321"/>
  </r>
  <r>
    <x v="0"/>
    <x v="5"/>
    <x v="48"/>
    <s v="MMR001CMP121"/>
    <s v="NGCA"/>
    <s v="Rural"/>
    <n v="1695"/>
    <n v="7145"/>
    <n v="1501"/>
    <n v="8042"/>
    <n v="1643"/>
    <n v="8780"/>
    <x v="7"/>
    <x v="1"/>
    <n v="334"/>
  </r>
  <r>
    <x v="0"/>
    <x v="5"/>
    <x v="48"/>
    <s v="MMR001CMP121"/>
    <s v="NGCA"/>
    <s v="Rural"/>
    <n v="1695"/>
    <n v="7145"/>
    <n v="1501"/>
    <n v="8042"/>
    <n v="1643"/>
    <n v="8780"/>
    <x v="7"/>
    <x v="2"/>
    <n v="655"/>
  </r>
  <r>
    <x v="0"/>
    <x v="0"/>
    <x v="74"/>
    <s v="MMR001CMP010"/>
    <s v="GCA"/>
    <s v="Urban"/>
    <n v="6"/>
    <n v="39"/>
    <n v="6"/>
    <n v="39"/>
    <n v="28"/>
    <n v="145"/>
    <x v="7"/>
    <x v="0"/>
    <n v="15"/>
  </r>
  <r>
    <x v="0"/>
    <x v="1"/>
    <x v="75"/>
    <s v="MMR001CMP183"/>
    <s v="GCA"/>
    <s v="Mixed"/>
    <n v="8"/>
    <n v="40"/>
    <n v="8"/>
    <m/>
    <n v="8"/>
    <n v="0"/>
    <x v="7"/>
    <x v="2"/>
    <n v="0"/>
  </r>
  <r>
    <x v="0"/>
    <x v="0"/>
    <x v="67"/>
    <s v="MMR001CMP006"/>
    <s v="GCA"/>
    <s v="Urban"/>
    <n v="95"/>
    <n v="385"/>
    <m/>
    <m/>
    <m/>
    <n v="395"/>
    <x v="7"/>
    <x v="2"/>
    <n v="34"/>
  </r>
  <r>
    <x v="0"/>
    <x v="0"/>
    <x v="21"/>
    <s v="MMR001CMP018"/>
    <s v="GCA"/>
    <s v="Urban"/>
    <n v="203"/>
    <n v="1072"/>
    <n v="198"/>
    <n v="1084"/>
    <n v="204"/>
    <n v="1104"/>
    <x v="7"/>
    <x v="2"/>
    <n v="96"/>
  </r>
  <r>
    <x v="0"/>
    <x v="6"/>
    <x v="9"/>
    <s v="MMR001CMP029"/>
    <s v="GCA"/>
    <s v="Rural"/>
    <n v="222"/>
    <n v="1208"/>
    <n v="222"/>
    <n v="1208"/>
    <n v="222"/>
    <n v="1208"/>
    <x v="7"/>
    <x v="0"/>
    <n v="45"/>
  </r>
  <r>
    <x v="0"/>
    <x v="7"/>
    <x v="13"/>
    <s v="MMR001CMP053"/>
    <s v="GCA"/>
    <s v="Urban"/>
    <n v="15"/>
    <n v="64"/>
    <n v="15"/>
    <n v="73"/>
    <n v="15"/>
    <n v="73"/>
    <x v="7"/>
    <x v="0"/>
    <n v="8"/>
  </r>
  <r>
    <x v="0"/>
    <x v="6"/>
    <x v="9"/>
    <s v="MMR001CMP029"/>
    <s v="GCA"/>
    <s v="Rural"/>
    <n v="222"/>
    <n v="1208"/>
    <n v="222"/>
    <n v="1208"/>
    <n v="222"/>
    <n v="1208"/>
    <x v="7"/>
    <x v="1"/>
    <n v="63"/>
  </r>
  <r>
    <x v="0"/>
    <x v="7"/>
    <x v="13"/>
    <s v="MMR001CMP053"/>
    <s v="GCA"/>
    <s v="Urban"/>
    <n v="15"/>
    <n v="64"/>
    <n v="15"/>
    <n v="73"/>
    <n v="15"/>
    <n v="73"/>
    <x v="7"/>
    <x v="1"/>
    <n v="3"/>
  </r>
  <r>
    <x v="0"/>
    <x v="7"/>
    <x v="36"/>
    <s v="MMR001CMP049"/>
    <s v="GCA"/>
    <s v="Urban"/>
    <n v="116"/>
    <n v="659"/>
    <n v="113"/>
    <n v="641"/>
    <n v="120"/>
    <n v="680"/>
    <x v="7"/>
    <x v="2"/>
    <n v="74"/>
  </r>
  <r>
    <x v="0"/>
    <x v="1"/>
    <x v="54"/>
    <s v="MMR001CMP148"/>
    <s v="GCA"/>
    <s v="Mixed"/>
    <n v="14"/>
    <n v="47"/>
    <n v="14"/>
    <n v="47"/>
    <n v="14"/>
    <n v="47"/>
    <x v="7"/>
    <x v="0"/>
    <n v="2"/>
  </r>
  <r>
    <x v="0"/>
    <x v="5"/>
    <x v="73"/>
    <s v="MMR001CMP122"/>
    <s v="NGCA"/>
    <s v="Rural"/>
    <n v="662"/>
    <n v="3293"/>
    <n v="586"/>
    <n v="2829"/>
    <n v="586"/>
    <n v="2829"/>
    <x v="7"/>
    <x v="1"/>
    <n v="143"/>
  </r>
  <r>
    <x v="0"/>
    <x v="1"/>
    <x v="54"/>
    <s v="MMR001CMP148"/>
    <s v="GCA"/>
    <s v="Mixed"/>
    <n v="14"/>
    <n v="47"/>
    <n v="14"/>
    <n v="47"/>
    <n v="14"/>
    <n v="47"/>
    <x v="7"/>
    <x v="1"/>
    <n v="2"/>
  </r>
  <r>
    <x v="0"/>
    <x v="1"/>
    <x v="54"/>
    <s v="MMR001CMP148"/>
    <s v="GCA"/>
    <s v="Mixed"/>
    <n v="14"/>
    <n v="47"/>
    <n v="14"/>
    <n v="47"/>
    <n v="14"/>
    <n v="47"/>
    <x v="7"/>
    <x v="2"/>
    <n v="4"/>
  </r>
  <r>
    <x v="0"/>
    <x v="5"/>
    <x v="73"/>
    <s v="MMR001CMP122"/>
    <s v="NGCA"/>
    <s v="Rural"/>
    <n v="662"/>
    <n v="3293"/>
    <n v="586"/>
    <n v="2829"/>
    <n v="586"/>
    <n v="2829"/>
    <x v="7"/>
    <x v="0"/>
    <n v="146"/>
  </r>
  <r>
    <x v="0"/>
    <x v="3"/>
    <x v="3"/>
    <s v="MMR001CMP078"/>
    <s v="GCA"/>
    <s v="Mixed"/>
    <n v="13"/>
    <n v="64"/>
    <n v="13"/>
    <n v="64"/>
    <n v="13"/>
    <n v="64"/>
    <x v="7"/>
    <x v="2"/>
    <n v="8"/>
  </r>
  <r>
    <x v="0"/>
    <x v="1"/>
    <x v="75"/>
    <s v="MMR001CMP183"/>
    <s v="GCA"/>
    <s v="Mixed"/>
    <n v="8"/>
    <n v="40"/>
    <n v="8"/>
    <m/>
    <n v="8"/>
    <n v="0"/>
    <x v="7"/>
    <x v="1"/>
    <n v="0"/>
  </r>
  <r>
    <x v="0"/>
    <x v="0"/>
    <x v="67"/>
    <s v="MMR001CMP006"/>
    <s v="GCA"/>
    <s v="Urban"/>
    <n v="95"/>
    <n v="385"/>
    <m/>
    <m/>
    <m/>
    <n v="395"/>
    <x v="7"/>
    <x v="1"/>
    <n v="22"/>
  </r>
  <r>
    <x v="0"/>
    <x v="0"/>
    <x v="63"/>
    <s v="MMR001CMP007"/>
    <s v="GCA"/>
    <s v="Urban"/>
    <n v="22"/>
    <n v="111"/>
    <n v="21"/>
    <n v="102"/>
    <n v="22"/>
    <n v="111"/>
    <x v="7"/>
    <x v="2"/>
    <n v="14"/>
  </r>
  <r>
    <x v="0"/>
    <x v="7"/>
    <x v="13"/>
    <s v="MMR001CMP053"/>
    <s v="GCA"/>
    <s v="Urban"/>
    <n v="15"/>
    <n v="64"/>
    <n v="15"/>
    <n v="73"/>
    <n v="15"/>
    <n v="73"/>
    <x v="7"/>
    <x v="2"/>
    <n v="11"/>
  </r>
  <r>
    <x v="0"/>
    <x v="0"/>
    <x v="21"/>
    <s v="MMR001CMP018"/>
    <s v="GCA"/>
    <s v="Urban"/>
    <n v="203"/>
    <n v="1072"/>
    <n v="198"/>
    <n v="1084"/>
    <n v="204"/>
    <n v="1104"/>
    <x v="7"/>
    <x v="1"/>
    <n v="49"/>
  </r>
  <r>
    <x v="0"/>
    <x v="0"/>
    <x v="74"/>
    <s v="MMR001CMP010"/>
    <s v="GCA"/>
    <s v="Urban"/>
    <n v="6"/>
    <n v="39"/>
    <n v="6"/>
    <n v="39"/>
    <n v="28"/>
    <n v="145"/>
    <x v="7"/>
    <x v="2"/>
    <n v="28"/>
  </r>
  <r>
    <x v="0"/>
    <x v="0"/>
    <x v="74"/>
    <s v="MMR001CMP010"/>
    <s v="GCA"/>
    <s v="Urban"/>
    <n v="6"/>
    <n v="39"/>
    <n v="6"/>
    <n v="39"/>
    <n v="28"/>
    <n v="145"/>
    <x v="7"/>
    <x v="1"/>
    <n v="13"/>
  </r>
  <r>
    <x v="0"/>
    <x v="7"/>
    <x v="36"/>
    <s v="MMR001CMP049"/>
    <s v="GCA"/>
    <s v="Urban"/>
    <n v="116"/>
    <n v="659"/>
    <n v="113"/>
    <n v="641"/>
    <n v="120"/>
    <n v="680"/>
    <x v="7"/>
    <x v="1"/>
    <n v="30"/>
  </r>
  <r>
    <x v="0"/>
    <x v="6"/>
    <x v="60"/>
    <s v="MMR001CMP025"/>
    <s v="GCA"/>
    <s v="Urban"/>
    <n v="65"/>
    <n v="328"/>
    <n v="31"/>
    <n v="170"/>
    <n v="65"/>
    <n v="328"/>
    <x v="7"/>
    <x v="2"/>
    <n v="34"/>
  </r>
  <r>
    <x v="0"/>
    <x v="6"/>
    <x v="60"/>
    <s v="MMR001CMP025"/>
    <s v="GCA"/>
    <s v="Urban"/>
    <n v="65"/>
    <n v="328"/>
    <n v="31"/>
    <n v="170"/>
    <n v="65"/>
    <n v="328"/>
    <x v="7"/>
    <x v="1"/>
    <n v="17"/>
  </r>
  <r>
    <x v="0"/>
    <x v="0"/>
    <x v="7"/>
    <s v="MMR001CMP019"/>
    <s v="GCA"/>
    <s v="Urban"/>
    <n v="105"/>
    <n v="462"/>
    <n v="103"/>
    <n v="462"/>
    <n v="123"/>
    <n v="463"/>
    <x v="7"/>
    <x v="0"/>
    <n v="0"/>
  </r>
  <r>
    <x v="0"/>
    <x v="0"/>
    <x v="7"/>
    <s v="MMR001CMP019"/>
    <s v="GCA"/>
    <s v="Urban"/>
    <n v="105"/>
    <n v="462"/>
    <n v="103"/>
    <n v="462"/>
    <n v="123"/>
    <n v="463"/>
    <x v="7"/>
    <x v="1"/>
    <n v="0"/>
  </r>
  <r>
    <x v="0"/>
    <x v="0"/>
    <x v="7"/>
    <s v="MMR001CMP019"/>
    <s v="GCA"/>
    <s v="Urban"/>
    <n v="105"/>
    <n v="462"/>
    <n v="103"/>
    <n v="462"/>
    <n v="123"/>
    <n v="463"/>
    <x v="7"/>
    <x v="2"/>
    <n v="0"/>
  </r>
  <r>
    <x v="0"/>
    <x v="7"/>
    <x v="36"/>
    <s v="MMR001CMP049"/>
    <s v="GCA"/>
    <s v="Urban"/>
    <n v="116"/>
    <n v="659"/>
    <n v="113"/>
    <n v="641"/>
    <n v="120"/>
    <n v="680"/>
    <x v="7"/>
    <x v="0"/>
    <n v="44"/>
  </r>
  <r>
    <x v="0"/>
    <x v="1"/>
    <x v="75"/>
    <s v="MMR001CMP183"/>
    <s v="GCA"/>
    <s v="Mixed"/>
    <n v="8"/>
    <n v="40"/>
    <n v="8"/>
    <m/>
    <n v="8"/>
    <n v="0"/>
    <x v="7"/>
    <x v="0"/>
    <n v="0"/>
  </r>
  <r>
    <x v="0"/>
    <x v="1"/>
    <x v="35"/>
    <s v="MMR001CMP229"/>
    <s v="GCA"/>
    <s v="Rural"/>
    <n v="116"/>
    <n v="530"/>
    <n v="104"/>
    <n v="504"/>
    <n v="104"/>
    <n v="504"/>
    <x v="7"/>
    <x v="2"/>
    <n v="33"/>
  </r>
  <r>
    <x v="0"/>
    <x v="1"/>
    <x v="42"/>
    <s v="MMR001CMP109"/>
    <s v="GCA"/>
    <s v="Urban"/>
    <n v="6"/>
    <n v="30"/>
    <n v="6"/>
    <n v="28"/>
    <n v="6"/>
    <n v="0"/>
    <x v="7"/>
    <x v="1"/>
    <n v="0"/>
  </r>
  <r>
    <x v="0"/>
    <x v="1"/>
    <x v="42"/>
    <s v="MMR001CMP109"/>
    <s v="GCA"/>
    <s v="Urban"/>
    <n v="6"/>
    <n v="30"/>
    <n v="6"/>
    <n v="28"/>
    <n v="6"/>
    <n v="0"/>
    <x v="7"/>
    <x v="2"/>
    <n v="0"/>
  </r>
  <r>
    <x v="0"/>
    <x v="0"/>
    <x v="46"/>
    <s v="MMR001CMP011"/>
    <s v="GCA"/>
    <s v="Urban"/>
    <n v="50"/>
    <n v="236"/>
    <n v="8"/>
    <n v="35"/>
    <n v="8"/>
    <n v="35"/>
    <x v="7"/>
    <x v="1"/>
    <n v="0"/>
  </r>
  <r>
    <x v="0"/>
    <x v="1"/>
    <x v="59"/>
    <s v="MMR001CMP167"/>
    <s v="GCA"/>
    <s v="Rural"/>
    <n v="15"/>
    <n v="74"/>
    <n v="16"/>
    <n v="73"/>
    <n v="16"/>
    <n v="0"/>
    <x v="7"/>
    <x v="0"/>
    <n v="0"/>
  </r>
  <r>
    <x v="0"/>
    <x v="0"/>
    <x v="64"/>
    <s v="MMR001CMP005"/>
    <s v="GCA"/>
    <s v="Urban"/>
    <n v="43"/>
    <n v="216"/>
    <n v="32"/>
    <n v="171"/>
    <n v="43"/>
    <n v="216"/>
    <x v="7"/>
    <x v="1"/>
    <n v="15"/>
  </r>
  <r>
    <x v="0"/>
    <x v="0"/>
    <x v="64"/>
    <s v="MMR001CMP005"/>
    <s v="GCA"/>
    <s v="Urban"/>
    <n v="43"/>
    <n v="216"/>
    <n v="32"/>
    <n v="171"/>
    <n v="43"/>
    <n v="216"/>
    <x v="7"/>
    <x v="0"/>
    <n v="13"/>
  </r>
  <r>
    <x v="0"/>
    <x v="0"/>
    <x v="47"/>
    <s v="MMR001CMP009"/>
    <s v="GCA"/>
    <s v="Urban"/>
    <n v="90"/>
    <n v="487"/>
    <n v="75"/>
    <n v="423"/>
    <n v="91"/>
    <n v="491"/>
    <x v="7"/>
    <x v="1"/>
    <n v="29"/>
  </r>
  <r>
    <x v="0"/>
    <x v="6"/>
    <x v="18"/>
    <s v="MMR001CMP160"/>
    <s v="NGCA"/>
    <s v="Rural"/>
    <n v="90"/>
    <n v="508"/>
    <n v="98"/>
    <n v="554"/>
    <n v="124"/>
    <n v="319"/>
    <x v="7"/>
    <x v="1"/>
    <n v="37"/>
  </r>
  <r>
    <x v="0"/>
    <x v="8"/>
    <x v="14"/>
    <s v="MMR001CMP132"/>
    <s v="GCA"/>
    <s v="Rural"/>
    <n v="458"/>
    <n v="2139"/>
    <n v="144"/>
    <n v="520"/>
    <n v="144"/>
    <n v="0"/>
    <x v="7"/>
    <x v="1"/>
    <n v="31"/>
  </r>
  <r>
    <x v="0"/>
    <x v="4"/>
    <x v="58"/>
    <s v="MMR001CMP210"/>
    <s v="GCA"/>
    <s v="Mixed"/>
    <n v="60"/>
    <n v="275"/>
    <n v="34"/>
    <n v="220"/>
    <n v="60"/>
    <n v="275"/>
    <x v="7"/>
    <x v="2"/>
    <n v="25"/>
  </r>
  <r>
    <x v="0"/>
    <x v="4"/>
    <x v="58"/>
    <s v="MMR001CMP210"/>
    <s v="GCA"/>
    <s v="Mixed"/>
    <n v="60"/>
    <n v="275"/>
    <n v="34"/>
    <n v="220"/>
    <n v="60"/>
    <n v="275"/>
    <x v="7"/>
    <x v="1"/>
    <n v="10"/>
  </r>
  <r>
    <x v="0"/>
    <x v="4"/>
    <x v="58"/>
    <s v="MMR001CMP210"/>
    <s v="GCA"/>
    <s v="Mixed"/>
    <n v="60"/>
    <n v="275"/>
    <n v="34"/>
    <n v="220"/>
    <n v="60"/>
    <n v="275"/>
    <x v="7"/>
    <x v="0"/>
    <n v="15"/>
  </r>
  <r>
    <x v="0"/>
    <x v="7"/>
    <x v="77"/>
    <s v="MMR001CMP054"/>
    <s v="GCA"/>
    <s v="Rural"/>
    <n v="20"/>
    <n v="103"/>
    <n v="19"/>
    <n v="108"/>
    <n v="19"/>
    <n v="0"/>
    <x v="7"/>
    <x v="2"/>
    <n v="0"/>
  </r>
  <r>
    <x v="0"/>
    <x v="1"/>
    <x v="35"/>
    <s v="MMR001CMP229"/>
    <s v="GCA"/>
    <s v="Rural"/>
    <n v="116"/>
    <n v="530"/>
    <n v="104"/>
    <n v="504"/>
    <n v="104"/>
    <n v="504"/>
    <x v="7"/>
    <x v="1"/>
    <n v="21"/>
  </r>
  <r>
    <x v="0"/>
    <x v="1"/>
    <x v="35"/>
    <s v="MMR001CMP229"/>
    <s v="GCA"/>
    <s v="Rural"/>
    <n v="116"/>
    <n v="530"/>
    <n v="104"/>
    <n v="504"/>
    <n v="104"/>
    <n v="504"/>
    <x v="7"/>
    <x v="0"/>
    <n v="12"/>
  </r>
  <r>
    <x v="0"/>
    <x v="6"/>
    <x v="18"/>
    <s v="MMR001CMP160"/>
    <s v="NGCA"/>
    <s v="Rural"/>
    <n v="90"/>
    <n v="508"/>
    <n v="98"/>
    <n v="554"/>
    <n v="124"/>
    <n v="319"/>
    <x v="7"/>
    <x v="0"/>
    <n v="30"/>
  </r>
  <r>
    <x v="0"/>
    <x v="8"/>
    <x v="38"/>
    <s v="MMR001CMP223"/>
    <s v="GCA"/>
    <s v="Rural"/>
    <n v="123"/>
    <n v="582"/>
    <n v="130"/>
    <n v="600"/>
    <n v="142"/>
    <n v="0"/>
    <x v="7"/>
    <x v="1"/>
    <n v="31"/>
  </r>
  <r>
    <x v="0"/>
    <x v="0"/>
    <x v="47"/>
    <s v="MMR001CMP009"/>
    <s v="GCA"/>
    <s v="Urban"/>
    <n v="90"/>
    <n v="487"/>
    <n v="75"/>
    <n v="423"/>
    <n v="91"/>
    <n v="491"/>
    <x v="7"/>
    <x v="0"/>
    <n v="16"/>
  </r>
  <r>
    <x v="0"/>
    <x v="0"/>
    <x v="78"/>
    <s v="MMR001CMP014"/>
    <s v="GCA"/>
    <s v="Urban"/>
    <n v="138"/>
    <n v="697"/>
    <n v="82"/>
    <n v="467"/>
    <n v="138"/>
    <n v="697"/>
    <x v="7"/>
    <x v="2"/>
    <n v="93"/>
  </r>
  <r>
    <x v="0"/>
    <x v="1"/>
    <x v="49"/>
    <s v="MMR001CMP179"/>
    <s v="GCA"/>
    <s v="Rural"/>
    <n v="77"/>
    <n v="393"/>
    <n v="77"/>
    <n v="393"/>
    <n v="77"/>
    <n v="393"/>
    <x v="7"/>
    <x v="0"/>
    <n v="24"/>
  </r>
  <r>
    <x v="0"/>
    <x v="6"/>
    <x v="22"/>
    <s v="MMR001CMP027"/>
    <s v="GCA"/>
    <s v="Rural"/>
    <n v="22"/>
    <n v="128"/>
    <n v="21"/>
    <n v="123"/>
    <n v="22"/>
    <n v="128"/>
    <x v="7"/>
    <x v="1"/>
    <n v="6"/>
  </r>
  <r>
    <x v="0"/>
    <x v="0"/>
    <x v="0"/>
    <s v="MMR001CMP008"/>
    <s v="GCA"/>
    <s v="Urban"/>
    <n v="101"/>
    <n v="544"/>
    <n v="94"/>
    <n v="503"/>
    <n v="101"/>
    <n v="544"/>
    <x v="7"/>
    <x v="2"/>
    <n v="42"/>
  </r>
  <r>
    <x v="0"/>
    <x v="0"/>
    <x v="78"/>
    <s v="MMR001CMP014"/>
    <s v="GCA"/>
    <s v="Urban"/>
    <n v="138"/>
    <n v="697"/>
    <n v="82"/>
    <n v="467"/>
    <n v="138"/>
    <n v="697"/>
    <x v="7"/>
    <x v="1"/>
    <n v="50"/>
  </r>
  <r>
    <x v="0"/>
    <x v="1"/>
    <x v="42"/>
    <s v="MMR001CMP109"/>
    <s v="GCA"/>
    <s v="Urban"/>
    <n v="6"/>
    <n v="30"/>
    <n v="6"/>
    <n v="28"/>
    <n v="6"/>
    <n v="0"/>
    <x v="7"/>
    <x v="0"/>
    <n v="0"/>
  </r>
  <r>
    <x v="0"/>
    <x v="8"/>
    <x v="38"/>
    <s v="MMR001CMP223"/>
    <s v="GCA"/>
    <s v="Rural"/>
    <n v="123"/>
    <n v="582"/>
    <n v="130"/>
    <n v="600"/>
    <n v="142"/>
    <n v="0"/>
    <x v="7"/>
    <x v="0"/>
    <n v="33"/>
  </r>
  <r>
    <x v="0"/>
    <x v="8"/>
    <x v="14"/>
    <s v="MMR001CMP132"/>
    <s v="GCA"/>
    <s v="Rural"/>
    <n v="458"/>
    <n v="2139"/>
    <n v="144"/>
    <n v="520"/>
    <n v="144"/>
    <n v="0"/>
    <x v="7"/>
    <x v="2"/>
    <n v="0"/>
  </r>
  <r>
    <x v="0"/>
    <x v="8"/>
    <x v="38"/>
    <s v="MMR001CMP223"/>
    <s v="GCA"/>
    <s v="Rural"/>
    <n v="123"/>
    <n v="582"/>
    <n v="130"/>
    <n v="600"/>
    <n v="142"/>
    <n v="0"/>
    <x v="7"/>
    <x v="2"/>
    <n v="0"/>
  </r>
  <r>
    <x v="0"/>
    <x v="1"/>
    <x v="32"/>
    <s v="MMR001CMP168"/>
    <s v="GCA"/>
    <s v="Rural"/>
    <n v="66"/>
    <n v="367"/>
    <n v="60"/>
    <n v="374"/>
    <n v="70"/>
    <n v="366"/>
    <x v="7"/>
    <x v="0"/>
    <n v="27"/>
  </r>
  <r>
    <x v="0"/>
    <x v="0"/>
    <x v="46"/>
    <s v="MMR001CMP011"/>
    <s v="GCA"/>
    <s v="Urban"/>
    <n v="50"/>
    <n v="236"/>
    <n v="8"/>
    <n v="35"/>
    <n v="8"/>
    <n v="35"/>
    <x v="7"/>
    <x v="0"/>
    <n v="0"/>
  </r>
  <r>
    <x v="0"/>
    <x v="1"/>
    <x v="27"/>
    <s v="MMR001CMP182"/>
    <s v="GCA"/>
    <s v="Urban"/>
    <n v="10"/>
    <n v="39"/>
    <n v="9"/>
    <n v="37"/>
    <n v="9"/>
    <n v="0"/>
    <x v="7"/>
    <x v="2"/>
    <n v="0"/>
  </r>
  <r>
    <x v="0"/>
    <x v="1"/>
    <x v="27"/>
    <s v="MMR001CMP182"/>
    <s v="GCA"/>
    <s v="Urban"/>
    <n v="10"/>
    <n v="39"/>
    <n v="9"/>
    <n v="37"/>
    <n v="9"/>
    <n v="0"/>
    <x v="7"/>
    <x v="1"/>
    <n v="0"/>
  </r>
  <r>
    <x v="0"/>
    <x v="8"/>
    <x v="14"/>
    <s v="MMR001CMP132"/>
    <s v="GCA"/>
    <s v="Rural"/>
    <n v="458"/>
    <n v="2139"/>
    <n v="144"/>
    <n v="520"/>
    <n v="144"/>
    <n v="0"/>
    <x v="7"/>
    <x v="0"/>
    <n v="34"/>
  </r>
  <r>
    <x v="0"/>
    <x v="0"/>
    <x v="46"/>
    <s v="MMR001CMP011"/>
    <s v="GCA"/>
    <s v="Urban"/>
    <n v="50"/>
    <n v="236"/>
    <n v="8"/>
    <n v="35"/>
    <n v="8"/>
    <n v="35"/>
    <x v="7"/>
    <x v="2"/>
    <n v="0"/>
  </r>
  <r>
    <x v="0"/>
    <x v="8"/>
    <x v="79"/>
    <s v="MMR001CMP230"/>
    <s v="GCA"/>
    <s v="Rural"/>
    <n v="113"/>
    <n v="490"/>
    <n v="113"/>
    <n v="476"/>
    <n v="113"/>
    <n v="476"/>
    <x v="7"/>
    <x v="2"/>
    <n v="35"/>
  </r>
  <r>
    <x v="0"/>
    <x v="0"/>
    <x v="0"/>
    <s v="MMR001CMP008"/>
    <s v="GCA"/>
    <s v="Urban"/>
    <n v="101"/>
    <n v="544"/>
    <n v="94"/>
    <n v="503"/>
    <n v="101"/>
    <n v="544"/>
    <x v="7"/>
    <x v="1"/>
    <n v="18"/>
  </r>
  <r>
    <x v="0"/>
    <x v="7"/>
    <x v="77"/>
    <s v="MMR001CMP054"/>
    <s v="GCA"/>
    <s v="Rural"/>
    <n v="20"/>
    <n v="103"/>
    <n v="19"/>
    <n v="108"/>
    <n v="19"/>
    <n v="0"/>
    <x v="7"/>
    <x v="1"/>
    <n v="1"/>
  </r>
  <r>
    <x v="0"/>
    <x v="6"/>
    <x v="26"/>
    <s v="MMR001CMP113"/>
    <s v="NGCA"/>
    <s v="Rural"/>
    <n v="155"/>
    <n v="672"/>
    <n v="155"/>
    <n v="665"/>
    <n v="155"/>
    <n v="665"/>
    <x v="7"/>
    <x v="0"/>
    <n v="19"/>
  </r>
  <r>
    <x v="0"/>
    <x v="0"/>
    <x v="78"/>
    <s v="MMR001CMP014"/>
    <s v="GCA"/>
    <s v="Urban"/>
    <n v="138"/>
    <n v="697"/>
    <n v="82"/>
    <n v="467"/>
    <n v="138"/>
    <n v="697"/>
    <x v="7"/>
    <x v="0"/>
    <n v="43"/>
  </r>
  <r>
    <x v="0"/>
    <x v="3"/>
    <x v="57"/>
    <s v="MMR001CMP079"/>
    <s v="GCA"/>
    <s v="Urban"/>
    <n v="14"/>
    <n v="44"/>
    <n v="12"/>
    <n v="42"/>
    <n v="12"/>
    <n v="42"/>
    <x v="7"/>
    <x v="2"/>
    <n v="2"/>
  </r>
  <r>
    <x v="0"/>
    <x v="3"/>
    <x v="116"/>
    <s v="MMR001CMP236"/>
    <s v="GCA"/>
    <s v="Rural"/>
    <n v="40"/>
    <n v="158"/>
    <n v="31"/>
    <n v="138"/>
    <n v="31"/>
    <n v="138"/>
    <x v="7"/>
    <x v="2"/>
    <n v="12"/>
  </r>
  <r>
    <x v="0"/>
    <x v="3"/>
    <x v="116"/>
    <s v="MMR001CMP236"/>
    <s v="GCA"/>
    <s v="Rural"/>
    <n v="40"/>
    <n v="158"/>
    <n v="31"/>
    <n v="138"/>
    <n v="31"/>
    <n v="138"/>
    <x v="7"/>
    <x v="1"/>
    <n v="3"/>
  </r>
  <r>
    <x v="0"/>
    <x v="6"/>
    <x v="26"/>
    <s v="MMR001CMP113"/>
    <s v="NGCA"/>
    <s v="Rural"/>
    <n v="155"/>
    <n v="672"/>
    <n v="155"/>
    <n v="665"/>
    <n v="155"/>
    <n v="665"/>
    <x v="7"/>
    <x v="2"/>
    <n v="37"/>
  </r>
  <r>
    <x v="1"/>
    <x v="9"/>
    <x v="20"/>
    <s v="MMR015CMP001"/>
    <s v="GCA"/>
    <s v="Urban"/>
    <n v="73"/>
    <n v="388"/>
    <n v="68"/>
    <n v="343"/>
    <n v="73"/>
    <n v="380"/>
    <x v="7"/>
    <x v="1"/>
    <n v="18"/>
  </r>
  <r>
    <x v="0"/>
    <x v="1"/>
    <x v="59"/>
    <s v="MMR001CMP167"/>
    <s v="GCA"/>
    <s v="Rural"/>
    <n v="15"/>
    <n v="74"/>
    <n v="16"/>
    <n v="73"/>
    <n v="16"/>
    <n v="0"/>
    <x v="7"/>
    <x v="2"/>
    <n v="0"/>
  </r>
  <r>
    <x v="0"/>
    <x v="0"/>
    <x v="0"/>
    <s v="MMR001CMP008"/>
    <s v="GCA"/>
    <s v="Urban"/>
    <n v="101"/>
    <n v="544"/>
    <n v="94"/>
    <n v="503"/>
    <n v="101"/>
    <n v="544"/>
    <x v="7"/>
    <x v="0"/>
    <n v="24"/>
  </r>
  <r>
    <x v="0"/>
    <x v="5"/>
    <x v="72"/>
    <s v="MMR001CMP126"/>
    <s v="NGCA"/>
    <s v="Mixed"/>
    <n v="677"/>
    <n v="3622"/>
    <n v="678"/>
    <n v="3741"/>
    <n v="678"/>
    <n v="0"/>
    <x v="7"/>
    <x v="0"/>
    <n v="122"/>
  </r>
  <r>
    <x v="0"/>
    <x v="5"/>
    <x v="72"/>
    <s v="MMR001CMP126"/>
    <s v="NGCA"/>
    <s v="Mixed"/>
    <n v="677"/>
    <n v="3622"/>
    <n v="678"/>
    <n v="3741"/>
    <n v="678"/>
    <n v="0"/>
    <x v="7"/>
    <x v="1"/>
    <n v="245"/>
  </r>
  <r>
    <x v="0"/>
    <x v="5"/>
    <x v="72"/>
    <s v="MMR001CMP126"/>
    <s v="NGCA"/>
    <s v="Mixed"/>
    <n v="677"/>
    <n v="3622"/>
    <n v="678"/>
    <n v="3741"/>
    <n v="678"/>
    <n v="0"/>
    <x v="7"/>
    <x v="2"/>
    <n v="0"/>
  </r>
  <r>
    <x v="0"/>
    <x v="0"/>
    <x v="41"/>
    <s v="MMR001CMP015"/>
    <s v="GCA"/>
    <s v="Urban"/>
    <n v="108"/>
    <n v="605"/>
    <n v="17"/>
    <n v="176"/>
    <n v="96"/>
    <n v="544"/>
    <x v="7"/>
    <x v="1"/>
    <n v="24"/>
  </r>
  <r>
    <x v="0"/>
    <x v="4"/>
    <x v="4"/>
    <s v="MMR001CMP225"/>
    <s v="GCA"/>
    <s v="Rural"/>
    <n v="30"/>
    <n v="174"/>
    <n v="28"/>
    <n v="167"/>
    <n v="30"/>
    <n v="174"/>
    <x v="7"/>
    <x v="0"/>
    <n v="5"/>
  </r>
  <r>
    <x v="0"/>
    <x v="4"/>
    <x v="4"/>
    <s v="MMR001CMP225"/>
    <s v="GCA"/>
    <s v="Rural"/>
    <n v="30"/>
    <n v="174"/>
    <n v="28"/>
    <n v="167"/>
    <n v="30"/>
    <n v="174"/>
    <x v="7"/>
    <x v="1"/>
    <n v="6"/>
  </r>
  <r>
    <x v="0"/>
    <x v="3"/>
    <x v="116"/>
    <s v="MMR001CMP236"/>
    <s v="GCA"/>
    <s v="Rural"/>
    <n v="40"/>
    <n v="158"/>
    <n v="31"/>
    <n v="138"/>
    <n v="31"/>
    <n v="138"/>
    <x v="7"/>
    <x v="0"/>
    <n v="9"/>
  </r>
  <r>
    <x v="0"/>
    <x v="1"/>
    <x v="17"/>
    <s v="MMR001CMP190"/>
    <s v="GCA"/>
    <s v="Urban"/>
    <n v="14"/>
    <n v="83"/>
    <n v="13"/>
    <n v="83"/>
    <n v="13"/>
    <n v="0"/>
    <x v="7"/>
    <x v="1"/>
    <n v="3"/>
  </r>
  <r>
    <x v="0"/>
    <x v="6"/>
    <x v="22"/>
    <s v="MMR001CMP027"/>
    <s v="GCA"/>
    <s v="Rural"/>
    <n v="22"/>
    <n v="128"/>
    <n v="21"/>
    <n v="123"/>
    <n v="22"/>
    <n v="128"/>
    <x v="7"/>
    <x v="0"/>
    <n v="6"/>
  </r>
  <r>
    <x v="0"/>
    <x v="3"/>
    <x v="57"/>
    <s v="MMR001CMP079"/>
    <s v="GCA"/>
    <s v="Urban"/>
    <n v="14"/>
    <n v="44"/>
    <n v="12"/>
    <n v="42"/>
    <n v="12"/>
    <n v="42"/>
    <x v="7"/>
    <x v="0"/>
    <n v="0"/>
  </r>
  <r>
    <x v="0"/>
    <x v="3"/>
    <x v="57"/>
    <s v="MMR001CMP079"/>
    <s v="GCA"/>
    <s v="Urban"/>
    <n v="14"/>
    <n v="44"/>
    <n v="12"/>
    <n v="42"/>
    <n v="12"/>
    <n v="42"/>
    <x v="7"/>
    <x v="1"/>
    <n v="2"/>
  </r>
  <r>
    <x v="0"/>
    <x v="6"/>
    <x v="18"/>
    <s v="MMR001CMP160"/>
    <s v="NGCA"/>
    <s v="Rural"/>
    <n v="90"/>
    <n v="508"/>
    <n v="98"/>
    <n v="554"/>
    <n v="124"/>
    <n v="319"/>
    <x v="7"/>
    <x v="2"/>
    <n v="67"/>
  </r>
  <r>
    <x v="0"/>
    <x v="1"/>
    <x v="32"/>
    <s v="MMR001CMP168"/>
    <s v="GCA"/>
    <s v="Rural"/>
    <n v="66"/>
    <n v="367"/>
    <n v="60"/>
    <n v="374"/>
    <n v="70"/>
    <n v="366"/>
    <x v="7"/>
    <x v="1"/>
    <n v="28"/>
  </r>
  <r>
    <x v="0"/>
    <x v="1"/>
    <x v="32"/>
    <s v="MMR001CMP168"/>
    <s v="GCA"/>
    <s v="Rural"/>
    <n v="66"/>
    <n v="367"/>
    <n v="60"/>
    <n v="374"/>
    <n v="70"/>
    <n v="366"/>
    <x v="7"/>
    <x v="2"/>
    <n v="55"/>
  </r>
  <r>
    <x v="0"/>
    <x v="6"/>
    <x v="26"/>
    <s v="MMR001CMP113"/>
    <s v="NGCA"/>
    <s v="Rural"/>
    <n v="155"/>
    <n v="672"/>
    <n v="155"/>
    <n v="665"/>
    <n v="155"/>
    <n v="665"/>
    <x v="7"/>
    <x v="1"/>
    <n v="18"/>
  </r>
  <r>
    <x v="0"/>
    <x v="1"/>
    <x v="17"/>
    <s v="MMR001CMP190"/>
    <s v="GCA"/>
    <s v="Urban"/>
    <n v="14"/>
    <n v="83"/>
    <n v="13"/>
    <n v="83"/>
    <n v="13"/>
    <n v="0"/>
    <x v="7"/>
    <x v="0"/>
    <n v="2"/>
  </r>
  <r>
    <x v="0"/>
    <x v="7"/>
    <x v="77"/>
    <s v="MMR001CMP054"/>
    <s v="GCA"/>
    <s v="Rural"/>
    <n v="20"/>
    <n v="103"/>
    <n v="19"/>
    <n v="108"/>
    <n v="19"/>
    <n v="0"/>
    <x v="7"/>
    <x v="0"/>
    <n v="6"/>
  </r>
  <r>
    <x v="0"/>
    <x v="1"/>
    <x v="17"/>
    <s v="MMR001CMP190"/>
    <s v="GCA"/>
    <s v="Urban"/>
    <n v="14"/>
    <n v="83"/>
    <n v="13"/>
    <n v="83"/>
    <n v="13"/>
    <n v="0"/>
    <x v="7"/>
    <x v="2"/>
    <n v="0"/>
  </r>
  <r>
    <x v="0"/>
    <x v="8"/>
    <x v="71"/>
    <s v="MMR001CMP228"/>
    <s v="GCA"/>
    <s v="Rural"/>
    <n v="123"/>
    <n v="555"/>
    <n v="443"/>
    <n v="2248"/>
    <n v="443"/>
    <n v="0"/>
    <x v="7"/>
    <x v="0"/>
    <n v="88"/>
  </r>
  <r>
    <x v="0"/>
    <x v="8"/>
    <x v="71"/>
    <s v="MMR001CMP228"/>
    <s v="GCA"/>
    <s v="Rural"/>
    <n v="123"/>
    <n v="555"/>
    <n v="443"/>
    <n v="2248"/>
    <n v="443"/>
    <n v="0"/>
    <x v="7"/>
    <x v="1"/>
    <n v="83"/>
  </r>
  <r>
    <x v="0"/>
    <x v="8"/>
    <x v="71"/>
    <s v="MMR001CMP228"/>
    <s v="GCA"/>
    <s v="Rural"/>
    <n v="123"/>
    <n v="555"/>
    <n v="443"/>
    <n v="2248"/>
    <n v="443"/>
    <n v="0"/>
    <x v="7"/>
    <x v="2"/>
    <n v="0"/>
  </r>
  <r>
    <x v="0"/>
    <x v="0"/>
    <x v="44"/>
    <s v="MMR001CMP013"/>
    <s v="GCA"/>
    <s v="Urban"/>
    <n v="44"/>
    <n v="191"/>
    <n v="18"/>
    <n v="65"/>
    <n v="44"/>
    <n v="191"/>
    <x v="7"/>
    <x v="0"/>
    <n v="6"/>
  </r>
  <r>
    <x v="0"/>
    <x v="1"/>
    <x v="59"/>
    <s v="MMR001CMP167"/>
    <s v="GCA"/>
    <s v="Rural"/>
    <n v="15"/>
    <n v="74"/>
    <n v="16"/>
    <n v="73"/>
    <n v="16"/>
    <n v="0"/>
    <x v="7"/>
    <x v="1"/>
    <n v="3"/>
  </r>
  <r>
    <x v="0"/>
    <x v="0"/>
    <x v="41"/>
    <s v="MMR001CMP015"/>
    <s v="GCA"/>
    <s v="Urban"/>
    <n v="108"/>
    <n v="605"/>
    <n v="17"/>
    <n v="176"/>
    <n v="96"/>
    <n v="544"/>
    <x v="7"/>
    <x v="2"/>
    <n v="48"/>
  </r>
  <r>
    <x v="0"/>
    <x v="1"/>
    <x v="27"/>
    <s v="MMR001CMP182"/>
    <s v="GCA"/>
    <s v="Urban"/>
    <n v="10"/>
    <n v="39"/>
    <n v="9"/>
    <n v="37"/>
    <n v="9"/>
    <n v="0"/>
    <x v="7"/>
    <x v="0"/>
    <n v="1"/>
  </r>
  <r>
    <x v="0"/>
    <x v="1"/>
    <x v="11"/>
    <s v="MMR001CMP176"/>
    <s v="GCA"/>
    <s v="Urban"/>
    <n v="67"/>
    <n v="350"/>
    <n v="67"/>
    <n v="351"/>
    <n v="67"/>
    <n v="351"/>
    <x v="7"/>
    <x v="2"/>
    <n v="35"/>
  </r>
  <r>
    <x v="0"/>
    <x v="0"/>
    <x v="61"/>
    <s v="MMR001CMP024"/>
    <s v="GCA"/>
    <s v="Rural"/>
    <n v="67"/>
    <n v="327"/>
    <n v="68"/>
    <n v="327"/>
    <n v="68"/>
    <n v="327"/>
    <x v="7"/>
    <x v="2"/>
    <n v="20"/>
  </r>
  <r>
    <x v="0"/>
    <x v="5"/>
    <x v="51"/>
    <s v="MMR001CMP069"/>
    <s v="GCA"/>
    <s v="Urban"/>
    <n v="124"/>
    <n v="544"/>
    <n v="124"/>
    <n v="633"/>
    <n v="124"/>
    <n v="0"/>
    <x v="7"/>
    <x v="2"/>
    <n v="0"/>
  </r>
  <r>
    <x v="0"/>
    <x v="10"/>
    <x v="23"/>
    <s v="MMR001CMP152"/>
    <s v="GCA"/>
    <s v="Rural"/>
    <n v="18"/>
    <n v="141"/>
    <n v="13"/>
    <n v="76"/>
    <n v="19"/>
    <n v="100"/>
    <x v="7"/>
    <x v="1"/>
    <n v="7"/>
  </r>
  <r>
    <x v="0"/>
    <x v="10"/>
    <x v="23"/>
    <s v="MMR001CMP152"/>
    <s v="GCA"/>
    <s v="Rural"/>
    <n v="18"/>
    <n v="141"/>
    <n v="13"/>
    <n v="76"/>
    <n v="19"/>
    <n v="100"/>
    <x v="7"/>
    <x v="0"/>
    <n v="6"/>
  </r>
  <r>
    <x v="0"/>
    <x v="1"/>
    <x v="16"/>
    <s v="MMR001CMP103"/>
    <s v="GCA"/>
    <s v="Rural"/>
    <n v="48"/>
    <n v="420"/>
    <n v="48"/>
    <n v="220"/>
    <n v="48"/>
    <n v="220"/>
    <x v="7"/>
    <x v="1"/>
    <n v="7"/>
  </r>
  <r>
    <x v="0"/>
    <x v="1"/>
    <x v="16"/>
    <s v="MMR001CMP103"/>
    <s v="GCA"/>
    <s v="Rural"/>
    <n v="48"/>
    <n v="420"/>
    <n v="48"/>
    <n v="220"/>
    <n v="48"/>
    <n v="220"/>
    <x v="7"/>
    <x v="0"/>
    <n v="12"/>
  </r>
  <r>
    <x v="0"/>
    <x v="5"/>
    <x v="51"/>
    <s v="MMR001CMP069"/>
    <s v="GCA"/>
    <s v="Urban"/>
    <n v="124"/>
    <n v="544"/>
    <n v="124"/>
    <n v="633"/>
    <n v="124"/>
    <n v="0"/>
    <x v="7"/>
    <x v="0"/>
    <n v="67"/>
  </r>
  <r>
    <x v="0"/>
    <x v="1"/>
    <x v="11"/>
    <s v="MMR001CMP176"/>
    <s v="GCA"/>
    <s v="Urban"/>
    <n v="67"/>
    <n v="350"/>
    <n v="67"/>
    <n v="351"/>
    <n v="67"/>
    <n v="351"/>
    <x v="7"/>
    <x v="1"/>
    <n v="14"/>
  </r>
  <r>
    <x v="0"/>
    <x v="10"/>
    <x v="23"/>
    <s v="MMR001CMP152"/>
    <s v="GCA"/>
    <s v="Rural"/>
    <n v="18"/>
    <n v="141"/>
    <n v="13"/>
    <n v="76"/>
    <n v="19"/>
    <n v="100"/>
    <x v="7"/>
    <x v="2"/>
    <n v="13"/>
  </r>
  <r>
    <x v="0"/>
    <x v="6"/>
    <x v="22"/>
    <s v="MMR001CMP027"/>
    <s v="GCA"/>
    <s v="Rural"/>
    <n v="22"/>
    <n v="128"/>
    <n v="21"/>
    <n v="123"/>
    <n v="22"/>
    <n v="128"/>
    <x v="7"/>
    <x v="2"/>
    <n v="12"/>
  </r>
  <r>
    <x v="0"/>
    <x v="5"/>
    <x v="8"/>
    <s v="MMR001CMP059"/>
    <s v="GCA"/>
    <s v="Urban"/>
    <n v="24"/>
    <n v="89"/>
    <n v="27"/>
    <n v="101"/>
    <n v="27"/>
    <n v="0"/>
    <x v="7"/>
    <x v="2"/>
    <n v="0"/>
  </r>
  <r>
    <x v="0"/>
    <x v="8"/>
    <x v="24"/>
    <s v="MMR001CMP128"/>
    <s v="NGCA"/>
    <s v="Rural"/>
    <n v="545"/>
    <n v="2560"/>
    <n v="553"/>
    <n v="2692"/>
    <n v="553"/>
    <n v="0"/>
    <x v="7"/>
    <x v="2"/>
    <n v="0"/>
  </r>
  <r>
    <x v="0"/>
    <x v="0"/>
    <x v="41"/>
    <s v="MMR001CMP015"/>
    <s v="GCA"/>
    <s v="Urban"/>
    <n v="108"/>
    <n v="605"/>
    <n v="17"/>
    <n v="176"/>
    <n v="96"/>
    <n v="544"/>
    <x v="7"/>
    <x v="0"/>
    <n v="24"/>
  </r>
  <r>
    <x v="0"/>
    <x v="1"/>
    <x v="19"/>
    <s v="MMR001CMP181"/>
    <s v="GCA"/>
    <s v="Urban"/>
    <n v="25"/>
    <n v="133"/>
    <n v="21"/>
    <n v="117"/>
    <n v="21"/>
    <n v="0"/>
    <x v="7"/>
    <x v="0"/>
    <n v="4"/>
  </r>
  <r>
    <x v="0"/>
    <x v="5"/>
    <x v="8"/>
    <s v="MMR001CMP059"/>
    <s v="GCA"/>
    <s v="Urban"/>
    <n v="24"/>
    <n v="89"/>
    <n v="27"/>
    <n v="101"/>
    <n v="27"/>
    <n v="0"/>
    <x v="7"/>
    <x v="0"/>
    <n v="12"/>
  </r>
  <r>
    <x v="0"/>
    <x v="1"/>
    <x v="11"/>
    <s v="MMR001CMP176"/>
    <s v="GCA"/>
    <s v="Urban"/>
    <n v="67"/>
    <n v="350"/>
    <n v="67"/>
    <n v="351"/>
    <n v="67"/>
    <n v="351"/>
    <x v="7"/>
    <x v="0"/>
    <n v="21"/>
  </r>
  <r>
    <x v="0"/>
    <x v="0"/>
    <x v="10"/>
    <s v="MMR001CMP003"/>
    <s v="GCA"/>
    <s v="Urban"/>
    <n v="32"/>
    <n v="146"/>
    <n v="28"/>
    <n v="138"/>
    <n v="32"/>
    <n v="161"/>
    <x v="7"/>
    <x v="2"/>
    <n v="9"/>
  </r>
  <r>
    <x v="0"/>
    <x v="8"/>
    <x v="69"/>
    <s v="MMR001CMP129"/>
    <s v="NGCA"/>
    <s v="Rural"/>
    <n v="245"/>
    <n v="1232"/>
    <n v="425"/>
    <n v="1982"/>
    <n v="425"/>
    <n v="0"/>
    <x v="7"/>
    <x v="0"/>
    <n v="70"/>
  </r>
  <r>
    <x v="0"/>
    <x v="8"/>
    <x v="69"/>
    <s v="MMR001CMP129"/>
    <s v="NGCA"/>
    <s v="Rural"/>
    <n v="245"/>
    <n v="1232"/>
    <n v="425"/>
    <n v="1982"/>
    <n v="425"/>
    <n v="0"/>
    <x v="7"/>
    <x v="1"/>
    <n v="56"/>
  </r>
  <r>
    <x v="0"/>
    <x v="0"/>
    <x v="55"/>
    <s v="MMR001CMP016"/>
    <s v="GCA"/>
    <s v="Urban"/>
    <n v="60"/>
    <n v="293"/>
    <n v="60"/>
    <n v="293"/>
    <n v="60"/>
    <n v="293"/>
    <x v="7"/>
    <x v="2"/>
    <n v="17"/>
  </r>
  <r>
    <x v="0"/>
    <x v="0"/>
    <x v="55"/>
    <s v="MMR001CMP016"/>
    <s v="GCA"/>
    <s v="Urban"/>
    <n v="60"/>
    <n v="293"/>
    <n v="60"/>
    <n v="293"/>
    <n v="60"/>
    <n v="293"/>
    <x v="7"/>
    <x v="1"/>
    <n v="7"/>
  </r>
  <r>
    <x v="0"/>
    <x v="0"/>
    <x v="55"/>
    <s v="MMR001CMP016"/>
    <s v="GCA"/>
    <s v="Urban"/>
    <n v="60"/>
    <n v="293"/>
    <n v="60"/>
    <n v="293"/>
    <n v="60"/>
    <n v="293"/>
    <x v="7"/>
    <x v="0"/>
    <n v="10"/>
  </r>
  <r>
    <x v="0"/>
    <x v="8"/>
    <x v="69"/>
    <s v="MMR001CMP129"/>
    <s v="NGCA"/>
    <s v="Rural"/>
    <n v="245"/>
    <n v="1232"/>
    <n v="425"/>
    <n v="1982"/>
    <n v="425"/>
    <n v="0"/>
    <x v="7"/>
    <x v="2"/>
    <n v="0"/>
  </r>
  <r>
    <x v="0"/>
    <x v="5"/>
    <x v="51"/>
    <s v="MMR001CMP069"/>
    <s v="GCA"/>
    <s v="Urban"/>
    <n v="124"/>
    <n v="544"/>
    <n v="124"/>
    <n v="633"/>
    <n v="124"/>
    <n v="0"/>
    <x v="7"/>
    <x v="1"/>
    <n v="70"/>
  </r>
  <r>
    <x v="0"/>
    <x v="0"/>
    <x v="10"/>
    <s v="MMR001CMP003"/>
    <s v="GCA"/>
    <s v="Urban"/>
    <n v="32"/>
    <n v="146"/>
    <n v="28"/>
    <n v="138"/>
    <n v="32"/>
    <n v="161"/>
    <x v="7"/>
    <x v="1"/>
    <n v="8"/>
  </r>
  <r>
    <x v="0"/>
    <x v="5"/>
    <x v="8"/>
    <s v="MMR001CMP059"/>
    <s v="GCA"/>
    <s v="Urban"/>
    <n v="24"/>
    <n v="89"/>
    <n v="27"/>
    <n v="101"/>
    <n v="27"/>
    <n v="0"/>
    <x v="7"/>
    <x v="1"/>
    <n v="9"/>
  </r>
  <r>
    <x v="0"/>
    <x v="10"/>
    <x v="81"/>
    <s v="MMR001CMP080"/>
    <s v="GCA"/>
    <s v="Urban"/>
    <n v="12"/>
    <n v="55"/>
    <n v="12"/>
    <n v="62"/>
    <n v="12"/>
    <n v="62"/>
    <x v="7"/>
    <x v="1"/>
    <n v="3"/>
  </r>
  <r>
    <x v="0"/>
    <x v="10"/>
    <x v="81"/>
    <s v="MMR001CMP080"/>
    <s v="GCA"/>
    <s v="Urban"/>
    <n v="12"/>
    <n v="55"/>
    <n v="12"/>
    <n v="62"/>
    <n v="12"/>
    <n v="62"/>
    <x v="7"/>
    <x v="2"/>
    <n v="6"/>
  </r>
  <r>
    <x v="0"/>
    <x v="1"/>
    <x v="16"/>
    <s v="MMR001CMP103"/>
    <s v="GCA"/>
    <s v="Rural"/>
    <n v="48"/>
    <n v="420"/>
    <n v="48"/>
    <n v="220"/>
    <n v="48"/>
    <n v="220"/>
    <x v="7"/>
    <x v="2"/>
    <n v="19"/>
  </r>
  <r>
    <x v="0"/>
    <x v="8"/>
    <x v="79"/>
    <s v="MMR001CMP230"/>
    <s v="GCA"/>
    <s v="Rural"/>
    <n v="113"/>
    <n v="490"/>
    <n v="113"/>
    <n v="476"/>
    <n v="113"/>
    <n v="476"/>
    <x v="7"/>
    <x v="1"/>
    <n v="24"/>
  </r>
  <r>
    <x v="0"/>
    <x v="1"/>
    <x v="25"/>
    <s v="MMR001CMP091"/>
    <s v="GCA"/>
    <s v="Urban"/>
    <n v="5"/>
    <n v="26"/>
    <n v="5"/>
    <n v="27"/>
    <n v="5"/>
    <n v="0"/>
    <x v="7"/>
    <x v="0"/>
    <n v="0"/>
  </r>
  <r>
    <x v="0"/>
    <x v="1"/>
    <x v="25"/>
    <s v="MMR001CMP091"/>
    <s v="GCA"/>
    <s v="Urban"/>
    <n v="5"/>
    <n v="26"/>
    <n v="5"/>
    <n v="27"/>
    <n v="5"/>
    <n v="0"/>
    <x v="7"/>
    <x v="2"/>
    <n v="0"/>
  </r>
  <r>
    <x v="0"/>
    <x v="0"/>
    <x v="10"/>
    <s v="MMR001CMP003"/>
    <s v="GCA"/>
    <s v="Urban"/>
    <n v="32"/>
    <n v="146"/>
    <n v="28"/>
    <n v="138"/>
    <n v="32"/>
    <n v="161"/>
    <x v="7"/>
    <x v="0"/>
    <n v="1"/>
  </r>
  <r>
    <x v="0"/>
    <x v="1"/>
    <x v="1"/>
    <s v="MMR001CMP231"/>
    <s v="GCA"/>
    <s v="Rural"/>
    <n v="46"/>
    <n v="225"/>
    <n v="50"/>
    <n v="242"/>
    <n v="50"/>
    <n v="242"/>
    <x v="7"/>
    <x v="0"/>
    <n v="14"/>
  </r>
  <r>
    <x v="0"/>
    <x v="0"/>
    <x v="47"/>
    <s v="MMR001CMP009"/>
    <s v="GCA"/>
    <s v="Urban"/>
    <n v="90"/>
    <n v="487"/>
    <n v="75"/>
    <n v="423"/>
    <n v="91"/>
    <n v="491"/>
    <x v="7"/>
    <x v="2"/>
    <n v="45"/>
  </r>
  <r>
    <x v="0"/>
    <x v="1"/>
    <x v="19"/>
    <s v="MMR001CMP181"/>
    <s v="GCA"/>
    <s v="Urban"/>
    <n v="25"/>
    <n v="133"/>
    <n v="21"/>
    <n v="117"/>
    <n v="21"/>
    <n v="0"/>
    <x v="7"/>
    <x v="2"/>
    <n v="0"/>
  </r>
  <r>
    <x v="0"/>
    <x v="1"/>
    <x v="19"/>
    <s v="MMR001CMP181"/>
    <s v="GCA"/>
    <s v="Urban"/>
    <n v="25"/>
    <n v="133"/>
    <n v="21"/>
    <n v="117"/>
    <n v="21"/>
    <n v="0"/>
    <x v="7"/>
    <x v="1"/>
    <n v="8"/>
  </r>
  <r>
    <x v="0"/>
    <x v="6"/>
    <x v="50"/>
    <s v="MMR001CMP119"/>
    <s v="NGCA"/>
    <s v="Rural"/>
    <n v="608"/>
    <n v="2639"/>
    <n v="500"/>
    <n v="2145"/>
    <n v="586"/>
    <n v="2614"/>
    <x v="7"/>
    <x v="1"/>
    <n v="94"/>
  </r>
  <r>
    <x v="0"/>
    <x v="0"/>
    <x v="65"/>
    <s v="MMR001CMP001"/>
    <s v="GCA"/>
    <s v="Urban"/>
    <n v="54"/>
    <n v="355"/>
    <n v="51"/>
    <n v="273"/>
    <n v="67"/>
    <n v="365"/>
    <x v="7"/>
    <x v="0"/>
    <n v="4"/>
  </r>
  <r>
    <x v="0"/>
    <x v="0"/>
    <x v="65"/>
    <s v="MMR001CMP001"/>
    <s v="GCA"/>
    <s v="Urban"/>
    <n v="54"/>
    <n v="355"/>
    <n v="51"/>
    <n v="273"/>
    <n v="67"/>
    <n v="365"/>
    <x v="7"/>
    <x v="1"/>
    <n v="12"/>
  </r>
  <r>
    <x v="0"/>
    <x v="0"/>
    <x v="65"/>
    <s v="MMR001CMP001"/>
    <s v="GCA"/>
    <s v="Urban"/>
    <n v="54"/>
    <n v="355"/>
    <n v="51"/>
    <n v="273"/>
    <n v="67"/>
    <n v="365"/>
    <x v="7"/>
    <x v="2"/>
    <n v="16"/>
  </r>
  <r>
    <x v="0"/>
    <x v="0"/>
    <x v="61"/>
    <s v="MMR001CMP024"/>
    <s v="GCA"/>
    <s v="Rural"/>
    <n v="67"/>
    <n v="327"/>
    <n v="68"/>
    <n v="327"/>
    <n v="68"/>
    <n v="327"/>
    <x v="7"/>
    <x v="1"/>
    <n v="10"/>
  </r>
  <r>
    <x v="0"/>
    <x v="3"/>
    <x v="6"/>
    <s v="MMR001CMP077"/>
    <s v="GCA"/>
    <s v="Mixed"/>
    <n v="18"/>
    <n v="79"/>
    <n v="18"/>
    <n v="81"/>
    <n v="18"/>
    <n v="81"/>
    <x v="7"/>
    <x v="1"/>
    <n v="2"/>
  </r>
  <r>
    <x v="0"/>
    <x v="3"/>
    <x v="6"/>
    <s v="MMR001CMP077"/>
    <s v="GCA"/>
    <s v="Mixed"/>
    <n v="18"/>
    <n v="79"/>
    <n v="18"/>
    <n v="81"/>
    <n v="18"/>
    <n v="81"/>
    <x v="7"/>
    <x v="2"/>
    <n v="7"/>
  </r>
  <r>
    <x v="0"/>
    <x v="6"/>
    <x v="50"/>
    <s v="MMR001CMP119"/>
    <s v="NGCA"/>
    <s v="Rural"/>
    <n v="608"/>
    <n v="2639"/>
    <n v="500"/>
    <n v="2145"/>
    <n v="586"/>
    <n v="2614"/>
    <x v="7"/>
    <x v="2"/>
    <n v="199"/>
  </r>
  <r>
    <x v="0"/>
    <x v="6"/>
    <x v="50"/>
    <s v="MMR001CMP119"/>
    <s v="NGCA"/>
    <s v="Rural"/>
    <n v="608"/>
    <n v="2639"/>
    <n v="500"/>
    <n v="2145"/>
    <n v="586"/>
    <n v="2614"/>
    <x v="7"/>
    <x v="0"/>
    <n v="105"/>
  </r>
  <r>
    <x v="0"/>
    <x v="8"/>
    <x v="24"/>
    <s v="MMR001CMP128"/>
    <s v="NGCA"/>
    <s v="Rural"/>
    <n v="545"/>
    <n v="2560"/>
    <n v="553"/>
    <n v="2692"/>
    <n v="553"/>
    <n v="0"/>
    <x v="7"/>
    <x v="0"/>
    <n v="191"/>
  </r>
  <r>
    <x v="0"/>
    <x v="3"/>
    <x v="6"/>
    <s v="MMR001CMP077"/>
    <s v="GCA"/>
    <s v="Mixed"/>
    <n v="18"/>
    <n v="79"/>
    <n v="18"/>
    <n v="81"/>
    <n v="18"/>
    <n v="81"/>
    <x v="7"/>
    <x v="0"/>
    <n v="5"/>
  </r>
  <r>
    <x v="0"/>
    <x v="0"/>
    <x v="61"/>
    <s v="MMR001CMP024"/>
    <s v="GCA"/>
    <s v="Rural"/>
    <n v="67"/>
    <n v="327"/>
    <n v="68"/>
    <n v="327"/>
    <n v="68"/>
    <n v="327"/>
    <x v="7"/>
    <x v="0"/>
    <n v="10"/>
  </r>
  <r>
    <x v="0"/>
    <x v="4"/>
    <x v="104"/>
    <s v="MMR001CMP043"/>
    <s v="NGCA"/>
    <s v="Sub-urban"/>
    <n v="154"/>
    <n v="920"/>
    <n v="512"/>
    <n v="1016"/>
    <n v="512"/>
    <n v="1016"/>
    <x v="7"/>
    <x v="2"/>
    <n v="71"/>
  </r>
  <r>
    <x v="0"/>
    <x v="4"/>
    <x v="104"/>
    <s v="MMR001CMP043"/>
    <s v="NGCA"/>
    <s v="Sub-urban"/>
    <n v="154"/>
    <n v="920"/>
    <n v="512"/>
    <n v="1016"/>
    <n v="512"/>
    <n v="1016"/>
    <x v="7"/>
    <x v="1"/>
    <n v="41"/>
  </r>
  <r>
    <x v="0"/>
    <x v="4"/>
    <x v="104"/>
    <s v="MMR001CMP043"/>
    <s v="NGCA"/>
    <s v="Sub-urban"/>
    <n v="154"/>
    <n v="920"/>
    <n v="512"/>
    <n v="1016"/>
    <n v="512"/>
    <n v="1016"/>
    <x v="7"/>
    <x v="0"/>
    <n v="30"/>
  </r>
  <r>
    <x v="0"/>
    <x v="0"/>
    <x v="5"/>
    <s v="MMR001CMP012"/>
    <s v="GCA"/>
    <s v="Urban"/>
    <n v="6"/>
    <n v="28"/>
    <n v="6"/>
    <n v="31"/>
    <n v="6"/>
    <n v="31"/>
    <x v="7"/>
    <x v="2"/>
    <n v="1"/>
  </r>
  <r>
    <x v="0"/>
    <x v="8"/>
    <x v="79"/>
    <s v="MMR001CMP230"/>
    <s v="GCA"/>
    <s v="Rural"/>
    <n v="113"/>
    <n v="490"/>
    <n v="113"/>
    <n v="476"/>
    <n v="113"/>
    <n v="476"/>
    <x v="7"/>
    <x v="0"/>
    <n v="11"/>
  </r>
  <r>
    <x v="0"/>
    <x v="0"/>
    <x v="5"/>
    <s v="MMR001CMP012"/>
    <s v="GCA"/>
    <s v="Urban"/>
    <n v="6"/>
    <n v="28"/>
    <n v="6"/>
    <n v="31"/>
    <n v="6"/>
    <n v="31"/>
    <x v="7"/>
    <x v="1"/>
    <n v="0"/>
  </r>
  <r>
    <x v="0"/>
    <x v="1"/>
    <x v="1"/>
    <s v="MMR001CMP231"/>
    <s v="GCA"/>
    <s v="Rural"/>
    <n v="46"/>
    <n v="225"/>
    <n v="50"/>
    <n v="242"/>
    <n v="50"/>
    <n v="242"/>
    <x v="7"/>
    <x v="1"/>
    <n v="6"/>
  </r>
  <r>
    <x v="0"/>
    <x v="8"/>
    <x v="24"/>
    <s v="MMR001CMP128"/>
    <s v="NGCA"/>
    <s v="Rural"/>
    <n v="545"/>
    <n v="2560"/>
    <n v="553"/>
    <n v="2692"/>
    <n v="553"/>
    <n v="0"/>
    <x v="7"/>
    <x v="1"/>
    <n v="150"/>
  </r>
  <r>
    <x v="0"/>
    <x v="0"/>
    <x v="5"/>
    <s v="MMR001CMP012"/>
    <s v="GCA"/>
    <s v="Urban"/>
    <n v="6"/>
    <n v="28"/>
    <n v="6"/>
    <n v="31"/>
    <n v="6"/>
    <n v="31"/>
    <x v="7"/>
    <x v="0"/>
    <n v="1"/>
  </r>
  <r>
    <x v="0"/>
    <x v="5"/>
    <x v="15"/>
    <s v="MMR001CMP131"/>
    <s v="NGCA"/>
    <s v="Rural"/>
    <n v="375"/>
    <n v="1598"/>
    <n v="375"/>
    <m/>
    <n v="375"/>
    <n v="0"/>
    <x v="7"/>
    <x v="0"/>
    <n v="113"/>
  </r>
  <r>
    <x v="0"/>
    <x v="5"/>
    <x v="15"/>
    <s v="MMR001CMP131"/>
    <s v="NGCA"/>
    <s v="Rural"/>
    <n v="375"/>
    <n v="1598"/>
    <n v="375"/>
    <m/>
    <n v="375"/>
    <n v="0"/>
    <x v="7"/>
    <x v="1"/>
    <n v="116"/>
  </r>
  <r>
    <x v="0"/>
    <x v="5"/>
    <x v="15"/>
    <s v="MMR001CMP131"/>
    <s v="NGCA"/>
    <s v="Rural"/>
    <n v="375"/>
    <n v="1598"/>
    <n v="375"/>
    <m/>
    <n v="375"/>
    <n v="0"/>
    <x v="7"/>
    <x v="2"/>
    <n v="0"/>
  </r>
  <r>
    <x v="0"/>
    <x v="1"/>
    <x v="1"/>
    <s v="MMR001CMP231"/>
    <s v="GCA"/>
    <s v="Rural"/>
    <n v="46"/>
    <n v="225"/>
    <n v="50"/>
    <n v="242"/>
    <n v="50"/>
    <n v="242"/>
    <x v="7"/>
    <x v="2"/>
    <n v="20"/>
  </r>
  <r>
    <x v="0"/>
    <x v="5"/>
    <x v="111"/>
    <s v="MMR001CMP071"/>
    <s v="GCA"/>
    <s v="Urban"/>
    <n v="29"/>
    <n v="182"/>
    <n v="36"/>
    <n v="215"/>
    <n v="36"/>
    <n v="217"/>
    <x v="7"/>
    <x v="0"/>
    <n v="16"/>
  </r>
  <r>
    <x v="0"/>
    <x v="0"/>
    <x v="117"/>
    <s v="MMR001CMP021"/>
    <s v="GCA"/>
    <s v="Rural"/>
    <n v="14"/>
    <n v="71"/>
    <n v="11"/>
    <n v="56"/>
    <n v="13"/>
    <n v="71"/>
    <x v="7"/>
    <x v="1"/>
    <n v="5"/>
  </r>
  <r>
    <x v="0"/>
    <x v="5"/>
    <x v="111"/>
    <s v="MMR001CMP071"/>
    <s v="GCA"/>
    <s v="Urban"/>
    <n v="29"/>
    <n v="182"/>
    <n v="36"/>
    <n v="215"/>
    <n v="36"/>
    <n v="217"/>
    <x v="7"/>
    <x v="2"/>
    <n v="24"/>
  </r>
  <r>
    <x v="0"/>
    <x v="6"/>
    <x v="114"/>
    <s v="MMR001CMP031"/>
    <s v="GCA"/>
    <s v="Urban"/>
    <n v="143"/>
    <n v="800"/>
    <n v="113"/>
    <n v="618"/>
    <n v="143"/>
    <n v="800"/>
    <x v="7"/>
    <x v="1"/>
    <n v="63"/>
  </r>
  <r>
    <x v="0"/>
    <x v="0"/>
    <x v="76"/>
    <s v="MMR001CMP004"/>
    <s v="GCA"/>
    <s v="Urban"/>
    <n v="6"/>
    <n v="29"/>
    <n v="4"/>
    <n v="20"/>
    <n v="6"/>
    <n v="29"/>
    <x v="7"/>
    <x v="0"/>
    <n v="0"/>
  </r>
  <r>
    <x v="0"/>
    <x v="0"/>
    <x v="76"/>
    <s v="MMR001CMP004"/>
    <s v="GCA"/>
    <s v="Urban"/>
    <n v="6"/>
    <n v="29"/>
    <n v="4"/>
    <n v="20"/>
    <n v="6"/>
    <n v="29"/>
    <x v="7"/>
    <x v="1"/>
    <n v="1"/>
  </r>
  <r>
    <x v="0"/>
    <x v="0"/>
    <x v="76"/>
    <s v="MMR001CMP004"/>
    <s v="GCA"/>
    <s v="Urban"/>
    <n v="6"/>
    <n v="29"/>
    <n v="4"/>
    <n v="20"/>
    <n v="6"/>
    <n v="29"/>
    <x v="7"/>
    <x v="2"/>
    <n v="1"/>
  </r>
  <r>
    <x v="0"/>
    <x v="6"/>
    <x v="114"/>
    <s v="MMR001CMP031"/>
    <s v="GCA"/>
    <s v="Urban"/>
    <n v="143"/>
    <n v="800"/>
    <n v="113"/>
    <n v="618"/>
    <n v="143"/>
    <n v="800"/>
    <x v="7"/>
    <x v="0"/>
    <n v="65"/>
  </r>
  <r>
    <x v="0"/>
    <x v="0"/>
    <x v="66"/>
    <s v="MMR001CMP020"/>
    <s v="GCA"/>
    <s v="Rural"/>
    <n v="21"/>
    <n v="99"/>
    <n v="18"/>
    <n v="89"/>
    <n v="21"/>
    <n v="99"/>
    <x v="7"/>
    <x v="2"/>
    <n v="8"/>
  </r>
  <r>
    <x v="0"/>
    <x v="5"/>
    <x v="111"/>
    <s v="MMR001CMP071"/>
    <s v="GCA"/>
    <s v="Urban"/>
    <n v="29"/>
    <n v="182"/>
    <n v="36"/>
    <n v="215"/>
    <n v="36"/>
    <n v="217"/>
    <x v="7"/>
    <x v="1"/>
    <n v="8"/>
  </r>
  <r>
    <x v="0"/>
    <x v="6"/>
    <x v="114"/>
    <s v="MMR001CMP031"/>
    <s v="GCA"/>
    <s v="Urban"/>
    <n v="143"/>
    <n v="800"/>
    <n v="113"/>
    <n v="618"/>
    <n v="143"/>
    <n v="800"/>
    <x v="7"/>
    <x v="2"/>
    <n v="128"/>
  </r>
  <r>
    <x v="0"/>
    <x v="6"/>
    <x v="109"/>
    <s v="MMR001CMP030"/>
    <s v="GCA"/>
    <s v="Urban"/>
    <n v="31"/>
    <n v="171"/>
    <n v="23"/>
    <n v="124"/>
    <n v="31"/>
    <n v="171"/>
    <x v="7"/>
    <x v="0"/>
    <n v="11"/>
  </r>
  <r>
    <x v="0"/>
    <x v="6"/>
    <x v="113"/>
    <s v="MMR001CMP026"/>
    <s v="GCA"/>
    <s v="Urban"/>
    <n v="88"/>
    <n v="482"/>
    <n v="80"/>
    <n v="427"/>
    <n v="87"/>
    <n v="480"/>
    <x v="7"/>
    <x v="0"/>
    <n v="45"/>
  </r>
  <r>
    <x v="0"/>
    <x v="6"/>
    <x v="126"/>
    <s v="MMR001CMP033"/>
    <s v="GCA"/>
    <s v="Rural"/>
    <n v="18"/>
    <n v="82"/>
    <n v="12"/>
    <n v="51"/>
    <n v="18"/>
    <n v="81"/>
    <x v="7"/>
    <x v="1"/>
    <n v="4"/>
  </r>
  <r>
    <x v="0"/>
    <x v="6"/>
    <x v="113"/>
    <s v="MMR001CMP026"/>
    <s v="GCA"/>
    <s v="Urban"/>
    <n v="88"/>
    <n v="482"/>
    <n v="80"/>
    <n v="427"/>
    <n v="87"/>
    <n v="480"/>
    <x v="7"/>
    <x v="2"/>
    <n v="81"/>
  </r>
  <r>
    <x v="0"/>
    <x v="6"/>
    <x v="113"/>
    <s v="MMR001CMP026"/>
    <s v="GCA"/>
    <s v="Urban"/>
    <n v="88"/>
    <n v="482"/>
    <n v="80"/>
    <n v="427"/>
    <n v="87"/>
    <n v="480"/>
    <x v="7"/>
    <x v="1"/>
    <n v="36"/>
  </r>
  <r>
    <x v="0"/>
    <x v="0"/>
    <x v="119"/>
    <s v="MMR001CMP022"/>
    <s v="GCA"/>
    <s v="Urban"/>
    <n v="7"/>
    <n v="37"/>
    <n v="7"/>
    <n v="37"/>
    <n v="7"/>
    <n v="37"/>
    <x v="7"/>
    <x v="0"/>
    <n v="3"/>
  </r>
  <r>
    <x v="0"/>
    <x v="6"/>
    <x v="126"/>
    <s v="MMR001CMP033"/>
    <s v="GCA"/>
    <s v="Rural"/>
    <n v="18"/>
    <n v="82"/>
    <n v="12"/>
    <n v="51"/>
    <n v="18"/>
    <n v="81"/>
    <x v="7"/>
    <x v="0"/>
    <n v="2"/>
  </r>
  <r>
    <x v="0"/>
    <x v="6"/>
    <x v="126"/>
    <s v="MMR001CMP033"/>
    <s v="GCA"/>
    <s v="Rural"/>
    <n v="18"/>
    <n v="82"/>
    <n v="12"/>
    <n v="51"/>
    <n v="18"/>
    <n v="81"/>
    <x v="7"/>
    <x v="2"/>
    <n v="6"/>
  </r>
  <r>
    <x v="0"/>
    <x v="0"/>
    <x v="119"/>
    <s v="MMR001CMP022"/>
    <s v="GCA"/>
    <s v="Urban"/>
    <n v="7"/>
    <n v="37"/>
    <n v="7"/>
    <n v="37"/>
    <n v="7"/>
    <n v="37"/>
    <x v="7"/>
    <x v="1"/>
    <n v="1"/>
  </r>
  <r>
    <x v="0"/>
    <x v="0"/>
    <x v="119"/>
    <s v="MMR001CMP022"/>
    <s v="GCA"/>
    <s v="Urban"/>
    <n v="7"/>
    <n v="37"/>
    <n v="7"/>
    <n v="37"/>
    <n v="7"/>
    <n v="37"/>
    <x v="7"/>
    <x v="2"/>
    <n v="4"/>
  </r>
  <r>
    <x v="0"/>
    <x v="6"/>
    <x v="110"/>
    <s v="MMR001CMP028"/>
    <s v="GCA"/>
    <s v="Rural"/>
    <n v="99"/>
    <n v="480"/>
    <n v="65"/>
    <n v="360"/>
    <n v="99"/>
    <n v="480"/>
    <x v="7"/>
    <x v="2"/>
    <n v="70"/>
  </r>
  <r>
    <x v="0"/>
    <x v="6"/>
    <x v="110"/>
    <s v="MMR001CMP028"/>
    <s v="GCA"/>
    <s v="Rural"/>
    <n v="99"/>
    <n v="480"/>
    <n v="65"/>
    <n v="360"/>
    <n v="99"/>
    <n v="480"/>
    <x v="7"/>
    <x v="1"/>
    <n v="35"/>
  </r>
  <r>
    <x v="1"/>
    <x v="9"/>
    <x v="127"/>
    <s v="MMR015CMP003"/>
    <s v="GCA"/>
    <s v="Urban"/>
    <n v="48"/>
    <n v="218"/>
    <n v="44"/>
    <n v="215"/>
    <n v="44"/>
    <n v="215"/>
    <x v="7"/>
    <x v="0"/>
    <n v="14"/>
  </r>
  <r>
    <x v="0"/>
    <x v="0"/>
    <x v="117"/>
    <s v="MMR001CMP021"/>
    <s v="GCA"/>
    <s v="Rural"/>
    <n v="14"/>
    <n v="71"/>
    <n v="11"/>
    <n v="56"/>
    <n v="13"/>
    <n v="71"/>
    <x v="7"/>
    <x v="0"/>
    <n v="4"/>
  </r>
  <r>
    <x v="0"/>
    <x v="6"/>
    <x v="112"/>
    <s v="MMR001CMP032"/>
    <s v="GCA"/>
    <s v="Urban"/>
    <n v="91"/>
    <n v="328"/>
    <n v="69"/>
    <n v="258"/>
    <n v="91"/>
    <n v="328"/>
    <x v="7"/>
    <x v="2"/>
    <n v="22"/>
  </r>
  <r>
    <x v="0"/>
    <x v="6"/>
    <x v="109"/>
    <s v="MMR001CMP030"/>
    <s v="GCA"/>
    <s v="Urban"/>
    <n v="31"/>
    <n v="171"/>
    <n v="23"/>
    <n v="124"/>
    <n v="31"/>
    <n v="171"/>
    <x v="7"/>
    <x v="2"/>
    <n v="21"/>
  </r>
  <r>
    <x v="1"/>
    <x v="9"/>
    <x v="127"/>
    <s v="MMR015CMP003"/>
    <s v="GCA"/>
    <s v="Urban"/>
    <n v="48"/>
    <n v="218"/>
    <n v="44"/>
    <n v="215"/>
    <n v="44"/>
    <n v="215"/>
    <x v="7"/>
    <x v="2"/>
    <n v="29"/>
  </r>
  <r>
    <x v="0"/>
    <x v="6"/>
    <x v="112"/>
    <s v="MMR001CMP032"/>
    <s v="GCA"/>
    <s v="Urban"/>
    <n v="91"/>
    <n v="328"/>
    <n v="69"/>
    <n v="258"/>
    <n v="91"/>
    <n v="328"/>
    <x v="7"/>
    <x v="1"/>
    <n v="12"/>
  </r>
  <r>
    <x v="1"/>
    <x v="9"/>
    <x v="127"/>
    <s v="MMR015CMP003"/>
    <s v="GCA"/>
    <s v="Urban"/>
    <n v="48"/>
    <n v="218"/>
    <n v="44"/>
    <n v="215"/>
    <n v="44"/>
    <n v="215"/>
    <x v="7"/>
    <x v="1"/>
    <n v="15"/>
  </r>
  <r>
    <x v="0"/>
    <x v="0"/>
    <x v="117"/>
    <s v="MMR001CMP021"/>
    <s v="GCA"/>
    <s v="Rural"/>
    <n v="14"/>
    <n v="71"/>
    <n v="11"/>
    <n v="56"/>
    <n v="13"/>
    <n v="71"/>
    <x v="7"/>
    <x v="2"/>
    <n v="9"/>
  </r>
  <r>
    <x v="0"/>
    <x v="7"/>
    <x v="118"/>
    <s v="MMR001CMP047"/>
    <s v="GCA"/>
    <s v="Urban"/>
    <n v="652"/>
    <n v="3706"/>
    <n v="629"/>
    <n v="3794"/>
    <n v="629"/>
    <n v="3794"/>
    <x v="7"/>
    <x v="0"/>
    <n v="217"/>
  </r>
  <r>
    <x v="0"/>
    <x v="7"/>
    <x v="118"/>
    <s v="MMR001CMP047"/>
    <s v="GCA"/>
    <s v="Urban"/>
    <n v="652"/>
    <n v="3706"/>
    <n v="629"/>
    <n v="3794"/>
    <n v="629"/>
    <n v="3794"/>
    <x v="7"/>
    <x v="1"/>
    <n v="211"/>
  </r>
  <r>
    <x v="0"/>
    <x v="7"/>
    <x v="118"/>
    <s v="MMR001CMP047"/>
    <s v="GCA"/>
    <s v="Urban"/>
    <n v="652"/>
    <n v="3706"/>
    <n v="629"/>
    <n v="3794"/>
    <n v="629"/>
    <n v="3794"/>
    <x v="7"/>
    <x v="2"/>
    <n v="325"/>
  </r>
  <r>
    <x v="0"/>
    <x v="6"/>
    <x v="109"/>
    <s v="MMR001CMP030"/>
    <s v="GCA"/>
    <s v="Urban"/>
    <n v="31"/>
    <n v="171"/>
    <n v="23"/>
    <n v="124"/>
    <n v="31"/>
    <n v="171"/>
    <x v="7"/>
    <x v="1"/>
    <n v="10"/>
  </r>
  <r>
    <x v="0"/>
    <x v="0"/>
    <x v="66"/>
    <s v="MMR001CMP020"/>
    <s v="GCA"/>
    <s v="Rural"/>
    <n v="21"/>
    <n v="99"/>
    <n v="18"/>
    <n v="89"/>
    <n v="21"/>
    <n v="99"/>
    <x v="7"/>
    <x v="0"/>
    <n v="0"/>
  </r>
  <r>
    <x v="0"/>
    <x v="0"/>
    <x v="66"/>
    <s v="MMR001CMP020"/>
    <s v="GCA"/>
    <s v="Rural"/>
    <n v="21"/>
    <n v="99"/>
    <n v="18"/>
    <n v="89"/>
    <n v="21"/>
    <n v="99"/>
    <x v="7"/>
    <x v="1"/>
    <n v="8"/>
  </r>
  <r>
    <x v="0"/>
    <x v="6"/>
    <x v="112"/>
    <s v="MMR001CMP032"/>
    <s v="GCA"/>
    <s v="Urban"/>
    <n v="91"/>
    <n v="328"/>
    <n v="69"/>
    <n v="258"/>
    <n v="91"/>
    <n v="328"/>
    <x v="7"/>
    <x v="0"/>
    <n v="10"/>
  </r>
  <r>
    <x v="0"/>
    <x v="6"/>
    <x v="110"/>
    <s v="MMR001CMP028"/>
    <s v="GCA"/>
    <s v="Rural"/>
    <n v="99"/>
    <n v="480"/>
    <n v="65"/>
    <n v="360"/>
    <n v="99"/>
    <n v="480"/>
    <x v="7"/>
    <x v="0"/>
    <n v="35"/>
  </r>
  <r>
    <x v="1"/>
    <x v="9"/>
    <x v="20"/>
    <s v="MMR015CMP001"/>
    <s v="GCA"/>
    <s v="Urban"/>
    <n v="73"/>
    <n v="388"/>
    <n v="68"/>
    <n v="343"/>
    <n v="73"/>
    <n v="380"/>
    <x v="7"/>
    <x v="0"/>
    <n v="16"/>
  </r>
  <r>
    <x v="0"/>
    <x v="2"/>
    <x v="89"/>
    <s v="MMR001CMP067"/>
    <s v="GCA"/>
    <s v="Urban"/>
    <n v="83"/>
    <n v="293"/>
    <n v="86"/>
    <n v="303"/>
    <n v="86"/>
    <n v="303"/>
    <x v="7"/>
    <x v="2"/>
    <n v="38"/>
  </r>
  <r>
    <x v="1"/>
    <x v="15"/>
    <x v="101"/>
    <s v="MMR015CMP213"/>
    <s v="GCA"/>
    <s v="Urban"/>
    <n v="56"/>
    <n v="236"/>
    <n v="52"/>
    <n v="212"/>
    <n v="52"/>
    <n v="212"/>
    <x v="7"/>
    <x v="0"/>
    <n v="8"/>
  </r>
  <r>
    <x v="1"/>
    <x v="9"/>
    <x v="97"/>
    <s v="MMR015CMP004"/>
    <s v="GCA"/>
    <s v="Urban"/>
    <n v="70"/>
    <n v="368"/>
    <n v="70"/>
    <n v="363"/>
    <n v="70"/>
    <n v="0"/>
    <x v="7"/>
    <x v="0"/>
    <n v="13"/>
  </r>
  <r>
    <x v="0"/>
    <x v="6"/>
    <x v="12"/>
    <s v="MMR001CMP111"/>
    <s v="NGCA"/>
    <s v="Sub-urban"/>
    <n v="680"/>
    <n v="2913"/>
    <n v="612"/>
    <n v="2806"/>
    <n v="612"/>
    <n v="2806"/>
    <x v="7"/>
    <x v="0"/>
    <n v="108"/>
  </r>
  <r>
    <x v="0"/>
    <x v="6"/>
    <x v="12"/>
    <s v="MMR001CMP111"/>
    <s v="NGCA"/>
    <s v="Sub-urban"/>
    <n v="680"/>
    <n v="2913"/>
    <n v="612"/>
    <n v="2806"/>
    <n v="612"/>
    <n v="2806"/>
    <x v="7"/>
    <x v="1"/>
    <n v="113"/>
  </r>
  <r>
    <x v="0"/>
    <x v="6"/>
    <x v="12"/>
    <s v="MMR001CMP111"/>
    <s v="NGCA"/>
    <s v="Sub-urban"/>
    <n v="680"/>
    <n v="2913"/>
    <n v="612"/>
    <n v="2806"/>
    <n v="612"/>
    <n v="2806"/>
    <x v="7"/>
    <x v="2"/>
    <n v="221"/>
  </r>
  <r>
    <x v="1"/>
    <x v="12"/>
    <x v="82"/>
    <s v="MMR015CMP009"/>
    <s v="GCA"/>
    <s v="Urban"/>
    <n v="37"/>
    <n v="159"/>
    <n v="37"/>
    <n v="159"/>
    <n v="37"/>
    <n v="172"/>
    <x v="7"/>
    <x v="2"/>
    <n v="16"/>
  </r>
  <r>
    <x v="1"/>
    <x v="15"/>
    <x v="101"/>
    <s v="MMR015CMP213"/>
    <s v="GCA"/>
    <s v="Urban"/>
    <n v="56"/>
    <n v="236"/>
    <n v="52"/>
    <n v="212"/>
    <n v="52"/>
    <n v="212"/>
    <x v="7"/>
    <x v="1"/>
    <n v="10"/>
  </r>
  <r>
    <x v="1"/>
    <x v="9"/>
    <x v="97"/>
    <s v="MMR015CMP004"/>
    <s v="GCA"/>
    <s v="Urban"/>
    <n v="70"/>
    <n v="368"/>
    <n v="70"/>
    <n v="363"/>
    <n v="70"/>
    <n v="0"/>
    <x v="7"/>
    <x v="1"/>
    <n v="31"/>
  </r>
  <r>
    <x v="0"/>
    <x v="6"/>
    <x v="103"/>
    <s v="MMR001CMP120"/>
    <s v="NGCA"/>
    <s v="Sub-urban"/>
    <n v="191"/>
    <n v="768"/>
    <n v="178"/>
    <n v="850"/>
    <n v="178"/>
    <n v="850"/>
    <x v="7"/>
    <x v="0"/>
    <n v="45"/>
  </r>
  <r>
    <x v="1"/>
    <x v="9"/>
    <x v="20"/>
    <s v="MMR015CMP001"/>
    <s v="GCA"/>
    <s v="Urban"/>
    <n v="73"/>
    <n v="388"/>
    <n v="68"/>
    <n v="343"/>
    <n v="73"/>
    <n v="380"/>
    <x v="7"/>
    <x v="2"/>
    <n v="34"/>
  </r>
  <r>
    <x v="1"/>
    <x v="12"/>
    <x v="84"/>
    <s v="MMR015CMP209"/>
    <s v="GCA"/>
    <s v="Urban"/>
    <n v="31"/>
    <n v="183"/>
    <n v="29"/>
    <n v="157"/>
    <n v="29"/>
    <n v="157"/>
    <x v="7"/>
    <x v="0"/>
    <n v="9"/>
  </r>
  <r>
    <x v="0"/>
    <x v="5"/>
    <x v="120"/>
    <s v="MMR001CMP073"/>
    <s v="GCA"/>
    <s v="Rural"/>
    <n v="45"/>
    <n v="269"/>
    <n v="39"/>
    <n v="237"/>
    <n v="39"/>
    <n v="237"/>
    <x v="7"/>
    <x v="2"/>
    <n v="19"/>
  </r>
  <r>
    <x v="1"/>
    <x v="14"/>
    <x v="90"/>
    <s v="MMR015CMP014"/>
    <s v="GCA"/>
    <s v="Urban"/>
    <n v="9"/>
    <n v="38"/>
    <n v="9"/>
    <n v="37"/>
    <n v="9"/>
    <n v="37"/>
    <x v="7"/>
    <x v="1"/>
    <n v="4"/>
  </r>
  <r>
    <x v="0"/>
    <x v="8"/>
    <x v="96"/>
    <s v="MMR001CMP133"/>
    <s v="GCA"/>
    <s v="Rural"/>
    <n v="111"/>
    <n v="541"/>
    <n v="107"/>
    <n v="525"/>
    <n v="111"/>
    <n v="525"/>
    <x v="7"/>
    <x v="1"/>
    <n v="13"/>
  </r>
  <r>
    <x v="0"/>
    <x v="0"/>
    <x v="93"/>
    <s v="MMR001CMP023"/>
    <s v="GCA"/>
    <s v="Urban"/>
    <n v="54"/>
    <n v="258"/>
    <n v="53"/>
    <n v="251"/>
    <n v="54"/>
    <n v="257"/>
    <x v="7"/>
    <x v="2"/>
    <n v="16"/>
  </r>
  <r>
    <x v="0"/>
    <x v="0"/>
    <x v="93"/>
    <s v="MMR001CMP023"/>
    <s v="GCA"/>
    <s v="Urban"/>
    <n v="54"/>
    <n v="258"/>
    <n v="53"/>
    <n v="251"/>
    <n v="54"/>
    <n v="257"/>
    <x v="7"/>
    <x v="0"/>
    <n v="10"/>
  </r>
  <r>
    <x v="0"/>
    <x v="6"/>
    <x v="103"/>
    <s v="MMR001CMP120"/>
    <s v="NGCA"/>
    <s v="Sub-urban"/>
    <n v="191"/>
    <n v="768"/>
    <n v="178"/>
    <n v="850"/>
    <n v="178"/>
    <n v="850"/>
    <x v="7"/>
    <x v="2"/>
    <n v="80"/>
  </r>
  <r>
    <x v="1"/>
    <x v="12"/>
    <x v="84"/>
    <s v="MMR015CMP209"/>
    <s v="GCA"/>
    <s v="Urban"/>
    <n v="31"/>
    <n v="183"/>
    <n v="29"/>
    <n v="157"/>
    <n v="29"/>
    <n v="157"/>
    <x v="7"/>
    <x v="1"/>
    <n v="14"/>
  </r>
  <r>
    <x v="1"/>
    <x v="12"/>
    <x v="84"/>
    <s v="MMR015CMP209"/>
    <s v="GCA"/>
    <s v="Urban"/>
    <n v="31"/>
    <n v="183"/>
    <n v="29"/>
    <n v="157"/>
    <n v="29"/>
    <n v="157"/>
    <x v="7"/>
    <x v="2"/>
    <n v="23"/>
  </r>
  <r>
    <x v="1"/>
    <x v="13"/>
    <x v="102"/>
    <s v="MMR015CMP020"/>
    <s v="GCA"/>
    <s v="Rural"/>
    <n v="218"/>
    <n v="1108"/>
    <n v="202"/>
    <n v="906"/>
    <n v="202"/>
    <n v="906"/>
    <x v="7"/>
    <x v="2"/>
    <n v="59"/>
  </r>
  <r>
    <x v="1"/>
    <x v="13"/>
    <x v="86"/>
    <s v="MMR015CMP007"/>
    <s v="GCA"/>
    <s v="Rural"/>
    <n v="64"/>
    <n v="286"/>
    <n v="62"/>
    <n v="281"/>
    <n v="62"/>
    <n v="281"/>
    <x v="7"/>
    <x v="0"/>
    <n v="15"/>
  </r>
  <r>
    <x v="1"/>
    <x v="14"/>
    <x v="90"/>
    <s v="MMR015CMP014"/>
    <s v="GCA"/>
    <s v="Urban"/>
    <n v="9"/>
    <n v="38"/>
    <n v="9"/>
    <n v="37"/>
    <n v="9"/>
    <n v="37"/>
    <x v="7"/>
    <x v="0"/>
    <n v="1"/>
  </r>
  <r>
    <x v="0"/>
    <x v="6"/>
    <x v="95"/>
    <s v="MMR001CMP041"/>
    <s v="GCA"/>
    <s v="Rural"/>
    <n v="172"/>
    <n v="838"/>
    <n v="179"/>
    <n v="940"/>
    <n v="179"/>
    <n v="940"/>
    <x v="7"/>
    <x v="2"/>
    <n v="59"/>
  </r>
  <r>
    <x v="1"/>
    <x v="14"/>
    <x v="90"/>
    <s v="MMR015CMP014"/>
    <s v="GCA"/>
    <s v="Urban"/>
    <n v="9"/>
    <n v="38"/>
    <n v="9"/>
    <n v="37"/>
    <n v="9"/>
    <n v="37"/>
    <x v="7"/>
    <x v="2"/>
    <n v="5"/>
  </r>
  <r>
    <x v="0"/>
    <x v="2"/>
    <x v="89"/>
    <s v="MMR001CMP067"/>
    <s v="GCA"/>
    <s v="Urban"/>
    <n v="83"/>
    <n v="293"/>
    <n v="86"/>
    <n v="303"/>
    <n v="86"/>
    <n v="303"/>
    <x v="7"/>
    <x v="0"/>
    <n v="12"/>
  </r>
  <r>
    <x v="0"/>
    <x v="2"/>
    <x v="89"/>
    <s v="MMR001CMP067"/>
    <s v="GCA"/>
    <s v="Urban"/>
    <n v="83"/>
    <n v="293"/>
    <n v="86"/>
    <n v="303"/>
    <n v="86"/>
    <n v="303"/>
    <x v="7"/>
    <x v="1"/>
    <n v="26"/>
  </r>
  <r>
    <x v="0"/>
    <x v="6"/>
    <x v="103"/>
    <s v="MMR001CMP120"/>
    <s v="NGCA"/>
    <s v="Sub-urban"/>
    <n v="191"/>
    <n v="768"/>
    <n v="178"/>
    <n v="850"/>
    <n v="178"/>
    <n v="850"/>
    <x v="7"/>
    <x v="1"/>
    <n v="35"/>
  </r>
  <r>
    <x v="1"/>
    <x v="13"/>
    <x v="86"/>
    <s v="MMR015CMP007"/>
    <s v="GCA"/>
    <s v="Rural"/>
    <n v="64"/>
    <n v="286"/>
    <n v="62"/>
    <n v="281"/>
    <n v="62"/>
    <n v="281"/>
    <x v="7"/>
    <x v="2"/>
    <n v="18"/>
  </r>
  <r>
    <x v="1"/>
    <x v="9"/>
    <x v="99"/>
    <s v="MMR015CMP214"/>
    <s v="GCA"/>
    <s v="Urban"/>
    <n v="38"/>
    <n v="198"/>
    <n v="35"/>
    <n v="188"/>
    <n v="37"/>
    <n v="198"/>
    <x v="7"/>
    <x v="2"/>
    <n v="14"/>
  </r>
  <r>
    <x v="1"/>
    <x v="13"/>
    <x v="86"/>
    <s v="MMR015CMP007"/>
    <s v="GCA"/>
    <s v="Rural"/>
    <n v="64"/>
    <n v="286"/>
    <n v="62"/>
    <n v="281"/>
    <n v="62"/>
    <n v="281"/>
    <x v="7"/>
    <x v="1"/>
    <n v="3"/>
  </r>
  <r>
    <x v="1"/>
    <x v="9"/>
    <x v="98"/>
    <s v="MMR015CMP215"/>
    <s v="GCA"/>
    <s v="Urban"/>
    <n v="126"/>
    <n v="572"/>
    <n v="123"/>
    <n v="571"/>
    <n v="124"/>
    <n v="575"/>
    <x v="7"/>
    <x v="1"/>
    <n v="20"/>
  </r>
  <r>
    <x v="1"/>
    <x v="13"/>
    <x v="88"/>
    <s v="MMR015CMP006"/>
    <s v="GCA"/>
    <s v="Rural"/>
    <n v="49"/>
    <n v="270"/>
    <n v="49"/>
    <n v="261"/>
    <n v="49"/>
    <n v="261"/>
    <x v="7"/>
    <x v="2"/>
    <n v="16"/>
  </r>
  <r>
    <x v="0"/>
    <x v="7"/>
    <x v="124"/>
    <s v="MMR001CMP193"/>
    <s v="GCA"/>
    <s v="Rural"/>
    <n v="157"/>
    <n v="761"/>
    <n v="150"/>
    <n v="761"/>
    <n v="150"/>
    <n v="761"/>
    <x v="7"/>
    <x v="0"/>
    <n v="31"/>
  </r>
  <r>
    <x v="1"/>
    <x v="13"/>
    <x v="88"/>
    <s v="MMR015CMP006"/>
    <s v="GCA"/>
    <s v="Rural"/>
    <n v="49"/>
    <n v="270"/>
    <n v="49"/>
    <n v="261"/>
    <n v="49"/>
    <n v="261"/>
    <x v="7"/>
    <x v="0"/>
    <n v="8"/>
  </r>
  <r>
    <x v="0"/>
    <x v="7"/>
    <x v="124"/>
    <s v="MMR001CMP193"/>
    <s v="GCA"/>
    <s v="Rural"/>
    <n v="157"/>
    <n v="761"/>
    <n v="150"/>
    <n v="761"/>
    <n v="150"/>
    <n v="761"/>
    <x v="7"/>
    <x v="1"/>
    <n v="39"/>
  </r>
  <r>
    <x v="0"/>
    <x v="7"/>
    <x v="124"/>
    <s v="MMR001CMP193"/>
    <s v="GCA"/>
    <s v="Rural"/>
    <n v="157"/>
    <n v="761"/>
    <n v="150"/>
    <n v="761"/>
    <n v="150"/>
    <n v="761"/>
    <x v="7"/>
    <x v="2"/>
    <n v="70"/>
  </r>
  <r>
    <x v="1"/>
    <x v="9"/>
    <x v="99"/>
    <s v="MMR015CMP214"/>
    <s v="GCA"/>
    <s v="Urban"/>
    <n v="38"/>
    <n v="198"/>
    <n v="35"/>
    <n v="188"/>
    <n v="37"/>
    <n v="198"/>
    <x v="7"/>
    <x v="0"/>
    <n v="7"/>
  </r>
  <r>
    <x v="1"/>
    <x v="13"/>
    <x v="88"/>
    <s v="MMR015CMP006"/>
    <s v="GCA"/>
    <s v="Rural"/>
    <n v="49"/>
    <n v="270"/>
    <n v="49"/>
    <n v="261"/>
    <n v="49"/>
    <n v="261"/>
    <x v="7"/>
    <x v="1"/>
    <n v="8"/>
  </r>
  <r>
    <x v="1"/>
    <x v="13"/>
    <x v="100"/>
    <s v="MMR015CMP217"/>
    <s v="GCA"/>
    <s v="Mixed"/>
    <n v="23"/>
    <n v="112"/>
    <n v="22"/>
    <n v="111"/>
    <n v="22"/>
    <n v="111"/>
    <x v="7"/>
    <x v="2"/>
    <n v="14"/>
  </r>
  <r>
    <x v="1"/>
    <x v="13"/>
    <x v="100"/>
    <s v="MMR015CMP217"/>
    <s v="GCA"/>
    <s v="Mixed"/>
    <n v="23"/>
    <n v="112"/>
    <n v="22"/>
    <n v="111"/>
    <n v="22"/>
    <n v="111"/>
    <x v="7"/>
    <x v="1"/>
    <n v="10"/>
  </r>
  <r>
    <x v="1"/>
    <x v="12"/>
    <x v="82"/>
    <s v="MMR015CMP009"/>
    <s v="GCA"/>
    <s v="Urban"/>
    <n v="37"/>
    <n v="159"/>
    <n v="37"/>
    <n v="159"/>
    <n v="37"/>
    <n v="172"/>
    <x v="7"/>
    <x v="0"/>
    <n v="5"/>
  </r>
  <r>
    <x v="1"/>
    <x v="13"/>
    <x v="100"/>
    <s v="MMR015CMP217"/>
    <s v="GCA"/>
    <s v="Mixed"/>
    <n v="23"/>
    <n v="112"/>
    <n v="22"/>
    <n v="111"/>
    <n v="22"/>
    <n v="111"/>
    <x v="7"/>
    <x v="0"/>
    <n v="4"/>
  </r>
  <r>
    <x v="1"/>
    <x v="13"/>
    <x v="102"/>
    <s v="MMR015CMP020"/>
    <s v="GCA"/>
    <s v="Rural"/>
    <n v="218"/>
    <n v="1108"/>
    <n v="202"/>
    <n v="906"/>
    <n v="202"/>
    <n v="906"/>
    <x v="7"/>
    <x v="0"/>
    <n v="29"/>
  </r>
  <r>
    <x v="1"/>
    <x v="9"/>
    <x v="97"/>
    <s v="MMR015CMP004"/>
    <s v="GCA"/>
    <s v="Urban"/>
    <n v="70"/>
    <n v="368"/>
    <n v="70"/>
    <n v="363"/>
    <n v="70"/>
    <n v="0"/>
    <x v="7"/>
    <x v="2"/>
    <n v="59"/>
  </r>
  <r>
    <x v="1"/>
    <x v="9"/>
    <x v="99"/>
    <s v="MMR015CMP214"/>
    <s v="GCA"/>
    <s v="Urban"/>
    <n v="38"/>
    <n v="198"/>
    <n v="35"/>
    <n v="188"/>
    <n v="37"/>
    <n v="198"/>
    <x v="7"/>
    <x v="1"/>
    <n v="7"/>
  </r>
  <r>
    <x v="1"/>
    <x v="9"/>
    <x v="98"/>
    <s v="MMR015CMP215"/>
    <s v="GCA"/>
    <s v="Urban"/>
    <n v="126"/>
    <n v="572"/>
    <n v="123"/>
    <n v="571"/>
    <n v="124"/>
    <n v="575"/>
    <x v="7"/>
    <x v="2"/>
    <n v="46"/>
  </r>
  <r>
    <x v="0"/>
    <x v="8"/>
    <x v="96"/>
    <s v="MMR001CMP133"/>
    <s v="GCA"/>
    <s v="Rural"/>
    <n v="111"/>
    <n v="541"/>
    <n v="107"/>
    <n v="525"/>
    <n v="111"/>
    <n v="525"/>
    <x v="7"/>
    <x v="2"/>
    <n v="34"/>
  </r>
  <r>
    <x v="1"/>
    <x v="12"/>
    <x v="82"/>
    <s v="MMR015CMP009"/>
    <s v="GCA"/>
    <s v="Urban"/>
    <n v="37"/>
    <n v="159"/>
    <n v="37"/>
    <n v="159"/>
    <n v="37"/>
    <n v="172"/>
    <x v="7"/>
    <x v="1"/>
    <n v="11"/>
  </r>
  <r>
    <x v="1"/>
    <x v="15"/>
    <x v="101"/>
    <s v="MMR015CMP213"/>
    <s v="GCA"/>
    <s v="Urban"/>
    <n v="56"/>
    <n v="236"/>
    <n v="52"/>
    <n v="212"/>
    <n v="52"/>
    <n v="212"/>
    <x v="7"/>
    <x v="2"/>
    <n v="18"/>
  </r>
  <r>
    <x v="0"/>
    <x v="5"/>
    <x v="92"/>
    <s v="MMR001CMP056"/>
    <s v="GCA"/>
    <s v="Urban"/>
    <n v="207"/>
    <n v="1863"/>
    <n v="391"/>
    <n v="1820"/>
    <n v="391"/>
    <n v="1820"/>
    <x v="7"/>
    <x v="2"/>
    <n v="101"/>
  </r>
  <r>
    <x v="0"/>
    <x v="5"/>
    <x v="92"/>
    <s v="MMR001CMP056"/>
    <s v="GCA"/>
    <s v="Urban"/>
    <n v="207"/>
    <n v="1863"/>
    <n v="391"/>
    <n v="1820"/>
    <n v="391"/>
    <n v="1820"/>
    <x v="7"/>
    <x v="1"/>
    <n v="53"/>
  </r>
  <r>
    <x v="0"/>
    <x v="5"/>
    <x v="92"/>
    <s v="MMR001CMP056"/>
    <s v="GCA"/>
    <s v="Urban"/>
    <n v="207"/>
    <n v="1863"/>
    <n v="391"/>
    <n v="1820"/>
    <n v="391"/>
    <n v="1820"/>
    <x v="7"/>
    <x v="0"/>
    <n v="48"/>
  </r>
  <r>
    <x v="0"/>
    <x v="8"/>
    <x v="96"/>
    <s v="MMR001CMP133"/>
    <s v="GCA"/>
    <s v="Rural"/>
    <n v="111"/>
    <n v="541"/>
    <n v="107"/>
    <n v="525"/>
    <n v="111"/>
    <n v="525"/>
    <x v="7"/>
    <x v="0"/>
    <n v="21"/>
  </r>
  <r>
    <x v="0"/>
    <x v="6"/>
    <x v="95"/>
    <s v="MMR001CMP041"/>
    <s v="GCA"/>
    <s v="Rural"/>
    <n v="172"/>
    <n v="838"/>
    <n v="179"/>
    <n v="940"/>
    <n v="179"/>
    <n v="940"/>
    <x v="7"/>
    <x v="0"/>
    <n v="29"/>
  </r>
  <r>
    <x v="0"/>
    <x v="6"/>
    <x v="95"/>
    <s v="MMR001CMP041"/>
    <s v="GCA"/>
    <s v="Rural"/>
    <n v="172"/>
    <n v="838"/>
    <n v="179"/>
    <n v="940"/>
    <n v="179"/>
    <n v="940"/>
    <x v="7"/>
    <x v="1"/>
    <n v="30"/>
  </r>
  <r>
    <x v="1"/>
    <x v="9"/>
    <x v="98"/>
    <s v="MMR015CMP215"/>
    <s v="GCA"/>
    <s v="Urban"/>
    <n v="126"/>
    <n v="572"/>
    <n v="123"/>
    <n v="571"/>
    <n v="124"/>
    <n v="575"/>
    <x v="7"/>
    <x v="0"/>
    <n v="26"/>
  </r>
  <r>
    <x v="0"/>
    <x v="6"/>
    <x v="122"/>
    <s v="MMR001CMP038"/>
    <s v="GCA"/>
    <s v="Urban"/>
    <n v="70"/>
    <n v="278"/>
    <n v="37"/>
    <n v="156"/>
    <n v="71"/>
    <n v="277"/>
    <x v="7"/>
    <x v="2"/>
    <n v="37"/>
  </r>
  <r>
    <x v="0"/>
    <x v="5"/>
    <x v="115"/>
    <s v="MMR001CMP070"/>
    <s v="GCA"/>
    <s v="Urban"/>
    <n v="188"/>
    <n v="993"/>
    <n v="190"/>
    <n v="1021"/>
    <n v="190"/>
    <n v="1021"/>
    <x v="7"/>
    <x v="0"/>
    <n v="41"/>
  </r>
  <r>
    <x v="1"/>
    <x v="13"/>
    <x v="105"/>
    <s v="MMR015CMP018"/>
    <s v="GCA"/>
    <s v="Rural"/>
    <n v="63"/>
    <n v="305"/>
    <n v="69"/>
    <n v="305"/>
    <n v="69"/>
    <n v="305"/>
    <x v="7"/>
    <x v="0"/>
    <n v="3"/>
  </r>
  <r>
    <x v="0"/>
    <x v="5"/>
    <x v="115"/>
    <s v="MMR001CMP070"/>
    <s v="GCA"/>
    <s v="Urban"/>
    <n v="188"/>
    <n v="993"/>
    <n v="190"/>
    <n v="1021"/>
    <n v="190"/>
    <n v="1021"/>
    <x v="7"/>
    <x v="2"/>
    <n v="88"/>
  </r>
  <r>
    <x v="0"/>
    <x v="5"/>
    <x v="106"/>
    <s v="MMR001CMP072"/>
    <s v="GCA"/>
    <s v="Mixed"/>
    <n v="50"/>
    <n v="293"/>
    <n v="50"/>
    <n v="309"/>
    <n v="50"/>
    <n v="309"/>
    <x v="7"/>
    <x v="2"/>
    <n v="25"/>
  </r>
  <r>
    <x v="1"/>
    <x v="13"/>
    <x v="94"/>
    <s v="MMR015CMP016"/>
    <s v="GCA"/>
    <s v="Urban"/>
    <n v="65"/>
    <n v="285"/>
    <n v="63"/>
    <n v="286"/>
    <n v="63"/>
    <n v="286"/>
    <x v="7"/>
    <x v="0"/>
    <n v="7"/>
  </r>
  <r>
    <x v="1"/>
    <x v="15"/>
    <x v="108"/>
    <s v="MMR015CMP216"/>
    <s v="GCA"/>
    <s v="Urban"/>
    <n v="26"/>
    <n v="111"/>
    <n v="26"/>
    <n v="118"/>
    <n v="26"/>
    <n v="118"/>
    <x v="7"/>
    <x v="1"/>
    <n v="3"/>
  </r>
  <r>
    <x v="0"/>
    <x v="8"/>
    <x v="125"/>
    <s v="MMR001CMP218"/>
    <s v="GCA"/>
    <s v="Rural"/>
    <n v="372"/>
    <n v="1443"/>
    <n v="165"/>
    <n v="1672"/>
    <n v="165"/>
    <n v="1672"/>
    <x v="7"/>
    <x v="0"/>
    <n v="66"/>
  </r>
  <r>
    <x v="0"/>
    <x v="6"/>
    <x v="121"/>
    <s v="MMR001CMP037"/>
    <s v="GCA"/>
    <s v="Urban"/>
    <n v="44"/>
    <n v="183"/>
    <n v="25"/>
    <n v="115"/>
    <n v="44"/>
    <n v="181"/>
    <x v="7"/>
    <x v="2"/>
    <n v="15"/>
  </r>
  <r>
    <x v="0"/>
    <x v="6"/>
    <x v="121"/>
    <s v="MMR001CMP037"/>
    <s v="GCA"/>
    <s v="Urban"/>
    <n v="44"/>
    <n v="183"/>
    <n v="25"/>
    <n v="115"/>
    <n v="44"/>
    <n v="181"/>
    <x v="7"/>
    <x v="1"/>
    <n v="4"/>
  </r>
  <r>
    <x v="1"/>
    <x v="15"/>
    <x v="108"/>
    <s v="MMR015CMP216"/>
    <s v="GCA"/>
    <s v="Urban"/>
    <n v="26"/>
    <n v="111"/>
    <n v="26"/>
    <n v="118"/>
    <n v="26"/>
    <n v="118"/>
    <x v="7"/>
    <x v="2"/>
    <n v="4"/>
  </r>
  <r>
    <x v="0"/>
    <x v="6"/>
    <x v="121"/>
    <s v="MMR001CMP037"/>
    <s v="GCA"/>
    <s v="Urban"/>
    <n v="44"/>
    <n v="183"/>
    <n v="25"/>
    <n v="115"/>
    <n v="44"/>
    <n v="181"/>
    <x v="7"/>
    <x v="0"/>
    <n v="11"/>
  </r>
  <r>
    <x v="1"/>
    <x v="15"/>
    <x v="108"/>
    <s v="MMR015CMP216"/>
    <s v="GCA"/>
    <s v="Urban"/>
    <n v="26"/>
    <n v="111"/>
    <n v="26"/>
    <n v="118"/>
    <n v="26"/>
    <n v="118"/>
    <x v="7"/>
    <x v="0"/>
    <n v="1"/>
  </r>
  <r>
    <x v="1"/>
    <x v="13"/>
    <x v="94"/>
    <s v="MMR015CMP016"/>
    <s v="GCA"/>
    <s v="Urban"/>
    <n v="65"/>
    <n v="285"/>
    <n v="63"/>
    <n v="286"/>
    <n v="63"/>
    <n v="286"/>
    <x v="7"/>
    <x v="2"/>
    <n v="12"/>
  </r>
  <r>
    <x v="1"/>
    <x v="13"/>
    <x v="105"/>
    <s v="MMR015CMP018"/>
    <s v="GCA"/>
    <s v="Rural"/>
    <n v="63"/>
    <n v="305"/>
    <n v="69"/>
    <n v="305"/>
    <n v="69"/>
    <n v="305"/>
    <x v="7"/>
    <x v="2"/>
    <n v="12"/>
  </r>
  <r>
    <x v="0"/>
    <x v="7"/>
    <x v="85"/>
    <s v="MMR001CMP052"/>
    <s v="GCA"/>
    <s v="Urban"/>
    <n v="43"/>
    <n v="237"/>
    <n v="39"/>
    <n v="223"/>
    <n v="39"/>
    <n v="223"/>
    <x v="7"/>
    <x v="2"/>
    <n v="15"/>
  </r>
  <r>
    <x v="0"/>
    <x v="6"/>
    <x v="122"/>
    <s v="MMR001CMP038"/>
    <s v="GCA"/>
    <s v="Urban"/>
    <n v="70"/>
    <n v="278"/>
    <n v="37"/>
    <n v="156"/>
    <n v="71"/>
    <n v="277"/>
    <x v="7"/>
    <x v="0"/>
    <n v="16"/>
  </r>
  <r>
    <x v="0"/>
    <x v="7"/>
    <x v="87"/>
    <s v="MMR001CMP194"/>
    <s v="GCA"/>
    <s v="Mixed"/>
    <n v="12"/>
    <n v="52"/>
    <n v="12"/>
    <n v="56"/>
    <n v="12"/>
    <n v="56"/>
    <x v="7"/>
    <x v="1"/>
    <n v="3"/>
  </r>
  <r>
    <x v="0"/>
    <x v="7"/>
    <x v="85"/>
    <s v="MMR001CMP052"/>
    <s v="GCA"/>
    <s v="Urban"/>
    <n v="43"/>
    <n v="237"/>
    <n v="39"/>
    <n v="223"/>
    <n v="39"/>
    <n v="223"/>
    <x v="7"/>
    <x v="1"/>
    <n v="12"/>
  </r>
  <r>
    <x v="0"/>
    <x v="7"/>
    <x v="87"/>
    <s v="MMR001CMP194"/>
    <s v="GCA"/>
    <s v="Mixed"/>
    <n v="12"/>
    <n v="52"/>
    <n v="12"/>
    <n v="56"/>
    <n v="12"/>
    <n v="56"/>
    <x v="7"/>
    <x v="0"/>
    <n v="1"/>
  </r>
  <r>
    <x v="0"/>
    <x v="7"/>
    <x v="85"/>
    <s v="MMR001CMP052"/>
    <s v="GCA"/>
    <s v="Urban"/>
    <n v="43"/>
    <n v="237"/>
    <n v="39"/>
    <n v="223"/>
    <n v="39"/>
    <n v="223"/>
    <x v="7"/>
    <x v="0"/>
    <n v="3"/>
  </r>
  <r>
    <x v="1"/>
    <x v="13"/>
    <x v="83"/>
    <s v="MMR015CMP017"/>
    <s v="GCA"/>
    <s v="Urban"/>
    <n v="31"/>
    <n v="144"/>
    <n v="30"/>
    <n v="139"/>
    <n v="30"/>
    <n v="139"/>
    <x v="7"/>
    <x v="2"/>
    <n v="12"/>
  </r>
  <r>
    <x v="0"/>
    <x v="5"/>
    <x v="120"/>
    <s v="MMR001CMP073"/>
    <s v="GCA"/>
    <s v="Rural"/>
    <n v="45"/>
    <n v="269"/>
    <n v="39"/>
    <n v="237"/>
    <n v="39"/>
    <n v="237"/>
    <x v="7"/>
    <x v="1"/>
    <n v="1"/>
  </r>
  <r>
    <x v="0"/>
    <x v="6"/>
    <x v="122"/>
    <s v="MMR001CMP038"/>
    <s v="GCA"/>
    <s v="Urban"/>
    <n v="70"/>
    <n v="278"/>
    <n v="37"/>
    <n v="156"/>
    <n v="71"/>
    <n v="277"/>
    <x v="7"/>
    <x v="1"/>
    <n v="21"/>
  </r>
  <r>
    <x v="1"/>
    <x v="13"/>
    <x v="83"/>
    <s v="MMR015CMP017"/>
    <s v="GCA"/>
    <s v="Urban"/>
    <n v="31"/>
    <n v="144"/>
    <n v="30"/>
    <n v="139"/>
    <n v="30"/>
    <n v="139"/>
    <x v="7"/>
    <x v="1"/>
    <n v="5"/>
  </r>
  <r>
    <x v="0"/>
    <x v="8"/>
    <x v="125"/>
    <s v="MMR001CMP218"/>
    <s v="GCA"/>
    <s v="Rural"/>
    <n v="372"/>
    <n v="1443"/>
    <n v="165"/>
    <n v="1672"/>
    <n v="165"/>
    <n v="1672"/>
    <x v="7"/>
    <x v="1"/>
    <n v="60"/>
  </r>
  <r>
    <x v="0"/>
    <x v="4"/>
    <x v="91"/>
    <s v="MMR001CMP195"/>
    <s v="GCA"/>
    <s v="Urban"/>
    <n v="143"/>
    <n v="638"/>
    <n v="131"/>
    <n v="593"/>
    <n v="141"/>
    <n v="638"/>
    <x v="7"/>
    <x v="1"/>
    <n v="53"/>
  </r>
  <r>
    <x v="0"/>
    <x v="5"/>
    <x v="120"/>
    <s v="MMR001CMP073"/>
    <s v="GCA"/>
    <s v="Rural"/>
    <n v="45"/>
    <n v="269"/>
    <n v="39"/>
    <n v="237"/>
    <n v="39"/>
    <n v="237"/>
    <x v="7"/>
    <x v="0"/>
    <n v="14"/>
  </r>
  <r>
    <x v="0"/>
    <x v="4"/>
    <x v="91"/>
    <s v="MMR001CMP195"/>
    <s v="GCA"/>
    <s v="Urban"/>
    <n v="143"/>
    <n v="638"/>
    <n v="131"/>
    <n v="593"/>
    <n v="141"/>
    <n v="638"/>
    <x v="7"/>
    <x v="2"/>
    <n v="94"/>
  </r>
  <r>
    <x v="1"/>
    <x v="13"/>
    <x v="94"/>
    <s v="MMR015CMP016"/>
    <s v="GCA"/>
    <s v="Urban"/>
    <n v="65"/>
    <n v="285"/>
    <n v="63"/>
    <n v="286"/>
    <n v="63"/>
    <n v="286"/>
    <x v="7"/>
    <x v="1"/>
    <n v="5"/>
  </r>
  <r>
    <x v="0"/>
    <x v="4"/>
    <x v="91"/>
    <s v="MMR001CMP195"/>
    <s v="GCA"/>
    <s v="Urban"/>
    <n v="143"/>
    <n v="638"/>
    <n v="131"/>
    <n v="593"/>
    <n v="141"/>
    <n v="638"/>
    <x v="7"/>
    <x v="0"/>
    <n v="41"/>
  </r>
  <r>
    <x v="0"/>
    <x v="8"/>
    <x v="107"/>
    <s v="MMR001CMP066"/>
    <s v="GCA"/>
    <s v="Urban"/>
    <n v="221"/>
    <n v="1003"/>
    <n v="192"/>
    <n v="873"/>
    <n v="192"/>
    <n v="873"/>
    <x v="7"/>
    <x v="0"/>
    <n v="31"/>
  </r>
  <r>
    <x v="0"/>
    <x v="8"/>
    <x v="107"/>
    <s v="MMR001CMP066"/>
    <s v="GCA"/>
    <s v="Urban"/>
    <n v="221"/>
    <n v="1003"/>
    <n v="192"/>
    <n v="873"/>
    <n v="192"/>
    <n v="873"/>
    <x v="7"/>
    <x v="1"/>
    <n v="29"/>
  </r>
  <r>
    <x v="1"/>
    <x v="13"/>
    <x v="102"/>
    <s v="MMR015CMP020"/>
    <s v="GCA"/>
    <s v="Rural"/>
    <n v="218"/>
    <n v="1108"/>
    <n v="202"/>
    <n v="906"/>
    <n v="202"/>
    <n v="906"/>
    <x v="7"/>
    <x v="1"/>
    <n v="30"/>
  </r>
  <r>
    <x v="0"/>
    <x v="5"/>
    <x v="115"/>
    <s v="MMR001CMP070"/>
    <s v="GCA"/>
    <s v="Urban"/>
    <n v="188"/>
    <n v="993"/>
    <n v="190"/>
    <n v="1021"/>
    <n v="190"/>
    <n v="1021"/>
    <x v="7"/>
    <x v="1"/>
    <n v="47"/>
  </r>
  <r>
    <x v="1"/>
    <x v="13"/>
    <x v="83"/>
    <s v="MMR015CMP017"/>
    <s v="GCA"/>
    <s v="Urban"/>
    <n v="31"/>
    <n v="144"/>
    <n v="30"/>
    <n v="139"/>
    <n v="30"/>
    <n v="139"/>
    <x v="7"/>
    <x v="0"/>
    <n v="7"/>
  </r>
  <r>
    <x v="0"/>
    <x v="4"/>
    <x v="123"/>
    <s v="MMR001CMP042"/>
    <s v="GCA"/>
    <s v="Urban"/>
    <n v="109"/>
    <n v="511"/>
    <n v="109"/>
    <n v="513"/>
    <n v="109"/>
    <n v="0"/>
    <x v="7"/>
    <x v="0"/>
    <n v="21"/>
  </r>
  <r>
    <x v="0"/>
    <x v="8"/>
    <x v="107"/>
    <s v="MMR001CMP066"/>
    <s v="GCA"/>
    <s v="Urban"/>
    <n v="221"/>
    <n v="1003"/>
    <n v="192"/>
    <n v="873"/>
    <n v="192"/>
    <n v="873"/>
    <x v="7"/>
    <x v="2"/>
    <n v="60"/>
  </r>
  <r>
    <x v="1"/>
    <x v="13"/>
    <x v="105"/>
    <s v="MMR015CMP018"/>
    <s v="GCA"/>
    <s v="Rural"/>
    <n v="63"/>
    <n v="305"/>
    <n v="69"/>
    <n v="305"/>
    <n v="69"/>
    <n v="305"/>
    <x v="7"/>
    <x v="1"/>
    <n v="9"/>
  </r>
  <r>
    <x v="0"/>
    <x v="5"/>
    <x v="106"/>
    <s v="MMR001CMP072"/>
    <s v="GCA"/>
    <s v="Mixed"/>
    <n v="50"/>
    <n v="293"/>
    <n v="50"/>
    <n v="309"/>
    <n v="50"/>
    <n v="309"/>
    <x v="7"/>
    <x v="0"/>
    <n v="8"/>
  </r>
  <r>
    <x v="0"/>
    <x v="5"/>
    <x v="106"/>
    <s v="MMR001CMP072"/>
    <s v="GCA"/>
    <s v="Mixed"/>
    <n v="50"/>
    <n v="293"/>
    <n v="50"/>
    <n v="309"/>
    <n v="50"/>
    <n v="309"/>
    <x v="7"/>
    <x v="1"/>
    <n v="17"/>
  </r>
  <r>
    <x v="0"/>
    <x v="7"/>
    <x v="87"/>
    <s v="MMR001CMP194"/>
    <s v="GCA"/>
    <s v="Mixed"/>
    <n v="12"/>
    <n v="52"/>
    <n v="12"/>
    <n v="56"/>
    <n v="12"/>
    <n v="56"/>
    <x v="7"/>
    <x v="2"/>
    <n v="4"/>
  </r>
  <r>
    <x v="0"/>
    <x v="4"/>
    <x v="123"/>
    <s v="MMR001CMP042"/>
    <s v="GCA"/>
    <s v="Urban"/>
    <n v="109"/>
    <n v="511"/>
    <n v="109"/>
    <n v="513"/>
    <n v="109"/>
    <n v="0"/>
    <x v="7"/>
    <x v="2"/>
    <n v="0"/>
  </r>
  <r>
    <x v="0"/>
    <x v="4"/>
    <x v="123"/>
    <s v="MMR001CMP042"/>
    <s v="GCA"/>
    <s v="Urban"/>
    <n v="109"/>
    <n v="511"/>
    <n v="109"/>
    <n v="513"/>
    <n v="109"/>
    <n v="0"/>
    <x v="7"/>
    <x v="1"/>
    <n v="13"/>
  </r>
  <r>
    <x v="0"/>
    <x v="8"/>
    <x v="125"/>
    <s v="MMR001CMP218"/>
    <s v="GCA"/>
    <s v="Rural"/>
    <n v="372"/>
    <n v="1443"/>
    <n v="165"/>
    <n v="1672"/>
    <n v="165"/>
    <n v="1672"/>
    <x v="7"/>
    <x v="2"/>
    <n v="126"/>
  </r>
  <r>
    <x v="0"/>
    <x v="1"/>
    <x v="45"/>
    <s v="MMR001CMP174"/>
    <s v="GCA"/>
    <s v="Urban"/>
    <n v="65"/>
    <n v="347"/>
    <n v="66"/>
    <n v="354"/>
    <n v="66"/>
    <n v="0"/>
    <x v="8"/>
    <x v="1"/>
    <n v="21"/>
  </r>
  <r>
    <x v="0"/>
    <x v="7"/>
    <x v="13"/>
    <s v="MMR001CMP053"/>
    <s v="GCA"/>
    <s v="Urban"/>
    <n v="15"/>
    <n v="64"/>
    <n v="15"/>
    <n v="73"/>
    <n v="15"/>
    <n v="73"/>
    <x v="8"/>
    <x v="2"/>
    <n v="10"/>
  </r>
  <r>
    <x v="0"/>
    <x v="7"/>
    <x v="13"/>
    <s v="MMR001CMP053"/>
    <s v="GCA"/>
    <s v="Urban"/>
    <n v="15"/>
    <n v="64"/>
    <n v="15"/>
    <n v="73"/>
    <n v="15"/>
    <n v="73"/>
    <x v="8"/>
    <x v="1"/>
    <n v="0"/>
  </r>
  <r>
    <x v="0"/>
    <x v="1"/>
    <x v="59"/>
    <s v="MMR001CMP167"/>
    <s v="GCA"/>
    <s v="Rural"/>
    <n v="15"/>
    <n v="74"/>
    <n v="16"/>
    <n v="73"/>
    <n v="16"/>
    <n v="0"/>
    <x v="8"/>
    <x v="0"/>
    <n v="3"/>
  </r>
  <r>
    <x v="0"/>
    <x v="0"/>
    <x v="21"/>
    <s v="MMR001CMP018"/>
    <s v="GCA"/>
    <s v="Urban"/>
    <n v="203"/>
    <n v="1072"/>
    <n v="198"/>
    <n v="1084"/>
    <n v="204"/>
    <n v="1104"/>
    <x v="8"/>
    <x v="2"/>
    <n v="145"/>
  </r>
  <r>
    <x v="0"/>
    <x v="1"/>
    <x v="59"/>
    <s v="MMR001CMP167"/>
    <s v="GCA"/>
    <s v="Rural"/>
    <n v="15"/>
    <n v="74"/>
    <n v="16"/>
    <n v="73"/>
    <n v="16"/>
    <n v="0"/>
    <x v="8"/>
    <x v="2"/>
    <n v="0"/>
  </r>
  <r>
    <x v="0"/>
    <x v="0"/>
    <x v="44"/>
    <s v="MMR001CMP013"/>
    <s v="GCA"/>
    <s v="Urban"/>
    <n v="44"/>
    <n v="191"/>
    <n v="18"/>
    <n v="65"/>
    <n v="44"/>
    <n v="191"/>
    <x v="8"/>
    <x v="2"/>
    <n v="30"/>
  </r>
  <r>
    <x v="0"/>
    <x v="1"/>
    <x v="45"/>
    <s v="MMR001CMP174"/>
    <s v="GCA"/>
    <s v="Urban"/>
    <n v="65"/>
    <n v="347"/>
    <n v="66"/>
    <n v="354"/>
    <n v="66"/>
    <n v="0"/>
    <x v="8"/>
    <x v="0"/>
    <n v="21"/>
  </r>
  <r>
    <x v="0"/>
    <x v="0"/>
    <x v="44"/>
    <s v="MMR001CMP013"/>
    <s v="GCA"/>
    <s v="Urban"/>
    <n v="44"/>
    <n v="191"/>
    <n v="18"/>
    <n v="65"/>
    <n v="44"/>
    <n v="191"/>
    <x v="8"/>
    <x v="1"/>
    <n v="13"/>
  </r>
  <r>
    <x v="0"/>
    <x v="5"/>
    <x v="8"/>
    <s v="MMR001CMP059"/>
    <s v="GCA"/>
    <s v="Urban"/>
    <n v="24"/>
    <n v="89"/>
    <n v="27"/>
    <n v="101"/>
    <n v="27"/>
    <n v="0"/>
    <x v="8"/>
    <x v="0"/>
    <n v="9"/>
  </r>
  <r>
    <x v="0"/>
    <x v="1"/>
    <x v="59"/>
    <s v="MMR001CMP167"/>
    <s v="GCA"/>
    <s v="Rural"/>
    <n v="15"/>
    <n v="74"/>
    <n v="16"/>
    <n v="73"/>
    <n v="16"/>
    <n v="0"/>
    <x v="8"/>
    <x v="1"/>
    <n v="6"/>
  </r>
  <r>
    <x v="0"/>
    <x v="1"/>
    <x v="45"/>
    <s v="MMR001CMP174"/>
    <s v="GCA"/>
    <s v="Urban"/>
    <n v="65"/>
    <n v="347"/>
    <n v="66"/>
    <n v="354"/>
    <n v="66"/>
    <n v="0"/>
    <x v="8"/>
    <x v="2"/>
    <n v="0"/>
  </r>
  <r>
    <x v="0"/>
    <x v="7"/>
    <x v="13"/>
    <s v="MMR001CMP053"/>
    <s v="GCA"/>
    <s v="Urban"/>
    <n v="15"/>
    <n v="64"/>
    <n v="15"/>
    <n v="73"/>
    <n v="15"/>
    <n v="73"/>
    <x v="8"/>
    <x v="0"/>
    <n v="10"/>
  </r>
  <r>
    <x v="0"/>
    <x v="5"/>
    <x v="8"/>
    <s v="MMR001CMP059"/>
    <s v="GCA"/>
    <s v="Urban"/>
    <n v="24"/>
    <n v="89"/>
    <n v="27"/>
    <n v="101"/>
    <n v="27"/>
    <n v="0"/>
    <x v="8"/>
    <x v="2"/>
    <n v="0"/>
  </r>
  <r>
    <x v="0"/>
    <x v="5"/>
    <x v="8"/>
    <s v="MMR001CMP059"/>
    <s v="GCA"/>
    <s v="Urban"/>
    <n v="24"/>
    <n v="89"/>
    <n v="27"/>
    <n v="101"/>
    <n v="27"/>
    <n v="0"/>
    <x v="8"/>
    <x v="1"/>
    <n v="19"/>
  </r>
  <r>
    <x v="0"/>
    <x v="0"/>
    <x v="44"/>
    <s v="MMR001CMP013"/>
    <s v="GCA"/>
    <s v="Urban"/>
    <n v="44"/>
    <n v="191"/>
    <n v="18"/>
    <n v="65"/>
    <n v="44"/>
    <n v="191"/>
    <x v="8"/>
    <x v="0"/>
    <n v="17"/>
  </r>
  <r>
    <x v="0"/>
    <x v="0"/>
    <x v="78"/>
    <s v="MMR001CMP014"/>
    <s v="GCA"/>
    <s v="Urban"/>
    <n v="138"/>
    <n v="697"/>
    <n v="82"/>
    <n v="467"/>
    <n v="138"/>
    <n v="697"/>
    <x v="8"/>
    <x v="1"/>
    <n v="60"/>
  </r>
  <r>
    <x v="0"/>
    <x v="1"/>
    <x v="25"/>
    <s v="MMR001CMP091"/>
    <s v="GCA"/>
    <s v="Urban"/>
    <n v="5"/>
    <n v="26"/>
    <n v="5"/>
    <n v="27"/>
    <n v="5"/>
    <n v="0"/>
    <x v="8"/>
    <x v="1"/>
    <n v="1"/>
  </r>
  <r>
    <x v="0"/>
    <x v="0"/>
    <x v="78"/>
    <s v="MMR001CMP014"/>
    <s v="GCA"/>
    <s v="Urban"/>
    <n v="138"/>
    <n v="697"/>
    <n v="82"/>
    <n v="467"/>
    <n v="138"/>
    <n v="697"/>
    <x v="8"/>
    <x v="0"/>
    <n v="41"/>
  </r>
  <r>
    <x v="0"/>
    <x v="5"/>
    <x v="48"/>
    <s v="MMR001CMP121"/>
    <s v="NGCA"/>
    <s v="Rural"/>
    <n v="1695"/>
    <n v="7145"/>
    <n v="1501"/>
    <n v="8042"/>
    <n v="1643"/>
    <n v="8780"/>
    <x v="8"/>
    <x v="0"/>
    <n v="561"/>
  </r>
  <r>
    <x v="0"/>
    <x v="8"/>
    <x v="79"/>
    <s v="MMR001CMP230"/>
    <s v="GCA"/>
    <s v="Rural"/>
    <n v="113"/>
    <n v="490"/>
    <n v="113"/>
    <n v="476"/>
    <n v="113"/>
    <n v="476"/>
    <x v="8"/>
    <x v="0"/>
    <n v="26"/>
  </r>
  <r>
    <x v="0"/>
    <x v="1"/>
    <x v="19"/>
    <s v="MMR001CMP181"/>
    <s v="GCA"/>
    <s v="Urban"/>
    <n v="25"/>
    <n v="133"/>
    <n v="21"/>
    <n v="117"/>
    <n v="21"/>
    <n v="0"/>
    <x v="8"/>
    <x v="2"/>
    <n v="0"/>
  </r>
  <r>
    <x v="0"/>
    <x v="1"/>
    <x v="19"/>
    <s v="MMR001CMP181"/>
    <s v="GCA"/>
    <s v="Urban"/>
    <n v="25"/>
    <n v="133"/>
    <n v="21"/>
    <n v="117"/>
    <n v="21"/>
    <n v="0"/>
    <x v="8"/>
    <x v="1"/>
    <n v="5"/>
  </r>
  <r>
    <x v="0"/>
    <x v="1"/>
    <x v="19"/>
    <s v="MMR001CMP181"/>
    <s v="GCA"/>
    <s v="Urban"/>
    <n v="25"/>
    <n v="133"/>
    <n v="21"/>
    <n v="117"/>
    <n v="21"/>
    <n v="0"/>
    <x v="8"/>
    <x v="0"/>
    <n v="8"/>
  </r>
  <r>
    <x v="0"/>
    <x v="1"/>
    <x v="27"/>
    <s v="MMR001CMP182"/>
    <s v="GCA"/>
    <s v="Urban"/>
    <n v="10"/>
    <n v="39"/>
    <n v="9"/>
    <n v="37"/>
    <n v="9"/>
    <n v="0"/>
    <x v="8"/>
    <x v="1"/>
    <n v="4"/>
  </r>
  <r>
    <x v="0"/>
    <x v="1"/>
    <x v="1"/>
    <s v="MMR001CMP231"/>
    <s v="GCA"/>
    <s v="Rural"/>
    <n v="46"/>
    <n v="225"/>
    <n v="50"/>
    <n v="242"/>
    <n v="50"/>
    <n v="242"/>
    <x v="8"/>
    <x v="1"/>
    <n v="16"/>
  </r>
  <r>
    <x v="0"/>
    <x v="1"/>
    <x v="27"/>
    <s v="MMR001CMP182"/>
    <s v="GCA"/>
    <s v="Urban"/>
    <n v="10"/>
    <n v="39"/>
    <n v="9"/>
    <n v="37"/>
    <n v="9"/>
    <n v="0"/>
    <x v="8"/>
    <x v="0"/>
    <n v="1"/>
  </r>
  <r>
    <x v="0"/>
    <x v="0"/>
    <x v="78"/>
    <s v="MMR001CMP014"/>
    <s v="GCA"/>
    <s v="Urban"/>
    <n v="138"/>
    <n v="697"/>
    <n v="82"/>
    <n v="467"/>
    <n v="138"/>
    <n v="697"/>
    <x v="8"/>
    <x v="2"/>
    <n v="101"/>
  </r>
  <r>
    <x v="0"/>
    <x v="1"/>
    <x v="1"/>
    <s v="MMR001CMP231"/>
    <s v="GCA"/>
    <s v="Rural"/>
    <n v="46"/>
    <n v="225"/>
    <n v="50"/>
    <n v="242"/>
    <n v="50"/>
    <n v="242"/>
    <x v="8"/>
    <x v="2"/>
    <n v="25"/>
  </r>
  <r>
    <x v="0"/>
    <x v="0"/>
    <x v="65"/>
    <s v="MMR001CMP001"/>
    <s v="GCA"/>
    <s v="Urban"/>
    <n v="54"/>
    <n v="355"/>
    <n v="51"/>
    <n v="273"/>
    <n v="67"/>
    <n v="365"/>
    <x v="8"/>
    <x v="0"/>
    <n v="21"/>
  </r>
  <r>
    <x v="0"/>
    <x v="0"/>
    <x v="65"/>
    <s v="MMR001CMP001"/>
    <s v="GCA"/>
    <s v="Urban"/>
    <n v="54"/>
    <n v="355"/>
    <n v="51"/>
    <n v="273"/>
    <n v="67"/>
    <n v="365"/>
    <x v="8"/>
    <x v="1"/>
    <n v="22"/>
  </r>
  <r>
    <x v="0"/>
    <x v="1"/>
    <x v="11"/>
    <s v="MMR001CMP176"/>
    <s v="GCA"/>
    <s v="Urban"/>
    <n v="67"/>
    <n v="350"/>
    <n v="67"/>
    <n v="351"/>
    <n v="67"/>
    <n v="351"/>
    <x v="8"/>
    <x v="2"/>
    <n v="52"/>
  </r>
  <r>
    <x v="0"/>
    <x v="1"/>
    <x v="11"/>
    <s v="MMR001CMP176"/>
    <s v="GCA"/>
    <s v="Urban"/>
    <n v="67"/>
    <n v="350"/>
    <n v="67"/>
    <n v="351"/>
    <n v="67"/>
    <n v="351"/>
    <x v="8"/>
    <x v="1"/>
    <n v="24"/>
  </r>
  <r>
    <x v="0"/>
    <x v="1"/>
    <x v="11"/>
    <s v="MMR001CMP176"/>
    <s v="GCA"/>
    <s v="Urban"/>
    <n v="67"/>
    <n v="350"/>
    <n v="67"/>
    <n v="351"/>
    <n v="67"/>
    <n v="351"/>
    <x v="8"/>
    <x v="0"/>
    <n v="28"/>
  </r>
  <r>
    <x v="0"/>
    <x v="1"/>
    <x v="1"/>
    <s v="MMR001CMP231"/>
    <s v="GCA"/>
    <s v="Rural"/>
    <n v="46"/>
    <n v="225"/>
    <n v="50"/>
    <n v="242"/>
    <n v="50"/>
    <n v="242"/>
    <x v="8"/>
    <x v="0"/>
    <n v="9"/>
  </r>
  <r>
    <x v="0"/>
    <x v="0"/>
    <x v="41"/>
    <s v="MMR001CMP015"/>
    <s v="GCA"/>
    <s v="Urban"/>
    <n v="108"/>
    <n v="605"/>
    <n v="17"/>
    <n v="176"/>
    <n v="96"/>
    <n v="544"/>
    <x v="8"/>
    <x v="2"/>
    <n v="102"/>
  </r>
  <r>
    <x v="1"/>
    <x v="9"/>
    <x v="20"/>
    <s v="MMR015CMP001"/>
    <s v="GCA"/>
    <s v="Urban"/>
    <n v="73"/>
    <n v="388"/>
    <n v="68"/>
    <n v="343"/>
    <n v="73"/>
    <n v="380"/>
    <x v="8"/>
    <x v="1"/>
    <n v="28"/>
  </r>
  <r>
    <x v="0"/>
    <x v="3"/>
    <x v="116"/>
    <s v="MMR001CMP236"/>
    <s v="GCA"/>
    <s v="Rural"/>
    <n v="40"/>
    <n v="158"/>
    <n v="31"/>
    <n v="138"/>
    <n v="31"/>
    <n v="138"/>
    <x v="8"/>
    <x v="0"/>
    <n v="6"/>
  </r>
  <r>
    <x v="0"/>
    <x v="3"/>
    <x v="116"/>
    <s v="MMR001CMP236"/>
    <s v="GCA"/>
    <s v="Rural"/>
    <n v="40"/>
    <n v="158"/>
    <n v="31"/>
    <n v="138"/>
    <n v="31"/>
    <n v="138"/>
    <x v="8"/>
    <x v="1"/>
    <n v="5"/>
  </r>
  <r>
    <x v="0"/>
    <x v="3"/>
    <x v="116"/>
    <s v="MMR001CMP236"/>
    <s v="GCA"/>
    <s v="Rural"/>
    <n v="40"/>
    <n v="158"/>
    <n v="31"/>
    <n v="138"/>
    <n v="31"/>
    <n v="138"/>
    <x v="8"/>
    <x v="2"/>
    <n v="11"/>
  </r>
  <r>
    <x v="0"/>
    <x v="1"/>
    <x v="17"/>
    <s v="MMR001CMP190"/>
    <s v="GCA"/>
    <s v="Urban"/>
    <n v="14"/>
    <n v="83"/>
    <n v="13"/>
    <n v="83"/>
    <n v="13"/>
    <n v="0"/>
    <x v="8"/>
    <x v="2"/>
    <n v="0"/>
  </r>
  <r>
    <x v="0"/>
    <x v="1"/>
    <x v="17"/>
    <s v="MMR001CMP190"/>
    <s v="GCA"/>
    <s v="Urban"/>
    <n v="14"/>
    <n v="83"/>
    <n v="13"/>
    <n v="83"/>
    <n v="13"/>
    <n v="0"/>
    <x v="8"/>
    <x v="1"/>
    <n v="5"/>
  </r>
  <r>
    <x v="0"/>
    <x v="1"/>
    <x v="17"/>
    <s v="MMR001CMP190"/>
    <s v="GCA"/>
    <s v="Urban"/>
    <n v="14"/>
    <n v="83"/>
    <n v="13"/>
    <n v="83"/>
    <n v="13"/>
    <n v="0"/>
    <x v="8"/>
    <x v="0"/>
    <n v="11"/>
  </r>
  <r>
    <x v="0"/>
    <x v="1"/>
    <x v="27"/>
    <s v="MMR001CMP182"/>
    <s v="GCA"/>
    <s v="Urban"/>
    <n v="10"/>
    <n v="39"/>
    <n v="9"/>
    <n v="37"/>
    <n v="9"/>
    <n v="0"/>
    <x v="8"/>
    <x v="2"/>
    <n v="0"/>
  </r>
  <r>
    <x v="0"/>
    <x v="0"/>
    <x v="41"/>
    <s v="MMR001CMP015"/>
    <s v="GCA"/>
    <s v="Urban"/>
    <n v="108"/>
    <n v="605"/>
    <n v="17"/>
    <n v="176"/>
    <n v="96"/>
    <n v="544"/>
    <x v="8"/>
    <x v="1"/>
    <n v="51"/>
  </r>
  <r>
    <x v="0"/>
    <x v="0"/>
    <x v="10"/>
    <s v="MMR001CMP003"/>
    <s v="GCA"/>
    <s v="Urban"/>
    <n v="32"/>
    <n v="146"/>
    <n v="28"/>
    <n v="138"/>
    <n v="32"/>
    <n v="161"/>
    <x v="8"/>
    <x v="2"/>
    <n v="15"/>
  </r>
  <r>
    <x v="0"/>
    <x v="1"/>
    <x v="35"/>
    <s v="MMR001CMP229"/>
    <s v="GCA"/>
    <s v="Rural"/>
    <n v="116"/>
    <n v="530"/>
    <n v="104"/>
    <n v="504"/>
    <n v="104"/>
    <n v="504"/>
    <x v="8"/>
    <x v="0"/>
    <n v="31"/>
  </r>
  <r>
    <x v="0"/>
    <x v="1"/>
    <x v="35"/>
    <s v="MMR001CMP229"/>
    <s v="GCA"/>
    <s v="Rural"/>
    <n v="116"/>
    <n v="530"/>
    <n v="104"/>
    <n v="504"/>
    <n v="104"/>
    <n v="504"/>
    <x v="8"/>
    <x v="1"/>
    <n v="38"/>
  </r>
  <r>
    <x v="0"/>
    <x v="1"/>
    <x v="35"/>
    <s v="MMR001CMP229"/>
    <s v="GCA"/>
    <s v="Rural"/>
    <n v="116"/>
    <n v="530"/>
    <n v="104"/>
    <n v="504"/>
    <n v="104"/>
    <n v="504"/>
    <x v="8"/>
    <x v="2"/>
    <n v="69"/>
  </r>
  <r>
    <x v="0"/>
    <x v="1"/>
    <x v="42"/>
    <s v="MMR001CMP109"/>
    <s v="GCA"/>
    <s v="Urban"/>
    <n v="6"/>
    <n v="30"/>
    <n v="6"/>
    <n v="28"/>
    <n v="6"/>
    <n v="0"/>
    <x v="8"/>
    <x v="2"/>
    <n v="0"/>
  </r>
  <r>
    <x v="0"/>
    <x v="1"/>
    <x v="42"/>
    <s v="MMR001CMP109"/>
    <s v="GCA"/>
    <s v="Urban"/>
    <n v="6"/>
    <n v="30"/>
    <n v="6"/>
    <n v="28"/>
    <n v="6"/>
    <n v="0"/>
    <x v="8"/>
    <x v="1"/>
    <n v="3"/>
  </r>
  <r>
    <x v="0"/>
    <x v="1"/>
    <x v="42"/>
    <s v="MMR001CMP109"/>
    <s v="GCA"/>
    <s v="Urban"/>
    <n v="6"/>
    <n v="30"/>
    <n v="6"/>
    <n v="28"/>
    <n v="6"/>
    <n v="0"/>
    <x v="8"/>
    <x v="0"/>
    <n v="5"/>
  </r>
  <r>
    <x v="0"/>
    <x v="8"/>
    <x v="79"/>
    <s v="MMR001CMP230"/>
    <s v="GCA"/>
    <s v="Rural"/>
    <n v="113"/>
    <n v="490"/>
    <n v="113"/>
    <n v="476"/>
    <n v="113"/>
    <n v="476"/>
    <x v="8"/>
    <x v="2"/>
    <n v="58"/>
  </r>
  <r>
    <x v="0"/>
    <x v="0"/>
    <x v="41"/>
    <s v="MMR001CMP015"/>
    <s v="GCA"/>
    <s v="Urban"/>
    <n v="108"/>
    <n v="605"/>
    <n v="17"/>
    <n v="176"/>
    <n v="96"/>
    <n v="544"/>
    <x v="8"/>
    <x v="0"/>
    <n v="51"/>
  </r>
  <r>
    <x v="0"/>
    <x v="1"/>
    <x v="52"/>
    <s v="MMR001CMP191"/>
    <s v="GCA"/>
    <s v="Urban"/>
    <n v="13"/>
    <n v="75"/>
    <n v="8"/>
    <n v="46"/>
    <n v="8"/>
    <n v="0"/>
    <x v="8"/>
    <x v="0"/>
    <n v="2"/>
  </r>
  <r>
    <x v="0"/>
    <x v="1"/>
    <x v="75"/>
    <s v="MMR001CMP183"/>
    <s v="GCA"/>
    <s v="Mixed"/>
    <n v="8"/>
    <n v="40"/>
    <n v="8"/>
    <m/>
    <n v="8"/>
    <n v="0"/>
    <x v="8"/>
    <x v="2"/>
    <n v="0"/>
  </r>
  <r>
    <x v="0"/>
    <x v="0"/>
    <x v="63"/>
    <s v="MMR001CMP007"/>
    <s v="GCA"/>
    <s v="Urban"/>
    <n v="22"/>
    <n v="111"/>
    <n v="21"/>
    <n v="102"/>
    <n v="22"/>
    <n v="111"/>
    <x v="8"/>
    <x v="2"/>
    <n v="15"/>
  </r>
  <r>
    <x v="0"/>
    <x v="0"/>
    <x v="67"/>
    <s v="MMR001CMP006"/>
    <s v="GCA"/>
    <s v="Urban"/>
    <n v="95"/>
    <n v="385"/>
    <m/>
    <m/>
    <m/>
    <n v="395"/>
    <x v="8"/>
    <x v="2"/>
    <n v="42"/>
  </r>
  <r>
    <x v="0"/>
    <x v="0"/>
    <x v="67"/>
    <s v="MMR001CMP006"/>
    <s v="GCA"/>
    <s v="Urban"/>
    <n v="95"/>
    <n v="385"/>
    <m/>
    <m/>
    <m/>
    <n v="395"/>
    <x v="8"/>
    <x v="1"/>
    <n v="21"/>
  </r>
  <r>
    <x v="0"/>
    <x v="0"/>
    <x v="63"/>
    <s v="MMR001CMP007"/>
    <s v="GCA"/>
    <s v="Urban"/>
    <n v="22"/>
    <n v="111"/>
    <n v="21"/>
    <n v="102"/>
    <n v="22"/>
    <n v="111"/>
    <x v="8"/>
    <x v="1"/>
    <n v="8"/>
  </r>
  <r>
    <x v="0"/>
    <x v="0"/>
    <x v="63"/>
    <s v="MMR001CMP007"/>
    <s v="GCA"/>
    <s v="Urban"/>
    <n v="22"/>
    <n v="111"/>
    <n v="21"/>
    <n v="102"/>
    <n v="22"/>
    <n v="111"/>
    <x v="8"/>
    <x v="0"/>
    <n v="7"/>
  </r>
  <r>
    <x v="0"/>
    <x v="7"/>
    <x v="43"/>
    <s v="MMR001CMP055"/>
    <s v="GCA"/>
    <s v="Urban"/>
    <n v="25"/>
    <n v="104"/>
    <n v="24"/>
    <n v="107"/>
    <n v="24"/>
    <n v="107"/>
    <x v="8"/>
    <x v="2"/>
    <n v="3"/>
  </r>
  <r>
    <x v="0"/>
    <x v="0"/>
    <x v="65"/>
    <s v="MMR001CMP001"/>
    <s v="GCA"/>
    <s v="Urban"/>
    <n v="54"/>
    <n v="355"/>
    <n v="51"/>
    <n v="273"/>
    <n v="67"/>
    <n v="365"/>
    <x v="8"/>
    <x v="2"/>
    <n v="43"/>
  </r>
  <r>
    <x v="0"/>
    <x v="7"/>
    <x v="43"/>
    <s v="MMR001CMP055"/>
    <s v="GCA"/>
    <s v="Urban"/>
    <n v="25"/>
    <n v="104"/>
    <n v="24"/>
    <n v="107"/>
    <n v="24"/>
    <n v="107"/>
    <x v="8"/>
    <x v="0"/>
    <n v="3"/>
  </r>
  <r>
    <x v="0"/>
    <x v="1"/>
    <x v="80"/>
    <s v="MMR001CMP192"/>
    <s v="GCA"/>
    <s v="Urban"/>
    <n v="17"/>
    <n v="64"/>
    <n v="12"/>
    <n v="47"/>
    <n v="12"/>
    <n v="0"/>
    <x v="8"/>
    <x v="1"/>
    <n v="1"/>
  </r>
  <r>
    <x v="0"/>
    <x v="1"/>
    <x v="52"/>
    <s v="MMR001CMP191"/>
    <s v="GCA"/>
    <s v="Urban"/>
    <n v="13"/>
    <n v="75"/>
    <n v="8"/>
    <n v="46"/>
    <n v="8"/>
    <n v="0"/>
    <x v="8"/>
    <x v="1"/>
    <n v="2"/>
  </r>
  <r>
    <x v="0"/>
    <x v="1"/>
    <x v="52"/>
    <s v="MMR001CMP191"/>
    <s v="GCA"/>
    <s v="Urban"/>
    <n v="13"/>
    <n v="75"/>
    <n v="8"/>
    <n v="46"/>
    <n v="8"/>
    <n v="0"/>
    <x v="8"/>
    <x v="2"/>
    <n v="0"/>
  </r>
  <r>
    <x v="0"/>
    <x v="0"/>
    <x v="21"/>
    <s v="MMR001CMP018"/>
    <s v="GCA"/>
    <s v="Urban"/>
    <n v="203"/>
    <n v="1072"/>
    <n v="198"/>
    <n v="1084"/>
    <n v="204"/>
    <n v="1104"/>
    <x v="8"/>
    <x v="0"/>
    <n v="65"/>
  </r>
  <r>
    <x v="0"/>
    <x v="0"/>
    <x v="67"/>
    <s v="MMR001CMP006"/>
    <s v="GCA"/>
    <s v="Urban"/>
    <n v="95"/>
    <n v="385"/>
    <m/>
    <m/>
    <m/>
    <n v="395"/>
    <x v="8"/>
    <x v="0"/>
    <n v="21"/>
  </r>
  <r>
    <x v="0"/>
    <x v="1"/>
    <x v="30"/>
    <s v="MMR001CMP184"/>
    <s v="GCA"/>
    <s v="Rural"/>
    <n v="35"/>
    <n v="220"/>
    <n v="35"/>
    <n v="173"/>
    <n v="35"/>
    <n v="173"/>
    <x v="8"/>
    <x v="0"/>
    <n v="18"/>
  </r>
  <r>
    <x v="0"/>
    <x v="1"/>
    <x v="30"/>
    <s v="MMR001CMP184"/>
    <s v="GCA"/>
    <s v="Rural"/>
    <n v="35"/>
    <n v="220"/>
    <n v="35"/>
    <n v="173"/>
    <n v="35"/>
    <n v="173"/>
    <x v="8"/>
    <x v="1"/>
    <n v="15"/>
  </r>
  <r>
    <x v="0"/>
    <x v="1"/>
    <x v="30"/>
    <s v="MMR001CMP184"/>
    <s v="GCA"/>
    <s v="Rural"/>
    <n v="35"/>
    <n v="220"/>
    <n v="35"/>
    <n v="173"/>
    <n v="35"/>
    <n v="173"/>
    <x v="8"/>
    <x v="2"/>
    <n v="33"/>
  </r>
  <r>
    <x v="0"/>
    <x v="7"/>
    <x v="43"/>
    <s v="MMR001CMP055"/>
    <s v="GCA"/>
    <s v="Urban"/>
    <n v="25"/>
    <n v="104"/>
    <n v="24"/>
    <n v="107"/>
    <n v="24"/>
    <n v="107"/>
    <x v="8"/>
    <x v="1"/>
    <n v="0"/>
  </r>
  <r>
    <x v="0"/>
    <x v="1"/>
    <x v="25"/>
    <s v="MMR001CMP091"/>
    <s v="GCA"/>
    <s v="Urban"/>
    <n v="5"/>
    <n v="26"/>
    <n v="5"/>
    <n v="27"/>
    <n v="5"/>
    <n v="0"/>
    <x v="8"/>
    <x v="0"/>
    <n v="0"/>
  </r>
  <r>
    <x v="0"/>
    <x v="0"/>
    <x v="21"/>
    <s v="MMR001CMP018"/>
    <s v="GCA"/>
    <s v="Urban"/>
    <n v="203"/>
    <n v="1072"/>
    <n v="198"/>
    <n v="1084"/>
    <n v="204"/>
    <n v="1104"/>
    <x v="8"/>
    <x v="1"/>
    <n v="80"/>
  </r>
  <r>
    <x v="0"/>
    <x v="0"/>
    <x v="10"/>
    <s v="MMR001CMP003"/>
    <s v="GCA"/>
    <s v="Urban"/>
    <n v="32"/>
    <n v="146"/>
    <n v="28"/>
    <n v="138"/>
    <n v="32"/>
    <n v="161"/>
    <x v="8"/>
    <x v="1"/>
    <n v="6"/>
  </r>
  <r>
    <x v="0"/>
    <x v="0"/>
    <x v="10"/>
    <s v="MMR001CMP003"/>
    <s v="GCA"/>
    <s v="Urban"/>
    <n v="32"/>
    <n v="146"/>
    <n v="28"/>
    <n v="138"/>
    <n v="32"/>
    <n v="161"/>
    <x v="8"/>
    <x v="0"/>
    <n v="9"/>
  </r>
  <r>
    <x v="0"/>
    <x v="1"/>
    <x v="49"/>
    <s v="MMR001CMP179"/>
    <s v="GCA"/>
    <s v="Rural"/>
    <n v="77"/>
    <n v="393"/>
    <n v="77"/>
    <n v="393"/>
    <n v="77"/>
    <n v="393"/>
    <x v="8"/>
    <x v="0"/>
    <n v="43"/>
  </r>
  <r>
    <x v="0"/>
    <x v="1"/>
    <x v="49"/>
    <s v="MMR001CMP179"/>
    <s v="GCA"/>
    <s v="Rural"/>
    <n v="77"/>
    <n v="393"/>
    <n v="77"/>
    <n v="393"/>
    <n v="77"/>
    <n v="393"/>
    <x v="8"/>
    <x v="1"/>
    <n v="59"/>
  </r>
  <r>
    <x v="0"/>
    <x v="1"/>
    <x v="49"/>
    <s v="MMR001CMP179"/>
    <s v="GCA"/>
    <s v="Rural"/>
    <n v="77"/>
    <n v="393"/>
    <n v="77"/>
    <n v="393"/>
    <n v="77"/>
    <n v="393"/>
    <x v="8"/>
    <x v="2"/>
    <n v="102"/>
  </r>
  <r>
    <x v="0"/>
    <x v="7"/>
    <x v="39"/>
    <s v="MMR001CMP051"/>
    <s v="GCA"/>
    <s v="Urban"/>
    <n v="23"/>
    <n v="86"/>
    <n v="13"/>
    <n v="55"/>
    <n v="14"/>
    <n v="65"/>
    <x v="8"/>
    <x v="2"/>
    <n v="8"/>
  </r>
  <r>
    <x v="0"/>
    <x v="1"/>
    <x v="75"/>
    <s v="MMR001CMP183"/>
    <s v="GCA"/>
    <s v="Mixed"/>
    <n v="8"/>
    <n v="40"/>
    <n v="8"/>
    <m/>
    <n v="8"/>
    <n v="0"/>
    <x v="8"/>
    <x v="1"/>
    <n v="6"/>
  </r>
  <r>
    <x v="0"/>
    <x v="7"/>
    <x v="39"/>
    <s v="MMR001CMP051"/>
    <s v="GCA"/>
    <s v="Urban"/>
    <n v="23"/>
    <n v="86"/>
    <n v="13"/>
    <n v="55"/>
    <n v="14"/>
    <n v="65"/>
    <x v="8"/>
    <x v="0"/>
    <n v="5"/>
  </r>
  <r>
    <x v="0"/>
    <x v="1"/>
    <x v="80"/>
    <s v="MMR001CMP192"/>
    <s v="GCA"/>
    <s v="Urban"/>
    <n v="17"/>
    <n v="64"/>
    <n v="12"/>
    <n v="47"/>
    <n v="12"/>
    <n v="0"/>
    <x v="8"/>
    <x v="2"/>
    <n v="0"/>
  </r>
  <r>
    <x v="0"/>
    <x v="1"/>
    <x v="25"/>
    <s v="MMR001CMP091"/>
    <s v="GCA"/>
    <s v="Urban"/>
    <n v="5"/>
    <n v="26"/>
    <n v="5"/>
    <n v="27"/>
    <n v="5"/>
    <n v="0"/>
    <x v="8"/>
    <x v="2"/>
    <n v="0"/>
  </r>
  <r>
    <x v="0"/>
    <x v="0"/>
    <x v="93"/>
    <s v="MMR001CMP023"/>
    <s v="GCA"/>
    <s v="Urban"/>
    <n v="54"/>
    <n v="258"/>
    <n v="53"/>
    <n v="251"/>
    <n v="54"/>
    <n v="257"/>
    <x v="8"/>
    <x v="2"/>
    <n v="28"/>
  </r>
  <r>
    <x v="0"/>
    <x v="7"/>
    <x v="36"/>
    <s v="MMR001CMP049"/>
    <s v="GCA"/>
    <s v="Urban"/>
    <n v="116"/>
    <n v="659"/>
    <n v="113"/>
    <n v="641"/>
    <n v="120"/>
    <n v="680"/>
    <x v="8"/>
    <x v="2"/>
    <n v="92"/>
  </r>
  <r>
    <x v="0"/>
    <x v="7"/>
    <x v="36"/>
    <s v="MMR001CMP049"/>
    <s v="GCA"/>
    <s v="Urban"/>
    <n v="116"/>
    <n v="659"/>
    <n v="113"/>
    <n v="641"/>
    <n v="120"/>
    <n v="680"/>
    <x v="8"/>
    <x v="1"/>
    <n v="38"/>
  </r>
  <r>
    <x v="0"/>
    <x v="7"/>
    <x v="36"/>
    <s v="MMR001CMP049"/>
    <s v="GCA"/>
    <s v="Urban"/>
    <n v="116"/>
    <n v="659"/>
    <n v="113"/>
    <n v="641"/>
    <n v="120"/>
    <n v="680"/>
    <x v="8"/>
    <x v="0"/>
    <n v="54"/>
  </r>
  <r>
    <x v="0"/>
    <x v="1"/>
    <x v="80"/>
    <s v="MMR001CMP192"/>
    <s v="GCA"/>
    <s v="Urban"/>
    <n v="17"/>
    <n v="64"/>
    <n v="12"/>
    <n v="47"/>
    <n v="12"/>
    <n v="0"/>
    <x v="8"/>
    <x v="0"/>
    <n v="6"/>
  </r>
  <r>
    <x v="0"/>
    <x v="1"/>
    <x v="75"/>
    <s v="MMR001CMP183"/>
    <s v="GCA"/>
    <s v="Mixed"/>
    <n v="8"/>
    <n v="40"/>
    <n v="8"/>
    <m/>
    <n v="8"/>
    <n v="0"/>
    <x v="8"/>
    <x v="0"/>
    <n v="5"/>
  </r>
  <r>
    <x v="0"/>
    <x v="8"/>
    <x v="79"/>
    <s v="MMR001CMP230"/>
    <s v="GCA"/>
    <s v="Rural"/>
    <n v="113"/>
    <n v="490"/>
    <n v="113"/>
    <n v="476"/>
    <n v="113"/>
    <n v="476"/>
    <x v="8"/>
    <x v="1"/>
    <n v="32"/>
  </r>
  <r>
    <x v="0"/>
    <x v="7"/>
    <x v="39"/>
    <s v="MMR001CMP051"/>
    <s v="GCA"/>
    <s v="Urban"/>
    <n v="23"/>
    <n v="86"/>
    <n v="13"/>
    <n v="55"/>
    <n v="14"/>
    <n v="65"/>
    <x v="8"/>
    <x v="1"/>
    <n v="3"/>
  </r>
  <r>
    <x v="0"/>
    <x v="1"/>
    <x v="16"/>
    <s v="MMR001CMP103"/>
    <s v="GCA"/>
    <s v="Rural"/>
    <n v="48"/>
    <n v="420"/>
    <n v="48"/>
    <n v="220"/>
    <n v="48"/>
    <n v="220"/>
    <x v="8"/>
    <x v="1"/>
    <n v="17"/>
  </r>
  <r>
    <x v="0"/>
    <x v="0"/>
    <x v="7"/>
    <s v="MMR001CMP019"/>
    <s v="GCA"/>
    <s v="Urban"/>
    <n v="105"/>
    <n v="462"/>
    <n v="103"/>
    <n v="462"/>
    <n v="123"/>
    <n v="463"/>
    <x v="8"/>
    <x v="0"/>
    <n v="0"/>
  </r>
  <r>
    <x v="0"/>
    <x v="0"/>
    <x v="53"/>
    <s v="MMR001CMP162"/>
    <s v="GCA"/>
    <s v="Rural"/>
    <n v="43"/>
    <n v="207"/>
    <n v="43"/>
    <n v="269"/>
    <n v="43"/>
    <n v="270"/>
    <x v="8"/>
    <x v="2"/>
    <n v="0"/>
  </r>
  <r>
    <x v="0"/>
    <x v="0"/>
    <x v="53"/>
    <s v="MMR001CMP162"/>
    <s v="GCA"/>
    <s v="Rural"/>
    <n v="43"/>
    <n v="207"/>
    <n v="43"/>
    <n v="269"/>
    <n v="43"/>
    <n v="270"/>
    <x v="8"/>
    <x v="1"/>
    <n v="0"/>
  </r>
  <r>
    <x v="0"/>
    <x v="0"/>
    <x v="53"/>
    <s v="MMR001CMP162"/>
    <s v="GCA"/>
    <s v="Rural"/>
    <n v="43"/>
    <n v="207"/>
    <n v="43"/>
    <n v="269"/>
    <n v="43"/>
    <n v="270"/>
    <x v="8"/>
    <x v="0"/>
    <n v="0"/>
  </r>
  <r>
    <x v="0"/>
    <x v="0"/>
    <x v="0"/>
    <s v="MMR001CMP008"/>
    <s v="GCA"/>
    <s v="Urban"/>
    <n v="101"/>
    <n v="544"/>
    <n v="94"/>
    <n v="503"/>
    <n v="101"/>
    <n v="544"/>
    <x v="8"/>
    <x v="2"/>
    <n v="74"/>
  </r>
  <r>
    <x v="0"/>
    <x v="0"/>
    <x v="55"/>
    <s v="MMR001CMP016"/>
    <s v="GCA"/>
    <s v="Urban"/>
    <n v="60"/>
    <n v="293"/>
    <n v="60"/>
    <n v="293"/>
    <n v="60"/>
    <n v="293"/>
    <x v="8"/>
    <x v="2"/>
    <n v="52"/>
  </r>
  <r>
    <x v="0"/>
    <x v="0"/>
    <x v="55"/>
    <s v="MMR001CMP016"/>
    <s v="GCA"/>
    <s v="Urban"/>
    <n v="60"/>
    <n v="293"/>
    <n v="60"/>
    <n v="293"/>
    <n v="60"/>
    <n v="293"/>
    <x v="8"/>
    <x v="1"/>
    <n v="30"/>
  </r>
  <r>
    <x v="0"/>
    <x v="0"/>
    <x v="55"/>
    <s v="MMR001CMP016"/>
    <s v="GCA"/>
    <s v="Urban"/>
    <n v="60"/>
    <n v="293"/>
    <n v="60"/>
    <n v="293"/>
    <n v="60"/>
    <n v="293"/>
    <x v="8"/>
    <x v="0"/>
    <n v="22"/>
  </r>
  <r>
    <x v="0"/>
    <x v="10"/>
    <x v="23"/>
    <s v="MMR001CMP152"/>
    <s v="GCA"/>
    <s v="Rural"/>
    <n v="18"/>
    <n v="141"/>
    <n v="13"/>
    <n v="76"/>
    <n v="19"/>
    <n v="100"/>
    <x v="8"/>
    <x v="0"/>
    <n v="5"/>
  </r>
  <r>
    <x v="0"/>
    <x v="10"/>
    <x v="23"/>
    <s v="MMR001CMP152"/>
    <s v="GCA"/>
    <s v="Rural"/>
    <n v="18"/>
    <n v="141"/>
    <n v="13"/>
    <n v="76"/>
    <n v="19"/>
    <n v="100"/>
    <x v="8"/>
    <x v="2"/>
    <n v="8"/>
  </r>
  <r>
    <x v="0"/>
    <x v="1"/>
    <x v="16"/>
    <s v="MMR001CMP103"/>
    <s v="GCA"/>
    <s v="Rural"/>
    <n v="48"/>
    <n v="420"/>
    <n v="48"/>
    <n v="220"/>
    <n v="48"/>
    <n v="220"/>
    <x v="8"/>
    <x v="2"/>
    <n v="30"/>
  </r>
  <r>
    <x v="0"/>
    <x v="8"/>
    <x v="69"/>
    <s v="MMR001CMP129"/>
    <s v="NGCA"/>
    <s v="Rural"/>
    <n v="245"/>
    <n v="1232"/>
    <n v="425"/>
    <n v="1982"/>
    <n v="425"/>
    <n v="0"/>
    <x v="8"/>
    <x v="1"/>
    <n v="90"/>
  </r>
  <r>
    <x v="0"/>
    <x v="1"/>
    <x v="16"/>
    <s v="MMR001CMP103"/>
    <s v="GCA"/>
    <s v="Rural"/>
    <n v="48"/>
    <n v="420"/>
    <n v="48"/>
    <n v="220"/>
    <n v="48"/>
    <n v="220"/>
    <x v="8"/>
    <x v="0"/>
    <n v="13"/>
  </r>
  <r>
    <x v="0"/>
    <x v="8"/>
    <x v="69"/>
    <s v="MMR001CMP129"/>
    <s v="NGCA"/>
    <s v="Rural"/>
    <n v="245"/>
    <n v="1232"/>
    <n v="425"/>
    <n v="1982"/>
    <n v="425"/>
    <n v="0"/>
    <x v="8"/>
    <x v="2"/>
    <n v="0"/>
  </r>
  <r>
    <x v="0"/>
    <x v="5"/>
    <x v="51"/>
    <s v="MMR001CMP069"/>
    <s v="GCA"/>
    <s v="Urban"/>
    <n v="124"/>
    <n v="544"/>
    <n v="124"/>
    <n v="633"/>
    <n v="124"/>
    <n v="0"/>
    <x v="8"/>
    <x v="0"/>
    <n v="96"/>
  </r>
  <r>
    <x v="0"/>
    <x v="5"/>
    <x v="51"/>
    <s v="MMR001CMP069"/>
    <s v="GCA"/>
    <s v="Urban"/>
    <n v="124"/>
    <n v="544"/>
    <n v="124"/>
    <n v="633"/>
    <n v="124"/>
    <n v="0"/>
    <x v="8"/>
    <x v="1"/>
    <n v="100"/>
  </r>
  <r>
    <x v="0"/>
    <x v="5"/>
    <x v="51"/>
    <s v="MMR001CMP069"/>
    <s v="GCA"/>
    <s v="Urban"/>
    <n v="124"/>
    <n v="544"/>
    <n v="124"/>
    <n v="633"/>
    <n v="124"/>
    <n v="0"/>
    <x v="8"/>
    <x v="2"/>
    <n v="0"/>
  </r>
  <r>
    <x v="0"/>
    <x v="0"/>
    <x v="0"/>
    <s v="MMR001CMP008"/>
    <s v="GCA"/>
    <s v="Urban"/>
    <n v="101"/>
    <n v="544"/>
    <n v="94"/>
    <n v="503"/>
    <n v="101"/>
    <n v="544"/>
    <x v="8"/>
    <x v="1"/>
    <n v="41"/>
  </r>
  <r>
    <x v="0"/>
    <x v="0"/>
    <x v="0"/>
    <s v="MMR001CMP008"/>
    <s v="GCA"/>
    <s v="Urban"/>
    <n v="101"/>
    <n v="544"/>
    <n v="94"/>
    <n v="503"/>
    <n v="101"/>
    <n v="544"/>
    <x v="8"/>
    <x v="0"/>
    <n v="33"/>
  </r>
  <r>
    <x v="0"/>
    <x v="8"/>
    <x v="24"/>
    <s v="MMR001CMP128"/>
    <s v="NGCA"/>
    <s v="Rural"/>
    <n v="545"/>
    <n v="2560"/>
    <n v="553"/>
    <n v="2692"/>
    <n v="553"/>
    <n v="0"/>
    <x v="8"/>
    <x v="0"/>
    <n v="181"/>
  </r>
  <r>
    <x v="0"/>
    <x v="8"/>
    <x v="24"/>
    <s v="MMR001CMP128"/>
    <s v="NGCA"/>
    <s v="Rural"/>
    <n v="545"/>
    <n v="2560"/>
    <n v="553"/>
    <n v="2692"/>
    <n v="553"/>
    <n v="0"/>
    <x v="8"/>
    <x v="1"/>
    <n v="290"/>
  </r>
  <r>
    <x v="0"/>
    <x v="0"/>
    <x v="5"/>
    <s v="MMR001CMP012"/>
    <s v="GCA"/>
    <s v="Urban"/>
    <n v="6"/>
    <n v="28"/>
    <n v="6"/>
    <n v="31"/>
    <n v="6"/>
    <n v="31"/>
    <x v="8"/>
    <x v="0"/>
    <n v="1"/>
  </r>
  <r>
    <x v="0"/>
    <x v="5"/>
    <x v="33"/>
    <s v="MMR001CMP123"/>
    <s v="NGCA"/>
    <s v="Rural"/>
    <n v="116"/>
    <n v="595"/>
    <n v="115"/>
    <n v="605"/>
    <n v="115"/>
    <n v="605"/>
    <x v="8"/>
    <x v="1"/>
    <n v="29"/>
  </r>
  <r>
    <x v="0"/>
    <x v="6"/>
    <x v="40"/>
    <s v="MMR001CMP039"/>
    <s v="GCA"/>
    <s v="Rural"/>
    <n v="48"/>
    <n v="199"/>
    <n v="46"/>
    <n v="192"/>
    <n v="46"/>
    <n v="192"/>
    <x v="8"/>
    <x v="0"/>
    <n v="11"/>
  </r>
  <r>
    <x v="0"/>
    <x v="6"/>
    <x v="40"/>
    <s v="MMR001CMP039"/>
    <s v="GCA"/>
    <s v="Rural"/>
    <n v="48"/>
    <n v="199"/>
    <n v="46"/>
    <n v="192"/>
    <n v="46"/>
    <n v="192"/>
    <x v="8"/>
    <x v="1"/>
    <n v="13"/>
  </r>
  <r>
    <x v="0"/>
    <x v="6"/>
    <x v="40"/>
    <s v="MMR001CMP039"/>
    <s v="GCA"/>
    <s v="Rural"/>
    <n v="48"/>
    <n v="199"/>
    <n v="46"/>
    <n v="192"/>
    <n v="46"/>
    <n v="192"/>
    <x v="8"/>
    <x v="2"/>
    <n v="26"/>
  </r>
  <r>
    <x v="0"/>
    <x v="6"/>
    <x v="60"/>
    <s v="MMR001CMP025"/>
    <s v="GCA"/>
    <s v="Urban"/>
    <n v="65"/>
    <n v="328"/>
    <n v="31"/>
    <n v="170"/>
    <n v="65"/>
    <n v="328"/>
    <x v="8"/>
    <x v="1"/>
    <n v="28"/>
  </r>
  <r>
    <x v="0"/>
    <x v="6"/>
    <x v="60"/>
    <s v="MMR001CMP025"/>
    <s v="GCA"/>
    <s v="Urban"/>
    <n v="65"/>
    <n v="328"/>
    <n v="31"/>
    <n v="170"/>
    <n v="65"/>
    <n v="328"/>
    <x v="8"/>
    <x v="2"/>
    <n v="64"/>
  </r>
  <r>
    <x v="0"/>
    <x v="2"/>
    <x v="2"/>
    <s v="MMR001CMP068"/>
    <s v="GCA"/>
    <s v="Urban"/>
    <n v="41"/>
    <n v="152"/>
    <n v="38"/>
    <n v="165"/>
    <n v="38"/>
    <n v="0"/>
    <x v="8"/>
    <x v="0"/>
    <n v="10"/>
  </r>
  <r>
    <x v="0"/>
    <x v="2"/>
    <x v="2"/>
    <s v="MMR001CMP068"/>
    <s v="GCA"/>
    <s v="Urban"/>
    <n v="41"/>
    <n v="152"/>
    <n v="38"/>
    <n v="165"/>
    <n v="38"/>
    <n v="0"/>
    <x v="8"/>
    <x v="1"/>
    <n v="16"/>
  </r>
  <r>
    <x v="0"/>
    <x v="2"/>
    <x v="2"/>
    <s v="MMR001CMP068"/>
    <s v="GCA"/>
    <s v="Urban"/>
    <n v="41"/>
    <n v="152"/>
    <n v="38"/>
    <n v="165"/>
    <n v="38"/>
    <n v="0"/>
    <x v="8"/>
    <x v="2"/>
    <n v="0"/>
  </r>
  <r>
    <x v="0"/>
    <x v="6"/>
    <x v="9"/>
    <s v="MMR001CMP029"/>
    <s v="GCA"/>
    <s v="Rural"/>
    <n v="222"/>
    <n v="1208"/>
    <n v="222"/>
    <n v="1208"/>
    <n v="222"/>
    <n v="1208"/>
    <x v="8"/>
    <x v="2"/>
    <n v="101"/>
  </r>
  <r>
    <x v="0"/>
    <x v="10"/>
    <x v="23"/>
    <s v="MMR001CMP152"/>
    <s v="GCA"/>
    <s v="Rural"/>
    <n v="18"/>
    <n v="141"/>
    <n v="13"/>
    <n v="76"/>
    <n v="19"/>
    <n v="100"/>
    <x v="8"/>
    <x v="1"/>
    <n v="3"/>
  </r>
  <r>
    <x v="0"/>
    <x v="6"/>
    <x v="9"/>
    <s v="MMR001CMP029"/>
    <s v="GCA"/>
    <s v="Rural"/>
    <n v="222"/>
    <n v="1208"/>
    <n v="222"/>
    <n v="1208"/>
    <n v="222"/>
    <n v="1208"/>
    <x v="8"/>
    <x v="0"/>
    <n v="40"/>
  </r>
  <r>
    <x v="0"/>
    <x v="0"/>
    <x v="61"/>
    <s v="MMR001CMP024"/>
    <s v="GCA"/>
    <s v="Rural"/>
    <n v="67"/>
    <n v="327"/>
    <n v="68"/>
    <n v="327"/>
    <n v="68"/>
    <n v="327"/>
    <x v="8"/>
    <x v="1"/>
    <n v="30"/>
  </r>
  <r>
    <x v="0"/>
    <x v="5"/>
    <x v="28"/>
    <s v="MMR001CMP062"/>
    <s v="GCA"/>
    <s v="Urban"/>
    <n v="261"/>
    <n v="1155"/>
    <n v="259"/>
    <n v="1160"/>
    <n v="259"/>
    <n v="0"/>
    <x v="8"/>
    <x v="0"/>
    <n v="65"/>
  </r>
  <r>
    <x v="0"/>
    <x v="5"/>
    <x v="28"/>
    <s v="MMR001CMP062"/>
    <s v="GCA"/>
    <s v="Urban"/>
    <n v="261"/>
    <n v="1155"/>
    <n v="259"/>
    <n v="1160"/>
    <n v="259"/>
    <n v="0"/>
    <x v="8"/>
    <x v="1"/>
    <n v="63"/>
  </r>
  <r>
    <x v="0"/>
    <x v="8"/>
    <x v="38"/>
    <s v="MMR001CMP223"/>
    <s v="GCA"/>
    <s v="Rural"/>
    <n v="123"/>
    <n v="582"/>
    <n v="130"/>
    <n v="600"/>
    <n v="142"/>
    <n v="0"/>
    <x v="8"/>
    <x v="0"/>
    <n v="50"/>
  </r>
  <r>
    <x v="0"/>
    <x v="5"/>
    <x v="33"/>
    <s v="MMR001CMP123"/>
    <s v="NGCA"/>
    <s v="Rural"/>
    <n v="116"/>
    <n v="595"/>
    <n v="115"/>
    <n v="605"/>
    <n v="115"/>
    <n v="605"/>
    <x v="8"/>
    <x v="0"/>
    <n v="25"/>
  </r>
  <r>
    <x v="0"/>
    <x v="6"/>
    <x v="37"/>
    <s v="MMR001CMP040"/>
    <s v="GCA"/>
    <s v="Rural"/>
    <n v="428"/>
    <n v="2219"/>
    <n v="396"/>
    <n v="2120"/>
    <n v="396"/>
    <n v="2120"/>
    <x v="8"/>
    <x v="1"/>
    <n v="177"/>
  </r>
  <r>
    <x v="0"/>
    <x v="0"/>
    <x v="5"/>
    <s v="MMR001CMP012"/>
    <s v="GCA"/>
    <s v="Urban"/>
    <n v="6"/>
    <n v="28"/>
    <n v="6"/>
    <n v="31"/>
    <n v="6"/>
    <n v="31"/>
    <x v="8"/>
    <x v="2"/>
    <n v="0"/>
  </r>
  <r>
    <x v="0"/>
    <x v="0"/>
    <x v="5"/>
    <s v="MMR001CMP012"/>
    <s v="GCA"/>
    <s v="Urban"/>
    <n v="6"/>
    <n v="28"/>
    <n v="6"/>
    <n v="31"/>
    <n v="6"/>
    <n v="31"/>
    <x v="8"/>
    <x v="1"/>
    <n v="3"/>
  </r>
  <r>
    <x v="0"/>
    <x v="6"/>
    <x v="37"/>
    <s v="MMR001CMP040"/>
    <s v="GCA"/>
    <s v="Rural"/>
    <n v="428"/>
    <n v="2219"/>
    <n v="396"/>
    <n v="2120"/>
    <n v="396"/>
    <n v="2120"/>
    <x v="8"/>
    <x v="2"/>
    <n v="353"/>
  </r>
  <r>
    <x v="0"/>
    <x v="8"/>
    <x v="69"/>
    <s v="MMR001CMP129"/>
    <s v="NGCA"/>
    <s v="Rural"/>
    <n v="245"/>
    <n v="1232"/>
    <n v="425"/>
    <n v="1982"/>
    <n v="425"/>
    <n v="0"/>
    <x v="8"/>
    <x v="0"/>
    <n v="40"/>
  </r>
  <r>
    <x v="0"/>
    <x v="6"/>
    <x v="9"/>
    <s v="MMR001CMP029"/>
    <s v="GCA"/>
    <s v="Rural"/>
    <n v="222"/>
    <n v="1208"/>
    <n v="222"/>
    <n v="1208"/>
    <n v="222"/>
    <n v="1208"/>
    <x v="8"/>
    <x v="1"/>
    <n v="61"/>
  </r>
  <r>
    <x v="0"/>
    <x v="0"/>
    <x v="46"/>
    <s v="MMR001CMP011"/>
    <s v="GCA"/>
    <s v="Urban"/>
    <n v="50"/>
    <n v="236"/>
    <n v="8"/>
    <n v="35"/>
    <n v="8"/>
    <n v="35"/>
    <x v="8"/>
    <x v="0"/>
    <n v="2"/>
  </r>
  <r>
    <x v="0"/>
    <x v="8"/>
    <x v="14"/>
    <s v="MMR001CMP132"/>
    <s v="GCA"/>
    <s v="Rural"/>
    <n v="458"/>
    <n v="2139"/>
    <n v="144"/>
    <n v="520"/>
    <n v="144"/>
    <n v="0"/>
    <x v="8"/>
    <x v="0"/>
    <n v="40"/>
  </r>
  <r>
    <x v="0"/>
    <x v="8"/>
    <x v="14"/>
    <s v="MMR001CMP132"/>
    <s v="GCA"/>
    <s v="Rural"/>
    <n v="458"/>
    <n v="2139"/>
    <n v="144"/>
    <n v="520"/>
    <n v="144"/>
    <n v="0"/>
    <x v="8"/>
    <x v="1"/>
    <n v="52"/>
  </r>
  <r>
    <x v="0"/>
    <x v="8"/>
    <x v="14"/>
    <s v="MMR001CMP132"/>
    <s v="GCA"/>
    <s v="Rural"/>
    <n v="458"/>
    <n v="2139"/>
    <n v="144"/>
    <n v="520"/>
    <n v="144"/>
    <n v="0"/>
    <x v="8"/>
    <x v="2"/>
    <n v="0"/>
  </r>
  <r>
    <x v="0"/>
    <x v="5"/>
    <x v="33"/>
    <s v="MMR001CMP123"/>
    <s v="NGCA"/>
    <s v="Rural"/>
    <n v="116"/>
    <n v="595"/>
    <n v="115"/>
    <n v="605"/>
    <n v="115"/>
    <n v="605"/>
    <x v="8"/>
    <x v="2"/>
    <n v="54"/>
  </r>
  <r>
    <x v="0"/>
    <x v="4"/>
    <x v="4"/>
    <s v="MMR001CMP225"/>
    <s v="GCA"/>
    <s v="Rural"/>
    <n v="30"/>
    <n v="174"/>
    <n v="28"/>
    <n v="167"/>
    <n v="30"/>
    <n v="174"/>
    <x v="8"/>
    <x v="1"/>
    <n v="11"/>
  </r>
  <r>
    <x v="0"/>
    <x v="5"/>
    <x v="72"/>
    <s v="MMR001CMP126"/>
    <s v="NGCA"/>
    <s v="Mixed"/>
    <n v="677"/>
    <n v="3622"/>
    <n v="678"/>
    <n v="3741"/>
    <n v="678"/>
    <n v="0"/>
    <x v="8"/>
    <x v="2"/>
    <n v="0"/>
  </r>
  <r>
    <x v="0"/>
    <x v="5"/>
    <x v="72"/>
    <s v="MMR001CMP126"/>
    <s v="NGCA"/>
    <s v="Mixed"/>
    <n v="677"/>
    <n v="3622"/>
    <n v="678"/>
    <n v="3741"/>
    <n v="678"/>
    <n v="0"/>
    <x v="8"/>
    <x v="1"/>
    <n v="328"/>
  </r>
  <r>
    <x v="0"/>
    <x v="5"/>
    <x v="72"/>
    <s v="MMR001CMP126"/>
    <s v="NGCA"/>
    <s v="Mixed"/>
    <n v="677"/>
    <n v="3622"/>
    <n v="678"/>
    <n v="3741"/>
    <n v="678"/>
    <n v="0"/>
    <x v="8"/>
    <x v="0"/>
    <n v="145"/>
  </r>
  <r>
    <x v="0"/>
    <x v="4"/>
    <x v="58"/>
    <s v="MMR001CMP210"/>
    <s v="GCA"/>
    <s v="Mixed"/>
    <n v="60"/>
    <n v="275"/>
    <n v="34"/>
    <n v="220"/>
    <n v="60"/>
    <n v="275"/>
    <x v="8"/>
    <x v="2"/>
    <n v="35"/>
  </r>
  <r>
    <x v="0"/>
    <x v="8"/>
    <x v="24"/>
    <s v="MMR001CMP128"/>
    <s v="NGCA"/>
    <s v="Rural"/>
    <n v="545"/>
    <n v="2560"/>
    <n v="553"/>
    <n v="2692"/>
    <n v="553"/>
    <n v="0"/>
    <x v="8"/>
    <x v="2"/>
    <n v="0"/>
  </r>
  <r>
    <x v="0"/>
    <x v="4"/>
    <x v="58"/>
    <s v="MMR001CMP210"/>
    <s v="GCA"/>
    <s v="Mixed"/>
    <n v="60"/>
    <n v="275"/>
    <n v="34"/>
    <n v="220"/>
    <n v="60"/>
    <n v="275"/>
    <x v="8"/>
    <x v="0"/>
    <n v="20"/>
  </r>
  <r>
    <x v="0"/>
    <x v="8"/>
    <x v="38"/>
    <s v="MMR001CMP223"/>
    <s v="GCA"/>
    <s v="Rural"/>
    <n v="123"/>
    <n v="582"/>
    <n v="130"/>
    <n v="600"/>
    <n v="142"/>
    <n v="0"/>
    <x v="8"/>
    <x v="1"/>
    <n v="75"/>
  </r>
  <r>
    <x v="0"/>
    <x v="0"/>
    <x v="46"/>
    <s v="MMR001CMP011"/>
    <s v="GCA"/>
    <s v="Urban"/>
    <n v="50"/>
    <n v="236"/>
    <n v="8"/>
    <n v="35"/>
    <n v="8"/>
    <n v="35"/>
    <x v="8"/>
    <x v="1"/>
    <n v="2"/>
  </r>
  <r>
    <x v="0"/>
    <x v="0"/>
    <x v="46"/>
    <s v="MMR001CMP011"/>
    <s v="GCA"/>
    <s v="Urban"/>
    <n v="50"/>
    <n v="236"/>
    <n v="8"/>
    <n v="35"/>
    <n v="8"/>
    <n v="35"/>
    <x v="8"/>
    <x v="2"/>
    <n v="4"/>
  </r>
  <r>
    <x v="0"/>
    <x v="6"/>
    <x v="26"/>
    <s v="MMR001CMP113"/>
    <s v="NGCA"/>
    <s v="Rural"/>
    <n v="155"/>
    <n v="672"/>
    <n v="155"/>
    <n v="665"/>
    <n v="155"/>
    <n v="665"/>
    <x v="8"/>
    <x v="0"/>
    <n v="29"/>
  </r>
  <r>
    <x v="0"/>
    <x v="6"/>
    <x v="26"/>
    <s v="MMR001CMP113"/>
    <s v="NGCA"/>
    <s v="Rural"/>
    <n v="155"/>
    <n v="672"/>
    <n v="155"/>
    <n v="665"/>
    <n v="155"/>
    <n v="665"/>
    <x v="8"/>
    <x v="1"/>
    <n v="30"/>
  </r>
  <r>
    <x v="0"/>
    <x v="6"/>
    <x v="26"/>
    <s v="MMR001CMP113"/>
    <s v="NGCA"/>
    <s v="Rural"/>
    <n v="155"/>
    <n v="672"/>
    <n v="155"/>
    <n v="665"/>
    <n v="155"/>
    <n v="665"/>
    <x v="8"/>
    <x v="2"/>
    <n v="59"/>
  </r>
  <r>
    <x v="0"/>
    <x v="8"/>
    <x v="71"/>
    <s v="MMR001CMP228"/>
    <s v="GCA"/>
    <s v="Rural"/>
    <n v="123"/>
    <n v="555"/>
    <n v="443"/>
    <n v="2248"/>
    <n v="443"/>
    <n v="0"/>
    <x v="8"/>
    <x v="2"/>
    <n v="0"/>
  </r>
  <r>
    <x v="0"/>
    <x v="8"/>
    <x v="71"/>
    <s v="MMR001CMP228"/>
    <s v="GCA"/>
    <s v="Rural"/>
    <n v="123"/>
    <n v="555"/>
    <n v="443"/>
    <n v="2248"/>
    <n v="443"/>
    <n v="0"/>
    <x v="8"/>
    <x v="1"/>
    <n v="118"/>
  </r>
  <r>
    <x v="0"/>
    <x v="8"/>
    <x v="71"/>
    <s v="MMR001CMP228"/>
    <s v="GCA"/>
    <s v="Rural"/>
    <n v="123"/>
    <n v="555"/>
    <n v="443"/>
    <n v="2248"/>
    <n v="443"/>
    <n v="0"/>
    <x v="8"/>
    <x v="0"/>
    <n v="119"/>
  </r>
  <r>
    <x v="0"/>
    <x v="4"/>
    <x v="4"/>
    <s v="MMR001CMP225"/>
    <s v="GCA"/>
    <s v="Rural"/>
    <n v="30"/>
    <n v="174"/>
    <n v="28"/>
    <n v="167"/>
    <n v="30"/>
    <n v="174"/>
    <x v="8"/>
    <x v="2"/>
    <n v="26"/>
  </r>
  <r>
    <x v="0"/>
    <x v="4"/>
    <x v="58"/>
    <s v="MMR001CMP210"/>
    <s v="GCA"/>
    <s v="Mixed"/>
    <n v="60"/>
    <n v="275"/>
    <n v="34"/>
    <n v="220"/>
    <n v="60"/>
    <n v="275"/>
    <x v="8"/>
    <x v="1"/>
    <n v="15"/>
  </r>
  <r>
    <x v="0"/>
    <x v="7"/>
    <x v="77"/>
    <s v="MMR001CMP054"/>
    <s v="GCA"/>
    <s v="Rural"/>
    <n v="20"/>
    <n v="103"/>
    <n v="19"/>
    <n v="108"/>
    <n v="19"/>
    <n v="0"/>
    <x v="8"/>
    <x v="0"/>
    <n v="3"/>
  </r>
  <r>
    <x v="0"/>
    <x v="5"/>
    <x v="28"/>
    <s v="MMR001CMP062"/>
    <s v="GCA"/>
    <s v="Urban"/>
    <n v="261"/>
    <n v="1155"/>
    <n v="259"/>
    <n v="1160"/>
    <n v="259"/>
    <n v="0"/>
    <x v="8"/>
    <x v="2"/>
    <n v="0"/>
  </r>
  <r>
    <x v="0"/>
    <x v="0"/>
    <x v="61"/>
    <s v="MMR001CMP024"/>
    <s v="GCA"/>
    <s v="Rural"/>
    <n v="67"/>
    <n v="327"/>
    <n v="68"/>
    <n v="327"/>
    <n v="68"/>
    <n v="327"/>
    <x v="8"/>
    <x v="0"/>
    <n v="24"/>
  </r>
  <r>
    <x v="0"/>
    <x v="5"/>
    <x v="15"/>
    <s v="MMR001CMP131"/>
    <s v="NGCA"/>
    <s v="Rural"/>
    <n v="375"/>
    <n v="1598"/>
    <n v="375"/>
    <m/>
    <n v="375"/>
    <n v="0"/>
    <x v="8"/>
    <x v="0"/>
    <n v="57"/>
  </r>
  <r>
    <x v="0"/>
    <x v="5"/>
    <x v="15"/>
    <s v="MMR001CMP131"/>
    <s v="NGCA"/>
    <s v="Rural"/>
    <n v="375"/>
    <n v="1598"/>
    <n v="375"/>
    <m/>
    <n v="375"/>
    <n v="0"/>
    <x v="8"/>
    <x v="1"/>
    <n v="70"/>
  </r>
  <r>
    <x v="0"/>
    <x v="5"/>
    <x v="15"/>
    <s v="MMR001CMP131"/>
    <s v="NGCA"/>
    <s v="Rural"/>
    <n v="375"/>
    <n v="1598"/>
    <n v="375"/>
    <m/>
    <n v="375"/>
    <n v="0"/>
    <x v="8"/>
    <x v="2"/>
    <n v="0"/>
  </r>
  <r>
    <x v="0"/>
    <x v="3"/>
    <x v="6"/>
    <s v="MMR001CMP077"/>
    <s v="GCA"/>
    <s v="Mixed"/>
    <n v="18"/>
    <n v="79"/>
    <n v="18"/>
    <n v="81"/>
    <n v="18"/>
    <n v="81"/>
    <x v="8"/>
    <x v="2"/>
    <n v="5"/>
  </r>
  <r>
    <x v="0"/>
    <x v="3"/>
    <x v="6"/>
    <s v="MMR001CMP077"/>
    <s v="GCA"/>
    <s v="Mixed"/>
    <n v="18"/>
    <n v="79"/>
    <n v="18"/>
    <n v="81"/>
    <n v="18"/>
    <n v="81"/>
    <x v="8"/>
    <x v="1"/>
    <n v="2"/>
  </r>
  <r>
    <x v="0"/>
    <x v="3"/>
    <x v="6"/>
    <s v="MMR001CMP077"/>
    <s v="GCA"/>
    <s v="Mixed"/>
    <n v="18"/>
    <n v="79"/>
    <n v="18"/>
    <n v="81"/>
    <n v="18"/>
    <n v="81"/>
    <x v="8"/>
    <x v="0"/>
    <n v="3"/>
  </r>
  <r>
    <x v="0"/>
    <x v="7"/>
    <x v="77"/>
    <s v="MMR001CMP054"/>
    <s v="GCA"/>
    <s v="Rural"/>
    <n v="20"/>
    <n v="103"/>
    <n v="19"/>
    <n v="108"/>
    <n v="19"/>
    <n v="0"/>
    <x v="8"/>
    <x v="2"/>
    <n v="0"/>
  </r>
  <r>
    <x v="0"/>
    <x v="4"/>
    <x v="4"/>
    <s v="MMR001CMP225"/>
    <s v="GCA"/>
    <s v="Rural"/>
    <n v="30"/>
    <n v="174"/>
    <n v="28"/>
    <n v="167"/>
    <n v="30"/>
    <n v="174"/>
    <x v="8"/>
    <x v="0"/>
    <n v="15"/>
  </r>
  <r>
    <x v="0"/>
    <x v="6"/>
    <x v="50"/>
    <s v="MMR001CMP119"/>
    <s v="NGCA"/>
    <s v="Rural"/>
    <n v="608"/>
    <n v="2639"/>
    <n v="500"/>
    <n v="2145"/>
    <n v="586"/>
    <n v="2614"/>
    <x v="8"/>
    <x v="2"/>
    <n v="211"/>
  </r>
  <r>
    <x v="0"/>
    <x v="8"/>
    <x v="38"/>
    <s v="MMR001CMP223"/>
    <s v="GCA"/>
    <s v="Rural"/>
    <n v="123"/>
    <n v="582"/>
    <n v="130"/>
    <n v="600"/>
    <n v="142"/>
    <n v="0"/>
    <x v="8"/>
    <x v="2"/>
    <n v="0"/>
  </r>
  <r>
    <x v="0"/>
    <x v="1"/>
    <x v="32"/>
    <s v="MMR001CMP168"/>
    <s v="GCA"/>
    <s v="Rural"/>
    <n v="66"/>
    <n v="367"/>
    <n v="60"/>
    <n v="374"/>
    <n v="70"/>
    <n v="366"/>
    <x v="8"/>
    <x v="0"/>
    <n v="0"/>
  </r>
  <r>
    <x v="0"/>
    <x v="1"/>
    <x v="32"/>
    <s v="MMR001CMP168"/>
    <s v="GCA"/>
    <s v="Rural"/>
    <n v="66"/>
    <n v="367"/>
    <n v="60"/>
    <n v="374"/>
    <n v="70"/>
    <n v="366"/>
    <x v="8"/>
    <x v="1"/>
    <n v="0"/>
  </r>
  <r>
    <x v="0"/>
    <x v="6"/>
    <x v="50"/>
    <s v="MMR001CMP119"/>
    <s v="NGCA"/>
    <s v="Rural"/>
    <n v="608"/>
    <n v="2639"/>
    <n v="500"/>
    <n v="2145"/>
    <n v="586"/>
    <n v="2614"/>
    <x v="8"/>
    <x v="1"/>
    <n v="103"/>
  </r>
  <r>
    <x v="0"/>
    <x v="6"/>
    <x v="50"/>
    <s v="MMR001CMP119"/>
    <s v="NGCA"/>
    <s v="Rural"/>
    <n v="608"/>
    <n v="2639"/>
    <n v="500"/>
    <n v="2145"/>
    <n v="586"/>
    <n v="2614"/>
    <x v="8"/>
    <x v="0"/>
    <n v="108"/>
  </r>
  <r>
    <x v="0"/>
    <x v="1"/>
    <x v="32"/>
    <s v="MMR001CMP168"/>
    <s v="GCA"/>
    <s v="Rural"/>
    <n v="66"/>
    <n v="367"/>
    <n v="60"/>
    <n v="374"/>
    <n v="70"/>
    <n v="366"/>
    <x v="8"/>
    <x v="2"/>
    <n v="0"/>
  </r>
  <r>
    <x v="0"/>
    <x v="3"/>
    <x v="57"/>
    <s v="MMR001CMP079"/>
    <s v="GCA"/>
    <s v="Urban"/>
    <n v="14"/>
    <n v="44"/>
    <n v="12"/>
    <n v="42"/>
    <n v="12"/>
    <n v="42"/>
    <x v="8"/>
    <x v="0"/>
    <n v="0"/>
  </r>
  <r>
    <x v="0"/>
    <x v="5"/>
    <x v="48"/>
    <s v="MMR001CMP121"/>
    <s v="NGCA"/>
    <s v="Rural"/>
    <n v="1695"/>
    <n v="7145"/>
    <n v="1501"/>
    <n v="8042"/>
    <n v="1643"/>
    <n v="8780"/>
    <x v="8"/>
    <x v="2"/>
    <n v="1077"/>
  </r>
  <r>
    <x v="0"/>
    <x v="3"/>
    <x v="57"/>
    <s v="MMR001CMP079"/>
    <s v="GCA"/>
    <s v="Urban"/>
    <n v="14"/>
    <n v="44"/>
    <n v="12"/>
    <n v="42"/>
    <n v="12"/>
    <n v="42"/>
    <x v="8"/>
    <x v="1"/>
    <n v="0"/>
  </r>
  <r>
    <x v="0"/>
    <x v="3"/>
    <x v="57"/>
    <s v="MMR001CMP079"/>
    <s v="GCA"/>
    <s v="Urban"/>
    <n v="14"/>
    <n v="44"/>
    <n v="12"/>
    <n v="42"/>
    <n v="12"/>
    <n v="42"/>
    <x v="8"/>
    <x v="2"/>
    <n v="0"/>
  </r>
  <r>
    <x v="0"/>
    <x v="0"/>
    <x v="61"/>
    <s v="MMR001CMP024"/>
    <s v="GCA"/>
    <s v="Rural"/>
    <n v="67"/>
    <n v="327"/>
    <n v="68"/>
    <n v="327"/>
    <n v="68"/>
    <n v="327"/>
    <x v="8"/>
    <x v="2"/>
    <n v="54"/>
  </r>
  <r>
    <x v="0"/>
    <x v="7"/>
    <x v="77"/>
    <s v="MMR001CMP054"/>
    <s v="GCA"/>
    <s v="Rural"/>
    <n v="20"/>
    <n v="103"/>
    <n v="19"/>
    <n v="108"/>
    <n v="19"/>
    <n v="0"/>
    <x v="8"/>
    <x v="1"/>
    <n v="4"/>
  </r>
  <r>
    <x v="0"/>
    <x v="1"/>
    <x v="34"/>
    <s v="MMR001CMP105"/>
    <s v="GCA"/>
    <s v="Rural"/>
    <n v="19"/>
    <n v="72"/>
    <n v="19"/>
    <n v="72"/>
    <n v="19"/>
    <n v="72"/>
    <x v="8"/>
    <x v="2"/>
    <n v="3"/>
  </r>
  <r>
    <x v="0"/>
    <x v="3"/>
    <x v="3"/>
    <s v="MMR001CMP078"/>
    <s v="GCA"/>
    <s v="Mixed"/>
    <n v="13"/>
    <n v="64"/>
    <n v="13"/>
    <n v="64"/>
    <n v="13"/>
    <n v="64"/>
    <x v="8"/>
    <x v="0"/>
    <n v="2"/>
  </r>
  <r>
    <x v="0"/>
    <x v="6"/>
    <x v="62"/>
    <s v="MMR001CMP115"/>
    <s v="NGCA"/>
    <s v="Sub-urban"/>
    <n v="136"/>
    <n v="1116"/>
    <n v="146"/>
    <n v="1072"/>
    <n v="146"/>
    <n v="1072"/>
    <x v="8"/>
    <x v="1"/>
    <n v="111"/>
  </r>
  <r>
    <x v="0"/>
    <x v="6"/>
    <x v="62"/>
    <s v="MMR001CMP115"/>
    <s v="NGCA"/>
    <s v="Sub-urban"/>
    <n v="136"/>
    <n v="1116"/>
    <n v="146"/>
    <n v="1072"/>
    <n v="146"/>
    <n v="1072"/>
    <x v="8"/>
    <x v="2"/>
    <n v="259"/>
  </r>
  <r>
    <x v="0"/>
    <x v="7"/>
    <x v="29"/>
    <s v="MMR001CMP050"/>
    <s v="GCA"/>
    <s v="Urban"/>
    <n v="274"/>
    <n v="1349"/>
    <n v="255"/>
    <n v="1126"/>
    <n v="255"/>
    <n v="0"/>
    <x v="8"/>
    <x v="0"/>
    <n v="47"/>
  </r>
  <r>
    <x v="0"/>
    <x v="7"/>
    <x v="29"/>
    <s v="MMR001CMP050"/>
    <s v="GCA"/>
    <s v="Urban"/>
    <n v="274"/>
    <n v="1349"/>
    <n v="255"/>
    <n v="1126"/>
    <n v="255"/>
    <n v="0"/>
    <x v="8"/>
    <x v="1"/>
    <n v="60"/>
  </r>
  <r>
    <x v="0"/>
    <x v="11"/>
    <x v="31"/>
    <s v="MMR001CMP234"/>
    <s v="GCA"/>
    <s v="Urban"/>
    <n v="59"/>
    <n v="235"/>
    <n v="59"/>
    <n v="235"/>
    <n v="59"/>
    <n v="235"/>
    <x v="8"/>
    <x v="0"/>
    <n v="8"/>
  </r>
  <r>
    <x v="0"/>
    <x v="10"/>
    <x v="81"/>
    <s v="MMR001CMP080"/>
    <s v="GCA"/>
    <s v="Urban"/>
    <n v="12"/>
    <n v="55"/>
    <n v="12"/>
    <n v="62"/>
    <n v="12"/>
    <n v="62"/>
    <x v="8"/>
    <x v="2"/>
    <n v="5"/>
  </r>
  <r>
    <x v="0"/>
    <x v="1"/>
    <x v="34"/>
    <s v="MMR001CMP105"/>
    <s v="GCA"/>
    <s v="Rural"/>
    <n v="19"/>
    <n v="72"/>
    <n v="19"/>
    <n v="72"/>
    <n v="19"/>
    <n v="72"/>
    <x v="8"/>
    <x v="1"/>
    <n v="1"/>
  </r>
  <r>
    <x v="0"/>
    <x v="3"/>
    <x v="3"/>
    <s v="MMR001CMP078"/>
    <s v="GCA"/>
    <s v="Mixed"/>
    <n v="13"/>
    <n v="64"/>
    <n v="13"/>
    <n v="64"/>
    <n v="13"/>
    <n v="64"/>
    <x v="8"/>
    <x v="1"/>
    <n v="0"/>
  </r>
  <r>
    <x v="0"/>
    <x v="6"/>
    <x v="56"/>
    <s v="MMR001CMP116"/>
    <s v="NGCA"/>
    <s v="Urban"/>
    <n v="1344"/>
    <n v="6811"/>
    <n v="352"/>
    <n v="1884"/>
    <m/>
    <n v="6602"/>
    <x v="8"/>
    <x v="2"/>
    <n v="930"/>
  </r>
  <r>
    <x v="0"/>
    <x v="7"/>
    <x v="29"/>
    <s v="MMR001CMP050"/>
    <s v="GCA"/>
    <s v="Urban"/>
    <n v="274"/>
    <n v="1349"/>
    <n v="255"/>
    <n v="1126"/>
    <n v="255"/>
    <n v="0"/>
    <x v="8"/>
    <x v="2"/>
    <n v="0"/>
  </r>
  <r>
    <x v="0"/>
    <x v="5"/>
    <x v="73"/>
    <s v="MMR001CMP122"/>
    <s v="NGCA"/>
    <s v="Rural"/>
    <n v="662"/>
    <n v="3293"/>
    <n v="586"/>
    <n v="2829"/>
    <n v="586"/>
    <n v="2829"/>
    <x v="8"/>
    <x v="0"/>
    <n v="160"/>
  </r>
  <r>
    <x v="0"/>
    <x v="0"/>
    <x v="74"/>
    <s v="MMR001CMP010"/>
    <s v="GCA"/>
    <s v="Urban"/>
    <n v="6"/>
    <n v="39"/>
    <n v="6"/>
    <n v="39"/>
    <n v="28"/>
    <n v="145"/>
    <x v="8"/>
    <x v="1"/>
    <n v="12"/>
  </r>
  <r>
    <x v="0"/>
    <x v="0"/>
    <x v="74"/>
    <s v="MMR001CMP010"/>
    <s v="GCA"/>
    <s v="Urban"/>
    <n v="6"/>
    <n v="39"/>
    <n v="6"/>
    <n v="39"/>
    <n v="28"/>
    <n v="145"/>
    <x v="8"/>
    <x v="2"/>
    <n v="16"/>
  </r>
  <r>
    <x v="0"/>
    <x v="10"/>
    <x v="81"/>
    <s v="MMR001CMP080"/>
    <s v="GCA"/>
    <s v="Urban"/>
    <n v="12"/>
    <n v="55"/>
    <n v="12"/>
    <n v="62"/>
    <n v="12"/>
    <n v="62"/>
    <x v="8"/>
    <x v="0"/>
    <n v="2"/>
  </r>
  <r>
    <x v="0"/>
    <x v="10"/>
    <x v="81"/>
    <s v="MMR001CMP080"/>
    <s v="GCA"/>
    <s v="Urban"/>
    <n v="12"/>
    <n v="55"/>
    <n v="12"/>
    <n v="62"/>
    <n v="12"/>
    <n v="62"/>
    <x v="8"/>
    <x v="1"/>
    <n v="3"/>
  </r>
  <r>
    <x v="0"/>
    <x v="1"/>
    <x v="34"/>
    <s v="MMR001CMP105"/>
    <s v="GCA"/>
    <s v="Rural"/>
    <n v="19"/>
    <n v="72"/>
    <n v="19"/>
    <n v="72"/>
    <n v="19"/>
    <n v="72"/>
    <x v="8"/>
    <x v="0"/>
    <n v="2"/>
  </r>
  <r>
    <x v="0"/>
    <x v="0"/>
    <x v="64"/>
    <s v="MMR001CMP005"/>
    <s v="GCA"/>
    <s v="Urban"/>
    <n v="43"/>
    <n v="216"/>
    <n v="32"/>
    <n v="171"/>
    <n v="43"/>
    <n v="216"/>
    <x v="8"/>
    <x v="1"/>
    <n v="15"/>
  </r>
  <r>
    <x v="0"/>
    <x v="6"/>
    <x v="56"/>
    <s v="MMR001CMP116"/>
    <s v="NGCA"/>
    <s v="Urban"/>
    <n v="1344"/>
    <n v="6811"/>
    <n v="352"/>
    <n v="1884"/>
    <m/>
    <n v="6602"/>
    <x v="8"/>
    <x v="1"/>
    <n v="523"/>
  </r>
  <r>
    <x v="0"/>
    <x v="6"/>
    <x v="56"/>
    <s v="MMR001CMP116"/>
    <s v="NGCA"/>
    <s v="Urban"/>
    <n v="1344"/>
    <n v="6811"/>
    <n v="352"/>
    <n v="1884"/>
    <m/>
    <n v="6602"/>
    <x v="8"/>
    <x v="0"/>
    <n v="407"/>
  </r>
  <r>
    <x v="0"/>
    <x v="0"/>
    <x v="68"/>
    <s v="MMR001CMP002"/>
    <s v="GCA"/>
    <s v="Urban"/>
    <n v="57"/>
    <n v="233"/>
    <n v="58"/>
    <n v="241"/>
    <n v="58"/>
    <n v="241"/>
    <x v="8"/>
    <x v="0"/>
    <n v="10"/>
  </r>
  <r>
    <x v="0"/>
    <x v="0"/>
    <x v="68"/>
    <s v="MMR001CMP002"/>
    <s v="GCA"/>
    <s v="Urban"/>
    <n v="57"/>
    <n v="233"/>
    <n v="58"/>
    <n v="241"/>
    <n v="58"/>
    <n v="241"/>
    <x v="8"/>
    <x v="1"/>
    <n v="11"/>
  </r>
  <r>
    <x v="0"/>
    <x v="0"/>
    <x v="68"/>
    <s v="MMR001CMP002"/>
    <s v="GCA"/>
    <s v="Urban"/>
    <n v="57"/>
    <n v="233"/>
    <n v="58"/>
    <n v="241"/>
    <n v="58"/>
    <n v="241"/>
    <x v="8"/>
    <x v="2"/>
    <n v="21"/>
  </r>
  <r>
    <x v="0"/>
    <x v="0"/>
    <x v="64"/>
    <s v="MMR001CMP005"/>
    <s v="GCA"/>
    <s v="Urban"/>
    <n v="43"/>
    <n v="216"/>
    <n v="32"/>
    <n v="171"/>
    <n v="43"/>
    <n v="216"/>
    <x v="8"/>
    <x v="2"/>
    <n v="24"/>
  </r>
  <r>
    <x v="0"/>
    <x v="6"/>
    <x v="37"/>
    <s v="MMR001CMP040"/>
    <s v="GCA"/>
    <s v="Rural"/>
    <n v="428"/>
    <n v="2219"/>
    <n v="396"/>
    <n v="2120"/>
    <n v="396"/>
    <n v="2120"/>
    <x v="8"/>
    <x v="0"/>
    <n v="176"/>
  </r>
  <r>
    <x v="0"/>
    <x v="6"/>
    <x v="62"/>
    <s v="MMR001CMP115"/>
    <s v="NGCA"/>
    <s v="Sub-urban"/>
    <n v="136"/>
    <n v="1116"/>
    <n v="146"/>
    <n v="1072"/>
    <n v="146"/>
    <n v="1072"/>
    <x v="8"/>
    <x v="0"/>
    <n v="148"/>
  </r>
  <r>
    <x v="0"/>
    <x v="11"/>
    <x v="31"/>
    <s v="MMR001CMP234"/>
    <s v="GCA"/>
    <s v="Urban"/>
    <n v="59"/>
    <n v="235"/>
    <n v="59"/>
    <n v="235"/>
    <n v="59"/>
    <n v="235"/>
    <x v="8"/>
    <x v="2"/>
    <n v="20"/>
  </r>
  <r>
    <x v="0"/>
    <x v="11"/>
    <x v="31"/>
    <s v="MMR001CMP234"/>
    <s v="GCA"/>
    <s v="Urban"/>
    <n v="59"/>
    <n v="235"/>
    <n v="59"/>
    <n v="235"/>
    <n v="59"/>
    <n v="235"/>
    <x v="8"/>
    <x v="1"/>
    <n v="12"/>
  </r>
  <r>
    <x v="0"/>
    <x v="0"/>
    <x v="64"/>
    <s v="MMR001CMP005"/>
    <s v="GCA"/>
    <s v="Urban"/>
    <n v="43"/>
    <n v="216"/>
    <n v="32"/>
    <n v="171"/>
    <n v="43"/>
    <n v="216"/>
    <x v="8"/>
    <x v="0"/>
    <n v="9"/>
  </r>
  <r>
    <x v="0"/>
    <x v="0"/>
    <x v="47"/>
    <s v="MMR001CMP009"/>
    <s v="GCA"/>
    <s v="Urban"/>
    <n v="90"/>
    <n v="487"/>
    <n v="75"/>
    <n v="423"/>
    <n v="91"/>
    <n v="491"/>
    <x v="8"/>
    <x v="2"/>
    <n v="54"/>
  </r>
  <r>
    <x v="0"/>
    <x v="3"/>
    <x v="3"/>
    <s v="MMR001CMP078"/>
    <s v="GCA"/>
    <s v="Mixed"/>
    <n v="13"/>
    <n v="64"/>
    <n v="13"/>
    <n v="64"/>
    <n v="13"/>
    <n v="64"/>
    <x v="8"/>
    <x v="2"/>
    <n v="0"/>
  </r>
  <r>
    <x v="0"/>
    <x v="0"/>
    <x v="47"/>
    <s v="MMR001CMP009"/>
    <s v="GCA"/>
    <s v="Urban"/>
    <n v="90"/>
    <n v="487"/>
    <n v="75"/>
    <n v="423"/>
    <n v="91"/>
    <n v="491"/>
    <x v="8"/>
    <x v="1"/>
    <n v="25"/>
  </r>
  <r>
    <x v="0"/>
    <x v="0"/>
    <x v="47"/>
    <s v="MMR001CMP009"/>
    <s v="GCA"/>
    <s v="Urban"/>
    <n v="90"/>
    <n v="487"/>
    <n v="75"/>
    <n v="423"/>
    <n v="91"/>
    <n v="491"/>
    <x v="8"/>
    <x v="0"/>
    <n v="29"/>
  </r>
  <r>
    <x v="0"/>
    <x v="0"/>
    <x v="74"/>
    <s v="MMR001CMP010"/>
    <s v="GCA"/>
    <s v="Urban"/>
    <n v="6"/>
    <n v="39"/>
    <n v="6"/>
    <n v="39"/>
    <n v="28"/>
    <n v="145"/>
    <x v="8"/>
    <x v="0"/>
    <n v="4"/>
  </r>
  <r>
    <x v="0"/>
    <x v="5"/>
    <x v="73"/>
    <s v="MMR001CMP122"/>
    <s v="NGCA"/>
    <s v="Rural"/>
    <n v="662"/>
    <n v="3293"/>
    <n v="586"/>
    <n v="2829"/>
    <n v="586"/>
    <n v="2829"/>
    <x v="8"/>
    <x v="1"/>
    <n v="183"/>
  </r>
  <r>
    <x v="0"/>
    <x v="0"/>
    <x v="7"/>
    <s v="MMR001CMP019"/>
    <s v="GCA"/>
    <s v="Urban"/>
    <n v="105"/>
    <n v="462"/>
    <n v="103"/>
    <n v="462"/>
    <n v="123"/>
    <n v="463"/>
    <x v="8"/>
    <x v="1"/>
    <n v="0"/>
  </r>
  <r>
    <x v="0"/>
    <x v="5"/>
    <x v="48"/>
    <s v="MMR001CMP121"/>
    <s v="NGCA"/>
    <s v="Rural"/>
    <n v="1695"/>
    <n v="7145"/>
    <n v="1501"/>
    <n v="8042"/>
    <n v="1643"/>
    <n v="8780"/>
    <x v="8"/>
    <x v="1"/>
    <n v="516"/>
  </r>
  <r>
    <x v="0"/>
    <x v="6"/>
    <x v="18"/>
    <s v="MMR001CMP160"/>
    <s v="NGCA"/>
    <s v="Rural"/>
    <n v="90"/>
    <n v="508"/>
    <n v="98"/>
    <n v="554"/>
    <n v="124"/>
    <n v="319"/>
    <x v="8"/>
    <x v="0"/>
    <n v="53"/>
  </r>
  <r>
    <x v="0"/>
    <x v="6"/>
    <x v="22"/>
    <s v="MMR001CMP027"/>
    <s v="GCA"/>
    <s v="Rural"/>
    <n v="22"/>
    <n v="128"/>
    <n v="21"/>
    <n v="123"/>
    <n v="22"/>
    <n v="128"/>
    <x v="8"/>
    <x v="0"/>
    <n v="2"/>
  </r>
  <r>
    <x v="0"/>
    <x v="4"/>
    <x v="104"/>
    <s v="MMR001CMP043"/>
    <s v="NGCA"/>
    <s v="Sub-urban"/>
    <n v="154"/>
    <n v="920"/>
    <n v="512"/>
    <n v="1016"/>
    <n v="512"/>
    <n v="1016"/>
    <x v="8"/>
    <x v="0"/>
    <n v="78"/>
  </r>
  <r>
    <x v="0"/>
    <x v="5"/>
    <x v="73"/>
    <s v="MMR001CMP122"/>
    <s v="NGCA"/>
    <s v="Rural"/>
    <n v="662"/>
    <n v="3293"/>
    <n v="586"/>
    <n v="2829"/>
    <n v="586"/>
    <n v="2829"/>
    <x v="8"/>
    <x v="2"/>
    <n v="343"/>
  </r>
  <r>
    <x v="0"/>
    <x v="6"/>
    <x v="18"/>
    <s v="MMR001CMP160"/>
    <s v="NGCA"/>
    <s v="Rural"/>
    <n v="90"/>
    <n v="508"/>
    <n v="98"/>
    <n v="554"/>
    <n v="124"/>
    <n v="319"/>
    <x v="8"/>
    <x v="1"/>
    <n v="53"/>
  </r>
  <r>
    <x v="0"/>
    <x v="1"/>
    <x v="70"/>
    <s v="MMR001CMP169"/>
    <s v="GCA"/>
    <s v="Rural"/>
    <n v="36"/>
    <n v="220"/>
    <n v="36"/>
    <n v="220"/>
    <n v="36"/>
    <n v="220"/>
    <x v="8"/>
    <x v="1"/>
    <n v="3"/>
  </r>
  <r>
    <x v="0"/>
    <x v="1"/>
    <x v="70"/>
    <s v="MMR001CMP169"/>
    <s v="GCA"/>
    <s v="Rural"/>
    <n v="36"/>
    <n v="220"/>
    <n v="36"/>
    <n v="220"/>
    <n v="36"/>
    <n v="220"/>
    <x v="8"/>
    <x v="0"/>
    <n v="14"/>
  </r>
  <r>
    <x v="0"/>
    <x v="1"/>
    <x v="70"/>
    <s v="MMR001CMP169"/>
    <s v="GCA"/>
    <s v="Rural"/>
    <n v="36"/>
    <n v="220"/>
    <n v="36"/>
    <n v="220"/>
    <n v="36"/>
    <n v="220"/>
    <x v="8"/>
    <x v="2"/>
    <n v="17"/>
  </r>
  <r>
    <x v="0"/>
    <x v="4"/>
    <x v="104"/>
    <s v="MMR001CMP043"/>
    <s v="NGCA"/>
    <s v="Sub-urban"/>
    <n v="154"/>
    <n v="920"/>
    <n v="512"/>
    <n v="1016"/>
    <n v="512"/>
    <n v="1016"/>
    <x v="8"/>
    <x v="1"/>
    <n v="48"/>
  </r>
  <r>
    <x v="0"/>
    <x v="1"/>
    <x v="54"/>
    <s v="MMR001CMP148"/>
    <s v="GCA"/>
    <s v="Mixed"/>
    <n v="14"/>
    <n v="47"/>
    <n v="14"/>
    <n v="47"/>
    <n v="14"/>
    <n v="47"/>
    <x v="8"/>
    <x v="2"/>
    <n v="3"/>
  </r>
  <r>
    <x v="0"/>
    <x v="4"/>
    <x v="104"/>
    <s v="MMR001CMP043"/>
    <s v="NGCA"/>
    <s v="Sub-urban"/>
    <n v="154"/>
    <n v="920"/>
    <n v="512"/>
    <n v="1016"/>
    <n v="512"/>
    <n v="1016"/>
    <x v="8"/>
    <x v="2"/>
    <n v="126"/>
  </r>
  <r>
    <x v="0"/>
    <x v="1"/>
    <x v="54"/>
    <s v="MMR001CMP148"/>
    <s v="GCA"/>
    <s v="Mixed"/>
    <n v="14"/>
    <n v="47"/>
    <n v="14"/>
    <n v="47"/>
    <n v="14"/>
    <n v="47"/>
    <x v="8"/>
    <x v="1"/>
    <n v="2"/>
  </r>
  <r>
    <x v="0"/>
    <x v="6"/>
    <x v="18"/>
    <s v="MMR001CMP160"/>
    <s v="NGCA"/>
    <s v="Rural"/>
    <n v="90"/>
    <n v="508"/>
    <n v="98"/>
    <n v="554"/>
    <n v="124"/>
    <n v="319"/>
    <x v="8"/>
    <x v="2"/>
    <n v="106"/>
  </r>
  <r>
    <x v="0"/>
    <x v="6"/>
    <x v="60"/>
    <s v="MMR001CMP025"/>
    <s v="GCA"/>
    <s v="Urban"/>
    <n v="65"/>
    <n v="328"/>
    <n v="31"/>
    <n v="170"/>
    <n v="65"/>
    <n v="328"/>
    <x v="8"/>
    <x v="0"/>
    <n v="36"/>
  </r>
  <r>
    <x v="0"/>
    <x v="1"/>
    <x v="54"/>
    <s v="MMR001CMP148"/>
    <s v="GCA"/>
    <s v="Mixed"/>
    <n v="14"/>
    <n v="47"/>
    <n v="14"/>
    <n v="47"/>
    <n v="14"/>
    <n v="47"/>
    <x v="8"/>
    <x v="0"/>
    <n v="1"/>
  </r>
  <r>
    <x v="0"/>
    <x v="0"/>
    <x v="7"/>
    <s v="MMR001CMP019"/>
    <s v="GCA"/>
    <s v="Urban"/>
    <n v="105"/>
    <n v="462"/>
    <n v="103"/>
    <n v="462"/>
    <n v="123"/>
    <n v="463"/>
    <x v="8"/>
    <x v="2"/>
    <n v="0"/>
  </r>
  <r>
    <x v="0"/>
    <x v="6"/>
    <x v="22"/>
    <s v="MMR001CMP027"/>
    <s v="GCA"/>
    <s v="Rural"/>
    <n v="22"/>
    <n v="128"/>
    <n v="21"/>
    <n v="123"/>
    <n v="22"/>
    <n v="128"/>
    <x v="8"/>
    <x v="2"/>
    <n v="4"/>
  </r>
  <r>
    <x v="0"/>
    <x v="6"/>
    <x v="22"/>
    <s v="MMR001CMP027"/>
    <s v="GCA"/>
    <s v="Rural"/>
    <n v="22"/>
    <n v="128"/>
    <n v="21"/>
    <n v="123"/>
    <n v="22"/>
    <n v="128"/>
    <x v="8"/>
    <x v="1"/>
    <n v="2"/>
  </r>
  <r>
    <x v="0"/>
    <x v="5"/>
    <x v="120"/>
    <s v="MMR001CMP073"/>
    <s v="GCA"/>
    <s v="Rural"/>
    <n v="45"/>
    <n v="269"/>
    <n v="39"/>
    <n v="237"/>
    <n v="39"/>
    <n v="237"/>
    <x v="8"/>
    <x v="0"/>
    <n v="36"/>
  </r>
  <r>
    <x v="1"/>
    <x v="13"/>
    <x v="100"/>
    <s v="MMR015CMP217"/>
    <s v="GCA"/>
    <s v="Mixed"/>
    <n v="23"/>
    <n v="112"/>
    <n v="22"/>
    <n v="111"/>
    <n v="22"/>
    <n v="111"/>
    <x v="8"/>
    <x v="2"/>
    <n v="4"/>
  </r>
  <r>
    <x v="1"/>
    <x v="9"/>
    <x v="99"/>
    <s v="MMR015CMP214"/>
    <s v="GCA"/>
    <s v="Urban"/>
    <n v="38"/>
    <n v="198"/>
    <n v="35"/>
    <n v="188"/>
    <n v="37"/>
    <n v="198"/>
    <x v="8"/>
    <x v="0"/>
    <n v="14"/>
  </r>
  <r>
    <x v="1"/>
    <x v="9"/>
    <x v="99"/>
    <s v="MMR015CMP214"/>
    <s v="GCA"/>
    <s v="Urban"/>
    <n v="38"/>
    <n v="198"/>
    <n v="35"/>
    <n v="188"/>
    <n v="37"/>
    <n v="198"/>
    <x v="8"/>
    <x v="2"/>
    <n v="29"/>
  </r>
  <r>
    <x v="0"/>
    <x v="5"/>
    <x v="120"/>
    <s v="MMR001CMP073"/>
    <s v="GCA"/>
    <s v="Rural"/>
    <n v="45"/>
    <n v="269"/>
    <n v="39"/>
    <n v="237"/>
    <n v="39"/>
    <n v="237"/>
    <x v="8"/>
    <x v="2"/>
    <n v="31"/>
  </r>
  <r>
    <x v="1"/>
    <x v="13"/>
    <x v="88"/>
    <s v="MMR015CMP006"/>
    <s v="GCA"/>
    <s v="Rural"/>
    <n v="49"/>
    <n v="270"/>
    <n v="49"/>
    <n v="261"/>
    <n v="49"/>
    <n v="261"/>
    <x v="8"/>
    <x v="1"/>
    <n v="9"/>
  </r>
  <r>
    <x v="1"/>
    <x v="13"/>
    <x v="102"/>
    <s v="MMR015CMP020"/>
    <s v="GCA"/>
    <s v="Rural"/>
    <n v="218"/>
    <n v="1108"/>
    <n v="202"/>
    <n v="906"/>
    <n v="202"/>
    <n v="906"/>
    <x v="8"/>
    <x v="1"/>
    <n v="65"/>
  </r>
  <r>
    <x v="0"/>
    <x v="8"/>
    <x v="125"/>
    <s v="MMR001CMP218"/>
    <s v="GCA"/>
    <s v="Rural"/>
    <n v="372"/>
    <n v="1443"/>
    <n v="165"/>
    <n v="1672"/>
    <n v="165"/>
    <n v="1672"/>
    <x v="8"/>
    <x v="0"/>
    <n v="76"/>
  </r>
  <r>
    <x v="1"/>
    <x v="13"/>
    <x v="102"/>
    <s v="MMR015CMP020"/>
    <s v="GCA"/>
    <s v="Rural"/>
    <n v="218"/>
    <n v="1108"/>
    <n v="202"/>
    <n v="906"/>
    <n v="202"/>
    <n v="906"/>
    <x v="8"/>
    <x v="2"/>
    <n v="145"/>
  </r>
  <r>
    <x v="0"/>
    <x v="6"/>
    <x v="110"/>
    <s v="MMR001CMP028"/>
    <s v="GCA"/>
    <s v="Rural"/>
    <n v="99"/>
    <n v="480"/>
    <n v="65"/>
    <n v="360"/>
    <n v="99"/>
    <n v="480"/>
    <x v="8"/>
    <x v="0"/>
    <n v="25"/>
  </r>
  <r>
    <x v="0"/>
    <x v="6"/>
    <x v="110"/>
    <s v="MMR001CMP028"/>
    <s v="GCA"/>
    <s v="Rural"/>
    <n v="99"/>
    <n v="480"/>
    <n v="65"/>
    <n v="360"/>
    <n v="99"/>
    <n v="480"/>
    <x v="8"/>
    <x v="1"/>
    <n v="30"/>
  </r>
  <r>
    <x v="0"/>
    <x v="6"/>
    <x v="110"/>
    <s v="MMR001CMP028"/>
    <s v="GCA"/>
    <s v="Rural"/>
    <n v="99"/>
    <n v="480"/>
    <n v="65"/>
    <n v="360"/>
    <n v="99"/>
    <n v="480"/>
    <x v="8"/>
    <x v="2"/>
    <n v="55"/>
  </r>
  <r>
    <x v="0"/>
    <x v="0"/>
    <x v="76"/>
    <s v="MMR001CMP004"/>
    <s v="GCA"/>
    <s v="Urban"/>
    <n v="6"/>
    <n v="29"/>
    <n v="4"/>
    <n v="20"/>
    <n v="6"/>
    <n v="29"/>
    <x v="8"/>
    <x v="1"/>
    <n v="2"/>
  </r>
  <r>
    <x v="1"/>
    <x v="9"/>
    <x v="127"/>
    <s v="MMR015CMP003"/>
    <s v="GCA"/>
    <s v="Urban"/>
    <n v="48"/>
    <n v="218"/>
    <n v="44"/>
    <n v="215"/>
    <n v="44"/>
    <n v="215"/>
    <x v="8"/>
    <x v="1"/>
    <n v="6"/>
  </r>
  <r>
    <x v="1"/>
    <x v="15"/>
    <x v="101"/>
    <s v="MMR015CMP213"/>
    <s v="GCA"/>
    <s v="Urban"/>
    <n v="56"/>
    <n v="236"/>
    <n v="52"/>
    <n v="212"/>
    <n v="52"/>
    <n v="212"/>
    <x v="8"/>
    <x v="0"/>
    <n v="4"/>
  </r>
  <r>
    <x v="0"/>
    <x v="5"/>
    <x v="120"/>
    <s v="MMR001CMP073"/>
    <s v="GCA"/>
    <s v="Rural"/>
    <n v="45"/>
    <n v="269"/>
    <n v="39"/>
    <n v="237"/>
    <n v="39"/>
    <n v="237"/>
    <x v="8"/>
    <x v="1"/>
    <n v="15"/>
  </r>
  <r>
    <x v="1"/>
    <x v="13"/>
    <x v="102"/>
    <s v="MMR015CMP020"/>
    <s v="GCA"/>
    <s v="Rural"/>
    <n v="218"/>
    <n v="1108"/>
    <n v="202"/>
    <n v="906"/>
    <n v="202"/>
    <n v="906"/>
    <x v="8"/>
    <x v="0"/>
    <n v="80"/>
  </r>
  <r>
    <x v="1"/>
    <x v="13"/>
    <x v="105"/>
    <s v="MMR015CMP018"/>
    <s v="GCA"/>
    <s v="Rural"/>
    <n v="63"/>
    <n v="305"/>
    <n v="69"/>
    <n v="305"/>
    <n v="69"/>
    <n v="305"/>
    <x v="8"/>
    <x v="2"/>
    <n v="45"/>
  </r>
  <r>
    <x v="1"/>
    <x v="15"/>
    <x v="101"/>
    <s v="MMR015CMP213"/>
    <s v="GCA"/>
    <s v="Urban"/>
    <n v="56"/>
    <n v="236"/>
    <n v="52"/>
    <n v="212"/>
    <n v="52"/>
    <n v="212"/>
    <x v="8"/>
    <x v="2"/>
    <n v="9"/>
  </r>
  <r>
    <x v="0"/>
    <x v="8"/>
    <x v="125"/>
    <s v="MMR001CMP218"/>
    <s v="GCA"/>
    <s v="Rural"/>
    <n v="372"/>
    <n v="1443"/>
    <n v="165"/>
    <n v="1672"/>
    <n v="165"/>
    <n v="1672"/>
    <x v="8"/>
    <x v="1"/>
    <n v="91"/>
  </r>
  <r>
    <x v="0"/>
    <x v="8"/>
    <x v="125"/>
    <s v="MMR001CMP218"/>
    <s v="GCA"/>
    <s v="Rural"/>
    <n v="372"/>
    <n v="1443"/>
    <n v="165"/>
    <n v="1672"/>
    <n v="165"/>
    <n v="1672"/>
    <x v="8"/>
    <x v="2"/>
    <n v="167"/>
  </r>
  <r>
    <x v="1"/>
    <x v="13"/>
    <x v="105"/>
    <s v="MMR015CMP018"/>
    <s v="GCA"/>
    <s v="Rural"/>
    <n v="63"/>
    <n v="305"/>
    <n v="69"/>
    <n v="305"/>
    <n v="69"/>
    <n v="305"/>
    <x v="8"/>
    <x v="0"/>
    <n v="24"/>
  </r>
  <r>
    <x v="1"/>
    <x v="9"/>
    <x v="99"/>
    <s v="MMR015CMP214"/>
    <s v="GCA"/>
    <s v="Urban"/>
    <n v="38"/>
    <n v="198"/>
    <n v="35"/>
    <n v="188"/>
    <n v="37"/>
    <n v="198"/>
    <x v="8"/>
    <x v="1"/>
    <n v="15"/>
  </r>
  <r>
    <x v="1"/>
    <x v="15"/>
    <x v="101"/>
    <s v="MMR015CMP213"/>
    <s v="GCA"/>
    <s v="Urban"/>
    <n v="56"/>
    <n v="236"/>
    <n v="52"/>
    <n v="212"/>
    <n v="52"/>
    <n v="212"/>
    <x v="8"/>
    <x v="1"/>
    <n v="5"/>
  </r>
  <r>
    <x v="0"/>
    <x v="5"/>
    <x v="106"/>
    <s v="MMR001CMP072"/>
    <s v="GCA"/>
    <s v="Mixed"/>
    <n v="50"/>
    <n v="293"/>
    <n v="50"/>
    <n v="309"/>
    <n v="50"/>
    <n v="309"/>
    <x v="8"/>
    <x v="1"/>
    <n v="21"/>
  </r>
  <r>
    <x v="0"/>
    <x v="6"/>
    <x v="95"/>
    <s v="MMR001CMP041"/>
    <s v="GCA"/>
    <s v="Rural"/>
    <n v="172"/>
    <n v="838"/>
    <n v="179"/>
    <n v="940"/>
    <n v="179"/>
    <n v="940"/>
    <x v="8"/>
    <x v="0"/>
    <n v="46"/>
  </r>
  <r>
    <x v="0"/>
    <x v="2"/>
    <x v="89"/>
    <s v="MMR001CMP067"/>
    <s v="GCA"/>
    <s v="Urban"/>
    <n v="83"/>
    <n v="293"/>
    <n v="86"/>
    <n v="303"/>
    <n v="86"/>
    <n v="303"/>
    <x v="8"/>
    <x v="1"/>
    <n v="33"/>
  </r>
  <r>
    <x v="0"/>
    <x v="2"/>
    <x v="89"/>
    <s v="MMR001CMP067"/>
    <s v="GCA"/>
    <s v="Urban"/>
    <n v="83"/>
    <n v="293"/>
    <n v="86"/>
    <n v="303"/>
    <n v="86"/>
    <n v="303"/>
    <x v="8"/>
    <x v="2"/>
    <n v="65"/>
  </r>
  <r>
    <x v="0"/>
    <x v="7"/>
    <x v="118"/>
    <s v="MMR001CMP047"/>
    <s v="GCA"/>
    <s v="Urban"/>
    <n v="652"/>
    <n v="3706"/>
    <n v="629"/>
    <n v="3794"/>
    <n v="629"/>
    <n v="3794"/>
    <x v="8"/>
    <x v="1"/>
    <n v="357"/>
  </r>
  <r>
    <x v="0"/>
    <x v="7"/>
    <x v="118"/>
    <s v="MMR001CMP047"/>
    <s v="GCA"/>
    <s v="Urban"/>
    <n v="652"/>
    <n v="3706"/>
    <n v="629"/>
    <n v="3794"/>
    <n v="629"/>
    <n v="3794"/>
    <x v="8"/>
    <x v="2"/>
    <n v="682"/>
  </r>
  <r>
    <x v="0"/>
    <x v="0"/>
    <x v="66"/>
    <s v="MMR001CMP020"/>
    <s v="GCA"/>
    <s v="Rural"/>
    <n v="21"/>
    <n v="99"/>
    <n v="18"/>
    <n v="89"/>
    <n v="21"/>
    <n v="99"/>
    <x v="8"/>
    <x v="2"/>
    <n v="8"/>
  </r>
  <r>
    <x v="0"/>
    <x v="0"/>
    <x v="66"/>
    <s v="MMR001CMP020"/>
    <s v="GCA"/>
    <s v="Rural"/>
    <n v="21"/>
    <n v="99"/>
    <n v="18"/>
    <n v="89"/>
    <n v="21"/>
    <n v="99"/>
    <x v="8"/>
    <x v="1"/>
    <n v="3"/>
  </r>
  <r>
    <x v="0"/>
    <x v="0"/>
    <x v="66"/>
    <s v="MMR001CMP020"/>
    <s v="GCA"/>
    <s v="Rural"/>
    <n v="21"/>
    <n v="99"/>
    <n v="18"/>
    <n v="89"/>
    <n v="21"/>
    <n v="99"/>
    <x v="8"/>
    <x v="0"/>
    <n v="5"/>
  </r>
  <r>
    <x v="0"/>
    <x v="8"/>
    <x v="107"/>
    <s v="MMR001CMP066"/>
    <s v="GCA"/>
    <s v="Urban"/>
    <n v="221"/>
    <n v="1003"/>
    <n v="192"/>
    <n v="873"/>
    <n v="192"/>
    <n v="873"/>
    <x v="8"/>
    <x v="0"/>
    <n v="60"/>
  </r>
  <r>
    <x v="0"/>
    <x v="8"/>
    <x v="107"/>
    <s v="MMR001CMP066"/>
    <s v="GCA"/>
    <s v="Urban"/>
    <n v="221"/>
    <n v="1003"/>
    <n v="192"/>
    <n v="873"/>
    <n v="192"/>
    <n v="873"/>
    <x v="8"/>
    <x v="1"/>
    <n v="52"/>
  </r>
  <r>
    <x v="0"/>
    <x v="0"/>
    <x v="117"/>
    <s v="MMR001CMP021"/>
    <s v="GCA"/>
    <s v="Rural"/>
    <n v="14"/>
    <n v="71"/>
    <n v="11"/>
    <n v="56"/>
    <n v="13"/>
    <n v="71"/>
    <x v="8"/>
    <x v="2"/>
    <n v="10"/>
  </r>
  <r>
    <x v="0"/>
    <x v="5"/>
    <x v="106"/>
    <s v="MMR001CMP072"/>
    <s v="GCA"/>
    <s v="Mixed"/>
    <n v="50"/>
    <n v="293"/>
    <n v="50"/>
    <n v="309"/>
    <n v="50"/>
    <n v="309"/>
    <x v="8"/>
    <x v="0"/>
    <n v="15"/>
  </r>
  <r>
    <x v="0"/>
    <x v="7"/>
    <x v="118"/>
    <s v="MMR001CMP047"/>
    <s v="GCA"/>
    <s v="Urban"/>
    <n v="652"/>
    <n v="3706"/>
    <n v="629"/>
    <n v="3794"/>
    <n v="629"/>
    <n v="3794"/>
    <x v="8"/>
    <x v="0"/>
    <n v="357"/>
  </r>
  <r>
    <x v="0"/>
    <x v="5"/>
    <x v="106"/>
    <s v="MMR001CMP072"/>
    <s v="GCA"/>
    <s v="Mixed"/>
    <n v="50"/>
    <n v="293"/>
    <n v="50"/>
    <n v="309"/>
    <n v="50"/>
    <n v="309"/>
    <x v="8"/>
    <x v="2"/>
    <n v="36"/>
  </r>
  <r>
    <x v="0"/>
    <x v="7"/>
    <x v="85"/>
    <s v="MMR001CMP052"/>
    <s v="GCA"/>
    <s v="Urban"/>
    <n v="43"/>
    <n v="237"/>
    <n v="39"/>
    <n v="223"/>
    <n v="39"/>
    <n v="223"/>
    <x v="8"/>
    <x v="2"/>
    <n v="19"/>
  </r>
  <r>
    <x v="0"/>
    <x v="7"/>
    <x v="85"/>
    <s v="MMR001CMP052"/>
    <s v="GCA"/>
    <s v="Urban"/>
    <n v="43"/>
    <n v="237"/>
    <n v="39"/>
    <n v="223"/>
    <n v="39"/>
    <n v="223"/>
    <x v="8"/>
    <x v="1"/>
    <n v="11"/>
  </r>
  <r>
    <x v="0"/>
    <x v="7"/>
    <x v="85"/>
    <s v="MMR001CMP052"/>
    <s v="GCA"/>
    <s v="Urban"/>
    <n v="43"/>
    <n v="237"/>
    <n v="39"/>
    <n v="223"/>
    <n v="39"/>
    <n v="223"/>
    <x v="8"/>
    <x v="0"/>
    <n v="8"/>
  </r>
  <r>
    <x v="0"/>
    <x v="0"/>
    <x v="76"/>
    <s v="MMR001CMP004"/>
    <s v="GCA"/>
    <s v="Urban"/>
    <n v="6"/>
    <n v="29"/>
    <n v="4"/>
    <n v="20"/>
    <n v="6"/>
    <n v="29"/>
    <x v="8"/>
    <x v="2"/>
    <n v="3"/>
  </r>
  <r>
    <x v="0"/>
    <x v="0"/>
    <x v="76"/>
    <s v="MMR001CMP004"/>
    <s v="GCA"/>
    <s v="Urban"/>
    <n v="6"/>
    <n v="29"/>
    <n v="4"/>
    <n v="20"/>
    <n v="6"/>
    <n v="29"/>
    <x v="8"/>
    <x v="0"/>
    <n v="1"/>
  </r>
  <r>
    <x v="1"/>
    <x v="13"/>
    <x v="83"/>
    <s v="MMR015CMP017"/>
    <s v="GCA"/>
    <s v="Urban"/>
    <n v="31"/>
    <n v="144"/>
    <n v="30"/>
    <n v="139"/>
    <n v="30"/>
    <n v="139"/>
    <x v="8"/>
    <x v="2"/>
    <n v="5"/>
  </r>
  <r>
    <x v="1"/>
    <x v="13"/>
    <x v="83"/>
    <s v="MMR015CMP017"/>
    <s v="GCA"/>
    <s v="Urban"/>
    <n v="31"/>
    <n v="144"/>
    <n v="30"/>
    <n v="139"/>
    <n v="30"/>
    <n v="139"/>
    <x v="8"/>
    <x v="1"/>
    <n v="3"/>
  </r>
  <r>
    <x v="1"/>
    <x v="13"/>
    <x v="83"/>
    <s v="MMR015CMP017"/>
    <s v="GCA"/>
    <s v="Urban"/>
    <n v="31"/>
    <n v="144"/>
    <n v="30"/>
    <n v="139"/>
    <n v="30"/>
    <n v="139"/>
    <x v="8"/>
    <x v="0"/>
    <n v="2"/>
  </r>
  <r>
    <x v="0"/>
    <x v="7"/>
    <x v="87"/>
    <s v="MMR001CMP194"/>
    <s v="GCA"/>
    <s v="Mixed"/>
    <n v="12"/>
    <n v="52"/>
    <n v="12"/>
    <n v="56"/>
    <n v="12"/>
    <n v="56"/>
    <x v="8"/>
    <x v="0"/>
    <n v="0"/>
  </r>
  <r>
    <x v="0"/>
    <x v="7"/>
    <x v="87"/>
    <s v="MMR001CMP194"/>
    <s v="GCA"/>
    <s v="Mixed"/>
    <n v="12"/>
    <n v="52"/>
    <n v="12"/>
    <n v="56"/>
    <n v="12"/>
    <n v="56"/>
    <x v="8"/>
    <x v="1"/>
    <n v="1"/>
  </r>
  <r>
    <x v="0"/>
    <x v="8"/>
    <x v="107"/>
    <s v="MMR001CMP066"/>
    <s v="GCA"/>
    <s v="Urban"/>
    <n v="221"/>
    <n v="1003"/>
    <n v="192"/>
    <n v="873"/>
    <n v="192"/>
    <n v="873"/>
    <x v="8"/>
    <x v="2"/>
    <n v="112"/>
  </r>
  <r>
    <x v="0"/>
    <x v="6"/>
    <x v="95"/>
    <s v="MMR001CMP041"/>
    <s v="GCA"/>
    <s v="Rural"/>
    <n v="172"/>
    <n v="838"/>
    <n v="179"/>
    <n v="940"/>
    <n v="179"/>
    <n v="940"/>
    <x v="8"/>
    <x v="1"/>
    <n v="55"/>
  </r>
  <r>
    <x v="1"/>
    <x v="13"/>
    <x v="100"/>
    <s v="MMR015CMP217"/>
    <s v="GCA"/>
    <s v="Mixed"/>
    <n v="23"/>
    <n v="112"/>
    <n v="22"/>
    <n v="111"/>
    <n v="22"/>
    <n v="111"/>
    <x v="8"/>
    <x v="0"/>
    <n v="0"/>
  </r>
  <r>
    <x v="1"/>
    <x v="9"/>
    <x v="98"/>
    <s v="MMR015CMP215"/>
    <s v="GCA"/>
    <s v="Urban"/>
    <n v="126"/>
    <n v="572"/>
    <n v="123"/>
    <n v="571"/>
    <n v="124"/>
    <n v="575"/>
    <x v="8"/>
    <x v="1"/>
    <n v="30"/>
  </r>
  <r>
    <x v="0"/>
    <x v="6"/>
    <x v="113"/>
    <s v="MMR001CMP026"/>
    <s v="GCA"/>
    <s v="Urban"/>
    <n v="88"/>
    <n v="482"/>
    <n v="80"/>
    <n v="427"/>
    <n v="87"/>
    <n v="480"/>
    <x v="8"/>
    <x v="2"/>
    <n v="50"/>
  </r>
  <r>
    <x v="0"/>
    <x v="6"/>
    <x v="113"/>
    <s v="MMR001CMP026"/>
    <s v="GCA"/>
    <s v="Urban"/>
    <n v="88"/>
    <n v="482"/>
    <n v="80"/>
    <n v="427"/>
    <n v="87"/>
    <n v="480"/>
    <x v="8"/>
    <x v="1"/>
    <n v="29"/>
  </r>
  <r>
    <x v="0"/>
    <x v="6"/>
    <x v="113"/>
    <s v="MMR001CMP026"/>
    <s v="GCA"/>
    <s v="Urban"/>
    <n v="88"/>
    <n v="482"/>
    <n v="80"/>
    <n v="427"/>
    <n v="87"/>
    <n v="480"/>
    <x v="8"/>
    <x v="0"/>
    <n v="21"/>
  </r>
  <r>
    <x v="1"/>
    <x v="9"/>
    <x v="98"/>
    <s v="MMR015CMP215"/>
    <s v="GCA"/>
    <s v="Urban"/>
    <n v="126"/>
    <n v="572"/>
    <n v="123"/>
    <n v="571"/>
    <n v="124"/>
    <n v="575"/>
    <x v="8"/>
    <x v="0"/>
    <n v="34"/>
  </r>
  <r>
    <x v="0"/>
    <x v="0"/>
    <x v="119"/>
    <s v="MMR001CMP022"/>
    <s v="GCA"/>
    <s v="Urban"/>
    <n v="7"/>
    <n v="37"/>
    <n v="7"/>
    <n v="37"/>
    <n v="7"/>
    <n v="37"/>
    <x v="8"/>
    <x v="2"/>
    <n v="4"/>
  </r>
  <r>
    <x v="0"/>
    <x v="5"/>
    <x v="92"/>
    <s v="MMR001CMP056"/>
    <s v="GCA"/>
    <s v="Urban"/>
    <n v="207"/>
    <n v="1863"/>
    <n v="391"/>
    <n v="1820"/>
    <n v="391"/>
    <n v="1820"/>
    <x v="8"/>
    <x v="2"/>
    <n v="135"/>
  </r>
  <r>
    <x v="0"/>
    <x v="5"/>
    <x v="92"/>
    <s v="MMR001CMP056"/>
    <s v="GCA"/>
    <s v="Urban"/>
    <n v="207"/>
    <n v="1863"/>
    <n v="391"/>
    <n v="1820"/>
    <n v="391"/>
    <n v="1820"/>
    <x v="8"/>
    <x v="1"/>
    <n v="72"/>
  </r>
  <r>
    <x v="1"/>
    <x v="9"/>
    <x v="98"/>
    <s v="MMR015CMP215"/>
    <s v="GCA"/>
    <s v="Urban"/>
    <n v="126"/>
    <n v="572"/>
    <n v="123"/>
    <n v="571"/>
    <n v="124"/>
    <n v="575"/>
    <x v="8"/>
    <x v="2"/>
    <n v="64"/>
  </r>
  <r>
    <x v="0"/>
    <x v="2"/>
    <x v="89"/>
    <s v="MMR001CMP067"/>
    <s v="GCA"/>
    <s v="Urban"/>
    <n v="83"/>
    <n v="293"/>
    <n v="86"/>
    <n v="303"/>
    <n v="86"/>
    <n v="303"/>
    <x v="8"/>
    <x v="0"/>
    <n v="32"/>
  </r>
  <r>
    <x v="0"/>
    <x v="5"/>
    <x v="92"/>
    <s v="MMR001CMP056"/>
    <s v="GCA"/>
    <s v="Urban"/>
    <n v="207"/>
    <n v="1863"/>
    <n v="391"/>
    <n v="1820"/>
    <n v="391"/>
    <n v="1820"/>
    <x v="8"/>
    <x v="0"/>
    <n v="63"/>
  </r>
  <r>
    <x v="1"/>
    <x v="13"/>
    <x v="100"/>
    <s v="MMR015CMP217"/>
    <s v="GCA"/>
    <s v="Mixed"/>
    <n v="23"/>
    <n v="112"/>
    <n v="22"/>
    <n v="111"/>
    <n v="22"/>
    <n v="111"/>
    <x v="8"/>
    <x v="1"/>
    <n v="4"/>
  </r>
  <r>
    <x v="1"/>
    <x v="9"/>
    <x v="127"/>
    <s v="MMR015CMP003"/>
    <s v="GCA"/>
    <s v="Urban"/>
    <n v="48"/>
    <n v="218"/>
    <n v="44"/>
    <n v="215"/>
    <n v="44"/>
    <n v="215"/>
    <x v="8"/>
    <x v="0"/>
    <n v="8"/>
  </r>
  <r>
    <x v="0"/>
    <x v="0"/>
    <x v="119"/>
    <s v="MMR001CMP022"/>
    <s v="GCA"/>
    <s v="Urban"/>
    <n v="7"/>
    <n v="37"/>
    <n v="7"/>
    <n v="37"/>
    <n v="7"/>
    <n v="37"/>
    <x v="8"/>
    <x v="0"/>
    <n v="2"/>
  </r>
  <r>
    <x v="0"/>
    <x v="0"/>
    <x v="119"/>
    <s v="MMR001CMP022"/>
    <s v="GCA"/>
    <s v="Urban"/>
    <n v="7"/>
    <n v="37"/>
    <n v="7"/>
    <n v="37"/>
    <n v="7"/>
    <n v="37"/>
    <x v="8"/>
    <x v="1"/>
    <n v="2"/>
  </r>
  <r>
    <x v="0"/>
    <x v="6"/>
    <x v="12"/>
    <s v="MMR001CMP111"/>
    <s v="NGCA"/>
    <s v="Sub-urban"/>
    <n v="680"/>
    <n v="2913"/>
    <n v="612"/>
    <n v="2806"/>
    <n v="612"/>
    <n v="2806"/>
    <x v="8"/>
    <x v="0"/>
    <n v="140"/>
  </r>
  <r>
    <x v="0"/>
    <x v="6"/>
    <x v="12"/>
    <s v="MMR001CMP111"/>
    <s v="NGCA"/>
    <s v="Sub-urban"/>
    <n v="680"/>
    <n v="2913"/>
    <n v="612"/>
    <n v="2806"/>
    <n v="612"/>
    <n v="2806"/>
    <x v="8"/>
    <x v="1"/>
    <n v="211"/>
  </r>
  <r>
    <x v="0"/>
    <x v="6"/>
    <x v="12"/>
    <s v="MMR001CMP111"/>
    <s v="NGCA"/>
    <s v="Sub-urban"/>
    <n v="680"/>
    <n v="2913"/>
    <n v="612"/>
    <n v="2806"/>
    <n v="612"/>
    <n v="2806"/>
    <x v="8"/>
    <x v="2"/>
    <n v="351"/>
  </r>
  <r>
    <x v="0"/>
    <x v="0"/>
    <x v="117"/>
    <s v="MMR001CMP021"/>
    <s v="GCA"/>
    <s v="Rural"/>
    <n v="14"/>
    <n v="71"/>
    <n v="11"/>
    <n v="56"/>
    <n v="13"/>
    <n v="71"/>
    <x v="8"/>
    <x v="0"/>
    <n v="4"/>
  </r>
  <r>
    <x v="0"/>
    <x v="0"/>
    <x v="117"/>
    <s v="MMR001CMP021"/>
    <s v="GCA"/>
    <s v="Rural"/>
    <n v="14"/>
    <n v="71"/>
    <n v="11"/>
    <n v="56"/>
    <n v="13"/>
    <n v="71"/>
    <x v="8"/>
    <x v="1"/>
    <n v="6"/>
  </r>
  <r>
    <x v="0"/>
    <x v="6"/>
    <x v="103"/>
    <s v="MMR001CMP120"/>
    <s v="NGCA"/>
    <s v="Sub-urban"/>
    <n v="191"/>
    <n v="768"/>
    <n v="178"/>
    <n v="850"/>
    <n v="178"/>
    <n v="850"/>
    <x v="8"/>
    <x v="0"/>
    <n v="36"/>
  </r>
  <r>
    <x v="0"/>
    <x v="6"/>
    <x v="103"/>
    <s v="MMR001CMP120"/>
    <s v="NGCA"/>
    <s v="Sub-urban"/>
    <n v="191"/>
    <n v="768"/>
    <n v="178"/>
    <n v="850"/>
    <n v="178"/>
    <n v="850"/>
    <x v="8"/>
    <x v="1"/>
    <n v="41"/>
  </r>
  <r>
    <x v="0"/>
    <x v="6"/>
    <x v="103"/>
    <s v="MMR001CMP120"/>
    <s v="NGCA"/>
    <s v="Sub-urban"/>
    <n v="191"/>
    <n v="768"/>
    <n v="178"/>
    <n v="850"/>
    <n v="178"/>
    <n v="850"/>
    <x v="8"/>
    <x v="2"/>
    <n v="77"/>
  </r>
  <r>
    <x v="0"/>
    <x v="6"/>
    <x v="95"/>
    <s v="MMR001CMP041"/>
    <s v="GCA"/>
    <s v="Rural"/>
    <n v="172"/>
    <n v="838"/>
    <n v="179"/>
    <n v="940"/>
    <n v="179"/>
    <n v="940"/>
    <x v="8"/>
    <x v="2"/>
    <n v="101"/>
  </r>
  <r>
    <x v="0"/>
    <x v="4"/>
    <x v="123"/>
    <s v="MMR001CMP042"/>
    <s v="GCA"/>
    <s v="Urban"/>
    <n v="109"/>
    <n v="511"/>
    <n v="109"/>
    <n v="513"/>
    <n v="109"/>
    <n v="0"/>
    <x v="8"/>
    <x v="2"/>
    <n v="0"/>
  </r>
  <r>
    <x v="0"/>
    <x v="6"/>
    <x v="114"/>
    <s v="MMR001CMP031"/>
    <s v="GCA"/>
    <s v="Urban"/>
    <n v="143"/>
    <n v="800"/>
    <n v="113"/>
    <n v="618"/>
    <n v="143"/>
    <n v="800"/>
    <x v="8"/>
    <x v="2"/>
    <n v="126"/>
  </r>
  <r>
    <x v="0"/>
    <x v="7"/>
    <x v="124"/>
    <s v="MMR001CMP193"/>
    <s v="GCA"/>
    <s v="Rural"/>
    <n v="157"/>
    <n v="761"/>
    <n v="150"/>
    <n v="761"/>
    <n v="150"/>
    <n v="761"/>
    <x v="8"/>
    <x v="0"/>
    <n v="35"/>
  </r>
  <r>
    <x v="1"/>
    <x v="12"/>
    <x v="84"/>
    <s v="MMR015CMP209"/>
    <s v="GCA"/>
    <s v="Urban"/>
    <n v="31"/>
    <n v="183"/>
    <n v="29"/>
    <n v="157"/>
    <n v="29"/>
    <n v="157"/>
    <x v="8"/>
    <x v="1"/>
    <n v="17"/>
  </r>
  <r>
    <x v="1"/>
    <x v="13"/>
    <x v="88"/>
    <s v="MMR015CMP006"/>
    <s v="GCA"/>
    <s v="Rural"/>
    <n v="49"/>
    <n v="270"/>
    <n v="49"/>
    <n v="261"/>
    <n v="49"/>
    <n v="261"/>
    <x v="8"/>
    <x v="0"/>
    <n v="13"/>
  </r>
  <r>
    <x v="1"/>
    <x v="13"/>
    <x v="88"/>
    <s v="MMR015CMP006"/>
    <s v="GCA"/>
    <s v="Rural"/>
    <n v="49"/>
    <n v="270"/>
    <n v="49"/>
    <n v="261"/>
    <n v="49"/>
    <n v="261"/>
    <x v="8"/>
    <x v="2"/>
    <n v="22"/>
  </r>
  <r>
    <x v="1"/>
    <x v="12"/>
    <x v="84"/>
    <s v="MMR015CMP209"/>
    <s v="GCA"/>
    <s v="Urban"/>
    <n v="31"/>
    <n v="183"/>
    <n v="29"/>
    <n v="157"/>
    <n v="29"/>
    <n v="157"/>
    <x v="8"/>
    <x v="2"/>
    <n v="30"/>
  </r>
  <r>
    <x v="1"/>
    <x v="13"/>
    <x v="86"/>
    <s v="MMR015CMP007"/>
    <s v="GCA"/>
    <s v="Rural"/>
    <n v="64"/>
    <n v="286"/>
    <n v="62"/>
    <n v="281"/>
    <n v="62"/>
    <n v="281"/>
    <x v="8"/>
    <x v="1"/>
    <n v="6"/>
  </r>
  <r>
    <x v="1"/>
    <x v="13"/>
    <x v="86"/>
    <s v="MMR015CMP007"/>
    <s v="GCA"/>
    <s v="Rural"/>
    <n v="64"/>
    <n v="286"/>
    <n v="62"/>
    <n v="281"/>
    <n v="62"/>
    <n v="281"/>
    <x v="8"/>
    <x v="0"/>
    <n v="5"/>
  </r>
  <r>
    <x v="1"/>
    <x v="15"/>
    <x v="108"/>
    <s v="MMR015CMP216"/>
    <s v="GCA"/>
    <s v="Urban"/>
    <n v="26"/>
    <n v="111"/>
    <n v="26"/>
    <n v="118"/>
    <n v="26"/>
    <n v="118"/>
    <x v="8"/>
    <x v="0"/>
    <n v="2"/>
  </r>
  <r>
    <x v="0"/>
    <x v="4"/>
    <x v="123"/>
    <s v="MMR001CMP042"/>
    <s v="GCA"/>
    <s v="Urban"/>
    <n v="109"/>
    <n v="511"/>
    <n v="109"/>
    <n v="513"/>
    <n v="109"/>
    <n v="0"/>
    <x v="8"/>
    <x v="0"/>
    <n v="15"/>
  </r>
  <r>
    <x v="0"/>
    <x v="7"/>
    <x v="124"/>
    <s v="MMR001CMP193"/>
    <s v="GCA"/>
    <s v="Rural"/>
    <n v="157"/>
    <n v="761"/>
    <n v="150"/>
    <n v="761"/>
    <n v="150"/>
    <n v="761"/>
    <x v="8"/>
    <x v="1"/>
    <n v="38"/>
  </r>
  <r>
    <x v="0"/>
    <x v="4"/>
    <x v="123"/>
    <s v="MMR001CMP042"/>
    <s v="GCA"/>
    <s v="Urban"/>
    <n v="109"/>
    <n v="511"/>
    <n v="109"/>
    <n v="513"/>
    <n v="109"/>
    <n v="0"/>
    <x v="8"/>
    <x v="1"/>
    <n v="20"/>
  </r>
  <r>
    <x v="0"/>
    <x v="6"/>
    <x v="126"/>
    <s v="MMR001CMP033"/>
    <s v="GCA"/>
    <s v="Rural"/>
    <n v="18"/>
    <n v="82"/>
    <n v="12"/>
    <n v="51"/>
    <n v="18"/>
    <n v="81"/>
    <x v="8"/>
    <x v="1"/>
    <n v="0"/>
  </r>
  <r>
    <x v="0"/>
    <x v="5"/>
    <x v="111"/>
    <s v="MMR001CMP071"/>
    <s v="GCA"/>
    <s v="Urban"/>
    <n v="29"/>
    <n v="182"/>
    <n v="36"/>
    <n v="215"/>
    <n v="36"/>
    <n v="217"/>
    <x v="8"/>
    <x v="0"/>
    <n v="14"/>
  </r>
  <r>
    <x v="0"/>
    <x v="5"/>
    <x v="111"/>
    <s v="MMR001CMP071"/>
    <s v="GCA"/>
    <s v="Urban"/>
    <n v="29"/>
    <n v="182"/>
    <n v="36"/>
    <n v="215"/>
    <n v="36"/>
    <n v="217"/>
    <x v="8"/>
    <x v="1"/>
    <n v="15"/>
  </r>
  <r>
    <x v="0"/>
    <x v="5"/>
    <x v="111"/>
    <s v="MMR001CMP071"/>
    <s v="GCA"/>
    <s v="Urban"/>
    <n v="29"/>
    <n v="182"/>
    <n v="36"/>
    <n v="215"/>
    <n v="36"/>
    <n v="217"/>
    <x v="8"/>
    <x v="2"/>
    <n v="29"/>
  </r>
  <r>
    <x v="1"/>
    <x v="13"/>
    <x v="86"/>
    <s v="MMR015CMP007"/>
    <s v="GCA"/>
    <s v="Rural"/>
    <n v="64"/>
    <n v="286"/>
    <n v="62"/>
    <n v="281"/>
    <n v="62"/>
    <n v="281"/>
    <x v="8"/>
    <x v="2"/>
    <n v="11"/>
  </r>
  <r>
    <x v="1"/>
    <x v="12"/>
    <x v="82"/>
    <s v="MMR015CMP009"/>
    <s v="GCA"/>
    <s v="Urban"/>
    <n v="37"/>
    <n v="159"/>
    <n v="37"/>
    <n v="159"/>
    <n v="37"/>
    <n v="172"/>
    <x v="8"/>
    <x v="1"/>
    <n v="21"/>
  </r>
  <r>
    <x v="1"/>
    <x v="12"/>
    <x v="82"/>
    <s v="MMR015CMP009"/>
    <s v="GCA"/>
    <s v="Urban"/>
    <n v="37"/>
    <n v="159"/>
    <n v="37"/>
    <n v="159"/>
    <n v="37"/>
    <n v="172"/>
    <x v="8"/>
    <x v="0"/>
    <n v="8"/>
  </r>
  <r>
    <x v="1"/>
    <x v="9"/>
    <x v="20"/>
    <s v="MMR015CMP001"/>
    <s v="GCA"/>
    <s v="Urban"/>
    <n v="73"/>
    <n v="388"/>
    <n v="68"/>
    <n v="343"/>
    <n v="73"/>
    <n v="380"/>
    <x v="8"/>
    <x v="2"/>
    <n v="62"/>
  </r>
  <r>
    <x v="0"/>
    <x v="6"/>
    <x v="112"/>
    <s v="MMR001CMP032"/>
    <s v="GCA"/>
    <s v="Urban"/>
    <n v="91"/>
    <n v="328"/>
    <n v="69"/>
    <n v="258"/>
    <n v="91"/>
    <n v="328"/>
    <x v="8"/>
    <x v="1"/>
    <n v="12"/>
  </r>
  <r>
    <x v="1"/>
    <x v="9"/>
    <x v="20"/>
    <s v="MMR015CMP001"/>
    <s v="GCA"/>
    <s v="Urban"/>
    <n v="73"/>
    <n v="388"/>
    <n v="68"/>
    <n v="343"/>
    <n v="73"/>
    <n v="380"/>
    <x v="8"/>
    <x v="0"/>
    <n v="34"/>
  </r>
  <r>
    <x v="0"/>
    <x v="0"/>
    <x v="93"/>
    <s v="MMR001CMP023"/>
    <s v="GCA"/>
    <s v="Urban"/>
    <n v="54"/>
    <n v="258"/>
    <n v="53"/>
    <n v="251"/>
    <n v="54"/>
    <n v="257"/>
    <x v="8"/>
    <x v="1"/>
    <n v="17"/>
  </r>
  <r>
    <x v="1"/>
    <x v="9"/>
    <x v="97"/>
    <s v="MMR015CMP004"/>
    <s v="GCA"/>
    <s v="Urban"/>
    <n v="70"/>
    <n v="368"/>
    <n v="70"/>
    <n v="363"/>
    <n v="70"/>
    <n v="0"/>
    <x v="8"/>
    <x v="1"/>
    <n v="54"/>
  </r>
  <r>
    <x v="0"/>
    <x v="0"/>
    <x v="93"/>
    <s v="MMR001CMP023"/>
    <s v="GCA"/>
    <s v="Urban"/>
    <n v="54"/>
    <n v="258"/>
    <n v="53"/>
    <n v="251"/>
    <n v="54"/>
    <n v="257"/>
    <x v="8"/>
    <x v="0"/>
    <n v="11"/>
  </r>
  <r>
    <x v="0"/>
    <x v="6"/>
    <x v="112"/>
    <s v="MMR001CMP032"/>
    <s v="GCA"/>
    <s v="Urban"/>
    <n v="91"/>
    <n v="328"/>
    <n v="69"/>
    <n v="258"/>
    <n v="91"/>
    <n v="328"/>
    <x v="8"/>
    <x v="0"/>
    <n v="20"/>
  </r>
  <r>
    <x v="0"/>
    <x v="6"/>
    <x v="112"/>
    <s v="MMR001CMP032"/>
    <s v="GCA"/>
    <s v="Urban"/>
    <n v="91"/>
    <n v="328"/>
    <n v="69"/>
    <n v="258"/>
    <n v="91"/>
    <n v="328"/>
    <x v="8"/>
    <x v="2"/>
    <n v="32"/>
  </r>
  <r>
    <x v="1"/>
    <x v="9"/>
    <x v="97"/>
    <s v="MMR015CMP004"/>
    <s v="GCA"/>
    <s v="Urban"/>
    <n v="70"/>
    <n v="368"/>
    <n v="70"/>
    <n v="363"/>
    <n v="70"/>
    <n v="0"/>
    <x v="8"/>
    <x v="0"/>
    <n v="49"/>
  </r>
  <r>
    <x v="0"/>
    <x v="8"/>
    <x v="96"/>
    <s v="MMR001CMP133"/>
    <s v="GCA"/>
    <s v="Rural"/>
    <n v="111"/>
    <n v="541"/>
    <n v="107"/>
    <n v="525"/>
    <n v="111"/>
    <n v="525"/>
    <x v="8"/>
    <x v="1"/>
    <n v="14"/>
  </r>
  <r>
    <x v="0"/>
    <x v="6"/>
    <x v="114"/>
    <s v="MMR001CMP031"/>
    <s v="GCA"/>
    <s v="Urban"/>
    <n v="143"/>
    <n v="800"/>
    <n v="113"/>
    <n v="618"/>
    <n v="143"/>
    <n v="800"/>
    <x v="8"/>
    <x v="1"/>
    <n v="65"/>
  </r>
  <r>
    <x v="0"/>
    <x v="8"/>
    <x v="96"/>
    <s v="MMR001CMP133"/>
    <s v="GCA"/>
    <s v="Rural"/>
    <n v="111"/>
    <n v="541"/>
    <n v="107"/>
    <n v="525"/>
    <n v="111"/>
    <n v="525"/>
    <x v="8"/>
    <x v="0"/>
    <n v="21"/>
  </r>
  <r>
    <x v="0"/>
    <x v="6"/>
    <x v="114"/>
    <s v="MMR001CMP031"/>
    <s v="GCA"/>
    <s v="Urban"/>
    <n v="143"/>
    <n v="800"/>
    <n v="113"/>
    <n v="618"/>
    <n v="143"/>
    <n v="800"/>
    <x v="8"/>
    <x v="0"/>
    <n v="61"/>
  </r>
  <r>
    <x v="0"/>
    <x v="6"/>
    <x v="126"/>
    <s v="MMR001CMP033"/>
    <s v="GCA"/>
    <s v="Rural"/>
    <n v="18"/>
    <n v="82"/>
    <n v="12"/>
    <n v="51"/>
    <n v="18"/>
    <n v="81"/>
    <x v="8"/>
    <x v="0"/>
    <n v="0"/>
  </r>
  <r>
    <x v="1"/>
    <x v="12"/>
    <x v="84"/>
    <s v="MMR015CMP209"/>
    <s v="GCA"/>
    <s v="Urban"/>
    <n v="31"/>
    <n v="183"/>
    <n v="29"/>
    <n v="157"/>
    <n v="29"/>
    <n v="157"/>
    <x v="8"/>
    <x v="0"/>
    <n v="13"/>
  </r>
  <r>
    <x v="0"/>
    <x v="4"/>
    <x v="91"/>
    <s v="MMR001CMP195"/>
    <s v="GCA"/>
    <s v="Urban"/>
    <n v="143"/>
    <n v="638"/>
    <n v="131"/>
    <n v="593"/>
    <n v="141"/>
    <n v="638"/>
    <x v="8"/>
    <x v="1"/>
    <n v="57"/>
  </r>
  <r>
    <x v="0"/>
    <x v="4"/>
    <x v="91"/>
    <s v="MMR001CMP195"/>
    <s v="GCA"/>
    <s v="Urban"/>
    <n v="143"/>
    <n v="638"/>
    <n v="131"/>
    <n v="593"/>
    <n v="141"/>
    <n v="638"/>
    <x v="8"/>
    <x v="0"/>
    <n v="56"/>
  </r>
  <r>
    <x v="0"/>
    <x v="4"/>
    <x v="91"/>
    <s v="MMR001CMP195"/>
    <s v="GCA"/>
    <s v="Urban"/>
    <n v="143"/>
    <n v="638"/>
    <n v="131"/>
    <n v="593"/>
    <n v="141"/>
    <n v="638"/>
    <x v="8"/>
    <x v="2"/>
    <n v="113"/>
  </r>
  <r>
    <x v="0"/>
    <x v="8"/>
    <x v="96"/>
    <s v="MMR001CMP133"/>
    <s v="GCA"/>
    <s v="Rural"/>
    <n v="111"/>
    <n v="541"/>
    <n v="107"/>
    <n v="525"/>
    <n v="111"/>
    <n v="525"/>
    <x v="8"/>
    <x v="2"/>
    <n v="35"/>
  </r>
  <r>
    <x v="0"/>
    <x v="7"/>
    <x v="124"/>
    <s v="MMR001CMP193"/>
    <s v="GCA"/>
    <s v="Rural"/>
    <n v="157"/>
    <n v="761"/>
    <n v="150"/>
    <n v="761"/>
    <n v="150"/>
    <n v="761"/>
    <x v="8"/>
    <x v="2"/>
    <n v="73"/>
  </r>
  <r>
    <x v="1"/>
    <x v="9"/>
    <x v="97"/>
    <s v="MMR015CMP004"/>
    <s v="GCA"/>
    <s v="Urban"/>
    <n v="70"/>
    <n v="368"/>
    <n v="70"/>
    <n v="363"/>
    <n v="70"/>
    <n v="0"/>
    <x v="8"/>
    <x v="2"/>
    <n v="104"/>
  </r>
  <r>
    <x v="0"/>
    <x v="6"/>
    <x v="126"/>
    <s v="MMR001CMP033"/>
    <s v="GCA"/>
    <s v="Rural"/>
    <n v="18"/>
    <n v="82"/>
    <n v="12"/>
    <n v="51"/>
    <n v="18"/>
    <n v="81"/>
    <x v="8"/>
    <x v="2"/>
    <n v="0"/>
  </r>
  <r>
    <x v="1"/>
    <x v="9"/>
    <x v="127"/>
    <s v="MMR015CMP003"/>
    <s v="GCA"/>
    <s v="Urban"/>
    <n v="48"/>
    <n v="218"/>
    <n v="44"/>
    <n v="215"/>
    <n v="44"/>
    <n v="215"/>
    <x v="8"/>
    <x v="2"/>
    <n v="14"/>
  </r>
  <r>
    <x v="0"/>
    <x v="6"/>
    <x v="121"/>
    <s v="MMR001CMP037"/>
    <s v="GCA"/>
    <s v="Urban"/>
    <n v="44"/>
    <n v="183"/>
    <n v="25"/>
    <n v="115"/>
    <n v="44"/>
    <n v="181"/>
    <x v="8"/>
    <x v="0"/>
    <n v="16"/>
  </r>
  <r>
    <x v="1"/>
    <x v="13"/>
    <x v="94"/>
    <s v="MMR015CMP016"/>
    <s v="GCA"/>
    <s v="Urban"/>
    <n v="65"/>
    <n v="285"/>
    <n v="63"/>
    <n v="286"/>
    <n v="63"/>
    <n v="286"/>
    <x v="8"/>
    <x v="1"/>
    <n v="4"/>
  </r>
  <r>
    <x v="1"/>
    <x v="15"/>
    <x v="108"/>
    <s v="MMR015CMP216"/>
    <s v="GCA"/>
    <s v="Urban"/>
    <n v="26"/>
    <n v="111"/>
    <n v="26"/>
    <n v="118"/>
    <n v="26"/>
    <n v="118"/>
    <x v="8"/>
    <x v="1"/>
    <n v="5"/>
  </r>
  <r>
    <x v="0"/>
    <x v="5"/>
    <x v="115"/>
    <s v="MMR001CMP070"/>
    <s v="GCA"/>
    <s v="Urban"/>
    <n v="188"/>
    <n v="993"/>
    <n v="190"/>
    <n v="1021"/>
    <n v="190"/>
    <n v="1021"/>
    <x v="8"/>
    <x v="1"/>
    <n v="58"/>
  </r>
  <r>
    <x v="1"/>
    <x v="13"/>
    <x v="94"/>
    <s v="MMR015CMP016"/>
    <s v="GCA"/>
    <s v="Urban"/>
    <n v="65"/>
    <n v="285"/>
    <n v="63"/>
    <n v="286"/>
    <n v="63"/>
    <n v="286"/>
    <x v="8"/>
    <x v="2"/>
    <n v="6"/>
  </r>
  <r>
    <x v="1"/>
    <x v="15"/>
    <x v="108"/>
    <s v="MMR015CMP216"/>
    <s v="GCA"/>
    <s v="Urban"/>
    <n v="26"/>
    <n v="111"/>
    <n v="26"/>
    <n v="118"/>
    <n v="26"/>
    <n v="118"/>
    <x v="8"/>
    <x v="2"/>
    <n v="7"/>
  </r>
  <r>
    <x v="0"/>
    <x v="5"/>
    <x v="115"/>
    <s v="MMR001CMP070"/>
    <s v="GCA"/>
    <s v="Urban"/>
    <n v="188"/>
    <n v="993"/>
    <n v="190"/>
    <n v="1021"/>
    <n v="190"/>
    <n v="1021"/>
    <x v="8"/>
    <x v="0"/>
    <n v="58"/>
  </r>
  <r>
    <x v="1"/>
    <x v="14"/>
    <x v="90"/>
    <s v="MMR015CMP014"/>
    <s v="GCA"/>
    <s v="Urban"/>
    <n v="9"/>
    <n v="38"/>
    <n v="9"/>
    <n v="37"/>
    <n v="9"/>
    <n v="37"/>
    <x v="8"/>
    <x v="2"/>
    <n v="0"/>
  </r>
  <r>
    <x v="0"/>
    <x v="6"/>
    <x v="109"/>
    <s v="MMR001CMP030"/>
    <s v="GCA"/>
    <s v="Urban"/>
    <n v="31"/>
    <n v="171"/>
    <n v="23"/>
    <n v="124"/>
    <n v="31"/>
    <n v="171"/>
    <x v="8"/>
    <x v="0"/>
    <n v="6"/>
  </r>
  <r>
    <x v="1"/>
    <x v="12"/>
    <x v="82"/>
    <s v="MMR015CMP009"/>
    <s v="GCA"/>
    <s v="Urban"/>
    <n v="37"/>
    <n v="159"/>
    <n v="37"/>
    <n v="159"/>
    <n v="37"/>
    <n v="172"/>
    <x v="8"/>
    <x v="2"/>
    <n v="29"/>
  </r>
  <r>
    <x v="1"/>
    <x v="14"/>
    <x v="90"/>
    <s v="MMR015CMP014"/>
    <s v="GCA"/>
    <s v="Urban"/>
    <n v="9"/>
    <n v="38"/>
    <n v="9"/>
    <n v="37"/>
    <n v="9"/>
    <n v="37"/>
    <x v="8"/>
    <x v="0"/>
    <n v="0"/>
  </r>
  <r>
    <x v="0"/>
    <x v="6"/>
    <x v="121"/>
    <s v="MMR001CMP037"/>
    <s v="GCA"/>
    <s v="Urban"/>
    <n v="44"/>
    <n v="183"/>
    <n v="25"/>
    <n v="115"/>
    <n v="44"/>
    <n v="181"/>
    <x v="8"/>
    <x v="1"/>
    <n v="7"/>
  </r>
  <r>
    <x v="0"/>
    <x v="6"/>
    <x v="122"/>
    <s v="MMR001CMP038"/>
    <s v="GCA"/>
    <s v="Urban"/>
    <n v="70"/>
    <n v="278"/>
    <n v="37"/>
    <n v="156"/>
    <n v="71"/>
    <n v="277"/>
    <x v="8"/>
    <x v="2"/>
    <n v="23"/>
  </r>
  <r>
    <x v="0"/>
    <x v="6"/>
    <x v="121"/>
    <s v="MMR001CMP037"/>
    <s v="GCA"/>
    <s v="Urban"/>
    <n v="44"/>
    <n v="183"/>
    <n v="25"/>
    <n v="115"/>
    <n v="44"/>
    <n v="181"/>
    <x v="8"/>
    <x v="2"/>
    <n v="23"/>
  </r>
  <r>
    <x v="1"/>
    <x v="13"/>
    <x v="94"/>
    <s v="MMR015CMP016"/>
    <s v="GCA"/>
    <s v="Urban"/>
    <n v="65"/>
    <n v="285"/>
    <n v="63"/>
    <n v="286"/>
    <n v="63"/>
    <n v="286"/>
    <x v="8"/>
    <x v="0"/>
    <n v="2"/>
  </r>
  <r>
    <x v="0"/>
    <x v="6"/>
    <x v="109"/>
    <s v="MMR001CMP030"/>
    <s v="GCA"/>
    <s v="Urban"/>
    <n v="31"/>
    <n v="171"/>
    <n v="23"/>
    <n v="124"/>
    <n v="31"/>
    <n v="171"/>
    <x v="8"/>
    <x v="2"/>
    <n v="25"/>
  </r>
  <r>
    <x v="0"/>
    <x v="6"/>
    <x v="109"/>
    <s v="MMR001CMP030"/>
    <s v="GCA"/>
    <s v="Urban"/>
    <n v="31"/>
    <n v="171"/>
    <n v="23"/>
    <n v="124"/>
    <n v="31"/>
    <n v="171"/>
    <x v="8"/>
    <x v="1"/>
    <n v="19"/>
  </r>
  <r>
    <x v="0"/>
    <x v="7"/>
    <x v="87"/>
    <s v="MMR001CMP194"/>
    <s v="GCA"/>
    <s v="Mixed"/>
    <n v="12"/>
    <n v="52"/>
    <n v="12"/>
    <n v="56"/>
    <n v="12"/>
    <n v="56"/>
    <x v="8"/>
    <x v="2"/>
    <n v="1"/>
  </r>
  <r>
    <x v="1"/>
    <x v="13"/>
    <x v="105"/>
    <s v="MMR015CMP018"/>
    <s v="GCA"/>
    <s v="Rural"/>
    <n v="63"/>
    <n v="305"/>
    <n v="69"/>
    <n v="305"/>
    <n v="69"/>
    <n v="305"/>
    <x v="8"/>
    <x v="1"/>
    <n v="21"/>
  </r>
  <r>
    <x v="0"/>
    <x v="6"/>
    <x v="122"/>
    <s v="MMR001CMP038"/>
    <s v="GCA"/>
    <s v="Urban"/>
    <n v="70"/>
    <n v="278"/>
    <n v="37"/>
    <n v="156"/>
    <n v="71"/>
    <n v="277"/>
    <x v="8"/>
    <x v="1"/>
    <n v="13"/>
  </r>
  <r>
    <x v="0"/>
    <x v="5"/>
    <x v="115"/>
    <s v="MMR001CMP070"/>
    <s v="GCA"/>
    <s v="Urban"/>
    <n v="188"/>
    <n v="993"/>
    <n v="190"/>
    <n v="1021"/>
    <n v="190"/>
    <n v="1021"/>
    <x v="8"/>
    <x v="2"/>
    <n v="116"/>
  </r>
  <r>
    <x v="1"/>
    <x v="14"/>
    <x v="90"/>
    <s v="MMR015CMP014"/>
    <s v="GCA"/>
    <s v="Urban"/>
    <n v="9"/>
    <n v="38"/>
    <n v="9"/>
    <n v="37"/>
    <n v="9"/>
    <n v="37"/>
    <x v="8"/>
    <x v="1"/>
    <n v="0"/>
  </r>
  <r>
    <x v="0"/>
    <x v="6"/>
    <x v="122"/>
    <s v="MMR001CMP038"/>
    <s v="GCA"/>
    <s v="Urban"/>
    <n v="70"/>
    <n v="278"/>
    <n v="37"/>
    <n v="156"/>
    <n v="71"/>
    <n v="277"/>
    <x v="8"/>
    <x v="0"/>
    <n v="10"/>
  </r>
  <r>
    <x v="0"/>
    <x v="0"/>
    <x v="68"/>
    <s v="MMR001CMP002"/>
    <s v="GCA"/>
    <s v="Urban"/>
    <n v="57"/>
    <n v="233"/>
    <n v="58"/>
    <n v="241"/>
    <n v="58"/>
    <n v="241"/>
    <x v="9"/>
    <x v="1"/>
    <n v="27"/>
  </r>
  <r>
    <x v="0"/>
    <x v="0"/>
    <x v="55"/>
    <s v="MMR001CMP016"/>
    <s v="GCA"/>
    <s v="Urban"/>
    <n v="60"/>
    <n v="293"/>
    <n v="60"/>
    <n v="293"/>
    <n v="60"/>
    <n v="293"/>
    <x v="9"/>
    <x v="2"/>
    <n v="80"/>
  </r>
  <r>
    <x v="0"/>
    <x v="1"/>
    <x v="30"/>
    <s v="MMR001CMP184"/>
    <s v="GCA"/>
    <s v="Rural"/>
    <n v="35"/>
    <n v="220"/>
    <n v="35"/>
    <n v="173"/>
    <n v="35"/>
    <n v="173"/>
    <x v="9"/>
    <x v="0"/>
    <n v="18"/>
  </r>
  <r>
    <x v="0"/>
    <x v="11"/>
    <x v="31"/>
    <s v="MMR001CMP234"/>
    <s v="GCA"/>
    <s v="Urban"/>
    <n v="59"/>
    <n v="235"/>
    <n v="59"/>
    <n v="235"/>
    <n v="59"/>
    <n v="235"/>
    <x v="9"/>
    <x v="0"/>
    <n v="34"/>
  </r>
  <r>
    <x v="0"/>
    <x v="1"/>
    <x v="75"/>
    <s v="MMR001CMP183"/>
    <s v="GCA"/>
    <s v="Mixed"/>
    <n v="8"/>
    <n v="40"/>
    <n v="8"/>
    <m/>
    <n v="8"/>
    <n v="0"/>
    <x v="9"/>
    <x v="0"/>
    <n v="4"/>
  </r>
  <r>
    <x v="0"/>
    <x v="7"/>
    <x v="36"/>
    <s v="MMR001CMP049"/>
    <s v="GCA"/>
    <s v="Urban"/>
    <n v="116"/>
    <n v="659"/>
    <n v="113"/>
    <n v="641"/>
    <n v="120"/>
    <n v="680"/>
    <x v="9"/>
    <x v="2"/>
    <n v="186"/>
  </r>
  <r>
    <x v="0"/>
    <x v="2"/>
    <x v="2"/>
    <s v="MMR001CMP068"/>
    <s v="GCA"/>
    <s v="Urban"/>
    <n v="41"/>
    <n v="152"/>
    <n v="38"/>
    <n v="165"/>
    <n v="38"/>
    <n v="0"/>
    <x v="9"/>
    <x v="2"/>
    <n v="0"/>
  </r>
  <r>
    <x v="0"/>
    <x v="6"/>
    <x v="40"/>
    <s v="MMR001CMP039"/>
    <s v="GCA"/>
    <s v="Rural"/>
    <n v="48"/>
    <n v="199"/>
    <n v="46"/>
    <n v="192"/>
    <n v="46"/>
    <n v="192"/>
    <x v="9"/>
    <x v="1"/>
    <n v="25"/>
  </r>
  <r>
    <x v="0"/>
    <x v="7"/>
    <x v="36"/>
    <s v="MMR001CMP049"/>
    <s v="GCA"/>
    <s v="Urban"/>
    <n v="116"/>
    <n v="659"/>
    <n v="113"/>
    <n v="641"/>
    <n v="120"/>
    <n v="680"/>
    <x v="9"/>
    <x v="0"/>
    <n v="99"/>
  </r>
  <r>
    <x v="0"/>
    <x v="0"/>
    <x v="68"/>
    <s v="MMR001CMP002"/>
    <s v="GCA"/>
    <s v="Urban"/>
    <n v="57"/>
    <n v="233"/>
    <n v="58"/>
    <n v="241"/>
    <n v="58"/>
    <n v="241"/>
    <x v="9"/>
    <x v="2"/>
    <n v="54"/>
  </r>
  <r>
    <x v="0"/>
    <x v="1"/>
    <x v="30"/>
    <s v="MMR001CMP184"/>
    <s v="GCA"/>
    <s v="Rural"/>
    <n v="35"/>
    <n v="220"/>
    <n v="35"/>
    <n v="173"/>
    <n v="35"/>
    <n v="173"/>
    <x v="9"/>
    <x v="1"/>
    <n v="28"/>
  </r>
  <r>
    <x v="0"/>
    <x v="1"/>
    <x v="30"/>
    <s v="MMR001CMP184"/>
    <s v="GCA"/>
    <s v="Rural"/>
    <n v="35"/>
    <n v="220"/>
    <n v="35"/>
    <n v="173"/>
    <n v="35"/>
    <n v="173"/>
    <x v="9"/>
    <x v="2"/>
    <n v="46"/>
  </r>
  <r>
    <x v="0"/>
    <x v="0"/>
    <x v="53"/>
    <s v="MMR001CMP162"/>
    <s v="GCA"/>
    <s v="Rural"/>
    <n v="43"/>
    <n v="207"/>
    <n v="43"/>
    <n v="269"/>
    <n v="43"/>
    <n v="270"/>
    <x v="9"/>
    <x v="0"/>
    <n v="41"/>
  </r>
  <r>
    <x v="0"/>
    <x v="7"/>
    <x v="36"/>
    <s v="MMR001CMP049"/>
    <s v="GCA"/>
    <s v="Urban"/>
    <n v="116"/>
    <n v="659"/>
    <n v="113"/>
    <n v="641"/>
    <n v="120"/>
    <n v="680"/>
    <x v="9"/>
    <x v="1"/>
    <n v="87"/>
  </r>
  <r>
    <x v="0"/>
    <x v="0"/>
    <x v="0"/>
    <s v="MMR001CMP008"/>
    <s v="GCA"/>
    <s v="Urban"/>
    <n v="101"/>
    <n v="544"/>
    <n v="94"/>
    <n v="503"/>
    <n v="101"/>
    <n v="544"/>
    <x v="9"/>
    <x v="0"/>
    <n v="65"/>
  </r>
  <r>
    <x v="0"/>
    <x v="0"/>
    <x v="55"/>
    <s v="MMR001CMP016"/>
    <s v="GCA"/>
    <s v="Urban"/>
    <n v="60"/>
    <n v="293"/>
    <n v="60"/>
    <n v="293"/>
    <n v="60"/>
    <n v="293"/>
    <x v="9"/>
    <x v="0"/>
    <n v="39"/>
  </r>
  <r>
    <x v="0"/>
    <x v="0"/>
    <x v="55"/>
    <s v="MMR001CMP016"/>
    <s v="GCA"/>
    <s v="Urban"/>
    <n v="60"/>
    <n v="293"/>
    <n v="60"/>
    <n v="293"/>
    <n v="60"/>
    <n v="293"/>
    <x v="9"/>
    <x v="1"/>
    <n v="41"/>
  </r>
  <r>
    <x v="0"/>
    <x v="6"/>
    <x v="40"/>
    <s v="MMR001CMP039"/>
    <s v="GCA"/>
    <s v="Rural"/>
    <n v="48"/>
    <n v="199"/>
    <n v="46"/>
    <n v="192"/>
    <n v="46"/>
    <n v="192"/>
    <x v="9"/>
    <x v="0"/>
    <n v="27"/>
  </r>
  <r>
    <x v="0"/>
    <x v="8"/>
    <x v="38"/>
    <s v="MMR001CMP223"/>
    <s v="GCA"/>
    <s v="Rural"/>
    <n v="123"/>
    <n v="582"/>
    <n v="130"/>
    <n v="600"/>
    <n v="142"/>
    <n v="0"/>
    <x v="9"/>
    <x v="2"/>
    <n v="0"/>
  </r>
  <r>
    <x v="0"/>
    <x v="6"/>
    <x v="9"/>
    <s v="MMR001CMP029"/>
    <s v="GCA"/>
    <s v="Rural"/>
    <n v="222"/>
    <n v="1208"/>
    <n v="222"/>
    <n v="1208"/>
    <n v="222"/>
    <n v="1208"/>
    <x v="9"/>
    <x v="2"/>
    <n v="263"/>
  </r>
  <r>
    <x v="0"/>
    <x v="1"/>
    <x v="70"/>
    <s v="MMR001CMP169"/>
    <s v="GCA"/>
    <s v="Rural"/>
    <n v="36"/>
    <n v="220"/>
    <n v="36"/>
    <n v="220"/>
    <n v="36"/>
    <n v="220"/>
    <x v="9"/>
    <x v="1"/>
    <n v="30"/>
  </r>
  <r>
    <x v="0"/>
    <x v="1"/>
    <x v="54"/>
    <s v="MMR001CMP148"/>
    <s v="GCA"/>
    <s v="Mixed"/>
    <n v="14"/>
    <n v="47"/>
    <n v="14"/>
    <n v="47"/>
    <n v="14"/>
    <n v="47"/>
    <x v="9"/>
    <x v="1"/>
    <n v="5"/>
  </r>
  <r>
    <x v="0"/>
    <x v="1"/>
    <x v="34"/>
    <s v="MMR001CMP105"/>
    <s v="GCA"/>
    <s v="Rural"/>
    <n v="19"/>
    <n v="72"/>
    <n v="19"/>
    <n v="72"/>
    <n v="19"/>
    <n v="72"/>
    <x v="9"/>
    <x v="0"/>
    <n v="14"/>
  </r>
  <r>
    <x v="0"/>
    <x v="1"/>
    <x v="70"/>
    <s v="MMR001CMP169"/>
    <s v="GCA"/>
    <s v="Rural"/>
    <n v="36"/>
    <n v="220"/>
    <n v="36"/>
    <n v="220"/>
    <n v="36"/>
    <n v="220"/>
    <x v="9"/>
    <x v="2"/>
    <n v="60"/>
  </r>
  <r>
    <x v="0"/>
    <x v="0"/>
    <x v="0"/>
    <s v="MMR001CMP008"/>
    <s v="GCA"/>
    <s v="Urban"/>
    <n v="101"/>
    <n v="544"/>
    <n v="94"/>
    <n v="503"/>
    <n v="101"/>
    <n v="544"/>
    <x v="9"/>
    <x v="1"/>
    <n v="85"/>
  </r>
  <r>
    <x v="0"/>
    <x v="1"/>
    <x v="54"/>
    <s v="MMR001CMP148"/>
    <s v="GCA"/>
    <s v="Mixed"/>
    <n v="14"/>
    <n v="47"/>
    <n v="14"/>
    <n v="47"/>
    <n v="14"/>
    <n v="47"/>
    <x v="9"/>
    <x v="0"/>
    <n v="3"/>
  </r>
  <r>
    <x v="0"/>
    <x v="6"/>
    <x v="9"/>
    <s v="MMR001CMP029"/>
    <s v="GCA"/>
    <s v="Rural"/>
    <n v="222"/>
    <n v="1208"/>
    <n v="222"/>
    <n v="1208"/>
    <n v="222"/>
    <n v="1208"/>
    <x v="9"/>
    <x v="1"/>
    <n v="98"/>
  </r>
  <r>
    <x v="0"/>
    <x v="1"/>
    <x v="75"/>
    <s v="MMR001CMP183"/>
    <s v="GCA"/>
    <s v="Mixed"/>
    <n v="8"/>
    <n v="40"/>
    <n v="8"/>
    <m/>
    <n v="8"/>
    <n v="0"/>
    <x v="9"/>
    <x v="2"/>
    <n v="0"/>
  </r>
  <r>
    <x v="0"/>
    <x v="1"/>
    <x v="75"/>
    <s v="MMR001CMP183"/>
    <s v="GCA"/>
    <s v="Mixed"/>
    <n v="8"/>
    <n v="40"/>
    <n v="8"/>
    <m/>
    <n v="8"/>
    <n v="0"/>
    <x v="9"/>
    <x v="1"/>
    <n v="5"/>
  </r>
  <r>
    <x v="0"/>
    <x v="5"/>
    <x v="48"/>
    <s v="MMR001CMP121"/>
    <s v="NGCA"/>
    <s v="Rural"/>
    <n v="1695"/>
    <n v="7145"/>
    <n v="1501"/>
    <n v="8042"/>
    <n v="1643"/>
    <n v="8780"/>
    <x v="9"/>
    <x v="0"/>
    <n v="1347"/>
  </r>
  <r>
    <x v="0"/>
    <x v="5"/>
    <x v="48"/>
    <s v="MMR001CMP121"/>
    <s v="NGCA"/>
    <s v="Rural"/>
    <n v="1695"/>
    <n v="7145"/>
    <n v="1501"/>
    <n v="8042"/>
    <n v="1643"/>
    <n v="8780"/>
    <x v="9"/>
    <x v="1"/>
    <n v="1262"/>
  </r>
  <r>
    <x v="0"/>
    <x v="0"/>
    <x v="7"/>
    <s v="MMR001CMP019"/>
    <s v="GCA"/>
    <s v="Urban"/>
    <n v="105"/>
    <n v="462"/>
    <n v="103"/>
    <n v="462"/>
    <n v="123"/>
    <n v="463"/>
    <x v="9"/>
    <x v="2"/>
    <n v="0"/>
  </r>
  <r>
    <x v="0"/>
    <x v="1"/>
    <x v="54"/>
    <s v="MMR001CMP148"/>
    <s v="GCA"/>
    <s v="Mixed"/>
    <n v="14"/>
    <n v="47"/>
    <n v="14"/>
    <n v="47"/>
    <n v="14"/>
    <n v="47"/>
    <x v="9"/>
    <x v="2"/>
    <n v="8"/>
  </r>
  <r>
    <x v="0"/>
    <x v="0"/>
    <x v="68"/>
    <s v="MMR001CMP002"/>
    <s v="GCA"/>
    <s v="Urban"/>
    <n v="57"/>
    <n v="233"/>
    <n v="58"/>
    <n v="241"/>
    <n v="58"/>
    <n v="241"/>
    <x v="9"/>
    <x v="0"/>
    <n v="27"/>
  </r>
  <r>
    <x v="0"/>
    <x v="6"/>
    <x v="37"/>
    <s v="MMR001CMP040"/>
    <s v="GCA"/>
    <s v="Rural"/>
    <n v="428"/>
    <n v="2219"/>
    <n v="396"/>
    <n v="2120"/>
    <n v="396"/>
    <n v="2120"/>
    <x v="9"/>
    <x v="0"/>
    <n v="297"/>
  </r>
  <r>
    <x v="0"/>
    <x v="1"/>
    <x v="70"/>
    <s v="MMR001CMP169"/>
    <s v="GCA"/>
    <s v="Rural"/>
    <n v="36"/>
    <n v="220"/>
    <n v="36"/>
    <n v="220"/>
    <n v="36"/>
    <n v="220"/>
    <x v="9"/>
    <x v="0"/>
    <n v="30"/>
  </r>
  <r>
    <x v="0"/>
    <x v="2"/>
    <x v="2"/>
    <s v="MMR001CMP068"/>
    <s v="GCA"/>
    <s v="Urban"/>
    <n v="41"/>
    <n v="152"/>
    <n v="38"/>
    <n v="165"/>
    <n v="38"/>
    <n v="0"/>
    <x v="9"/>
    <x v="0"/>
    <n v="18"/>
  </r>
  <r>
    <x v="0"/>
    <x v="0"/>
    <x v="7"/>
    <s v="MMR001CMP019"/>
    <s v="GCA"/>
    <s v="Urban"/>
    <n v="105"/>
    <n v="462"/>
    <n v="103"/>
    <n v="462"/>
    <n v="123"/>
    <n v="463"/>
    <x v="9"/>
    <x v="1"/>
    <n v="0"/>
  </r>
  <r>
    <x v="0"/>
    <x v="0"/>
    <x v="7"/>
    <s v="MMR001CMP019"/>
    <s v="GCA"/>
    <s v="Urban"/>
    <n v="105"/>
    <n v="462"/>
    <n v="103"/>
    <n v="462"/>
    <n v="123"/>
    <n v="463"/>
    <x v="9"/>
    <x v="0"/>
    <n v="0"/>
  </r>
  <r>
    <x v="0"/>
    <x v="2"/>
    <x v="2"/>
    <s v="MMR001CMP068"/>
    <s v="GCA"/>
    <s v="Urban"/>
    <n v="41"/>
    <n v="152"/>
    <n v="38"/>
    <n v="165"/>
    <n v="38"/>
    <n v="0"/>
    <x v="9"/>
    <x v="1"/>
    <n v="25"/>
  </r>
  <r>
    <x v="0"/>
    <x v="7"/>
    <x v="43"/>
    <s v="MMR001CMP055"/>
    <s v="GCA"/>
    <s v="Urban"/>
    <n v="25"/>
    <n v="104"/>
    <n v="24"/>
    <n v="107"/>
    <n v="24"/>
    <n v="107"/>
    <x v="9"/>
    <x v="2"/>
    <n v="35"/>
  </r>
  <r>
    <x v="0"/>
    <x v="7"/>
    <x v="43"/>
    <s v="MMR001CMP055"/>
    <s v="GCA"/>
    <s v="Urban"/>
    <n v="25"/>
    <n v="104"/>
    <n v="24"/>
    <n v="107"/>
    <n v="24"/>
    <n v="107"/>
    <x v="9"/>
    <x v="1"/>
    <n v="17"/>
  </r>
  <r>
    <x v="0"/>
    <x v="3"/>
    <x v="3"/>
    <s v="MMR001CMP078"/>
    <s v="GCA"/>
    <s v="Mixed"/>
    <n v="13"/>
    <n v="64"/>
    <n v="13"/>
    <n v="64"/>
    <n v="13"/>
    <n v="64"/>
    <x v="9"/>
    <x v="2"/>
    <n v="15"/>
  </r>
  <r>
    <x v="0"/>
    <x v="7"/>
    <x v="43"/>
    <s v="MMR001CMP055"/>
    <s v="GCA"/>
    <s v="Urban"/>
    <n v="25"/>
    <n v="104"/>
    <n v="24"/>
    <n v="107"/>
    <n v="24"/>
    <n v="107"/>
    <x v="9"/>
    <x v="0"/>
    <n v="18"/>
  </r>
  <r>
    <x v="0"/>
    <x v="6"/>
    <x v="37"/>
    <s v="MMR001CMP040"/>
    <s v="GCA"/>
    <s v="Rural"/>
    <n v="428"/>
    <n v="2219"/>
    <n v="396"/>
    <n v="2120"/>
    <n v="396"/>
    <n v="2120"/>
    <x v="9"/>
    <x v="1"/>
    <n v="290"/>
  </r>
  <r>
    <x v="0"/>
    <x v="6"/>
    <x v="37"/>
    <s v="MMR001CMP040"/>
    <s v="GCA"/>
    <s v="Rural"/>
    <n v="428"/>
    <n v="2219"/>
    <n v="396"/>
    <n v="2120"/>
    <n v="396"/>
    <n v="2120"/>
    <x v="9"/>
    <x v="2"/>
    <n v="587"/>
  </r>
  <r>
    <x v="0"/>
    <x v="5"/>
    <x v="48"/>
    <s v="MMR001CMP121"/>
    <s v="NGCA"/>
    <s v="Rural"/>
    <n v="1695"/>
    <n v="7145"/>
    <n v="1501"/>
    <n v="8042"/>
    <n v="1643"/>
    <n v="8780"/>
    <x v="9"/>
    <x v="2"/>
    <n v="2615"/>
  </r>
  <r>
    <x v="0"/>
    <x v="0"/>
    <x v="74"/>
    <s v="MMR001CMP010"/>
    <s v="GCA"/>
    <s v="Urban"/>
    <n v="6"/>
    <n v="39"/>
    <n v="6"/>
    <n v="39"/>
    <n v="28"/>
    <n v="145"/>
    <x v="9"/>
    <x v="1"/>
    <n v="13"/>
  </r>
  <r>
    <x v="0"/>
    <x v="6"/>
    <x v="60"/>
    <s v="MMR001CMP025"/>
    <s v="GCA"/>
    <s v="Urban"/>
    <n v="65"/>
    <n v="328"/>
    <n v="31"/>
    <n v="170"/>
    <n v="65"/>
    <n v="328"/>
    <x v="9"/>
    <x v="2"/>
    <n v="83"/>
  </r>
  <r>
    <x v="0"/>
    <x v="6"/>
    <x v="60"/>
    <s v="MMR001CMP025"/>
    <s v="GCA"/>
    <s v="Urban"/>
    <n v="65"/>
    <n v="328"/>
    <n v="31"/>
    <n v="170"/>
    <n v="65"/>
    <n v="328"/>
    <x v="9"/>
    <x v="1"/>
    <n v="44"/>
  </r>
  <r>
    <x v="0"/>
    <x v="6"/>
    <x v="50"/>
    <s v="MMR001CMP119"/>
    <s v="NGCA"/>
    <s v="Rural"/>
    <n v="608"/>
    <n v="2639"/>
    <n v="500"/>
    <n v="2145"/>
    <n v="586"/>
    <n v="2614"/>
    <x v="9"/>
    <x v="0"/>
    <n v="251"/>
  </r>
  <r>
    <x v="0"/>
    <x v="6"/>
    <x v="60"/>
    <s v="MMR001CMP025"/>
    <s v="GCA"/>
    <s v="Urban"/>
    <n v="65"/>
    <n v="328"/>
    <n v="31"/>
    <n v="170"/>
    <n v="65"/>
    <n v="328"/>
    <x v="9"/>
    <x v="0"/>
    <n v="39"/>
  </r>
  <r>
    <x v="0"/>
    <x v="0"/>
    <x v="53"/>
    <s v="MMR001CMP162"/>
    <s v="GCA"/>
    <s v="Rural"/>
    <n v="43"/>
    <n v="207"/>
    <n v="43"/>
    <n v="269"/>
    <n v="43"/>
    <n v="270"/>
    <x v="9"/>
    <x v="1"/>
    <n v="42"/>
  </r>
  <r>
    <x v="0"/>
    <x v="6"/>
    <x v="18"/>
    <s v="MMR001CMP160"/>
    <s v="NGCA"/>
    <s v="Rural"/>
    <n v="90"/>
    <n v="508"/>
    <n v="98"/>
    <n v="554"/>
    <n v="124"/>
    <n v="319"/>
    <x v="9"/>
    <x v="1"/>
    <n v="78"/>
  </r>
  <r>
    <x v="0"/>
    <x v="6"/>
    <x v="18"/>
    <s v="MMR001CMP160"/>
    <s v="NGCA"/>
    <s v="Rural"/>
    <n v="90"/>
    <n v="508"/>
    <n v="98"/>
    <n v="554"/>
    <n v="124"/>
    <n v="319"/>
    <x v="9"/>
    <x v="2"/>
    <n v="157"/>
  </r>
  <r>
    <x v="0"/>
    <x v="3"/>
    <x v="6"/>
    <s v="MMR001CMP077"/>
    <s v="GCA"/>
    <s v="Mixed"/>
    <n v="18"/>
    <n v="79"/>
    <n v="18"/>
    <n v="81"/>
    <n v="18"/>
    <n v="81"/>
    <x v="9"/>
    <x v="1"/>
    <n v="16"/>
  </r>
  <r>
    <x v="0"/>
    <x v="0"/>
    <x v="74"/>
    <s v="MMR001CMP010"/>
    <s v="GCA"/>
    <s v="Urban"/>
    <n v="6"/>
    <n v="39"/>
    <n v="6"/>
    <n v="39"/>
    <n v="28"/>
    <n v="145"/>
    <x v="9"/>
    <x v="0"/>
    <n v="11"/>
  </r>
  <r>
    <x v="0"/>
    <x v="5"/>
    <x v="51"/>
    <s v="MMR001CMP069"/>
    <s v="GCA"/>
    <s v="Urban"/>
    <n v="124"/>
    <n v="544"/>
    <n v="124"/>
    <n v="633"/>
    <n v="124"/>
    <n v="0"/>
    <x v="9"/>
    <x v="2"/>
    <n v="0"/>
  </r>
  <r>
    <x v="0"/>
    <x v="0"/>
    <x v="74"/>
    <s v="MMR001CMP010"/>
    <s v="GCA"/>
    <s v="Urban"/>
    <n v="6"/>
    <n v="39"/>
    <n v="6"/>
    <n v="39"/>
    <n v="28"/>
    <n v="145"/>
    <x v="9"/>
    <x v="2"/>
    <n v="24"/>
  </r>
  <r>
    <x v="0"/>
    <x v="8"/>
    <x v="69"/>
    <s v="MMR001CMP129"/>
    <s v="NGCA"/>
    <s v="Rural"/>
    <n v="245"/>
    <n v="1232"/>
    <n v="425"/>
    <n v="1982"/>
    <n v="425"/>
    <n v="0"/>
    <x v="9"/>
    <x v="0"/>
    <n v="130"/>
  </r>
  <r>
    <x v="0"/>
    <x v="8"/>
    <x v="69"/>
    <s v="MMR001CMP129"/>
    <s v="NGCA"/>
    <s v="Rural"/>
    <n v="245"/>
    <n v="1232"/>
    <n v="425"/>
    <n v="1982"/>
    <n v="425"/>
    <n v="0"/>
    <x v="9"/>
    <x v="1"/>
    <n v="160"/>
  </r>
  <r>
    <x v="0"/>
    <x v="8"/>
    <x v="69"/>
    <s v="MMR001CMP129"/>
    <s v="NGCA"/>
    <s v="Rural"/>
    <n v="245"/>
    <n v="1232"/>
    <n v="425"/>
    <n v="1982"/>
    <n v="425"/>
    <n v="0"/>
    <x v="9"/>
    <x v="2"/>
    <n v="0"/>
  </r>
  <r>
    <x v="0"/>
    <x v="6"/>
    <x v="56"/>
    <s v="MMR001CMP116"/>
    <s v="NGCA"/>
    <s v="Urban"/>
    <n v="1344"/>
    <n v="6811"/>
    <n v="352"/>
    <n v="1884"/>
    <m/>
    <n v="6602"/>
    <x v="9"/>
    <x v="2"/>
    <n v="1889"/>
  </r>
  <r>
    <x v="0"/>
    <x v="6"/>
    <x v="56"/>
    <s v="MMR001CMP116"/>
    <s v="NGCA"/>
    <s v="Urban"/>
    <n v="1344"/>
    <n v="6811"/>
    <n v="352"/>
    <n v="1884"/>
    <m/>
    <n v="6602"/>
    <x v="9"/>
    <x v="1"/>
    <n v="1160"/>
  </r>
  <r>
    <x v="0"/>
    <x v="6"/>
    <x v="56"/>
    <s v="MMR001CMP116"/>
    <s v="NGCA"/>
    <s v="Urban"/>
    <n v="1344"/>
    <n v="6811"/>
    <n v="352"/>
    <n v="1884"/>
    <m/>
    <n v="6602"/>
    <x v="9"/>
    <x v="0"/>
    <n v="729"/>
  </r>
  <r>
    <x v="0"/>
    <x v="3"/>
    <x v="57"/>
    <s v="MMR001CMP079"/>
    <s v="GCA"/>
    <s v="Urban"/>
    <n v="14"/>
    <n v="44"/>
    <n v="12"/>
    <n v="42"/>
    <n v="12"/>
    <n v="42"/>
    <x v="9"/>
    <x v="2"/>
    <n v="11"/>
  </r>
  <r>
    <x v="0"/>
    <x v="4"/>
    <x v="104"/>
    <s v="MMR001CMP043"/>
    <s v="NGCA"/>
    <s v="Sub-urban"/>
    <n v="154"/>
    <n v="920"/>
    <n v="512"/>
    <n v="1016"/>
    <n v="512"/>
    <n v="1016"/>
    <x v="9"/>
    <x v="0"/>
    <n v="101"/>
  </r>
  <r>
    <x v="0"/>
    <x v="1"/>
    <x v="16"/>
    <s v="MMR001CMP103"/>
    <s v="GCA"/>
    <s v="Rural"/>
    <n v="48"/>
    <n v="420"/>
    <n v="48"/>
    <n v="220"/>
    <n v="48"/>
    <n v="220"/>
    <x v="9"/>
    <x v="2"/>
    <n v="57"/>
  </r>
  <r>
    <x v="0"/>
    <x v="1"/>
    <x v="16"/>
    <s v="MMR001CMP103"/>
    <s v="GCA"/>
    <s v="Rural"/>
    <n v="48"/>
    <n v="420"/>
    <n v="48"/>
    <n v="220"/>
    <n v="48"/>
    <n v="220"/>
    <x v="9"/>
    <x v="1"/>
    <n v="31"/>
  </r>
  <r>
    <x v="0"/>
    <x v="10"/>
    <x v="81"/>
    <s v="MMR001CMP080"/>
    <s v="GCA"/>
    <s v="Urban"/>
    <n v="12"/>
    <n v="55"/>
    <n v="12"/>
    <n v="62"/>
    <n v="12"/>
    <n v="62"/>
    <x v="9"/>
    <x v="0"/>
    <n v="6"/>
  </r>
  <r>
    <x v="0"/>
    <x v="10"/>
    <x v="81"/>
    <s v="MMR001CMP080"/>
    <s v="GCA"/>
    <s v="Urban"/>
    <n v="12"/>
    <n v="55"/>
    <n v="12"/>
    <n v="62"/>
    <n v="12"/>
    <n v="62"/>
    <x v="9"/>
    <x v="1"/>
    <n v="10"/>
  </r>
  <r>
    <x v="0"/>
    <x v="10"/>
    <x v="81"/>
    <s v="MMR001CMP080"/>
    <s v="GCA"/>
    <s v="Urban"/>
    <n v="12"/>
    <n v="55"/>
    <n v="12"/>
    <n v="62"/>
    <n v="12"/>
    <n v="62"/>
    <x v="9"/>
    <x v="2"/>
    <n v="16"/>
  </r>
  <r>
    <x v="0"/>
    <x v="1"/>
    <x v="16"/>
    <s v="MMR001CMP103"/>
    <s v="GCA"/>
    <s v="Rural"/>
    <n v="48"/>
    <n v="420"/>
    <n v="48"/>
    <n v="220"/>
    <n v="48"/>
    <n v="220"/>
    <x v="9"/>
    <x v="0"/>
    <n v="26"/>
  </r>
  <r>
    <x v="0"/>
    <x v="10"/>
    <x v="23"/>
    <s v="MMR001CMP152"/>
    <s v="GCA"/>
    <s v="Rural"/>
    <n v="18"/>
    <n v="141"/>
    <n v="13"/>
    <n v="76"/>
    <n v="19"/>
    <n v="100"/>
    <x v="9"/>
    <x v="2"/>
    <n v="21"/>
  </r>
  <r>
    <x v="0"/>
    <x v="3"/>
    <x v="57"/>
    <s v="MMR001CMP079"/>
    <s v="GCA"/>
    <s v="Urban"/>
    <n v="14"/>
    <n v="44"/>
    <n v="12"/>
    <n v="42"/>
    <n v="12"/>
    <n v="42"/>
    <x v="9"/>
    <x v="1"/>
    <n v="9"/>
  </r>
  <r>
    <x v="0"/>
    <x v="4"/>
    <x v="104"/>
    <s v="MMR001CMP043"/>
    <s v="NGCA"/>
    <s v="Sub-urban"/>
    <n v="154"/>
    <n v="920"/>
    <n v="512"/>
    <n v="1016"/>
    <n v="512"/>
    <n v="1016"/>
    <x v="9"/>
    <x v="1"/>
    <n v="103"/>
  </r>
  <r>
    <x v="0"/>
    <x v="3"/>
    <x v="57"/>
    <s v="MMR001CMP079"/>
    <s v="GCA"/>
    <s v="Urban"/>
    <n v="14"/>
    <n v="44"/>
    <n v="12"/>
    <n v="42"/>
    <n v="12"/>
    <n v="42"/>
    <x v="9"/>
    <x v="0"/>
    <n v="2"/>
  </r>
  <r>
    <x v="0"/>
    <x v="10"/>
    <x v="23"/>
    <s v="MMR001CMP152"/>
    <s v="GCA"/>
    <s v="Rural"/>
    <n v="18"/>
    <n v="141"/>
    <n v="13"/>
    <n v="76"/>
    <n v="19"/>
    <n v="100"/>
    <x v="9"/>
    <x v="1"/>
    <n v="14"/>
  </r>
  <r>
    <x v="0"/>
    <x v="10"/>
    <x v="23"/>
    <s v="MMR001CMP152"/>
    <s v="GCA"/>
    <s v="Rural"/>
    <n v="18"/>
    <n v="141"/>
    <n v="13"/>
    <n v="76"/>
    <n v="19"/>
    <n v="100"/>
    <x v="9"/>
    <x v="0"/>
    <n v="7"/>
  </r>
  <r>
    <x v="0"/>
    <x v="5"/>
    <x v="51"/>
    <s v="MMR001CMP069"/>
    <s v="GCA"/>
    <s v="Urban"/>
    <n v="124"/>
    <n v="544"/>
    <n v="124"/>
    <n v="633"/>
    <n v="124"/>
    <n v="0"/>
    <x v="9"/>
    <x v="0"/>
    <n v="54"/>
  </r>
  <r>
    <x v="0"/>
    <x v="5"/>
    <x v="51"/>
    <s v="MMR001CMP069"/>
    <s v="GCA"/>
    <s v="Urban"/>
    <n v="124"/>
    <n v="544"/>
    <n v="124"/>
    <n v="633"/>
    <n v="124"/>
    <n v="0"/>
    <x v="9"/>
    <x v="1"/>
    <n v="47"/>
  </r>
  <r>
    <x v="0"/>
    <x v="0"/>
    <x v="5"/>
    <s v="MMR001CMP012"/>
    <s v="GCA"/>
    <s v="Urban"/>
    <n v="6"/>
    <n v="28"/>
    <n v="6"/>
    <n v="31"/>
    <n v="6"/>
    <n v="31"/>
    <x v="9"/>
    <x v="2"/>
    <n v="11"/>
  </r>
  <r>
    <x v="0"/>
    <x v="0"/>
    <x v="5"/>
    <s v="MMR001CMP012"/>
    <s v="GCA"/>
    <s v="Urban"/>
    <n v="6"/>
    <n v="28"/>
    <n v="6"/>
    <n v="31"/>
    <n v="6"/>
    <n v="31"/>
    <x v="9"/>
    <x v="1"/>
    <n v="6"/>
  </r>
  <r>
    <x v="0"/>
    <x v="0"/>
    <x v="5"/>
    <s v="MMR001CMP012"/>
    <s v="GCA"/>
    <s v="Urban"/>
    <n v="6"/>
    <n v="28"/>
    <n v="6"/>
    <n v="31"/>
    <n v="6"/>
    <n v="31"/>
    <x v="9"/>
    <x v="0"/>
    <n v="5"/>
  </r>
  <r>
    <x v="0"/>
    <x v="6"/>
    <x v="22"/>
    <s v="MMR001CMP027"/>
    <s v="GCA"/>
    <s v="Rural"/>
    <n v="22"/>
    <n v="128"/>
    <n v="21"/>
    <n v="123"/>
    <n v="22"/>
    <n v="128"/>
    <x v="9"/>
    <x v="2"/>
    <n v="31"/>
  </r>
  <r>
    <x v="0"/>
    <x v="4"/>
    <x v="104"/>
    <s v="MMR001CMP043"/>
    <s v="NGCA"/>
    <s v="Sub-urban"/>
    <n v="154"/>
    <n v="920"/>
    <n v="512"/>
    <n v="1016"/>
    <n v="512"/>
    <n v="1016"/>
    <x v="9"/>
    <x v="2"/>
    <n v="204"/>
  </r>
  <r>
    <x v="0"/>
    <x v="0"/>
    <x v="53"/>
    <s v="MMR001CMP162"/>
    <s v="GCA"/>
    <s v="Rural"/>
    <n v="43"/>
    <n v="207"/>
    <n v="43"/>
    <n v="269"/>
    <n v="43"/>
    <n v="270"/>
    <x v="9"/>
    <x v="2"/>
    <n v="83"/>
  </r>
  <r>
    <x v="0"/>
    <x v="3"/>
    <x v="3"/>
    <s v="MMR001CMP078"/>
    <s v="GCA"/>
    <s v="Mixed"/>
    <n v="13"/>
    <n v="64"/>
    <n v="13"/>
    <n v="64"/>
    <n v="13"/>
    <n v="64"/>
    <x v="9"/>
    <x v="0"/>
    <n v="5"/>
  </r>
  <r>
    <x v="0"/>
    <x v="6"/>
    <x v="18"/>
    <s v="MMR001CMP160"/>
    <s v="NGCA"/>
    <s v="Rural"/>
    <n v="90"/>
    <n v="508"/>
    <n v="98"/>
    <n v="554"/>
    <n v="124"/>
    <n v="319"/>
    <x v="9"/>
    <x v="0"/>
    <n v="79"/>
  </r>
  <r>
    <x v="0"/>
    <x v="3"/>
    <x v="6"/>
    <s v="MMR001CMP077"/>
    <s v="GCA"/>
    <s v="Mixed"/>
    <n v="18"/>
    <n v="79"/>
    <n v="18"/>
    <n v="81"/>
    <n v="18"/>
    <n v="81"/>
    <x v="9"/>
    <x v="2"/>
    <n v="22"/>
  </r>
  <r>
    <x v="0"/>
    <x v="0"/>
    <x v="61"/>
    <s v="MMR001CMP024"/>
    <s v="GCA"/>
    <s v="Rural"/>
    <n v="67"/>
    <n v="327"/>
    <n v="68"/>
    <n v="327"/>
    <n v="68"/>
    <n v="327"/>
    <x v="9"/>
    <x v="2"/>
    <n v="35"/>
  </r>
  <r>
    <x v="0"/>
    <x v="1"/>
    <x v="34"/>
    <s v="MMR001CMP105"/>
    <s v="GCA"/>
    <s v="Rural"/>
    <n v="19"/>
    <n v="72"/>
    <n v="19"/>
    <n v="72"/>
    <n v="19"/>
    <n v="72"/>
    <x v="9"/>
    <x v="1"/>
    <n v="15"/>
  </r>
  <r>
    <x v="0"/>
    <x v="1"/>
    <x v="34"/>
    <s v="MMR001CMP105"/>
    <s v="GCA"/>
    <s v="Rural"/>
    <n v="19"/>
    <n v="72"/>
    <n v="19"/>
    <n v="72"/>
    <n v="19"/>
    <n v="72"/>
    <x v="9"/>
    <x v="2"/>
    <n v="29"/>
  </r>
  <r>
    <x v="0"/>
    <x v="0"/>
    <x v="61"/>
    <s v="MMR001CMP024"/>
    <s v="GCA"/>
    <s v="Rural"/>
    <n v="67"/>
    <n v="327"/>
    <n v="68"/>
    <n v="327"/>
    <n v="68"/>
    <n v="327"/>
    <x v="9"/>
    <x v="1"/>
    <n v="19"/>
  </r>
  <r>
    <x v="0"/>
    <x v="5"/>
    <x v="73"/>
    <s v="MMR001CMP122"/>
    <s v="NGCA"/>
    <s v="Rural"/>
    <n v="662"/>
    <n v="3293"/>
    <n v="586"/>
    <n v="2829"/>
    <n v="586"/>
    <n v="2829"/>
    <x v="9"/>
    <x v="0"/>
    <n v="159"/>
  </r>
  <r>
    <x v="0"/>
    <x v="5"/>
    <x v="15"/>
    <s v="MMR001CMP131"/>
    <s v="NGCA"/>
    <s v="Rural"/>
    <n v="375"/>
    <n v="1598"/>
    <n v="375"/>
    <m/>
    <n v="375"/>
    <n v="0"/>
    <x v="9"/>
    <x v="0"/>
    <n v="78"/>
  </r>
  <r>
    <x v="0"/>
    <x v="5"/>
    <x v="73"/>
    <s v="MMR001CMP122"/>
    <s v="NGCA"/>
    <s v="Rural"/>
    <n v="662"/>
    <n v="3293"/>
    <n v="586"/>
    <n v="2829"/>
    <n v="586"/>
    <n v="2829"/>
    <x v="9"/>
    <x v="1"/>
    <n v="184"/>
  </r>
  <r>
    <x v="0"/>
    <x v="5"/>
    <x v="15"/>
    <s v="MMR001CMP131"/>
    <s v="NGCA"/>
    <s v="Rural"/>
    <n v="375"/>
    <n v="1598"/>
    <n v="375"/>
    <m/>
    <n v="375"/>
    <n v="0"/>
    <x v="9"/>
    <x v="1"/>
    <n v="104"/>
  </r>
  <r>
    <x v="0"/>
    <x v="5"/>
    <x v="15"/>
    <s v="MMR001CMP131"/>
    <s v="NGCA"/>
    <s v="Rural"/>
    <n v="375"/>
    <n v="1598"/>
    <n v="375"/>
    <m/>
    <n v="375"/>
    <n v="0"/>
    <x v="9"/>
    <x v="2"/>
    <n v="0"/>
  </r>
  <r>
    <x v="0"/>
    <x v="7"/>
    <x v="13"/>
    <s v="MMR001CMP053"/>
    <s v="GCA"/>
    <s v="Urban"/>
    <n v="15"/>
    <n v="64"/>
    <n v="15"/>
    <n v="73"/>
    <n v="15"/>
    <n v="73"/>
    <x v="9"/>
    <x v="0"/>
    <n v="8"/>
  </r>
  <r>
    <x v="0"/>
    <x v="7"/>
    <x v="13"/>
    <s v="MMR001CMP053"/>
    <s v="GCA"/>
    <s v="Urban"/>
    <n v="15"/>
    <n v="64"/>
    <n v="15"/>
    <n v="73"/>
    <n v="15"/>
    <n v="73"/>
    <x v="9"/>
    <x v="1"/>
    <n v="10"/>
  </r>
  <r>
    <x v="0"/>
    <x v="7"/>
    <x v="13"/>
    <s v="MMR001CMP053"/>
    <s v="GCA"/>
    <s v="Urban"/>
    <n v="15"/>
    <n v="64"/>
    <n v="15"/>
    <n v="73"/>
    <n v="15"/>
    <n v="73"/>
    <x v="9"/>
    <x v="2"/>
    <n v="18"/>
  </r>
  <r>
    <x v="0"/>
    <x v="8"/>
    <x v="24"/>
    <s v="MMR001CMP128"/>
    <s v="NGCA"/>
    <s v="Rural"/>
    <n v="545"/>
    <n v="2560"/>
    <n v="553"/>
    <n v="2692"/>
    <n v="553"/>
    <n v="0"/>
    <x v="9"/>
    <x v="0"/>
    <n v="129"/>
  </r>
  <r>
    <x v="0"/>
    <x v="8"/>
    <x v="24"/>
    <s v="MMR001CMP128"/>
    <s v="NGCA"/>
    <s v="Rural"/>
    <n v="545"/>
    <n v="2560"/>
    <n v="553"/>
    <n v="2692"/>
    <n v="553"/>
    <n v="0"/>
    <x v="9"/>
    <x v="1"/>
    <n v="115"/>
  </r>
  <r>
    <x v="0"/>
    <x v="8"/>
    <x v="24"/>
    <s v="MMR001CMP128"/>
    <s v="NGCA"/>
    <s v="Rural"/>
    <n v="545"/>
    <n v="2560"/>
    <n v="553"/>
    <n v="2692"/>
    <n v="553"/>
    <n v="0"/>
    <x v="9"/>
    <x v="2"/>
    <n v="0"/>
  </r>
  <r>
    <x v="0"/>
    <x v="0"/>
    <x v="61"/>
    <s v="MMR001CMP024"/>
    <s v="GCA"/>
    <s v="Rural"/>
    <n v="67"/>
    <n v="327"/>
    <n v="68"/>
    <n v="327"/>
    <n v="68"/>
    <n v="327"/>
    <x v="9"/>
    <x v="0"/>
    <n v="16"/>
  </r>
  <r>
    <x v="0"/>
    <x v="5"/>
    <x v="8"/>
    <s v="MMR001CMP059"/>
    <s v="GCA"/>
    <s v="Urban"/>
    <n v="24"/>
    <n v="89"/>
    <n v="27"/>
    <n v="101"/>
    <n v="27"/>
    <n v="0"/>
    <x v="9"/>
    <x v="1"/>
    <n v="9"/>
  </r>
  <r>
    <x v="0"/>
    <x v="0"/>
    <x v="0"/>
    <s v="MMR001CMP008"/>
    <s v="GCA"/>
    <s v="Urban"/>
    <n v="101"/>
    <n v="544"/>
    <n v="94"/>
    <n v="503"/>
    <n v="101"/>
    <n v="544"/>
    <x v="9"/>
    <x v="2"/>
    <n v="150"/>
  </r>
  <r>
    <x v="0"/>
    <x v="6"/>
    <x v="22"/>
    <s v="MMR001CMP027"/>
    <s v="GCA"/>
    <s v="Rural"/>
    <n v="22"/>
    <n v="128"/>
    <n v="21"/>
    <n v="123"/>
    <n v="22"/>
    <n v="128"/>
    <x v="9"/>
    <x v="1"/>
    <n v="18"/>
  </r>
  <r>
    <x v="0"/>
    <x v="6"/>
    <x v="22"/>
    <s v="MMR001CMP027"/>
    <s v="GCA"/>
    <s v="Rural"/>
    <n v="22"/>
    <n v="128"/>
    <n v="21"/>
    <n v="123"/>
    <n v="22"/>
    <n v="128"/>
    <x v="9"/>
    <x v="0"/>
    <n v="13"/>
  </r>
  <r>
    <x v="0"/>
    <x v="0"/>
    <x v="64"/>
    <s v="MMR001CMP005"/>
    <s v="GCA"/>
    <s v="Urban"/>
    <n v="43"/>
    <n v="216"/>
    <n v="32"/>
    <n v="171"/>
    <n v="43"/>
    <n v="216"/>
    <x v="9"/>
    <x v="0"/>
    <n v="27"/>
  </r>
  <r>
    <x v="0"/>
    <x v="0"/>
    <x v="64"/>
    <s v="MMR001CMP005"/>
    <s v="GCA"/>
    <s v="Urban"/>
    <n v="43"/>
    <n v="216"/>
    <n v="32"/>
    <n v="171"/>
    <n v="43"/>
    <n v="216"/>
    <x v="9"/>
    <x v="1"/>
    <n v="29"/>
  </r>
  <r>
    <x v="0"/>
    <x v="0"/>
    <x v="64"/>
    <s v="MMR001CMP005"/>
    <s v="GCA"/>
    <s v="Urban"/>
    <n v="43"/>
    <n v="216"/>
    <n v="32"/>
    <n v="171"/>
    <n v="43"/>
    <n v="216"/>
    <x v="9"/>
    <x v="2"/>
    <n v="56"/>
  </r>
  <r>
    <x v="0"/>
    <x v="6"/>
    <x v="62"/>
    <s v="MMR001CMP115"/>
    <s v="NGCA"/>
    <s v="Sub-urban"/>
    <n v="136"/>
    <n v="1116"/>
    <n v="146"/>
    <n v="1072"/>
    <n v="146"/>
    <n v="1072"/>
    <x v="9"/>
    <x v="0"/>
    <n v="96"/>
  </r>
  <r>
    <x v="0"/>
    <x v="3"/>
    <x v="6"/>
    <s v="MMR001CMP077"/>
    <s v="GCA"/>
    <s v="Mixed"/>
    <n v="18"/>
    <n v="79"/>
    <n v="18"/>
    <n v="81"/>
    <n v="18"/>
    <n v="81"/>
    <x v="9"/>
    <x v="0"/>
    <n v="6"/>
  </r>
  <r>
    <x v="0"/>
    <x v="5"/>
    <x v="8"/>
    <s v="MMR001CMP059"/>
    <s v="GCA"/>
    <s v="Urban"/>
    <n v="24"/>
    <n v="89"/>
    <n v="27"/>
    <n v="101"/>
    <n v="27"/>
    <n v="0"/>
    <x v="9"/>
    <x v="0"/>
    <n v="7"/>
  </r>
  <r>
    <x v="0"/>
    <x v="3"/>
    <x v="3"/>
    <s v="MMR001CMP078"/>
    <s v="GCA"/>
    <s v="Mixed"/>
    <n v="13"/>
    <n v="64"/>
    <n v="13"/>
    <n v="64"/>
    <n v="13"/>
    <n v="64"/>
    <x v="9"/>
    <x v="1"/>
    <n v="10"/>
  </r>
  <r>
    <x v="0"/>
    <x v="5"/>
    <x v="8"/>
    <s v="MMR001CMP059"/>
    <s v="GCA"/>
    <s v="Urban"/>
    <n v="24"/>
    <n v="89"/>
    <n v="27"/>
    <n v="101"/>
    <n v="27"/>
    <n v="0"/>
    <x v="9"/>
    <x v="2"/>
    <n v="0"/>
  </r>
  <r>
    <x v="0"/>
    <x v="1"/>
    <x v="45"/>
    <s v="MMR001CMP174"/>
    <s v="GCA"/>
    <s v="Urban"/>
    <n v="65"/>
    <n v="347"/>
    <n v="66"/>
    <n v="354"/>
    <n v="66"/>
    <n v="0"/>
    <x v="9"/>
    <x v="2"/>
    <n v="0"/>
  </r>
  <r>
    <x v="0"/>
    <x v="1"/>
    <x v="45"/>
    <s v="MMR001CMP174"/>
    <s v="GCA"/>
    <s v="Urban"/>
    <n v="65"/>
    <n v="347"/>
    <n v="66"/>
    <n v="354"/>
    <n v="66"/>
    <n v="0"/>
    <x v="9"/>
    <x v="1"/>
    <n v="44"/>
  </r>
  <r>
    <x v="0"/>
    <x v="1"/>
    <x v="45"/>
    <s v="MMR001CMP174"/>
    <s v="GCA"/>
    <s v="Urban"/>
    <n v="65"/>
    <n v="347"/>
    <n v="66"/>
    <n v="354"/>
    <n v="66"/>
    <n v="0"/>
    <x v="9"/>
    <x v="0"/>
    <n v="55"/>
  </r>
  <r>
    <x v="0"/>
    <x v="5"/>
    <x v="73"/>
    <s v="MMR001CMP122"/>
    <s v="NGCA"/>
    <s v="Rural"/>
    <n v="662"/>
    <n v="3293"/>
    <n v="586"/>
    <n v="2829"/>
    <n v="586"/>
    <n v="2829"/>
    <x v="9"/>
    <x v="2"/>
    <n v="343"/>
  </r>
  <r>
    <x v="0"/>
    <x v="0"/>
    <x v="46"/>
    <s v="MMR001CMP011"/>
    <s v="GCA"/>
    <s v="Urban"/>
    <n v="50"/>
    <n v="236"/>
    <n v="8"/>
    <n v="35"/>
    <n v="8"/>
    <n v="35"/>
    <x v="9"/>
    <x v="2"/>
    <n v="9"/>
  </r>
  <r>
    <x v="0"/>
    <x v="0"/>
    <x v="46"/>
    <s v="MMR001CMP011"/>
    <s v="GCA"/>
    <s v="Urban"/>
    <n v="50"/>
    <n v="236"/>
    <n v="8"/>
    <n v="35"/>
    <n v="8"/>
    <n v="35"/>
    <x v="9"/>
    <x v="1"/>
    <n v="6"/>
  </r>
  <r>
    <x v="0"/>
    <x v="0"/>
    <x v="46"/>
    <s v="MMR001CMP011"/>
    <s v="GCA"/>
    <s v="Urban"/>
    <n v="50"/>
    <n v="236"/>
    <n v="8"/>
    <n v="35"/>
    <n v="8"/>
    <n v="35"/>
    <x v="9"/>
    <x v="0"/>
    <n v="3"/>
  </r>
  <r>
    <x v="0"/>
    <x v="6"/>
    <x v="62"/>
    <s v="MMR001CMP115"/>
    <s v="NGCA"/>
    <s v="Sub-urban"/>
    <n v="136"/>
    <n v="1116"/>
    <n v="146"/>
    <n v="1072"/>
    <n v="146"/>
    <n v="1072"/>
    <x v="9"/>
    <x v="1"/>
    <n v="93"/>
  </r>
  <r>
    <x v="0"/>
    <x v="5"/>
    <x v="72"/>
    <s v="MMR001CMP126"/>
    <s v="NGCA"/>
    <s v="Mixed"/>
    <n v="677"/>
    <n v="3622"/>
    <n v="678"/>
    <n v="3741"/>
    <n v="678"/>
    <n v="0"/>
    <x v="9"/>
    <x v="1"/>
    <n v="259"/>
  </r>
  <r>
    <x v="0"/>
    <x v="0"/>
    <x v="47"/>
    <s v="MMR001CMP009"/>
    <s v="GCA"/>
    <s v="Urban"/>
    <n v="90"/>
    <n v="487"/>
    <n v="75"/>
    <n v="423"/>
    <n v="91"/>
    <n v="491"/>
    <x v="9"/>
    <x v="2"/>
    <n v="134"/>
  </r>
  <r>
    <x v="0"/>
    <x v="5"/>
    <x v="33"/>
    <s v="MMR001CMP123"/>
    <s v="NGCA"/>
    <s v="Rural"/>
    <n v="116"/>
    <n v="595"/>
    <n v="115"/>
    <n v="605"/>
    <n v="115"/>
    <n v="605"/>
    <x v="9"/>
    <x v="2"/>
    <n v="167"/>
  </r>
  <r>
    <x v="0"/>
    <x v="0"/>
    <x v="44"/>
    <s v="MMR001CMP013"/>
    <s v="GCA"/>
    <s v="Urban"/>
    <n v="44"/>
    <n v="191"/>
    <n v="18"/>
    <n v="65"/>
    <n v="44"/>
    <n v="191"/>
    <x v="9"/>
    <x v="1"/>
    <n v="29"/>
  </r>
  <r>
    <x v="0"/>
    <x v="0"/>
    <x v="44"/>
    <s v="MMR001CMP013"/>
    <s v="GCA"/>
    <s v="Urban"/>
    <n v="44"/>
    <n v="191"/>
    <n v="18"/>
    <n v="65"/>
    <n v="44"/>
    <n v="191"/>
    <x v="9"/>
    <x v="2"/>
    <n v="53"/>
  </r>
  <r>
    <x v="0"/>
    <x v="0"/>
    <x v="63"/>
    <s v="MMR001CMP007"/>
    <s v="GCA"/>
    <s v="Urban"/>
    <n v="22"/>
    <n v="111"/>
    <n v="21"/>
    <n v="102"/>
    <n v="22"/>
    <n v="111"/>
    <x v="9"/>
    <x v="2"/>
    <n v="31"/>
  </r>
  <r>
    <x v="0"/>
    <x v="0"/>
    <x v="63"/>
    <s v="MMR001CMP007"/>
    <s v="GCA"/>
    <s v="Urban"/>
    <n v="22"/>
    <n v="111"/>
    <n v="21"/>
    <n v="102"/>
    <n v="22"/>
    <n v="111"/>
    <x v="9"/>
    <x v="1"/>
    <n v="18"/>
  </r>
  <r>
    <x v="0"/>
    <x v="3"/>
    <x v="116"/>
    <s v="MMR001CMP236"/>
    <s v="GCA"/>
    <s v="Rural"/>
    <n v="40"/>
    <n v="158"/>
    <n v="31"/>
    <n v="138"/>
    <n v="31"/>
    <n v="138"/>
    <x v="9"/>
    <x v="0"/>
    <n v="14"/>
  </r>
  <r>
    <x v="0"/>
    <x v="4"/>
    <x v="58"/>
    <s v="MMR001CMP210"/>
    <s v="GCA"/>
    <s v="Mixed"/>
    <n v="60"/>
    <n v="275"/>
    <n v="34"/>
    <n v="220"/>
    <n v="60"/>
    <n v="275"/>
    <x v="9"/>
    <x v="2"/>
    <n v="59"/>
  </r>
  <r>
    <x v="0"/>
    <x v="0"/>
    <x v="44"/>
    <s v="MMR001CMP013"/>
    <s v="GCA"/>
    <s v="Urban"/>
    <n v="44"/>
    <n v="191"/>
    <n v="18"/>
    <n v="65"/>
    <n v="44"/>
    <n v="191"/>
    <x v="9"/>
    <x v="0"/>
    <n v="24"/>
  </r>
  <r>
    <x v="0"/>
    <x v="5"/>
    <x v="72"/>
    <s v="MMR001CMP126"/>
    <s v="NGCA"/>
    <s v="Mixed"/>
    <n v="677"/>
    <n v="3622"/>
    <n v="678"/>
    <n v="3741"/>
    <n v="678"/>
    <n v="0"/>
    <x v="9"/>
    <x v="2"/>
    <n v="0"/>
  </r>
  <r>
    <x v="0"/>
    <x v="5"/>
    <x v="33"/>
    <s v="MMR001CMP123"/>
    <s v="NGCA"/>
    <s v="Rural"/>
    <n v="116"/>
    <n v="595"/>
    <n v="115"/>
    <n v="605"/>
    <n v="115"/>
    <n v="605"/>
    <x v="9"/>
    <x v="1"/>
    <n v="84"/>
  </r>
  <r>
    <x v="0"/>
    <x v="5"/>
    <x v="33"/>
    <s v="MMR001CMP123"/>
    <s v="NGCA"/>
    <s v="Rural"/>
    <n v="116"/>
    <n v="595"/>
    <n v="115"/>
    <n v="605"/>
    <n v="115"/>
    <n v="605"/>
    <x v="9"/>
    <x v="0"/>
    <n v="83"/>
  </r>
  <r>
    <x v="0"/>
    <x v="8"/>
    <x v="14"/>
    <s v="MMR001CMP132"/>
    <s v="GCA"/>
    <s v="Rural"/>
    <n v="458"/>
    <n v="2139"/>
    <n v="144"/>
    <n v="520"/>
    <n v="144"/>
    <n v="0"/>
    <x v="9"/>
    <x v="0"/>
    <n v="24"/>
  </r>
  <r>
    <x v="0"/>
    <x v="8"/>
    <x v="14"/>
    <s v="MMR001CMP132"/>
    <s v="GCA"/>
    <s v="Rural"/>
    <n v="458"/>
    <n v="2139"/>
    <n v="144"/>
    <n v="520"/>
    <n v="144"/>
    <n v="0"/>
    <x v="9"/>
    <x v="1"/>
    <n v="36"/>
  </r>
  <r>
    <x v="0"/>
    <x v="1"/>
    <x v="32"/>
    <s v="MMR001CMP168"/>
    <s v="GCA"/>
    <s v="Rural"/>
    <n v="66"/>
    <n v="367"/>
    <n v="60"/>
    <n v="374"/>
    <n v="70"/>
    <n v="366"/>
    <x v="9"/>
    <x v="1"/>
    <n v="58"/>
  </r>
  <r>
    <x v="0"/>
    <x v="0"/>
    <x v="63"/>
    <s v="MMR001CMP007"/>
    <s v="GCA"/>
    <s v="Urban"/>
    <n v="22"/>
    <n v="111"/>
    <n v="21"/>
    <n v="102"/>
    <n v="22"/>
    <n v="111"/>
    <x v="9"/>
    <x v="0"/>
    <n v="13"/>
  </r>
  <r>
    <x v="0"/>
    <x v="0"/>
    <x v="10"/>
    <s v="MMR001CMP003"/>
    <s v="GCA"/>
    <s v="Urban"/>
    <n v="32"/>
    <n v="146"/>
    <n v="28"/>
    <n v="138"/>
    <n v="32"/>
    <n v="161"/>
    <x v="9"/>
    <x v="0"/>
    <n v="16"/>
  </r>
  <r>
    <x v="0"/>
    <x v="0"/>
    <x v="47"/>
    <s v="MMR001CMP009"/>
    <s v="GCA"/>
    <s v="Urban"/>
    <n v="90"/>
    <n v="487"/>
    <n v="75"/>
    <n v="423"/>
    <n v="91"/>
    <n v="491"/>
    <x v="9"/>
    <x v="1"/>
    <n v="68"/>
  </r>
  <r>
    <x v="0"/>
    <x v="0"/>
    <x v="47"/>
    <s v="MMR001CMP009"/>
    <s v="GCA"/>
    <s v="Urban"/>
    <n v="90"/>
    <n v="487"/>
    <n v="75"/>
    <n v="423"/>
    <n v="91"/>
    <n v="491"/>
    <x v="9"/>
    <x v="0"/>
    <n v="66"/>
  </r>
  <r>
    <x v="0"/>
    <x v="6"/>
    <x v="50"/>
    <s v="MMR001CMP119"/>
    <s v="NGCA"/>
    <s v="Rural"/>
    <n v="608"/>
    <n v="2639"/>
    <n v="500"/>
    <n v="2145"/>
    <n v="586"/>
    <n v="2614"/>
    <x v="9"/>
    <x v="1"/>
    <n v="378"/>
  </r>
  <r>
    <x v="0"/>
    <x v="1"/>
    <x v="52"/>
    <s v="MMR001CMP191"/>
    <s v="GCA"/>
    <s v="Urban"/>
    <n v="13"/>
    <n v="75"/>
    <n v="8"/>
    <n v="46"/>
    <n v="8"/>
    <n v="0"/>
    <x v="9"/>
    <x v="2"/>
    <n v="0"/>
  </r>
  <r>
    <x v="0"/>
    <x v="4"/>
    <x v="4"/>
    <s v="MMR001CMP225"/>
    <s v="GCA"/>
    <s v="Rural"/>
    <n v="30"/>
    <n v="174"/>
    <n v="28"/>
    <n v="167"/>
    <n v="30"/>
    <n v="174"/>
    <x v="9"/>
    <x v="0"/>
    <n v="22"/>
  </r>
  <r>
    <x v="0"/>
    <x v="1"/>
    <x v="19"/>
    <s v="MMR001CMP181"/>
    <s v="GCA"/>
    <s v="Urban"/>
    <n v="25"/>
    <n v="133"/>
    <n v="21"/>
    <n v="117"/>
    <n v="21"/>
    <n v="0"/>
    <x v="9"/>
    <x v="1"/>
    <n v="18"/>
  </r>
  <r>
    <x v="0"/>
    <x v="4"/>
    <x v="58"/>
    <s v="MMR001CMP210"/>
    <s v="GCA"/>
    <s v="Mixed"/>
    <n v="60"/>
    <n v="275"/>
    <n v="34"/>
    <n v="220"/>
    <n v="60"/>
    <n v="275"/>
    <x v="9"/>
    <x v="1"/>
    <n v="39"/>
  </r>
  <r>
    <x v="0"/>
    <x v="4"/>
    <x v="58"/>
    <s v="MMR001CMP210"/>
    <s v="GCA"/>
    <s v="Mixed"/>
    <n v="60"/>
    <n v="275"/>
    <n v="34"/>
    <n v="220"/>
    <n v="60"/>
    <n v="275"/>
    <x v="9"/>
    <x v="0"/>
    <n v="20"/>
  </r>
  <r>
    <x v="0"/>
    <x v="1"/>
    <x v="35"/>
    <s v="MMR001CMP229"/>
    <s v="GCA"/>
    <s v="Rural"/>
    <n v="116"/>
    <n v="530"/>
    <n v="104"/>
    <n v="504"/>
    <n v="104"/>
    <n v="504"/>
    <x v="9"/>
    <x v="2"/>
    <n v="140"/>
  </r>
  <r>
    <x v="0"/>
    <x v="1"/>
    <x v="52"/>
    <s v="MMR001CMP191"/>
    <s v="GCA"/>
    <s v="Urban"/>
    <n v="13"/>
    <n v="75"/>
    <n v="8"/>
    <n v="46"/>
    <n v="8"/>
    <n v="0"/>
    <x v="9"/>
    <x v="1"/>
    <n v="0"/>
  </r>
  <r>
    <x v="0"/>
    <x v="1"/>
    <x v="52"/>
    <s v="MMR001CMP191"/>
    <s v="GCA"/>
    <s v="Urban"/>
    <n v="13"/>
    <n v="75"/>
    <n v="8"/>
    <n v="46"/>
    <n v="8"/>
    <n v="0"/>
    <x v="9"/>
    <x v="0"/>
    <n v="5"/>
  </r>
  <r>
    <x v="0"/>
    <x v="5"/>
    <x v="72"/>
    <s v="MMR001CMP126"/>
    <s v="NGCA"/>
    <s v="Mixed"/>
    <n v="677"/>
    <n v="3622"/>
    <n v="678"/>
    <n v="3741"/>
    <n v="678"/>
    <n v="0"/>
    <x v="9"/>
    <x v="0"/>
    <n v="109"/>
  </r>
  <r>
    <x v="1"/>
    <x v="9"/>
    <x v="20"/>
    <s v="MMR015CMP001"/>
    <s v="GCA"/>
    <s v="Urban"/>
    <n v="73"/>
    <n v="388"/>
    <n v="68"/>
    <n v="343"/>
    <n v="73"/>
    <n v="380"/>
    <x v="9"/>
    <x v="0"/>
    <n v="40"/>
  </r>
  <r>
    <x v="0"/>
    <x v="8"/>
    <x v="38"/>
    <s v="MMR001CMP223"/>
    <s v="GCA"/>
    <s v="Rural"/>
    <n v="123"/>
    <n v="582"/>
    <n v="130"/>
    <n v="600"/>
    <n v="142"/>
    <n v="0"/>
    <x v="9"/>
    <x v="0"/>
    <n v="25"/>
  </r>
  <r>
    <x v="0"/>
    <x v="8"/>
    <x v="38"/>
    <s v="MMR001CMP223"/>
    <s v="GCA"/>
    <s v="Rural"/>
    <n v="123"/>
    <n v="582"/>
    <n v="130"/>
    <n v="600"/>
    <n v="142"/>
    <n v="0"/>
    <x v="9"/>
    <x v="1"/>
    <n v="46"/>
  </r>
  <r>
    <x v="0"/>
    <x v="1"/>
    <x v="17"/>
    <s v="MMR001CMP190"/>
    <s v="GCA"/>
    <s v="Urban"/>
    <n v="14"/>
    <n v="83"/>
    <n v="13"/>
    <n v="83"/>
    <n v="13"/>
    <n v="0"/>
    <x v="9"/>
    <x v="1"/>
    <n v="9"/>
  </r>
  <r>
    <x v="0"/>
    <x v="0"/>
    <x v="41"/>
    <s v="MMR001CMP015"/>
    <s v="GCA"/>
    <s v="Urban"/>
    <n v="108"/>
    <n v="605"/>
    <n v="17"/>
    <n v="176"/>
    <n v="96"/>
    <n v="544"/>
    <x v="9"/>
    <x v="2"/>
    <n v="156"/>
  </r>
  <r>
    <x v="0"/>
    <x v="7"/>
    <x v="29"/>
    <s v="MMR001CMP050"/>
    <s v="GCA"/>
    <s v="Urban"/>
    <n v="274"/>
    <n v="1349"/>
    <n v="255"/>
    <n v="1126"/>
    <n v="255"/>
    <n v="0"/>
    <x v="9"/>
    <x v="1"/>
    <n v="165"/>
  </r>
  <r>
    <x v="0"/>
    <x v="7"/>
    <x v="29"/>
    <s v="MMR001CMP050"/>
    <s v="GCA"/>
    <s v="Urban"/>
    <n v="274"/>
    <n v="1349"/>
    <n v="255"/>
    <n v="1126"/>
    <n v="255"/>
    <n v="0"/>
    <x v="9"/>
    <x v="0"/>
    <n v="153"/>
  </r>
  <r>
    <x v="0"/>
    <x v="1"/>
    <x v="80"/>
    <s v="MMR001CMP192"/>
    <s v="GCA"/>
    <s v="Urban"/>
    <n v="17"/>
    <n v="64"/>
    <n v="12"/>
    <n v="47"/>
    <n v="12"/>
    <n v="0"/>
    <x v="9"/>
    <x v="2"/>
    <n v="0"/>
  </r>
  <r>
    <x v="0"/>
    <x v="6"/>
    <x v="40"/>
    <s v="MMR001CMP039"/>
    <s v="GCA"/>
    <s v="Rural"/>
    <n v="48"/>
    <n v="199"/>
    <n v="46"/>
    <n v="192"/>
    <n v="46"/>
    <n v="192"/>
    <x v="9"/>
    <x v="2"/>
    <n v="52"/>
  </r>
  <r>
    <x v="0"/>
    <x v="1"/>
    <x v="80"/>
    <s v="MMR001CMP192"/>
    <s v="GCA"/>
    <s v="Urban"/>
    <n v="17"/>
    <n v="64"/>
    <n v="12"/>
    <n v="47"/>
    <n v="12"/>
    <n v="0"/>
    <x v="9"/>
    <x v="1"/>
    <n v="7"/>
  </r>
  <r>
    <x v="0"/>
    <x v="1"/>
    <x v="80"/>
    <s v="MMR001CMP192"/>
    <s v="GCA"/>
    <s v="Urban"/>
    <n v="17"/>
    <n v="64"/>
    <n v="12"/>
    <n v="47"/>
    <n v="12"/>
    <n v="0"/>
    <x v="9"/>
    <x v="0"/>
    <n v="9"/>
  </r>
  <r>
    <x v="0"/>
    <x v="8"/>
    <x v="14"/>
    <s v="MMR001CMP132"/>
    <s v="GCA"/>
    <s v="Rural"/>
    <n v="458"/>
    <n v="2139"/>
    <n v="144"/>
    <n v="520"/>
    <n v="144"/>
    <n v="0"/>
    <x v="9"/>
    <x v="2"/>
    <n v="0"/>
  </r>
  <r>
    <x v="0"/>
    <x v="0"/>
    <x v="93"/>
    <s v="MMR001CMP023"/>
    <s v="GCA"/>
    <s v="Urban"/>
    <n v="54"/>
    <n v="258"/>
    <n v="53"/>
    <n v="251"/>
    <n v="54"/>
    <n v="257"/>
    <x v="9"/>
    <x v="0"/>
    <n v="40"/>
  </r>
  <r>
    <x v="0"/>
    <x v="3"/>
    <x v="116"/>
    <s v="MMR001CMP236"/>
    <s v="GCA"/>
    <s v="Rural"/>
    <n v="40"/>
    <n v="158"/>
    <n v="31"/>
    <n v="138"/>
    <n v="31"/>
    <n v="138"/>
    <x v="9"/>
    <x v="1"/>
    <n v="19"/>
  </r>
  <r>
    <x v="0"/>
    <x v="0"/>
    <x v="21"/>
    <s v="MMR001CMP018"/>
    <s v="GCA"/>
    <s v="Urban"/>
    <n v="203"/>
    <n v="1072"/>
    <n v="198"/>
    <n v="1084"/>
    <n v="204"/>
    <n v="1104"/>
    <x v="9"/>
    <x v="2"/>
    <n v="300"/>
  </r>
  <r>
    <x v="0"/>
    <x v="0"/>
    <x v="21"/>
    <s v="MMR001CMP018"/>
    <s v="GCA"/>
    <s v="Urban"/>
    <n v="203"/>
    <n v="1072"/>
    <n v="198"/>
    <n v="1084"/>
    <n v="204"/>
    <n v="1104"/>
    <x v="9"/>
    <x v="1"/>
    <n v="155"/>
  </r>
  <r>
    <x v="0"/>
    <x v="0"/>
    <x v="21"/>
    <s v="MMR001CMP018"/>
    <s v="GCA"/>
    <s v="Urban"/>
    <n v="203"/>
    <n v="1072"/>
    <n v="198"/>
    <n v="1084"/>
    <n v="204"/>
    <n v="1104"/>
    <x v="9"/>
    <x v="0"/>
    <n v="145"/>
  </r>
  <r>
    <x v="0"/>
    <x v="0"/>
    <x v="66"/>
    <s v="MMR001CMP020"/>
    <s v="GCA"/>
    <s v="Rural"/>
    <n v="21"/>
    <n v="99"/>
    <n v="18"/>
    <n v="89"/>
    <n v="21"/>
    <n v="99"/>
    <x v="9"/>
    <x v="2"/>
    <n v="29"/>
  </r>
  <r>
    <x v="0"/>
    <x v="1"/>
    <x v="17"/>
    <s v="MMR001CMP190"/>
    <s v="GCA"/>
    <s v="Urban"/>
    <n v="14"/>
    <n v="83"/>
    <n v="13"/>
    <n v="83"/>
    <n v="13"/>
    <n v="0"/>
    <x v="9"/>
    <x v="2"/>
    <n v="0"/>
  </r>
  <r>
    <x v="0"/>
    <x v="1"/>
    <x v="17"/>
    <s v="MMR001CMP190"/>
    <s v="GCA"/>
    <s v="Urban"/>
    <n v="14"/>
    <n v="83"/>
    <n v="13"/>
    <n v="83"/>
    <n v="13"/>
    <n v="0"/>
    <x v="9"/>
    <x v="0"/>
    <n v="10"/>
  </r>
  <r>
    <x v="0"/>
    <x v="0"/>
    <x v="41"/>
    <s v="MMR001CMP015"/>
    <s v="GCA"/>
    <s v="Urban"/>
    <n v="108"/>
    <n v="605"/>
    <n v="17"/>
    <n v="176"/>
    <n v="96"/>
    <n v="544"/>
    <x v="9"/>
    <x v="1"/>
    <n v="87"/>
  </r>
  <r>
    <x v="0"/>
    <x v="1"/>
    <x v="42"/>
    <s v="MMR001CMP109"/>
    <s v="GCA"/>
    <s v="Urban"/>
    <n v="6"/>
    <n v="30"/>
    <n v="6"/>
    <n v="28"/>
    <n v="6"/>
    <n v="0"/>
    <x v="9"/>
    <x v="2"/>
    <n v="0"/>
  </r>
  <r>
    <x v="0"/>
    <x v="1"/>
    <x v="19"/>
    <s v="MMR001CMP181"/>
    <s v="GCA"/>
    <s v="Urban"/>
    <n v="25"/>
    <n v="133"/>
    <n v="21"/>
    <n v="117"/>
    <n v="21"/>
    <n v="0"/>
    <x v="9"/>
    <x v="0"/>
    <n v="26"/>
  </r>
  <r>
    <x v="0"/>
    <x v="1"/>
    <x v="35"/>
    <s v="MMR001CMP229"/>
    <s v="GCA"/>
    <s v="Rural"/>
    <n v="116"/>
    <n v="530"/>
    <n v="104"/>
    <n v="504"/>
    <n v="104"/>
    <n v="504"/>
    <x v="9"/>
    <x v="1"/>
    <n v="75"/>
  </r>
  <r>
    <x v="0"/>
    <x v="1"/>
    <x v="42"/>
    <s v="MMR001CMP109"/>
    <s v="GCA"/>
    <s v="Urban"/>
    <n v="6"/>
    <n v="30"/>
    <n v="6"/>
    <n v="28"/>
    <n v="6"/>
    <n v="0"/>
    <x v="9"/>
    <x v="0"/>
    <n v="2"/>
  </r>
  <r>
    <x v="0"/>
    <x v="0"/>
    <x v="93"/>
    <s v="MMR001CMP023"/>
    <s v="GCA"/>
    <s v="Urban"/>
    <n v="54"/>
    <n v="258"/>
    <n v="53"/>
    <n v="251"/>
    <n v="54"/>
    <n v="257"/>
    <x v="9"/>
    <x v="2"/>
    <n v="76"/>
  </r>
  <r>
    <x v="0"/>
    <x v="0"/>
    <x v="78"/>
    <s v="MMR001CMP014"/>
    <s v="GCA"/>
    <s v="Urban"/>
    <n v="138"/>
    <n v="697"/>
    <n v="82"/>
    <n v="467"/>
    <n v="138"/>
    <n v="697"/>
    <x v="9"/>
    <x v="2"/>
    <n v="1182"/>
  </r>
  <r>
    <x v="0"/>
    <x v="0"/>
    <x v="78"/>
    <s v="MMR001CMP014"/>
    <s v="GCA"/>
    <s v="Urban"/>
    <n v="138"/>
    <n v="697"/>
    <n v="82"/>
    <n v="467"/>
    <n v="138"/>
    <n v="697"/>
    <x v="9"/>
    <x v="1"/>
    <n v="94"/>
  </r>
  <r>
    <x v="0"/>
    <x v="1"/>
    <x v="35"/>
    <s v="MMR001CMP229"/>
    <s v="GCA"/>
    <s v="Rural"/>
    <n v="116"/>
    <n v="530"/>
    <n v="104"/>
    <n v="504"/>
    <n v="104"/>
    <n v="504"/>
    <x v="9"/>
    <x v="0"/>
    <n v="65"/>
  </r>
  <r>
    <x v="0"/>
    <x v="1"/>
    <x v="42"/>
    <s v="MMR001CMP109"/>
    <s v="GCA"/>
    <s v="Urban"/>
    <n v="6"/>
    <n v="30"/>
    <n v="6"/>
    <n v="28"/>
    <n v="6"/>
    <n v="0"/>
    <x v="9"/>
    <x v="1"/>
    <n v="1"/>
  </r>
  <r>
    <x v="0"/>
    <x v="3"/>
    <x v="116"/>
    <s v="MMR001CMP236"/>
    <s v="GCA"/>
    <s v="Rural"/>
    <n v="40"/>
    <n v="158"/>
    <n v="31"/>
    <n v="138"/>
    <n v="31"/>
    <n v="138"/>
    <x v="9"/>
    <x v="2"/>
    <n v="33"/>
  </r>
  <r>
    <x v="0"/>
    <x v="0"/>
    <x v="78"/>
    <s v="MMR001CMP014"/>
    <s v="GCA"/>
    <s v="Urban"/>
    <n v="138"/>
    <n v="697"/>
    <n v="82"/>
    <n v="467"/>
    <n v="138"/>
    <n v="697"/>
    <x v="9"/>
    <x v="0"/>
    <n v="88"/>
  </r>
  <r>
    <x v="0"/>
    <x v="4"/>
    <x v="4"/>
    <s v="MMR001CMP225"/>
    <s v="GCA"/>
    <s v="Rural"/>
    <n v="30"/>
    <n v="174"/>
    <n v="28"/>
    <n v="167"/>
    <n v="30"/>
    <n v="174"/>
    <x v="9"/>
    <x v="1"/>
    <n v="22"/>
  </r>
  <r>
    <x v="0"/>
    <x v="0"/>
    <x v="41"/>
    <s v="MMR001CMP015"/>
    <s v="GCA"/>
    <s v="Urban"/>
    <n v="108"/>
    <n v="605"/>
    <n v="17"/>
    <n v="176"/>
    <n v="96"/>
    <n v="544"/>
    <x v="9"/>
    <x v="0"/>
    <n v="69"/>
  </r>
  <r>
    <x v="0"/>
    <x v="4"/>
    <x v="4"/>
    <s v="MMR001CMP225"/>
    <s v="GCA"/>
    <s v="Rural"/>
    <n v="30"/>
    <n v="174"/>
    <n v="28"/>
    <n v="167"/>
    <n v="30"/>
    <n v="174"/>
    <x v="9"/>
    <x v="2"/>
    <n v="44"/>
  </r>
  <r>
    <x v="0"/>
    <x v="0"/>
    <x v="93"/>
    <s v="MMR001CMP023"/>
    <s v="GCA"/>
    <s v="Urban"/>
    <n v="54"/>
    <n v="258"/>
    <n v="53"/>
    <n v="251"/>
    <n v="54"/>
    <n v="257"/>
    <x v="9"/>
    <x v="1"/>
    <n v="36"/>
  </r>
  <r>
    <x v="0"/>
    <x v="1"/>
    <x v="32"/>
    <s v="MMR001CMP168"/>
    <s v="GCA"/>
    <s v="Rural"/>
    <n v="66"/>
    <n v="367"/>
    <n v="60"/>
    <n v="374"/>
    <n v="70"/>
    <n v="366"/>
    <x v="9"/>
    <x v="2"/>
    <n v="118"/>
  </r>
  <r>
    <x v="0"/>
    <x v="0"/>
    <x v="10"/>
    <s v="MMR001CMP003"/>
    <s v="GCA"/>
    <s v="Urban"/>
    <n v="32"/>
    <n v="146"/>
    <n v="28"/>
    <n v="138"/>
    <n v="32"/>
    <n v="161"/>
    <x v="9"/>
    <x v="2"/>
    <n v="38"/>
  </r>
  <r>
    <x v="0"/>
    <x v="7"/>
    <x v="29"/>
    <s v="MMR001CMP050"/>
    <s v="GCA"/>
    <s v="Urban"/>
    <n v="274"/>
    <n v="1349"/>
    <n v="255"/>
    <n v="1126"/>
    <n v="255"/>
    <n v="0"/>
    <x v="9"/>
    <x v="2"/>
    <n v="0"/>
  </r>
  <r>
    <x v="0"/>
    <x v="8"/>
    <x v="79"/>
    <s v="MMR001CMP230"/>
    <s v="GCA"/>
    <s v="Rural"/>
    <n v="113"/>
    <n v="490"/>
    <n v="113"/>
    <n v="476"/>
    <n v="113"/>
    <n v="476"/>
    <x v="9"/>
    <x v="0"/>
    <n v="65"/>
  </r>
  <r>
    <x v="0"/>
    <x v="0"/>
    <x v="67"/>
    <s v="MMR001CMP006"/>
    <s v="GCA"/>
    <s v="Urban"/>
    <n v="95"/>
    <n v="385"/>
    <m/>
    <m/>
    <m/>
    <n v="395"/>
    <x v="9"/>
    <x v="2"/>
    <n v="104"/>
  </r>
  <r>
    <x v="0"/>
    <x v="7"/>
    <x v="77"/>
    <s v="MMR001CMP054"/>
    <s v="GCA"/>
    <s v="Rural"/>
    <n v="20"/>
    <n v="103"/>
    <n v="19"/>
    <n v="108"/>
    <n v="19"/>
    <n v="0"/>
    <x v="9"/>
    <x v="2"/>
    <n v="0"/>
  </r>
  <r>
    <x v="0"/>
    <x v="1"/>
    <x v="25"/>
    <s v="MMR001CMP091"/>
    <s v="GCA"/>
    <s v="Urban"/>
    <n v="5"/>
    <n v="26"/>
    <n v="5"/>
    <n v="27"/>
    <n v="5"/>
    <n v="0"/>
    <x v="9"/>
    <x v="2"/>
    <n v="0"/>
  </r>
  <r>
    <x v="0"/>
    <x v="1"/>
    <x v="25"/>
    <s v="MMR001CMP091"/>
    <s v="GCA"/>
    <s v="Urban"/>
    <n v="5"/>
    <n v="26"/>
    <n v="5"/>
    <n v="27"/>
    <n v="5"/>
    <n v="0"/>
    <x v="9"/>
    <x v="1"/>
    <n v="4"/>
  </r>
  <r>
    <x v="0"/>
    <x v="0"/>
    <x v="67"/>
    <s v="MMR001CMP006"/>
    <s v="GCA"/>
    <s v="Urban"/>
    <n v="95"/>
    <n v="385"/>
    <m/>
    <m/>
    <m/>
    <n v="395"/>
    <x v="9"/>
    <x v="1"/>
    <n v="60"/>
  </r>
  <r>
    <x v="0"/>
    <x v="1"/>
    <x v="19"/>
    <s v="MMR001CMP181"/>
    <s v="GCA"/>
    <s v="Urban"/>
    <n v="25"/>
    <n v="133"/>
    <n v="21"/>
    <n v="117"/>
    <n v="21"/>
    <n v="0"/>
    <x v="9"/>
    <x v="2"/>
    <n v="0"/>
  </r>
  <r>
    <x v="0"/>
    <x v="1"/>
    <x v="49"/>
    <s v="MMR001CMP179"/>
    <s v="GCA"/>
    <s v="Rural"/>
    <n v="77"/>
    <n v="393"/>
    <n v="77"/>
    <n v="393"/>
    <n v="77"/>
    <n v="393"/>
    <x v="9"/>
    <x v="0"/>
    <n v="0"/>
  </r>
  <r>
    <x v="0"/>
    <x v="1"/>
    <x v="49"/>
    <s v="MMR001CMP179"/>
    <s v="GCA"/>
    <s v="Rural"/>
    <n v="77"/>
    <n v="393"/>
    <n v="77"/>
    <n v="393"/>
    <n v="77"/>
    <n v="393"/>
    <x v="9"/>
    <x v="1"/>
    <n v="0"/>
  </r>
  <r>
    <x v="0"/>
    <x v="0"/>
    <x v="67"/>
    <s v="MMR001CMP006"/>
    <s v="GCA"/>
    <s v="Urban"/>
    <n v="95"/>
    <n v="385"/>
    <m/>
    <m/>
    <m/>
    <n v="395"/>
    <x v="9"/>
    <x v="0"/>
    <n v="44"/>
  </r>
  <r>
    <x v="0"/>
    <x v="5"/>
    <x v="28"/>
    <s v="MMR001CMP062"/>
    <s v="GCA"/>
    <s v="Urban"/>
    <n v="261"/>
    <n v="1155"/>
    <n v="259"/>
    <n v="1160"/>
    <n v="259"/>
    <n v="0"/>
    <x v="9"/>
    <x v="0"/>
    <n v="134"/>
  </r>
  <r>
    <x v="0"/>
    <x v="7"/>
    <x v="39"/>
    <s v="MMR001CMP051"/>
    <s v="GCA"/>
    <s v="Urban"/>
    <n v="23"/>
    <n v="86"/>
    <n v="13"/>
    <n v="55"/>
    <n v="14"/>
    <n v="65"/>
    <x v="9"/>
    <x v="2"/>
    <n v="18"/>
  </r>
  <r>
    <x v="0"/>
    <x v="1"/>
    <x v="59"/>
    <s v="MMR001CMP167"/>
    <s v="GCA"/>
    <s v="Rural"/>
    <n v="15"/>
    <n v="74"/>
    <n v="16"/>
    <n v="73"/>
    <n v="16"/>
    <n v="0"/>
    <x v="9"/>
    <x v="0"/>
    <n v="11"/>
  </r>
  <r>
    <x v="0"/>
    <x v="7"/>
    <x v="39"/>
    <s v="MMR001CMP051"/>
    <s v="GCA"/>
    <s v="Urban"/>
    <n v="23"/>
    <n v="86"/>
    <n v="13"/>
    <n v="55"/>
    <n v="14"/>
    <n v="65"/>
    <x v="9"/>
    <x v="1"/>
    <n v="10"/>
  </r>
  <r>
    <x v="0"/>
    <x v="1"/>
    <x v="27"/>
    <s v="MMR001CMP182"/>
    <s v="GCA"/>
    <s v="Urban"/>
    <n v="10"/>
    <n v="39"/>
    <n v="9"/>
    <n v="37"/>
    <n v="9"/>
    <n v="0"/>
    <x v="9"/>
    <x v="2"/>
    <n v="0"/>
  </r>
  <r>
    <x v="0"/>
    <x v="6"/>
    <x v="9"/>
    <s v="MMR001CMP029"/>
    <s v="GCA"/>
    <s v="Rural"/>
    <n v="222"/>
    <n v="1208"/>
    <n v="222"/>
    <n v="1208"/>
    <n v="222"/>
    <n v="1208"/>
    <x v="9"/>
    <x v="0"/>
    <n v="165"/>
  </r>
  <r>
    <x v="0"/>
    <x v="0"/>
    <x v="76"/>
    <s v="MMR001CMP004"/>
    <s v="GCA"/>
    <s v="Urban"/>
    <n v="6"/>
    <n v="29"/>
    <n v="4"/>
    <n v="20"/>
    <n v="6"/>
    <n v="29"/>
    <x v="9"/>
    <x v="2"/>
    <n v="7"/>
  </r>
  <r>
    <x v="0"/>
    <x v="0"/>
    <x v="10"/>
    <s v="MMR001CMP003"/>
    <s v="GCA"/>
    <s v="Urban"/>
    <n v="32"/>
    <n v="146"/>
    <n v="28"/>
    <n v="138"/>
    <n v="32"/>
    <n v="161"/>
    <x v="9"/>
    <x v="1"/>
    <n v="22"/>
  </r>
  <r>
    <x v="0"/>
    <x v="11"/>
    <x v="31"/>
    <s v="MMR001CMP234"/>
    <s v="GCA"/>
    <s v="Urban"/>
    <n v="59"/>
    <n v="235"/>
    <n v="59"/>
    <n v="235"/>
    <n v="59"/>
    <n v="235"/>
    <x v="9"/>
    <x v="1"/>
    <n v="38"/>
  </r>
  <r>
    <x v="0"/>
    <x v="11"/>
    <x v="31"/>
    <s v="MMR001CMP234"/>
    <s v="GCA"/>
    <s v="Urban"/>
    <n v="59"/>
    <n v="235"/>
    <n v="59"/>
    <n v="235"/>
    <n v="59"/>
    <n v="235"/>
    <x v="9"/>
    <x v="2"/>
    <n v="72"/>
  </r>
  <r>
    <x v="0"/>
    <x v="0"/>
    <x v="76"/>
    <s v="MMR001CMP004"/>
    <s v="GCA"/>
    <s v="Urban"/>
    <n v="6"/>
    <n v="29"/>
    <n v="4"/>
    <n v="20"/>
    <n v="6"/>
    <n v="29"/>
    <x v="9"/>
    <x v="1"/>
    <n v="2"/>
  </r>
  <r>
    <x v="0"/>
    <x v="7"/>
    <x v="39"/>
    <s v="MMR001CMP051"/>
    <s v="GCA"/>
    <s v="Urban"/>
    <n v="23"/>
    <n v="86"/>
    <n v="13"/>
    <n v="55"/>
    <n v="14"/>
    <n v="65"/>
    <x v="9"/>
    <x v="0"/>
    <n v="8"/>
  </r>
  <r>
    <x v="0"/>
    <x v="0"/>
    <x v="65"/>
    <s v="MMR001CMP001"/>
    <s v="GCA"/>
    <s v="Urban"/>
    <n v="54"/>
    <n v="355"/>
    <n v="51"/>
    <n v="273"/>
    <n v="67"/>
    <n v="365"/>
    <x v="9"/>
    <x v="0"/>
    <n v="54"/>
  </r>
  <r>
    <x v="0"/>
    <x v="1"/>
    <x v="49"/>
    <s v="MMR001CMP179"/>
    <s v="GCA"/>
    <s v="Rural"/>
    <n v="77"/>
    <n v="393"/>
    <n v="77"/>
    <n v="393"/>
    <n v="77"/>
    <n v="393"/>
    <x v="9"/>
    <x v="2"/>
    <n v="0"/>
  </r>
  <r>
    <x v="0"/>
    <x v="0"/>
    <x v="65"/>
    <s v="MMR001CMP001"/>
    <s v="GCA"/>
    <s v="Urban"/>
    <n v="54"/>
    <n v="355"/>
    <n v="51"/>
    <n v="273"/>
    <n v="67"/>
    <n v="365"/>
    <x v="9"/>
    <x v="1"/>
    <n v="56"/>
  </r>
  <r>
    <x v="0"/>
    <x v="0"/>
    <x v="65"/>
    <s v="MMR001CMP001"/>
    <s v="GCA"/>
    <s v="Urban"/>
    <n v="54"/>
    <n v="355"/>
    <n v="51"/>
    <n v="273"/>
    <n v="67"/>
    <n v="365"/>
    <x v="9"/>
    <x v="2"/>
    <n v="110"/>
  </r>
  <r>
    <x v="0"/>
    <x v="1"/>
    <x v="59"/>
    <s v="MMR001CMP167"/>
    <s v="GCA"/>
    <s v="Rural"/>
    <n v="15"/>
    <n v="74"/>
    <n v="16"/>
    <n v="73"/>
    <n v="16"/>
    <n v="0"/>
    <x v="9"/>
    <x v="2"/>
    <n v="0"/>
  </r>
  <r>
    <x v="0"/>
    <x v="1"/>
    <x v="59"/>
    <s v="MMR001CMP167"/>
    <s v="GCA"/>
    <s v="Rural"/>
    <n v="15"/>
    <n v="74"/>
    <n v="16"/>
    <n v="73"/>
    <n v="16"/>
    <n v="0"/>
    <x v="9"/>
    <x v="1"/>
    <n v="10"/>
  </r>
  <r>
    <x v="0"/>
    <x v="8"/>
    <x v="79"/>
    <s v="MMR001CMP230"/>
    <s v="GCA"/>
    <s v="Rural"/>
    <n v="113"/>
    <n v="490"/>
    <n v="113"/>
    <n v="476"/>
    <n v="113"/>
    <n v="476"/>
    <x v="9"/>
    <x v="2"/>
    <n v="146"/>
  </r>
  <r>
    <x v="0"/>
    <x v="1"/>
    <x v="25"/>
    <s v="MMR001CMP091"/>
    <s v="GCA"/>
    <s v="Urban"/>
    <n v="5"/>
    <n v="26"/>
    <n v="5"/>
    <n v="27"/>
    <n v="5"/>
    <n v="0"/>
    <x v="9"/>
    <x v="0"/>
    <n v="1"/>
  </r>
  <r>
    <x v="0"/>
    <x v="0"/>
    <x v="76"/>
    <s v="MMR001CMP004"/>
    <s v="GCA"/>
    <s v="Urban"/>
    <n v="6"/>
    <n v="29"/>
    <n v="4"/>
    <n v="20"/>
    <n v="6"/>
    <n v="29"/>
    <x v="9"/>
    <x v="0"/>
    <n v="5"/>
  </r>
  <r>
    <x v="0"/>
    <x v="1"/>
    <x v="1"/>
    <s v="MMR001CMP231"/>
    <s v="GCA"/>
    <s v="Rural"/>
    <n v="46"/>
    <n v="225"/>
    <n v="50"/>
    <n v="242"/>
    <n v="50"/>
    <n v="242"/>
    <x v="9"/>
    <x v="0"/>
    <n v="31"/>
  </r>
  <r>
    <x v="0"/>
    <x v="1"/>
    <x v="27"/>
    <s v="MMR001CMP182"/>
    <s v="GCA"/>
    <s v="Urban"/>
    <n v="10"/>
    <n v="39"/>
    <n v="9"/>
    <n v="37"/>
    <n v="9"/>
    <n v="0"/>
    <x v="9"/>
    <x v="1"/>
    <n v="6"/>
  </r>
  <r>
    <x v="0"/>
    <x v="6"/>
    <x v="26"/>
    <s v="MMR001CMP113"/>
    <s v="NGCA"/>
    <s v="Rural"/>
    <n v="155"/>
    <n v="672"/>
    <n v="155"/>
    <n v="665"/>
    <n v="155"/>
    <n v="665"/>
    <x v="9"/>
    <x v="2"/>
    <n v="162"/>
  </r>
  <r>
    <x v="0"/>
    <x v="7"/>
    <x v="77"/>
    <s v="MMR001CMP054"/>
    <s v="GCA"/>
    <s v="Rural"/>
    <n v="20"/>
    <n v="103"/>
    <n v="19"/>
    <n v="108"/>
    <n v="19"/>
    <n v="0"/>
    <x v="9"/>
    <x v="1"/>
    <n v="15"/>
  </r>
  <r>
    <x v="0"/>
    <x v="8"/>
    <x v="71"/>
    <s v="MMR001CMP228"/>
    <s v="GCA"/>
    <s v="Rural"/>
    <n v="123"/>
    <n v="555"/>
    <n v="443"/>
    <n v="2248"/>
    <n v="443"/>
    <n v="0"/>
    <x v="9"/>
    <x v="1"/>
    <n v="320"/>
  </r>
  <r>
    <x v="0"/>
    <x v="1"/>
    <x v="1"/>
    <s v="MMR001CMP231"/>
    <s v="GCA"/>
    <s v="Rural"/>
    <n v="46"/>
    <n v="225"/>
    <n v="50"/>
    <n v="242"/>
    <n v="50"/>
    <n v="242"/>
    <x v="9"/>
    <x v="2"/>
    <n v="63"/>
  </r>
  <r>
    <x v="0"/>
    <x v="6"/>
    <x v="26"/>
    <s v="MMR001CMP113"/>
    <s v="NGCA"/>
    <s v="Rural"/>
    <n v="155"/>
    <n v="672"/>
    <n v="155"/>
    <n v="665"/>
    <n v="155"/>
    <n v="665"/>
    <x v="9"/>
    <x v="0"/>
    <n v="71"/>
  </r>
  <r>
    <x v="0"/>
    <x v="7"/>
    <x v="77"/>
    <s v="MMR001CMP054"/>
    <s v="GCA"/>
    <s v="Rural"/>
    <n v="20"/>
    <n v="103"/>
    <n v="19"/>
    <n v="108"/>
    <n v="19"/>
    <n v="0"/>
    <x v="9"/>
    <x v="0"/>
    <n v="14"/>
  </r>
  <r>
    <x v="0"/>
    <x v="8"/>
    <x v="71"/>
    <s v="MMR001CMP228"/>
    <s v="GCA"/>
    <s v="Rural"/>
    <n v="123"/>
    <n v="555"/>
    <n v="443"/>
    <n v="2248"/>
    <n v="443"/>
    <n v="0"/>
    <x v="9"/>
    <x v="2"/>
    <n v="0"/>
  </r>
  <r>
    <x v="0"/>
    <x v="8"/>
    <x v="71"/>
    <s v="MMR001CMP228"/>
    <s v="GCA"/>
    <s v="Rural"/>
    <n v="123"/>
    <n v="555"/>
    <n v="443"/>
    <n v="2248"/>
    <n v="443"/>
    <n v="0"/>
    <x v="9"/>
    <x v="0"/>
    <n v="211"/>
  </r>
  <r>
    <x v="0"/>
    <x v="5"/>
    <x v="28"/>
    <s v="MMR001CMP062"/>
    <s v="GCA"/>
    <s v="Urban"/>
    <n v="261"/>
    <n v="1155"/>
    <n v="259"/>
    <n v="1160"/>
    <n v="259"/>
    <n v="0"/>
    <x v="9"/>
    <x v="1"/>
    <n v="146"/>
  </r>
  <r>
    <x v="0"/>
    <x v="1"/>
    <x v="1"/>
    <s v="MMR001CMP231"/>
    <s v="GCA"/>
    <s v="Rural"/>
    <n v="46"/>
    <n v="225"/>
    <n v="50"/>
    <n v="242"/>
    <n v="50"/>
    <n v="242"/>
    <x v="9"/>
    <x v="1"/>
    <n v="32"/>
  </r>
  <r>
    <x v="1"/>
    <x v="9"/>
    <x v="20"/>
    <s v="MMR015CMP001"/>
    <s v="GCA"/>
    <s v="Urban"/>
    <n v="73"/>
    <n v="388"/>
    <n v="68"/>
    <n v="343"/>
    <n v="73"/>
    <n v="380"/>
    <x v="9"/>
    <x v="1"/>
    <n v="45"/>
  </r>
  <r>
    <x v="0"/>
    <x v="1"/>
    <x v="27"/>
    <s v="MMR001CMP182"/>
    <s v="GCA"/>
    <s v="Urban"/>
    <n v="10"/>
    <n v="39"/>
    <n v="9"/>
    <n v="37"/>
    <n v="9"/>
    <n v="0"/>
    <x v="9"/>
    <x v="0"/>
    <n v="4"/>
  </r>
  <r>
    <x v="0"/>
    <x v="1"/>
    <x v="32"/>
    <s v="MMR001CMP168"/>
    <s v="GCA"/>
    <s v="Rural"/>
    <n v="66"/>
    <n v="367"/>
    <n v="60"/>
    <n v="374"/>
    <n v="70"/>
    <n v="366"/>
    <x v="9"/>
    <x v="0"/>
    <n v="60"/>
  </r>
  <r>
    <x v="0"/>
    <x v="6"/>
    <x v="26"/>
    <s v="MMR001CMP113"/>
    <s v="NGCA"/>
    <s v="Rural"/>
    <n v="155"/>
    <n v="672"/>
    <n v="155"/>
    <n v="665"/>
    <n v="155"/>
    <n v="665"/>
    <x v="9"/>
    <x v="1"/>
    <n v="91"/>
  </r>
  <r>
    <x v="0"/>
    <x v="1"/>
    <x v="11"/>
    <s v="MMR001CMP176"/>
    <s v="GCA"/>
    <s v="Urban"/>
    <n v="67"/>
    <n v="350"/>
    <n v="67"/>
    <n v="351"/>
    <n v="67"/>
    <n v="351"/>
    <x v="9"/>
    <x v="2"/>
    <n v="80"/>
  </r>
  <r>
    <x v="0"/>
    <x v="1"/>
    <x v="11"/>
    <s v="MMR001CMP176"/>
    <s v="GCA"/>
    <s v="Urban"/>
    <n v="67"/>
    <n v="350"/>
    <n v="67"/>
    <n v="351"/>
    <n v="67"/>
    <n v="351"/>
    <x v="9"/>
    <x v="1"/>
    <n v="44"/>
  </r>
  <r>
    <x v="0"/>
    <x v="1"/>
    <x v="11"/>
    <s v="MMR001CMP176"/>
    <s v="GCA"/>
    <s v="Urban"/>
    <n v="67"/>
    <n v="350"/>
    <n v="67"/>
    <n v="351"/>
    <n v="67"/>
    <n v="351"/>
    <x v="9"/>
    <x v="0"/>
    <n v="36"/>
  </r>
  <r>
    <x v="0"/>
    <x v="8"/>
    <x v="79"/>
    <s v="MMR001CMP230"/>
    <s v="GCA"/>
    <s v="Rural"/>
    <n v="113"/>
    <n v="490"/>
    <n v="113"/>
    <n v="476"/>
    <n v="113"/>
    <n v="476"/>
    <x v="9"/>
    <x v="1"/>
    <n v="81"/>
  </r>
  <r>
    <x v="0"/>
    <x v="6"/>
    <x v="50"/>
    <s v="MMR001CMP119"/>
    <s v="NGCA"/>
    <s v="Rural"/>
    <n v="608"/>
    <n v="2639"/>
    <n v="500"/>
    <n v="2145"/>
    <n v="586"/>
    <n v="2614"/>
    <x v="9"/>
    <x v="2"/>
    <n v="629"/>
  </r>
  <r>
    <x v="0"/>
    <x v="5"/>
    <x v="28"/>
    <s v="MMR001CMP062"/>
    <s v="GCA"/>
    <s v="Urban"/>
    <n v="261"/>
    <n v="1155"/>
    <n v="259"/>
    <n v="1160"/>
    <n v="259"/>
    <n v="0"/>
    <x v="9"/>
    <x v="2"/>
    <n v="0"/>
  </r>
  <r>
    <x v="0"/>
    <x v="5"/>
    <x v="92"/>
    <s v="MMR001CMP056"/>
    <s v="GCA"/>
    <s v="Urban"/>
    <n v="207"/>
    <n v="1863"/>
    <n v="391"/>
    <n v="1820"/>
    <n v="391"/>
    <n v="1820"/>
    <x v="9"/>
    <x v="2"/>
    <n v="253"/>
  </r>
  <r>
    <x v="0"/>
    <x v="6"/>
    <x v="103"/>
    <s v="MMR001CMP120"/>
    <s v="NGCA"/>
    <s v="Sub-urban"/>
    <n v="191"/>
    <n v="768"/>
    <n v="178"/>
    <n v="850"/>
    <n v="178"/>
    <n v="850"/>
    <x v="9"/>
    <x v="1"/>
    <n v="110"/>
  </r>
  <r>
    <x v="0"/>
    <x v="8"/>
    <x v="107"/>
    <s v="MMR001CMP066"/>
    <s v="GCA"/>
    <s v="Urban"/>
    <n v="221"/>
    <n v="1003"/>
    <n v="192"/>
    <n v="873"/>
    <n v="192"/>
    <n v="873"/>
    <x v="9"/>
    <x v="2"/>
    <n v="77"/>
  </r>
  <r>
    <x v="0"/>
    <x v="8"/>
    <x v="125"/>
    <s v="MMR001CMP218"/>
    <s v="GCA"/>
    <s v="Rural"/>
    <n v="372"/>
    <n v="1443"/>
    <n v="165"/>
    <n v="1672"/>
    <n v="165"/>
    <n v="1672"/>
    <x v="9"/>
    <x v="1"/>
    <n v="267"/>
  </r>
  <r>
    <x v="0"/>
    <x v="8"/>
    <x v="125"/>
    <s v="MMR001CMP218"/>
    <s v="GCA"/>
    <s v="Rural"/>
    <n v="372"/>
    <n v="1443"/>
    <n v="165"/>
    <n v="1672"/>
    <n v="165"/>
    <n v="1672"/>
    <x v="9"/>
    <x v="0"/>
    <n v="230"/>
  </r>
  <r>
    <x v="0"/>
    <x v="7"/>
    <x v="118"/>
    <s v="MMR001CMP047"/>
    <s v="GCA"/>
    <s v="Urban"/>
    <n v="652"/>
    <n v="3706"/>
    <n v="629"/>
    <n v="3794"/>
    <n v="629"/>
    <n v="3794"/>
    <x v="9"/>
    <x v="2"/>
    <n v="627"/>
  </r>
  <r>
    <x v="0"/>
    <x v="7"/>
    <x v="87"/>
    <s v="MMR001CMP194"/>
    <s v="GCA"/>
    <s v="Mixed"/>
    <n v="12"/>
    <n v="52"/>
    <n v="12"/>
    <n v="56"/>
    <n v="12"/>
    <n v="56"/>
    <x v="9"/>
    <x v="2"/>
    <n v="16"/>
  </r>
  <r>
    <x v="0"/>
    <x v="5"/>
    <x v="92"/>
    <s v="MMR001CMP056"/>
    <s v="GCA"/>
    <s v="Urban"/>
    <n v="207"/>
    <n v="1863"/>
    <n v="391"/>
    <n v="1820"/>
    <n v="391"/>
    <n v="1820"/>
    <x v="9"/>
    <x v="0"/>
    <n v="302"/>
  </r>
  <r>
    <x v="0"/>
    <x v="6"/>
    <x v="12"/>
    <s v="MMR001CMP111"/>
    <s v="NGCA"/>
    <s v="Sub-urban"/>
    <n v="680"/>
    <n v="2913"/>
    <n v="612"/>
    <n v="2806"/>
    <n v="612"/>
    <n v="2806"/>
    <x v="9"/>
    <x v="1"/>
    <n v="393"/>
  </r>
  <r>
    <x v="0"/>
    <x v="7"/>
    <x v="118"/>
    <s v="MMR001CMP047"/>
    <s v="GCA"/>
    <s v="Urban"/>
    <n v="652"/>
    <n v="3706"/>
    <n v="629"/>
    <n v="3794"/>
    <n v="629"/>
    <n v="3794"/>
    <x v="9"/>
    <x v="0"/>
    <n v="306"/>
  </r>
  <r>
    <x v="0"/>
    <x v="5"/>
    <x v="92"/>
    <s v="MMR001CMP056"/>
    <s v="GCA"/>
    <s v="Urban"/>
    <n v="207"/>
    <n v="1863"/>
    <n v="391"/>
    <n v="1820"/>
    <n v="391"/>
    <n v="1820"/>
    <x v="9"/>
    <x v="1"/>
    <n v="151"/>
  </r>
  <r>
    <x v="0"/>
    <x v="6"/>
    <x v="12"/>
    <s v="MMR001CMP111"/>
    <s v="NGCA"/>
    <s v="Sub-urban"/>
    <n v="680"/>
    <n v="2913"/>
    <n v="612"/>
    <n v="2806"/>
    <n v="612"/>
    <n v="2806"/>
    <x v="9"/>
    <x v="2"/>
    <n v="740"/>
  </r>
  <r>
    <x v="0"/>
    <x v="6"/>
    <x v="103"/>
    <s v="MMR001CMP120"/>
    <s v="NGCA"/>
    <s v="Sub-urban"/>
    <n v="191"/>
    <n v="768"/>
    <n v="178"/>
    <n v="850"/>
    <n v="178"/>
    <n v="850"/>
    <x v="9"/>
    <x v="0"/>
    <n v="91"/>
  </r>
  <r>
    <x v="0"/>
    <x v="8"/>
    <x v="125"/>
    <s v="MMR001CMP218"/>
    <s v="GCA"/>
    <s v="Rural"/>
    <n v="372"/>
    <n v="1443"/>
    <n v="165"/>
    <n v="1672"/>
    <n v="165"/>
    <n v="1672"/>
    <x v="9"/>
    <x v="2"/>
    <n v="497"/>
  </r>
  <r>
    <x v="0"/>
    <x v="7"/>
    <x v="118"/>
    <s v="MMR001CMP047"/>
    <s v="GCA"/>
    <s v="Urban"/>
    <n v="652"/>
    <n v="3706"/>
    <n v="629"/>
    <n v="3794"/>
    <n v="629"/>
    <n v="3794"/>
    <x v="9"/>
    <x v="1"/>
    <n v="321"/>
  </r>
  <r>
    <x v="0"/>
    <x v="8"/>
    <x v="107"/>
    <s v="MMR001CMP066"/>
    <s v="GCA"/>
    <s v="Urban"/>
    <n v="221"/>
    <n v="1003"/>
    <n v="192"/>
    <n v="873"/>
    <n v="192"/>
    <n v="873"/>
    <x v="9"/>
    <x v="0"/>
    <n v="37"/>
  </r>
  <r>
    <x v="0"/>
    <x v="7"/>
    <x v="124"/>
    <s v="MMR001CMP193"/>
    <s v="GCA"/>
    <s v="Rural"/>
    <n v="157"/>
    <n v="761"/>
    <n v="150"/>
    <n v="761"/>
    <n v="150"/>
    <n v="761"/>
    <x v="9"/>
    <x v="2"/>
    <n v="129"/>
  </r>
  <r>
    <x v="0"/>
    <x v="7"/>
    <x v="124"/>
    <s v="MMR001CMP193"/>
    <s v="GCA"/>
    <s v="Rural"/>
    <n v="157"/>
    <n v="761"/>
    <n v="150"/>
    <n v="761"/>
    <n v="150"/>
    <n v="761"/>
    <x v="9"/>
    <x v="1"/>
    <n v="68"/>
  </r>
  <r>
    <x v="0"/>
    <x v="5"/>
    <x v="106"/>
    <s v="MMR001CMP072"/>
    <s v="GCA"/>
    <s v="Mixed"/>
    <n v="50"/>
    <n v="293"/>
    <n v="50"/>
    <n v="309"/>
    <n v="50"/>
    <n v="309"/>
    <x v="9"/>
    <x v="2"/>
    <n v="18"/>
  </r>
  <r>
    <x v="0"/>
    <x v="5"/>
    <x v="115"/>
    <s v="MMR001CMP070"/>
    <s v="GCA"/>
    <s v="Urban"/>
    <n v="188"/>
    <n v="993"/>
    <n v="190"/>
    <n v="1021"/>
    <n v="190"/>
    <n v="1021"/>
    <x v="9"/>
    <x v="0"/>
    <n v="141"/>
  </r>
  <r>
    <x v="0"/>
    <x v="5"/>
    <x v="106"/>
    <s v="MMR001CMP072"/>
    <s v="GCA"/>
    <s v="Mixed"/>
    <n v="50"/>
    <n v="293"/>
    <n v="50"/>
    <n v="309"/>
    <n v="50"/>
    <n v="309"/>
    <x v="9"/>
    <x v="1"/>
    <n v="10"/>
  </r>
  <r>
    <x v="0"/>
    <x v="5"/>
    <x v="115"/>
    <s v="MMR001CMP070"/>
    <s v="GCA"/>
    <s v="Urban"/>
    <n v="188"/>
    <n v="993"/>
    <n v="190"/>
    <n v="1021"/>
    <n v="190"/>
    <n v="1021"/>
    <x v="9"/>
    <x v="1"/>
    <n v="138"/>
  </r>
  <r>
    <x v="0"/>
    <x v="5"/>
    <x v="115"/>
    <s v="MMR001CMP070"/>
    <s v="GCA"/>
    <s v="Urban"/>
    <n v="188"/>
    <n v="993"/>
    <n v="190"/>
    <n v="1021"/>
    <n v="190"/>
    <n v="1021"/>
    <x v="9"/>
    <x v="2"/>
    <n v="279"/>
  </r>
  <r>
    <x v="0"/>
    <x v="7"/>
    <x v="124"/>
    <s v="MMR001CMP193"/>
    <s v="GCA"/>
    <s v="Rural"/>
    <n v="157"/>
    <n v="761"/>
    <n v="150"/>
    <n v="761"/>
    <n v="150"/>
    <n v="761"/>
    <x v="9"/>
    <x v="0"/>
    <n v="61"/>
  </r>
  <r>
    <x v="0"/>
    <x v="7"/>
    <x v="85"/>
    <s v="MMR001CMP052"/>
    <s v="GCA"/>
    <s v="Urban"/>
    <n v="43"/>
    <n v="237"/>
    <n v="39"/>
    <n v="223"/>
    <n v="39"/>
    <n v="223"/>
    <x v="9"/>
    <x v="1"/>
    <n v="12"/>
  </r>
  <r>
    <x v="0"/>
    <x v="5"/>
    <x v="111"/>
    <s v="MMR001CMP071"/>
    <s v="GCA"/>
    <s v="Urban"/>
    <n v="29"/>
    <n v="182"/>
    <n v="36"/>
    <n v="215"/>
    <n v="36"/>
    <n v="217"/>
    <x v="9"/>
    <x v="0"/>
    <n v="25"/>
  </r>
  <r>
    <x v="0"/>
    <x v="6"/>
    <x v="103"/>
    <s v="MMR001CMP120"/>
    <s v="NGCA"/>
    <s v="Sub-urban"/>
    <n v="191"/>
    <n v="768"/>
    <n v="178"/>
    <n v="850"/>
    <n v="178"/>
    <n v="850"/>
    <x v="9"/>
    <x v="2"/>
    <n v="201"/>
  </r>
  <r>
    <x v="0"/>
    <x v="5"/>
    <x v="111"/>
    <s v="MMR001CMP071"/>
    <s v="GCA"/>
    <s v="Urban"/>
    <n v="29"/>
    <n v="182"/>
    <n v="36"/>
    <n v="215"/>
    <n v="36"/>
    <n v="217"/>
    <x v="9"/>
    <x v="1"/>
    <n v="32"/>
  </r>
  <r>
    <x v="0"/>
    <x v="7"/>
    <x v="87"/>
    <s v="MMR001CMP194"/>
    <s v="GCA"/>
    <s v="Mixed"/>
    <n v="12"/>
    <n v="52"/>
    <n v="12"/>
    <n v="56"/>
    <n v="12"/>
    <n v="56"/>
    <x v="9"/>
    <x v="0"/>
    <n v="8"/>
  </r>
  <r>
    <x v="0"/>
    <x v="7"/>
    <x v="85"/>
    <s v="MMR001CMP052"/>
    <s v="GCA"/>
    <s v="Urban"/>
    <n v="43"/>
    <n v="237"/>
    <n v="39"/>
    <n v="223"/>
    <n v="39"/>
    <n v="223"/>
    <x v="9"/>
    <x v="0"/>
    <n v="15"/>
  </r>
  <r>
    <x v="0"/>
    <x v="7"/>
    <x v="87"/>
    <s v="MMR001CMP194"/>
    <s v="GCA"/>
    <s v="Mixed"/>
    <n v="12"/>
    <n v="52"/>
    <n v="12"/>
    <n v="56"/>
    <n v="12"/>
    <n v="56"/>
    <x v="9"/>
    <x v="1"/>
    <n v="8"/>
  </r>
  <r>
    <x v="0"/>
    <x v="5"/>
    <x v="106"/>
    <s v="MMR001CMP072"/>
    <s v="GCA"/>
    <s v="Mixed"/>
    <n v="50"/>
    <n v="293"/>
    <n v="50"/>
    <n v="309"/>
    <n v="50"/>
    <n v="309"/>
    <x v="9"/>
    <x v="0"/>
    <n v="8"/>
  </r>
  <r>
    <x v="0"/>
    <x v="2"/>
    <x v="89"/>
    <s v="MMR001CMP067"/>
    <s v="GCA"/>
    <s v="Urban"/>
    <n v="83"/>
    <n v="293"/>
    <n v="86"/>
    <n v="303"/>
    <n v="86"/>
    <n v="303"/>
    <x v="9"/>
    <x v="2"/>
    <n v="56"/>
  </r>
  <r>
    <x v="0"/>
    <x v="2"/>
    <x v="89"/>
    <s v="MMR001CMP067"/>
    <s v="GCA"/>
    <s v="Urban"/>
    <n v="83"/>
    <n v="293"/>
    <n v="86"/>
    <n v="303"/>
    <n v="86"/>
    <n v="303"/>
    <x v="9"/>
    <x v="1"/>
    <n v="37"/>
  </r>
  <r>
    <x v="0"/>
    <x v="2"/>
    <x v="89"/>
    <s v="MMR001CMP067"/>
    <s v="GCA"/>
    <s v="Urban"/>
    <n v="83"/>
    <n v="293"/>
    <n v="86"/>
    <n v="303"/>
    <n v="86"/>
    <n v="303"/>
    <x v="9"/>
    <x v="0"/>
    <n v="19"/>
  </r>
  <r>
    <x v="0"/>
    <x v="7"/>
    <x v="85"/>
    <s v="MMR001CMP052"/>
    <s v="GCA"/>
    <s v="Urban"/>
    <n v="43"/>
    <n v="237"/>
    <n v="39"/>
    <n v="223"/>
    <n v="39"/>
    <n v="223"/>
    <x v="9"/>
    <x v="2"/>
    <n v="27"/>
  </r>
  <r>
    <x v="0"/>
    <x v="8"/>
    <x v="107"/>
    <s v="MMR001CMP066"/>
    <s v="GCA"/>
    <s v="Urban"/>
    <n v="221"/>
    <n v="1003"/>
    <n v="192"/>
    <n v="873"/>
    <n v="192"/>
    <n v="873"/>
    <x v="9"/>
    <x v="1"/>
    <n v="40"/>
  </r>
  <r>
    <x v="0"/>
    <x v="6"/>
    <x v="122"/>
    <s v="MMR001CMP038"/>
    <s v="GCA"/>
    <s v="Urban"/>
    <n v="70"/>
    <n v="278"/>
    <n v="37"/>
    <n v="156"/>
    <n v="71"/>
    <n v="277"/>
    <x v="9"/>
    <x v="0"/>
    <n v="17"/>
  </r>
  <r>
    <x v="1"/>
    <x v="13"/>
    <x v="94"/>
    <s v="MMR015CMP016"/>
    <s v="GCA"/>
    <s v="Urban"/>
    <n v="65"/>
    <n v="285"/>
    <n v="63"/>
    <n v="286"/>
    <n v="63"/>
    <n v="286"/>
    <x v="9"/>
    <x v="1"/>
    <n v="38"/>
  </r>
  <r>
    <x v="0"/>
    <x v="6"/>
    <x v="112"/>
    <s v="MMR001CMP032"/>
    <s v="GCA"/>
    <s v="Urban"/>
    <n v="91"/>
    <n v="328"/>
    <n v="69"/>
    <n v="258"/>
    <n v="91"/>
    <n v="328"/>
    <x v="9"/>
    <x v="1"/>
    <n v="50"/>
  </r>
  <r>
    <x v="0"/>
    <x v="6"/>
    <x v="112"/>
    <s v="MMR001CMP032"/>
    <s v="GCA"/>
    <s v="Urban"/>
    <n v="91"/>
    <n v="328"/>
    <n v="69"/>
    <n v="258"/>
    <n v="91"/>
    <n v="328"/>
    <x v="9"/>
    <x v="0"/>
    <n v="36"/>
  </r>
  <r>
    <x v="0"/>
    <x v="6"/>
    <x v="126"/>
    <s v="MMR001CMP033"/>
    <s v="GCA"/>
    <s v="Rural"/>
    <n v="18"/>
    <n v="82"/>
    <n v="12"/>
    <n v="51"/>
    <n v="18"/>
    <n v="81"/>
    <x v="9"/>
    <x v="2"/>
    <n v="36"/>
  </r>
  <r>
    <x v="0"/>
    <x v="6"/>
    <x v="126"/>
    <s v="MMR001CMP033"/>
    <s v="GCA"/>
    <s v="Rural"/>
    <n v="18"/>
    <n v="82"/>
    <n v="12"/>
    <n v="51"/>
    <n v="18"/>
    <n v="81"/>
    <x v="9"/>
    <x v="0"/>
    <n v="17"/>
  </r>
  <r>
    <x v="0"/>
    <x v="6"/>
    <x v="126"/>
    <s v="MMR001CMP033"/>
    <s v="GCA"/>
    <s v="Rural"/>
    <n v="18"/>
    <n v="82"/>
    <n v="12"/>
    <n v="51"/>
    <n v="18"/>
    <n v="81"/>
    <x v="9"/>
    <x v="1"/>
    <n v="19"/>
  </r>
  <r>
    <x v="0"/>
    <x v="6"/>
    <x v="121"/>
    <s v="MMR001CMP037"/>
    <s v="GCA"/>
    <s v="Urban"/>
    <n v="44"/>
    <n v="183"/>
    <n v="25"/>
    <n v="115"/>
    <n v="44"/>
    <n v="181"/>
    <x v="9"/>
    <x v="2"/>
    <n v="58"/>
  </r>
  <r>
    <x v="0"/>
    <x v="6"/>
    <x v="114"/>
    <s v="MMR001CMP031"/>
    <s v="GCA"/>
    <s v="Urban"/>
    <n v="143"/>
    <n v="800"/>
    <n v="113"/>
    <n v="618"/>
    <n v="143"/>
    <n v="800"/>
    <x v="9"/>
    <x v="1"/>
    <n v="56"/>
  </r>
  <r>
    <x v="0"/>
    <x v="6"/>
    <x v="121"/>
    <s v="MMR001CMP037"/>
    <s v="GCA"/>
    <s v="Urban"/>
    <n v="44"/>
    <n v="183"/>
    <n v="25"/>
    <n v="115"/>
    <n v="44"/>
    <n v="181"/>
    <x v="9"/>
    <x v="0"/>
    <n v="28"/>
  </r>
  <r>
    <x v="0"/>
    <x v="6"/>
    <x v="114"/>
    <s v="MMR001CMP031"/>
    <s v="GCA"/>
    <s v="Urban"/>
    <n v="143"/>
    <n v="800"/>
    <n v="113"/>
    <n v="618"/>
    <n v="143"/>
    <n v="800"/>
    <x v="9"/>
    <x v="0"/>
    <n v="66"/>
  </r>
  <r>
    <x v="0"/>
    <x v="6"/>
    <x v="122"/>
    <s v="MMR001CMP038"/>
    <s v="GCA"/>
    <s v="Urban"/>
    <n v="70"/>
    <n v="278"/>
    <n v="37"/>
    <n v="156"/>
    <n v="71"/>
    <n v="277"/>
    <x v="9"/>
    <x v="1"/>
    <n v="14"/>
  </r>
  <r>
    <x v="0"/>
    <x v="6"/>
    <x v="122"/>
    <s v="MMR001CMP038"/>
    <s v="GCA"/>
    <s v="Urban"/>
    <n v="70"/>
    <n v="278"/>
    <n v="37"/>
    <n v="156"/>
    <n v="71"/>
    <n v="277"/>
    <x v="9"/>
    <x v="2"/>
    <n v="31"/>
  </r>
  <r>
    <x v="0"/>
    <x v="4"/>
    <x v="123"/>
    <s v="MMR001CMP042"/>
    <s v="GCA"/>
    <s v="Urban"/>
    <n v="109"/>
    <n v="511"/>
    <n v="109"/>
    <n v="513"/>
    <n v="109"/>
    <n v="0"/>
    <x v="9"/>
    <x v="2"/>
    <n v="0"/>
  </r>
  <r>
    <x v="0"/>
    <x v="4"/>
    <x v="123"/>
    <s v="MMR001CMP042"/>
    <s v="GCA"/>
    <s v="Urban"/>
    <n v="109"/>
    <n v="511"/>
    <n v="109"/>
    <n v="513"/>
    <n v="109"/>
    <n v="0"/>
    <x v="9"/>
    <x v="0"/>
    <n v="30"/>
  </r>
  <r>
    <x v="0"/>
    <x v="4"/>
    <x v="123"/>
    <s v="MMR001CMP042"/>
    <s v="GCA"/>
    <s v="Urban"/>
    <n v="109"/>
    <n v="511"/>
    <n v="109"/>
    <n v="513"/>
    <n v="109"/>
    <n v="0"/>
    <x v="9"/>
    <x v="1"/>
    <n v="45"/>
  </r>
  <r>
    <x v="0"/>
    <x v="4"/>
    <x v="91"/>
    <s v="MMR001CMP195"/>
    <s v="GCA"/>
    <s v="Urban"/>
    <n v="143"/>
    <n v="638"/>
    <n v="131"/>
    <n v="593"/>
    <n v="141"/>
    <n v="638"/>
    <x v="9"/>
    <x v="1"/>
    <n v="48"/>
  </r>
  <r>
    <x v="0"/>
    <x v="4"/>
    <x v="91"/>
    <s v="MMR001CMP195"/>
    <s v="GCA"/>
    <s v="Urban"/>
    <n v="143"/>
    <n v="638"/>
    <n v="131"/>
    <n v="593"/>
    <n v="141"/>
    <n v="638"/>
    <x v="9"/>
    <x v="2"/>
    <n v="101"/>
  </r>
  <r>
    <x v="0"/>
    <x v="4"/>
    <x v="91"/>
    <s v="MMR001CMP195"/>
    <s v="GCA"/>
    <s v="Urban"/>
    <n v="143"/>
    <n v="638"/>
    <n v="131"/>
    <n v="593"/>
    <n v="141"/>
    <n v="638"/>
    <x v="9"/>
    <x v="0"/>
    <n v="53"/>
  </r>
  <r>
    <x v="0"/>
    <x v="6"/>
    <x v="121"/>
    <s v="MMR001CMP037"/>
    <s v="GCA"/>
    <s v="Urban"/>
    <n v="44"/>
    <n v="183"/>
    <n v="25"/>
    <n v="115"/>
    <n v="44"/>
    <n v="181"/>
    <x v="9"/>
    <x v="1"/>
    <n v="30"/>
  </r>
  <r>
    <x v="0"/>
    <x v="6"/>
    <x v="113"/>
    <s v="MMR001CMP026"/>
    <s v="GCA"/>
    <s v="Urban"/>
    <n v="88"/>
    <n v="482"/>
    <n v="80"/>
    <n v="427"/>
    <n v="87"/>
    <n v="480"/>
    <x v="9"/>
    <x v="0"/>
    <n v="30"/>
  </r>
  <r>
    <x v="0"/>
    <x v="0"/>
    <x v="66"/>
    <s v="MMR001CMP020"/>
    <s v="GCA"/>
    <s v="Rural"/>
    <n v="21"/>
    <n v="99"/>
    <n v="18"/>
    <n v="89"/>
    <n v="21"/>
    <n v="99"/>
    <x v="9"/>
    <x v="0"/>
    <n v="15"/>
  </r>
  <r>
    <x v="0"/>
    <x v="0"/>
    <x v="66"/>
    <s v="MMR001CMP020"/>
    <s v="GCA"/>
    <s v="Rural"/>
    <n v="21"/>
    <n v="99"/>
    <n v="18"/>
    <n v="89"/>
    <n v="21"/>
    <n v="99"/>
    <x v="9"/>
    <x v="1"/>
    <n v="14"/>
  </r>
  <r>
    <x v="0"/>
    <x v="0"/>
    <x v="117"/>
    <s v="MMR001CMP021"/>
    <s v="GCA"/>
    <s v="Rural"/>
    <n v="14"/>
    <n v="71"/>
    <n v="11"/>
    <n v="56"/>
    <n v="13"/>
    <n v="71"/>
    <x v="9"/>
    <x v="2"/>
    <n v="15"/>
  </r>
  <r>
    <x v="0"/>
    <x v="0"/>
    <x v="117"/>
    <s v="MMR001CMP021"/>
    <s v="GCA"/>
    <s v="Rural"/>
    <n v="14"/>
    <n v="71"/>
    <n v="11"/>
    <n v="56"/>
    <n v="13"/>
    <n v="71"/>
    <x v="9"/>
    <x v="0"/>
    <n v="7"/>
  </r>
  <r>
    <x v="0"/>
    <x v="0"/>
    <x v="117"/>
    <s v="MMR001CMP021"/>
    <s v="GCA"/>
    <s v="Rural"/>
    <n v="14"/>
    <n v="71"/>
    <n v="11"/>
    <n v="56"/>
    <n v="13"/>
    <n v="71"/>
    <x v="9"/>
    <x v="1"/>
    <n v="8"/>
  </r>
  <r>
    <x v="0"/>
    <x v="0"/>
    <x v="119"/>
    <s v="MMR001CMP022"/>
    <s v="GCA"/>
    <s v="Urban"/>
    <n v="7"/>
    <n v="37"/>
    <n v="7"/>
    <n v="37"/>
    <n v="7"/>
    <n v="37"/>
    <x v="9"/>
    <x v="2"/>
    <n v="6"/>
  </r>
  <r>
    <x v="0"/>
    <x v="0"/>
    <x v="119"/>
    <s v="MMR001CMP022"/>
    <s v="GCA"/>
    <s v="Urban"/>
    <n v="7"/>
    <n v="37"/>
    <n v="7"/>
    <n v="37"/>
    <n v="7"/>
    <n v="37"/>
    <x v="9"/>
    <x v="1"/>
    <n v="3"/>
  </r>
  <r>
    <x v="0"/>
    <x v="6"/>
    <x v="112"/>
    <s v="MMR001CMP032"/>
    <s v="GCA"/>
    <s v="Urban"/>
    <n v="91"/>
    <n v="328"/>
    <n v="69"/>
    <n v="258"/>
    <n v="91"/>
    <n v="328"/>
    <x v="9"/>
    <x v="2"/>
    <n v="86"/>
  </r>
  <r>
    <x v="0"/>
    <x v="6"/>
    <x v="113"/>
    <s v="MMR001CMP026"/>
    <s v="GCA"/>
    <s v="Urban"/>
    <n v="88"/>
    <n v="482"/>
    <n v="80"/>
    <n v="427"/>
    <n v="87"/>
    <n v="480"/>
    <x v="9"/>
    <x v="1"/>
    <n v="23"/>
  </r>
  <r>
    <x v="1"/>
    <x v="9"/>
    <x v="97"/>
    <s v="MMR015CMP004"/>
    <s v="GCA"/>
    <s v="Urban"/>
    <n v="70"/>
    <n v="368"/>
    <n v="70"/>
    <n v="363"/>
    <n v="70"/>
    <n v="0"/>
    <x v="9"/>
    <x v="0"/>
    <n v="8"/>
  </r>
  <r>
    <x v="0"/>
    <x v="6"/>
    <x v="113"/>
    <s v="MMR001CMP026"/>
    <s v="GCA"/>
    <s v="Urban"/>
    <n v="88"/>
    <n v="482"/>
    <n v="80"/>
    <n v="427"/>
    <n v="87"/>
    <n v="480"/>
    <x v="9"/>
    <x v="2"/>
    <n v="53"/>
  </r>
  <r>
    <x v="0"/>
    <x v="6"/>
    <x v="110"/>
    <s v="MMR001CMP028"/>
    <s v="GCA"/>
    <s v="Rural"/>
    <n v="99"/>
    <n v="480"/>
    <n v="65"/>
    <n v="360"/>
    <n v="99"/>
    <n v="480"/>
    <x v="9"/>
    <x v="0"/>
    <n v="48"/>
  </r>
  <r>
    <x v="0"/>
    <x v="6"/>
    <x v="110"/>
    <s v="MMR001CMP028"/>
    <s v="GCA"/>
    <s v="Rural"/>
    <n v="99"/>
    <n v="480"/>
    <n v="65"/>
    <n v="360"/>
    <n v="99"/>
    <n v="480"/>
    <x v="9"/>
    <x v="1"/>
    <n v="45"/>
  </r>
  <r>
    <x v="0"/>
    <x v="6"/>
    <x v="110"/>
    <s v="MMR001CMP028"/>
    <s v="GCA"/>
    <s v="Rural"/>
    <n v="99"/>
    <n v="480"/>
    <n v="65"/>
    <n v="360"/>
    <n v="99"/>
    <n v="480"/>
    <x v="9"/>
    <x v="2"/>
    <n v="93"/>
  </r>
  <r>
    <x v="0"/>
    <x v="6"/>
    <x v="109"/>
    <s v="MMR001CMP030"/>
    <s v="GCA"/>
    <s v="Urban"/>
    <n v="31"/>
    <n v="171"/>
    <n v="23"/>
    <n v="124"/>
    <n v="31"/>
    <n v="171"/>
    <x v="9"/>
    <x v="2"/>
    <n v="45"/>
  </r>
  <r>
    <x v="0"/>
    <x v="6"/>
    <x v="109"/>
    <s v="MMR001CMP030"/>
    <s v="GCA"/>
    <s v="Urban"/>
    <n v="31"/>
    <n v="171"/>
    <n v="23"/>
    <n v="124"/>
    <n v="31"/>
    <n v="171"/>
    <x v="9"/>
    <x v="1"/>
    <n v="23"/>
  </r>
  <r>
    <x v="0"/>
    <x v="6"/>
    <x v="109"/>
    <s v="MMR001CMP030"/>
    <s v="GCA"/>
    <s v="Urban"/>
    <n v="31"/>
    <n v="171"/>
    <n v="23"/>
    <n v="124"/>
    <n v="31"/>
    <n v="171"/>
    <x v="9"/>
    <x v="0"/>
    <n v="22"/>
  </r>
  <r>
    <x v="0"/>
    <x v="6"/>
    <x v="114"/>
    <s v="MMR001CMP031"/>
    <s v="GCA"/>
    <s v="Urban"/>
    <n v="143"/>
    <n v="800"/>
    <n v="113"/>
    <n v="618"/>
    <n v="143"/>
    <n v="800"/>
    <x v="9"/>
    <x v="2"/>
    <n v="122"/>
  </r>
  <r>
    <x v="0"/>
    <x v="0"/>
    <x v="119"/>
    <s v="MMR001CMP022"/>
    <s v="GCA"/>
    <s v="Urban"/>
    <n v="7"/>
    <n v="37"/>
    <n v="7"/>
    <n v="37"/>
    <n v="7"/>
    <n v="37"/>
    <x v="9"/>
    <x v="0"/>
    <n v="3"/>
  </r>
  <r>
    <x v="1"/>
    <x v="9"/>
    <x v="99"/>
    <s v="MMR015CMP214"/>
    <s v="GCA"/>
    <s v="Urban"/>
    <n v="38"/>
    <n v="198"/>
    <n v="35"/>
    <n v="188"/>
    <n v="37"/>
    <n v="198"/>
    <x v="9"/>
    <x v="0"/>
    <n v="19"/>
  </r>
  <r>
    <x v="1"/>
    <x v="13"/>
    <x v="105"/>
    <s v="MMR015CMP018"/>
    <s v="GCA"/>
    <s v="Rural"/>
    <n v="63"/>
    <n v="305"/>
    <n v="69"/>
    <n v="305"/>
    <n v="69"/>
    <n v="305"/>
    <x v="9"/>
    <x v="0"/>
    <n v="37"/>
  </r>
  <r>
    <x v="1"/>
    <x v="13"/>
    <x v="105"/>
    <s v="MMR015CMP018"/>
    <s v="GCA"/>
    <s v="Rural"/>
    <n v="63"/>
    <n v="305"/>
    <n v="69"/>
    <n v="305"/>
    <n v="69"/>
    <n v="305"/>
    <x v="9"/>
    <x v="2"/>
    <n v="80"/>
  </r>
  <r>
    <x v="1"/>
    <x v="13"/>
    <x v="102"/>
    <s v="MMR015CMP020"/>
    <s v="GCA"/>
    <s v="Rural"/>
    <n v="218"/>
    <n v="1108"/>
    <n v="202"/>
    <n v="906"/>
    <n v="202"/>
    <n v="906"/>
    <x v="9"/>
    <x v="1"/>
    <n v="95"/>
  </r>
  <r>
    <x v="1"/>
    <x v="13"/>
    <x v="102"/>
    <s v="MMR015CMP020"/>
    <s v="GCA"/>
    <s v="Rural"/>
    <n v="218"/>
    <n v="1108"/>
    <n v="202"/>
    <n v="906"/>
    <n v="202"/>
    <n v="906"/>
    <x v="9"/>
    <x v="0"/>
    <n v="101"/>
  </r>
  <r>
    <x v="1"/>
    <x v="13"/>
    <x v="102"/>
    <s v="MMR015CMP020"/>
    <s v="GCA"/>
    <s v="Rural"/>
    <n v="218"/>
    <n v="1108"/>
    <n v="202"/>
    <n v="906"/>
    <n v="202"/>
    <n v="906"/>
    <x v="9"/>
    <x v="2"/>
    <n v="196"/>
  </r>
  <r>
    <x v="1"/>
    <x v="15"/>
    <x v="101"/>
    <s v="MMR015CMP213"/>
    <s v="GCA"/>
    <s v="Urban"/>
    <n v="56"/>
    <n v="236"/>
    <n v="52"/>
    <n v="212"/>
    <n v="52"/>
    <n v="212"/>
    <x v="9"/>
    <x v="1"/>
    <n v="36"/>
  </r>
  <r>
    <x v="1"/>
    <x v="15"/>
    <x v="101"/>
    <s v="MMR015CMP213"/>
    <s v="GCA"/>
    <s v="Urban"/>
    <n v="56"/>
    <n v="236"/>
    <n v="52"/>
    <n v="212"/>
    <n v="52"/>
    <n v="212"/>
    <x v="9"/>
    <x v="0"/>
    <n v="15"/>
  </r>
  <r>
    <x v="1"/>
    <x v="9"/>
    <x v="20"/>
    <s v="MMR015CMP001"/>
    <s v="GCA"/>
    <s v="Urban"/>
    <n v="73"/>
    <n v="388"/>
    <n v="68"/>
    <n v="343"/>
    <n v="73"/>
    <n v="380"/>
    <x v="9"/>
    <x v="2"/>
    <n v="85"/>
  </r>
  <r>
    <x v="1"/>
    <x v="9"/>
    <x v="99"/>
    <s v="MMR015CMP214"/>
    <s v="GCA"/>
    <s v="Urban"/>
    <n v="38"/>
    <n v="198"/>
    <n v="35"/>
    <n v="188"/>
    <n v="37"/>
    <n v="198"/>
    <x v="9"/>
    <x v="1"/>
    <n v="30"/>
  </r>
  <r>
    <x v="1"/>
    <x v="13"/>
    <x v="94"/>
    <s v="MMR015CMP016"/>
    <s v="GCA"/>
    <s v="Urban"/>
    <n v="65"/>
    <n v="285"/>
    <n v="63"/>
    <n v="286"/>
    <n v="63"/>
    <n v="286"/>
    <x v="9"/>
    <x v="0"/>
    <n v="30"/>
  </r>
  <r>
    <x v="1"/>
    <x v="9"/>
    <x v="99"/>
    <s v="MMR015CMP214"/>
    <s v="GCA"/>
    <s v="Urban"/>
    <n v="38"/>
    <n v="198"/>
    <n v="35"/>
    <n v="188"/>
    <n v="37"/>
    <n v="198"/>
    <x v="9"/>
    <x v="2"/>
    <n v="49"/>
  </r>
  <r>
    <x v="1"/>
    <x v="9"/>
    <x v="98"/>
    <s v="MMR015CMP215"/>
    <s v="GCA"/>
    <s v="Urban"/>
    <n v="126"/>
    <n v="572"/>
    <n v="123"/>
    <n v="571"/>
    <n v="124"/>
    <n v="575"/>
    <x v="9"/>
    <x v="1"/>
    <n v="70"/>
  </r>
  <r>
    <x v="1"/>
    <x v="9"/>
    <x v="98"/>
    <s v="MMR015CMP215"/>
    <s v="GCA"/>
    <s v="Urban"/>
    <n v="126"/>
    <n v="572"/>
    <n v="123"/>
    <n v="571"/>
    <n v="124"/>
    <n v="575"/>
    <x v="9"/>
    <x v="0"/>
    <n v="63"/>
  </r>
  <r>
    <x v="1"/>
    <x v="9"/>
    <x v="98"/>
    <s v="MMR015CMP215"/>
    <s v="GCA"/>
    <s v="Urban"/>
    <n v="126"/>
    <n v="572"/>
    <n v="123"/>
    <n v="571"/>
    <n v="124"/>
    <n v="575"/>
    <x v="9"/>
    <x v="2"/>
    <n v="133"/>
  </r>
  <r>
    <x v="0"/>
    <x v="6"/>
    <x v="95"/>
    <s v="MMR001CMP041"/>
    <s v="GCA"/>
    <s v="Rural"/>
    <n v="172"/>
    <n v="838"/>
    <n v="179"/>
    <n v="940"/>
    <n v="179"/>
    <n v="940"/>
    <x v="9"/>
    <x v="0"/>
    <n v="85"/>
  </r>
  <r>
    <x v="0"/>
    <x v="6"/>
    <x v="95"/>
    <s v="MMR001CMP041"/>
    <s v="GCA"/>
    <s v="Rural"/>
    <n v="172"/>
    <n v="838"/>
    <n v="179"/>
    <n v="940"/>
    <n v="179"/>
    <n v="940"/>
    <x v="9"/>
    <x v="1"/>
    <n v="88"/>
  </r>
  <r>
    <x v="0"/>
    <x v="6"/>
    <x v="95"/>
    <s v="MMR001CMP041"/>
    <s v="GCA"/>
    <s v="Rural"/>
    <n v="172"/>
    <n v="838"/>
    <n v="179"/>
    <n v="940"/>
    <n v="179"/>
    <n v="940"/>
    <x v="9"/>
    <x v="2"/>
    <n v="173"/>
  </r>
  <r>
    <x v="0"/>
    <x v="6"/>
    <x v="62"/>
    <s v="MMR001CMP115"/>
    <s v="NGCA"/>
    <s v="Sub-urban"/>
    <n v="136"/>
    <n v="1116"/>
    <n v="146"/>
    <n v="1072"/>
    <n v="146"/>
    <n v="1072"/>
    <x v="9"/>
    <x v="2"/>
    <n v="189"/>
  </r>
  <r>
    <x v="1"/>
    <x v="15"/>
    <x v="101"/>
    <s v="MMR015CMP213"/>
    <s v="GCA"/>
    <s v="Urban"/>
    <n v="56"/>
    <n v="236"/>
    <n v="52"/>
    <n v="212"/>
    <n v="52"/>
    <n v="212"/>
    <x v="9"/>
    <x v="2"/>
    <n v="51"/>
  </r>
  <r>
    <x v="1"/>
    <x v="13"/>
    <x v="86"/>
    <s v="MMR015CMP007"/>
    <s v="GCA"/>
    <s v="Rural"/>
    <n v="64"/>
    <n v="286"/>
    <n v="62"/>
    <n v="281"/>
    <n v="62"/>
    <n v="281"/>
    <x v="9"/>
    <x v="2"/>
    <n v="46"/>
  </r>
  <r>
    <x v="0"/>
    <x v="6"/>
    <x v="12"/>
    <s v="MMR001CMP111"/>
    <s v="NGCA"/>
    <s v="Sub-urban"/>
    <n v="680"/>
    <n v="2913"/>
    <n v="612"/>
    <n v="2806"/>
    <n v="612"/>
    <n v="2806"/>
    <x v="9"/>
    <x v="0"/>
    <n v="347"/>
  </r>
  <r>
    <x v="0"/>
    <x v="8"/>
    <x v="96"/>
    <s v="MMR001CMP133"/>
    <s v="GCA"/>
    <s v="Rural"/>
    <n v="111"/>
    <n v="541"/>
    <n v="107"/>
    <n v="525"/>
    <n v="111"/>
    <n v="525"/>
    <x v="9"/>
    <x v="1"/>
    <n v="76"/>
  </r>
  <r>
    <x v="0"/>
    <x v="8"/>
    <x v="96"/>
    <s v="MMR001CMP133"/>
    <s v="GCA"/>
    <s v="Rural"/>
    <n v="111"/>
    <n v="541"/>
    <n v="107"/>
    <n v="525"/>
    <n v="111"/>
    <n v="525"/>
    <x v="9"/>
    <x v="0"/>
    <n v="42"/>
  </r>
  <r>
    <x v="0"/>
    <x v="8"/>
    <x v="96"/>
    <s v="MMR001CMP133"/>
    <s v="GCA"/>
    <s v="Rural"/>
    <n v="111"/>
    <n v="541"/>
    <n v="107"/>
    <n v="525"/>
    <n v="111"/>
    <n v="525"/>
    <x v="9"/>
    <x v="2"/>
    <n v="118"/>
  </r>
  <r>
    <x v="1"/>
    <x v="9"/>
    <x v="97"/>
    <s v="MMR015CMP004"/>
    <s v="GCA"/>
    <s v="Urban"/>
    <n v="70"/>
    <n v="368"/>
    <n v="70"/>
    <n v="363"/>
    <n v="70"/>
    <n v="0"/>
    <x v="9"/>
    <x v="2"/>
    <n v="21"/>
  </r>
  <r>
    <x v="1"/>
    <x v="13"/>
    <x v="88"/>
    <s v="MMR015CMP006"/>
    <s v="GCA"/>
    <s v="Rural"/>
    <n v="49"/>
    <n v="270"/>
    <n v="49"/>
    <n v="261"/>
    <n v="49"/>
    <n v="261"/>
    <x v="9"/>
    <x v="1"/>
    <n v="34"/>
  </r>
  <r>
    <x v="1"/>
    <x v="13"/>
    <x v="88"/>
    <s v="MMR015CMP006"/>
    <s v="GCA"/>
    <s v="Rural"/>
    <n v="49"/>
    <n v="270"/>
    <n v="49"/>
    <n v="261"/>
    <n v="49"/>
    <n v="261"/>
    <x v="9"/>
    <x v="0"/>
    <n v="34"/>
  </r>
  <r>
    <x v="1"/>
    <x v="13"/>
    <x v="88"/>
    <s v="MMR015CMP006"/>
    <s v="GCA"/>
    <s v="Rural"/>
    <n v="49"/>
    <n v="270"/>
    <n v="49"/>
    <n v="261"/>
    <n v="49"/>
    <n v="261"/>
    <x v="9"/>
    <x v="2"/>
    <n v="68"/>
  </r>
  <r>
    <x v="1"/>
    <x v="13"/>
    <x v="105"/>
    <s v="MMR015CMP018"/>
    <s v="GCA"/>
    <s v="Rural"/>
    <n v="63"/>
    <n v="305"/>
    <n v="69"/>
    <n v="305"/>
    <n v="69"/>
    <n v="305"/>
    <x v="9"/>
    <x v="1"/>
    <n v="43"/>
  </r>
  <r>
    <x v="1"/>
    <x v="13"/>
    <x v="86"/>
    <s v="MMR015CMP007"/>
    <s v="GCA"/>
    <s v="Rural"/>
    <n v="64"/>
    <n v="286"/>
    <n v="62"/>
    <n v="281"/>
    <n v="62"/>
    <n v="281"/>
    <x v="9"/>
    <x v="0"/>
    <n v="4"/>
  </r>
  <r>
    <x v="1"/>
    <x v="13"/>
    <x v="94"/>
    <s v="MMR015CMP016"/>
    <s v="GCA"/>
    <s v="Urban"/>
    <n v="65"/>
    <n v="285"/>
    <n v="63"/>
    <n v="286"/>
    <n v="63"/>
    <n v="286"/>
    <x v="9"/>
    <x v="2"/>
    <n v="68"/>
  </r>
  <r>
    <x v="1"/>
    <x v="12"/>
    <x v="82"/>
    <s v="MMR015CMP009"/>
    <s v="GCA"/>
    <s v="Urban"/>
    <n v="37"/>
    <n v="159"/>
    <n v="37"/>
    <n v="159"/>
    <n v="37"/>
    <n v="172"/>
    <x v="9"/>
    <x v="1"/>
    <n v="26"/>
  </r>
  <r>
    <x v="1"/>
    <x v="12"/>
    <x v="82"/>
    <s v="MMR015CMP009"/>
    <s v="GCA"/>
    <s v="Urban"/>
    <n v="37"/>
    <n v="159"/>
    <n v="37"/>
    <n v="159"/>
    <n v="37"/>
    <n v="172"/>
    <x v="9"/>
    <x v="0"/>
    <n v="25"/>
  </r>
  <r>
    <x v="1"/>
    <x v="12"/>
    <x v="82"/>
    <s v="MMR015CMP009"/>
    <s v="GCA"/>
    <s v="Urban"/>
    <n v="37"/>
    <n v="159"/>
    <n v="37"/>
    <n v="159"/>
    <n v="37"/>
    <n v="172"/>
    <x v="9"/>
    <x v="2"/>
    <n v="51"/>
  </r>
  <r>
    <x v="1"/>
    <x v="14"/>
    <x v="90"/>
    <s v="MMR015CMP014"/>
    <s v="GCA"/>
    <s v="Urban"/>
    <n v="9"/>
    <n v="38"/>
    <n v="9"/>
    <n v="37"/>
    <n v="9"/>
    <n v="37"/>
    <x v="9"/>
    <x v="1"/>
    <n v="6"/>
  </r>
  <r>
    <x v="1"/>
    <x v="14"/>
    <x v="90"/>
    <s v="MMR015CMP014"/>
    <s v="GCA"/>
    <s v="Urban"/>
    <n v="9"/>
    <n v="38"/>
    <n v="9"/>
    <n v="37"/>
    <n v="9"/>
    <n v="37"/>
    <x v="9"/>
    <x v="0"/>
    <n v="3"/>
  </r>
  <r>
    <x v="1"/>
    <x v="14"/>
    <x v="90"/>
    <s v="MMR015CMP014"/>
    <s v="GCA"/>
    <s v="Urban"/>
    <n v="9"/>
    <n v="38"/>
    <n v="9"/>
    <n v="37"/>
    <n v="9"/>
    <n v="37"/>
    <x v="9"/>
    <x v="2"/>
    <n v="9"/>
  </r>
  <r>
    <x v="0"/>
    <x v="5"/>
    <x v="111"/>
    <s v="MMR001CMP071"/>
    <s v="GCA"/>
    <s v="Urban"/>
    <n v="29"/>
    <n v="182"/>
    <n v="36"/>
    <n v="215"/>
    <n v="36"/>
    <n v="217"/>
    <x v="9"/>
    <x v="2"/>
    <n v="57"/>
  </r>
  <r>
    <x v="1"/>
    <x v="9"/>
    <x v="97"/>
    <s v="MMR015CMP004"/>
    <s v="GCA"/>
    <s v="Urban"/>
    <n v="70"/>
    <n v="368"/>
    <n v="70"/>
    <n v="363"/>
    <n v="70"/>
    <n v="0"/>
    <x v="9"/>
    <x v="1"/>
    <n v="13"/>
  </r>
  <r>
    <x v="1"/>
    <x v="13"/>
    <x v="86"/>
    <s v="MMR015CMP007"/>
    <s v="GCA"/>
    <s v="Rural"/>
    <n v="64"/>
    <n v="286"/>
    <n v="62"/>
    <n v="281"/>
    <n v="62"/>
    <n v="281"/>
    <x v="9"/>
    <x v="1"/>
    <n v="42"/>
  </r>
  <r>
    <x v="1"/>
    <x v="13"/>
    <x v="83"/>
    <s v="MMR015CMP017"/>
    <s v="GCA"/>
    <s v="Urban"/>
    <n v="31"/>
    <n v="144"/>
    <n v="30"/>
    <n v="139"/>
    <n v="30"/>
    <n v="139"/>
    <x v="9"/>
    <x v="0"/>
    <n v="8"/>
  </r>
  <r>
    <x v="1"/>
    <x v="9"/>
    <x v="127"/>
    <s v="MMR015CMP003"/>
    <s v="GCA"/>
    <s v="Urban"/>
    <n v="48"/>
    <n v="218"/>
    <n v="44"/>
    <n v="215"/>
    <n v="44"/>
    <n v="215"/>
    <x v="9"/>
    <x v="2"/>
    <n v="55"/>
  </r>
  <r>
    <x v="1"/>
    <x v="9"/>
    <x v="127"/>
    <s v="MMR015CMP003"/>
    <s v="GCA"/>
    <s v="Urban"/>
    <n v="48"/>
    <n v="218"/>
    <n v="44"/>
    <n v="215"/>
    <n v="44"/>
    <n v="215"/>
    <x v="9"/>
    <x v="1"/>
    <n v="35"/>
  </r>
  <r>
    <x v="1"/>
    <x v="9"/>
    <x v="127"/>
    <s v="MMR015CMP003"/>
    <s v="GCA"/>
    <s v="Urban"/>
    <n v="48"/>
    <n v="218"/>
    <n v="44"/>
    <n v="215"/>
    <n v="44"/>
    <n v="215"/>
    <x v="9"/>
    <x v="0"/>
    <n v="20"/>
  </r>
  <r>
    <x v="1"/>
    <x v="15"/>
    <x v="108"/>
    <s v="MMR015CMP216"/>
    <s v="GCA"/>
    <s v="Urban"/>
    <n v="26"/>
    <n v="111"/>
    <n v="26"/>
    <n v="118"/>
    <n v="26"/>
    <n v="118"/>
    <x v="9"/>
    <x v="1"/>
    <n v="16"/>
  </r>
  <r>
    <x v="1"/>
    <x v="15"/>
    <x v="108"/>
    <s v="MMR015CMP216"/>
    <s v="GCA"/>
    <s v="Urban"/>
    <n v="26"/>
    <n v="111"/>
    <n v="26"/>
    <n v="118"/>
    <n v="26"/>
    <n v="118"/>
    <x v="9"/>
    <x v="0"/>
    <n v="13"/>
  </r>
  <r>
    <x v="1"/>
    <x v="12"/>
    <x v="84"/>
    <s v="MMR015CMP209"/>
    <s v="GCA"/>
    <s v="Urban"/>
    <n v="31"/>
    <n v="183"/>
    <n v="29"/>
    <n v="157"/>
    <n v="29"/>
    <n v="157"/>
    <x v="9"/>
    <x v="2"/>
    <n v="40"/>
  </r>
  <r>
    <x v="1"/>
    <x v="13"/>
    <x v="83"/>
    <s v="MMR015CMP017"/>
    <s v="GCA"/>
    <s v="Urban"/>
    <n v="31"/>
    <n v="144"/>
    <n v="30"/>
    <n v="139"/>
    <n v="30"/>
    <n v="139"/>
    <x v="9"/>
    <x v="2"/>
    <n v="30"/>
  </r>
  <r>
    <x v="1"/>
    <x v="12"/>
    <x v="84"/>
    <s v="MMR015CMP209"/>
    <s v="GCA"/>
    <s v="Urban"/>
    <n v="31"/>
    <n v="183"/>
    <n v="29"/>
    <n v="157"/>
    <n v="29"/>
    <n v="157"/>
    <x v="9"/>
    <x v="0"/>
    <n v="21"/>
  </r>
  <r>
    <x v="1"/>
    <x v="15"/>
    <x v="108"/>
    <s v="MMR015CMP216"/>
    <s v="GCA"/>
    <s v="Urban"/>
    <n v="26"/>
    <n v="111"/>
    <n v="26"/>
    <n v="118"/>
    <n v="26"/>
    <n v="118"/>
    <x v="9"/>
    <x v="2"/>
    <n v="29"/>
  </r>
  <r>
    <x v="0"/>
    <x v="5"/>
    <x v="120"/>
    <s v="MMR001CMP073"/>
    <s v="GCA"/>
    <s v="Rural"/>
    <n v="45"/>
    <n v="269"/>
    <n v="39"/>
    <n v="237"/>
    <n v="39"/>
    <n v="237"/>
    <x v="9"/>
    <x v="2"/>
    <n v="64"/>
  </r>
  <r>
    <x v="0"/>
    <x v="5"/>
    <x v="120"/>
    <s v="MMR001CMP073"/>
    <s v="GCA"/>
    <s v="Rural"/>
    <n v="45"/>
    <n v="269"/>
    <n v="39"/>
    <n v="237"/>
    <n v="39"/>
    <n v="237"/>
    <x v="9"/>
    <x v="1"/>
    <n v="33"/>
  </r>
  <r>
    <x v="0"/>
    <x v="5"/>
    <x v="120"/>
    <s v="MMR001CMP073"/>
    <s v="GCA"/>
    <s v="Rural"/>
    <n v="45"/>
    <n v="269"/>
    <n v="39"/>
    <n v="237"/>
    <n v="39"/>
    <n v="237"/>
    <x v="9"/>
    <x v="0"/>
    <n v="31"/>
  </r>
  <r>
    <x v="1"/>
    <x v="13"/>
    <x v="100"/>
    <s v="MMR015CMP217"/>
    <s v="GCA"/>
    <s v="Mixed"/>
    <n v="23"/>
    <n v="112"/>
    <n v="22"/>
    <n v="111"/>
    <n v="22"/>
    <n v="111"/>
    <x v="9"/>
    <x v="0"/>
    <n v="7"/>
  </r>
  <r>
    <x v="1"/>
    <x v="13"/>
    <x v="100"/>
    <s v="MMR015CMP217"/>
    <s v="GCA"/>
    <s v="Mixed"/>
    <n v="23"/>
    <n v="112"/>
    <n v="22"/>
    <n v="111"/>
    <n v="22"/>
    <n v="111"/>
    <x v="9"/>
    <x v="1"/>
    <n v="20"/>
  </r>
  <r>
    <x v="1"/>
    <x v="13"/>
    <x v="100"/>
    <s v="MMR015CMP217"/>
    <s v="GCA"/>
    <s v="Mixed"/>
    <n v="23"/>
    <n v="112"/>
    <n v="22"/>
    <n v="111"/>
    <n v="22"/>
    <n v="111"/>
    <x v="9"/>
    <x v="2"/>
    <n v="27"/>
  </r>
  <r>
    <x v="1"/>
    <x v="12"/>
    <x v="84"/>
    <s v="MMR015CMP209"/>
    <s v="GCA"/>
    <s v="Urban"/>
    <n v="31"/>
    <n v="183"/>
    <n v="29"/>
    <n v="157"/>
    <n v="29"/>
    <n v="157"/>
    <x v="9"/>
    <x v="1"/>
    <n v="19"/>
  </r>
  <r>
    <x v="1"/>
    <x v="13"/>
    <x v="83"/>
    <s v="MMR015CMP017"/>
    <s v="GCA"/>
    <s v="Urban"/>
    <n v="31"/>
    <n v="144"/>
    <n v="30"/>
    <n v="139"/>
    <n v="30"/>
    <n v="139"/>
    <x v="9"/>
    <x v="1"/>
    <n v="22"/>
  </r>
  <r>
    <x v="0"/>
    <x v="6"/>
    <x v="60"/>
    <s v="MMR001CMP025"/>
    <s v="GCA"/>
    <s v="Urban"/>
    <n v="65"/>
    <n v="328"/>
    <n v="31"/>
    <n v="170"/>
    <n v="65"/>
    <n v="328"/>
    <x v="10"/>
    <x v="1"/>
    <n v="18"/>
  </r>
  <r>
    <x v="0"/>
    <x v="5"/>
    <x v="28"/>
    <s v="MMR001CMP062"/>
    <s v="GCA"/>
    <s v="Urban"/>
    <n v="261"/>
    <n v="1155"/>
    <n v="259"/>
    <n v="1160"/>
    <n v="259"/>
    <n v="0"/>
    <x v="10"/>
    <x v="2"/>
    <n v="0"/>
  </r>
  <r>
    <x v="0"/>
    <x v="5"/>
    <x v="72"/>
    <s v="MMR001CMP126"/>
    <s v="NGCA"/>
    <s v="Mixed"/>
    <n v="677"/>
    <n v="3622"/>
    <n v="678"/>
    <n v="3741"/>
    <n v="678"/>
    <n v="0"/>
    <x v="10"/>
    <x v="2"/>
    <n v="0"/>
  </r>
  <r>
    <x v="0"/>
    <x v="10"/>
    <x v="23"/>
    <s v="MMR001CMP152"/>
    <s v="GCA"/>
    <s v="Rural"/>
    <n v="18"/>
    <n v="141"/>
    <n v="13"/>
    <n v="76"/>
    <n v="19"/>
    <n v="100"/>
    <x v="10"/>
    <x v="2"/>
    <n v="6"/>
  </r>
  <r>
    <x v="0"/>
    <x v="0"/>
    <x v="10"/>
    <s v="MMR001CMP003"/>
    <s v="GCA"/>
    <s v="Urban"/>
    <n v="32"/>
    <n v="146"/>
    <n v="28"/>
    <n v="138"/>
    <n v="32"/>
    <n v="161"/>
    <x v="10"/>
    <x v="2"/>
    <n v="13"/>
  </r>
  <r>
    <x v="0"/>
    <x v="0"/>
    <x v="41"/>
    <s v="MMR001CMP015"/>
    <s v="GCA"/>
    <s v="Urban"/>
    <n v="108"/>
    <n v="605"/>
    <n v="17"/>
    <n v="176"/>
    <n v="96"/>
    <n v="544"/>
    <x v="10"/>
    <x v="2"/>
    <n v="38"/>
  </r>
  <r>
    <x v="0"/>
    <x v="0"/>
    <x v="74"/>
    <s v="MMR001CMP010"/>
    <s v="GCA"/>
    <s v="Urban"/>
    <n v="6"/>
    <n v="39"/>
    <n v="6"/>
    <n v="39"/>
    <n v="28"/>
    <n v="145"/>
    <x v="10"/>
    <x v="0"/>
    <n v="5"/>
  </r>
  <r>
    <x v="0"/>
    <x v="0"/>
    <x v="10"/>
    <s v="MMR001CMP003"/>
    <s v="GCA"/>
    <s v="Urban"/>
    <n v="32"/>
    <n v="146"/>
    <n v="28"/>
    <n v="138"/>
    <n v="32"/>
    <n v="161"/>
    <x v="10"/>
    <x v="1"/>
    <n v="8"/>
  </r>
  <r>
    <x v="0"/>
    <x v="0"/>
    <x v="10"/>
    <s v="MMR001CMP003"/>
    <s v="GCA"/>
    <s v="Urban"/>
    <n v="32"/>
    <n v="146"/>
    <n v="28"/>
    <n v="138"/>
    <n v="32"/>
    <n v="161"/>
    <x v="10"/>
    <x v="0"/>
    <n v="5"/>
  </r>
  <r>
    <x v="0"/>
    <x v="0"/>
    <x v="74"/>
    <s v="MMR001CMP010"/>
    <s v="GCA"/>
    <s v="Urban"/>
    <n v="6"/>
    <n v="39"/>
    <n v="6"/>
    <n v="39"/>
    <n v="28"/>
    <n v="145"/>
    <x v="10"/>
    <x v="1"/>
    <n v="3"/>
  </r>
  <r>
    <x v="0"/>
    <x v="0"/>
    <x v="93"/>
    <s v="MMR001CMP023"/>
    <s v="GCA"/>
    <s v="Urban"/>
    <n v="54"/>
    <n v="258"/>
    <n v="53"/>
    <n v="251"/>
    <n v="54"/>
    <n v="257"/>
    <x v="10"/>
    <x v="2"/>
    <n v="24"/>
  </r>
  <r>
    <x v="0"/>
    <x v="1"/>
    <x v="16"/>
    <s v="MMR001CMP103"/>
    <s v="GCA"/>
    <s v="Rural"/>
    <n v="48"/>
    <n v="420"/>
    <n v="48"/>
    <n v="220"/>
    <n v="48"/>
    <n v="220"/>
    <x v="10"/>
    <x v="2"/>
    <n v="29"/>
  </r>
  <r>
    <x v="0"/>
    <x v="1"/>
    <x v="25"/>
    <s v="MMR001CMP091"/>
    <s v="GCA"/>
    <s v="Urban"/>
    <n v="5"/>
    <n v="26"/>
    <n v="5"/>
    <n v="27"/>
    <n v="5"/>
    <n v="0"/>
    <x v="10"/>
    <x v="1"/>
    <n v="0"/>
  </r>
  <r>
    <x v="0"/>
    <x v="1"/>
    <x v="25"/>
    <s v="MMR001CMP091"/>
    <s v="GCA"/>
    <s v="Urban"/>
    <n v="5"/>
    <n v="26"/>
    <n v="5"/>
    <n v="27"/>
    <n v="5"/>
    <n v="0"/>
    <x v="10"/>
    <x v="0"/>
    <n v="4"/>
  </r>
  <r>
    <x v="0"/>
    <x v="6"/>
    <x v="56"/>
    <s v="MMR001CMP116"/>
    <s v="NGCA"/>
    <s v="Urban"/>
    <n v="1344"/>
    <n v="6811"/>
    <n v="352"/>
    <n v="1884"/>
    <m/>
    <n v="6602"/>
    <x v="10"/>
    <x v="1"/>
    <n v="279"/>
  </r>
  <r>
    <x v="0"/>
    <x v="6"/>
    <x v="56"/>
    <s v="MMR001CMP116"/>
    <s v="NGCA"/>
    <s v="Urban"/>
    <n v="1344"/>
    <n v="6811"/>
    <n v="352"/>
    <n v="1884"/>
    <m/>
    <n v="6602"/>
    <x v="10"/>
    <x v="0"/>
    <n v="182"/>
  </r>
  <r>
    <x v="0"/>
    <x v="5"/>
    <x v="72"/>
    <s v="MMR001CMP126"/>
    <s v="NGCA"/>
    <s v="Mixed"/>
    <n v="677"/>
    <n v="3622"/>
    <n v="678"/>
    <n v="3741"/>
    <n v="678"/>
    <n v="0"/>
    <x v="10"/>
    <x v="1"/>
    <n v="167"/>
  </r>
  <r>
    <x v="0"/>
    <x v="10"/>
    <x v="23"/>
    <s v="MMR001CMP152"/>
    <s v="GCA"/>
    <s v="Rural"/>
    <n v="18"/>
    <n v="141"/>
    <n v="13"/>
    <n v="76"/>
    <n v="19"/>
    <n v="100"/>
    <x v="10"/>
    <x v="1"/>
    <n v="4"/>
  </r>
  <r>
    <x v="0"/>
    <x v="1"/>
    <x v="25"/>
    <s v="MMR001CMP091"/>
    <s v="GCA"/>
    <s v="Urban"/>
    <n v="5"/>
    <n v="26"/>
    <n v="5"/>
    <n v="27"/>
    <n v="5"/>
    <n v="0"/>
    <x v="10"/>
    <x v="2"/>
    <n v="0"/>
  </r>
  <r>
    <x v="0"/>
    <x v="0"/>
    <x v="93"/>
    <s v="MMR001CMP023"/>
    <s v="GCA"/>
    <s v="Urban"/>
    <n v="54"/>
    <n v="258"/>
    <n v="53"/>
    <n v="251"/>
    <n v="54"/>
    <n v="257"/>
    <x v="10"/>
    <x v="1"/>
    <n v="16"/>
  </r>
  <r>
    <x v="0"/>
    <x v="0"/>
    <x v="53"/>
    <s v="MMR001CMP162"/>
    <s v="GCA"/>
    <s v="Rural"/>
    <n v="43"/>
    <n v="207"/>
    <n v="43"/>
    <n v="269"/>
    <n v="43"/>
    <n v="270"/>
    <x v="10"/>
    <x v="0"/>
    <n v="21"/>
  </r>
  <r>
    <x v="0"/>
    <x v="5"/>
    <x v="28"/>
    <s v="MMR001CMP062"/>
    <s v="GCA"/>
    <s v="Urban"/>
    <n v="261"/>
    <n v="1155"/>
    <n v="259"/>
    <n v="1160"/>
    <n v="259"/>
    <n v="0"/>
    <x v="10"/>
    <x v="1"/>
    <n v="46"/>
  </r>
  <r>
    <x v="0"/>
    <x v="0"/>
    <x v="74"/>
    <s v="MMR001CMP010"/>
    <s v="GCA"/>
    <s v="Urban"/>
    <n v="6"/>
    <n v="39"/>
    <n v="6"/>
    <n v="39"/>
    <n v="28"/>
    <n v="145"/>
    <x v="10"/>
    <x v="2"/>
    <n v="8"/>
  </r>
  <r>
    <x v="0"/>
    <x v="0"/>
    <x v="93"/>
    <s v="MMR001CMP023"/>
    <s v="GCA"/>
    <s v="Urban"/>
    <n v="54"/>
    <n v="258"/>
    <n v="53"/>
    <n v="251"/>
    <n v="54"/>
    <n v="257"/>
    <x v="10"/>
    <x v="0"/>
    <n v="8"/>
  </r>
  <r>
    <x v="0"/>
    <x v="1"/>
    <x v="16"/>
    <s v="MMR001CMP103"/>
    <s v="GCA"/>
    <s v="Rural"/>
    <n v="48"/>
    <n v="420"/>
    <n v="48"/>
    <n v="220"/>
    <n v="48"/>
    <n v="220"/>
    <x v="10"/>
    <x v="1"/>
    <n v="14"/>
  </r>
  <r>
    <x v="0"/>
    <x v="6"/>
    <x v="56"/>
    <s v="MMR001CMP116"/>
    <s v="NGCA"/>
    <s v="Urban"/>
    <n v="1344"/>
    <n v="6811"/>
    <n v="352"/>
    <n v="1884"/>
    <m/>
    <n v="6602"/>
    <x v="10"/>
    <x v="2"/>
    <n v="461"/>
  </r>
  <r>
    <x v="0"/>
    <x v="5"/>
    <x v="28"/>
    <s v="MMR001CMP062"/>
    <s v="GCA"/>
    <s v="Urban"/>
    <n v="261"/>
    <n v="1155"/>
    <n v="259"/>
    <n v="1160"/>
    <n v="259"/>
    <n v="0"/>
    <x v="10"/>
    <x v="0"/>
    <n v="28"/>
  </r>
  <r>
    <x v="0"/>
    <x v="5"/>
    <x v="72"/>
    <s v="MMR001CMP126"/>
    <s v="NGCA"/>
    <s v="Mixed"/>
    <n v="677"/>
    <n v="3622"/>
    <n v="678"/>
    <n v="3741"/>
    <n v="678"/>
    <n v="0"/>
    <x v="10"/>
    <x v="0"/>
    <n v="122"/>
  </r>
  <r>
    <x v="0"/>
    <x v="8"/>
    <x v="79"/>
    <s v="MMR001CMP230"/>
    <s v="GCA"/>
    <s v="Rural"/>
    <n v="113"/>
    <n v="490"/>
    <n v="113"/>
    <n v="476"/>
    <n v="113"/>
    <n v="476"/>
    <x v="10"/>
    <x v="1"/>
    <n v="24"/>
  </r>
  <r>
    <x v="0"/>
    <x v="8"/>
    <x v="79"/>
    <s v="MMR001CMP230"/>
    <s v="GCA"/>
    <s v="Rural"/>
    <n v="113"/>
    <n v="490"/>
    <n v="113"/>
    <n v="476"/>
    <n v="113"/>
    <n v="476"/>
    <x v="10"/>
    <x v="0"/>
    <n v="16"/>
  </r>
  <r>
    <x v="0"/>
    <x v="6"/>
    <x v="60"/>
    <s v="MMR001CMP025"/>
    <s v="GCA"/>
    <s v="Urban"/>
    <n v="65"/>
    <n v="328"/>
    <n v="31"/>
    <n v="170"/>
    <n v="65"/>
    <n v="328"/>
    <x v="10"/>
    <x v="0"/>
    <n v="15"/>
  </r>
  <r>
    <x v="0"/>
    <x v="0"/>
    <x v="67"/>
    <s v="MMR001CMP006"/>
    <s v="GCA"/>
    <s v="Urban"/>
    <n v="95"/>
    <n v="385"/>
    <m/>
    <m/>
    <m/>
    <n v="395"/>
    <x v="10"/>
    <x v="1"/>
    <n v="20"/>
  </r>
  <r>
    <x v="0"/>
    <x v="1"/>
    <x v="70"/>
    <s v="MMR001CMP169"/>
    <s v="GCA"/>
    <s v="Rural"/>
    <n v="36"/>
    <n v="220"/>
    <n v="36"/>
    <n v="220"/>
    <n v="36"/>
    <n v="220"/>
    <x v="10"/>
    <x v="1"/>
    <n v="4"/>
  </r>
  <r>
    <x v="0"/>
    <x v="1"/>
    <x v="70"/>
    <s v="MMR001CMP169"/>
    <s v="GCA"/>
    <s v="Rural"/>
    <n v="36"/>
    <n v="220"/>
    <n v="36"/>
    <n v="220"/>
    <n v="36"/>
    <n v="220"/>
    <x v="10"/>
    <x v="0"/>
    <n v="4"/>
  </r>
  <r>
    <x v="0"/>
    <x v="8"/>
    <x v="71"/>
    <s v="MMR001CMP228"/>
    <s v="GCA"/>
    <s v="Rural"/>
    <n v="123"/>
    <n v="555"/>
    <n v="443"/>
    <n v="2248"/>
    <n v="443"/>
    <n v="0"/>
    <x v="10"/>
    <x v="2"/>
    <n v="0"/>
  </r>
  <r>
    <x v="0"/>
    <x v="8"/>
    <x v="71"/>
    <s v="MMR001CMP228"/>
    <s v="GCA"/>
    <s v="Rural"/>
    <n v="123"/>
    <n v="555"/>
    <n v="443"/>
    <n v="2248"/>
    <n v="443"/>
    <n v="0"/>
    <x v="10"/>
    <x v="1"/>
    <n v="99"/>
  </r>
  <r>
    <x v="0"/>
    <x v="3"/>
    <x v="3"/>
    <s v="MMR001CMP078"/>
    <s v="GCA"/>
    <s v="Mixed"/>
    <n v="13"/>
    <n v="64"/>
    <n v="13"/>
    <n v="64"/>
    <n v="13"/>
    <n v="64"/>
    <x v="10"/>
    <x v="1"/>
    <n v="2"/>
  </r>
  <r>
    <x v="0"/>
    <x v="0"/>
    <x v="78"/>
    <s v="MMR001CMP014"/>
    <s v="GCA"/>
    <s v="Urban"/>
    <n v="138"/>
    <n v="697"/>
    <n v="82"/>
    <n v="467"/>
    <n v="138"/>
    <n v="697"/>
    <x v="10"/>
    <x v="1"/>
    <n v="27"/>
  </r>
  <r>
    <x v="0"/>
    <x v="0"/>
    <x v="67"/>
    <s v="MMR001CMP006"/>
    <s v="GCA"/>
    <s v="Urban"/>
    <n v="95"/>
    <n v="385"/>
    <m/>
    <m/>
    <m/>
    <n v="395"/>
    <x v="10"/>
    <x v="0"/>
    <n v="9"/>
  </r>
  <r>
    <x v="0"/>
    <x v="1"/>
    <x v="54"/>
    <s v="MMR001CMP148"/>
    <s v="GCA"/>
    <s v="Mixed"/>
    <n v="14"/>
    <n v="47"/>
    <n v="14"/>
    <n v="47"/>
    <n v="14"/>
    <n v="47"/>
    <x v="10"/>
    <x v="1"/>
    <n v="1"/>
  </r>
  <r>
    <x v="0"/>
    <x v="0"/>
    <x v="67"/>
    <s v="MMR001CMP006"/>
    <s v="GCA"/>
    <s v="Urban"/>
    <n v="95"/>
    <n v="385"/>
    <m/>
    <m/>
    <m/>
    <n v="395"/>
    <x v="10"/>
    <x v="2"/>
    <n v="29"/>
  </r>
  <r>
    <x v="0"/>
    <x v="8"/>
    <x v="71"/>
    <s v="MMR001CMP228"/>
    <s v="GCA"/>
    <s v="Rural"/>
    <n v="123"/>
    <n v="555"/>
    <n v="443"/>
    <n v="2248"/>
    <n v="443"/>
    <n v="0"/>
    <x v="10"/>
    <x v="0"/>
    <n v="79"/>
  </r>
  <r>
    <x v="0"/>
    <x v="5"/>
    <x v="48"/>
    <s v="MMR001CMP121"/>
    <s v="NGCA"/>
    <s v="Rural"/>
    <n v="1695"/>
    <n v="7145"/>
    <n v="1501"/>
    <n v="8042"/>
    <n v="1643"/>
    <n v="8780"/>
    <x v="10"/>
    <x v="0"/>
    <n v="288"/>
  </r>
  <r>
    <x v="0"/>
    <x v="5"/>
    <x v="48"/>
    <s v="MMR001CMP121"/>
    <s v="NGCA"/>
    <s v="Rural"/>
    <n v="1695"/>
    <n v="7145"/>
    <n v="1501"/>
    <n v="8042"/>
    <n v="1643"/>
    <n v="8780"/>
    <x v="10"/>
    <x v="1"/>
    <n v="360"/>
  </r>
  <r>
    <x v="0"/>
    <x v="5"/>
    <x v="48"/>
    <s v="MMR001CMP121"/>
    <s v="NGCA"/>
    <s v="Rural"/>
    <n v="1695"/>
    <n v="7145"/>
    <n v="1501"/>
    <n v="8042"/>
    <n v="1643"/>
    <n v="8780"/>
    <x v="10"/>
    <x v="2"/>
    <n v="648"/>
  </r>
  <r>
    <x v="0"/>
    <x v="6"/>
    <x v="26"/>
    <s v="MMR001CMP113"/>
    <s v="NGCA"/>
    <s v="Rural"/>
    <n v="155"/>
    <n v="672"/>
    <n v="155"/>
    <n v="665"/>
    <n v="155"/>
    <n v="665"/>
    <x v="10"/>
    <x v="0"/>
    <n v="32"/>
  </r>
  <r>
    <x v="0"/>
    <x v="3"/>
    <x v="3"/>
    <s v="MMR001CMP078"/>
    <s v="GCA"/>
    <s v="Mixed"/>
    <n v="13"/>
    <n v="64"/>
    <n v="13"/>
    <n v="64"/>
    <n v="13"/>
    <n v="64"/>
    <x v="10"/>
    <x v="2"/>
    <n v="2"/>
  </r>
  <r>
    <x v="0"/>
    <x v="0"/>
    <x v="7"/>
    <s v="MMR001CMP019"/>
    <s v="GCA"/>
    <s v="Urban"/>
    <n v="105"/>
    <n v="462"/>
    <n v="103"/>
    <n v="462"/>
    <n v="123"/>
    <n v="463"/>
    <x v="10"/>
    <x v="0"/>
    <n v="0"/>
  </r>
  <r>
    <x v="0"/>
    <x v="0"/>
    <x v="68"/>
    <s v="MMR001CMP002"/>
    <s v="GCA"/>
    <s v="Urban"/>
    <n v="57"/>
    <n v="233"/>
    <n v="58"/>
    <n v="241"/>
    <n v="58"/>
    <n v="241"/>
    <x v="10"/>
    <x v="2"/>
    <n v="26"/>
  </r>
  <r>
    <x v="0"/>
    <x v="0"/>
    <x v="68"/>
    <s v="MMR001CMP002"/>
    <s v="GCA"/>
    <s v="Urban"/>
    <n v="57"/>
    <n v="233"/>
    <n v="58"/>
    <n v="241"/>
    <n v="58"/>
    <n v="241"/>
    <x v="10"/>
    <x v="1"/>
    <n v="19"/>
  </r>
  <r>
    <x v="0"/>
    <x v="0"/>
    <x v="68"/>
    <s v="MMR001CMP002"/>
    <s v="GCA"/>
    <s v="Urban"/>
    <n v="57"/>
    <n v="233"/>
    <n v="58"/>
    <n v="241"/>
    <n v="58"/>
    <n v="241"/>
    <x v="10"/>
    <x v="0"/>
    <n v="7"/>
  </r>
  <r>
    <x v="0"/>
    <x v="7"/>
    <x v="29"/>
    <s v="MMR001CMP050"/>
    <s v="GCA"/>
    <s v="Urban"/>
    <n v="274"/>
    <n v="1349"/>
    <n v="255"/>
    <n v="1126"/>
    <n v="255"/>
    <n v="0"/>
    <x v="10"/>
    <x v="2"/>
    <n v="0"/>
  </r>
  <r>
    <x v="0"/>
    <x v="1"/>
    <x v="59"/>
    <s v="MMR001CMP167"/>
    <s v="GCA"/>
    <s v="Rural"/>
    <n v="15"/>
    <n v="74"/>
    <n v="16"/>
    <n v="73"/>
    <n v="16"/>
    <n v="0"/>
    <x v="10"/>
    <x v="2"/>
    <n v="0"/>
  </r>
  <r>
    <x v="0"/>
    <x v="3"/>
    <x v="3"/>
    <s v="MMR001CMP078"/>
    <s v="GCA"/>
    <s v="Mixed"/>
    <n v="13"/>
    <n v="64"/>
    <n v="13"/>
    <n v="64"/>
    <n v="13"/>
    <n v="64"/>
    <x v="10"/>
    <x v="0"/>
    <n v="0"/>
  </r>
  <r>
    <x v="0"/>
    <x v="1"/>
    <x v="70"/>
    <s v="MMR001CMP169"/>
    <s v="GCA"/>
    <s v="Rural"/>
    <n v="36"/>
    <n v="220"/>
    <n v="36"/>
    <n v="220"/>
    <n v="36"/>
    <n v="220"/>
    <x v="10"/>
    <x v="2"/>
    <n v="8"/>
  </r>
  <r>
    <x v="0"/>
    <x v="1"/>
    <x v="59"/>
    <s v="MMR001CMP167"/>
    <s v="GCA"/>
    <s v="Rural"/>
    <n v="15"/>
    <n v="74"/>
    <n v="16"/>
    <n v="73"/>
    <n v="16"/>
    <n v="0"/>
    <x v="10"/>
    <x v="0"/>
    <n v="1"/>
  </r>
  <r>
    <x v="0"/>
    <x v="1"/>
    <x v="54"/>
    <s v="MMR001CMP148"/>
    <s v="GCA"/>
    <s v="Mixed"/>
    <n v="14"/>
    <n v="47"/>
    <n v="14"/>
    <n v="47"/>
    <n v="14"/>
    <n v="47"/>
    <x v="10"/>
    <x v="0"/>
    <n v="1"/>
  </r>
  <r>
    <x v="0"/>
    <x v="0"/>
    <x v="7"/>
    <s v="MMR001CMP019"/>
    <s v="GCA"/>
    <s v="Urban"/>
    <n v="105"/>
    <n v="462"/>
    <n v="103"/>
    <n v="462"/>
    <n v="123"/>
    <n v="463"/>
    <x v="10"/>
    <x v="1"/>
    <n v="0"/>
  </r>
  <r>
    <x v="0"/>
    <x v="0"/>
    <x v="7"/>
    <s v="MMR001CMP019"/>
    <s v="GCA"/>
    <s v="Urban"/>
    <n v="105"/>
    <n v="462"/>
    <n v="103"/>
    <n v="462"/>
    <n v="123"/>
    <n v="463"/>
    <x v="10"/>
    <x v="2"/>
    <n v="0"/>
  </r>
  <r>
    <x v="0"/>
    <x v="8"/>
    <x v="38"/>
    <s v="MMR001CMP223"/>
    <s v="GCA"/>
    <s v="Rural"/>
    <n v="123"/>
    <n v="582"/>
    <n v="130"/>
    <n v="600"/>
    <n v="142"/>
    <n v="0"/>
    <x v="10"/>
    <x v="0"/>
    <n v="30"/>
  </r>
  <r>
    <x v="0"/>
    <x v="1"/>
    <x v="54"/>
    <s v="MMR001CMP148"/>
    <s v="GCA"/>
    <s v="Mixed"/>
    <n v="14"/>
    <n v="47"/>
    <n v="14"/>
    <n v="47"/>
    <n v="14"/>
    <n v="47"/>
    <x v="10"/>
    <x v="2"/>
    <n v="2"/>
  </r>
  <r>
    <x v="0"/>
    <x v="0"/>
    <x v="76"/>
    <s v="MMR001CMP004"/>
    <s v="GCA"/>
    <s v="Urban"/>
    <n v="6"/>
    <n v="29"/>
    <n v="4"/>
    <n v="20"/>
    <n v="6"/>
    <n v="29"/>
    <x v="10"/>
    <x v="2"/>
    <n v="1"/>
  </r>
  <r>
    <x v="0"/>
    <x v="1"/>
    <x v="52"/>
    <s v="MMR001CMP191"/>
    <s v="GCA"/>
    <s v="Urban"/>
    <n v="13"/>
    <n v="75"/>
    <n v="8"/>
    <n v="46"/>
    <n v="8"/>
    <n v="0"/>
    <x v="10"/>
    <x v="2"/>
    <n v="0"/>
  </r>
  <r>
    <x v="0"/>
    <x v="1"/>
    <x v="59"/>
    <s v="MMR001CMP167"/>
    <s v="GCA"/>
    <s v="Rural"/>
    <n v="15"/>
    <n v="74"/>
    <n v="16"/>
    <n v="73"/>
    <n v="16"/>
    <n v="0"/>
    <x v="10"/>
    <x v="1"/>
    <n v="3"/>
  </r>
  <r>
    <x v="0"/>
    <x v="0"/>
    <x v="64"/>
    <s v="MMR001CMP005"/>
    <s v="GCA"/>
    <s v="Urban"/>
    <n v="43"/>
    <n v="216"/>
    <n v="32"/>
    <n v="171"/>
    <n v="43"/>
    <n v="216"/>
    <x v="10"/>
    <x v="0"/>
    <n v="2"/>
  </r>
  <r>
    <x v="0"/>
    <x v="6"/>
    <x v="26"/>
    <s v="MMR001CMP113"/>
    <s v="NGCA"/>
    <s v="Rural"/>
    <n v="155"/>
    <n v="672"/>
    <n v="155"/>
    <n v="665"/>
    <n v="155"/>
    <n v="665"/>
    <x v="10"/>
    <x v="1"/>
    <n v="32"/>
  </r>
  <r>
    <x v="0"/>
    <x v="5"/>
    <x v="73"/>
    <s v="MMR001CMP122"/>
    <s v="NGCA"/>
    <s v="Rural"/>
    <n v="662"/>
    <n v="3293"/>
    <n v="586"/>
    <n v="2829"/>
    <n v="586"/>
    <n v="2829"/>
    <x v="10"/>
    <x v="1"/>
    <n v="183"/>
  </r>
  <r>
    <x v="0"/>
    <x v="5"/>
    <x v="73"/>
    <s v="MMR001CMP122"/>
    <s v="NGCA"/>
    <s v="Rural"/>
    <n v="662"/>
    <n v="3293"/>
    <n v="586"/>
    <n v="2829"/>
    <n v="586"/>
    <n v="2829"/>
    <x v="10"/>
    <x v="2"/>
    <n v="342"/>
  </r>
  <r>
    <x v="0"/>
    <x v="4"/>
    <x v="4"/>
    <s v="MMR001CMP225"/>
    <s v="GCA"/>
    <s v="Rural"/>
    <n v="30"/>
    <n v="174"/>
    <n v="28"/>
    <n v="167"/>
    <n v="30"/>
    <n v="174"/>
    <x v="10"/>
    <x v="0"/>
    <n v="4"/>
  </r>
  <r>
    <x v="0"/>
    <x v="0"/>
    <x v="64"/>
    <s v="MMR001CMP005"/>
    <s v="GCA"/>
    <s v="Urban"/>
    <n v="43"/>
    <n v="216"/>
    <n v="32"/>
    <n v="171"/>
    <n v="43"/>
    <n v="216"/>
    <x v="10"/>
    <x v="1"/>
    <n v="5"/>
  </r>
  <r>
    <x v="0"/>
    <x v="4"/>
    <x v="4"/>
    <s v="MMR001CMP225"/>
    <s v="GCA"/>
    <s v="Rural"/>
    <n v="30"/>
    <n v="174"/>
    <n v="28"/>
    <n v="167"/>
    <n v="30"/>
    <n v="174"/>
    <x v="10"/>
    <x v="1"/>
    <n v="5"/>
  </r>
  <r>
    <x v="0"/>
    <x v="0"/>
    <x v="78"/>
    <s v="MMR001CMP014"/>
    <s v="GCA"/>
    <s v="Urban"/>
    <n v="138"/>
    <n v="697"/>
    <n v="82"/>
    <n v="467"/>
    <n v="138"/>
    <n v="697"/>
    <x v="10"/>
    <x v="0"/>
    <n v="11"/>
  </r>
  <r>
    <x v="0"/>
    <x v="1"/>
    <x v="80"/>
    <s v="MMR001CMP192"/>
    <s v="GCA"/>
    <s v="Urban"/>
    <n v="17"/>
    <n v="64"/>
    <n v="12"/>
    <n v="47"/>
    <n v="12"/>
    <n v="0"/>
    <x v="10"/>
    <x v="2"/>
    <n v="0"/>
  </r>
  <r>
    <x v="0"/>
    <x v="0"/>
    <x v="78"/>
    <s v="MMR001CMP014"/>
    <s v="GCA"/>
    <s v="Urban"/>
    <n v="138"/>
    <n v="697"/>
    <n v="82"/>
    <n v="467"/>
    <n v="138"/>
    <n v="697"/>
    <x v="10"/>
    <x v="2"/>
    <n v="38"/>
  </r>
  <r>
    <x v="0"/>
    <x v="1"/>
    <x v="80"/>
    <s v="MMR001CMP192"/>
    <s v="GCA"/>
    <s v="Urban"/>
    <n v="17"/>
    <n v="64"/>
    <n v="12"/>
    <n v="47"/>
    <n v="12"/>
    <n v="0"/>
    <x v="10"/>
    <x v="1"/>
    <n v="2"/>
  </r>
  <r>
    <x v="0"/>
    <x v="1"/>
    <x v="80"/>
    <s v="MMR001CMP192"/>
    <s v="GCA"/>
    <s v="Urban"/>
    <n v="17"/>
    <n v="64"/>
    <n v="12"/>
    <n v="47"/>
    <n v="12"/>
    <n v="0"/>
    <x v="10"/>
    <x v="0"/>
    <n v="2"/>
  </r>
  <r>
    <x v="0"/>
    <x v="6"/>
    <x v="22"/>
    <s v="MMR001CMP027"/>
    <s v="GCA"/>
    <s v="Rural"/>
    <n v="22"/>
    <n v="128"/>
    <n v="21"/>
    <n v="123"/>
    <n v="22"/>
    <n v="128"/>
    <x v="10"/>
    <x v="0"/>
    <n v="5"/>
  </r>
  <r>
    <x v="0"/>
    <x v="6"/>
    <x v="22"/>
    <s v="MMR001CMP027"/>
    <s v="GCA"/>
    <s v="Rural"/>
    <n v="22"/>
    <n v="128"/>
    <n v="21"/>
    <n v="123"/>
    <n v="22"/>
    <n v="128"/>
    <x v="10"/>
    <x v="1"/>
    <n v="7"/>
  </r>
  <r>
    <x v="0"/>
    <x v="6"/>
    <x v="22"/>
    <s v="MMR001CMP027"/>
    <s v="GCA"/>
    <s v="Rural"/>
    <n v="22"/>
    <n v="128"/>
    <n v="21"/>
    <n v="123"/>
    <n v="22"/>
    <n v="128"/>
    <x v="10"/>
    <x v="2"/>
    <n v="12"/>
  </r>
  <r>
    <x v="0"/>
    <x v="0"/>
    <x v="41"/>
    <s v="MMR001CMP015"/>
    <s v="GCA"/>
    <s v="Urban"/>
    <n v="108"/>
    <n v="605"/>
    <n v="17"/>
    <n v="176"/>
    <n v="96"/>
    <n v="544"/>
    <x v="10"/>
    <x v="0"/>
    <n v="15"/>
  </r>
  <r>
    <x v="0"/>
    <x v="4"/>
    <x v="4"/>
    <s v="MMR001CMP225"/>
    <s v="GCA"/>
    <s v="Rural"/>
    <n v="30"/>
    <n v="174"/>
    <n v="28"/>
    <n v="167"/>
    <n v="30"/>
    <n v="174"/>
    <x v="10"/>
    <x v="2"/>
    <n v="9"/>
  </r>
  <r>
    <x v="0"/>
    <x v="0"/>
    <x v="63"/>
    <s v="MMR001CMP007"/>
    <s v="GCA"/>
    <s v="Urban"/>
    <n v="22"/>
    <n v="111"/>
    <n v="21"/>
    <n v="102"/>
    <n v="22"/>
    <n v="111"/>
    <x v="10"/>
    <x v="1"/>
    <n v="2"/>
  </r>
  <r>
    <x v="0"/>
    <x v="0"/>
    <x v="41"/>
    <s v="MMR001CMP015"/>
    <s v="GCA"/>
    <s v="Urban"/>
    <n v="108"/>
    <n v="605"/>
    <n v="17"/>
    <n v="176"/>
    <n v="96"/>
    <n v="544"/>
    <x v="10"/>
    <x v="1"/>
    <n v="23"/>
  </r>
  <r>
    <x v="0"/>
    <x v="1"/>
    <x v="52"/>
    <s v="MMR001CMP191"/>
    <s v="GCA"/>
    <s v="Urban"/>
    <n v="13"/>
    <n v="75"/>
    <n v="8"/>
    <n v="46"/>
    <n v="8"/>
    <n v="0"/>
    <x v="10"/>
    <x v="1"/>
    <n v="2"/>
  </r>
  <r>
    <x v="0"/>
    <x v="1"/>
    <x v="52"/>
    <s v="MMR001CMP191"/>
    <s v="GCA"/>
    <s v="Urban"/>
    <n v="13"/>
    <n v="75"/>
    <n v="8"/>
    <n v="46"/>
    <n v="8"/>
    <n v="0"/>
    <x v="10"/>
    <x v="0"/>
    <n v="2"/>
  </r>
  <r>
    <x v="0"/>
    <x v="2"/>
    <x v="2"/>
    <s v="MMR001CMP068"/>
    <s v="GCA"/>
    <s v="Urban"/>
    <n v="41"/>
    <n v="152"/>
    <n v="38"/>
    <n v="165"/>
    <n v="38"/>
    <n v="0"/>
    <x v="10"/>
    <x v="0"/>
    <n v="4"/>
  </r>
  <r>
    <x v="0"/>
    <x v="2"/>
    <x v="2"/>
    <s v="MMR001CMP068"/>
    <s v="GCA"/>
    <s v="Urban"/>
    <n v="41"/>
    <n v="152"/>
    <n v="38"/>
    <n v="165"/>
    <n v="38"/>
    <n v="0"/>
    <x v="10"/>
    <x v="1"/>
    <n v="5"/>
  </r>
  <r>
    <x v="0"/>
    <x v="2"/>
    <x v="2"/>
    <s v="MMR001CMP068"/>
    <s v="GCA"/>
    <s v="Urban"/>
    <n v="41"/>
    <n v="152"/>
    <n v="38"/>
    <n v="165"/>
    <n v="38"/>
    <n v="0"/>
    <x v="10"/>
    <x v="2"/>
    <n v="0"/>
  </r>
  <r>
    <x v="0"/>
    <x v="5"/>
    <x v="73"/>
    <s v="MMR001CMP122"/>
    <s v="NGCA"/>
    <s v="Rural"/>
    <n v="662"/>
    <n v="3293"/>
    <n v="586"/>
    <n v="2829"/>
    <n v="586"/>
    <n v="2829"/>
    <x v="10"/>
    <x v="0"/>
    <n v="159"/>
  </r>
  <r>
    <x v="0"/>
    <x v="8"/>
    <x v="38"/>
    <s v="MMR001CMP223"/>
    <s v="GCA"/>
    <s v="Rural"/>
    <n v="123"/>
    <n v="582"/>
    <n v="130"/>
    <n v="600"/>
    <n v="142"/>
    <n v="0"/>
    <x v="10"/>
    <x v="2"/>
    <n v="0"/>
  </r>
  <r>
    <x v="0"/>
    <x v="6"/>
    <x v="26"/>
    <s v="MMR001CMP113"/>
    <s v="NGCA"/>
    <s v="Rural"/>
    <n v="155"/>
    <n v="672"/>
    <n v="155"/>
    <n v="665"/>
    <n v="155"/>
    <n v="665"/>
    <x v="10"/>
    <x v="2"/>
    <n v="64"/>
  </r>
  <r>
    <x v="0"/>
    <x v="0"/>
    <x v="63"/>
    <s v="MMR001CMP007"/>
    <s v="GCA"/>
    <s v="Urban"/>
    <n v="22"/>
    <n v="111"/>
    <n v="21"/>
    <n v="102"/>
    <n v="22"/>
    <n v="111"/>
    <x v="10"/>
    <x v="0"/>
    <n v="4"/>
  </r>
  <r>
    <x v="0"/>
    <x v="0"/>
    <x v="64"/>
    <s v="MMR001CMP005"/>
    <s v="GCA"/>
    <s v="Urban"/>
    <n v="43"/>
    <n v="216"/>
    <n v="32"/>
    <n v="171"/>
    <n v="43"/>
    <n v="216"/>
    <x v="10"/>
    <x v="2"/>
    <n v="7"/>
  </r>
  <r>
    <x v="0"/>
    <x v="0"/>
    <x v="63"/>
    <s v="MMR001CMP007"/>
    <s v="GCA"/>
    <s v="Urban"/>
    <n v="22"/>
    <n v="111"/>
    <n v="21"/>
    <n v="102"/>
    <n v="22"/>
    <n v="111"/>
    <x v="10"/>
    <x v="2"/>
    <n v="6"/>
  </r>
  <r>
    <x v="0"/>
    <x v="1"/>
    <x v="34"/>
    <s v="MMR001CMP105"/>
    <s v="GCA"/>
    <s v="Rural"/>
    <n v="19"/>
    <n v="72"/>
    <n v="19"/>
    <n v="72"/>
    <n v="19"/>
    <n v="72"/>
    <x v="10"/>
    <x v="2"/>
    <n v="4"/>
  </r>
  <r>
    <x v="0"/>
    <x v="1"/>
    <x v="34"/>
    <s v="MMR001CMP105"/>
    <s v="GCA"/>
    <s v="Rural"/>
    <n v="19"/>
    <n v="72"/>
    <n v="19"/>
    <n v="72"/>
    <n v="19"/>
    <n v="72"/>
    <x v="10"/>
    <x v="1"/>
    <n v="1"/>
  </r>
  <r>
    <x v="0"/>
    <x v="1"/>
    <x v="34"/>
    <s v="MMR001CMP105"/>
    <s v="GCA"/>
    <s v="Rural"/>
    <n v="19"/>
    <n v="72"/>
    <n v="19"/>
    <n v="72"/>
    <n v="19"/>
    <n v="72"/>
    <x v="10"/>
    <x v="0"/>
    <n v="3"/>
  </r>
  <r>
    <x v="0"/>
    <x v="8"/>
    <x v="38"/>
    <s v="MMR001CMP223"/>
    <s v="GCA"/>
    <s v="Rural"/>
    <n v="123"/>
    <n v="582"/>
    <n v="130"/>
    <n v="600"/>
    <n v="142"/>
    <n v="0"/>
    <x v="10"/>
    <x v="1"/>
    <n v="27"/>
  </r>
  <r>
    <x v="0"/>
    <x v="1"/>
    <x v="1"/>
    <s v="MMR001CMP231"/>
    <s v="GCA"/>
    <s v="Rural"/>
    <n v="46"/>
    <n v="225"/>
    <n v="50"/>
    <n v="242"/>
    <n v="50"/>
    <n v="242"/>
    <x v="10"/>
    <x v="0"/>
    <n v="8"/>
  </r>
  <r>
    <x v="0"/>
    <x v="5"/>
    <x v="15"/>
    <s v="MMR001CMP131"/>
    <s v="NGCA"/>
    <s v="Rural"/>
    <n v="375"/>
    <n v="1598"/>
    <n v="375"/>
    <m/>
    <n v="375"/>
    <n v="0"/>
    <x v="10"/>
    <x v="1"/>
    <n v="151"/>
  </r>
  <r>
    <x v="0"/>
    <x v="8"/>
    <x v="24"/>
    <s v="MMR001CMP128"/>
    <s v="NGCA"/>
    <s v="Rural"/>
    <n v="545"/>
    <n v="2560"/>
    <n v="553"/>
    <n v="2692"/>
    <n v="553"/>
    <n v="0"/>
    <x v="10"/>
    <x v="0"/>
    <n v="84"/>
  </r>
  <r>
    <x v="0"/>
    <x v="1"/>
    <x v="30"/>
    <s v="MMR001CMP184"/>
    <s v="GCA"/>
    <s v="Rural"/>
    <n v="35"/>
    <n v="220"/>
    <n v="35"/>
    <n v="173"/>
    <n v="35"/>
    <n v="173"/>
    <x v="10"/>
    <x v="2"/>
    <n v="14"/>
  </r>
  <r>
    <x v="0"/>
    <x v="8"/>
    <x v="24"/>
    <s v="MMR001CMP128"/>
    <s v="NGCA"/>
    <s v="Rural"/>
    <n v="545"/>
    <n v="2560"/>
    <n v="553"/>
    <n v="2692"/>
    <n v="553"/>
    <n v="0"/>
    <x v="10"/>
    <x v="1"/>
    <n v="139"/>
  </r>
  <r>
    <x v="0"/>
    <x v="0"/>
    <x v="0"/>
    <s v="MMR001CMP008"/>
    <s v="GCA"/>
    <s v="Urban"/>
    <n v="101"/>
    <n v="544"/>
    <n v="94"/>
    <n v="503"/>
    <n v="101"/>
    <n v="544"/>
    <x v="10"/>
    <x v="2"/>
    <n v="26"/>
  </r>
  <r>
    <x v="0"/>
    <x v="0"/>
    <x v="0"/>
    <s v="MMR001CMP008"/>
    <s v="GCA"/>
    <s v="Urban"/>
    <n v="101"/>
    <n v="544"/>
    <n v="94"/>
    <n v="503"/>
    <n v="101"/>
    <n v="544"/>
    <x v="10"/>
    <x v="1"/>
    <n v="19"/>
  </r>
  <r>
    <x v="0"/>
    <x v="6"/>
    <x v="37"/>
    <s v="MMR001CMP040"/>
    <s v="GCA"/>
    <s v="Rural"/>
    <n v="428"/>
    <n v="2219"/>
    <n v="396"/>
    <n v="2120"/>
    <n v="396"/>
    <n v="2120"/>
    <x v="10"/>
    <x v="2"/>
    <n v="170"/>
  </r>
  <r>
    <x v="0"/>
    <x v="0"/>
    <x v="47"/>
    <s v="MMR001CMP009"/>
    <s v="GCA"/>
    <s v="Urban"/>
    <n v="90"/>
    <n v="487"/>
    <n v="75"/>
    <n v="423"/>
    <n v="91"/>
    <n v="491"/>
    <x v="10"/>
    <x v="0"/>
    <n v="12"/>
  </r>
  <r>
    <x v="0"/>
    <x v="7"/>
    <x v="13"/>
    <s v="MMR001CMP053"/>
    <s v="GCA"/>
    <s v="Urban"/>
    <n v="15"/>
    <n v="64"/>
    <n v="15"/>
    <n v="73"/>
    <n v="15"/>
    <n v="73"/>
    <x v="10"/>
    <x v="0"/>
    <n v="2"/>
  </r>
  <r>
    <x v="0"/>
    <x v="1"/>
    <x v="30"/>
    <s v="MMR001CMP184"/>
    <s v="GCA"/>
    <s v="Rural"/>
    <n v="35"/>
    <n v="220"/>
    <n v="35"/>
    <n v="173"/>
    <n v="35"/>
    <n v="173"/>
    <x v="10"/>
    <x v="1"/>
    <n v="3"/>
  </r>
  <r>
    <x v="0"/>
    <x v="1"/>
    <x v="30"/>
    <s v="MMR001CMP184"/>
    <s v="GCA"/>
    <s v="Rural"/>
    <n v="35"/>
    <n v="220"/>
    <n v="35"/>
    <n v="173"/>
    <n v="35"/>
    <n v="173"/>
    <x v="10"/>
    <x v="0"/>
    <n v="11"/>
  </r>
  <r>
    <x v="0"/>
    <x v="1"/>
    <x v="1"/>
    <s v="MMR001CMP231"/>
    <s v="GCA"/>
    <s v="Rural"/>
    <n v="46"/>
    <n v="225"/>
    <n v="50"/>
    <n v="242"/>
    <n v="50"/>
    <n v="242"/>
    <x v="10"/>
    <x v="1"/>
    <n v="7"/>
  </r>
  <r>
    <x v="0"/>
    <x v="1"/>
    <x v="1"/>
    <s v="MMR001CMP231"/>
    <s v="GCA"/>
    <s v="Rural"/>
    <n v="46"/>
    <n v="225"/>
    <n v="50"/>
    <n v="242"/>
    <n v="50"/>
    <n v="242"/>
    <x v="10"/>
    <x v="2"/>
    <n v="15"/>
  </r>
  <r>
    <x v="0"/>
    <x v="0"/>
    <x v="55"/>
    <s v="MMR001CMP016"/>
    <s v="GCA"/>
    <s v="Urban"/>
    <n v="60"/>
    <n v="293"/>
    <n v="60"/>
    <n v="293"/>
    <n v="60"/>
    <n v="293"/>
    <x v="10"/>
    <x v="0"/>
    <n v="7"/>
  </r>
  <r>
    <x v="0"/>
    <x v="8"/>
    <x v="24"/>
    <s v="MMR001CMP128"/>
    <s v="NGCA"/>
    <s v="Rural"/>
    <n v="545"/>
    <n v="2560"/>
    <n v="553"/>
    <n v="2692"/>
    <n v="553"/>
    <n v="0"/>
    <x v="10"/>
    <x v="2"/>
    <n v="0"/>
  </r>
  <r>
    <x v="0"/>
    <x v="8"/>
    <x v="14"/>
    <s v="MMR001CMP132"/>
    <s v="GCA"/>
    <s v="Rural"/>
    <n v="458"/>
    <n v="2139"/>
    <n v="144"/>
    <n v="520"/>
    <n v="144"/>
    <n v="0"/>
    <x v="10"/>
    <x v="0"/>
    <n v="30"/>
  </r>
  <r>
    <x v="0"/>
    <x v="0"/>
    <x v="0"/>
    <s v="MMR001CMP008"/>
    <s v="GCA"/>
    <s v="Urban"/>
    <n v="101"/>
    <n v="544"/>
    <n v="94"/>
    <n v="503"/>
    <n v="101"/>
    <n v="544"/>
    <x v="10"/>
    <x v="0"/>
    <n v="7"/>
  </r>
  <r>
    <x v="0"/>
    <x v="5"/>
    <x v="33"/>
    <s v="MMR001CMP123"/>
    <s v="NGCA"/>
    <s v="Rural"/>
    <n v="116"/>
    <n v="595"/>
    <n v="115"/>
    <n v="605"/>
    <n v="115"/>
    <n v="605"/>
    <x v="10"/>
    <x v="0"/>
    <n v="13"/>
  </r>
  <r>
    <x v="0"/>
    <x v="0"/>
    <x v="46"/>
    <s v="MMR001CMP011"/>
    <s v="GCA"/>
    <s v="Urban"/>
    <n v="50"/>
    <n v="236"/>
    <n v="8"/>
    <n v="35"/>
    <n v="8"/>
    <n v="35"/>
    <x v="10"/>
    <x v="2"/>
    <n v="4"/>
  </r>
  <r>
    <x v="0"/>
    <x v="0"/>
    <x v="46"/>
    <s v="MMR001CMP011"/>
    <s v="GCA"/>
    <s v="Urban"/>
    <n v="50"/>
    <n v="236"/>
    <n v="8"/>
    <n v="35"/>
    <n v="8"/>
    <n v="35"/>
    <x v="10"/>
    <x v="1"/>
    <n v="2"/>
  </r>
  <r>
    <x v="0"/>
    <x v="0"/>
    <x v="46"/>
    <s v="MMR001CMP011"/>
    <s v="GCA"/>
    <s v="Urban"/>
    <n v="50"/>
    <n v="236"/>
    <n v="8"/>
    <n v="35"/>
    <n v="8"/>
    <n v="35"/>
    <x v="10"/>
    <x v="0"/>
    <n v="2"/>
  </r>
  <r>
    <x v="0"/>
    <x v="0"/>
    <x v="44"/>
    <s v="MMR001CMP013"/>
    <s v="GCA"/>
    <s v="Urban"/>
    <n v="44"/>
    <n v="191"/>
    <n v="18"/>
    <n v="65"/>
    <n v="44"/>
    <n v="191"/>
    <x v="10"/>
    <x v="0"/>
    <n v="4"/>
  </r>
  <r>
    <x v="0"/>
    <x v="3"/>
    <x v="6"/>
    <s v="MMR001CMP077"/>
    <s v="GCA"/>
    <s v="Mixed"/>
    <n v="18"/>
    <n v="79"/>
    <n v="18"/>
    <n v="81"/>
    <n v="18"/>
    <n v="81"/>
    <x v="10"/>
    <x v="0"/>
    <n v="0"/>
  </r>
  <r>
    <x v="0"/>
    <x v="3"/>
    <x v="6"/>
    <s v="MMR001CMP077"/>
    <s v="GCA"/>
    <s v="Mixed"/>
    <n v="18"/>
    <n v="79"/>
    <n v="18"/>
    <n v="81"/>
    <n v="18"/>
    <n v="81"/>
    <x v="10"/>
    <x v="1"/>
    <n v="1"/>
  </r>
  <r>
    <x v="0"/>
    <x v="3"/>
    <x v="6"/>
    <s v="MMR001CMP077"/>
    <s v="GCA"/>
    <s v="Mixed"/>
    <n v="18"/>
    <n v="79"/>
    <n v="18"/>
    <n v="81"/>
    <n v="18"/>
    <n v="81"/>
    <x v="10"/>
    <x v="2"/>
    <n v="1"/>
  </r>
  <r>
    <x v="0"/>
    <x v="7"/>
    <x v="13"/>
    <s v="MMR001CMP053"/>
    <s v="GCA"/>
    <s v="Urban"/>
    <n v="15"/>
    <n v="64"/>
    <n v="15"/>
    <n v="73"/>
    <n v="15"/>
    <n v="73"/>
    <x v="10"/>
    <x v="2"/>
    <n v="5"/>
  </r>
  <r>
    <x v="0"/>
    <x v="0"/>
    <x v="61"/>
    <s v="MMR001CMP024"/>
    <s v="GCA"/>
    <s v="Rural"/>
    <n v="67"/>
    <n v="327"/>
    <n v="68"/>
    <n v="327"/>
    <n v="68"/>
    <n v="327"/>
    <x v="10"/>
    <x v="0"/>
    <n v="28"/>
  </r>
  <r>
    <x v="0"/>
    <x v="7"/>
    <x v="13"/>
    <s v="MMR001CMP053"/>
    <s v="GCA"/>
    <s v="Urban"/>
    <n v="15"/>
    <n v="64"/>
    <n v="15"/>
    <n v="73"/>
    <n v="15"/>
    <n v="73"/>
    <x v="10"/>
    <x v="1"/>
    <n v="3"/>
  </r>
  <r>
    <x v="0"/>
    <x v="5"/>
    <x v="33"/>
    <s v="MMR001CMP123"/>
    <s v="NGCA"/>
    <s v="Rural"/>
    <n v="116"/>
    <n v="595"/>
    <n v="115"/>
    <n v="605"/>
    <n v="115"/>
    <n v="605"/>
    <x v="10"/>
    <x v="1"/>
    <n v="28"/>
  </r>
  <r>
    <x v="0"/>
    <x v="5"/>
    <x v="33"/>
    <s v="MMR001CMP123"/>
    <s v="NGCA"/>
    <s v="Rural"/>
    <n v="116"/>
    <n v="595"/>
    <n v="115"/>
    <n v="605"/>
    <n v="115"/>
    <n v="605"/>
    <x v="10"/>
    <x v="2"/>
    <n v="41"/>
  </r>
  <r>
    <x v="0"/>
    <x v="5"/>
    <x v="15"/>
    <s v="MMR001CMP131"/>
    <s v="NGCA"/>
    <s v="Rural"/>
    <n v="375"/>
    <n v="1598"/>
    <n v="375"/>
    <m/>
    <n v="375"/>
    <n v="0"/>
    <x v="10"/>
    <x v="0"/>
    <n v="116"/>
  </r>
  <r>
    <x v="0"/>
    <x v="1"/>
    <x v="19"/>
    <s v="MMR001CMP181"/>
    <s v="GCA"/>
    <s v="Urban"/>
    <n v="25"/>
    <n v="133"/>
    <n v="21"/>
    <n v="117"/>
    <n v="21"/>
    <n v="0"/>
    <x v="10"/>
    <x v="2"/>
    <n v="0"/>
  </r>
  <r>
    <x v="0"/>
    <x v="1"/>
    <x v="19"/>
    <s v="MMR001CMP181"/>
    <s v="GCA"/>
    <s v="Urban"/>
    <n v="25"/>
    <n v="133"/>
    <n v="21"/>
    <n v="117"/>
    <n v="21"/>
    <n v="0"/>
    <x v="10"/>
    <x v="1"/>
    <n v="0"/>
  </r>
  <r>
    <x v="0"/>
    <x v="1"/>
    <x v="19"/>
    <s v="MMR001CMP181"/>
    <s v="GCA"/>
    <s v="Urban"/>
    <n v="25"/>
    <n v="133"/>
    <n v="21"/>
    <n v="117"/>
    <n v="21"/>
    <n v="0"/>
    <x v="10"/>
    <x v="0"/>
    <n v="2"/>
  </r>
  <r>
    <x v="0"/>
    <x v="6"/>
    <x v="37"/>
    <s v="MMR001CMP040"/>
    <s v="GCA"/>
    <s v="Rural"/>
    <n v="428"/>
    <n v="2219"/>
    <n v="396"/>
    <n v="2120"/>
    <n v="396"/>
    <n v="2120"/>
    <x v="10"/>
    <x v="1"/>
    <n v="98"/>
  </r>
  <r>
    <x v="0"/>
    <x v="0"/>
    <x v="61"/>
    <s v="MMR001CMP024"/>
    <s v="GCA"/>
    <s v="Rural"/>
    <n v="67"/>
    <n v="327"/>
    <n v="68"/>
    <n v="327"/>
    <n v="68"/>
    <n v="327"/>
    <x v="10"/>
    <x v="1"/>
    <n v="32"/>
  </r>
  <r>
    <x v="0"/>
    <x v="6"/>
    <x v="50"/>
    <s v="MMR001CMP119"/>
    <s v="NGCA"/>
    <s v="Rural"/>
    <n v="608"/>
    <n v="2639"/>
    <n v="500"/>
    <n v="2145"/>
    <n v="586"/>
    <n v="2614"/>
    <x v="10"/>
    <x v="0"/>
    <n v="116"/>
  </r>
  <r>
    <x v="0"/>
    <x v="1"/>
    <x v="49"/>
    <s v="MMR001CMP179"/>
    <s v="GCA"/>
    <s v="Rural"/>
    <n v="77"/>
    <n v="393"/>
    <n v="77"/>
    <n v="393"/>
    <n v="77"/>
    <n v="393"/>
    <x v="10"/>
    <x v="0"/>
    <n v="17"/>
  </r>
  <r>
    <x v="0"/>
    <x v="6"/>
    <x v="50"/>
    <s v="MMR001CMP119"/>
    <s v="NGCA"/>
    <s v="Rural"/>
    <n v="608"/>
    <n v="2639"/>
    <n v="500"/>
    <n v="2145"/>
    <n v="586"/>
    <n v="2614"/>
    <x v="10"/>
    <x v="2"/>
    <n v="267"/>
  </r>
  <r>
    <x v="0"/>
    <x v="6"/>
    <x v="50"/>
    <s v="MMR001CMP119"/>
    <s v="NGCA"/>
    <s v="Rural"/>
    <n v="608"/>
    <n v="2639"/>
    <n v="500"/>
    <n v="2145"/>
    <n v="586"/>
    <n v="2614"/>
    <x v="10"/>
    <x v="1"/>
    <n v="151"/>
  </r>
  <r>
    <x v="0"/>
    <x v="1"/>
    <x v="75"/>
    <s v="MMR001CMP183"/>
    <s v="GCA"/>
    <s v="Mixed"/>
    <n v="8"/>
    <n v="40"/>
    <n v="8"/>
    <m/>
    <n v="8"/>
    <n v="0"/>
    <x v="10"/>
    <x v="2"/>
    <n v="0"/>
  </r>
  <r>
    <x v="0"/>
    <x v="1"/>
    <x v="75"/>
    <s v="MMR001CMP183"/>
    <s v="GCA"/>
    <s v="Mixed"/>
    <n v="8"/>
    <n v="40"/>
    <n v="8"/>
    <m/>
    <n v="8"/>
    <n v="0"/>
    <x v="10"/>
    <x v="1"/>
    <n v="2"/>
  </r>
  <r>
    <x v="0"/>
    <x v="1"/>
    <x v="75"/>
    <s v="MMR001CMP183"/>
    <s v="GCA"/>
    <s v="Mixed"/>
    <n v="8"/>
    <n v="40"/>
    <n v="8"/>
    <m/>
    <n v="8"/>
    <n v="0"/>
    <x v="10"/>
    <x v="0"/>
    <n v="3"/>
  </r>
  <r>
    <x v="0"/>
    <x v="1"/>
    <x v="11"/>
    <s v="MMR001CMP176"/>
    <s v="GCA"/>
    <s v="Urban"/>
    <n v="67"/>
    <n v="350"/>
    <n v="67"/>
    <n v="351"/>
    <n v="67"/>
    <n v="351"/>
    <x v="10"/>
    <x v="2"/>
    <n v="35"/>
  </r>
  <r>
    <x v="0"/>
    <x v="1"/>
    <x v="49"/>
    <s v="MMR001CMP179"/>
    <s v="GCA"/>
    <s v="Rural"/>
    <n v="77"/>
    <n v="393"/>
    <n v="77"/>
    <n v="393"/>
    <n v="77"/>
    <n v="393"/>
    <x v="10"/>
    <x v="2"/>
    <n v="37"/>
  </r>
  <r>
    <x v="0"/>
    <x v="7"/>
    <x v="39"/>
    <s v="MMR001CMP051"/>
    <s v="GCA"/>
    <s v="Urban"/>
    <n v="23"/>
    <n v="86"/>
    <n v="13"/>
    <n v="55"/>
    <n v="14"/>
    <n v="65"/>
    <x v="10"/>
    <x v="1"/>
    <n v="3"/>
  </r>
  <r>
    <x v="0"/>
    <x v="11"/>
    <x v="31"/>
    <s v="MMR001CMP234"/>
    <s v="GCA"/>
    <s v="Urban"/>
    <n v="59"/>
    <n v="235"/>
    <n v="59"/>
    <n v="235"/>
    <n v="59"/>
    <n v="235"/>
    <x v="10"/>
    <x v="2"/>
    <n v="12"/>
  </r>
  <r>
    <x v="0"/>
    <x v="11"/>
    <x v="31"/>
    <s v="MMR001CMP234"/>
    <s v="GCA"/>
    <s v="Urban"/>
    <n v="59"/>
    <n v="235"/>
    <n v="59"/>
    <n v="235"/>
    <n v="59"/>
    <n v="235"/>
    <x v="10"/>
    <x v="1"/>
    <n v="5"/>
  </r>
  <r>
    <x v="0"/>
    <x v="11"/>
    <x v="31"/>
    <s v="MMR001CMP234"/>
    <s v="GCA"/>
    <s v="Urban"/>
    <n v="59"/>
    <n v="235"/>
    <n v="59"/>
    <n v="235"/>
    <n v="59"/>
    <n v="235"/>
    <x v="10"/>
    <x v="0"/>
    <n v="7"/>
  </r>
  <r>
    <x v="0"/>
    <x v="5"/>
    <x v="15"/>
    <s v="MMR001CMP131"/>
    <s v="NGCA"/>
    <s v="Rural"/>
    <n v="375"/>
    <n v="1598"/>
    <n v="375"/>
    <m/>
    <n v="375"/>
    <n v="0"/>
    <x v="10"/>
    <x v="2"/>
    <n v="0"/>
  </r>
  <r>
    <x v="0"/>
    <x v="7"/>
    <x v="36"/>
    <s v="MMR001CMP049"/>
    <s v="GCA"/>
    <s v="Urban"/>
    <n v="116"/>
    <n v="659"/>
    <n v="113"/>
    <n v="641"/>
    <n v="120"/>
    <n v="680"/>
    <x v="10"/>
    <x v="0"/>
    <n v="17"/>
  </r>
  <r>
    <x v="0"/>
    <x v="7"/>
    <x v="36"/>
    <s v="MMR001CMP049"/>
    <s v="GCA"/>
    <s v="Urban"/>
    <n v="116"/>
    <n v="659"/>
    <n v="113"/>
    <n v="641"/>
    <n v="120"/>
    <n v="680"/>
    <x v="10"/>
    <x v="1"/>
    <n v="19"/>
  </r>
  <r>
    <x v="0"/>
    <x v="7"/>
    <x v="36"/>
    <s v="MMR001CMP049"/>
    <s v="GCA"/>
    <s v="Urban"/>
    <n v="116"/>
    <n v="659"/>
    <n v="113"/>
    <n v="641"/>
    <n v="120"/>
    <n v="680"/>
    <x v="10"/>
    <x v="2"/>
    <n v="36"/>
  </r>
  <r>
    <x v="0"/>
    <x v="1"/>
    <x v="49"/>
    <s v="MMR001CMP179"/>
    <s v="GCA"/>
    <s v="Rural"/>
    <n v="77"/>
    <n v="393"/>
    <n v="77"/>
    <n v="393"/>
    <n v="77"/>
    <n v="393"/>
    <x v="10"/>
    <x v="1"/>
    <n v="20"/>
  </r>
  <r>
    <x v="0"/>
    <x v="0"/>
    <x v="55"/>
    <s v="MMR001CMP016"/>
    <s v="GCA"/>
    <s v="Urban"/>
    <n v="60"/>
    <n v="293"/>
    <n v="60"/>
    <n v="293"/>
    <n v="60"/>
    <n v="293"/>
    <x v="10"/>
    <x v="1"/>
    <n v="14"/>
  </r>
  <r>
    <x v="0"/>
    <x v="6"/>
    <x v="37"/>
    <s v="MMR001CMP040"/>
    <s v="GCA"/>
    <s v="Rural"/>
    <n v="428"/>
    <n v="2219"/>
    <n v="396"/>
    <n v="2120"/>
    <n v="396"/>
    <n v="2120"/>
    <x v="10"/>
    <x v="0"/>
    <n v="72"/>
  </r>
  <r>
    <x v="0"/>
    <x v="1"/>
    <x v="11"/>
    <s v="MMR001CMP176"/>
    <s v="GCA"/>
    <s v="Urban"/>
    <n v="67"/>
    <n v="350"/>
    <n v="67"/>
    <n v="351"/>
    <n v="67"/>
    <n v="351"/>
    <x v="10"/>
    <x v="1"/>
    <n v="15"/>
  </r>
  <r>
    <x v="0"/>
    <x v="1"/>
    <x v="11"/>
    <s v="MMR001CMP176"/>
    <s v="GCA"/>
    <s v="Urban"/>
    <n v="67"/>
    <n v="350"/>
    <n v="67"/>
    <n v="351"/>
    <n v="67"/>
    <n v="351"/>
    <x v="10"/>
    <x v="0"/>
    <n v="20"/>
  </r>
  <r>
    <x v="0"/>
    <x v="7"/>
    <x v="43"/>
    <s v="MMR001CMP055"/>
    <s v="GCA"/>
    <s v="Urban"/>
    <n v="25"/>
    <n v="104"/>
    <n v="24"/>
    <n v="107"/>
    <n v="24"/>
    <n v="107"/>
    <x v="10"/>
    <x v="0"/>
    <n v="1"/>
  </r>
  <r>
    <x v="0"/>
    <x v="7"/>
    <x v="43"/>
    <s v="MMR001CMP055"/>
    <s v="GCA"/>
    <s v="Urban"/>
    <n v="25"/>
    <n v="104"/>
    <n v="24"/>
    <n v="107"/>
    <n v="24"/>
    <n v="107"/>
    <x v="10"/>
    <x v="1"/>
    <n v="2"/>
  </r>
  <r>
    <x v="0"/>
    <x v="7"/>
    <x v="43"/>
    <s v="MMR001CMP055"/>
    <s v="GCA"/>
    <s v="Urban"/>
    <n v="25"/>
    <n v="104"/>
    <n v="24"/>
    <n v="107"/>
    <n v="24"/>
    <n v="107"/>
    <x v="10"/>
    <x v="2"/>
    <n v="3"/>
  </r>
  <r>
    <x v="0"/>
    <x v="0"/>
    <x v="47"/>
    <s v="MMR001CMP009"/>
    <s v="GCA"/>
    <s v="Urban"/>
    <n v="90"/>
    <n v="487"/>
    <n v="75"/>
    <n v="423"/>
    <n v="91"/>
    <n v="491"/>
    <x v="10"/>
    <x v="1"/>
    <n v="16"/>
  </r>
  <r>
    <x v="0"/>
    <x v="6"/>
    <x v="9"/>
    <s v="MMR001CMP029"/>
    <s v="GCA"/>
    <s v="Rural"/>
    <n v="222"/>
    <n v="1208"/>
    <n v="222"/>
    <n v="1208"/>
    <n v="222"/>
    <n v="1208"/>
    <x v="10"/>
    <x v="0"/>
    <n v="60"/>
  </r>
  <r>
    <x v="0"/>
    <x v="7"/>
    <x v="77"/>
    <s v="MMR001CMP054"/>
    <s v="GCA"/>
    <s v="Rural"/>
    <n v="20"/>
    <n v="103"/>
    <n v="19"/>
    <n v="108"/>
    <n v="19"/>
    <n v="0"/>
    <x v="10"/>
    <x v="0"/>
    <n v="3"/>
  </r>
  <r>
    <x v="0"/>
    <x v="7"/>
    <x v="39"/>
    <s v="MMR001CMP051"/>
    <s v="GCA"/>
    <s v="Urban"/>
    <n v="23"/>
    <n v="86"/>
    <n v="13"/>
    <n v="55"/>
    <n v="14"/>
    <n v="65"/>
    <x v="10"/>
    <x v="0"/>
    <n v="1"/>
  </r>
  <r>
    <x v="0"/>
    <x v="7"/>
    <x v="77"/>
    <s v="MMR001CMP054"/>
    <s v="GCA"/>
    <s v="Rural"/>
    <n v="20"/>
    <n v="103"/>
    <n v="19"/>
    <n v="108"/>
    <n v="19"/>
    <n v="0"/>
    <x v="10"/>
    <x v="1"/>
    <n v="2"/>
  </r>
  <r>
    <x v="0"/>
    <x v="7"/>
    <x v="77"/>
    <s v="MMR001CMP054"/>
    <s v="GCA"/>
    <s v="Rural"/>
    <n v="20"/>
    <n v="103"/>
    <n v="19"/>
    <n v="108"/>
    <n v="19"/>
    <n v="0"/>
    <x v="10"/>
    <x v="2"/>
    <n v="0"/>
  </r>
  <r>
    <x v="0"/>
    <x v="0"/>
    <x v="55"/>
    <s v="MMR001CMP016"/>
    <s v="GCA"/>
    <s v="Urban"/>
    <n v="60"/>
    <n v="293"/>
    <n v="60"/>
    <n v="293"/>
    <n v="60"/>
    <n v="293"/>
    <x v="10"/>
    <x v="2"/>
    <n v="21"/>
  </r>
  <r>
    <x v="0"/>
    <x v="7"/>
    <x v="39"/>
    <s v="MMR001CMP051"/>
    <s v="GCA"/>
    <s v="Urban"/>
    <n v="23"/>
    <n v="86"/>
    <n v="13"/>
    <n v="55"/>
    <n v="14"/>
    <n v="65"/>
    <x v="10"/>
    <x v="2"/>
    <n v="4"/>
  </r>
  <r>
    <x v="0"/>
    <x v="6"/>
    <x v="9"/>
    <s v="MMR001CMP029"/>
    <s v="GCA"/>
    <s v="Rural"/>
    <n v="222"/>
    <n v="1208"/>
    <n v="222"/>
    <n v="1208"/>
    <n v="222"/>
    <n v="1208"/>
    <x v="10"/>
    <x v="2"/>
    <n v="200"/>
  </r>
  <r>
    <x v="0"/>
    <x v="6"/>
    <x v="9"/>
    <s v="MMR001CMP029"/>
    <s v="GCA"/>
    <s v="Rural"/>
    <n v="222"/>
    <n v="1208"/>
    <n v="222"/>
    <n v="1208"/>
    <n v="222"/>
    <n v="1208"/>
    <x v="10"/>
    <x v="1"/>
    <n v="140"/>
  </r>
  <r>
    <x v="0"/>
    <x v="1"/>
    <x v="35"/>
    <s v="MMR001CMP229"/>
    <s v="GCA"/>
    <s v="Rural"/>
    <n v="116"/>
    <n v="530"/>
    <n v="104"/>
    <n v="504"/>
    <n v="104"/>
    <n v="504"/>
    <x v="10"/>
    <x v="0"/>
    <n v="26"/>
  </r>
  <r>
    <x v="0"/>
    <x v="0"/>
    <x v="47"/>
    <s v="MMR001CMP009"/>
    <s v="GCA"/>
    <s v="Urban"/>
    <n v="90"/>
    <n v="487"/>
    <n v="75"/>
    <n v="423"/>
    <n v="91"/>
    <n v="491"/>
    <x v="10"/>
    <x v="2"/>
    <n v="28"/>
  </r>
  <r>
    <x v="1"/>
    <x v="9"/>
    <x v="20"/>
    <s v="MMR015CMP001"/>
    <s v="GCA"/>
    <s v="Urban"/>
    <n v="73"/>
    <n v="388"/>
    <n v="68"/>
    <n v="343"/>
    <n v="73"/>
    <n v="380"/>
    <x v="10"/>
    <x v="0"/>
    <n v="8"/>
  </r>
  <r>
    <x v="0"/>
    <x v="0"/>
    <x v="65"/>
    <s v="MMR001CMP001"/>
    <s v="GCA"/>
    <s v="Urban"/>
    <n v="54"/>
    <n v="355"/>
    <n v="51"/>
    <n v="273"/>
    <n v="67"/>
    <n v="365"/>
    <x v="10"/>
    <x v="1"/>
    <n v="9"/>
  </r>
  <r>
    <x v="0"/>
    <x v="0"/>
    <x v="65"/>
    <s v="MMR001CMP001"/>
    <s v="GCA"/>
    <s v="Urban"/>
    <n v="54"/>
    <n v="355"/>
    <n v="51"/>
    <n v="273"/>
    <n v="67"/>
    <n v="365"/>
    <x v="10"/>
    <x v="2"/>
    <n v="14"/>
  </r>
  <r>
    <x v="0"/>
    <x v="8"/>
    <x v="14"/>
    <s v="MMR001CMP132"/>
    <s v="GCA"/>
    <s v="Rural"/>
    <n v="458"/>
    <n v="2139"/>
    <n v="144"/>
    <n v="520"/>
    <n v="144"/>
    <n v="0"/>
    <x v="10"/>
    <x v="1"/>
    <n v="40"/>
  </r>
  <r>
    <x v="0"/>
    <x v="5"/>
    <x v="51"/>
    <s v="MMR001CMP069"/>
    <s v="GCA"/>
    <s v="Urban"/>
    <n v="124"/>
    <n v="544"/>
    <n v="124"/>
    <n v="633"/>
    <n v="124"/>
    <n v="0"/>
    <x v="10"/>
    <x v="0"/>
    <n v="40"/>
  </r>
  <r>
    <x v="1"/>
    <x v="9"/>
    <x v="20"/>
    <s v="MMR015CMP001"/>
    <s v="GCA"/>
    <s v="Urban"/>
    <n v="73"/>
    <n v="388"/>
    <n v="68"/>
    <n v="343"/>
    <n v="73"/>
    <n v="380"/>
    <x v="10"/>
    <x v="1"/>
    <n v="12"/>
  </r>
  <r>
    <x v="0"/>
    <x v="5"/>
    <x v="51"/>
    <s v="MMR001CMP069"/>
    <s v="GCA"/>
    <s v="Urban"/>
    <n v="124"/>
    <n v="544"/>
    <n v="124"/>
    <n v="633"/>
    <n v="124"/>
    <n v="0"/>
    <x v="10"/>
    <x v="1"/>
    <n v="21"/>
  </r>
  <r>
    <x v="0"/>
    <x v="1"/>
    <x v="35"/>
    <s v="MMR001CMP229"/>
    <s v="GCA"/>
    <s v="Rural"/>
    <n v="116"/>
    <n v="530"/>
    <n v="104"/>
    <n v="504"/>
    <n v="104"/>
    <n v="504"/>
    <x v="10"/>
    <x v="2"/>
    <n v="49"/>
  </r>
  <r>
    <x v="0"/>
    <x v="0"/>
    <x v="53"/>
    <s v="MMR001CMP162"/>
    <s v="GCA"/>
    <s v="Rural"/>
    <n v="43"/>
    <n v="207"/>
    <n v="43"/>
    <n v="269"/>
    <n v="43"/>
    <n v="270"/>
    <x v="10"/>
    <x v="1"/>
    <n v="26"/>
  </r>
  <r>
    <x v="0"/>
    <x v="0"/>
    <x v="5"/>
    <s v="MMR001CMP012"/>
    <s v="GCA"/>
    <s v="Urban"/>
    <n v="6"/>
    <n v="28"/>
    <n v="6"/>
    <n v="31"/>
    <n v="6"/>
    <n v="31"/>
    <x v="10"/>
    <x v="2"/>
    <n v="0"/>
  </r>
  <r>
    <x v="0"/>
    <x v="4"/>
    <x v="58"/>
    <s v="MMR001CMP210"/>
    <s v="GCA"/>
    <s v="Mixed"/>
    <n v="60"/>
    <n v="275"/>
    <n v="34"/>
    <n v="220"/>
    <n v="60"/>
    <n v="275"/>
    <x v="10"/>
    <x v="0"/>
    <n v="4"/>
  </r>
  <r>
    <x v="0"/>
    <x v="6"/>
    <x v="18"/>
    <s v="MMR001CMP160"/>
    <s v="NGCA"/>
    <s v="Rural"/>
    <n v="90"/>
    <n v="508"/>
    <n v="98"/>
    <n v="554"/>
    <n v="124"/>
    <n v="319"/>
    <x v="10"/>
    <x v="0"/>
    <n v="19"/>
  </r>
  <r>
    <x v="0"/>
    <x v="6"/>
    <x v="18"/>
    <s v="MMR001CMP160"/>
    <s v="NGCA"/>
    <s v="Rural"/>
    <n v="90"/>
    <n v="508"/>
    <n v="98"/>
    <n v="554"/>
    <n v="124"/>
    <n v="319"/>
    <x v="10"/>
    <x v="1"/>
    <n v="16"/>
  </r>
  <r>
    <x v="0"/>
    <x v="6"/>
    <x v="18"/>
    <s v="MMR001CMP160"/>
    <s v="NGCA"/>
    <s v="Rural"/>
    <n v="90"/>
    <n v="508"/>
    <n v="98"/>
    <n v="554"/>
    <n v="124"/>
    <n v="319"/>
    <x v="10"/>
    <x v="2"/>
    <n v="35"/>
  </r>
  <r>
    <x v="0"/>
    <x v="4"/>
    <x v="58"/>
    <s v="MMR001CMP210"/>
    <s v="GCA"/>
    <s v="Mixed"/>
    <n v="60"/>
    <n v="275"/>
    <n v="34"/>
    <n v="220"/>
    <n v="60"/>
    <n v="275"/>
    <x v="10"/>
    <x v="1"/>
    <n v="7"/>
  </r>
  <r>
    <x v="0"/>
    <x v="0"/>
    <x v="53"/>
    <s v="MMR001CMP162"/>
    <s v="GCA"/>
    <s v="Rural"/>
    <n v="43"/>
    <n v="207"/>
    <n v="43"/>
    <n v="269"/>
    <n v="43"/>
    <n v="270"/>
    <x v="10"/>
    <x v="2"/>
    <n v="47"/>
  </r>
  <r>
    <x v="0"/>
    <x v="4"/>
    <x v="58"/>
    <s v="MMR001CMP210"/>
    <s v="GCA"/>
    <s v="Mixed"/>
    <n v="60"/>
    <n v="275"/>
    <n v="34"/>
    <n v="220"/>
    <n v="60"/>
    <n v="275"/>
    <x v="10"/>
    <x v="2"/>
    <n v="11"/>
  </r>
  <r>
    <x v="0"/>
    <x v="5"/>
    <x v="51"/>
    <s v="MMR001CMP069"/>
    <s v="GCA"/>
    <s v="Urban"/>
    <n v="124"/>
    <n v="544"/>
    <n v="124"/>
    <n v="633"/>
    <n v="124"/>
    <n v="0"/>
    <x v="10"/>
    <x v="2"/>
    <n v="0"/>
  </r>
  <r>
    <x v="0"/>
    <x v="7"/>
    <x v="29"/>
    <s v="MMR001CMP050"/>
    <s v="GCA"/>
    <s v="Urban"/>
    <n v="274"/>
    <n v="1349"/>
    <n v="255"/>
    <n v="1126"/>
    <n v="255"/>
    <n v="0"/>
    <x v="10"/>
    <x v="1"/>
    <n v="43"/>
  </r>
  <r>
    <x v="0"/>
    <x v="4"/>
    <x v="104"/>
    <s v="MMR001CMP043"/>
    <s v="NGCA"/>
    <s v="Sub-urban"/>
    <n v="154"/>
    <n v="920"/>
    <n v="512"/>
    <n v="1016"/>
    <n v="512"/>
    <n v="1016"/>
    <x v="10"/>
    <x v="2"/>
    <n v="45"/>
  </r>
  <r>
    <x v="0"/>
    <x v="4"/>
    <x v="104"/>
    <s v="MMR001CMP043"/>
    <s v="NGCA"/>
    <s v="Sub-urban"/>
    <n v="154"/>
    <n v="920"/>
    <n v="512"/>
    <n v="1016"/>
    <n v="512"/>
    <n v="1016"/>
    <x v="10"/>
    <x v="1"/>
    <n v="25"/>
  </r>
  <r>
    <x v="0"/>
    <x v="4"/>
    <x v="104"/>
    <s v="MMR001CMP043"/>
    <s v="NGCA"/>
    <s v="Sub-urban"/>
    <n v="154"/>
    <n v="920"/>
    <n v="512"/>
    <n v="1016"/>
    <n v="512"/>
    <n v="1016"/>
    <x v="10"/>
    <x v="0"/>
    <n v="20"/>
  </r>
  <r>
    <x v="0"/>
    <x v="10"/>
    <x v="81"/>
    <s v="MMR001CMP080"/>
    <s v="GCA"/>
    <s v="Urban"/>
    <n v="12"/>
    <n v="55"/>
    <n v="12"/>
    <n v="62"/>
    <n v="12"/>
    <n v="62"/>
    <x v="10"/>
    <x v="0"/>
    <n v="0"/>
  </r>
  <r>
    <x v="0"/>
    <x v="10"/>
    <x v="81"/>
    <s v="MMR001CMP080"/>
    <s v="GCA"/>
    <s v="Urban"/>
    <n v="12"/>
    <n v="55"/>
    <n v="12"/>
    <n v="62"/>
    <n v="12"/>
    <n v="62"/>
    <x v="10"/>
    <x v="1"/>
    <n v="3"/>
  </r>
  <r>
    <x v="0"/>
    <x v="10"/>
    <x v="81"/>
    <s v="MMR001CMP080"/>
    <s v="GCA"/>
    <s v="Urban"/>
    <n v="12"/>
    <n v="55"/>
    <n v="12"/>
    <n v="62"/>
    <n v="12"/>
    <n v="62"/>
    <x v="10"/>
    <x v="2"/>
    <n v="3"/>
  </r>
  <r>
    <x v="0"/>
    <x v="8"/>
    <x v="79"/>
    <s v="MMR001CMP230"/>
    <s v="GCA"/>
    <s v="Rural"/>
    <n v="113"/>
    <n v="490"/>
    <n v="113"/>
    <n v="476"/>
    <n v="113"/>
    <n v="476"/>
    <x v="10"/>
    <x v="2"/>
    <n v="40"/>
  </r>
  <r>
    <x v="0"/>
    <x v="0"/>
    <x v="5"/>
    <s v="MMR001CMP012"/>
    <s v="GCA"/>
    <s v="Urban"/>
    <n v="6"/>
    <n v="28"/>
    <n v="6"/>
    <n v="31"/>
    <n v="6"/>
    <n v="31"/>
    <x v="10"/>
    <x v="0"/>
    <n v="0"/>
  </r>
  <r>
    <x v="0"/>
    <x v="0"/>
    <x v="65"/>
    <s v="MMR001CMP001"/>
    <s v="GCA"/>
    <s v="Urban"/>
    <n v="54"/>
    <n v="355"/>
    <n v="51"/>
    <n v="273"/>
    <n v="67"/>
    <n v="365"/>
    <x v="10"/>
    <x v="0"/>
    <n v="5"/>
  </r>
  <r>
    <x v="0"/>
    <x v="0"/>
    <x v="5"/>
    <s v="MMR001CMP012"/>
    <s v="GCA"/>
    <s v="Urban"/>
    <n v="6"/>
    <n v="28"/>
    <n v="6"/>
    <n v="31"/>
    <n v="6"/>
    <n v="31"/>
    <x v="10"/>
    <x v="1"/>
    <n v="0"/>
  </r>
  <r>
    <x v="0"/>
    <x v="7"/>
    <x v="29"/>
    <s v="MMR001CMP050"/>
    <s v="GCA"/>
    <s v="Urban"/>
    <n v="274"/>
    <n v="1349"/>
    <n v="255"/>
    <n v="1126"/>
    <n v="255"/>
    <n v="0"/>
    <x v="10"/>
    <x v="0"/>
    <n v="30"/>
  </r>
  <r>
    <x v="0"/>
    <x v="8"/>
    <x v="14"/>
    <s v="MMR001CMP132"/>
    <s v="GCA"/>
    <s v="Rural"/>
    <n v="458"/>
    <n v="2139"/>
    <n v="144"/>
    <n v="520"/>
    <n v="144"/>
    <n v="0"/>
    <x v="10"/>
    <x v="2"/>
    <n v="0"/>
  </r>
  <r>
    <x v="0"/>
    <x v="1"/>
    <x v="27"/>
    <s v="MMR001CMP182"/>
    <s v="GCA"/>
    <s v="Urban"/>
    <n v="10"/>
    <n v="39"/>
    <n v="9"/>
    <n v="37"/>
    <n v="9"/>
    <n v="0"/>
    <x v="10"/>
    <x v="2"/>
    <n v="0"/>
  </r>
  <r>
    <x v="0"/>
    <x v="1"/>
    <x v="27"/>
    <s v="MMR001CMP182"/>
    <s v="GCA"/>
    <s v="Urban"/>
    <n v="10"/>
    <n v="39"/>
    <n v="9"/>
    <n v="37"/>
    <n v="9"/>
    <n v="0"/>
    <x v="10"/>
    <x v="1"/>
    <n v="1"/>
  </r>
  <r>
    <x v="0"/>
    <x v="6"/>
    <x v="60"/>
    <s v="MMR001CMP025"/>
    <s v="GCA"/>
    <s v="Urban"/>
    <n v="65"/>
    <n v="328"/>
    <n v="31"/>
    <n v="170"/>
    <n v="65"/>
    <n v="328"/>
    <x v="10"/>
    <x v="2"/>
    <n v="33"/>
  </r>
  <r>
    <x v="0"/>
    <x v="1"/>
    <x v="27"/>
    <s v="MMR001CMP182"/>
    <s v="GCA"/>
    <s v="Urban"/>
    <n v="10"/>
    <n v="39"/>
    <n v="9"/>
    <n v="37"/>
    <n v="9"/>
    <n v="0"/>
    <x v="10"/>
    <x v="0"/>
    <n v="1"/>
  </r>
  <r>
    <x v="0"/>
    <x v="3"/>
    <x v="116"/>
    <s v="MMR001CMP236"/>
    <s v="GCA"/>
    <s v="Rural"/>
    <n v="40"/>
    <n v="158"/>
    <n v="31"/>
    <n v="138"/>
    <n v="31"/>
    <n v="138"/>
    <x v="10"/>
    <x v="0"/>
    <n v="3"/>
  </r>
  <r>
    <x v="0"/>
    <x v="10"/>
    <x v="23"/>
    <s v="MMR001CMP152"/>
    <s v="GCA"/>
    <s v="Rural"/>
    <n v="18"/>
    <n v="141"/>
    <n v="13"/>
    <n v="76"/>
    <n v="19"/>
    <n v="100"/>
    <x v="10"/>
    <x v="0"/>
    <n v="2"/>
  </r>
  <r>
    <x v="0"/>
    <x v="1"/>
    <x v="45"/>
    <s v="MMR001CMP174"/>
    <s v="GCA"/>
    <s v="Urban"/>
    <n v="65"/>
    <n v="347"/>
    <n v="66"/>
    <n v="354"/>
    <n v="66"/>
    <n v="0"/>
    <x v="10"/>
    <x v="1"/>
    <n v="21"/>
  </r>
  <r>
    <x v="0"/>
    <x v="6"/>
    <x v="40"/>
    <s v="MMR001CMP039"/>
    <s v="GCA"/>
    <s v="Rural"/>
    <n v="48"/>
    <n v="199"/>
    <n v="46"/>
    <n v="192"/>
    <n v="46"/>
    <n v="192"/>
    <x v="10"/>
    <x v="1"/>
    <n v="11"/>
  </r>
  <r>
    <x v="0"/>
    <x v="3"/>
    <x v="57"/>
    <s v="MMR001CMP079"/>
    <s v="GCA"/>
    <s v="Urban"/>
    <n v="14"/>
    <n v="44"/>
    <n v="12"/>
    <n v="42"/>
    <n v="12"/>
    <n v="42"/>
    <x v="10"/>
    <x v="0"/>
    <n v="0"/>
  </r>
  <r>
    <x v="0"/>
    <x v="1"/>
    <x v="32"/>
    <s v="MMR001CMP168"/>
    <s v="GCA"/>
    <s v="Rural"/>
    <n v="66"/>
    <n v="367"/>
    <n v="60"/>
    <n v="374"/>
    <n v="70"/>
    <n v="366"/>
    <x v="10"/>
    <x v="2"/>
    <n v="86"/>
  </r>
  <r>
    <x v="0"/>
    <x v="1"/>
    <x v="32"/>
    <s v="MMR001CMP168"/>
    <s v="GCA"/>
    <s v="Rural"/>
    <n v="66"/>
    <n v="367"/>
    <n v="60"/>
    <n v="374"/>
    <n v="70"/>
    <n v="366"/>
    <x v="10"/>
    <x v="1"/>
    <n v="46"/>
  </r>
  <r>
    <x v="0"/>
    <x v="1"/>
    <x v="32"/>
    <s v="MMR001CMP168"/>
    <s v="GCA"/>
    <s v="Rural"/>
    <n v="66"/>
    <n v="367"/>
    <n v="60"/>
    <n v="374"/>
    <n v="70"/>
    <n v="366"/>
    <x v="10"/>
    <x v="0"/>
    <n v="40"/>
  </r>
  <r>
    <x v="0"/>
    <x v="1"/>
    <x v="42"/>
    <s v="MMR001CMP109"/>
    <s v="GCA"/>
    <s v="Urban"/>
    <n v="6"/>
    <n v="30"/>
    <n v="6"/>
    <n v="28"/>
    <n v="6"/>
    <n v="0"/>
    <x v="10"/>
    <x v="2"/>
    <n v="0"/>
  </r>
  <r>
    <x v="0"/>
    <x v="3"/>
    <x v="57"/>
    <s v="MMR001CMP079"/>
    <s v="GCA"/>
    <s v="Urban"/>
    <n v="14"/>
    <n v="44"/>
    <n v="12"/>
    <n v="42"/>
    <n v="12"/>
    <n v="42"/>
    <x v="10"/>
    <x v="1"/>
    <n v="1"/>
  </r>
  <r>
    <x v="0"/>
    <x v="1"/>
    <x v="45"/>
    <s v="MMR001CMP174"/>
    <s v="GCA"/>
    <s v="Urban"/>
    <n v="65"/>
    <n v="347"/>
    <n v="66"/>
    <n v="354"/>
    <n v="66"/>
    <n v="0"/>
    <x v="10"/>
    <x v="2"/>
    <n v="0"/>
  </r>
  <r>
    <x v="0"/>
    <x v="6"/>
    <x v="40"/>
    <s v="MMR001CMP039"/>
    <s v="GCA"/>
    <s v="Rural"/>
    <n v="48"/>
    <n v="199"/>
    <n v="46"/>
    <n v="192"/>
    <n v="46"/>
    <n v="192"/>
    <x v="10"/>
    <x v="0"/>
    <n v="5"/>
  </r>
  <r>
    <x v="0"/>
    <x v="1"/>
    <x v="45"/>
    <s v="MMR001CMP174"/>
    <s v="GCA"/>
    <s v="Urban"/>
    <n v="65"/>
    <n v="347"/>
    <n v="66"/>
    <n v="354"/>
    <n v="66"/>
    <n v="0"/>
    <x v="10"/>
    <x v="0"/>
    <n v="17"/>
  </r>
  <r>
    <x v="0"/>
    <x v="1"/>
    <x v="42"/>
    <s v="MMR001CMP109"/>
    <s v="GCA"/>
    <s v="Urban"/>
    <n v="6"/>
    <n v="30"/>
    <n v="6"/>
    <n v="28"/>
    <n v="6"/>
    <n v="0"/>
    <x v="10"/>
    <x v="0"/>
    <n v="1"/>
  </r>
  <r>
    <x v="0"/>
    <x v="5"/>
    <x v="8"/>
    <s v="MMR001CMP059"/>
    <s v="GCA"/>
    <s v="Urban"/>
    <n v="24"/>
    <n v="89"/>
    <n v="27"/>
    <n v="101"/>
    <n v="27"/>
    <n v="0"/>
    <x v="10"/>
    <x v="0"/>
    <n v="1"/>
  </r>
  <r>
    <x v="0"/>
    <x v="5"/>
    <x v="8"/>
    <s v="MMR001CMP059"/>
    <s v="GCA"/>
    <s v="Urban"/>
    <n v="24"/>
    <n v="89"/>
    <n v="27"/>
    <n v="101"/>
    <n v="27"/>
    <n v="0"/>
    <x v="10"/>
    <x v="1"/>
    <n v="2"/>
  </r>
  <r>
    <x v="0"/>
    <x v="5"/>
    <x v="8"/>
    <s v="MMR001CMP059"/>
    <s v="GCA"/>
    <s v="Urban"/>
    <n v="24"/>
    <n v="89"/>
    <n v="27"/>
    <n v="101"/>
    <n v="27"/>
    <n v="0"/>
    <x v="10"/>
    <x v="2"/>
    <n v="0"/>
  </r>
  <r>
    <x v="0"/>
    <x v="0"/>
    <x v="61"/>
    <s v="MMR001CMP024"/>
    <s v="GCA"/>
    <s v="Rural"/>
    <n v="67"/>
    <n v="327"/>
    <n v="68"/>
    <n v="327"/>
    <n v="68"/>
    <n v="327"/>
    <x v="10"/>
    <x v="2"/>
    <n v="60"/>
  </r>
  <r>
    <x v="0"/>
    <x v="1"/>
    <x v="16"/>
    <s v="MMR001CMP103"/>
    <s v="GCA"/>
    <s v="Rural"/>
    <n v="48"/>
    <n v="420"/>
    <n v="48"/>
    <n v="220"/>
    <n v="48"/>
    <n v="220"/>
    <x v="10"/>
    <x v="0"/>
    <n v="15"/>
  </r>
  <r>
    <x v="0"/>
    <x v="1"/>
    <x v="42"/>
    <s v="MMR001CMP109"/>
    <s v="GCA"/>
    <s v="Urban"/>
    <n v="6"/>
    <n v="30"/>
    <n v="6"/>
    <n v="28"/>
    <n v="6"/>
    <n v="0"/>
    <x v="10"/>
    <x v="1"/>
    <n v="1"/>
  </r>
  <r>
    <x v="0"/>
    <x v="3"/>
    <x v="116"/>
    <s v="MMR001CMP236"/>
    <s v="GCA"/>
    <s v="Rural"/>
    <n v="40"/>
    <n v="158"/>
    <n v="31"/>
    <n v="138"/>
    <n v="31"/>
    <n v="138"/>
    <x v="10"/>
    <x v="2"/>
    <n v="9"/>
  </r>
  <r>
    <x v="0"/>
    <x v="1"/>
    <x v="35"/>
    <s v="MMR001CMP229"/>
    <s v="GCA"/>
    <s v="Rural"/>
    <n v="116"/>
    <n v="530"/>
    <n v="104"/>
    <n v="504"/>
    <n v="104"/>
    <n v="504"/>
    <x v="10"/>
    <x v="1"/>
    <n v="23"/>
  </r>
  <r>
    <x v="0"/>
    <x v="3"/>
    <x v="57"/>
    <s v="MMR001CMP079"/>
    <s v="GCA"/>
    <s v="Urban"/>
    <n v="14"/>
    <n v="44"/>
    <n v="12"/>
    <n v="42"/>
    <n v="12"/>
    <n v="42"/>
    <x v="10"/>
    <x v="2"/>
    <n v="1"/>
  </r>
  <r>
    <x v="0"/>
    <x v="1"/>
    <x v="17"/>
    <s v="MMR001CMP190"/>
    <s v="GCA"/>
    <s v="Urban"/>
    <n v="14"/>
    <n v="83"/>
    <n v="13"/>
    <n v="83"/>
    <n v="13"/>
    <n v="0"/>
    <x v="10"/>
    <x v="2"/>
    <n v="0"/>
  </r>
  <r>
    <x v="0"/>
    <x v="1"/>
    <x v="17"/>
    <s v="MMR001CMP190"/>
    <s v="GCA"/>
    <s v="Urban"/>
    <n v="14"/>
    <n v="83"/>
    <n v="13"/>
    <n v="83"/>
    <n v="13"/>
    <n v="0"/>
    <x v="10"/>
    <x v="1"/>
    <n v="3"/>
  </r>
  <r>
    <x v="0"/>
    <x v="1"/>
    <x v="17"/>
    <s v="MMR001CMP190"/>
    <s v="GCA"/>
    <s v="Urban"/>
    <n v="14"/>
    <n v="83"/>
    <n v="13"/>
    <n v="83"/>
    <n v="13"/>
    <n v="0"/>
    <x v="10"/>
    <x v="0"/>
    <n v="6"/>
  </r>
  <r>
    <x v="0"/>
    <x v="6"/>
    <x v="40"/>
    <s v="MMR001CMP039"/>
    <s v="GCA"/>
    <s v="Rural"/>
    <n v="48"/>
    <n v="199"/>
    <n v="46"/>
    <n v="192"/>
    <n v="46"/>
    <n v="192"/>
    <x v="10"/>
    <x v="2"/>
    <n v="16"/>
  </r>
  <r>
    <x v="0"/>
    <x v="3"/>
    <x v="116"/>
    <s v="MMR001CMP236"/>
    <s v="GCA"/>
    <s v="Rural"/>
    <n v="40"/>
    <n v="158"/>
    <n v="31"/>
    <n v="138"/>
    <n v="31"/>
    <n v="138"/>
    <x v="10"/>
    <x v="1"/>
    <n v="6"/>
  </r>
  <r>
    <x v="0"/>
    <x v="0"/>
    <x v="21"/>
    <s v="MMR001CMP018"/>
    <s v="GCA"/>
    <s v="Urban"/>
    <n v="203"/>
    <n v="1072"/>
    <n v="198"/>
    <n v="1084"/>
    <n v="204"/>
    <n v="1104"/>
    <x v="10"/>
    <x v="0"/>
    <n v="29"/>
  </r>
  <r>
    <x v="0"/>
    <x v="8"/>
    <x v="69"/>
    <s v="MMR001CMP129"/>
    <s v="NGCA"/>
    <s v="Rural"/>
    <n v="245"/>
    <n v="1232"/>
    <n v="425"/>
    <n v="1982"/>
    <n v="425"/>
    <n v="0"/>
    <x v="10"/>
    <x v="1"/>
    <n v="286"/>
  </r>
  <r>
    <x v="0"/>
    <x v="8"/>
    <x v="69"/>
    <s v="MMR001CMP129"/>
    <s v="NGCA"/>
    <s v="Rural"/>
    <n v="245"/>
    <n v="1232"/>
    <n v="425"/>
    <n v="1982"/>
    <n v="425"/>
    <n v="0"/>
    <x v="10"/>
    <x v="2"/>
    <n v="0"/>
  </r>
  <r>
    <x v="0"/>
    <x v="0"/>
    <x v="21"/>
    <s v="MMR001CMP018"/>
    <s v="GCA"/>
    <s v="Urban"/>
    <n v="203"/>
    <n v="1072"/>
    <n v="198"/>
    <n v="1084"/>
    <n v="204"/>
    <n v="1104"/>
    <x v="10"/>
    <x v="1"/>
    <n v="40"/>
  </r>
  <r>
    <x v="0"/>
    <x v="0"/>
    <x v="21"/>
    <s v="MMR001CMP018"/>
    <s v="GCA"/>
    <s v="Urban"/>
    <n v="203"/>
    <n v="1072"/>
    <n v="198"/>
    <n v="1084"/>
    <n v="204"/>
    <n v="1104"/>
    <x v="10"/>
    <x v="2"/>
    <n v="69"/>
  </r>
  <r>
    <x v="0"/>
    <x v="0"/>
    <x v="44"/>
    <s v="MMR001CMP013"/>
    <s v="GCA"/>
    <s v="Urban"/>
    <n v="44"/>
    <n v="191"/>
    <n v="18"/>
    <n v="65"/>
    <n v="44"/>
    <n v="191"/>
    <x v="10"/>
    <x v="2"/>
    <n v="10"/>
  </r>
  <r>
    <x v="0"/>
    <x v="0"/>
    <x v="44"/>
    <s v="MMR001CMP013"/>
    <s v="GCA"/>
    <s v="Urban"/>
    <n v="44"/>
    <n v="191"/>
    <n v="18"/>
    <n v="65"/>
    <n v="44"/>
    <n v="191"/>
    <x v="10"/>
    <x v="1"/>
    <n v="6"/>
  </r>
  <r>
    <x v="0"/>
    <x v="8"/>
    <x v="69"/>
    <s v="MMR001CMP129"/>
    <s v="NGCA"/>
    <s v="Rural"/>
    <n v="245"/>
    <n v="1232"/>
    <n v="425"/>
    <n v="1982"/>
    <n v="425"/>
    <n v="0"/>
    <x v="10"/>
    <x v="0"/>
    <n v="208"/>
  </r>
  <r>
    <x v="0"/>
    <x v="8"/>
    <x v="96"/>
    <s v="MMR001CMP133"/>
    <s v="GCA"/>
    <s v="Rural"/>
    <n v="111"/>
    <n v="541"/>
    <n v="107"/>
    <n v="525"/>
    <n v="111"/>
    <n v="525"/>
    <x v="10"/>
    <x v="2"/>
    <n v="37"/>
  </r>
  <r>
    <x v="1"/>
    <x v="9"/>
    <x v="97"/>
    <s v="MMR015CMP004"/>
    <s v="GCA"/>
    <s v="Urban"/>
    <n v="70"/>
    <n v="368"/>
    <n v="70"/>
    <n v="363"/>
    <n v="70"/>
    <n v="0"/>
    <x v="10"/>
    <x v="1"/>
    <n v="5"/>
  </r>
  <r>
    <x v="0"/>
    <x v="6"/>
    <x v="62"/>
    <s v="MMR001CMP115"/>
    <s v="NGCA"/>
    <s v="Sub-urban"/>
    <n v="136"/>
    <n v="1116"/>
    <n v="146"/>
    <n v="1072"/>
    <n v="146"/>
    <n v="1072"/>
    <x v="10"/>
    <x v="0"/>
    <n v="24"/>
  </r>
  <r>
    <x v="1"/>
    <x v="9"/>
    <x v="97"/>
    <s v="MMR015CMP004"/>
    <s v="GCA"/>
    <s v="Urban"/>
    <n v="70"/>
    <n v="368"/>
    <n v="70"/>
    <n v="363"/>
    <n v="70"/>
    <n v="0"/>
    <x v="10"/>
    <x v="0"/>
    <n v="4"/>
  </r>
  <r>
    <x v="0"/>
    <x v="8"/>
    <x v="96"/>
    <s v="MMR001CMP133"/>
    <s v="GCA"/>
    <s v="Rural"/>
    <n v="111"/>
    <n v="541"/>
    <n v="107"/>
    <n v="525"/>
    <n v="111"/>
    <n v="525"/>
    <x v="10"/>
    <x v="1"/>
    <n v="21"/>
  </r>
  <r>
    <x v="0"/>
    <x v="8"/>
    <x v="96"/>
    <s v="MMR001CMP133"/>
    <s v="GCA"/>
    <s v="Rural"/>
    <n v="111"/>
    <n v="541"/>
    <n v="107"/>
    <n v="525"/>
    <n v="111"/>
    <n v="525"/>
    <x v="10"/>
    <x v="0"/>
    <n v="16"/>
  </r>
  <r>
    <x v="0"/>
    <x v="7"/>
    <x v="124"/>
    <s v="MMR001CMP193"/>
    <s v="GCA"/>
    <s v="Rural"/>
    <n v="157"/>
    <n v="761"/>
    <n v="150"/>
    <n v="761"/>
    <n v="150"/>
    <n v="761"/>
    <x v="10"/>
    <x v="2"/>
    <n v="92"/>
  </r>
  <r>
    <x v="0"/>
    <x v="5"/>
    <x v="111"/>
    <s v="MMR001CMP071"/>
    <s v="GCA"/>
    <s v="Urban"/>
    <n v="29"/>
    <n v="182"/>
    <n v="36"/>
    <n v="215"/>
    <n v="36"/>
    <n v="217"/>
    <x v="10"/>
    <x v="2"/>
    <n v="15"/>
  </r>
  <r>
    <x v="0"/>
    <x v="7"/>
    <x v="124"/>
    <s v="MMR001CMP193"/>
    <s v="GCA"/>
    <s v="Rural"/>
    <n v="157"/>
    <n v="761"/>
    <n v="150"/>
    <n v="761"/>
    <n v="150"/>
    <n v="761"/>
    <x v="10"/>
    <x v="0"/>
    <n v="42"/>
  </r>
  <r>
    <x v="0"/>
    <x v="6"/>
    <x v="62"/>
    <s v="MMR001CMP115"/>
    <s v="NGCA"/>
    <s v="Sub-urban"/>
    <n v="136"/>
    <n v="1116"/>
    <n v="146"/>
    <n v="1072"/>
    <n v="146"/>
    <n v="1072"/>
    <x v="10"/>
    <x v="2"/>
    <n v="46"/>
  </r>
  <r>
    <x v="0"/>
    <x v="6"/>
    <x v="95"/>
    <s v="MMR001CMP041"/>
    <s v="GCA"/>
    <s v="Rural"/>
    <n v="172"/>
    <n v="838"/>
    <n v="179"/>
    <n v="940"/>
    <n v="179"/>
    <n v="940"/>
    <x v="10"/>
    <x v="2"/>
    <n v="172"/>
  </r>
  <r>
    <x v="1"/>
    <x v="9"/>
    <x v="97"/>
    <s v="MMR015CMP004"/>
    <s v="GCA"/>
    <s v="Urban"/>
    <n v="70"/>
    <n v="368"/>
    <n v="70"/>
    <n v="363"/>
    <n v="70"/>
    <n v="0"/>
    <x v="10"/>
    <x v="2"/>
    <n v="9"/>
  </r>
  <r>
    <x v="1"/>
    <x v="14"/>
    <x v="90"/>
    <s v="MMR015CMP014"/>
    <s v="GCA"/>
    <s v="Urban"/>
    <n v="9"/>
    <n v="38"/>
    <n v="9"/>
    <n v="37"/>
    <n v="9"/>
    <n v="37"/>
    <x v="10"/>
    <x v="2"/>
    <n v="4"/>
  </r>
  <r>
    <x v="0"/>
    <x v="6"/>
    <x v="95"/>
    <s v="MMR001CMP041"/>
    <s v="GCA"/>
    <s v="Rural"/>
    <n v="172"/>
    <n v="838"/>
    <n v="179"/>
    <n v="940"/>
    <n v="179"/>
    <n v="940"/>
    <x v="10"/>
    <x v="1"/>
    <n v="88"/>
  </r>
  <r>
    <x v="0"/>
    <x v="0"/>
    <x v="66"/>
    <s v="MMR001CMP020"/>
    <s v="GCA"/>
    <s v="Rural"/>
    <n v="21"/>
    <n v="99"/>
    <n v="18"/>
    <n v="89"/>
    <n v="21"/>
    <n v="99"/>
    <x v="10"/>
    <x v="1"/>
    <n v="4"/>
  </r>
  <r>
    <x v="1"/>
    <x v="13"/>
    <x v="88"/>
    <s v="MMR015CMP006"/>
    <s v="GCA"/>
    <s v="Rural"/>
    <n v="49"/>
    <n v="270"/>
    <n v="49"/>
    <n v="261"/>
    <n v="49"/>
    <n v="261"/>
    <x v="10"/>
    <x v="0"/>
    <n v="4"/>
  </r>
  <r>
    <x v="0"/>
    <x v="6"/>
    <x v="95"/>
    <s v="MMR001CMP041"/>
    <s v="GCA"/>
    <s v="Rural"/>
    <n v="172"/>
    <n v="838"/>
    <n v="179"/>
    <n v="940"/>
    <n v="179"/>
    <n v="940"/>
    <x v="10"/>
    <x v="0"/>
    <n v="84"/>
  </r>
  <r>
    <x v="1"/>
    <x v="13"/>
    <x v="88"/>
    <s v="MMR015CMP006"/>
    <s v="GCA"/>
    <s v="Rural"/>
    <n v="49"/>
    <n v="270"/>
    <n v="49"/>
    <n v="261"/>
    <n v="49"/>
    <n v="261"/>
    <x v="10"/>
    <x v="2"/>
    <n v="9"/>
  </r>
  <r>
    <x v="0"/>
    <x v="7"/>
    <x v="124"/>
    <s v="MMR001CMP193"/>
    <s v="GCA"/>
    <s v="Rural"/>
    <n v="157"/>
    <n v="761"/>
    <n v="150"/>
    <n v="761"/>
    <n v="150"/>
    <n v="761"/>
    <x v="10"/>
    <x v="1"/>
    <n v="50"/>
  </r>
  <r>
    <x v="0"/>
    <x v="7"/>
    <x v="118"/>
    <s v="MMR001CMP047"/>
    <s v="GCA"/>
    <s v="Urban"/>
    <n v="652"/>
    <n v="3706"/>
    <n v="629"/>
    <n v="3794"/>
    <n v="629"/>
    <n v="3794"/>
    <x v="10"/>
    <x v="0"/>
    <n v="246"/>
  </r>
  <r>
    <x v="0"/>
    <x v="6"/>
    <x v="122"/>
    <s v="MMR001CMP038"/>
    <s v="GCA"/>
    <s v="Urban"/>
    <n v="70"/>
    <n v="278"/>
    <n v="37"/>
    <n v="156"/>
    <n v="71"/>
    <n v="277"/>
    <x v="10"/>
    <x v="0"/>
    <n v="15"/>
  </r>
  <r>
    <x v="0"/>
    <x v="6"/>
    <x v="12"/>
    <s v="MMR001CMP111"/>
    <s v="NGCA"/>
    <s v="Sub-urban"/>
    <n v="680"/>
    <n v="2913"/>
    <n v="612"/>
    <n v="2806"/>
    <n v="612"/>
    <n v="2806"/>
    <x v="10"/>
    <x v="2"/>
    <n v="294"/>
  </r>
  <r>
    <x v="0"/>
    <x v="6"/>
    <x v="12"/>
    <s v="MMR001CMP111"/>
    <s v="NGCA"/>
    <s v="Sub-urban"/>
    <n v="680"/>
    <n v="2913"/>
    <n v="612"/>
    <n v="2806"/>
    <n v="612"/>
    <n v="2806"/>
    <x v="10"/>
    <x v="1"/>
    <n v="152"/>
  </r>
  <r>
    <x v="0"/>
    <x v="4"/>
    <x v="123"/>
    <s v="MMR001CMP042"/>
    <s v="GCA"/>
    <s v="Urban"/>
    <n v="109"/>
    <n v="511"/>
    <n v="109"/>
    <n v="513"/>
    <n v="109"/>
    <n v="0"/>
    <x v="10"/>
    <x v="2"/>
    <n v="0"/>
  </r>
  <r>
    <x v="0"/>
    <x v="5"/>
    <x v="106"/>
    <s v="MMR001CMP072"/>
    <s v="GCA"/>
    <s v="Mixed"/>
    <n v="50"/>
    <n v="293"/>
    <n v="50"/>
    <n v="309"/>
    <n v="50"/>
    <n v="309"/>
    <x v="10"/>
    <x v="2"/>
    <n v="24"/>
  </r>
  <r>
    <x v="0"/>
    <x v="4"/>
    <x v="123"/>
    <s v="MMR001CMP042"/>
    <s v="GCA"/>
    <s v="Urban"/>
    <n v="109"/>
    <n v="511"/>
    <n v="109"/>
    <n v="513"/>
    <n v="109"/>
    <n v="0"/>
    <x v="10"/>
    <x v="0"/>
    <n v="30"/>
  </r>
  <r>
    <x v="0"/>
    <x v="6"/>
    <x v="122"/>
    <s v="MMR001CMP038"/>
    <s v="GCA"/>
    <s v="Urban"/>
    <n v="70"/>
    <n v="278"/>
    <n v="37"/>
    <n v="156"/>
    <n v="71"/>
    <n v="277"/>
    <x v="10"/>
    <x v="1"/>
    <n v="20"/>
  </r>
  <r>
    <x v="0"/>
    <x v="6"/>
    <x v="62"/>
    <s v="MMR001CMP115"/>
    <s v="NGCA"/>
    <s v="Sub-urban"/>
    <n v="136"/>
    <n v="1116"/>
    <n v="146"/>
    <n v="1072"/>
    <n v="146"/>
    <n v="1072"/>
    <x v="10"/>
    <x v="1"/>
    <n v="22"/>
  </r>
  <r>
    <x v="1"/>
    <x v="12"/>
    <x v="84"/>
    <s v="MMR015CMP209"/>
    <s v="GCA"/>
    <s v="Urban"/>
    <n v="31"/>
    <n v="183"/>
    <n v="29"/>
    <n v="157"/>
    <n v="29"/>
    <n v="157"/>
    <x v="10"/>
    <x v="0"/>
    <n v="2"/>
  </r>
  <r>
    <x v="1"/>
    <x v="9"/>
    <x v="20"/>
    <s v="MMR015CMP001"/>
    <s v="GCA"/>
    <s v="Urban"/>
    <n v="73"/>
    <n v="388"/>
    <n v="68"/>
    <n v="343"/>
    <n v="73"/>
    <n v="380"/>
    <x v="10"/>
    <x v="2"/>
    <n v="20"/>
  </r>
  <r>
    <x v="0"/>
    <x v="4"/>
    <x v="91"/>
    <s v="MMR001CMP195"/>
    <s v="GCA"/>
    <s v="Urban"/>
    <n v="143"/>
    <n v="638"/>
    <n v="131"/>
    <n v="593"/>
    <n v="141"/>
    <n v="638"/>
    <x v="10"/>
    <x v="0"/>
    <n v="39"/>
  </r>
  <r>
    <x v="0"/>
    <x v="4"/>
    <x v="91"/>
    <s v="MMR001CMP195"/>
    <s v="GCA"/>
    <s v="Urban"/>
    <n v="143"/>
    <n v="638"/>
    <n v="131"/>
    <n v="593"/>
    <n v="141"/>
    <n v="638"/>
    <x v="10"/>
    <x v="1"/>
    <n v="58"/>
  </r>
  <r>
    <x v="0"/>
    <x v="4"/>
    <x v="91"/>
    <s v="MMR001CMP195"/>
    <s v="GCA"/>
    <s v="Urban"/>
    <n v="143"/>
    <n v="638"/>
    <n v="131"/>
    <n v="593"/>
    <n v="141"/>
    <n v="638"/>
    <x v="10"/>
    <x v="2"/>
    <n v="97"/>
  </r>
  <r>
    <x v="0"/>
    <x v="6"/>
    <x v="12"/>
    <s v="MMR001CMP111"/>
    <s v="NGCA"/>
    <s v="Sub-urban"/>
    <n v="680"/>
    <n v="2913"/>
    <n v="612"/>
    <n v="2806"/>
    <n v="612"/>
    <n v="2806"/>
    <x v="10"/>
    <x v="0"/>
    <n v="142"/>
  </r>
  <r>
    <x v="0"/>
    <x v="7"/>
    <x v="118"/>
    <s v="MMR001CMP047"/>
    <s v="GCA"/>
    <s v="Urban"/>
    <n v="652"/>
    <n v="3706"/>
    <n v="629"/>
    <n v="3794"/>
    <n v="629"/>
    <n v="3794"/>
    <x v="10"/>
    <x v="1"/>
    <n v="270"/>
  </r>
  <r>
    <x v="0"/>
    <x v="7"/>
    <x v="118"/>
    <s v="MMR001CMP047"/>
    <s v="GCA"/>
    <s v="Urban"/>
    <n v="652"/>
    <n v="3706"/>
    <n v="629"/>
    <n v="3794"/>
    <n v="629"/>
    <n v="3794"/>
    <x v="10"/>
    <x v="2"/>
    <n v="516"/>
  </r>
  <r>
    <x v="1"/>
    <x v="13"/>
    <x v="86"/>
    <s v="MMR015CMP007"/>
    <s v="GCA"/>
    <s v="Rural"/>
    <n v="64"/>
    <n v="286"/>
    <n v="62"/>
    <n v="281"/>
    <n v="62"/>
    <n v="281"/>
    <x v="10"/>
    <x v="0"/>
    <n v="4"/>
  </r>
  <r>
    <x v="1"/>
    <x v="12"/>
    <x v="84"/>
    <s v="MMR015CMP209"/>
    <s v="GCA"/>
    <s v="Urban"/>
    <n v="31"/>
    <n v="183"/>
    <n v="29"/>
    <n v="157"/>
    <n v="29"/>
    <n v="157"/>
    <x v="10"/>
    <x v="1"/>
    <n v="5"/>
  </r>
  <r>
    <x v="1"/>
    <x v="13"/>
    <x v="102"/>
    <s v="MMR015CMP020"/>
    <s v="GCA"/>
    <s v="Rural"/>
    <n v="218"/>
    <n v="1108"/>
    <n v="202"/>
    <n v="906"/>
    <n v="202"/>
    <n v="906"/>
    <x v="10"/>
    <x v="2"/>
    <n v="91"/>
  </r>
  <r>
    <x v="0"/>
    <x v="8"/>
    <x v="125"/>
    <s v="MMR001CMP218"/>
    <s v="GCA"/>
    <s v="Rural"/>
    <n v="372"/>
    <n v="1443"/>
    <n v="165"/>
    <n v="1672"/>
    <n v="165"/>
    <n v="1672"/>
    <x v="10"/>
    <x v="2"/>
    <n v="174"/>
  </r>
  <r>
    <x v="0"/>
    <x v="8"/>
    <x v="125"/>
    <s v="MMR001CMP218"/>
    <s v="GCA"/>
    <s v="Rural"/>
    <n v="372"/>
    <n v="1443"/>
    <n v="165"/>
    <n v="1672"/>
    <n v="165"/>
    <n v="1672"/>
    <x v="10"/>
    <x v="1"/>
    <n v="102"/>
  </r>
  <r>
    <x v="0"/>
    <x v="8"/>
    <x v="125"/>
    <s v="MMR001CMP218"/>
    <s v="GCA"/>
    <s v="Rural"/>
    <n v="372"/>
    <n v="1443"/>
    <n v="165"/>
    <n v="1672"/>
    <n v="165"/>
    <n v="1672"/>
    <x v="10"/>
    <x v="0"/>
    <n v="72"/>
  </r>
  <r>
    <x v="1"/>
    <x v="9"/>
    <x v="99"/>
    <s v="MMR015CMP214"/>
    <s v="GCA"/>
    <s v="Urban"/>
    <n v="38"/>
    <n v="198"/>
    <n v="35"/>
    <n v="188"/>
    <n v="37"/>
    <n v="198"/>
    <x v="10"/>
    <x v="2"/>
    <n v="8"/>
  </r>
  <r>
    <x v="1"/>
    <x v="13"/>
    <x v="105"/>
    <s v="MMR015CMP018"/>
    <s v="GCA"/>
    <s v="Rural"/>
    <n v="63"/>
    <n v="305"/>
    <n v="69"/>
    <n v="305"/>
    <n v="69"/>
    <n v="305"/>
    <x v="10"/>
    <x v="0"/>
    <n v="7"/>
  </r>
  <r>
    <x v="1"/>
    <x v="13"/>
    <x v="105"/>
    <s v="MMR015CMP018"/>
    <s v="GCA"/>
    <s v="Rural"/>
    <n v="63"/>
    <n v="305"/>
    <n v="69"/>
    <n v="305"/>
    <n v="69"/>
    <n v="305"/>
    <x v="10"/>
    <x v="2"/>
    <n v="15"/>
  </r>
  <r>
    <x v="1"/>
    <x v="13"/>
    <x v="102"/>
    <s v="MMR015CMP020"/>
    <s v="GCA"/>
    <s v="Rural"/>
    <n v="218"/>
    <n v="1108"/>
    <n v="202"/>
    <n v="906"/>
    <n v="202"/>
    <n v="906"/>
    <x v="10"/>
    <x v="1"/>
    <n v="45"/>
  </r>
  <r>
    <x v="1"/>
    <x v="13"/>
    <x v="86"/>
    <s v="MMR015CMP007"/>
    <s v="GCA"/>
    <s v="Rural"/>
    <n v="64"/>
    <n v="286"/>
    <n v="62"/>
    <n v="281"/>
    <n v="62"/>
    <n v="281"/>
    <x v="10"/>
    <x v="1"/>
    <n v="9"/>
  </r>
  <r>
    <x v="1"/>
    <x v="9"/>
    <x v="99"/>
    <s v="MMR015CMP214"/>
    <s v="GCA"/>
    <s v="Urban"/>
    <n v="38"/>
    <n v="198"/>
    <n v="35"/>
    <n v="188"/>
    <n v="37"/>
    <n v="198"/>
    <x v="10"/>
    <x v="0"/>
    <n v="2"/>
  </r>
  <r>
    <x v="1"/>
    <x v="9"/>
    <x v="98"/>
    <s v="MMR015CMP215"/>
    <s v="GCA"/>
    <s v="Urban"/>
    <n v="126"/>
    <n v="572"/>
    <n v="123"/>
    <n v="571"/>
    <n v="124"/>
    <n v="575"/>
    <x v="10"/>
    <x v="1"/>
    <n v="33"/>
  </r>
  <r>
    <x v="0"/>
    <x v="0"/>
    <x v="76"/>
    <s v="MMR001CMP004"/>
    <s v="GCA"/>
    <s v="Urban"/>
    <n v="6"/>
    <n v="29"/>
    <n v="4"/>
    <n v="20"/>
    <n v="6"/>
    <n v="29"/>
    <x v="10"/>
    <x v="0"/>
    <n v="0"/>
  </r>
  <r>
    <x v="0"/>
    <x v="5"/>
    <x v="111"/>
    <s v="MMR001CMP071"/>
    <s v="GCA"/>
    <s v="Urban"/>
    <n v="29"/>
    <n v="182"/>
    <n v="36"/>
    <n v="215"/>
    <n v="36"/>
    <n v="217"/>
    <x v="10"/>
    <x v="1"/>
    <n v="8"/>
  </r>
  <r>
    <x v="1"/>
    <x v="9"/>
    <x v="99"/>
    <s v="MMR015CMP214"/>
    <s v="GCA"/>
    <s v="Urban"/>
    <n v="38"/>
    <n v="198"/>
    <n v="35"/>
    <n v="188"/>
    <n v="37"/>
    <n v="198"/>
    <x v="10"/>
    <x v="1"/>
    <n v="6"/>
  </r>
  <r>
    <x v="1"/>
    <x v="15"/>
    <x v="101"/>
    <s v="MMR015CMP213"/>
    <s v="GCA"/>
    <s v="Urban"/>
    <n v="56"/>
    <n v="236"/>
    <n v="52"/>
    <n v="212"/>
    <n v="52"/>
    <n v="212"/>
    <x v="10"/>
    <x v="0"/>
    <n v="2"/>
  </r>
  <r>
    <x v="1"/>
    <x v="13"/>
    <x v="100"/>
    <s v="MMR015CMP217"/>
    <s v="GCA"/>
    <s v="Mixed"/>
    <n v="23"/>
    <n v="112"/>
    <n v="22"/>
    <n v="111"/>
    <n v="22"/>
    <n v="111"/>
    <x v="10"/>
    <x v="0"/>
    <n v="2"/>
  </r>
  <r>
    <x v="1"/>
    <x v="13"/>
    <x v="100"/>
    <s v="MMR015CMP217"/>
    <s v="GCA"/>
    <s v="Mixed"/>
    <n v="23"/>
    <n v="112"/>
    <n v="22"/>
    <n v="111"/>
    <n v="22"/>
    <n v="111"/>
    <x v="10"/>
    <x v="1"/>
    <n v="2"/>
  </r>
  <r>
    <x v="1"/>
    <x v="13"/>
    <x v="100"/>
    <s v="MMR015CMP217"/>
    <s v="GCA"/>
    <s v="Mixed"/>
    <n v="23"/>
    <n v="112"/>
    <n v="22"/>
    <n v="111"/>
    <n v="22"/>
    <n v="111"/>
    <x v="10"/>
    <x v="2"/>
    <n v="4"/>
  </r>
  <r>
    <x v="1"/>
    <x v="13"/>
    <x v="102"/>
    <s v="MMR015CMP020"/>
    <s v="GCA"/>
    <s v="Rural"/>
    <n v="218"/>
    <n v="1108"/>
    <n v="202"/>
    <n v="906"/>
    <n v="202"/>
    <n v="906"/>
    <x v="10"/>
    <x v="0"/>
    <n v="46"/>
  </r>
  <r>
    <x v="1"/>
    <x v="14"/>
    <x v="90"/>
    <s v="MMR015CMP014"/>
    <s v="GCA"/>
    <s v="Urban"/>
    <n v="9"/>
    <n v="38"/>
    <n v="9"/>
    <n v="37"/>
    <n v="9"/>
    <n v="37"/>
    <x v="10"/>
    <x v="1"/>
    <n v="1"/>
  </r>
  <r>
    <x v="0"/>
    <x v="4"/>
    <x v="123"/>
    <s v="MMR001CMP042"/>
    <s v="GCA"/>
    <s v="Urban"/>
    <n v="109"/>
    <n v="511"/>
    <n v="109"/>
    <n v="513"/>
    <n v="109"/>
    <n v="0"/>
    <x v="10"/>
    <x v="1"/>
    <n v="45"/>
  </r>
  <r>
    <x v="0"/>
    <x v="5"/>
    <x v="120"/>
    <s v="MMR001CMP073"/>
    <s v="GCA"/>
    <s v="Rural"/>
    <n v="45"/>
    <n v="269"/>
    <n v="39"/>
    <n v="237"/>
    <n v="39"/>
    <n v="237"/>
    <x v="10"/>
    <x v="0"/>
    <n v="10"/>
  </r>
  <r>
    <x v="1"/>
    <x v="13"/>
    <x v="86"/>
    <s v="MMR015CMP007"/>
    <s v="GCA"/>
    <s v="Rural"/>
    <n v="64"/>
    <n v="286"/>
    <n v="62"/>
    <n v="281"/>
    <n v="62"/>
    <n v="281"/>
    <x v="10"/>
    <x v="2"/>
    <n v="13"/>
  </r>
  <r>
    <x v="0"/>
    <x v="0"/>
    <x v="76"/>
    <s v="MMR001CMP004"/>
    <s v="GCA"/>
    <s v="Urban"/>
    <n v="6"/>
    <n v="29"/>
    <n v="4"/>
    <n v="20"/>
    <n v="6"/>
    <n v="29"/>
    <x v="10"/>
    <x v="1"/>
    <n v="1"/>
  </r>
  <r>
    <x v="1"/>
    <x v="12"/>
    <x v="82"/>
    <s v="MMR015CMP009"/>
    <s v="GCA"/>
    <s v="Urban"/>
    <n v="37"/>
    <n v="159"/>
    <n v="37"/>
    <n v="159"/>
    <n v="37"/>
    <n v="172"/>
    <x v="10"/>
    <x v="1"/>
    <n v="8"/>
  </r>
  <r>
    <x v="1"/>
    <x v="12"/>
    <x v="82"/>
    <s v="MMR015CMP009"/>
    <s v="GCA"/>
    <s v="Urban"/>
    <n v="37"/>
    <n v="159"/>
    <n v="37"/>
    <n v="159"/>
    <n v="37"/>
    <n v="172"/>
    <x v="10"/>
    <x v="0"/>
    <n v="4"/>
  </r>
  <r>
    <x v="0"/>
    <x v="5"/>
    <x v="92"/>
    <s v="MMR001CMP056"/>
    <s v="GCA"/>
    <s v="Urban"/>
    <n v="207"/>
    <n v="1863"/>
    <n v="391"/>
    <n v="1820"/>
    <n v="391"/>
    <n v="1820"/>
    <x v="10"/>
    <x v="0"/>
    <n v="63"/>
  </r>
  <r>
    <x v="1"/>
    <x v="13"/>
    <x v="105"/>
    <s v="MMR015CMP018"/>
    <s v="GCA"/>
    <s v="Rural"/>
    <n v="63"/>
    <n v="305"/>
    <n v="69"/>
    <n v="305"/>
    <n v="69"/>
    <n v="305"/>
    <x v="10"/>
    <x v="1"/>
    <n v="8"/>
  </r>
  <r>
    <x v="0"/>
    <x v="5"/>
    <x v="92"/>
    <s v="MMR001CMP056"/>
    <s v="GCA"/>
    <s v="Urban"/>
    <n v="207"/>
    <n v="1863"/>
    <n v="391"/>
    <n v="1820"/>
    <n v="391"/>
    <n v="1820"/>
    <x v="10"/>
    <x v="1"/>
    <n v="51"/>
  </r>
  <r>
    <x v="1"/>
    <x v="13"/>
    <x v="94"/>
    <s v="MMR015CMP016"/>
    <s v="GCA"/>
    <s v="Urban"/>
    <n v="65"/>
    <n v="285"/>
    <n v="63"/>
    <n v="286"/>
    <n v="63"/>
    <n v="286"/>
    <x v="10"/>
    <x v="2"/>
    <n v="14"/>
  </r>
  <r>
    <x v="0"/>
    <x v="5"/>
    <x v="92"/>
    <s v="MMR001CMP056"/>
    <s v="GCA"/>
    <s v="Urban"/>
    <n v="207"/>
    <n v="1863"/>
    <n v="391"/>
    <n v="1820"/>
    <n v="391"/>
    <n v="1820"/>
    <x v="10"/>
    <x v="2"/>
    <n v="114"/>
  </r>
  <r>
    <x v="1"/>
    <x v="14"/>
    <x v="90"/>
    <s v="MMR015CMP014"/>
    <s v="GCA"/>
    <s v="Urban"/>
    <n v="9"/>
    <n v="38"/>
    <n v="9"/>
    <n v="37"/>
    <n v="9"/>
    <n v="37"/>
    <x v="10"/>
    <x v="0"/>
    <n v="3"/>
  </r>
  <r>
    <x v="1"/>
    <x v="15"/>
    <x v="101"/>
    <s v="MMR015CMP213"/>
    <s v="GCA"/>
    <s v="Urban"/>
    <n v="56"/>
    <n v="236"/>
    <n v="52"/>
    <n v="212"/>
    <n v="52"/>
    <n v="212"/>
    <x v="10"/>
    <x v="1"/>
    <n v="2"/>
  </r>
  <r>
    <x v="1"/>
    <x v="9"/>
    <x v="98"/>
    <s v="MMR015CMP215"/>
    <s v="GCA"/>
    <s v="Urban"/>
    <n v="126"/>
    <n v="572"/>
    <n v="123"/>
    <n v="571"/>
    <n v="124"/>
    <n v="575"/>
    <x v="10"/>
    <x v="0"/>
    <n v="16"/>
  </r>
  <r>
    <x v="0"/>
    <x v="5"/>
    <x v="111"/>
    <s v="MMR001CMP071"/>
    <s v="GCA"/>
    <s v="Urban"/>
    <n v="29"/>
    <n v="182"/>
    <n v="36"/>
    <n v="215"/>
    <n v="36"/>
    <n v="217"/>
    <x v="10"/>
    <x v="0"/>
    <n v="7"/>
  </r>
  <r>
    <x v="1"/>
    <x v="13"/>
    <x v="94"/>
    <s v="MMR015CMP016"/>
    <s v="GCA"/>
    <s v="Urban"/>
    <n v="65"/>
    <n v="285"/>
    <n v="63"/>
    <n v="286"/>
    <n v="63"/>
    <n v="286"/>
    <x v="10"/>
    <x v="1"/>
    <n v="7"/>
  </r>
  <r>
    <x v="1"/>
    <x v="13"/>
    <x v="94"/>
    <s v="MMR015CMP016"/>
    <s v="GCA"/>
    <s v="Urban"/>
    <n v="65"/>
    <n v="285"/>
    <n v="63"/>
    <n v="286"/>
    <n v="63"/>
    <n v="286"/>
    <x v="10"/>
    <x v="0"/>
    <n v="7"/>
  </r>
  <r>
    <x v="1"/>
    <x v="9"/>
    <x v="98"/>
    <s v="MMR015CMP215"/>
    <s v="GCA"/>
    <s v="Urban"/>
    <n v="126"/>
    <n v="572"/>
    <n v="123"/>
    <n v="571"/>
    <n v="124"/>
    <n v="575"/>
    <x v="10"/>
    <x v="2"/>
    <n v="49"/>
  </r>
  <r>
    <x v="1"/>
    <x v="12"/>
    <x v="82"/>
    <s v="MMR015CMP009"/>
    <s v="GCA"/>
    <s v="Urban"/>
    <n v="37"/>
    <n v="159"/>
    <n v="37"/>
    <n v="159"/>
    <n v="37"/>
    <n v="172"/>
    <x v="10"/>
    <x v="2"/>
    <n v="12"/>
  </r>
  <r>
    <x v="0"/>
    <x v="6"/>
    <x v="109"/>
    <s v="MMR001CMP030"/>
    <s v="GCA"/>
    <s v="Urban"/>
    <n v="31"/>
    <n v="171"/>
    <n v="23"/>
    <n v="124"/>
    <n v="31"/>
    <n v="171"/>
    <x v="10"/>
    <x v="0"/>
    <n v="6"/>
  </r>
  <r>
    <x v="0"/>
    <x v="0"/>
    <x v="66"/>
    <s v="MMR001CMP020"/>
    <s v="GCA"/>
    <s v="Rural"/>
    <n v="21"/>
    <n v="99"/>
    <n v="18"/>
    <n v="89"/>
    <n v="21"/>
    <n v="99"/>
    <x v="10"/>
    <x v="0"/>
    <n v="3"/>
  </r>
  <r>
    <x v="0"/>
    <x v="6"/>
    <x v="110"/>
    <s v="MMR001CMP028"/>
    <s v="GCA"/>
    <s v="Rural"/>
    <n v="99"/>
    <n v="480"/>
    <n v="65"/>
    <n v="360"/>
    <n v="99"/>
    <n v="480"/>
    <x v="10"/>
    <x v="2"/>
    <n v="110"/>
  </r>
  <r>
    <x v="0"/>
    <x v="6"/>
    <x v="110"/>
    <s v="MMR001CMP028"/>
    <s v="GCA"/>
    <s v="Rural"/>
    <n v="99"/>
    <n v="480"/>
    <n v="65"/>
    <n v="360"/>
    <n v="99"/>
    <n v="480"/>
    <x v="10"/>
    <x v="0"/>
    <n v="56"/>
  </r>
  <r>
    <x v="0"/>
    <x v="6"/>
    <x v="110"/>
    <s v="MMR001CMP028"/>
    <s v="GCA"/>
    <s v="Rural"/>
    <n v="99"/>
    <n v="480"/>
    <n v="65"/>
    <n v="360"/>
    <n v="99"/>
    <n v="480"/>
    <x v="10"/>
    <x v="1"/>
    <n v="54"/>
  </r>
  <r>
    <x v="0"/>
    <x v="7"/>
    <x v="87"/>
    <s v="MMR001CMP194"/>
    <s v="GCA"/>
    <s v="Mixed"/>
    <n v="12"/>
    <n v="52"/>
    <n v="12"/>
    <n v="56"/>
    <n v="12"/>
    <n v="56"/>
    <x v="10"/>
    <x v="2"/>
    <n v="0"/>
  </r>
  <r>
    <x v="0"/>
    <x v="7"/>
    <x v="87"/>
    <s v="MMR001CMP194"/>
    <s v="GCA"/>
    <s v="Mixed"/>
    <n v="12"/>
    <n v="52"/>
    <n v="12"/>
    <n v="56"/>
    <n v="12"/>
    <n v="56"/>
    <x v="10"/>
    <x v="1"/>
    <n v="0"/>
  </r>
  <r>
    <x v="0"/>
    <x v="7"/>
    <x v="87"/>
    <s v="MMR001CMP194"/>
    <s v="GCA"/>
    <s v="Mixed"/>
    <n v="12"/>
    <n v="52"/>
    <n v="12"/>
    <n v="56"/>
    <n v="12"/>
    <n v="56"/>
    <x v="10"/>
    <x v="0"/>
    <n v="0"/>
  </r>
  <r>
    <x v="0"/>
    <x v="2"/>
    <x v="89"/>
    <s v="MMR001CMP067"/>
    <s v="GCA"/>
    <s v="Urban"/>
    <n v="83"/>
    <n v="293"/>
    <n v="86"/>
    <n v="303"/>
    <n v="86"/>
    <n v="303"/>
    <x v="10"/>
    <x v="2"/>
    <n v="10"/>
  </r>
  <r>
    <x v="0"/>
    <x v="6"/>
    <x v="109"/>
    <s v="MMR001CMP030"/>
    <s v="GCA"/>
    <s v="Urban"/>
    <n v="31"/>
    <n v="171"/>
    <n v="23"/>
    <n v="124"/>
    <n v="31"/>
    <n v="171"/>
    <x v="10"/>
    <x v="1"/>
    <n v="8"/>
  </r>
  <r>
    <x v="1"/>
    <x v="9"/>
    <x v="127"/>
    <s v="MMR015CMP003"/>
    <s v="GCA"/>
    <s v="Urban"/>
    <n v="48"/>
    <n v="218"/>
    <n v="44"/>
    <n v="215"/>
    <n v="44"/>
    <n v="215"/>
    <x v="10"/>
    <x v="0"/>
    <n v="2"/>
  </r>
  <r>
    <x v="1"/>
    <x v="12"/>
    <x v="84"/>
    <s v="MMR015CMP209"/>
    <s v="GCA"/>
    <s v="Urban"/>
    <n v="31"/>
    <n v="183"/>
    <n v="29"/>
    <n v="157"/>
    <n v="29"/>
    <n v="157"/>
    <x v="10"/>
    <x v="2"/>
    <n v="7"/>
  </r>
  <r>
    <x v="0"/>
    <x v="6"/>
    <x v="114"/>
    <s v="MMR001CMP031"/>
    <s v="GCA"/>
    <s v="Urban"/>
    <n v="143"/>
    <n v="800"/>
    <n v="113"/>
    <n v="618"/>
    <n v="143"/>
    <n v="800"/>
    <x v="10"/>
    <x v="1"/>
    <n v="40"/>
  </r>
  <r>
    <x v="1"/>
    <x v="15"/>
    <x v="101"/>
    <s v="MMR015CMP213"/>
    <s v="GCA"/>
    <s v="Urban"/>
    <n v="56"/>
    <n v="236"/>
    <n v="52"/>
    <n v="212"/>
    <n v="52"/>
    <n v="212"/>
    <x v="10"/>
    <x v="2"/>
    <n v="4"/>
  </r>
  <r>
    <x v="0"/>
    <x v="8"/>
    <x v="107"/>
    <s v="MMR001CMP066"/>
    <s v="GCA"/>
    <s v="Urban"/>
    <n v="221"/>
    <n v="1003"/>
    <n v="192"/>
    <n v="873"/>
    <n v="192"/>
    <n v="873"/>
    <x v="10"/>
    <x v="1"/>
    <n v="117"/>
  </r>
  <r>
    <x v="0"/>
    <x v="6"/>
    <x v="114"/>
    <s v="MMR001CMP031"/>
    <s v="GCA"/>
    <s v="Urban"/>
    <n v="143"/>
    <n v="800"/>
    <n v="113"/>
    <n v="618"/>
    <n v="143"/>
    <n v="800"/>
    <x v="10"/>
    <x v="0"/>
    <n v="39"/>
  </r>
  <r>
    <x v="0"/>
    <x v="6"/>
    <x v="114"/>
    <s v="MMR001CMP031"/>
    <s v="GCA"/>
    <s v="Urban"/>
    <n v="143"/>
    <n v="800"/>
    <n v="113"/>
    <n v="618"/>
    <n v="143"/>
    <n v="800"/>
    <x v="10"/>
    <x v="2"/>
    <n v="79"/>
  </r>
  <r>
    <x v="0"/>
    <x v="8"/>
    <x v="107"/>
    <s v="MMR001CMP066"/>
    <s v="GCA"/>
    <s v="Urban"/>
    <n v="221"/>
    <n v="1003"/>
    <n v="192"/>
    <n v="873"/>
    <n v="192"/>
    <n v="873"/>
    <x v="10"/>
    <x v="2"/>
    <n v="229"/>
  </r>
  <r>
    <x v="0"/>
    <x v="6"/>
    <x v="109"/>
    <s v="MMR001CMP030"/>
    <s v="GCA"/>
    <s v="Urban"/>
    <n v="31"/>
    <n v="171"/>
    <n v="23"/>
    <n v="124"/>
    <n v="31"/>
    <n v="171"/>
    <x v="10"/>
    <x v="2"/>
    <n v="14"/>
  </r>
  <r>
    <x v="0"/>
    <x v="7"/>
    <x v="85"/>
    <s v="MMR001CMP052"/>
    <s v="GCA"/>
    <s v="Urban"/>
    <n v="43"/>
    <n v="237"/>
    <n v="39"/>
    <n v="223"/>
    <n v="39"/>
    <n v="223"/>
    <x v="10"/>
    <x v="0"/>
    <n v="10"/>
  </r>
  <r>
    <x v="0"/>
    <x v="5"/>
    <x v="106"/>
    <s v="MMR001CMP072"/>
    <s v="GCA"/>
    <s v="Mixed"/>
    <n v="50"/>
    <n v="293"/>
    <n v="50"/>
    <n v="309"/>
    <n v="50"/>
    <n v="309"/>
    <x v="10"/>
    <x v="1"/>
    <n v="13"/>
  </r>
  <r>
    <x v="0"/>
    <x v="0"/>
    <x v="117"/>
    <s v="MMR001CMP021"/>
    <s v="GCA"/>
    <s v="Rural"/>
    <n v="14"/>
    <n v="71"/>
    <n v="11"/>
    <n v="56"/>
    <n v="13"/>
    <n v="71"/>
    <x v="10"/>
    <x v="1"/>
    <n v="1"/>
  </r>
  <r>
    <x v="0"/>
    <x v="0"/>
    <x v="119"/>
    <s v="MMR001CMP022"/>
    <s v="GCA"/>
    <s v="Urban"/>
    <n v="7"/>
    <n v="37"/>
    <n v="7"/>
    <n v="37"/>
    <n v="7"/>
    <n v="37"/>
    <x v="10"/>
    <x v="0"/>
    <n v="3"/>
  </r>
  <r>
    <x v="0"/>
    <x v="5"/>
    <x v="106"/>
    <s v="MMR001CMP072"/>
    <s v="GCA"/>
    <s v="Mixed"/>
    <n v="50"/>
    <n v="293"/>
    <n v="50"/>
    <n v="309"/>
    <n v="50"/>
    <n v="309"/>
    <x v="10"/>
    <x v="0"/>
    <n v="11"/>
  </r>
  <r>
    <x v="1"/>
    <x v="13"/>
    <x v="83"/>
    <s v="MMR015CMP017"/>
    <s v="GCA"/>
    <s v="Urban"/>
    <n v="31"/>
    <n v="144"/>
    <n v="30"/>
    <n v="139"/>
    <n v="30"/>
    <n v="139"/>
    <x v="10"/>
    <x v="0"/>
    <n v="4"/>
  </r>
  <r>
    <x v="0"/>
    <x v="0"/>
    <x v="119"/>
    <s v="MMR001CMP022"/>
    <s v="GCA"/>
    <s v="Urban"/>
    <n v="7"/>
    <n v="37"/>
    <n v="7"/>
    <n v="37"/>
    <n v="7"/>
    <n v="37"/>
    <x v="10"/>
    <x v="1"/>
    <n v="6"/>
  </r>
  <r>
    <x v="0"/>
    <x v="0"/>
    <x v="119"/>
    <s v="MMR001CMP022"/>
    <s v="GCA"/>
    <s v="Urban"/>
    <n v="7"/>
    <n v="37"/>
    <n v="7"/>
    <n v="37"/>
    <n v="7"/>
    <n v="37"/>
    <x v="10"/>
    <x v="2"/>
    <n v="9"/>
  </r>
  <r>
    <x v="0"/>
    <x v="0"/>
    <x v="117"/>
    <s v="MMR001CMP021"/>
    <s v="GCA"/>
    <s v="Rural"/>
    <n v="14"/>
    <n v="71"/>
    <n v="11"/>
    <n v="56"/>
    <n v="13"/>
    <n v="71"/>
    <x v="10"/>
    <x v="0"/>
    <n v="2"/>
  </r>
  <r>
    <x v="1"/>
    <x v="13"/>
    <x v="83"/>
    <s v="MMR015CMP017"/>
    <s v="GCA"/>
    <s v="Urban"/>
    <n v="31"/>
    <n v="144"/>
    <n v="30"/>
    <n v="139"/>
    <n v="30"/>
    <n v="139"/>
    <x v="10"/>
    <x v="2"/>
    <n v="8"/>
  </r>
  <r>
    <x v="0"/>
    <x v="0"/>
    <x v="117"/>
    <s v="MMR001CMP021"/>
    <s v="GCA"/>
    <s v="Rural"/>
    <n v="14"/>
    <n v="71"/>
    <n v="11"/>
    <n v="56"/>
    <n v="13"/>
    <n v="71"/>
    <x v="10"/>
    <x v="2"/>
    <n v="3"/>
  </r>
  <r>
    <x v="0"/>
    <x v="6"/>
    <x v="113"/>
    <s v="MMR001CMP026"/>
    <s v="GCA"/>
    <s v="Urban"/>
    <n v="88"/>
    <n v="482"/>
    <n v="80"/>
    <n v="427"/>
    <n v="87"/>
    <n v="480"/>
    <x v="10"/>
    <x v="0"/>
    <n v="90"/>
  </r>
  <r>
    <x v="0"/>
    <x v="6"/>
    <x v="113"/>
    <s v="MMR001CMP026"/>
    <s v="GCA"/>
    <s v="Urban"/>
    <n v="88"/>
    <n v="482"/>
    <n v="80"/>
    <n v="427"/>
    <n v="87"/>
    <n v="480"/>
    <x v="10"/>
    <x v="1"/>
    <n v="92"/>
  </r>
  <r>
    <x v="0"/>
    <x v="6"/>
    <x v="113"/>
    <s v="MMR001CMP026"/>
    <s v="GCA"/>
    <s v="Urban"/>
    <n v="88"/>
    <n v="482"/>
    <n v="80"/>
    <n v="427"/>
    <n v="87"/>
    <n v="480"/>
    <x v="10"/>
    <x v="2"/>
    <n v="123"/>
  </r>
  <r>
    <x v="0"/>
    <x v="7"/>
    <x v="85"/>
    <s v="MMR001CMP052"/>
    <s v="GCA"/>
    <s v="Urban"/>
    <n v="43"/>
    <n v="237"/>
    <n v="39"/>
    <n v="223"/>
    <n v="39"/>
    <n v="223"/>
    <x v="10"/>
    <x v="1"/>
    <n v="6"/>
  </r>
  <r>
    <x v="0"/>
    <x v="7"/>
    <x v="85"/>
    <s v="MMR001CMP052"/>
    <s v="GCA"/>
    <s v="Urban"/>
    <n v="43"/>
    <n v="237"/>
    <n v="39"/>
    <n v="223"/>
    <n v="39"/>
    <n v="223"/>
    <x v="10"/>
    <x v="2"/>
    <n v="16"/>
  </r>
  <r>
    <x v="1"/>
    <x v="9"/>
    <x v="127"/>
    <s v="MMR015CMP003"/>
    <s v="GCA"/>
    <s v="Urban"/>
    <n v="48"/>
    <n v="218"/>
    <n v="44"/>
    <n v="215"/>
    <n v="44"/>
    <n v="215"/>
    <x v="10"/>
    <x v="2"/>
    <n v="7"/>
  </r>
  <r>
    <x v="1"/>
    <x v="9"/>
    <x v="127"/>
    <s v="MMR015CMP003"/>
    <s v="GCA"/>
    <s v="Urban"/>
    <n v="48"/>
    <n v="218"/>
    <n v="44"/>
    <n v="215"/>
    <n v="44"/>
    <n v="215"/>
    <x v="10"/>
    <x v="1"/>
    <n v="5"/>
  </r>
  <r>
    <x v="0"/>
    <x v="8"/>
    <x v="107"/>
    <s v="MMR001CMP066"/>
    <s v="GCA"/>
    <s v="Urban"/>
    <n v="221"/>
    <n v="1003"/>
    <n v="192"/>
    <n v="873"/>
    <n v="192"/>
    <n v="873"/>
    <x v="10"/>
    <x v="0"/>
    <n v="112"/>
  </r>
  <r>
    <x v="1"/>
    <x v="13"/>
    <x v="83"/>
    <s v="MMR015CMP017"/>
    <s v="GCA"/>
    <s v="Urban"/>
    <n v="31"/>
    <n v="144"/>
    <n v="30"/>
    <n v="139"/>
    <n v="30"/>
    <n v="139"/>
    <x v="10"/>
    <x v="1"/>
    <n v="4"/>
  </r>
  <r>
    <x v="0"/>
    <x v="6"/>
    <x v="126"/>
    <s v="MMR001CMP033"/>
    <s v="GCA"/>
    <s v="Rural"/>
    <n v="18"/>
    <n v="82"/>
    <n v="12"/>
    <n v="51"/>
    <n v="18"/>
    <n v="81"/>
    <x v="10"/>
    <x v="1"/>
    <n v="0"/>
  </r>
  <r>
    <x v="0"/>
    <x v="6"/>
    <x v="121"/>
    <s v="MMR001CMP037"/>
    <s v="GCA"/>
    <s v="Urban"/>
    <n v="44"/>
    <n v="183"/>
    <n v="25"/>
    <n v="115"/>
    <n v="44"/>
    <n v="181"/>
    <x v="10"/>
    <x v="2"/>
    <n v="8"/>
  </r>
  <r>
    <x v="0"/>
    <x v="6"/>
    <x v="103"/>
    <s v="MMR001CMP120"/>
    <s v="NGCA"/>
    <s v="Sub-urban"/>
    <n v="191"/>
    <n v="768"/>
    <n v="178"/>
    <n v="850"/>
    <n v="178"/>
    <n v="850"/>
    <x v="10"/>
    <x v="2"/>
    <n v="73"/>
  </r>
  <r>
    <x v="0"/>
    <x v="6"/>
    <x v="121"/>
    <s v="MMR001CMP037"/>
    <s v="GCA"/>
    <s v="Urban"/>
    <n v="44"/>
    <n v="183"/>
    <n v="25"/>
    <n v="115"/>
    <n v="44"/>
    <n v="181"/>
    <x v="10"/>
    <x v="0"/>
    <n v="3"/>
  </r>
  <r>
    <x v="1"/>
    <x v="15"/>
    <x v="108"/>
    <s v="MMR015CMP216"/>
    <s v="GCA"/>
    <s v="Urban"/>
    <n v="26"/>
    <n v="111"/>
    <n v="26"/>
    <n v="118"/>
    <n v="26"/>
    <n v="118"/>
    <x v="10"/>
    <x v="1"/>
    <n v="3"/>
  </r>
  <r>
    <x v="0"/>
    <x v="2"/>
    <x v="89"/>
    <s v="MMR001CMP067"/>
    <s v="GCA"/>
    <s v="Urban"/>
    <n v="83"/>
    <n v="293"/>
    <n v="86"/>
    <n v="303"/>
    <n v="86"/>
    <n v="303"/>
    <x v="10"/>
    <x v="1"/>
    <n v="5"/>
  </r>
  <r>
    <x v="1"/>
    <x v="15"/>
    <x v="108"/>
    <s v="MMR015CMP216"/>
    <s v="GCA"/>
    <s v="Urban"/>
    <n v="26"/>
    <n v="111"/>
    <n v="26"/>
    <n v="118"/>
    <n v="26"/>
    <n v="118"/>
    <x v="10"/>
    <x v="2"/>
    <n v="5"/>
  </r>
  <r>
    <x v="1"/>
    <x v="15"/>
    <x v="108"/>
    <s v="MMR015CMP216"/>
    <s v="GCA"/>
    <s v="Urban"/>
    <n v="26"/>
    <n v="111"/>
    <n v="26"/>
    <n v="118"/>
    <n v="26"/>
    <n v="118"/>
    <x v="10"/>
    <x v="0"/>
    <n v="2"/>
  </r>
  <r>
    <x v="0"/>
    <x v="5"/>
    <x v="120"/>
    <s v="MMR001CMP073"/>
    <s v="GCA"/>
    <s v="Rural"/>
    <n v="45"/>
    <n v="269"/>
    <n v="39"/>
    <n v="237"/>
    <n v="39"/>
    <n v="237"/>
    <x v="10"/>
    <x v="1"/>
    <n v="10"/>
  </r>
  <r>
    <x v="0"/>
    <x v="6"/>
    <x v="121"/>
    <s v="MMR001CMP037"/>
    <s v="GCA"/>
    <s v="Urban"/>
    <n v="44"/>
    <n v="183"/>
    <n v="25"/>
    <n v="115"/>
    <n v="44"/>
    <n v="181"/>
    <x v="10"/>
    <x v="1"/>
    <n v="5"/>
  </r>
  <r>
    <x v="0"/>
    <x v="6"/>
    <x v="122"/>
    <s v="MMR001CMP038"/>
    <s v="GCA"/>
    <s v="Urban"/>
    <n v="70"/>
    <n v="278"/>
    <n v="37"/>
    <n v="156"/>
    <n v="71"/>
    <n v="277"/>
    <x v="10"/>
    <x v="2"/>
    <n v="30"/>
  </r>
  <r>
    <x v="0"/>
    <x v="5"/>
    <x v="120"/>
    <s v="MMR001CMP073"/>
    <s v="GCA"/>
    <s v="Rural"/>
    <n v="45"/>
    <n v="269"/>
    <n v="39"/>
    <n v="237"/>
    <n v="39"/>
    <n v="237"/>
    <x v="10"/>
    <x v="2"/>
    <n v="20"/>
  </r>
  <r>
    <x v="0"/>
    <x v="6"/>
    <x v="103"/>
    <s v="MMR001CMP120"/>
    <s v="NGCA"/>
    <s v="Sub-urban"/>
    <n v="191"/>
    <n v="768"/>
    <n v="178"/>
    <n v="850"/>
    <n v="178"/>
    <n v="850"/>
    <x v="10"/>
    <x v="1"/>
    <n v="42"/>
  </r>
  <r>
    <x v="0"/>
    <x v="6"/>
    <x v="126"/>
    <s v="MMR001CMP033"/>
    <s v="GCA"/>
    <s v="Rural"/>
    <n v="18"/>
    <n v="82"/>
    <n v="12"/>
    <n v="51"/>
    <n v="18"/>
    <n v="81"/>
    <x v="10"/>
    <x v="0"/>
    <n v="1"/>
  </r>
  <r>
    <x v="1"/>
    <x v="13"/>
    <x v="88"/>
    <s v="MMR015CMP006"/>
    <s v="GCA"/>
    <s v="Rural"/>
    <n v="49"/>
    <n v="270"/>
    <n v="49"/>
    <n v="261"/>
    <n v="49"/>
    <n v="261"/>
    <x v="10"/>
    <x v="1"/>
    <n v="5"/>
  </r>
  <r>
    <x v="0"/>
    <x v="2"/>
    <x v="89"/>
    <s v="MMR001CMP067"/>
    <s v="GCA"/>
    <s v="Urban"/>
    <n v="83"/>
    <n v="293"/>
    <n v="86"/>
    <n v="303"/>
    <n v="86"/>
    <n v="303"/>
    <x v="10"/>
    <x v="0"/>
    <n v="5"/>
  </r>
  <r>
    <x v="0"/>
    <x v="5"/>
    <x v="115"/>
    <s v="MMR001CMP070"/>
    <s v="GCA"/>
    <s v="Urban"/>
    <n v="188"/>
    <n v="993"/>
    <n v="190"/>
    <n v="1021"/>
    <n v="190"/>
    <n v="1021"/>
    <x v="10"/>
    <x v="1"/>
    <n v="36"/>
  </r>
  <r>
    <x v="0"/>
    <x v="5"/>
    <x v="115"/>
    <s v="MMR001CMP070"/>
    <s v="GCA"/>
    <s v="Urban"/>
    <n v="188"/>
    <n v="993"/>
    <n v="190"/>
    <n v="1021"/>
    <n v="190"/>
    <n v="1021"/>
    <x v="10"/>
    <x v="0"/>
    <n v="20"/>
  </r>
  <r>
    <x v="0"/>
    <x v="6"/>
    <x v="112"/>
    <s v="MMR001CMP032"/>
    <s v="GCA"/>
    <s v="Urban"/>
    <n v="91"/>
    <n v="328"/>
    <n v="69"/>
    <n v="258"/>
    <n v="91"/>
    <n v="328"/>
    <x v="10"/>
    <x v="2"/>
    <n v="17"/>
  </r>
  <r>
    <x v="0"/>
    <x v="6"/>
    <x v="126"/>
    <s v="MMR001CMP033"/>
    <s v="GCA"/>
    <s v="Rural"/>
    <n v="18"/>
    <n v="82"/>
    <n v="12"/>
    <n v="51"/>
    <n v="18"/>
    <n v="81"/>
    <x v="10"/>
    <x v="2"/>
    <n v="1"/>
  </r>
  <r>
    <x v="0"/>
    <x v="6"/>
    <x v="112"/>
    <s v="MMR001CMP032"/>
    <s v="GCA"/>
    <s v="Urban"/>
    <n v="91"/>
    <n v="328"/>
    <n v="69"/>
    <n v="258"/>
    <n v="91"/>
    <n v="328"/>
    <x v="10"/>
    <x v="1"/>
    <n v="9"/>
  </r>
  <r>
    <x v="0"/>
    <x v="6"/>
    <x v="112"/>
    <s v="MMR001CMP032"/>
    <s v="GCA"/>
    <s v="Urban"/>
    <n v="91"/>
    <n v="328"/>
    <n v="69"/>
    <n v="258"/>
    <n v="91"/>
    <n v="328"/>
    <x v="10"/>
    <x v="0"/>
    <n v="8"/>
  </r>
  <r>
    <x v="0"/>
    <x v="5"/>
    <x v="115"/>
    <s v="MMR001CMP070"/>
    <s v="GCA"/>
    <s v="Urban"/>
    <n v="188"/>
    <n v="993"/>
    <n v="190"/>
    <n v="1021"/>
    <n v="190"/>
    <n v="1021"/>
    <x v="10"/>
    <x v="2"/>
    <n v="56"/>
  </r>
  <r>
    <x v="0"/>
    <x v="6"/>
    <x v="103"/>
    <s v="MMR001CMP120"/>
    <s v="NGCA"/>
    <s v="Sub-urban"/>
    <n v="191"/>
    <n v="768"/>
    <n v="178"/>
    <n v="850"/>
    <n v="178"/>
    <n v="850"/>
    <x v="10"/>
    <x v="0"/>
    <n v="31"/>
  </r>
  <r>
    <x v="0"/>
    <x v="0"/>
    <x v="66"/>
    <s v="MMR001CMP020"/>
    <s v="GCA"/>
    <s v="Rural"/>
    <n v="21"/>
    <n v="99"/>
    <n v="18"/>
    <n v="89"/>
    <n v="21"/>
    <n v="99"/>
    <x v="10"/>
    <x v="2"/>
    <n v="7"/>
  </r>
  <r>
    <x v="0"/>
    <x v="0"/>
    <x v="53"/>
    <s v="MMR001CMP162"/>
    <s v="GCA"/>
    <s v="Rural"/>
    <n v="43"/>
    <n v="207"/>
    <n v="43"/>
    <n v="269"/>
    <n v="43"/>
    <n v="270"/>
    <x v="11"/>
    <x v="0"/>
    <n v="8"/>
  </r>
  <r>
    <x v="0"/>
    <x v="1"/>
    <x v="54"/>
    <s v="MMR001CMP148"/>
    <s v="GCA"/>
    <s v="Mixed"/>
    <n v="14"/>
    <n v="47"/>
    <n v="14"/>
    <n v="47"/>
    <n v="14"/>
    <n v="47"/>
    <x v="11"/>
    <x v="2"/>
    <n v="4"/>
  </r>
  <r>
    <x v="0"/>
    <x v="0"/>
    <x v="53"/>
    <s v="MMR001CMP162"/>
    <s v="GCA"/>
    <s v="Rural"/>
    <n v="43"/>
    <n v="207"/>
    <n v="43"/>
    <n v="269"/>
    <n v="43"/>
    <n v="270"/>
    <x v="11"/>
    <x v="1"/>
    <n v="4"/>
  </r>
  <r>
    <x v="0"/>
    <x v="0"/>
    <x v="53"/>
    <s v="MMR001CMP162"/>
    <s v="GCA"/>
    <s v="Rural"/>
    <n v="43"/>
    <n v="207"/>
    <n v="43"/>
    <n v="269"/>
    <n v="43"/>
    <n v="270"/>
    <x v="11"/>
    <x v="2"/>
    <n v="12"/>
  </r>
  <r>
    <x v="0"/>
    <x v="8"/>
    <x v="14"/>
    <s v="MMR001CMP132"/>
    <s v="GCA"/>
    <s v="Rural"/>
    <n v="458"/>
    <n v="2139"/>
    <n v="144"/>
    <n v="520"/>
    <n v="144"/>
    <n v="0"/>
    <x v="11"/>
    <x v="2"/>
    <n v="0"/>
  </r>
  <r>
    <x v="0"/>
    <x v="7"/>
    <x v="77"/>
    <s v="MMR001CMP054"/>
    <s v="GCA"/>
    <s v="Rural"/>
    <n v="20"/>
    <n v="103"/>
    <n v="19"/>
    <n v="108"/>
    <n v="19"/>
    <n v="0"/>
    <x v="11"/>
    <x v="1"/>
    <n v="6"/>
  </r>
  <r>
    <x v="0"/>
    <x v="7"/>
    <x v="77"/>
    <s v="MMR001CMP054"/>
    <s v="GCA"/>
    <s v="Rural"/>
    <n v="20"/>
    <n v="103"/>
    <n v="19"/>
    <n v="108"/>
    <n v="19"/>
    <n v="0"/>
    <x v="11"/>
    <x v="0"/>
    <n v="3"/>
  </r>
  <r>
    <x v="0"/>
    <x v="5"/>
    <x v="33"/>
    <s v="MMR001CMP123"/>
    <s v="NGCA"/>
    <s v="Rural"/>
    <n v="116"/>
    <n v="595"/>
    <n v="115"/>
    <n v="605"/>
    <n v="115"/>
    <n v="605"/>
    <x v="11"/>
    <x v="2"/>
    <n v="41"/>
  </r>
  <r>
    <x v="0"/>
    <x v="5"/>
    <x v="33"/>
    <s v="MMR001CMP123"/>
    <s v="NGCA"/>
    <s v="Rural"/>
    <n v="116"/>
    <n v="595"/>
    <n v="115"/>
    <n v="605"/>
    <n v="115"/>
    <n v="605"/>
    <x v="11"/>
    <x v="1"/>
    <n v="25"/>
  </r>
  <r>
    <x v="0"/>
    <x v="5"/>
    <x v="33"/>
    <s v="MMR001CMP123"/>
    <s v="NGCA"/>
    <s v="Rural"/>
    <n v="116"/>
    <n v="595"/>
    <n v="115"/>
    <n v="605"/>
    <n v="115"/>
    <n v="605"/>
    <x v="11"/>
    <x v="0"/>
    <n v="16"/>
  </r>
  <r>
    <x v="0"/>
    <x v="1"/>
    <x v="32"/>
    <s v="MMR001CMP168"/>
    <s v="GCA"/>
    <s v="Rural"/>
    <n v="66"/>
    <n v="367"/>
    <n v="60"/>
    <n v="374"/>
    <n v="70"/>
    <n v="366"/>
    <x v="11"/>
    <x v="0"/>
    <n v="5"/>
  </r>
  <r>
    <x v="0"/>
    <x v="1"/>
    <x v="32"/>
    <s v="MMR001CMP168"/>
    <s v="GCA"/>
    <s v="Rural"/>
    <n v="66"/>
    <n v="367"/>
    <n v="60"/>
    <n v="374"/>
    <n v="70"/>
    <n v="366"/>
    <x v="11"/>
    <x v="1"/>
    <n v="9"/>
  </r>
  <r>
    <x v="0"/>
    <x v="1"/>
    <x v="32"/>
    <s v="MMR001CMP168"/>
    <s v="GCA"/>
    <s v="Rural"/>
    <n v="66"/>
    <n v="367"/>
    <n v="60"/>
    <n v="374"/>
    <n v="70"/>
    <n v="366"/>
    <x v="11"/>
    <x v="2"/>
    <n v="14"/>
  </r>
  <r>
    <x v="0"/>
    <x v="4"/>
    <x v="58"/>
    <s v="MMR001CMP210"/>
    <s v="GCA"/>
    <s v="Mixed"/>
    <n v="60"/>
    <n v="275"/>
    <n v="34"/>
    <n v="220"/>
    <n v="60"/>
    <n v="275"/>
    <x v="11"/>
    <x v="2"/>
    <n v="8"/>
  </r>
  <r>
    <x v="0"/>
    <x v="4"/>
    <x v="58"/>
    <s v="MMR001CMP210"/>
    <s v="GCA"/>
    <s v="Mixed"/>
    <n v="60"/>
    <n v="275"/>
    <n v="34"/>
    <n v="220"/>
    <n v="60"/>
    <n v="275"/>
    <x v="11"/>
    <x v="1"/>
    <n v="5"/>
  </r>
  <r>
    <x v="0"/>
    <x v="4"/>
    <x v="58"/>
    <s v="MMR001CMP210"/>
    <s v="GCA"/>
    <s v="Mixed"/>
    <n v="60"/>
    <n v="275"/>
    <n v="34"/>
    <n v="220"/>
    <n v="60"/>
    <n v="275"/>
    <x v="11"/>
    <x v="0"/>
    <n v="3"/>
  </r>
  <r>
    <x v="0"/>
    <x v="5"/>
    <x v="15"/>
    <s v="MMR001CMP131"/>
    <s v="NGCA"/>
    <s v="Rural"/>
    <n v="375"/>
    <n v="1598"/>
    <n v="375"/>
    <m/>
    <n v="375"/>
    <n v="0"/>
    <x v="11"/>
    <x v="0"/>
    <n v="79"/>
  </r>
  <r>
    <x v="0"/>
    <x v="8"/>
    <x v="14"/>
    <s v="MMR001CMP132"/>
    <s v="GCA"/>
    <s v="Rural"/>
    <n v="458"/>
    <n v="2139"/>
    <n v="144"/>
    <n v="520"/>
    <n v="144"/>
    <n v="0"/>
    <x v="11"/>
    <x v="1"/>
    <n v="21"/>
  </r>
  <r>
    <x v="0"/>
    <x v="5"/>
    <x v="15"/>
    <s v="MMR001CMP131"/>
    <s v="NGCA"/>
    <s v="Rural"/>
    <n v="375"/>
    <n v="1598"/>
    <n v="375"/>
    <m/>
    <n v="375"/>
    <n v="0"/>
    <x v="11"/>
    <x v="2"/>
    <n v="0"/>
  </r>
  <r>
    <x v="0"/>
    <x v="5"/>
    <x v="72"/>
    <s v="MMR001CMP126"/>
    <s v="NGCA"/>
    <s v="Mixed"/>
    <n v="677"/>
    <n v="3622"/>
    <n v="678"/>
    <n v="3741"/>
    <n v="678"/>
    <n v="0"/>
    <x v="11"/>
    <x v="2"/>
    <n v="0"/>
  </r>
  <r>
    <x v="0"/>
    <x v="5"/>
    <x v="72"/>
    <s v="MMR001CMP126"/>
    <s v="NGCA"/>
    <s v="Mixed"/>
    <n v="677"/>
    <n v="3622"/>
    <n v="678"/>
    <n v="3741"/>
    <n v="678"/>
    <n v="0"/>
    <x v="11"/>
    <x v="1"/>
    <n v="138"/>
  </r>
  <r>
    <x v="0"/>
    <x v="5"/>
    <x v="72"/>
    <s v="MMR001CMP126"/>
    <s v="NGCA"/>
    <s v="Mixed"/>
    <n v="677"/>
    <n v="3622"/>
    <n v="678"/>
    <n v="3741"/>
    <n v="678"/>
    <n v="0"/>
    <x v="11"/>
    <x v="0"/>
    <n v="66"/>
  </r>
  <r>
    <x v="0"/>
    <x v="4"/>
    <x v="4"/>
    <s v="MMR001CMP225"/>
    <s v="GCA"/>
    <s v="Rural"/>
    <n v="30"/>
    <n v="174"/>
    <n v="28"/>
    <n v="167"/>
    <n v="30"/>
    <n v="174"/>
    <x v="11"/>
    <x v="2"/>
    <n v="11"/>
  </r>
  <r>
    <x v="0"/>
    <x v="4"/>
    <x v="4"/>
    <s v="MMR001CMP225"/>
    <s v="GCA"/>
    <s v="Rural"/>
    <n v="30"/>
    <n v="174"/>
    <n v="28"/>
    <n v="167"/>
    <n v="30"/>
    <n v="174"/>
    <x v="11"/>
    <x v="1"/>
    <n v="8"/>
  </r>
  <r>
    <x v="0"/>
    <x v="4"/>
    <x v="4"/>
    <s v="MMR001CMP225"/>
    <s v="GCA"/>
    <s v="Rural"/>
    <n v="30"/>
    <n v="174"/>
    <n v="28"/>
    <n v="167"/>
    <n v="30"/>
    <n v="174"/>
    <x v="11"/>
    <x v="0"/>
    <n v="3"/>
  </r>
  <r>
    <x v="0"/>
    <x v="6"/>
    <x v="26"/>
    <s v="MMR001CMP113"/>
    <s v="NGCA"/>
    <s v="Rural"/>
    <n v="155"/>
    <n v="672"/>
    <n v="155"/>
    <n v="665"/>
    <n v="155"/>
    <n v="665"/>
    <x v="11"/>
    <x v="2"/>
    <n v="73"/>
  </r>
  <r>
    <x v="0"/>
    <x v="6"/>
    <x v="26"/>
    <s v="MMR001CMP113"/>
    <s v="NGCA"/>
    <s v="Rural"/>
    <n v="155"/>
    <n v="672"/>
    <n v="155"/>
    <n v="665"/>
    <n v="155"/>
    <n v="665"/>
    <x v="11"/>
    <x v="1"/>
    <n v="44"/>
  </r>
  <r>
    <x v="0"/>
    <x v="6"/>
    <x v="26"/>
    <s v="MMR001CMP113"/>
    <s v="NGCA"/>
    <s v="Rural"/>
    <n v="155"/>
    <n v="672"/>
    <n v="155"/>
    <n v="665"/>
    <n v="155"/>
    <n v="665"/>
    <x v="11"/>
    <x v="0"/>
    <n v="29"/>
  </r>
  <r>
    <x v="0"/>
    <x v="8"/>
    <x v="71"/>
    <s v="MMR001CMP228"/>
    <s v="GCA"/>
    <s v="Rural"/>
    <n v="123"/>
    <n v="555"/>
    <n v="443"/>
    <n v="2248"/>
    <n v="443"/>
    <n v="0"/>
    <x v="11"/>
    <x v="0"/>
    <n v="73"/>
  </r>
  <r>
    <x v="0"/>
    <x v="8"/>
    <x v="71"/>
    <s v="MMR001CMP228"/>
    <s v="GCA"/>
    <s v="Rural"/>
    <n v="123"/>
    <n v="555"/>
    <n v="443"/>
    <n v="2248"/>
    <n v="443"/>
    <n v="0"/>
    <x v="11"/>
    <x v="1"/>
    <n v="120"/>
  </r>
  <r>
    <x v="0"/>
    <x v="8"/>
    <x v="71"/>
    <s v="MMR001CMP228"/>
    <s v="GCA"/>
    <s v="Rural"/>
    <n v="123"/>
    <n v="555"/>
    <n v="443"/>
    <n v="2248"/>
    <n v="443"/>
    <n v="0"/>
    <x v="11"/>
    <x v="2"/>
    <n v="0"/>
  </r>
  <r>
    <x v="0"/>
    <x v="8"/>
    <x v="14"/>
    <s v="MMR001CMP132"/>
    <s v="GCA"/>
    <s v="Rural"/>
    <n v="458"/>
    <n v="2139"/>
    <n v="144"/>
    <n v="520"/>
    <n v="144"/>
    <n v="0"/>
    <x v="11"/>
    <x v="0"/>
    <n v="14"/>
  </r>
  <r>
    <x v="0"/>
    <x v="8"/>
    <x v="69"/>
    <s v="MMR001CMP129"/>
    <s v="NGCA"/>
    <s v="Rural"/>
    <n v="245"/>
    <n v="1232"/>
    <n v="425"/>
    <n v="1982"/>
    <n v="425"/>
    <n v="0"/>
    <x v="11"/>
    <x v="1"/>
    <n v="103"/>
  </r>
  <r>
    <x v="0"/>
    <x v="1"/>
    <x v="54"/>
    <s v="MMR001CMP148"/>
    <s v="GCA"/>
    <s v="Mixed"/>
    <n v="14"/>
    <n v="47"/>
    <n v="14"/>
    <n v="47"/>
    <n v="14"/>
    <n v="47"/>
    <x v="11"/>
    <x v="0"/>
    <n v="0"/>
  </r>
  <r>
    <x v="0"/>
    <x v="2"/>
    <x v="2"/>
    <s v="MMR001CMP068"/>
    <s v="GCA"/>
    <s v="Urban"/>
    <n v="41"/>
    <n v="152"/>
    <n v="38"/>
    <n v="165"/>
    <n v="38"/>
    <n v="0"/>
    <x v="11"/>
    <x v="0"/>
    <n v="2"/>
  </r>
  <r>
    <x v="0"/>
    <x v="2"/>
    <x v="2"/>
    <s v="MMR001CMP068"/>
    <s v="GCA"/>
    <s v="Urban"/>
    <n v="41"/>
    <n v="152"/>
    <n v="38"/>
    <n v="165"/>
    <n v="38"/>
    <n v="0"/>
    <x v="11"/>
    <x v="1"/>
    <n v="3"/>
  </r>
  <r>
    <x v="0"/>
    <x v="2"/>
    <x v="2"/>
    <s v="MMR001CMP068"/>
    <s v="GCA"/>
    <s v="Urban"/>
    <n v="41"/>
    <n v="152"/>
    <n v="38"/>
    <n v="165"/>
    <n v="38"/>
    <n v="0"/>
    <x v="11"/>
    <x v="2"/>
    <n v="0"/>
  </r>
  <r>
    <x v="0"/>
    <x v="10"/>
    <x v="23"/>
    <s v="MMR001CMP152"/>
    <s v="GCA"/>
    <s v="Rural"/>
    <n v="18"/>
    <n v="141"/>
    <n v="13"/>
    <n v="76"/>
    <n v="19"/>
    <n v="100"/>
    <x v="11"/>
    <x v="2"/>
    <n v="5"/>
  </r>
  <r>
    <x v="0"/>
    <x v="10"/>
    <x v="23"/>
    <s v="MMR001CMP152"/>
    <s v="GCA"/>
    <s v="Rural"/>
    <n v="18"/>
    <n v="141"/>
    <n v="13"/>
    <n v="76"/>
    <n v="19"/>
    <n v="100"/>
    <x v="11"/>
    <x v="1"/>
    <n v="2"/>
  </r>
  <r>
    <x v="0"/>
    <x v="10"/>
    <x v="23"/>
    <s v="MMR001CMP152"/>
    <s v="GCA"/>
    <s v="Rural"/>
    <n v="18"/>
    <n v="141"/>
    <n v="13"/>
    <n v="76"/>
    <n v="19"/>
    <n v="100"/>
    <x v="11"/>
    <x v="0"/>
    <n v="3"/>
  </r>
  <r>
    <x v="0"/>
    <x v="1"/>
    <x v="16"/>
    <s v="MMR001CMP103"/>
    <s v="GCA"/>
    <s v="Rural"/>
    <n v="48"/>
    <n v="420"/>
    <n v="48"/>
    <n v="220"/>
    <n v="48"/>
    <n v="220"/>
    <x v="11"/>
    <x v="2"/>
    <n v="4"/>
  </r>
  <r>
    <x v="0"/>
    <x v="1"/>
    <x v="16"/>
    <s v="MMR001CMP103"/>
    <s v="GCA"/>
    <s v="Rural"/>
    <n v="48"/>
    <n v="420"/>
    <n v="48"/>
    <n v="220"/>
    <n v="48"/>
    <n v="220"/>
    <x v="11"/>
    <x v="1"/>
    <n v="2"/>
  </r>
  <r>
    <x v="0"/>
    <x v="1"/>
    <x v="16"/>
    <s v="MMR001CMP103"/>
    <s v="GCA"/>
    <s v="Rural"/>
    <n v="48"/>
    <n v="420"/>
    <n v="48"/>
    <n v="220"/>
    <n v="48"/>
    <n v="220"/>
    <x v="11"/>
    <x v="0"/>
    <n v="2"/>
  </r>
  <r>
    <x v="0"/>
    <x v="5"/>
    <x v="51"/>
    <s v="MMR001CMP069"/>
    <s v="GCA"/>
    <s v="Urban"/>
    <n v="124"/>
    <n v="544"/>
    <n v="124"/>
    <n v="633"/>
    <n v="124"/>
    <n v="0"/>
    <x v="11"/>
    <x v="0"/>
    <n v="9"/>
  </r>
  <r>
    <x v="0"/>
    <x v="5"/>
    <x v="51"/>
    <s v="MMR001CMP069"/>
    <s v="GCA"/>
    <s v="Urban"/>
    <n v="124"/>
    <n v="544"/>
    <n v="124"/>
    <n v="633"/>
    <n v="124"/>
    <n v="0"/>
    <x v="11"/>
    <x v="1"/>
    <n v="14"/>
  </r>
  <r>
    <x v="0"/>
    <x v="7"/>
    <x v="77"/>
    <s v="MMR001CMP054"/>
    <s v="GCA"/>
    <s v="Rural"/>
    <n v="20"/>
    <n v="103"/>
    <n v="19"/>
    <n v="108"/>
    <n v="19"/>
    <n v="0"/>
    <x v="11"/>
    <x v="2"/>
    <n v="0"/>
  </r>
  <r>
    <x v="0"/>
    <x v="8"/>
    <x v="69"/>
    <s v="MMR001CMP129"/>
    <s v="NGCA"/>
    <s v="Rural"/>
    <n v="245"/>
    <n v="1232"/>
    <n v="425"/>
    <n v="1982"/>
    <n v="425"/>
    <n v="0"/>
    <x v="11"/>
    <x v="0"/>
    <n v="40"/>
  </r>
  <r>
    <x v="0"/>
    <x v="8"/>
    <x v="24"/>
    <s v="MMR001CMP128"/>
    <s v="NGCA"/>
    <s v="Rural"/>
    <n v="545"/>
    <n v="2560"/>
    <n v="553"/>
    <n v="2692"/>
    <n v="553"/>
    <n v="0"/>
    <x v="11"/>
    <x v="2"/>
    <n v="0"/>
  </r>
  <r>
    <x v="0"/>
    <x v="8"/>
    <x v="69"/>
    <s v="MMR001CMP129"/>
    <s v="NGCA"/>
    <s v="Rural"/>
    <n v="245"/>
    <n v="1232"/>
    <n v="425"/>
    <n v="1982"/>
    <n v="425"/>
    <n v="0"/>
    <x v="11"/>
    <x v="2"/>
    <n v="0"/>
  </r>
  <r>
    <x v="0"/>
    <x v="0"/>
    <x v="61"/>
    <s v="MMR001CMP024"/>
    <s v="GCA"/>
    <s v="Rural"/>
    <n v="67"/>
    <n v="327"/>
    <n v="68"/>
    <n v="327"/>
    <n v="68"/>
    <n v="327"/>
    <x v="11"/>
    <x v="1"/>
    <n v="10"/>
  </r>
  <r>
    <x v="0"/>
    <x v="0"/>
    <x v="61"/>
    <s v="MMR001CMP024"/>
    <s v="GCA"/>
    <s v="Rural"/>
    <n v="67"/>
    <n v="327"/>
    <n v="68"/>
    <n v="327"/>
    <n v="68"/>
    <n v="327"/>
    <x v="11"/>
    <x v="0"/>
    <n v="4"/>
  </r>
  <r>
    <x v="0"/>
    <x v="8"/>
    <x v="24"/>
    <s v="MMR001CMP128"/>
    <s v="NGCA"/>
    <s v="Rural"/>
    <n v="545"/>
    <n v="2560"/>
    <n v="553"/>
    <n v="2692"/>
    <n v="553"/>
    <n v="0"/>
    <x v="11"/>
    <x v="0"/>
    <n v="52"/>
  </r>
  <r>
    <x v="0"/>
    <x v="8"/>
    <x v="24"/>
    <s v="MMR001CMP128"/>
    <s v="NGCA"/>
    <s v="Rural"/>
    <n v="545"/>
    <n v="2560"/>
    <n v="553"/>
    <n v="2692"/>
    <n v="553"/>
    <n v="0"/>
    <x v="11"/>
    <x v="1"/>
    <n v="81"/>
  </r>
  <r>
    <x v="0"/>
    <x v="7"/>
    <x v="29"/>
    <s v="MMR001CMP050"/>
    <s v="GCA"/>
    <s v="Urban"/>
    <n v="274"/>
    <n v="1349"/>
    <n v="255"/>
    <n v="1126"/>
    <n v="255"/>
    <n v="0"/>
    <x v="11"/>
    <x v="2"/>
    <n v="0"/>
  </r>
  <r>
    <x v="0"/>
    <x v="5"/>
    <x v="15"/>
    <s v="MMR001CMP131"/>
    <s v="NGCA"/>
    <s v="Rural"/>
    <n v="375"/>
    <n v="1598"/>
    <n v="375"/>
    <m/>
    <n v="375"/>
    <n v="0"/>
    <x v="11"/>
    <x v="1"/>
    <n v="79"/>
  </r>
  <r>
    <x v="0"/>
    <x v="6"/>
    <x v="18"/>
    <s v="MMR001CMP160"/>
    <s v="NGCA"/>
    <s v="Rural"/>
    <n v="90"/>
    <n v="508"/>
    <n v="98"/>
    <n v="554"/>
    <n v="124"/>
    <n v="319"/>
    <x v="11"/>
    <x v="2"/>
    <n v="25"/>
  </r>
  <r>
    <x v="0"/>
    <x v="6"/>
    <x v="50"/>
    <s v="MMR001CMP119"/>
    <s v="NGCA"/>
    <s v="Rural"/>
    <n v="608"/>
    <n v="2639"/>
    <n v="500"/>
    <n v="2145"/>
    <n v="586"/>
    <n v="2614"/>
    <x v="11"/>
    <x v="2"/>
    <n v="250"/>
  </r>
  <r>
    <x v="0"/>
    <x v="6"/>
    <x v="50"/>
    <s v="MMR001CMP119"/>
    <s v="NGCA"/>
    <s v="Rural"/>
    <n v="608"/>
    <n v="2639"/>
    <n v="500"/>
    <n v="2145"/>
    <n v="586"/>
    <n v="2614"/>
    <x v="11"/>
    <x v="1"/>
    <n v="137"/>
  </r>
  <r>
    <x v="0"/>
    <x v="6"/>
    <x v="50"/>
    <s v="MMR001CMP119"/>
    <s v="NGCA"/>
    <s v="Rural"/>
    <n v="608"/>
    <n v="2639"/>
    <n v="500"/>
    <n v="2145"/>
    <n v="586"/>
    <n v="2614"/>
    <x v="11"/>
    <x v="0"/>
    <n v="113"/>
  </r>
  <r>
    <x v="0"/>
    <x v="1"/>
    <x v="54"/>
    <s v="MMR001CMP148"/>
    <s v="GCA"/>
    <s v="Mixed"/>
    <n v="14"/>
    <n v="47"/>
    <n v="14"/>
    <n v="47"/>
    <n v="14"/>
    <n v="47"/>
    <x v="11"/>
    <x v="1"/>
    <n v="4"/>
  </r>
  <r>
    <x v="0"/>
    <x v="5"/>
    <x v="51"/>
    <s v="MMR001CMP069"/>
    <s v="GCA"/>
    <s v="Urban"/>
    <n v="124"/>
    <n v="544"/>
    <n v="124"/>
    <n v="633"/>
    <n v="124"/>
    <n v="0"/>
    <x v="11"/>
    <x v="2"/>
    <n v="0"/>
  </r>
  <r>
    <x v="0"/>
    <x v="1"/>
    <x v="1"/>
    <s v="MMR001CMP231"/>
    <s v="GCA"/>
    <s v="Rural"/>
    <n v="46"/>
    <n v="225"/>
    <n v="50"/>
    <n v="242"/>
    <n v="50"/>
    <n v="242"/>
    <x v="11"/>
    <x v="2"/>
    <n v="18"/>
  </r>
  <r>
    <x v="0"/>
    <x v="1"/>
    <x v="42"/>
    <s v="MMR001CMP109"/>
    <s v="GCA"/>
    <s v="Urban"/>
    <n v="6"/>
    <n v="30"/>
    <n v="6"/>
    <n v="28"/>
    <n v="6"/>
    <n v="0"/>
    <x v="11"/>
    <x v="2"/>
    <n v="0"/>
  </r>
  <r>
    <x v="0"/>
    <x v="1"/>
    <x v="49"/>
    <s v="MMR001CMP179"/>
    <s v="GCA"/>
    <s v="Rural"/>
    <n v="77"/>
    <n v="393"/>
    <n v="77"/>
    <n v="393"/>
    <n v="77"/>
    <n v="393"/>
    <x v="11"/>
    <x v="2"/>
    <n v="21"/>
  </r>
  <r>
    <x v="0"/>
    <x v="1"/>
    <x v="49"/>
    <s v="MMR001CMP179"/>
    <s v="GCA"/>
    <s v="Rural"/>
    <n v="77"/>
    <n v="393"/>
    <n v="77"/>
    <n v="393"/>
    <n v="77"/>
    <n v="393"/>
    <x v="11"/>
    <x v="1"/>
    <n v="15"/>
  </r>
  <r>
    <x v="0"/>
    <x v="1"/>
    <x v="49"/>
    <s v="MMR001CMP179"/>
    <s v="GCA"/>
    <s v="Rural"/>
    <n v="77"/>
    <n v="393"/>
    <n v="77"/>
    <n v="393"/>
    <n v="77"/>
    <n v="393"/>
    <x v="11"/>
    <x v="0"/>
    <n v="6"/>
  </r>
  <r>
    <x v="0"/>
    <x v="7"/>
    <x v="39"/>
    <s v="MMR001CMP051"/>
    <s v="GCA"/>
    <s v="Urban"/>
    <n v="23"/>
    <n v="86"/>
    <n v="13"/>
    <n v="55"/>
    <n v="14"/>
    <n v="65"/>
    <x v="11"/>
    <x v="0"/>
    <n v="3"/>
  </r>
  <r>
    <x v="0"/>
    <x v="7"/>
    <x v="39"/>
    <s v="MMR001CMP051"/>
    <s v="GCA"/>
    <s v="Urban"/>
    <n v="23"/>
    <n v="86"/>
    <n v="13"/>
    <n v="55"/>
    <n v="14"/>
    <n v="65"/>
    <x v="11"/>
    <x v="1"/>
    <n v="2"/>
  </r>
  <r>
    <x v="0"/>
    <x v="7"/>
    <x v="39"/>
    <s v="MMR001CMP051"/>
    <s v="GCA"/>
    <s v="Urban"/>
    <n v="23"/>
    <n v="86"/>
    <n v="13"/>
    <n v="55"/>
    <n v="14"/>
    <n v="65"/>
    <x v="11"/>
    <x v="2"/>
    <n v="5"/>
  </r>
  <r>
    <x v="0"/>
    <x v="0"/>
    <x v="47"/>
    <s v="MMR001CMP009"/>
    <s v="GCA"/>
    <s v="Urban"/>
    <n v="90"/>
    <n v="487"/>
    <n v="75"/>
    <n v="423"/>
    <n v="91"/>
    <n v="491"/>
    <x v="11"/>
    <x v="2"/>
    <n v="30"/>
  </r>
  <r>
    <x v="0"/>
    <x v="0"/>
    <x v="47"/>
    <s v="MMR001CMP009"/>
    <s v="GCA"/>
    <s v="Urban"/>
    <n v="90"/>
    <n v="487"/>
    <n v="75"/>
    <n v="423"/>
    <n v="91"/>
    <n v="491"/>
    <x v="11"/>
    <x v="1"/>
    <n v="18"/>
  </r>
  <r>
    <x v="0"/>
    <x v="0"/>
    <x v="47"/>
    <s v="MMR001CMP009"/>
    <s v="GCA"/>
    <s v="Urban"/>
    <n v="90"/>
    <n v="487"/>
    <n v="75"/>
    <n v="423"/>
    <n v="91"/>
    <n v="491"/>
    <x v="11"/>
    <x v="0"/>
    <n v="12"/>
  </r>
  <r>
    <x v="0"/>
    <x v="1"/>
    <x v="11"/>
    <s v="MMR001CMP176"/>
    <s v="GCA"/>
    <s v="Urban"/>
    <n v="67"/>
    <n v="350"/>
    <n v="67"/>
    <n v="351"/>
    <n v="67"/>
    <n v="351"/>
    <x v="11"/>
    <x v="0"/>
    <n v="6"/>
  </r>
  <r>
    <x v="0"/>
    <x v="11"/>
    <x v="31"/>
    <s v="MMR001CMP234"/>
    <s v="GCA"/>
    <s v="Urban"/>
    <n v="59"/>
    <n v="235"/>
    <n v="59"/>
    <n v="235"/>
    <n v="59"/>
    <n v="235"/>
    <x v="11"/>
    <x v="1"/>
    <n v="12"/>
  </r>
  <r>
    <x v="0"/>
    <x v="1"/>
    <x v="11"/>
    <s v="MMR001CMP176"/>
    <s v="GCA"/>
    <s v="Urban"/>
    <n v="67"/>
    <n v="350"/>
    <n v="67"/>
    <n v="351"/>
    <n v="67"/>
    <n v="351"/>
    <x v="11"/>
    <x v="2"/>
    <n v="19"/>
  </r>
  <r>
    <x v="0"/>
    <x v="11"/>
    <x v="31"/>
    <s v="MMR001CMP234"/>
    <s v="GCA"/>
    <s v="Urban"/>
    <n v="59"/>
    <n v="235"/>
    <n v="59"/>
    <n v="235"/>
    <n v="59"/>
    <n v="235"/>
    <x v="11"/>
    <x v="0"/>
    <n v="6"/>
  </r>
  <r>
    <x v="0"/>
    <x v="1"/>
    <x v="1"/>
    <s v="MMR001CMP231"/>
    <s v="GCA"/>
    <s v="Rural"/>
    <n v="46"/>
    <n v="225"/>
    <n v="50"/>
    <n v="242"/>
    <n v="50"/>
    <n v="242"/>
    <x v="11"/>
    <x v="1"/>
    <n v="12"/>
  </r>
  <r>
    <x v="0"/>
    <x v="1"/>
    <x v="1"/>
    <s v="MMR001CMP231"/>
    <s v="GCA"/>
    <s v="Rural"/>
    <n v="46"/>
    <n v="225"/>
    <n v="50"/>
    <n v="242"/>
    <n v="50"/>
    <n v="242"/>
    <x v="11"/>
    <x v="0"/>
    <n v="6"/>
  </r>
  <r>
    <x v="0"/>
    <x v="1"/>
    <x v="19"/>
    <s v="MMR001CMP181"/>
    <s v="GCA"/>
    <s v="Urban"/>
    <n v="25"/>
    <n v="133"/>
    <n v="21"/>
    <n v="117"/>
    <n v="21"/>
    <n v="0"/>
    <x v="11"/>
    <x v="0"/>
    <n v="1"/>
  </r>
  <r>
    <x v="0"/>
    <x v="1"/>
    <x v="19"/>
    <s v="MMR001CMP181"/>
    <s v="GCA"/>
    <s v="Urban"/>
    <n v="25"/>
    <n v="133"/>
    <n v="21"/>
    <n v="117"/>
    <n v="21"/>
    <n v="0"/>
    <x v="11"/>
    <x v="1"/>
    <n v="1"/>
  </r>
  <r>
    <x v="0"/>
    <x v="1"/>
    <x v="19"/>
    <s v="MMR001CMP181"/>
    <s v="GCA"/>
    <s v="Urban"/>
    <n v="25"/>
    <n v="133"/>
    <n v="21"/>
    <n v="117"/>
    <n v="21"/>
    <n v="0"/>
    <x v="11"/>
    <x v="2"/>
    <n v="0"/>
  </r>
  <r>
    <x v="0"/>
    <x v="6"/>
    <x v="40"/>
    <s v="MMR001CMP039"/>
    <s v="GCA"/>
    <s v="Rural"/>
    <n v="48"/>
    <n v="199"/>
    <n v="46"/>
    <n v="192"/>
    <n v="46"/>
    <n v="192"/>
    <x v="11"/>
    <x v="2"/>
    <n v="18"/>
  </r>
  <r>
    <x v="0"/>
    <x v="6"/>
    <x v="40"/>
    <s v="MMR001CMP039"/>
    <s v="GCA"/>
    <s v="Rural"/>
    <n v="48"/>
    <n v="199"/>
    <n v="46"/>
    <n v="192"/>
    <n v="46"/>
    <n v="192"/>
    <x v="11"/>
    <x v="1"/>
    <n v="9"/>
  </r>
  <r>
    <x v="0"/>
    <x v="1"/>
    <x v="35"/>
    <s v="MMR001CMP229"/>
    <s v="GCA"/>
    <s v="Rural"/>
    <n v="116"/>
    <n v="530"/>
    <n v="104"/>
    <n v="504"/>
    <n v="104"/>
    <n v="504"/>
    <x v="11"/>
    <x v="2"/>
    <n v="20"/>
  </r>
  <r>
    <x v="0"/>
    <x v="1"/>
    <x v="35"/>
    <s v="MMR001CMP229"/>
    <s v="GCA"/>
    <s v="Rural"/>
    <n v="116"/>
    <n v="530"/>
    <n v="104"/>
    <n v="504"/>
    <n v="104"/>
    <n v="504"/>
    <x v="11"/>
    <x v="1"/>
    <n v="9"/>
  </r>
  <r>
    <x v="0"/>
    <x v="1"/>
    <x v="35"/>
    <s v="MMR001CMP229"/>
    <s v="GCA"/>
    <s v="Rural"/>
    <n v="116"/>
    <n v="530"/>
    <n v="104"/>
    <n v="504"/>
    <n v="104"/>
    <n v="504"/>
    <x v="11"/>
    <x v="0"/>
    <n v="11"/>
  </r>
  <r>
    <x v="0"/>
    <x v="1"/>
    <x v="42"/>
    <s v="MMR001CMP109"/>
    <s v="GCA"/>
    <s v="Urban"/>
    <n v="6"/>
    <n v="30"/>
    <n v="6"/>
    <n v="28"/>
    <n v="6"/>
    <n v="0"/>
    <x v="11"/>
    <x v="0"/>
    <n v="1"/>
  </r>
  <r>
    <x v="0"/>
    <x v="3"/>
    <x v="6"/>
    <s v="MMR001CMP077"/>
    <s v="GCA"/>
    <s v="Mixed"/>
    <n v="18"/>
    <n v="79"/>
    <n v="18"/>
    <n v="81"/>
    <n v="18"/>
    <n v="81"/>
    <x v="11"/>
    <x v="0"/>
    <n v="1"/>
  </r>
  <r>
    <x v="0"/>
    <x v="1"/>
    <x v="11"/>
    <s v="MMR001CMP176"/>
    <s v="GCA"/>
    <s v="Urban"/>
    <n v="67"/>
    <n v="350"/>
    <n v="67"/>
    <n v="351"/>
    <n v="67"/>
    <n v="351"/>
    <x v="11"/>
    <x v="1"/>
    <n v="13"/>
  </r>
  <r>
    <x v="0"/>
    <x v="6"/>
    <x v="37"/>
    <s v="MMR001CMP040"/>
    <s v="GCA"/>
    <s v="Rural"/>
    <n v="428"/>
    <n v="2219"/>
    <n v="396"/>
    <n v="2120"/>
    <n v="396"/>
    <n v="2120"/>
    <x v="11"/>
    <x v="0"/>
    <n v="62"/>
  </r>
  <r>
    <x v="0"/>
    <x v="3"/>
    <x v="6"/>
    <s v="MMR001CMP077"/>
    <s v="GCA"/>
    <s v="Mixed"/>
    <n v="18"/>
    <n v="79"/>
    <n v="18"/>
    <n v="81"/>
    <n v="18"/>
    <n v="81"/>
    <x v="11"/>
    <x v="1"/>
    <n v="2"/>
  </r>
  <r>
    <x v="0"/>
    <x v="3"/>
    <x v="6"/>
    <s v="MMR001CMP077"/>
    <s v="GCA"/>
    <s v="Mixed"/>
    <n v="18"/>
    <n v="79"/>
    <n v="18"/>
    <n v="81"/>
    <n v="18"/>
    <n v="81"/>
    <x v="11"/>
    <x v="2"/>
    <n v="3"/>
  </r>
  <r>
    <x v="0"/>
    <x v="0"/>
    <x v="0"/>
    <s v="MMR001CMP008"/>
    <s v="GCA"/>
    <s v="Urban"/>
    <n v="101"/>
    <n v="544"/>
    <n v="94"/>
    <n v="503"/>
    <n v="101"/>
    <n v="544"/>
    <x v="11"/>
    <x v="2"/>
    <n v="36"/>
  </r>
  <r>
    <x v="0"/>
    <x v="0"/>
    <x v="0"/>
    <s v="MMR001CMP008"/>
    <s v="GCA"/>
    <s v="Urban"/>
    <n v="101"/>
    <n v="544"/>
    <n v="94"/>
    <n v="503"/>
    <n v="101"/>
    <n v="544"/>
    <x v="11"/>
    <x v="1"/>
    <n v="28"/>
  </r>
  <r>
    <x v="0"/>
    <x v="1"/>
    <x v="30"/>
    <s v="MMR001CMP184"/>
    <s v="GCA"/>
    <s v="Rural"/>
    <n v="35"/>
    <n v="220"/>
    <n v="35"/>
    <n v="173"/>
    <n v="35"/>
    <n v="173"/>
    <x v="11"/>
    <x v="2"/>
    <n v="6"/>
  </r>
  <r>
    <x v="0"/>
    <x v="7"/>
    <x v="13"/>
    <s v="MMR001CMP053"/>
    <s v="GCA"/>
    <s v="Urban"/>
    <n v="15"/>
    <n v="64"/>
    <n v="15"/>
    <n v="73"/>
    <n v="15"/>
    <n v="73"/>
    <x v="11"/>
    <x v="0"/>
    <n v="3"/>
  </r>
  <r>
    <x v="0"/>
    <x v="7"/>
    <x v="13"/>
    <s v="MMR001CMP053"/>
    <s v="GCA"/>
    <s v="Urban"/>
    <n v="15"/>
    <n v="64"/>
    <n v="15"/>
    <n v="73"/>
    <n v="15"/>
    <n v="73"/>
    <x v="11"/>
    <x v="1"/>
    <n v="3"/>
  </r>
  <r>
    <x v="0"/>
    <x v="7"/>
    <x v="13"/>
    <s v="MMR001CMP053"/>
    <s v="GCA"/>
    <s v="Urban"/>
    <n v="15"/>
    <n v="64"/>
    <n v="15"/>
    <n v="73"/>
    <n v="15"/>
    <n v="73"/>
    <x v="11"/>
    <x v="2"/>
    <n v="6"/>
  </r>
  <r>
    <x v="0"/>
    <x v="1"/>
    <x v="30"/>
    <s v="MMR001CMP184"/>
    <s v="GCA"/>
    <s v="Rural"/>
    <n v="35"/>
    <n v="220"/>
    <n v="35"/>
    <n v="173"/>
    <n v="35"/>
    <n v="173"/>
    <x v="11"/>
    <x v="1"/>
    <n v="4"/>
  </r>
  <r>
    <x v="0"/>
    <x v="1"/>
    <x v="30"/>
    <s v="MMR001CMP184"/>
    <s v="GCA"/>
    <s v="Rural"/>
    <n v="35"/>
    <n v="220"/>
    <n v="35"/>
    <n v="173"/>
    <n v="35"/>
    <n v="173"/>
    <x v="11"/>
    <x v="0"/>
    <n v="2"/>
  </r>
  <r>
    <x v="0"/>
    <x v="0"/>
    <x v="0"/>
    <s v="MMR001CMP008"/>
    <s v="GCA"/>
    <s v="Urban"/>
    <n v="101"/>
    <n v="544"/>
    <n v="94"/>
    <n v="503"/>
    <n v="101"/>
    <n v="544"/>
    <x v="11"/>
    <x v="0"/>
    <n v="8"/>
  </r>
  <r>
    <x v="0"/>
    <x v="11"/>
    <x v="31"/>
    <s v="MMR001CMP234"/>
    <s v="GCA"/>
    <s v="Urban"/>
    <n v="59"/>
    <n v="235"/>
    <n v="59"/>
    <n v="235"/>
    <n v="59"/>
    <n v="235"/>
    <x v="11"/>
    <x v="2"/>
    <n v="18"/>
  </r>
  <r>
    <x v="0"/>
    <x v="6"/>
    <x v="37"/>
    <s v="MMR001CMP040"/>
    <s v="GCA"/>
    <s v="Rural"/>
    <n v="428"/>
    <n v="2219"/>
    <n v="396"/>
    <n v="2120"/>
    <n v="396"/>
    <n v="2120"/>
    <x v="11"/>
    <x v="1"/>
    <n v="102"/>
  </r>
  <r>
    <x v="0"/>
    <x v="6"/>
    <x v="40"/>
    <s v="MMR001CMP039"/>
    <s v="GCA"/>
    <s v="Rural"/>
    <n v="48"/>
    <n v="199"/>
    <n v="46"/>
    <n v="192"/>
    <n v="46"/>
    <n v="192"/>
    <x v="11"/>
    <x v="0"/>
    <n v="9"/>
  </r>
  <r>
    <x v="0"/>
    <x v="7"/>
    <x v="43"/>
    <s v="MMR001CMP055"/>
    <s v="GCA"/>
    <s v="Urban"/>
    <n v="25"/>
    <n v="104"/>
    <n v="24"/>
    <n v="107"/>
    <n v="24"/>
    <n v="107"/>
    <x v="11"/>
    <x v="0"/>
    <n v="0"/>
  </r>
  <r>
    <x v="0"/>
    <x v="7"/>
    <x v="29"/>
    <s v="MMR001CMP050"/>
    <s v="GCA"/>
    <s v="Urban"/>
    <n v="274"/>
    <n v="1349"/>
    <n v="255"/>
    <n v="1126"/>
    <n v="255"/>
    <n v="0"/>
    <x v="11"/>
    <x v="1"/>
    <n v="44"/>
  </r>
  <r>
    <x v="0"/>
    <x v="7"/>
    <x v="43"/>
    <s v="MMR001CMP055"/>
    <s v="GCA"/>
    <s v="Urban"/>
    <n v="25"/>
    <n v="104"/>
    <n v="24"/>
    <n v="107"/>
    <n v="24"/>
    <n v="107"/>
    <x v="11"/>
    <x v="2"/>
    <n v="7"/>
  </r>
  <r>
    <x v="0"/>
    <x v="6"/>
    <x v="18"/>
    <s v="MMR001CMP160"/>
    <s v="NGCA"/>
    <s v="Rural"/>
    <n v="90"/>
    <n v="508"/>
    <n v="98"/>
    <n v="554"/>
    <n v="124"/>
    <n v="319"/>
    <x v="11"/>
    <x v="0"/>
    <n v="10"/>
  </r>
  <r>
    <x v="0"/>
    <x v="0"/>
    <x v="55"/>
    <s v="MMR001CMP016"/>
    <s v="GCA"/>
    <s v="Urban"/>
    <n v="60"/>
    <n v="293"/>
    <n v="60"/>
    <n v="293"/>
    <n v="60"/>
    <n v="293"/>
    <x v="11"/>
    <x v="1"/>
    <n v="15"/>
  </r>
  <r>
    <x v="0"/>
    <x v="0"/>
    <x v="55"/>
    <s v="MMR001CMP016"/>
    <s v="GCA"/>
    <s v="Urban"/>
    <n v="60"/>
    <n v="293"/>
    <n v="60"/>
    <n v="293"/>
    <n v="60"/>
    <n v="293"/>
    <x v="11"/>
    <x v="2"/>
    <n v="27"/>
  </r>
  <r>
    <x v="0"/>
    <x v="1"/>
    <x v="75"/>
    <s v="MMR001CMP183"/>
    <s v="GCA"/>
    <s v="Mixed"/>
    <n v="8"/>
    <n v="40"/>
    <n v="8"/>
    <m/>
    <n v="8"/>
    <n v="0"/>
    <x v="11"/>
    <x v="2"/>
    <n v="0"/>
  </r>
  <r>
    <x v="0"/>
    <x v="1"/>
    <x v="75"/>
    <s v="MMR001CMP183"/>
    <s v="GCA"/>
    <s v="Mixed"/>
    <n v="8"/>
    <n v="40"/>
    <n v="8"/>
    <m/>
    <n v="8"/>
    <n v="0"/>
    <x v="11"/>
    <x v="1"/>
    <n v="2"/>
  </r>
  <r>
    <x v="0"/>
    <x v="1"/>
    <x v="75"/>
    <s v="MMR001CMP183"/>
    <s v="GCA"/>
    <s v="Mixed"/>
    <n v="8"/>
    <n v="40"/>
    <n v="8"/>
    <m/>
    <n v="8"/>
    <n v="0"/>
    <x v="11"/>
    <x v="0"/>
    <n v="1"/>
  </r>
  <r>
    <x v="0"/>
    <x v="7"/>
    <x v="36"/>
    <s v="MMR001CMP049"/>
    <s v="GCA"/>
    <s v="Urban"/>
    <n v="116"/>
    <n v="659"/>
    <n v="113"/>
    <n v="641"/>
    <n v="120"/>
    <n v="680"/>
    <x v="11"/>
    <x v="0"/>
    <n v="12"/>
  </r>
  <r>
    <x v="0"/>
    <x v="7"/>
    <x v="36"/>
    <s v="MMR001CMP049"/>
    <s v="GCA"/>
    <s v="Urban"/>
    <n v="116"/>
    <n v="659"/>
    <n v="113"/>
    <n v="641"/>
    <n v="120"/>
    <n v="680"/>
    <x v="11"/>
    <x v="1"/>
    <n v="25"/>
  </r>
  <r>
    <x v="0"/>
    <x v="7"/>
    <x v="36"/>
    <s v="MMR001CMP049"/>
    <s v="GCA"/>
    <s v="Urban"/>
    <n v="116"/>
    <n v="659"/>
    <n v="113"/>
    <n v="641"/>
    <n v="120"/>
    <n v="680"/>
    <x v="11"/>
    <x v="2"/>
    <n v="37"/>
  </r>
  <r>
    <x v="0"/>
    <x v="6"/>
    <x v="37"/>
    <s v="MMR001CMP040"/>
    <s v="GCA"/>
    <s v="Rural"/>
    <n v="428"/>
    <n v="2219"/>
    <n v="396"/>
    <n v="2120"/>
    <n v="396"/>
    <n v="2120"/>
    <x v="11"/>
    <x v="2"/>
    <n v="164"/>
  </r>
  <r>
    <x v="0"/>
    <x v="0"/>
    <x v="78"/>
    <s v="MMR001CMP014"/>
    <s v="GCA"/>
    <s v="Urban"/>
    <n v="138"/>
    <n v="697"/>
    <n v="82"/>
    <n v="467"/>
    <n v="138"/>
    <n v="697"/>
    <x v="11"/>
    <x v="2"/>
    <n v="42"/>
  </r>
  <r>
    <x v="0"/>
    <x v="1"/>
    <x v="42"/>
    <s v="MMR001CMP109"/>
    <s v="GCA"/>
    <s v="Urban"/>
    <n v="6"/>
    <n v="30"/>
    <n v="6"/>
    <n v="28"/>
    <n v="6"/>
    <n v="0"/>
    <x v="11"/>
    <x v="1"/>
    <n v="0"/>
  </r>
  <r>
    <x v="0"/>
    <x v="0"/>
    <x v="41"/>
    <s v="MMR001CMP015"/>
    <s v="GCA"/>
    <s v="Urban"/>
    <n v="108"/>
    <n v="605"/>
    <n v="17"/>
    <n v="176"/>
    <n v="96"/>
    <n v="544"/>
    <x v="11"/>
    <x v="1"/>
    <n v="32"/>
  </r>
  <r>
    <x v="0"/>
    <x v="0"/>
    <x v="41"/>
    <s v="MMR001CMP015"/>
    <s v="GCA"/>
    <s v="Urban"/>
    <n v="108"/>
    <n v="605"/>
    <n v="17"/>
    <n v="176"/>
    <n v="96"/>
    <n v="544"/>
    <x v="11"/>
    <x v="0"/>
    <n v="15"/>
  </r>
  <r>
    <x v="0"/>
    <x v="0"/>
    <x v="93"/>
    <s v="MMR001CMP023"/>
    <s v="GCA"/>
    <s v="Urban"/>
    <n v="54"/>
    <n v="258"/>
    <n v="53"/>
    <n v="251"/>
    <n v="54"/>
    <n v="257"/>
    <x v="11"/>
    <x v="0"/>
    <n v="13"/>
  </r>
  <r>
    <x v="0"/>
    <x v="0"/>
    <x v="93"/>
    <s v="MMR001CMP023"/>
    <s v="GCA"/>
    <s v="Urban"/>
    <n v="54"/>
    <n v="258"/>
    <n v="53"/>
    <n v="251"/>
    <n v="54"/>
    <n v="257"/>
    <x v="11"/>
    <x v="1"/>
    <n v="11"/>
  </r>
  <r>
    <x v="0"/>
    <x v="0"/>
    <x v="66"/>
    <s v="MMR001CMP020"/>
    <s v="GCA"/>
    <s v="Rural"/>
    <n v="21"/>
    <n v="99"/>
    <n v="18"/>
    <n v="89"/>
    <n v="21"/>
    <n v="99"/>
    <x v="11"/>
    <x v="0"/>
    <n v="1"/>
  </r>
  <r>
    <x v="0"/>
    <x v="1"/>
    <x v="80"/>
    <s v="MMR001CMP192"/>
    <s v="GCA"/>
    <s v="Urban"/>
    <n v="17"/>
    <n v="64"/>
    <n v="12"/>
    <n v="47"/>
    <n v="12"/>
    <n v="0"/>
    <x v="11"/>
    <x v="0"/>
    <n v="1"/>
  </r>
  <r>
    <x v="0"/>
    <x v="1"/>
    <x v="80"/>
    <s v="MMR001CMP192"/>
    <s v="GCA"/>
    <s v="Urban"/>
    <n v="17"/>
    <n v="64"/>
    <n v="12"/>
    <n v="47"/>
    <n v="12"/>
    <n v="0"/>
    <x v="11"/>
    <x v="1"/>
    <n v="3"/>
  </r>
  <r>
    <x v="0"/>
    <x v="1"/>
    <x v="80"/>
    <s v="MMR001CMP192"/>
    <s v="GCA"/>
    <s v="Urban"/>
    <n v="17"/>
    <n v="64"/>
    <n v="12"/>
    <n v="47"/>
    <n v="12"/>
    <n v="0"/>
    <x v="11"/>
    <x v="2"/>
    <n v="0"/>
  </r>
  <r>
    <x v="0"/>
    <x v="0"/>
    <x v="66"/>
    <s v="MMR001CMP020"/>
    <s v="GCA"/>
    <s v="Rural"/>
    <n v="21"/>
    <n v="99"/>
    <n v="18"/>
    <n v="89"/>
    <n v="21"/>
    <n v="99"/>
    <x v="11"/>
    <x v="2"/>
    <n v="1"/>
  </r>
  <r>
    <x v="0"/>
    <x v="0"/>
    <x v="66"/>
    <s v="MMR001CMP020"/>
    <s v="GCA"/>
    <s v="Rural"/>
    <n v="21"/>
    <n v="99"/>
    <n v="18"/>
    <n v="89"/>
    <n v="21"/>
    <n v="99"/>
    <x v="11"/>
    <x v="1"/>
    <n v="0"/>
  </r>
  <r>
    <x v="0"/>
    <x v="1"/>
    <x v="25"/>
    <s v="MMR001CMP091"/>
    <s v="GCA"/>
    <s v="Urban"/>
    <n v="5"/>
    <n v="26"/>
    <n v="5"/>
    <n v="27"/>
    <n v="5"/>
    <n v="0"/>
    <x v="11"/>
    <x v="2"/>
    <n v="0"/>
  </r>
  <r>
    <x v="0"/>
    <x v="0"/>
    <x v="78"/>
    <s v="MMR001CMP014"/>
    <s v="GCA"/>
    <s v="Urban"/>
    <n v="138"/>
    <n v="697"/>
    <n v="82"/>
    <n v="467"/>
    <n v="138"/>
    <n v="697"/>
    <x v="11"/>
    <x v="1"/>
    <n v="26"/>
  </r>
  <r>
    <x v="0"/>
    <x v="1"/>
    <x v="25"/>
    <s v="MMR001CMP091"/>
    <s v="GCA"/>
    <s v="Urban"/>
    <n v="5"/>
    <n v="26"/>
    <n v="5"/>
    <n v="27"/>
    <n v="5"/>
    <n v="0"/>
    <x v="11"/>
    <x v="1"/>
    <n v="0"/>
  </r>
  <r>
    <x v="0"/>
    <x v="1"/>
    <x v="52"/>
    <s v="MMR001CMP191"/>
    <s v="GCA"/>
    <s v="Urban"/>
    <n v="13"/>
    <n v="75"/>
    <n v="8"/>
    <n v="46"/>
    <n v="8"/>
    <n v="0"/>
    <x v="11"/>
    <x v="0"/>
    <n v="1"/>
  </r>
  <r>
    <x v="0"/>
    <x v="1"/>
    <x v="52"/>
    <s v="MMR001CMP191"/>
    <s v="GCA"/>
    <s v="Urban"/>
    <n v="13"/>
    <n v="75"/>
    <n v="8"/>
    <n v="46"/>
    <n v="8"/>
    <n v="0"/>
    <x v="11"/>
    <x v="1"/>
    <n v="2"/>
  </r>
  <r>
    <x v="0"/>
    <x v="1"/>
    <x v="52"/>
    <s v="MMR001CMP191"/>
    <s v="GCA"/>
    <s v="Urban"/>
    <n v="13"/>
    <n v="75"/>
    <n v="8"/>
    <n v="46"/>
    <n v="8"/>
    <n v="0"/>
    <x v="11"/>
    <x v="2"/>
    <n v="0"/>
  </r>
  <r>
    <x v="0"/>
    <x v="0"/>
    <x v="67"/>
    <s v="MMR001CMP006"/>
    <s v="GCA"/>
    <s v="Urban"/>
    <n v="95"/>
    <n v="385"/>
    <m/>
    <m/>
    <m/>
    <n v="395"/>
    <x v="11"/>
    <x v="2"/>
    <n v="25"/>
  </r>
  <r>
    <x v="0"/>
    <x v="0"/>
    <x v="67"/>
    <s v="MMR001CMP006"/>
    <s v="GCA"/>
    <s v="Urban"/>
    <n v="95"/>
    <n v="385"/>
    <m/>
    <m/>
    <m/>
    <n v="395"/>
    <x v="11"/>
    <x v="1"/>
    <n v="18"/>
  </r>
  <r>
    <x v="0"/>
    <x v="0"/>
    <x v="67"/>
    <s v="MMR001CMP006"/>
    <s v="GCA"/>
    <s v="Urban"/>
    <n v="95"/>
    <n v="385"/>
    <m/>
    <m/>
    <m/>
    <n v="395"/>
    <x v="11"/>
    <x v="0"/>
    <n v="7"/>
  </r>
  <r>
    <x v="0"/>
    <x v="0"/>
    <x v="63"/>
    <s v="MMR001CMP007"/>
    <s v="GCA"/>
    <s v="Urban"/>
    <n v="22"/>
    <n v="111"/>
    <n v="21"/>
    <n v="102"/>
    <n v="22"/>
    <n v="111"/>
    <x v="11"/>
    <x v="1"/>
    <n v="6"/>
  </r>
  <r>
    <x v="0"/>
    <x v="0"/>
    <x v="63"/>
    <s v="MMR001CMP007"/>
    <s v="GCA"/>
    <s v="Urban"/>
    <n v="22"/>
    <n v="111"/>
    <n v="21"/>
    <n v="102"/>
    <n v="22"/>
    <n v="111"/>
    <x v="11"/>
    <x v="2"/>
    <n v="9"/>
  </r>
  <r>
    <x v="0"/>
    <x v="0"/>
    <x v="63"/>
    <s v="MMR001CMP007"/>
    <s v="GCA"/>
    <s v="Urban"/>
    <n v="22"/>
    <n v="111"/>
    <n v="21"/>
    <n v="102"/>
    <n v="22"/>
    <n v="111"/>
    <x v="11"/>
    <x v="0"/>
    <n v="3"/>
  </r>
  <r>
    <x v="0"/>
    <x v="1"/>
    <x v="59"/>
    <s v="MMR001CMP167"/>
    <s v="GCA"/>
    <s v="Rural"/>
    <n v="15"/>
    <n v="74"/>
    <n v="16"/>
    <n v="73"/>
    <n v="16"/>
    <n v="0"/>
    <x v="11"/>
    <x v="0"/>
    <n v="2"/>
  </r>
  <r>
    <x v="0"/>
    <x v="1"/>
    <x v="59"/>
    <s v="MMR001CMP167"/>
    <s v="GCA"/>
    <s v="Rural"/>
    <n v="15"/>
    <n v="74"/>
    <n v="16"/>
    <n v="73"/>
    <n v="16"/>
    <n v="0"/>
    <x v="11"/>
    <x v="1"/>
    <n v="0"/>
  </r>
  <r>
    <x v="0"/>
    <x v="1"/>
    <x v="59"/>
    <s v="MMR001CMP167"/>
    <s v="GCA"/>
    <s v="Rural"/>
    <n v="15"/>
    <n v="74"/>
    <n v="16"/>
    <n v="73"/>
    <n v="16"/>
    <n v="0"/>
    <x v="11"/>
    <x v="2"/>
    <n v="0"/>
  </r>
  <r>
    <x v="0"/>
    <x v="0"/>
    <x v="78"/>
    <s v="MMR001CMP014"/>
    <s v="GCA"/>
    <s v="Urban"/>
    <n v="138"/>
    <n v="697"/>
    <n v="82"/>
    <n v="467"/>
    <n v="138"/>
    <n v="697"/>
    <x v="11"/>
    <x v="0"/>
    <n v="16"/>
  </r>
  <r>
    <x v="0"/>
    <x v="0"/>
    <x v="65"/>
    <s v="MMR001CMP001"/>
    <s v="GCA"/>
    <s v="Urban"/>
    <n v="54"/>
    <n v="355"/>
    <n v="51"/>
    <n v="273"/>
    <n v="67"/>
    <n v="365"/>
    <x v="11"/>
    <x v="1"/>
    <n v="13"/>
  </r>
  <r>
    <x v="0"/>
    <x v="0"/>
    <x v="44"/>
    <s v="MMR001CMP013"/>
    <s v="GCA"/>
    <s v="Urban"/>
    <n v="44"/>
    <n v="191"/>
    <n v="18"/>
    <n v="65"/>
    <n v="44"/>
    <n v="191"/>
    <x v="11"/>
    <x v="0"/>
    <n v="4"/>
  </r>
  <r>
    <x v="0"/>
    <x v="0"/>
    <x v="21"/>
    <s v="MMR001CMP018"/>
    <s v="GCA"/>
    <s v="Urban"/>
    <n v="203"/>
    <n v="1072"/>
    <n v="198"/>
    <n v="1084"/>
    <n v="204"/>
    <n v="1104"/>
    <x v="11"/>
    <x v="2"/>
    <n v="79"/>
  </r>
  <r>
    <x v="0"/>
    <x v="0"/>
    <x v="21"/>
    <s v="MMR001CMP018"/>
    <s v="GCA"/>
    <s v="Urban"/>
    <n v="203"/>
    <n v="1072"/>
    <n v="198"/>
    <n v="1084"/>
    <n v="204"/>
    <n v="1104"/>
    <x v="11"/>
    <x v="1"/>
    <n v="48"/>
  </r>
  <r>
    <x v="0"/>
    <x v="0"/>
    <x v="21"/>
    <s v="MMR001CMP018"/>
    <s v="GCA"/>
    <s v="Urban"/>
    <n v="203"/>
    <n v="1072"/>
    <n v="198"/>
    <n v="1084"/>
    <n v="204"/>
    <n v="1104"/>
    <x v="11"/>
    <x v="0"/>
    <n v="31"/>
  </r>
  <r>
    <x v="0"/>
    <x v="0"/>
    <x v="44"/>
    <s v="MMR001CMP013"/>
    <s v="GCA"/>
    <s v="Urban"/>
    <n v="44"/>
    <n v="191"/>
    <n v="18"/>
    <n v="65"/>
    <n v="44"/>
    <n v="191"/>
    <x v="11"/>
    <x v="1"/>
    <n v="18"/>
  </r>
  <r>
    <x v="0"/>
    <x v="0"/>
    <x v="44"/>
    <s v="MMR001CMP013"/>
    <s v="GCA"/>
    <s v="Urban"/>
    <n v="44"/>
    <n v="191"/>
    <n v="18"/>
    <n v="65"/>
    <n v="44"/>
    <n v="191"/>
    <x v="11"/>
    <x v="2"/>
    <n v="22"/>
  </r>
  <r>
    <x v="0"/>
    <x v="3"/>
    <x v="116"/>
    <s v="MMR001CMP236"/>
    <s v="GCA"/>
    <s v="Rural"/>
    <n v="40"/>
    <n v="158"/>
    <n v="31"/>
    <n v="138"/>
    <n v="31"/>
    <n v="138"/>
    <x v="11"/>
    <x v="2"/>
    <n v="13"/>
  </r>
  <r>
    <x v="0"/>
    <x v="3"/>
    <x v="116"/>
    <s v="MMR001CMP236"/>
    <s v="GCA"/>
    <s v="Rural"/>
    <n v="40"/>
    <n v="158"/>
    <n v="31"/>
    <n v="138"/>
    <n v="31"/>
    <n v="138"/>
    <x v="11"/>
    <x v="1"/>
    <n v="7"/>
  </r>
  <r>
    <x v="0"/>
    <x v="3"/>
    <x v="116"/>
    <s v="MMR001CMP236"/>
    <s v="GCA"/>
    <s v="Rural"/>
    <n v="40"/>
    <n v="158"/>
    <n v="31"/>
    <n v="138"/>
    <n v="31"/>
    <n v="138"/>
    <x v="11"/>
    <x v="0"/>
    <n v="6"/>
  </r>
  <r>
    <x v="0"/>
    <x v="1"/>
    <x v="17"/>
    <s v="MMR001CMP190"/>
    <s v="GCA"/>
    <s v="Urban"/>
    <n v="14"/>
    <n v="83"/>
    <n v="13"/>
    <n v="83"/>
    <n v="13"/>
    <n v="0"/>
    <x v="11"/>
    <x v="0"/>
    <n v="2"/>
  </r>
  <r>
    <x v="0"/>
    <x v="1"/>
    <x v="17"/>
    <s v="MMR001CMP190"/>
    <s v="GCA"/>
    <s v="Urban"/>
    <n v="14"/>
    <n v="83"/>
    <n v="13"/>
    <n v="83"/>
    <n v="13"/>
    <n v="0"/>
    <x v="11"/>
    <x v="1"/>
    <n v="3"/>
  </r>
  <r>
    <x v="0"/>
    <x v="0"/>
    <x v="41"/>
    <s v="MMR001CMP015"/>
    <s v="GCA"/>
    <s v="Urban"/>
    <n v="108"/>
    <n v="605"/>
    <n v="17"/>
    <n v="176"/>
    <n v="96"/>
    <n v="544"/>
    <x v="11"/>
    <x v="2"/>
    <n v="47"/>
  </r>
  <r>
    <x v="0"/>
    <x v="0"/>
    <x v="65"/>
    <s v="MMR001CMP001"/>
    <s v="GCA"/>
    <s v="Urban"/>
    <n v="54"/>
    <n v="355"/>
    <n v="51"/>
    <n v="273"/>
    <n v="67"/>
    <n v="365"/>
    <x v="11"/>
    <x v="2"/>
    <n v="18"/>
  </r>
  <r>
    <x v="0"/>
    <x v="7"/>
    <x v="43"/>
    <s v="MMR001CMP055"/>
    <s v="GCA"/>
    <s v="Urban"/>
    <n v="25"/>
    <n v="104"/>
    <n v="24"/>
    <n v="107"/>
    <n v="24"/>
    <n v="107"/>
    <x v="11"/>
    <x v="1"/>
    <n v="7"/>
  </r>
  <r>
    <x v="1"/>
    <x v="9"/>
    <x v="20"/>
    <s v="MMR015CMP001"/>
    <s v="GCA"/>
    <s v="Urban"/>
    <n v="73"/>
    <n v="388"/>
    <n v="68"/>
    <n v="343"/>
    <n v="73"/>
    <n v="380"/>
    <x v="11"/>
    <x v="1"/>
    <n v="19"/>
  </r>
  <r>
    <x v="0"/>
    <x v="0"/>
    <x v="65"/>
    <s v="MMR001CMP001"/>
    <s v="GCA"/>
    <s v="Urban"/>
    <n v="54"/>
    <n v="355"/>
    <n v="51"/>
    <n v="273"/>
    <n v="67"/>
    <n v="365"/>
    <x v="11"/>
    <x v="0"/>
    <n v="5"/>
  </r>
  <r>
    <x v="0"/>
    <x v="1"/>
    <x v="27"/>
    <s v="MMR001CMP182"/>
    <s v="GCA"/>
    <s v="Urban"/>
    <n v="10"/>
    <n v="39"/>
    <n v="9"/>
    <n v="37"/>
    <n v="9"/>
    <n v="0"/>
    <x v="11"/>
    <x v="0"/>
    <n v="2"/>
  </r>
  <r>
    <x v="0"/>
    <x v="1"/>
    <x v="27"/>
    <s v="MMR001CMP182"/>
    <s v="GCA"/>
    <s v="Urban"/>
    <n v="10"/>
    <n v="39"/>
    <n v="9"/>
    <n v="37"/>
    <n v="9"/>
    <n v="0"/>
    <x v="11"/>
    <x v="1"/>
    <n v="1"/>
  </r>
  <r>
    <x v="0"/>
    <x v="1"/>
    <x v="27"/>
    <s v="MMR001CMP182"/>
    <s v="GCA"/>
    <s v="Urban"/>
    <n v="10"/>
    <n v="39"/>
    <n v="9"/>
    <n v="37"/>
    <n v="9"/>
    <n v="0"/>
    <x v="11"/>
    <x v="2"/>
    <n v="0"/>
  </r>
  <r>
    <x v="0"/>
    <x v="8"/>
    <x v="79"/>
    <s v="MMR001CMP230"/>
    <s v="GCA"/>
    <s v="Rural"/>
    <n v="113"/>
    <n v="490"/>
    <n v="113"/>
    <n v="476"/>
    <n v="113"/>
    <n v="476"/>
    <x v="11"/>
    <x v="2"/>
    <n v="33"/>
  </r>
  <r>
    <x v="0"/>
    <x v="0"/>
    <x v="10"/>
    <s v="MMR001CMP003"/>
    <s v="GCA"/>
    <s v="Urban"/>
    <n v="32"/>
    <n v="146"/>
    <n v="28"/>
    <n v="138"/>
    <n v="32"/>
    <n v="161"/>
    <x v="11"/>
    <x v="0"/>
    <n v="6"/>
  </r>
  <r>
    <x v="0"/>
    <x v="0"/>
    <x v="10"/>
    <s v="MMR001CMP003"/>
    <s v="GCA"/>
    <s v="Urban"/>
    <n v="32"/>
    <n v="146"/>
    <n v="28"/>
    <n v="138"/>
    <n v="32"/>
    <n v="161"/>
    <x v="11"/>
    <x v="1"/>
    <n v="9"/>
  </r>
  <r>
    <x v="0"/>
    <x v="0"/>
    <x v="10"/>
    <s v="MMR001CMP003"/>
    <s v="GCA"/>
    <s v="Urban"/>
    <n v="32"/>
    <n v="146"/>
    <n v="28"/>
    <n v="138"/>
    <n v="32"/>
    <n v="161"/>
    <x v="11"/>
    <x v="2"/>
    <n v="15"/>
  </r>
  <r>
    <x v="0"/>
    <x v="8"/>
    <x v="79"/>
    <s v="MMR001CMP230"/>
    <s v="GCA"/>
    <s v="Rural"/>
    <n v="113"/>
    <n v="490"/>
    <n v="113"/>
    <n v="476"/>
    <n v="113"/>
    <n v="476"/>
    <x v="11"/>
    <x v="0"/>
    <n v="15"/>
  </r>
  <r>
    <x v="0"/>
    <x v="8"/>
    <x v="79"/>
    <s v="MMR001CMP230"/>
    <s v="GCA"/>
    <s v="Rural"/>
    <n v="113"/>
    <n v="490"/>
    <n v="113"/>
    <n v="476"/>
    <n v="113"/>
    <n v="476"/>
    <x v="11"/>
    <x v="1"/>
    <n v="18"/>
  </r>
  <r>
    <x v="0"/>
    <x v="1"/>
    <x v="25"/>
    <s v="MMR001CMP091"/>
    <s v="GCA"/>
    <s v="Urban"/>
    <n v="5"/>
    <n v="26"/>
    <n v="5"/>
    <n v="27"/>
    <n v="5"/>
    <n v="0"/>
    <x v="11"/>
    <x v="0"/>
    <n v="0"/>
  </r>
  <r>
    <x v="0"/>
    <x v="1"/>
    <x v="17"/>
    <s v="MMR001CMP190"/>
    <s v="GCA"/>
    <s v="Urban"/>
    <n v="14"/>
    <n v="83"/>
    <n v="13"/>
    <n v="83"/>
    <n v="13"/>
    <n v="0"/>
    <x v="11"/>
    <x v="2"/>
    <n v="0"/>
  </r>
  <r>
    <x v="0"/>
    <x v="0"/>
    <x v="74"/>
    <s v="MMR001CMP010"/>
    <s v="GCA"/>
    <s v="Urban"/>
    <n v="6"/>
    <n v="39"/>
    <n v="6"/>
    <n v="39"/>
    <n v="28"/>
    <n v="145"/>
    <x v="11"/>
    <x v="0"/>
    <n v="3"/>
  </r>
  <r>
    <x v="0"/>
    <x v="0"/>
    <x v="5"/>
    <s v="MMR001CMP012"/>
    <s v="GCA"/>
    <s v="Urban"/>
    <n v="6"/>
    <n v="28"/>
    <n v="6"/>
    <n v="31"/>
    <n v="6"/>
    <n v="31"/>
    <x v="11"/>
    <x v="1"/>
    <n v="1"/>
  </r>
  <r>
    <x v="0"/>
    <x v="0"/>
    <x v="64"/>
    <s v="MMR001CMP005"/>
    <s v="GCA"/>
    <s v="Urban"/>
    <n v="43"/>
    <n v="216"/>
    <n v="32"/>
    <n v="171"/>
    <n v="43"/>
    <n v="216"/>
    <x v="11"/>
    <x v="0"/>
    <n v="5"/>
  </r>
  <r>
    <x v="0"/>
    <x v="1"/>
    <x v="34"/>
    <s v="MMR001CMP105"/>
    <s v="GCA"/>
    <s v="Rural"/>
    <n v="19"/>
    <n v="72"/>
    <n v="19"/>
    <n v="72"/>
    <n v="19"/>
    <n v="72"/>
    <x v="11"/>
    <x v="2"/>
    <n v="1"/>
  </r>
  <r>
    <x v="0"/>
    <x v="1"/>
    <x v="34"/>
    <s v="MMR001CMP105"/>
    <s v="GCA"/>
    <s v="Rural"/>
    <n v="19"/>
    <n v="72"/>
    <n v="19"/>
    <n v="72"/>
    <n v="19"/>
    <n v="72"/>
    <x v="11"/>
    <x v="1"/>
    <n v="1"/>
  </r>
  <r>
    <x v="0"/>
    <x v="1"/>
    <x v="34"/>
    <s v="MMR001CMP105"/>
    <s v="GCA"/>
    <s v="Rural"/>
    <n v="19"/>
    <n v="72"/>
    <n v="19"/>
    <n v="72"/>
    <n v="19"/>
    <n v="72"/>
    <x v="11"/>
    <x v="0"/>
    <n v="0"/>
  </r>
  <r>
    <x v="0"/>
    <x v="5"/>
    <x v="73"/>
    <s v="MMR001CMP122"/>
    <s v="NGCA"/>
    <s v="Rural"/>
    <n v="662"/>
    <n v="3293"/>
    <n v="586"/>
    <n v="2829"/>
    <n v="586"/>
    <n v="2829"/>
    <x v="11"/>
    <x v="0"/>
    <n v="62"/>
  </r>
  <r>
    <x v="0"/>
    <x v="5"/>
    <x v="73"/>
    <s v="MMR001CMP122"/>
    <s v="NGCA"/>
    <s v="Rural"/>
    <n v="662"/>
    <n v="3293"/>
    <n v="586"/>
    <n v="2829"/>
    <n v="586"/>
    <n v="2829"/>
    <x v="11"/>
    <x v="1"/>
    <n v="118"/>
  </r>
  <r>
    <x v="0"/>
    <x v="5"/>
    <x v="73"/>
    <s v="MMR001CMP122"/>
    <s v="NGCA"/>
    <s v="Rural"/>
    <n v="662"/>
    <n v="3293"/>
    <n v="586"/>
    <n v="2829"/>
    <n v="586"/>
    <n v="2829"/>
    <x v="11"/>
    <x v="2"/>
    <n v="180"/>
  </r>
  <r>
    <x v="0"/>
    <x v="0"/>
    <x v="55"/>
    <s v="MMR001CMP016"/>
    <s v="GCA"/>
    <s v="Urban"/>
    <n v="60"/>
    <n v="293"/>
    <n v="60"/>
    <n v="293"/>
    <n v="60"/>
    <n v="293"/>
    <x v="11"/>
    <x v="0"/>
    <n v="12"/>
  </r>
  <r>
    <x v="0"/>
    <x v="6"/>
    <x v="22"/>
    <s v="MMR001CMP027"/>
    <s v="GCA"/>
    <s v="Rural"/>
    <n v="22"/>
    <n v="128"/>
    <n v="21"/>
    <n v="123"/>
    <n v="22"/>
    <n v="128"/>
    <x v="11"/>
    <x v="1"/>
    <n v="5"/>
  </r>
  <r>
    <x v="0"/>
    <x v="0"/>
    <x v="64"/>
    <s v="MMR001CMP005"/>
    <s v="GCA"/>
    <s v="Urban"/>
    <n v="43"/>
    <n v="216"/>
    <n v="32"/>
    <n v="171"/>
    <n v="43"/>
    <n v="216"/>
    <x v="11"/>
    <x v="2"/>
    <n v="13"/>
  </r>
  <r>
    <x v="0"/>
    <x v="0"/>
    <x v="74"/>
    <s v="MMR001CMP010"/>
    <s v="GCA"/>
    <s v="Urban"/>
    <n v="6"/>
    <n v="39"/>
    <n v="6"/>
    <n v="39"/>
    <n v="28"/>
    <n v="145"/>
    <x v="11"/>
    <x v="1"/>
    <n v="13"/>
  </r>
  <r>
    <x v="0"/>
    <x v="5"/>
    <x v="48"/>
    <s v="MMR001CMP121"/>
    <s v="NGCA"/>
    <s v="Rural"/>
    <n v="1695"/>
    <n v="7145"/>
    <n v="1501"/>
    <n v="8042"/>
    <n v="1643"/>
    <n v="8780"/>
    <x v="11"/>
    <x v="2"/>
    <n v="613"/>
  </r>
  <r>
    <x v="0"/>
    <x v="6"/>
    <x v="56"/>
    <s v="MMR001CMP116"/>
    <s v="NGCA"/>
    <s v="Urban"/>
    <n v="1344"/>
    <n v="6811"/>
    <n v="352"/>
    <n v="1884"/>
    <m/>
    <n v="6602"/>
    <x v="11"/>
    <x v="0"/>
    <n v="184"/>
  </r>
  <r>
    <x v="0"/>
    <x v="6"/>
    <x v="56"/>
    <s v="MMR001CMP116"/>
    <s v="NGCA"/>
    <s v="Urban"/>
    <n v="1344"/>
    <n v="6811"/>
    <n v="352"/>
    <n v="1884"/>
    <m/>
    <n v="6602"/>
    <x v="11"/>
    <x v="1"/>
    <n v="234"/>
  </r>
  <r>
    <x v="0"/>
    <x v="6"/>
    <x v="56"/>
    <s v="MMR001CMP116"/>
    <s v="NGCA"/>
    <s v="Urban"/>
    <n v="1344"/>
    <n v="6811"/>
    <n v="352"/>
    <n v="1884"/>
    <m/>
    <n v="6602"/>
    <x v="11"/>
    <x v="2"/>
    <n v="418"/>
  </r>
  <r>
    <x v="0"/>
    <x v="4"/>
    <x v="104"/>
    <s v="MMR001CMP043"/>
    <s v="NGCA"/>
    <s v="Sub-urban"/>
    <n v="154"/>
    <n v="920"/>
    <n v="512"/>
    <n v="1016"/>
    <n v="512"/>
    <n v="1016"/>
    <x v="11"/>
    <x v="2"/>
    <n v="53"/>
  </r>
  <r>
    <x v="0"/>
    <x v="4"/>
    <x v="104"/>
    <s v="MMR001CMP043"/>
    <s v="NGCA"/>
    <s v="Sub-urban"/>
    <n v="154"/>
    <n v="920"/>
    <n v="512"/>
    <n v="1016"/>
    <n v="512"/>
    <n v="1016"/>
    <x v="11"/>
    <x v="1"/>
    <n v="32"/>
  </r>
  <r>
    <x v="0"/>
    <x v="4"/>
    <x v="104"/>
    <s v="MMR001CMP043"/>
    <s v="NGCA"/>
    <s v="Sub-urban"/>
    <n v="154"/>
    <n v="920"/>
    <n v="512"/>
    <n v="1016"/>
    <n v="512"/>
    <n v="1016"/>
    <x v="11"/>
    <x v="0"/>
    <n v="21"/>
  </r>
  <r>
    <x v="0"/>
    <x v="10"/>
    <x v="81"/>
    <s v="MMR001CMP080"/>
    <s v="GCA"/>
    <s v="Urban"/>
    <n v="12"/>
    <n v="55"/>
    <n v="12"/>
    <n v="62"/>
    <n v="12"/>
    <n v="62"/>
    <x v="11"/>
    <x v="0"/>
    <n v="0"/>
  </r>
  <r>
    <x v="0"/>
    <x v="10"/>
    <x v="81"/>
    <s v="MMR001CMP080"/>
    <s v="GCA"/>
    <s v="Urban"/>
    <n v="12"/>
    <n v="55"/>
    <n v="12"/>
    <n v="62"/>
    <n v="12"/>
    <n v="62"/>
    <x v="11"/>
    <x v="1"/>
    <n v="3"/>
  </r>
  <r>
    <x v="0"/>
    <x v="10"/>
    <x v="81"/>
    <s v="MMR001CMP080"/>
    <s v="GCA"/>
    <s v="Urban"/>
    <n v="12"/>
    <n v="55"/>
    <n v="12"/>
    <n v="62"/>
    <n v="12"/>
    <n v="62"/>
    <x v="11"/>
    <x v="2"/>
    <n v="3"/>
  </r>
  <r>
    <x v="0"/>
    <x v="6"/>
    <x v="60"/>
    <s v="MMR001CMP025"/>
    <s v="GCA"/>
    <s v="Urban"/>
    <n v="65"/>
    <n v="328"/>
    <n v="31"/>
    <n v="170"/>
    <n v="65"/>
    <n v="328"/>
    <x v="11"/>
    <x v="0"/>
    <n v="6"/>
  </r>
  <r>
    <x v="0"/>
    <x v="0"/>
    <x v="5"/>
    <s v="MMR001CMP012"/>
    <s v="GCA"/>
    <s v="Urban"/>
    <n v="6"/>
    <n v="28"/>
    <n v="6"/>
    <n v="31"/>
    <n v="6"/>
    <n v="31"/>
    <x v="11"/>
    <x v="2"/>
    <n v="2"/>
  </r>
  <r>
    <x v="0"/>
    <x v="0"/>
    <x v="74"/>
    <s v="MMR001CMP010"/>
    <s v="GCA"/>
    <s v="Urban"/>
    <n v="6"/>
    <n v="39"/>
    <n v="6"/>
    <n v="39"/>
    <n v="28"/>
    <n v="145"/>
    <x v="11"/>
    <x v="2"/>
    <n v="16"/>
  </r>
  <r>
    <x v="0"/>
    <x v="0"/>
    <x v="68"/>
    <s v="MMR001CMP002"/>
    <s v="GCA"/>
    <s v="Urban"/>
    <n v="57"/>
    <n v="233"/>
    <n v="58"/>
    <n v="241"/>
    <n v="58"/>
    <n v="241"/>
    <x v="11"/>
    <x v="0"/>
    <n v="9"/>
  </r>
  <r>
    <x v="0"/>
    <x v="7"/>
    <x v="29"/>
    <s v="MMR001CMP050"/>
    <s v="GCA"/>
    <s v="Urban"/>
    <n v="274"/>
    <n v="1349"/>
    <n v="255"/>
    <n v="1126"/>
    <n v="255"/>
    <n v="0"/>
    <x v="11"/>
    <x v="0"/>
    <n v="29"/>
  </r>
  <r>
    <x v="0"/>
    <x v="5"/>
    <x v="28"/>
    <s v="MMR001CMP062"/>
    <s v="GCA"/>
    <s v="Urban"/>
    <n v="261"/>
    <n v="1155"/>
    <n v="259"/>
    <n v="1160"/>
    <n v="259"/>
    <n v="0"/>
    <x v="11"/>
    <x v="2"/>
    <n v="0"/>
  </r>
  <r>
    <x v="0"/>
    <x v="5"/>
    <x v="28"/>
    <s v="MMR001CMP062"/>
    <s v="GCA"/>
    <s v="Urban"/>
    <n v="261"/>
    <n v="1155"/>
    <n v="259"/>
    <n v="1160"/>
    <n v="259"/>
    <n v="0"/>
    <x v="11"/>
    <x v="1"/>
    <n v="49"/>
  </r>
  <r>
    <x v="0"/>
    <x v="5"/>
    <x v="28"/>
    <s v="MMR001CMP062"/>
    <s v="GCA"/>
    <s v="Urban"/>
    <n v="261"/>
    <n v="1155"/>
    <n v="259"/>
    <n v="1160"/>
    <n v="259"/>
    <n v="0"/>
    <x v="11"/>
    <x v="0"/>
    <n v="20"/>
  </r>
  <r>
    <x v="0"/>
    <x v="6"/>
    <x v="9"/>
    <s v="MMR001CMP029"/>
    <s v="GCA"/>
    <s v="Rural"/>
    <n v="222"/>
    <n v="1208"/>
    <n v="222"/>
    <n v="1208"/>
    <n v="222"/>
    <n v="1208"/>
    <x v="11"/>
    <x v="0"/>
    <n v="27"/>
  </r>
  <r>
    <x v="0"/>
    <x v="6"/>
    <x v="9"/>
    <s v="MMR001CMP029"/>
    <s v="GCA"/>
    <s v="Rural"/>
    <n v="222"/>
    <n v="1208"/>
    <n v="222"/>
    <n v="1208"/>
    <n v="222"/>
    <n v="1208"/>
    <x v="11"/>
    <x v="1"/>
    <n v="52"/>
  </r>
  <r>
    <x v="0"/>
    <x v="6"/>
    <x v="9"/>
    <s v="MMR001CMP029"/>
    <s v="GCA"/>
    <s v="Rural"/>
    <n v="222"/>
    <n v="1208"/>
    <n v="222"/>
    <n v="1208"/>
    <n v="222"/>
    <n v="1208"/>
    <x v="11"/>
    <x v="2"/>
    <n v="79"/>
  </r>
  <r>
    <x v="0"/>
    <x v="8"/>
    <x v="38"/>
    <s v="MMR001CMP223"/>
    <s v="GCA"/>
    <s v="Rural"/>
    <n v="123"/>
    <n v="582"/>
    <n v="130"/>
    <n v="600"/>
    <n v="142"/>
    <n v="0"/>
    <x v="11"/>
    <x v="2"/>
    <n v="0"/>
  </r>
  <r>
    <x v="0"/>
    <x v="8"/>
    <x v="38"/>
    <s v="MMR001CMP223"/>
    <s v="GCA"/>
    <s v="Rural"/>
    <n v="123"/>
    <n v="582"/>
    <n v="130"/>
    <n v="600"/>
    <n v="142"/>
    <n v="0"/>
    <x v="11"/>
    <x v="1"/>
    <n v="13"/>
  </r>
  <r>
    <x v="0"/>
    <x v="8"/>
    <x v="38"/>
    <s v="MMR001CMP223"/>
    <s v="GCA"/>
    <s v="Rural"/>
    <n v="123"/>
    <n v="582"/>
    <n v="130"/>
    <n v="600"/>
    <n v="142"/>
    <n v="0"/>
    <x v="11"/>
    <x v="0"/>
    <n v="11"/>
  </r>
  <r>
    <x v="0"/>
    <x v="0"/>
    <x v="64"/>
    <s v="MMR001CMP005"/>
    <s v="GCA"/>
    <s v="Urban"/>
    <n v="43"/>
    <n v="216"/>
    <n v="32"/>
    <n v="171"/>
    <n v="43"/>
    <n v="216"/>
    <x v="11"/>
    <x v="1"/>
    <n v="8"/>
  </r>
  <r>
    <x v="0"/>
    <x v="0"/>
    <x v="68"/>
    <s v="MMR001CMP002"/>
    <s v="GCA"/>
    <s v="Urban"/>
    <n v="57"/>
    <n v="233"/>
    <n v="58"/>
    <n v="241"/>
    <n v="58"/>
    <n v="241"/>
    <x v="11"/>
    <x v="1"/>
    <n v="13"/>
  </r>
  <r>
    <x v="0"/>
    <x v="6"/>
    <x v="22"/>
    <s v="MMR001CMP027"/>
    <s v="GCA"/>
    <s v="Rural"/>
    <n v="22"/>
    <n v="128"/>
    <n v="21"/>
    <n v="123"/>
    <n v="22"/>
    <n v="128"/>
    <x v="11"/>
    <x v="2"/>
    <n v="7"/>
  </r>
  <r>
    <x v="0"/>
    <x v="0"/>
    <x v="7"/>
    <s v="MMR001CMP019"/>
    <s v="GCA"/>
    <s v="Urban"/>
    <n v="105"/>
    <n v="462"/>
    <n v="103"/>
    <n v="462"/>
    <n v="123"/>
    <n v="463"/>
    <x v="11"/>
    <x v="0"/>
    <n v="7"/>
  </r>
  <r>
    <x v="0"/>
    <x v="0"/>
    <x v="7"/>
    <s v="MMR001CMP019"/>
    <s v="GCA"/>
    <s v="Urban"/>
    <n v="105"/>
    <n v="462"/>
    <n v="103"/>
    <n v="462"/>
    <n v="123"/>
    <n v="463"/>
    <x v="11"/>
    <x v="1"/>
    <n v="16"/>
  </r>
  <r>
    <x v="0"/>
    <x v="0"/>
    <x v="7"/>
    <s v="MMR001CMP019"/>
    <s v="GCA"/>
    <s v="Urban"/>
    <n v="105"/>
    <n v="462"/>
    <n v="103"/>
    <n v="462"/>
    <n v="123"/>
    <n v="463"/>
    <x v="11"/>
    <x v="2"/>
    <n v="23"/>
  </r>
  <r>
    <x v="0"/>
    <x v="1"/>
    <x v="70"/>
    <s v="MMR001CMP169"/>
    <s v="GCA"/>
    <s v="Rural"/>
    <n v="36"/>
    <n v="220"/>
    <n v="36"/>
    <n v="220"/>
    <n v="36"/>
    <n v="220"/>
    <x v="11"/>
    <x v="2"/>
    <n v="7"/>
  </r>
  <r>
    <x v="0"/>
    <x v="1"/>
    <x v="70"/>
    <s v="MMR001CMP169"/>
    <s v="GCA"/>
    <s v="Rural"/>
    <n v="36"/>
    <n v="220"/>
    <n v="36"/>
    <n v="220"/>
    <n v="36"/>
    <n v="220"/>
    <x v="11"/>
    <x v="1"/>
    <n v="5"/>
  </r>
  <r>
    <x v="0"/>
    <x v="1"/>
    <x v="70"/>
    <s v="MMR001CMP169"/>
    <s v="GCA"/>
    <s v="Rural"/>
    <n v="36"/>
    <n v="220"/>
    <n v="36"/>
    <n v="220"/>
    <n v="36"/>
    <n v="220"/>
    <x v="11"/>
    <x v="0"/>
    <n v="2"/>
  </r>
  <r>
    <x v="0"/>
    <x v="3"/>
    <x v="3"/>
    <s v="MMR001CMP078"/>
    <s v="GCA"/>
    <s v="Mixed"/>
    <n v="13"/>
    <n v="64"/>
    <n v="13"/>
    <n v="64"/>
    <n v="13"/>
    <n v="64"/>
    <x v="11"/>
    <x v="0"/>
    <n v="0"/>
  </r>
  <r>
    <x v="0"/>
    <x v="3"/>
    <x v="3"/>
    <s v="MMR001CMP078"/>
    <s v="GCA"/>
    <s v="Mixed"/>
    <n v="13"/>
    <n v="64"/>
    <n v="13"/>
    <n v="64"/>
    <n v="13"/>
    <n v="64"/>
    <x v="11"/>
    <x v="1"/>
    <n v="0"/>
  </r>
  <r>
    <x v="0"/>
    <x v="3"/>
    <x v="3"/>
    <s v="MMR001CMP078"/>
    <s v="GCA"/>
    <s v="Mixed"/>
    <n v="13"/>
    <n v="64"/>
    <n v="13"/>
    <n v="64"/>
    <n v="13"/>
    <n v="64"/>
    <x v="11"/>
    <x v="2"/>
    <n v="0"/>
  </r>
  <r>
    <x v="0"/>
    <x v="5"/>
    <x v="48"/>
    <s v="MMR001CMP121"/>
    <s v="NGCA"/>
    <s v="Rural"/>
    <n v="1695"/>
    <n v="7145"/>
    <n v="1501"/>
    <n v="8042"/>
    <n v="1643"/>
    <n v="8780"/>
    <x v="11"/>
    <x v="0"/>
    <n v="291"/>
  </r>
  <r>
    <x v="0"/>
    <x v="5"/>
    <x v="48"/>
    <s v="MMR001CMP121"/>
    <s v="NGCA"/>
    <s v="Rural"/>
    <n v="1695"/>
    <n v="7145"/>
    <n v="1501"/>
    <n v="8042"/>
    <n v="1643"/>
    <n v="8780"/>
    <x v="11"/>
    <x v="1"/>
    <n v="322"/>
  </r>
  <r>
    <x v="0"/>
    <x v="0"/>
    <x v="68"/>
    <s v="MMR001CMP002"/>
    <s v="GCA"/>
    <s v="Urban"/>
    <n v="57"/>
    <n v="233"/>
    <n v="58"/>
    <n v="241"/>
    <n v="58"/>
    <n v="241"/>
    <x v="11"/>
    <x v="2"/>
    <n v="22"/>
  </r>
  <r>
    <x v="0"/>
    <x v="0"/>
    <x v="46"/>
    <s v="MMR001CMP011"/>
    <s v="GCA"/>
    <s v="Urban"/>
    <n v="50"/>
    <n v="236"/>
    <n v="8"/>
    <n v="35"/>
    <n v="8"/>
    <n v="35"/>
    <x v="11"/>
    <x v="0"/>
    <n v="2"/>
  </r>
  <r>
    <x v="0"/>
    <x v="3"/>
    <x v="57"/>
    <s v="MMR001CMP079"/>
    <s v="GCA"/>
    <s v="Urban"/>
    <n v="14"/>
    <n v="44"/>
    <n v="12"/>
    <n v="42"/>
    <n v="12"/>
    <n v="42"/>
    <x v="11"/>
    <x v="1"/>
    <n v="2"/>
  </r>
  <r>
    <x v="0"/>
    <x v="0"/>
    <x v="61"/>
    <s v="MMR001CMP024"/>
    <s v="GCA"/>
    <s v="Rural"/>
    <n v="67"/>
    <n v="327"/>
    <n v="68"/>
    <n v="327"/>
    <n v="68"/>
    <n v="327"/>
    <x v="11"/>
    <x v="2"/>
    <n v="14"/>
  </r>
  <r>
    <x v="0"/>
    <x v="6"/>
    <x v="18"/>
    <s v="MMR001CMP160"/>
    <s v="NGCA"/>
    <s v="Rural"/>
    <n v="90"/>
    <n v="508"/>
    <n v="98"/>
    <n v="554"/>
    <n v="124"/>
    <n v="319"/>
    <x v="11"/>
    <x v="1"/>
    <n v="15"/>
  </r>
  <r>
    <x v="0"/>
    <x v="5"/>
    <x v="8"/>
    <s v="MMR001CMP059"/>
    <s v="GCA"/>
    <s v="Urban"/>
    <n v="24"/>
    <n v="89"/>
    <n v="27"/>
    <n v="101"/>
    <n v="27"/>
    <n v="0"/>
    <x v="11"/>
    <x v="2"/>
    <n v="0"/>
  </r>
  <r>
    <x v="0"/>
    <x v="5"/>
    <x v="8"/>
    <s v="MMR001CMP059"/>
    <s v="GCA"/>
    <s v="Urban"/>
    <n v="24"/>
    <n v="89"/>
    <n v="27"/>
    <n v="101"/>
    <n v="27"/>
    <n v="0"/>
    <x v="11"/>
    <x v="1"/>
    <n v="6"/>
  </r>
  <r>
    <x v="0"/>
    <x v="5"/>
    <x v="8"/>
    <s v="MMR001CMP059"/>
    <s v="GCA"/>
    <s v="Urban"/>
    <n v="24"/>
    <n v="89"/>
    <n v="27"/>
    <n v="101"/>
    <n v="27"/>
    <n v="0"/>
    <x v="11"/>
    <x v="0"/>
    <n v="2"/>
  </r>
  <r>
    <x v="0"/>
    <x v="1"/>
    <x v="45"/>
    <s v="MMR001CMP174"/>
    <s v="GCA"/>
    <s v="Urban"/>
    <n v="65"/>
    <n v="347"/>
    <n v="66"/>
    <n v="354"/>
    <n v="66"/>
    <n v="0"/>
    <x v="11"/>
    <x v="0"/>
    <n v="6"/>
  </r>
  <r>
    <x v="0"/>
    <x v="3"/>
    <x v="57"/>
    <s v="MMR001CMP079"/>
    <s v="GCA"/>
    <s v="Urban"/>
    <n v="14"/>
    <n v="44"/>
    <n v="12"/>
    <n v="42"/>
    <n v="12"/>
    <n v="42"/>
    <x v="11"/>
    <x v="2"/>
    <n v="4"/>
  </r>
  <r>
    <x v="0"/>
    <x v="1"/>
    <x v="45"/>
    <s v="MMR001CMP174"/>
    <s v="GCA"/>
    <s v="Urban"/>
    <n v="65"/>
    <n v="347"/>
    <n v="66"/>
    <n v="354"/>
    <n v="66"/>
    <n v="0"/>
    <x v="11"/>
    <x v="2"/>
    <n v="0"/>
  </r>
  <r>
    <x v="0"/>
    <x v="3"/>
    <x v="57"/>
    <s v="MMR001CMP079"/>
    <s v="GCA"/>
    <s v="Urban"/>
    <n v="14"/>
    <n v="44"/>
    <n v="12"/>
    <n v="42"/>
    <n v="12"/>
    <n v="42"/>
    <x v="11"/>
    <x v="0"/>
    <n v="2"/>
  </r>
  <r>
    <x v="0"/>
    <x v="0"/>
    <x v="46"/>
    <s v="MMR001CMP011"/>
    <s v="GCA"/>
    <s v="Urban"/>
    <n v="50"/>
    <n v="236"/>
    <n v="8"/>
    <n v="35"/>
    <n v="8"/>
    <n v="35"/>
    <x v="11"/>
    <x v="1"/>
    <n v="3"/>
  </r>
  <r>
    <x v="0"/>
    <x v="0"/>
    <x v="46"/>
    <s v="MMR001CMP011"/>
    <s v="GCA"/>
    <s v="Urban"/>
    <n v="50"/>
    <n v="236"/>
    <n v="8"/>
    <n v="35"/>
    <n v="8"/>
    <n v="35"/>
    <x v="11"/>
    <x v="2"/>
    <n v="5"/>
  </r>
  <r>
    <x v="0"/>
    <x v="6"/>
    <x v="60"/>
    <s v="MMR001CMP025"/>
    <s v="GCA"/>
    <s v="Urban"/>
    <n v="65"/>
    <n v="328"/>
    <n v="31"/>
    <n v="170"/>
    <n v="65"/>
    <n v="328"/>
    <x v="11"/>
    <x v="2"/>
    <n v="18"/>
  </r>
  <r>
    <x v="0"/>
    <x v="0"/>
    <x v="5"/>
    <s v="MMR001CMP012"/>
    <s v="GCA"/>
    <s v="Urban"/>
    <n v="6"/>
    <n v="28"/>
    <n v="6"/>
    <n v="31"/>
    <n v="6"/>
    <n v="31"/>
    <x v="11"/>
    <x v="0"/>
    <n v="1"/>
  </r>
  <r>
    <x v="0"/>
    <x v="6"/>
    <x v="60"/>
    <s v="MMR001CMP025"/>
    <s v="GCA"/>
    <s v="Urban"/>
    <n v="65"/>
    <n v="328"/>
    <n v="31"/>
    <n v="170"/>
    <n v="65"/>
    <n v="328"/>
    <x v="11"/>
    <x v="1"/>
    <n v="12"/>
  </r>
  <r>
    <x v="0"/>
    <x v="6"/>
    <x v="22"/>
    <s v="MMR001CMP027"/>
    <s v="GCA"/>
    <s v="Rural"/>
    <n v="22"/>
    <n v="128"/>
    <n v="21"/>
    <n v="123"/>
    <n v="22"/>
    <n v="128"/>
    <x v="11"/>
    <x v="0"/>
    <n v="2"/>
  </r>
  <r>
    <x v="0"/>
    <x v="1"/>
    <x v="45"/>
    <s v="MMR001CMP174"/>
    <s v="GCA"/>
    <s v="Urban"/>
    <n v="65"/>
    <n v="347"/>
    <n v="66"/>
    <n v="354"/>
    <n v="66"/>
    <n v="0"/>
    <x v="11"/>
    <x v="1"/>
    <n v="3"/>
  </r>
  <r>
    <x v="1"/>
    <x v="13"/>
    <x v="83"/>
    <s v="MMR015CMP017"/>
    <s v="GCA"/>
    <s v="Urban"/>
    <n v="31"/>
    <n v="144"/>
    <n v="30"/>
    <n v="139"/>
    <n v="30"/>
    <n v="139"/>
    <x v="11"/>
    <x v="0"/>
    <n v="7"/>
  </r>
  <r>
    <x v="0"/>
    <x v="5"/>
    <x v="106"/>
    <s v="MMR001CMP072"/>
    <s v="GCA"/>
    <s v="Mixed"/>
    <n v="50"/>
    <n v="293"/>
    <n v="50"/>
    <n v="309"/>
    <n v="50"/>
    <n v="309"/>
    <x v="11"/>
    <x v="2"/>
    <n v="15"/>
  </r>
  <r>
    <x v="0"/>
    <x v="6"/>
    <x v="12"/>
    <s v="MMR001CMP111"/>
    <s v="NGCA"/>
    <s v="Sub-urban"/>
    <n v="680"/>
    <n v="2913"/>
    <n v="612"/>
    <n v="2806"/>
    <n v="612"/>
    <n v="2806"/>
    <x v="11"/>
    <x v="1"/>
    <n v="89"/>
  </r>
  <r>
    <x v="0"/>
    <x v="5"/>
    <x v="106"/>
    <s v="MMR001CMP072"/>
    <s v="GCA"/>
    <s v="Mixed"/>
    <n v="50"/>
    <n v="293"/>
    <n v="50"/>
    <n v="309"/>
    <n v="50"/>
    <n v="309"/>
    <x v="11"/>
    <x v="0"/>
    <n v="7"/>
  </r>
  <r>
    <x v="1"/>
    <x v="9"/>
    <x v="99"/>
    <s v="MMR015CMP214"/>
    <s v="GCA"/>
    <s v="Urban"/>
    <n v="38"/>
    <n v="198"/>
    <n v="35"/>
    <n v="188"/>
    <n v="37"/>
    <n v="198"/>
    <x v="11"/>
    <x v="1"/>
    <n v="6"/>
  </r>
  <r>
    <x v="1"/>
    <x v="9"/>
    <x v="99"/>
    <s v="MMR015CMP214"/>
    <s v="GCA"/>
    <s v="Urban"/>
    <n v="38"/>
    <n v="198"/>
    <n v="35"/>
    <n v="188"/>
    <n v="37"/>
    <n v="198"/>
    <x v="11"/>
    <x v="0"/>
    <n v="4"/>
  </r>
  <r>
    <x v="0"/>
    <x v="6"/>
    <x v="62"/>
    <s v="MMR001CMP115"/>
    <s v="NGCA"/>
    <s v="Sub-urban"/>
    <n v="136"/>
    <n v="1116"/>
    <n v="146"/>
    <n v="1072"/>
    <n v="146"/>
    <n v="1072"/>
    <x v="11"/>
    <x v="0"/>
    <n v="8"/>
  </r>
  <r>
    <x v="0"/>
    <x v="6"/>
    <x v="12"/>
    <s v="MMR001CMP111"/>
    <s v="NGCA"/>
    <s v="Sub-urban"/>
    <n v="680"/>
    <n v="2913"/>
    <n v="612"/>
    <n v="2806"/>
    <n v="612"/>
    <n v="2806"/>
    <x v="11"/>
    <x v="2"/>
    <n v="187"/>
  </r>
  <r>
    <x v="0"/>
    <x v="6"/>
    <x v="12"/>
    <s v="MMR001CMP111"/>
    <s v="NGCA"/>
    <s v="Sub-urban"/>
    <n v="680"/>
    <n v="2913"/>
    <n v="612"/>
    <n v="2806"/>
    <n v="612"/>
    <n v="2806"/>
    <x v="11"/>
    <x v="0"/>
    <n v="98"/>
  </r>
  <r>
    <x v="0"/>
    <x v="6"/>
    <x v="103"/>
    <s v="MMR001CMP120"/>
    <s v="NGCA"/>
    <s v="Sub-urban"/>
    <n v="191"/>
    <n v="768"/>
    <n v="178"/>
    <n v="850"/>
    <n v="178"/>
    <n v="850"/>
    <x v="11"/>
    <x v="1"/>
    <n v="19"/>
  </r>
  <r>
    <x v="1"/>
    <x v="12"/>
    <x v="84"/>
    <s v="MMR015CMP209"/>
    <s v="GCA"/>
    <s v="Urban"/>
    <n v="31"/>
    <n v="183"/>
    <n v="29"/>
    <n v="157"/>
    <n v="29"/>
    <n v="157"/>
    <x v="11"/>
    <x v="1"/>
    <n v="3"/>
  </r>
  <r>
    <x v="1"/>
    <x v="9"/>
    <x v="98"/>
    <s v="MMR015CMP215"/>
    <s v="GCA"/>
    <s v="Urban"/>
    <n v="126"/>
    <n v="572"/>
    <n v="123"/>
    <n v="571"/>
    <n v="124"/>
    <n v="575"/>
    <x v="11"/>
    <x v="2"/>
    <n v="48"/>
  </r>
  <r>
    <x v="1"/>
    <x v="12"/>
    <x v="84"/>
    <s v="MMR015CMP209"/>
    <s v="GCA"/>
    <s v="Urban"/>
    <n v="31"/>
    <n v="183"/>
    <n v="29"/>
    <n v="157"/>
    <n v="29"/>
    <n v="157"/>
    <x v="11"/>
    <x v="2"/>
    <n v="7"/>
  </r>
  <r>
    <x v="0"/>
    <x v="6"/>
    <x v="95"/>
    <s v="MMR001CMP041"/>
    <s v="GCA"/>
    <s v="Rural"/>
    <n v="172"/>
    <n v="838"/>
    <n v="179"/>
    <n v="940"/>
    <n v="179"/>
    <n v="940"/>
    <x v="11"/>
    <x v="0"/>
    <n v="68"/>
  </r>
  <r>
    <x v="0"/>
    <x v="6"/>
    <x v="103"/>
    <s v="MMR001CMP120"/>
    <s v="NGCA"/>
    <s v="Sub-urban"/>
    <n v="191"/>
    <n v="768"/>
    <n v="178"/>
    <n v="850"/>
    <n v="178"/>
    <n v="850"/>
    <x v="11"/>
    <x v="2"/>
    <n v="50"/>
  </r>
  <r>
    <x v="0"/>
    <x v="6"/>
    <x v="95"/>
    <s v="MMR001CMP041"/>
    <s v="GCA"/>
    <s v="Rural"/>
    <n v="172"/>
    <n v="838"/>
    <n v="179"/>
    <n v="940"/>
    <n v="179"/>
    <n v="940"/>
    <x v="11"/>
    <x v="1"/>
    <n v="85"/>
  </r>
  <r>
    <x v="0"/>
    <x v="6"/>
    <x v="95"/>
    <s v="MMR001CMP041"/>
    <s v="GCA"/>
    <s v="Rural"/>
    <n v="172"/>
    <n v="838"/>
    <n v="179"/>
    <n v="940"/>
    <n v="179"/>
    <n v="940"/>
    <x v="11"/>
    <x v="2"/>
    <n v="153"/>
  </r>
  <r>
    <x v="0"/>
    <x v="2"/>
    <x v="89"/>
    <s v="MMR001CMP067"/>
    <s v="GCA"/>
    <s v="Urban"/>
    <n v="83"/>
    <n v="293"/>
    <n v="86"/>
    <n v="303"/>
    <n v="86"/>
    <n v="303"/>
    <x v="11"/>
    <x v="1"/>
    <n v="7"/>
  </r>
  <r>
    <x v="0"/>
    <x v="6"/>
    <x v="103"/>
    <s v="MMR001CMP120"/>
    <s v="NGCA"/>
    <s v="Sub-urban"/>
    <n v="191"/>
    <n v="768"/>
    <n v="178"/>
    <n v="850"/>
    <n v="178"/>
    <n v="850"/>
    <x v="11"/>
    <x v="0"/>
    <n v="31"/>
  </r>
  <r>
    <x v="0"/>
    <x v="2"/>
    <x v="89"/>
    <s v="MMR001CMP067"/>
    <s v="GCA"/>
    <s v="Urban"/>
    <n v="83"/>
    <n v="293"/>
    <n v="86"/>
    <n v="303"/>
    <n v="86"/>
    <n v="303"/>
    <x v="11"/>
    <x v="2"/>
    <n v="12"/>
  </r>
  <r>
    <x v="0"/>
    <x v="6"/>
    <x v="62"/>
    <s v="MMR001CMP115"/>
    <s v="NGCA"/>
    <s v="Sub-urban"/>
    <n v="136"/>
    <n v="1116"/>
    <n v="146"/>
    <n v="1072"/>
    <n v="146"/>
    <n v="1072"/>
    <x v="11"/>
    <x v="2"/>
    <n v="18"/>
  </r>
  <r>
    <x v="1"/>
    <x v="12"/>
    <x v="84"/>
    <s v="MMR015CMP209"/>
    <s v="GCA"/>
    <s v="Urban"/>
    <n v="31"/>
    <n v="183"/>
    <n v="29"/>
    <n v="157"/>
    <n v="29"/>
    <n v="157"/>
    <x v="11"/>
    <x v="0"/>
    <n v="4"/>
  </r>
  <r>
    <x v="1"/>
    <x v="13"/>
    <x v="83"/>
    <s v="MMR015CMP017"/>
    <s v="GCA"/>
    <s v="Urban"/>
    <n v="31"/>
    <n v="144"/>
    <n v="30"/>
    <n v="139"/>
    <n v="30"/>
    <n v="139"/>
    <x v="11"/>
    <x v="2"/>
    <n v="13"/>
  </r>
  <r>
    <x v="1"/>
    <x v="9"/>
    <x v="98"/>
    <s v="MMR015CMP215"/>
    <s v="GCA"/>
    <s v="Urban"/>
    <n v="126"/>
    <n v="572"/>
    <n v="123"/>
    <n v="571"/>
    <n v="124"/>
    <n v="575"/>
    <x v="11"/>
    <x v="0"/>
    <n v="11"/>
  </r>
  <r>
    <x v="1"/>
    <x v="13"/>
    <x v="83"/>
    <s v="MMR015CMP017"/>
    <s v="GCA"/>
    <s v="Urban"/>
    <n v="31"/>
    <n v="144"/>
    <n v="30"/>
    <n v="139"/>
    <n v="30"/>
    <n v="139"/>
    <x v="11"/>
    <x v="1"/>
    <n v="6"/>
  </r>
  <r>
    <x v="1"/>
    <x v="9"/>
    <x v="98"/>
    <s v="MMR015CMP215"/>
    <s v="GCA"/>
    <s v="Urban"/>
    <n v="126"/>
    <n v="572"/>
    <n v="123"/>
    <n v="571"/>
    <n v="124"/>
    <n v="575"/>
    <x v="11"/>
    <x v="1"/>
    <n v="37"/>
  </r>
  <r>
    <x v="0"/>
    <x v="2"/>
    <x v="89"/>
    <s v="MMR001CMP067"/>
    <s v="GCA"/>
    <s v="Urban"/>
    <n v="83"/>
    <n v="293"/>
    <n v="86"/>
    <n v="303"/>
    <n v="86"/>
    <n v="303"/>
    <x v="11"/>
    <x v="0"/>
    <n v="5"/>
  </r>
  <r>
    <x v="0"/>
    <x v="6"/>
    <x v="62"/>
    <s v="MMR001CMP115"/>
    <s v="NGCA"/>
    <s v="Sub-urban"/>
    <n v="136"/>
    <n v="1116"/>
    <n v="146"/>
    <n v="1072"/>
    <n v="146"/>
    <n v="1072"/>
    <x v="11"/>
    <x v="1"/>
    <n v="10"/>
  </r>
  <r>
    <x v="1"/>
    <x v="9"/>
    <x v="99"/>
    <s v="MMR015CMP214"/>
    <s v="GCA"/>
    <s v="Urban"/>
    <n v="38"/>
    <n v="198"/>
    <n v="35"/>
    <n v="188"/>
    <n v="37"/>
    <n v="198"/>
    <x v="11"/>
    <x v="2"/>
    <n v="10"/>
  </r>
  <r>
    <x v="0"/>
    <x v="5"/>
    <x v="106"/>
    <s v="MMR001CMP072"/>
    <s v="GCA"/>
    <s v="Mixed"/>
    <n v="50"/>
    <n v="293"/>
    <n v="50"/>
    <n v="309"/>
    <n v="50"/>
    <n v="309"/>
    <x v="11"/>
    <x v="1"/>
    <n v="8"/>
  </r>
  <r>
    <x v="0"/>
    <x v="6"/>
    <x v="126"/>
    <s v="MMR001CMP033"/>
    <s v="GCA"/>
    <s v="Rural"/>
    <n v="18"/>
    <n v="82"/>
    <n v="12"/>
    <n v="51"/>
    <n v="18"/>
    <n v="81"/>
    <x v="11"/>
    <x v="0"/>
    <n v="0"/>
  </r>
  <r>
    <x v="1"/>
    <x v="13"/>
    <x v="88"/>
    <s v="MMR015CMP006"/>
    <s v="GCA"/>
    <s v="Rural"/>
    <n v="49"/>
    <n v="270"/>
    <n v="49"/>
    <n v="261"/>
    <n v="49"/>
    <n v="261"/>
    <x v="11"/>
    <x v="1"/>
    <n v="9"/>
  </r>
  <r>
    <x v="0"/>
    <x v="6"/>
    <x v="114"/>
    <s v="MMR001CMP031"/>
    <s v="GCA"/>
    <s v="Urban"/>
    <n v="143"/>
    <n v="800"/>
    <n v="113"/>
    <n v="618"/>
    <n v="143"/>
    <n v="800"/>
    <x v="11"/>
    <x v="0"/>
    <n v="12"/>
  </r>
  <r>
    <x v="0"/>
    <x v="6"/>
    <x v="114"/>
    <s v="MMR001CMP031"/>
    <s v="GCA"/>
    <s v="Urban"/>
    <n v="143"/>
    <n v="800"/>
    <n v="113"/>
    <n v="618"/>
    <n v="143"/>
    <n v="800"/>
    <x v="11"/>
    <x v="2"/>
    <n v="29"/>
  </r>
  <r>
    <x v="0"/>
    <x v="6"/>
    <x v="114"/>
    <s v="MMR001CMP031"/>
    <s v="GCA"/>
    <s v="Urban"/>
    <n v="143"/>
    <n v="800"/>
    <n v="113"/>
    <n v="618"/>
    <n v="143"/>
    <n v="800"/>
    <x v="11"/>
    <x v="1"/>
    <n v="17"/>
  </r>
  <r>
    <x v="0"/>
    <x v="6"/>
    <x v="112"/>
    <s v="MMR001CMP032"/>
    <s v="GCA"/>
    <s v="Urban"/>
    <n v="91"/>
    <n v="328"/>
    <n v="69"/>
    <n v="258"/>
    <n v="91"/>
    <n v="328"/>
    <x v="11"/>
    <x v="1"/>
    <n v="17"/>
  </r>
  <r>
    <x v="0"/>
    <x v="6"/>
    <x v="112"/>
    <s v="MMR001CMP032"/>
    <s v="GCA"/>
    <s v="Urban"/>
    <n v="91"/>
    <n v="328"/>
    <n v="69"/>
    <n v="258"/>
    <n v="91"/>
    <n v="328"/>
    <x v="11"/>
    <x v="2"/>
    <n v="19"/>
  </r>
  <r>
    <x v="0"/>
    <x v="6"/>
    <x v="112"/>
    <s v="MMR001CMP032"/>
    <s v="GCA"/>
    <s v="Urban"/>
    <n v="91"/>
    <n v="328"/>
    <n v="69"/>
    <n v="258"/>
    <n v="91"/>
    <n v="328"/>
    <x v="11"/>
    <x v="0"/>
    <n v="2"/>
  </r>
  <r>
    <x v="0"/>
    <x v="6"/>
    <x v="109"/>
    <s v="MMR001CMP030"/>
    <s v="GCA"/>
    <s v="Urban"/>
    <n v="31"/>
    <n v="171"/>
    <n v="23"/>
    <n v="124"/>
    <n v="31"/>
    <n v="171"/>
    <x v="11"/>
    <x v="1"/>
    <n v="10"/>
  </r>
  <r>
    <x v="0"/>
    <x v="6"/>
    <x v="126"/>
    <s v="MMR001CMP033"/>
    <s v="GCA"/>
    <s v="Rural"/>
    <n v="18"/>
    <n v="82"/>
    <n v="12"/>
    <n v="51"/>
    <n v="18"/>
    <n v="81"/>
    <x v="11"/>
    <x v="1"/>
    <n v="0"/>
  </r>
  <r>
    <x v="0"/>
    <x v="6"/>
    <x v="109"/>
    <s v="MMR001CMP030"/>
    <s v="GCA"/>
    <s v="Urban"/>
    <n v="31"/>
    <n v="171"/>
    <n v="23"/>
    <n v="124"/>
    <n v="31"/>
    <n v="171"/>
    <x v="11"/>
    <x v="0"/>
    <n v="3"/>
  </r>
  <r>
    <x v="1"/>
    <x v="15"/>
    <x v="108"/>
    <s v="MMR015CMP216"/>
    <s v="GCA"/>
    <s v="Urban"/>
    <n v="26"/>
    <n v="111"/>
    <n v="26"/>
    <n v="118"/>
    <n v="26"/>
    <n v="118"/>
    <x v="11"/>
    <x v="2"/>
    <n v="4"/>
  </r>
  <r>
    <x v="1"/>
    <x v="15"/>
    <x v="108"/>
    <s v="MMR015CMP216"/>
    <s v="GCA"/>
    <s v="Urban"/>
    <n v="26"/>
    <n v="111"/>
    <n v="26"/>
    <n v="118"/>
    <n v="26"/>
    <n v="118"/>
    <x v="11"/>
    <x v="1"/>
    <n v="3"/>
  </r>
  <r>
    <x v="1"/>
    <x v="15"/>
    <x v="108"/>
    <s v="MMR015CMP216"/>
    <s v="GCA"/>
    <s v="Urban"/>
    <n v="26"/>
    <n v="111"/>
    <n v="26"/>
    <n v="118"/>
    <n v="26"/>
    <n v="118"/>
    <x v="11"/>
    <x v="0"/>
    <n v="1"/>
  </r>
  <r>
    <x v="0"/>
    <x v="6"/>
    <x v="121"/>
    <s v="MMR001CMP037"/>
    <s v="GCA"/>
    <s v="Urban"/>
    <n v="44"/>
    <n v="183"/>
    <n v="25"/>
    <n v="115"/>
    <n v="44"/>
    <n v="181"/>
    <x v="11"/>
    <x v="2"/>
    <n v="14"/>
  </r>
  <r>
    <x v="0"/>
    <x v="6"/>
    <x v="121"/>
    <s v="MMR001CMP037"/>
    <s v="GCA"/>
    <s v="Urban"/>
    <n v="44"/>
    <n v="183"/>
    <n v="25"/>
    <n v="115"/>
    <n v="44"/>
    <n v="181"/>
    <x v="11"/>
    <x v="1"/>
    <n v="8"/>
  </r>
  <r>
    <x v="0"/>
    <x v="6"/>
    <x v="121"/>
    <s v="MMR001CMP037"/>
    <s v="GCA"/>
    <s v="Urban"/>
    <n v="44"/>
    <n v="183"/>
    <n v="25"/>
    <n v="115"/>
    <n v="44"/>
    <n v="181"/>
    <x v="11"/>
    <x v="0"/>
    <n v="6"/>
  </r>
  <r>
    <x v="0"/>
    <x v="6"/>
    <x v="122"/>
    <s v="MMR001CMP038"/>
    <s v="GCA"/>
    <s v="Urban"/>
    <n v="70"/>
    <n v="278"/>
    <n v="37"/>
    <n v="156"/>
    <n v="71"/>
    <n v="277"/>
    <x v="11"/>
    <x v="0"/>
    <n v="7"/>
  </r>
  <r>
    <x v="0"/>
    <x v="6"/>
    <x v="122"/>
    <s v="MMR001CMP038"/>
    <s v="GCA"/>
    <s v="Urban"/>
    <n v="70"/>
    <n v="278"/>
    <n v="37"/>
    <n v="156"/>
    <n v="71"/>
    <n v="277"/>
    <x v="11"/>
    <x v="1"/>
    <n v="9"/>
  </r>
  <r>
    <x v="0"/>
    <x v="6"/>
    <x v="126"/>
    <s v="MMR001CMP033"/>
    <s v="GCA"/>
    <s v="Rural"/>
    <n v="18"/>
    <n v="82"/>
    <n v="12"/>
    <n v="51"/>
    <n v="18"/>
    <n v="81"/>
    <x v="11"/>
    <x v="2"/>
    <n v="0"/>
  </r>
  <r>
    <x v="1"/>
    <x v="9"/>
    <x v="127"/>
    <s v="MMR015CMP003"/>
    <s v="GCA"/>
    <s v="Urban"/>
    <n v="48"/>
    <n v="218"/>
    <n v="44"/>
    <n v="215"/>
    <n v="44"/>
    <n v="215"/>
    <x v="11"/>
    <x v="2"/>
    <n v="9"/>
  </r>
  <r>
    <x v="0"/>
    <x v="0"/>
    <x v="76"/>
    <s v="MMR001CMP004"/>
    <s v="GCA"/>
    <s v="Urban"/>
    <n v="6"/>
    <n v="29"/>
    <n v="4"/>
    <n v="20"/>
    <n v="6"/>
    <n v="29"/>
    <x v="11"/>
    <x v="2"/>
    <n v="5"/>
  </r>
  <r>
    <x v="0"/>
    <x v="0"/>
    <x v="76"/>
    <s v="MMR001CMP004"/>
    <s v="GCA"/>
    <s v="Urban"/>
    <n v="6"/>
    <n v="29"/>
    <n v="4"/>
    <n v="20"/>
    <n v="6"/>
    <n v="29"/>
    <x v="11"/>
    <x v="1"/>
    <n v="2"/>
  </r>
  <r>
    <x v="0"/>
    <x v="0"/>
    <x v="76"/>
    <s v="MMR001CMP004"/>
    <s v="GCA"/>
    <s v="Urban"/>
    <n v="6"/>
    <n v="29"/>
    <n v="4"/>
    <n v="20"/>
    <n v="6"/>
    <n v="29"/>
    <x v="11"/>
    <x v="0"/>
    <n v="3"/>
  </r>
  <r>
    <x v="0"/>
    <x v="0"/>
    <x v="117"/>
    <s v="MMR001CMP021"/>
    <s v="GCA"/>
    <s v="Rural"/>
    <n v="14"/>
    <n v="71"/>
    <n v="11"/>
    <n v="56"/>
    <n v="13"/>
    <n v="71"/>
    <x v="11"/>
    <x v="2"/>
    <n v="3"/>
  </r>
  <r>
    <x v="0"/>
    <x v="0"/>
    <x v="117"/>
    <s v="MMR001CMP021"/>
    <s v="GCA"/>
    <s v="Rural"/>
    <n v="14"/>
    <n v="71"/>
    <n v="11"/>
    <n v="56"/>
    <n v="13"/>
    <n v="71"/>
    <x v="11"/>
    <x v="1"/>
    <n v="3"/>
  </r>
  <r>
    <x v="0"/>
    <x v="0"/>
    <x v="117"/>
    <s v="MMR001CMP021"/>
    <s v="GCA"/>
    <s v="Rural"/>
    <n v="14"/>
    <n v="71"/>
    <n v="11"/>
    <n v="56"/>
    <n v="13"/>
    <n v="71"/>
    <x v="11"/>
    <x v="0"/>
    <n v="0"/>
  </r>
  <r>
    <x v="0"/>
    <x v="0"/>
    <x v="119"/>
    <s v="MMR001CMP022"/>
    <s v="GCA"/>
    <s v="Urban"/>
    <n v="7"/>
    <n v="37"/>
    <n v="7"/>
    <n v="37"/>
    <n v="7"/>
    <n v="37"/>
    <x v="11"/>
    <x v="2"/>
    <n v="2"/>
  </r>
  <r>
    <x v="0"/>
    <x v="6"/>
    <x v="109"/>
    <s v="MMR001CMP030"/>
    <s v="GCA"/>
    <s v="Urban"/>
    <n v="31"/>
    <n v="171"/>
    <n v="23"/>
    <n v="124"/>
    <n v="31"/>
    <n v="171"/>
    <x v="11"/>
    <x v="2"/>
    <n v="13"/>
  </r>
  <r>
    <x v="0"/>
    <x v="0"/>
    <x v="119"/>
    <s v="MMR001CMP022"/>
    <s v="GCA"/>
    <s v="Urban"/>
    <n v="7"/>
    <n v="37"/>
    <n v="7"/>
    <n v="37"/>
    <n v="7"/>
    <n v="37"/>
    <x v="11"/>
    <x v="0"/>
    <n v="2"/>
  </r>
  <r>
    <x v="0"/>
    <x v="4"/>
    <x v="123"/>
    <s v="MMR001CMP042"/>
    <s v="GCA"/>
    <s v="Urban"/>
    <n v="109"/>
    <n v="511"/>
    <n v="109"/>
    <n v="513"/>
    <n v="109"/>
    <n v="0"/>
    <x v="11"/>
    <x v="1"/>
    <n v="27"/>
  </r>
  <r>
    <x v="1"/>
    <x v="9"/>
    <x v="127"/>
    <s v="MMR015CMP003"/>
    <s v="GCA"/>
    <s v="Urban"/>
    <n v="48"/>
    <n v="218"/>
    <n v="44"/>
    <n v="215"/>
    <n v="44"/>
    <n v="215"/>
    <x v="11"/>
    <x v="1"/>
    <n v="6"/>
  </r>
  <r>
    <x v="1"/>
    <x v="9"/>
    <x v="127"/>
    <s v="MMR015CMP003"/>
    <s v="GCA"/>
    <s v="Urban"/>
    <n v="48"/>
    <n v="218"/>
    <n v="44"/>
    <n v="215"/>
    <n v="44"/>
    <n v="215"/>
    <x v="11"/>
    <x v="0"/>
    <n v="3"/>
  </r>
  <r>
    <x v="0"/>
    <x v="6"/>
    <x v="113"/>
    <s v="MMR001CMP026"/>
    <s v="GCA"/>
    <s v="Urban"/>
    <n v="88"/>
    <n v="482"/>
    <n v="80"/>
    <n v="427"/>
    <n v="87"/>
    <n v="480"/>
    <x v="11"/>
    <x v="0"/>
    <n v="7"/>
  </r>
  <r>
    <x v="0"/>
    <x v="6"/>
    <x v="113"/>
    <s v="MMR001CMP026"/>
    <s v="GCA"/>
    <s v="Urban"/>
    <n v="88"/>
    <n v="482"/>
    <n v="80"/>
    <n v="427"/>
    <n v="87"/>
    <n v="480"/>
    <x v="11"/>
    <x v="1"/>
    <n v="11"/>
  </r>
  <r>
    <x v="0"/>
    <x v="6"/>
    <x v="113"/>
    <s v="MMR001CMP026"/>
    <s v="GCA"/>
    <s v="Urban"/>
    <n v="88"/>
    <n v="482"/>
    <n v="80"/>
    <n v="427"/>
    <n v="87"/>
    <n v="480"/>
    <x v="11"/>
    <x v="2"/>
    <n v="18"/>
  </r>
  <r>
    <x v="0"/>
    <x v="6"/>
    <x v="110"/>
    <s v="MMR001CMP028"/>
    <s v="GCA"/>
    <s v="Rural"/>
    <n v="99"/>
    <n v="480"/>
    <n v="65"/>
    <n v="360"/>
    <n v="99"/>
    <n v="480"/>
    <x v="11"/>
    <x v="0"/>
    <n v="3"/>
  </r>
  <r>
    <x v="0"/>
    <x v="6"/>
    <x v="110"/>
    <s v="MMR001CMP028"/>
    <s v="GCA"/>
    <s v="Rural"/>
    <n v="99"/>
    <n v="480"/>
    <n v="65"/>
    <n v="360"/>
    <n v="99"/>
    <n v="480"/>
    <x v="11"/>
    <x v="1"/>
    <n v="8"/>
  </r>
  <r>
    <x v="0"/>
    <x v="6"/>
    <x v="110"/>
    <s v="MMR001CMP028"/>
    <s v="GCA"/>
    <s v="Rural"/>
    <n v="99"/>
    <n v="480"/>
    <n v="65"/>
    <n v="360"/>
    <n v="99"/>
    <n v="480"/>
    <x v="11"/>
    <x v="2"/>
    <n v="11"/>
  </r>
  <r>
    <x v="0"/>
    <x v="0"/>
    <x v="119"/>
    <s v="MMR001CMP022"/>
    <s v="GCA"/>
    <s v="Urban"/>
    <n v="7"/>
    <n v="37"/>
    <n v="7"/>
    <n v="37"/>
    <n v="7"/>
    <n v="37"/>
    <x v="11"/>
    <x v="1"/>
    <n v="0"/>
  </r>
  <r>
    <x v="1"/>
    <x v="13"/>
    <x v="105"/>
    <s v="MMR015CMP018"/>
    <s v="GCA"/>
    <s v="Rural"/>
    <n v="63"/>
    <n v="305"/>
    <n v="69"/>
    <n v="305"/>
    <n v="69"/>
    <n v="305"/>
    <x v="11"/>
    <x v="2"/>
    <n v="13"/>
  </r>
  <r>
    <x v="1"/>
    <x v="12"/>
    <x v="82"/>
    <s v="MMR015CMP009"/>
    <s v="GCA"/>
    <s v="Urban"/>
    <n v="37"/>
    <n v="159"/>
    <n v="37"/>
    <n v="159"/>
    <n v="37"/>
    <n v="172"/>
    <x v="11"/>
    <x v="2"/>
    <n v="10"/>
  </r>
  <r>
    <x v="1"/>
    <x v="14"/>
    <x v="90"/>
    <s v="MMR015CMP014"/>
    <s v="GCA"/>
    <s v="Urban"/>
    <n v="9"/>
    <n v="38"/>
    <n v="9"/>
    <n v="37"/>
    <n v="9"/>
    <n v="37"/>
    <x v="11"/>
    <x v="1"/>
    <n v="1"/>
  </r>
  <r>
    <x v="1"/>
    <x v="14"/>
    <x v="90"/>
    <s v="MMR015CMP014"/>
    <s v="GCA"/>
    <s v="Urban"/>
    <n v="9"/>
    <n v="38"/>
    <n v="9"/>
    <n v="37"/>
    <n v="9"/>
    <n v="37"/>
    <x v="11"/>
    <x v="0"/>
    <n v="0"/>
  </r>
  <r>
    <x v="1"/>
    <x v="14"/>
    <x v="90"/>
    <s v="MMR015CMP014"/>
    <s v="GCA"/>
    <s v="Urban"/>
    <n v="9"/>
    <n v="38"/>
    <n v="9"/>
    <n v="37"/>
    <n v="9"/>
    <n v="37"/>
    <x v="11"/>
    <x v="2"/>
    <n v="1"/>
  </r>
  <r>
    <x v="1"/>
    <x v="13"/>
    <x v="94"/>
    <s v="MMR015CMP016"/>
    <s v="GCA"/>
    <s v="Urban"/>
    <n v="65"/>
    <n v="285"/>
    <n v="63"/>
    <n v="286"/>
    <n v="63"/>
    <n v="286"/>
    <x v="11"/>
    <x v="1"/>
    <n v="9"/>
  </r>
  <r>
    <x v="1"/>
    <x v="13"/>
    <x v="94"/>
    <s v="MMR015CMP016"/>
    <s v="GCA"/>
    <s v="Urban"/>
    <n v="65"/>
    <n v="285"/>
    <n v="63"/>
    <n v="286"/>
    <n v="63"/>
    <n v="286"/>
    <x v="11"/>
    <x v="0"/>
    <n v="1"/>
  </r>
  <r>
    <x v="1"/>
    <x v="13"/>
    <x v="94"/>
    <s v="MMR015CMP016"/>
    <s v="GCA"/>
    <s v="Urban"/>
    <n v="65"/>
    <n v="285"/>
    <n v="63"/>
    <n v="286"/>
    <n v="63"/>
    <n v="286"/>
    <x v="11"/>
    <x v="2"/>
    <n v="10"/>
  </r>
  <r>
    <x v="0"/>
    <x v="6"/>
    <x v="122"/>
    <s v="MMR001CMP038"/>
    <s v="GCA"/>
    <s v="Urban"/>
    <n v="70"/>
    <n v="278"/>
    <n v="37"/>
    <n v="156"/>
    <n v="71"/>
    <n v="277"/>
    <x v="11"/>
    <x v="2"/>
    <n v="16"/>
  </r>
  <r>
    <x v="1"/>
    <x v="13"/>
    <x v="105"/>
    <s v="MMR015CMP018"/>
    <s v="GCA"/>
    <s v="Rural"/>
    <n v="63"/>
    <n v="305"/>
    <n v="69"/>
    <n v="305"/>
    <n v="69"/>
    <n v="305"/>
    <x v="11"/>
    <x v="0"/>
    <n v="5"/>
  </r>
  <r>
    <x v="1"/>
    <x v="13"/>
    <x v="86"/>
    <s v="MMR015CMP007"/>
    <s v="GCA"/>
    <s v="Rural"/>
    <n v="64"/>
    <n v="286"/>
    <n v="62"/>
    <n v="281"/>
    <n v="62"/>
    <n v="281"/>
    <x v="11"/>
    <x v="2"/>
    <n v="20"/>
  </r>
  <r>
    <x v="1"/>
    <x v="13"/>
    <x v="102"/>
    <s v="MMR015CMP020"/>
    <s v="GCA"/>
    <s v="Rural"/>
    <n v="218"/>
    <n v="1108"/>
    <n v="202"/>
    <n v="906"/>
    <n v="202"/>
    <n v="906"/>
    <x v="11"/>
    <x v="1"/>
    <n v="15"/>
  </r>
  <r>
    <x v="1"/>
    <x v="13"/>
    <x v="102"/>
    <s v="MMR015CMP020"/>
    <s v="GCA"/>
    <s v="Rural"/>
    <n v="218"/>
    <n v="1108"/>
    <n v="202"/>
    <n v="906"/>
    <n v="202"/>
    <n v="906"/>
    <x v="11"/>
    <x v="0"/>
    <n v="17"/>
  </r>
  <r>
    <x v="1"/>
    <x v="13"/>
    <x v="102"/>
    <s v="MMR015CMP020"/>
    <s v="GCA"/>
    <s v="Rural"/>
    <n v="218"/>
    <n v="1108"/>
    <n v="202"/>
    <n v="906"/>
    <n v="202"/>
    <n v="906"/>
    <x v="11"/>
    <x v="2"/>
    <n v="32"/>
  </r>
  <r>
    <x v="1"/>
    <x v="15"/>
    <x v="101"/>
    <s v="MMR015CMP213"/>
    <s v="GCA"/>
    <s v="Urban"/>
    <n v="56"/>
    <n v="236"/>
    <n v="52"/>
    <n v="212"/>
    <n v="52"/>
    <n v="212"/>
    <x v="11"/>
    <x v="1"/>
    <n v="8"/>
  </r>
  <r>
    <x v="1"/>
    <x v="13"/>
    <x v="100"/>
    <s v="MMR015CMP217"/>
    <s v="GCA"/>
    <s v="Mixed"/>
    <n v="23"/>
    <n v="112"/>
    <n v="22"/>
    <n v="111"/>
    <n v="22"/>
    <n v="111"/>
    <x v="11"/>
    <x v="2"/>
    <n v="5"/>
  </r>
  <r>
    <x v="1"/>
    <x v="13"/>
    <x v="100"/>
    <s v="MMR015CMP217"/>
    <s v="GCA"/>
    <s v="Mixed"/>
    <n v="23"/>
    <n v="112"/>
    <n v="22"/>
    <n v="111"/>
    <n v="22"/>
    <n v="111"/>
    <x v="11"/>
    <x v="1"/>
    <n v="4"/>
  </r>
  <r>
    <x v="1"/>
    <x v="15"/>
    <x v="101"/>
    <s v="MMR015CMP213"/>
    <s v="GCA"/>
    <s v="Urban"/>
    <n v="56"/>
    <n v="236"/>
    <n v="52"/>
    <n v="212"/>
    <n v="52"/>
    <n v="212"/>
    <x v="11"/>
    <x v="0"/>
    <n v="2"/>
  </r>
  <r>
    <x v="1"/>
    <x v="13"/>
    <x v="100"/>
    <s v="MMR015CMP217"/>
    <s v="GCA"/>
    <s v="Mixed"/>
    <n v="23"/>
    <n v="112"/>
    <n v="22"/>
    <n v="111"/>
    <n v="22"/>
    <n v="111"/>
    <x v="11"/>
    <x v="0"/>
    <n v="1"/>
  </r>
  <r>
    <x v="1"/>
    <x v="13"/>
    <x v="105"/>
    <s v="MMR015CMP018"/>
    <s v="GCA"/>
    <s v="Rural"/>
    <n v="63"/>
    <n v="305"/>
    <n v="69"/>
    <n v="305"/>
    <n v="69"/>
    <n v="305"/>
    <x v="11"/>
    <x v="1"/>
    <n v="8"/>
  </r>
  <r>
    <x v="0"/>
    <x v="8"/>
    <x v="96"/>
    <s v="MMR001CMP133"/>
    <s v="GCA"/>
    <s v="Rural"/>
    <n v="111"/>
    <n v="541"/>
    <n v="107"/>
    <n v="525"/>
    <n v="111"/>
    <n v="525"/>
    <x v="11"/>
    <x v="1"/>
    <n v="14"/>
  </r>
  <r>
    <x v="1"/>
    <x v="15"/>
    <x v="101"/>
    <s v="MMR015CMP213"/>
    <s v="GCA"/>
    <s v="Urban"/>
    <n v="56"/>
    <n v="236"/>
    <n v="52"/>
    <n v="212"/>
    <n v="52"/>
    <n v="212"/>
    <x v="11"/>
    <x v="2"/>
    <n v="10"/>
  </r>
  <r>
    <x v="0"/>
    <x v="4"/>
    <x v="123"/>
    <s v="MMR001CMP042"/>
    <s v="GCA"/>
    <s v="Urban"/>
    <n v="109"/>
    <n v="511"/>
    <n v="109"/>
    <n v="513"/>
    <n v="109"/>
    <n v="0"/>
    <x v="11"/>
    <x v="0"/>
    <n v="10"/>
  </r>
  <r>
    <x v="0"/>
    <x v="4"/>
    <x v="91"/>
    <s v="MMR001CMP195"/>
    <s v="GCA"/>
    <s v="Urban"/>
    <n v="143"/>
    <n v="638"/>
    <n v="131"/>
    <n v="593"/>
    <n v="141"/>
    <n v="638"/>
    <x v="11"/>
    <x v="0"/>
    <n v="17"/>
  </r>
  <r>
    <x v="0"/>
    <x v="4"/>
    <x v="91"/>
    <s v="MMR001CMP195"/>
    <s v="GCA"/>
    <s v="Urban"/>
    <n v="143"/>
    <n v="638"/>
    <n v="131"/>
    <n v="593"/>
    <n v="141"/>
    <n v="638"/>
    <x v="11"/>
    <x v="1"/>
    <n v="21"/>
  </r>
  <r>
    <x v="0"/>
    <x v="4"/>
    <x v="91"/>
    <s v="MMR001CMP195"/>
    <s v="GCA"/>
    <s v="Urban"/>
    <n v="143"/>
    <n v="638"/>
    <n v="131"/>
    <n v="593"/>
    <n v="141"/>
    <n v="638"/>
    <x v="11"/>
    <x v="2"/>
    <n v="38"/>
  </r>
  <r>
    <x v="0"/>
    <x v="0"/>
    <x v="93"/>
    <s v="MMR001CMP023"/>
    <s v="GCA"/>
    <s v="Urban"/>
    <n v="54"/>
    <n v="258"/>
    <n v="53"/>
    <n v="251"/>
    <n v="54"/>
    <n v="257"/>
    <x v="11"/>
    <x v="2"/>
    <n v="24"/>
  </r>
  <r>
    <x v="1"/>
    <x v="9"/>
    <x v="20"/>
    <s v="MMR015CMP001"/>
    <s v="GCA"/>
    <s v="Urban"/>
    <n v="73"/>
    <n v="388"/>
    <n v="68"/>
    <n v="343"/>
    <n v="73"/>
    <n v="380"/>
    <x v="11"/>
    <x v="0"/>
    <n v="15"/>
  </r>
  <r>
    <x v="1"/>
    <x v="9"/>
    <x v="20"/>
    <s v="MMR015CMP001"/>
    <s v="GCA"/>
    <s v="Urban"/>
    <n v="73"/>
    <n v="388"/>
    <n v="68"/>
    <n v="343"/>
    <n v="73"/>
    <n v="380"/>
    <x v="11"/>
    <x v="2"/>
    <n v="34"/>
  </r>
  <r>
    <x v="1"/>
    <x v="12"/>
    <x v="82"/>
    <s v="MMR015CMP009"/>
    <s v="GCA"/>
    <s v="Urban"/>
    <n v="37"/>
    <n v="159"/>
    <n v="37"/>
    <n v="159"/>
    <n v="37"/>
    <n v="172"/>
    <x v="11"/>
    <x v="0"/>
    <n v="4"/>
  </r>
  <r>
    <x v="1"/>
    <x v="9"/>
    <x v="97"/>
    <s v="MMR015CMP004"/>
    <s v="GCA"/>
    <s v="Urban"/>
    <n v="70"/>
    <n v="368"/>
    <n v="70"/>
    <n v="363"/>
    <n v="70"/>
    <n v="0"/>
    <x v="11"/>
    <x v="0"/>
    <n v="181"/>
  </r>
  <r>
    <x v="1"/>
    <x v="12"/>
    <x v="82"/>
    <s v="MMR015CMP009"/>
    <s v="GCA"/>
    <s v="Urban"/>
    <n v="37"/>
    <n v="159"/>
    <n v="37"/>
    <n v="159"/>
    <n v="37"/>
    <n v="172"/>
    <x v="11"/>
    <x v="1"/>
    <n v="6"/>
  </r>
  <r>
    <x v="0"/>
    <x v="8"/>
    <x v="96"/>
    <s v="MMR001CMP133"/>
    <s v="GCA"/>
    <s v="Rural"/>
    <n v="111"/>
    <n v="541"/>
    <n v="107"/>
    <n v="525"/>
    <n v="111"/>
    <n v="525"/>
    <x v="11"/>
    <x v="0"/>
    <n v="9"/>
  </r>
  <r>
    <x v="0"/>
    <x v="8"/>
    <x v="96"/>
    <s v="MMR001CMP133"/>
    <s v="GCA"/>
    <s v="Rural"/>
    <n v="111"/>
    <n v="541"/>
    <n v="107"/>
    <n v="525"/>
    <n v="111"/>
    <n v="525"/>
    <x v="11"/>
    <x v="2"/>
    <n v="23"/>
  </r>
  <r>
    <x v="1"/>
    <x v="9"/>
    <x v="97"/>
    <s v="MMR015CMP004"/>
    <s v="GCA"/>
    <s v="Urban"/>
    <n v="70"/>
    <n v="368"/>
    <n v="70"/>
    <n v="363"/>
    <n v="70"/>
    <n v="0"/>
    <x v="11"/>
    <x v="2"/>
    <n v="0"/>
  </r>
  <r>
    <x v="1"/>
    <x v="13"/>
    <x v="88"/>
    <s v="MMR015CMP006"/>
    <s v="GCA"/>
    <s v="Rural"/>
    <n v="49"/>
    <n v="270"/>
    <n v="49"/>
    <n v="261"/>
    <n v="49"/>
    <n v="261"/>
    <x v="11"/>
    <x v="0"/>
    <n v="7"/>
  </r>
  <r>
    <x v="1"/>
    <x v="13"/>
    <x v="88"/>
    <s v="MMR015CMP006"/>
    <s v="GCA"/>
    <s v="Rural"/>
    <n v="49"/>
    <n v="270"/>
    <n v="49"/>
    <n v="261"/>
    <n v="49"/>
    <n v="261"/>
    <x v="11"/>
    <x v="2"/>
    <n v="16"/>
  </r>
  <r>
    <x v="1"/>
    <x v="13"/>
    <x v="86"/>
    <s v="MMR015CMP007"/>
    <s v="GCA"/>
    <s v="Rural"/>
    <n v="64"/>
    <n v="286"/>
    <n v="62"/>
    <n v="281"/>
    <n v="62"/>
    <n v="281"/>
    <x v="11"/>
    <x v="1"/>
    <n v="13"/>
  </r>
  <r>
    <x v="1"/>
    <x v="13"/>
    <x v="86"/>
    <s v="MMR015CMP007"/>
    <s v="GCA"/>
    <s v="Rural"/>
    <n v="64"/>
    <n v="286"/>
    <n v="62"/>
    <n v="281"/>
    <n v="62"/>
    <n v="281"/>
    <x v="11"/>
    <x v="0"/>
    <n v="7"/>
  </r>
  <r>
    <x v="0"/>
    <x v="4"/>
    <x v="123"/>
    <s v="MMR001CMP042"/>
    <s v="GCA"/>
    <s v="Urban"/>
    <n v="109"/>
    <n v="511"/>
    <n v="109"/>
    <n v="513"/>
    <n v="109"/>
    <n v="0"/>
    <x v="11"/>
    <x v="2"/>
    <n v="0"/>
  </r>
  <r>
    <x v="1"/>
    <x v="9"/>
    <x v="97"/>
    <s v="MMR015CMP004"/>
    <s v="GCA"/>
    <s v="Urban"/>
    <n v="70"/>
    <n v="368"/>
    <n v="70"/>
    <n v="363"/>
    <n v="70"/>
    <n v="0"/>
    <x v="11"/>
    <x v="1"/>
    <n v="182"/>
  </r>
  <r>
    <x v="0"/>
    <x v="5"/>
    <x v="120"/>
    <s v="MMR001CMP073"/>
    <s v="GCA"/>
    <s v="Rural"/>
    <n v="45"/>
    <n v="269"/>
    <n v="39"/>
    <n v="237"/>
    <n v="39"/>
    <n v="237"/>
    <x v="11"/>
    <x v="2"/>
    <n v="14"/>
  </r>
  <r>
    <x v="0"/>
    <x v="5"/>
    <x v="115"/>
    <s v="MMR001CMP070"/>
    <s v="GCA"/>
    <s v="Urban"/>
    <n v="188"/>
    <n v="993"/>
    <n v="190"/>
    <n v="1021"/>
    <n v="190"/>
    <n v="1021"/>
    <x v="11"/>
    <x v="1"/>
    <n v="25"/>
  </r>
  <r>
    <x v="0"/>
    <x v="5"/>
    <x v="115"/>
    <s v="MMR001CMP070"/>
    <s v="GCA"/>
    <s v="Urban"/>
    <n v="188"/>
    <n v="993"/>
    <n v="190"/>
    <n v="1021"/>
    <n v="190"/>
    <n v="1021"/>
    <x v="11"/>
    <x v="0"/>
    <n v="21"/>
  </r>
  <r>
    <x v="0"/>
    <x v="7"/>
    <x v="87"/>
    <s v="MMR001CMP194"/>
    <s v="GCA"/>
    <s v="Mixed"/>
    <n v="12"/>
    <n v="52"/>
    <n v="12"/>
    <n v="56"/>
    <n v="12"/>
    <n v="56"/>
    <x v="11"/>
    <x v="2"/>
    <n v="6"/>
  </r>
  <r>
    <x v="0"/>
    <x v="7"/>
    <x v="87"/>
    <s v="MMR001CMP194"/>
    <s v="GCA"/>
    <s v="Mixed"/>
    <n v="12"/>
    <n v="52"/>
    <n v="12"/>
    <n v="56"/>
    <n v="12"/>
    <n v="56"/>
    <x v="11"/>
    <x v="1"/>
    <n v="2"/>
  </r>
  <r>
    <x v="0"/>
    <x v="5"/>
    <x v="111"/>
    <s v="MMR001CMP071"/>
    <s v="GCA"/>
    <s v="Urban"/>
    <n v="29"/>
    <n v="182"/>
    <n v="36"/>
    <n v="215"/>
    <n v="36"/>
    <n v="217"/>
    <x v="11"/>
    <x v="1"/>
    <n v="11"/>
  </r>
  <r>
    <x v="0"/>
    <x v="7"/>
    <x v="118"/>
    <s v="MMR001CMP047"/>
    <s v="GCA"/>
    <s v="Urban"/>
    <n v="652"/>
    <n v="3706"/>
    <n v="629"/>
    <n v="3794"/>
    <n v="629"/>
    <n v="3794"/>
    <x v="11"/>
    <x v="1"/>
    <n v="184"/>
  </r>
  <r>
    <x v="0"/>
    <x v="5"/>
    <x v="120"/>
    <s v="MMR001CMP073"/>
    <s v="GCA"/>
    <s v="Rural"/>
    <n v="45"/>
    <n v="269"/>
    <n v="39"/>
    <n v="237"/>
    <n v="39"/>
    <n v="237"/>
    <x v="11"/>
    <x v="0"/>
    <n v="6"/>
  </r>
  <r>
    <x v="0"/>
    <x v="8"/>
    <x v="125"/>
    <s v="MMR001CMP218"/>
    <s v="GCA"/>
    <s v="Rural"/>
    <n v="372"/>
    <n v="1443"/>
    <n v="165"/>
    <n v="1672"/>
    <n v="165"/>
    <n v="1672"/>
    <x v="11"/>
    <x v="0"/>
    <n v="63"/>
  </r>
  <r>
    <x v="0"/>
    <x v="7"/>
    <x v="124"/>
    <s v="MMR001CMP193"/>
    <s v="GCA"/>
    <s v="Rural"/>
    <n v="157"/>
    <n v="761"/>
    <n v="150"/>
    <n v="761"/>
    <n v="150"/>
    <n v="761"/>
    <x v="11"/>
    <x v="1"/>
    <n v="48"/>
  </r>
  <r>
    <x v="0"/>
    <x v="7"/>
    <x v="124"/>
    <s v="MMR001CMP193"/>
    <s v="GCA"/>
    <s v="Rural"/>
    <n v="157"/>
    <n v="761"/>
    <n v="150"/>
    <n v="761"/>
    <n v="150"/>
    <n v="761"/>
    <x v="11"/>
    <x v="0"/>
    <n v="30"/>
  </r>
  <r>
    <x v="0"/>
    <x v="7"/>
    <x v="124"/>
    <s v="MMR001CMP193"/>
    <s v="GCA"/>
    <s v="Rural"/>
    <n v="157"/>
    <n v="761"/>
    <n v="150"/>
    <n v="761"/>
    <n v="150"/>
    <n v="761"/>
    <x v="11"/>
    <x v="2"/>
    <n v="78"/>
  </r>
  <r>
    <x v="0"/>
    <x v="5"/>
    <x v="115"/>
    <s v="MMR001CMP070"/>
    <s v="GCA"/>
    <s v="Urban"/>
    <n v="188"/>
    <n v="993"/>
    <n v="190"/>
    <n v="1021"/>
    <n v="190"/>
    <n v="1021"/>
    <x v="11"/>
    <x v="2"/>
    <n v="46"/>
  </r>
  <r>
    <x v="0"/>
    <x v="5"/>
    <x v="92"/>
    <s v="MMR001CMP056"/>
    <s v="GCA"/>
    <s v="Urban"/>
    <n v="207"/>
    <n v="1863"/>
    <n v="391"/>
    <n v="1820"/>
    <n v="391"/>
    <n v="1820"/>
    <x v="11"/>
    <x v="2"/>
    <n v="266"/>
  </r>
  <r>
    <x v="0"/>
    <x v="7"/>
    <x v="118"/>
    <s v="MMR001CMP047"/>
    <s v="GCA"/>
    <s v="Urban"/>
    <n v="652"/>
    <n v="3706"/>
    <n v="629"/>
    <n v="3794"/>
    <n v="629"/>
    <n v="3794"/>
    <x v="11"/>
    <x v="2"/>
    <n v="269"/>
  </r>
  <r>
    <x v="0"/>
    <x v="7"/>
    <x v="85"/>
    <s v="MMR001CMP052"/>
    <s v="GCA"/>
    <s v="Urban"/>
    <n v="43"/>
    <n v="237"/>
    <n v="39"/>
    <n v="223"/>
    <n v="39"/>
    <n v="223"/>
    <x v="11"/>
    <x v="0"/>
    <n v="2"/>
  </r>
  <r>
    <x v="0"/>
    <x v="7"/>
    <x v="85"/>
    <s v="MMR001CMP052"/>
    <s v="GCA"/>
    <s v="Urban"/>
    <n v="43"/>
    <n v="237"/>
    <n v="39"/>
    <n v="223"/>
    <n v="39"/>
    <n v="223"/>
    <x v="11"/>
    <x v="1"/>
    <n v="4"/>
  </r>
  <r>
    <x v="0"/>
    <x v="7"/>
    <x v="85"/>
    <s v="MMR001CMP052"/>
    <s v="GCA"/>
    <s v="Urban"/>
    <n v="43"/>
    <n v="237"/>
    <n v="39"/>
    <n v="223"/>
    <n v="39"/>
    <n v="223"/>
    <x v="11"/>
    <x v="2"/>
    <n v="6"/>
  </r>
  <r>
    <x v="0"/>
    <x v="7"/>
    <x v="118"/>
    <s v="MMR001CMP047"/>
    <s v="GCA"/>
    <s v="Urban"/>
    <n v="652"/>
    <n v="3706"/>
    <n v="629"/>
    <n v="3794"/>
    <n v="629"/>
    <n v="3794"/>
    <x v="11"/>
    <x v="0"/>
    <n v="85"/>
  </r>
  <r>
    <x v="0"/>
    <x v="8"/>
    <x v="107"/>
    <s v="MMR001CMP066"/>
    <s v="GCA"/>
    <s v="Urban"/>
    <n v="221"/>
    <n v="1003"/>
    <n v="192"/>
    <n v="873"/>
    <n v="192"/>
    <n v="873"/>
    <x v="11"/>
    <x v="2"/>
    <n v="50"/>
  </r>
  <r>
    <x v="0"/>
    <x v="5"/>
    <x v="111"/>
    <s v="MMR001CMP071"/>
    <s v="GCA"/>
    <s v="Urban"/>
    <n v="29"/>
    <n v="182"/>
    <n v="36"/>
    <n v="215"/>
    <n v="36"/>
    <n v="217"/>
    <x v="11"/>
    <x v="0"/>
    <n v="5"/>
  </r>
  <r>
    <x v="0"/>
    <x v="8"/>
    <x v="107"/>
    <s v="MMR001CMP066"/>
    <s v="GCA"/>
    <s v="Urban"/>
    <n v="221"/>
    <n v="1003"/>
    <n v="192"/>
    <n v="873"/>
    <n v="192"/>
    <n v="873"/>
    <x v="11"/>
    <x v="1"/>
    <n v="31"/>
  </r>
  <r>
    <x v="0"/>
    <x v="8"/>
    <x v="107"/>
    <s v="MMR001CMP066"/>
    <s v="GCA"/>
    <s v="Urban"/>
    <n v="221"/>
    <n v="1003"/>
    <n v="192"/>
    <n v="873"/>
    <n v="192"/>
    <n v="873"/>
    <x v="11"/>
    <x v="0"/>
    <n v="19"/>
  </r>
  <r>
    <x v="0"/>
    <x v="5"/>
    <x v="120"/>
    <s v="MMR001CMP073"/>
    <s v="GCA"/>
    <s v="Rural"/>
    <n v="45"/>
    <n v="269"/>
    <n v="39"/>
    <n v="237"/>
    <n v="39"/>
    <n v="237"/>
    <x v="11"/>
    <x v="1"/>
    <n v="8"/>
  </r>
  <r>
    <x v="0"/>
    <x v="5"/>
    <x v="92"/>
    <s v="MMR001CMP056"/>
    <s v="GCA"/>
    <s v="Urban"/>
    <n v="207"/>
    <n v="1863"/>
    <n v="391"/>
    <n v="1820"/>
    <n v="391"/>
    <n v="1820"/>
    <x v="11"/>
    <x v="1"/>
    <n v="143"/>
  </r>
  <r>
    <x v="0"/>
    <x v="5"/>
    <x v="92"/>
    <s v="MMR001CMP056"/>
    <s v="GCA"/>
    <s v="Urban"/>
    <n v="207"/>
    <n v="1863"/>
    <n v="391"/>
    <n v="1820"/>
    <n v="391"/>
    <n v="1820"/>
    <x v="11"/>
    <x v="0"/>
    <n v="123"/>
  </r>
  <r>
    <x v="0"/>
    <x v="7"/>
    <x v="87"/>
    <s v="MMR001CMP194"/>
    <s v="GCA"/>
    <s v="Mixed"/>
    <n v="12"/>
    <n v="52"/>
    <n v="12"/>
    <n v="56"/>
    <n v="12"/>
    <n v="56"/>
    <x v="11"/>
    <x v="0"/>
    <n v="4"/>
  </r>
  <r>
    <x v="0"/>
    <x v="5"/>
    <x v="111"/>
    <s v="MMR001CMP071"/>
    <s v="GCA"/>
    <s v="Urban"/>
    <n v="29"/>
    <n v="182"/>
    <n v="36"/>
    <n v="215"/>
    <n v="36"/>
    <n v="217"/>
    <x v="11"/>
    <x v="2"/>
    <n v="16"/>
  </r>
  <r>
    <x v="0"/>
    <x v="8"/>
    <x v="125"/>
    <s v="MMR001CMP218"/>
    <s v="GCA"/>
    <s v="Rural"/>
    <n v="372"/>
    <n v="1443"/>
    <n v="165"/>
    <n v="1672"/>
    <n v="165"/>
    <n v="1672"/>
    <x v="11"/>
    <x v="2"/>
    <n v="134"/>
  </r>
  <r>
    <x v="0"/>
    <x v="8"/>
    <x v="125"/>
    <s v="MMR001CMP218"/>
    <s v="GCA"/>
    <s v="Rural"/>
    <n v="372"/>
    <n v="1443"/>
    <n v="165"/>
    <n v="1672"/>
    <n v="165"/>
    <n v="1672"/>
    <x v="11"/>
    <x v="1"/>
    <n v="71"/>
  </r>
  <r>
    <x v="0"/>
    <x v="1"/>
    <x v="32"/>
    <s v="MMR001CMP168"/>
    <s v="GCA"/>
    <s v="Rural"/>
    <n v="66"/>
    <n v="367"/>
    <n v="60"/>
    <n v="374"/>
    <n v="70"/>
    <n v="366"/>
    <x v="12"/>
    <x v="0"/>
    <n v="182"/>
  </r>
  <r>
    <x v="0"/>
    <x v="3"/>
    <x v="57"/>
    <s v="MMR001CMP079"/>
    <s v="GCA"/>
    <s v="Urban"/>
    <n v="14"/>
    <n v="44"/>
    <n v="12"/>
    <n v="42"/>
    <n v="12"/>
    <n v="42"/>
    <x v="12"/>
    <x v="1"/>
    <n v="25"/>
  </r>
  <r>
    <x v="0"/>
    <x v="1"/>
    <x v="32"/>
    <s v="MMR001CMP168"/>
    <s v="GCA"/>
    <s v="Rural"/>
    <n v="66"/>
    <n v="367"/>
    <n v="60"/>
    <n v="374"/>
    <n v="70"/>
    <n v="366"/>
    <x v="12"/>
    <x v="1"/>
    <n v="184"/>
  </r>
  <r>
    <x v="0"/>
    <x v="3"/>
    <x v="57"/>
    <s v="MMR001CMP079"/>
    <s v="GCA"/>
    <s v="Urban"/>
    <n v="14"/>
    <n v="44"/>
    <n v="12"/>
    <n v="42"/>
    <n v="12"/>
    <n v="42"/>
    <x v="12"/>
    <x v="2"/>
    <n v="42"/>
  </r>
  <r>
    <x v="0"/>
    <x v="0"/>
    <x v="64"/>
    <s v="MMR001CMP005"/>
    <s v="GCA"/>
    <s v="Urban"/>
    <n v="43"/>
    <n v="216"/>
    <n v="32"/>
    <n v="171"/>
    <n v="43"/>
    <n v="216"/>
    <x v="12"/>
    <x v="0"/>
    <n v="100"/>
  </r>
  <r>
    <x v="0"/>
    <x v="0"/>
    <x v="63"/>
    <s v="MMR001CMP007"/>
    <s v="GCA"/>
    <s v="Urban"/>
    <n v="22"/>
    <n v="111"/>
    <n v="21"/>
    <n v="102"/>
    <n v="22"/>
    <n v="111"/>
    <x v="12"/>
    <x v="2"/>
    <n v="111"/>
  </r>
  <r>
    <x v="0"/>
    <x v="0"/>
    <x v="63"/>
    <s v="MMR001CMP007"/>
    <s v="GCA"/>
    <s v="Urban"/>
    <n v="22"/>
    <n v="111"/>
    <n v="21"/>
    <n v="102"/>
    <n v="22"/>
    <n v="111"/>
    <x v="12"/>
    <x v="1"/>
    <n v="58"/>
  </r>
  <r>
    <x v="0"/>
    <x v="1"/>
    <x v="32"/>
    <s v="MMR001CMP168"/>
    <s v="GCA"/>
    <s v="Rural"/>
    <n v="66"/>
    <n v="367"/>
    <n v="60"/>
    <n v="374"/>
    <n v="70"/>
    <n v="366"/>
    <x v="12"/>
    <x v="2"/>
    <n v="366"/>
  </r>
  <r>
    <x v="0"/>
    <x v="0"/>
    <x v="63"/>
    <s v="MMR001CMP007"/>
    <s v="GCA"/>
    <s v="Urban"/>
    <n v="22"/>
    <n v="111"/>
    <n v="21"/>
    <n v="102"/>
    <n v="22"/>
    <n v="111"/>
    <x v="12"/>
    <x v="0"/>
    <n v="53"/>
  </r>
  <r>
    <x v="0"/>
    <x v="0"/>
    <x v="64"/>
    <s v="MMR001CMP005"/>
    <s v="GCA"/>
    <s v="Urban"/>
    <n v="43"/>
    <n v="216"/>
    <n v="32"/>
    <n v="171"/>
    <n v="43"/>
    <n v="216"/>
    <x v="12"/>
    <x v="1"/>
    <n v="116"/>
  </r>
  <r>
    <x v="0"/>
    <x v="0"/>
    <x v="64"/>
    <s v="MMR001CMP005"/>
    <s v="GCA"/>
    <s v="Urban"/>
    <n v="43"/>
    <n v="216"/>
    <n v="32"/>
    <n v="171"/>
    <n v="43"/>
    <n v="216"/>
    <x v="12"/>
    <x v="2"/>
    <n v="216"/>
  </r>
  <r>
    <x v="0"/>
    <x v="3"/>
    <x v="3"/>
    <s v="MMR001CMP078"/>
    <s v="GCA"/>
    <s v="Mixed"/>
    <n v="13"/>
    <n v="64"/>
    <n v="13"/>
    <n v="64"/>
    <n v="13"/>
    <n v="64"/>
    <x v="12"/>
    <x v="2"/>
    <n v="64"/>
  </r>
  <r>
    <x v="0"/>
    <x v="8"/>
    <x v="79"/>
    <s v="MMR001CMP230"/>
    <s v="GCA"/>
    <s v="Rural"/>
    <n v="113"/>
    <n v="490"/>
    <n v="113"/>
    <n v="476"/>
    <n v="113"/>
    <n v="476"/>
    <x v="12"/>
    <x v="2"/>
    <n v="476"/>
  </r>
  <r>
    <x v="0"/>
    <x v="0"/>
    <x v="46"/>
    <s v="MMR001CMP011"/>
    <s v="GCA"/>
    <s v="Urban"/>
    <n v="50"/>
    <n v="236"/>
    <n v="8"/>
    <n v="35"/>
    <n v="8"/>
    <n v="35"/>
    <x v="12"/>
    <x v="2"/>
    <n v="35"/>
  </r>
  <r>
    <x v="1"/>
    <x v="9"/>
    <x v="20"/>
    <s v="MMR015CMP001"/>
    <s v="GCA"/>
    <s v="Urban"/>
    <n v="73"/>
    <n v="388"/>
    <n v="68"/>
    <n v="343"/>
    <n v="73"/>
    <n v="380"/>
    <x v="12"/>
    <x v="1"/>
    <n v="202"/>
  </r>
  <r>
    <x v="0"/>
    <x v="0"/>
    <x v="74"/>
    <s v="MMR001CMP010"/>
    <s v="GCA"/>
    <s v="Urban"/>
    <n v="6"/>
    <n v="39"/>
    <n v="6"/>
    <n v="39"/>
    <n v="28"/>
    <n v="145"/>
    <x v="12"/>
    <x v="0"/>
    <n v="60"/>
  </r>
  <r>
    <x v="0"/>
    <x v="0"/>
    <x v="74"/>
    <s v="MMR001CMP010"/>
    <s v="GCA"/>
    <s v="Urban"/>
    <n v="6"/>
    <n v="39"/>
    <n v="6"/>
    <n v="39"/>
    <n v="28"/>
    <n v="145"/>
    <x v="12"/>
    <x v="1"/>
    <n v="85"/>
  </r>
  <r>
    <x v="0"/>
    <x v="5"/>
    <x v="72"/>
    <s v="MMR001CMP126"/>
    <s v="NGCA"/>
    <s v="Mixed"/>
    <n v="677"/>
    <n v="3622"/>
    <n v="678"/>
    <n v="3741"/>
    <n v="678"/>
    <n v="0"/>
    <x v="12"/>
    <x v="0"/>
    <n v="1547"/>
  </r>
  <r>
    <x v="0"/>
    <x v="0"/>
    <x v="74"/>
    <s v="MMR001CMP010"/>
    <s v="GCA"/>
    <s v="Urban"/>
    <n v="6"/>
    <n v="39"/>
    <n v="6"/>
    <n v="39"/>
    <n v="28"/>
    <n v="145"/>
    <x v="12"/>
    <x v="2"/>
    <n v="145"/>
  </r>
  <r>
    <x v="0"/>
    <x v="1"/>
    <x v="27"/>
    <s v="MMR001CMP182"/>
    <s v="GCA"/>
    <s v="Urban"/>
    <n v="10"/>
    <n v="39"/>
    <n v="9"/>
    <n v="37"/>
    <n v="9"/>
    <n v="0"/>
    <x v="12"/>
    <x v="2"/>
    <n v="0"/>
  </r>
  <r>
    <x v="0"/>
    <x v="3"/>
    <x v="57"/>
    <s v="MMR001CMP079"/>
    <s v="GCA"/>
    <s v="Urban"/>
    <n v="14"/>
    <n v="44"/>
    <n v="12"/>
    <n v="42"/>
    <n v="12"/>
    <n v="42"/>
    <x v="12"/>
    <x v="0"/>
    <n v="17"/>
  </r>
  <r>
    <x v="0"/>
    <x v="8"/>
    <x v="71"/>
    <s v="MMR001CMP228"/>
    <s v="GCA"/>
    <s v="Rural"/>
    <n v="123"/>
    <n v="555"/>
    <n v="443"/>
    <n v="2248"/>
    <n v="443"/>
    <n v="0"/>
    <x v="12"/>
    <x v="2"/>
    <n v="0"/>
  </r>
  <r>
    <x v="0"/>
    <x v="1"/>
    <x v="17"/>
    <s v="MMR001CMP190"/>
    <s v="GCA"/>
    <s v="Urban"/>
    <n v="14"/>
    <n v="83"/>
    <n v="13"/>
    <n v="83"/>
    <n v="13"/>
    <n v="0"/>
    <x v="12"/>
    <x v="1"/>
    <n v="39"/>
  </r>
  <r>
    <x v="0"/>
    <x v="5"/>
    <x v="72"/>
    <s v="MMR001CMP126"/>
    <s v="NGCA"/>
    <s v="Mixed"/>
    <n v="677"/>
    <n v="3622"/>
    <n v="678"/>
    <n v="3741"/>
    <n v="678"/>
    <n v="0"/>
    <x v="12"/>
    <x v="1"/>
    <n v="2194"/>
  </r>
  <r>
    <x v="0"/>
    <x v="1"/>
    <x v="59"/>
    <s v="MMR001CMP167"/>
    <s v="GCA"/>
    <s v="Rural"/>
    <n v="15"/>
    <n v="74"/>
    <n v="16"/>
    <n v="73"/>
    <n v="16"/>
    <n v="0"/>
    <x v="12"/>
    <x v="2"/>
    <n v="0"/>
  </r>
  <r>
    <x v="0"/>
    <x v="6"/>
    <x v="22"/>
    <s v="MMR001CMP027"/>
    <s v="GCA"/>
    <s v="Rural"/>
    <n v="22"/>
    <n v="128"/>
    <n v="21"/>
    <n v="123"/>
    <n v="22"/>
    <n v="128"/>
    <x v="12"/>
    <x v="2"/>
    <n v="128"/>
  </r>
  <r>
    <x v="0"/>
    <x v="5"/>
    <x v="72"/>
    <s v="MMR001CMP126"/>
    <s v="NGCA"/>
    <s v="Mixed"/>
    <n v="677"/>
    <n v="3622"/>
    <n v="678"/>
    <n v="3741"/>
    <n v="678"/>
    <n v="0"/>
    <x v="12"/>
    <x v="2"/>
    <n v="0"/>
  </r>
  <r>
    <x v="0"/>
    <x v="8"/>
    <x v="71"/>
    <s v="MMR001CMP228"/>
    <s v="GCA"/>
    <s v="Rural"/>
    <n v="123"/>
    <n v="555"/>
    <n v="443"/>
    <n v="2248"/>
    <n v="443"/>
    <n v="0"/>
    <x v="12"/>
    <x v="0"/>
    <n v="1057"/>
  </r>
  <r>
    <x v="0"/>
    <x v="6"/>
    <x v="22"/>
    <s v="MMR001CMP027"/>
    <s v="GCA"/>
    <s v="Rural"/>
    <n v="22"/>
    <n v="128"/>
    <n v="21"/>
    <n v="123"/>
    <n v="22"/>
    <n v="128"/>
    <x v="12"/>
    <x v="0"/>
    <n v="61"/>
  </r>
  <r>
    <x v="0"/>
    <x v="1"/>
    <x v="59"/>
    <s v="MMR001CMP167"/>
    <s v="GCA"/>
    <s v="Rural"/>
    <n v="15"/>
    <n v="74"/>
    <n v="16"/>
    <n v="73"/>
    <n v="16"/>
    <n v="0"/>
    <x v="12"/>
    <x v="0"/>
    <n v="39"/>
  </r>
  <r>
    <x v="0"/>
    <x v="1"/>
    <x v="17"/>
    <s v="MMR001CMP190"/>
    <s v="GCA"/>
    <s v="Urban"/>
    <n v="14"/>
    <n v="83"/>
    <n v="13"/>
    <n v="83"/>
    <n v="13"/>
    <n v="0"/>
    <x v="12"/>
    <x v="2"/>
    <n v="0"/>
  </r>
  <r>
    <x v="0"/>
    <x v="1"/>
    <x v="17"/>
    <s v="MMR001CMP190"/>
    <s v="GCA"/>
    <s v="Urban"/>
    <n v="14"/>
    <n v="83"/>
    <n v="13"/>
    <n v="83"/>
    <n v="13"/>
    <n v="0"/>
    <x v="12"/>
    <x v="0"/>
    <n v="44"/>
  </r>
  <r>
    <x v="0"/>
    <x v="1"/>
    <x v="59"/>
    <s v="MMR001CMP167"/>
    <s v="GCA"/>
    <s v="Rural"/>
    <n v="15"/>
    <n v="74"/>
    <n v="16"/>
    <n v="73"/>
    <n v="16"/>
    <n v="0"/>
    <x v="12"/>
    <x v="1"/>
    <n v="34"/>
  </r>
  <r>
    <x v="0"/>
    <x v="8"/>
    <x v="71"/>
    <s v="MMR001CMP228"/>
    <s v="GCA"/>
    <s v="Rural"/>
    <n v="123"/>
    <n v="555"/>
    <n v="443"/>
    <n v="2248"/>
    <n v="443"/>
    <n v="0"/>
    <x v="12"/>
    <x v="1"/>
    <n v="1191"/>
  </r>
  <r>
    <x v="0"/>
    <x v="0"/>
    <x v="67"/>
    <s v="MMR001CMP006"/>
    <s v="GCA"/>
    <s v="Urban"/>
    <n v="95"/>
    <n v="385"/>
    <m/>
    <m/>
    <m/>
    <n v="395"/>
    <x v="12"/>
    <x v="2"/>
    <n v="395"/>
  </r>
  <r>
    <x v="0"/>
    <x v="10"/>
    <x v="23"/>
    <s v="MMR001CMP152"/>
    <s v="GCA"/>
    <s v="Rural"/>
    <n v="18"/>
    <n v="141"/>
    <n v="13"/>
    <n v="76"/>
    <n v="19"/>
    <n v="100"/>
    <x v="12"/>
    <x v="2"/>
    <n v="100"/>
  </r>
  <r>
    <x v="0"/>
    <x v="1"/>
    <x v="54"/>
    <s v="MMR001CMP148"/>
    <s v="GCA"/>
    <s v="Mixed"/>
    <n v="14"/>
    <n v="47"/>
    <n v="14"/>
    <n v="47"/>
    <n v="14"/>
    <n v="47"/>
    <x v="12"/>
    <x v="0"/>
    <n v="22"/>
  </r>
  <r>
    <x v="0"/>
    <x v="7"/>
    <x v="29"/>
    <s v="MMR001CMP050"/>
    <s v="GCA"/>
    <s v="Urban"/>
    <n v="274"/>
    <n v="1349"/>
    <n v="255"/>
    <n v="1126"/>
    <n v="255"/>
    <n v="0"/>
    <x v="12"/>
    <x v="2"/>
    <n v="0"/>
  </r>
  <r>
    <x v="0"/>
    <x v="1"/>
    <x v="25"/>
    <s v="MMR001CMP091"/>
    <s v="GCA"/>
    <s v="Urban"/>
    <n v="5"/>
    <n v="26"/>
    <n v="5"/>
    <n v="27"/>
    <n v="5"/>
    <n v="0"/>
    <x v="12"/>
    <x v="0"/>
    <n v="14"/>
  </r>
  <r>
    <x v="0"/>
    <x v="1"/>
    <x v="25"/>
    <s v="MMR001CMP091"/>
    <s v="GCA"/>
    <s v="Urban"/>
    <n v="5"/>
    <n v="26"/>
    <n v="5"/>
    <n v="27"/>
    <n v="5"/>
    <n v="0"/>
    <x v="12"/>
    <x v="1"/>
    <n v="13"/>
  </r>
  <r>
    <x v="0"/>
    <x v="1"/>
    <x v="25"/>
    <s v="MMR001CMP091"/>
    <s v="GCA"/>
    <s v="Urban"/>
    <n v="5"/>
    <n v="26"/>
    <n v="5"/>
    <n v="27"/>
    <n v="5"/>
    <n v="0"/>
    <x v="12"/>
    <x v="2"/>
    <n v="0"/>
  </r>
  <r>
    <x v="0"/>
    <x v="3"/>
    <x v="116"/>
    <s v="MMR001CMP236"/>
    <s v="GCA"/>
    <s v="Rural"/>
    <n v="40"/>
    <n v="158"/>
    <n v="31"/>
    <n v="138"/>
    <n v="31"/>
    <n v="138"/>
    <x v="12"/>
    <x v="0"/>
    <n v="71"/>
  </r>
  <r>
    <x v="0"/>
    <x v="0"/>
    <x v="67"/>
    <s v="MMR001CMP006"/>
    <s v="GCA"/>
    <s v="Urban"/>
    <n v="95"/>
    <n v="385"/>
    <m/>
    <m/>
    <m/>
    <n v="395"/>
    <x v="12"/>
    <x v="0"/>
    <n v="185"/>
  </r>
  <r>
    <x v="0"/>
    <x v="0"/>
    <x v="67"/>
    <s v="MMR001CMP006"/>
    <s v="GCA"/>
    <s v="Urban"/>
    <n v="95"/>
    <n v="385"/>
    <m/>
    <m/>
    <m/>
    <n v="395"/>
    <x v="12"/>
    <x v="1"/>
    <n v="210"/>
  </r>
  <r>
    <x v="0"/>
    <x v="0"/>
    <x v="5"/>
    <s v="MMR001CMP012"/>
    <s v="GCA"/>
    <s v="Urban"/>
    <n v="6"/>
    <n v="28"/>
    <n v="6"/>
    <n v="31"/>
    <n v="6"/>
    <n v="31"/>
    <x v="12"/>
    <x v="0"/>
    <n v="13"/>
  </r>
  <r>
    <x v="0"/>
    <x v="0"/>
    <x v="5"/>
    <s v="MMR001CMP012"/>
    <s v="GCA"/>
    <s v="Urban"/>
    <n v="6"/>
    <n v="28"/>
    <n v="6"/>
    <n v="31"/>
    <n v="6"/>
    <n v="31"/>
    <x v="12"/>
    <x v="1"/>
    <n v="18"/>
  </r>
  <r>
    <x v="0"/>
    <x v="1"/>
    <x v="27"/>
    <s v="MMR001CMP182"/>
    <s v="GCA"/>
    <s v="Urban"/>
    <n v="10"/>
    <n v="39"/>
    <n v="9"/>
    <n v="37"/>
    <n v="9"/>
    <n v="0"/>
    <x v="12"/>
    <x v="0"/>
    <n v="13"/>
  </r>
  <r>
    <x v="0"/>
    <x v="0"/>
    <x v="78"/>
    <s v="MMR001CMP014"/>
    <s v="GCA"/>
    <s v="Urban"/>
    <n v="138"/>
    <n v="697"/>
    <n v="82"/>
    <n v="467"/>
    <n v="138"/>
    <n v="697"/>
    <x v="12"/>
    <x v="0"/>
    <n v="330"/>
  </r>
  <r>
    <x v="0"/>
    <x v="10"/>
    <x v="23"/>
    <s v="MMR001CMP152"/>
    <s v="GCA"/>
    <s v="Rural"/>
    <n v="18"/>
    <n v="141"/>
    <n v="13"/>
    <n v="76"/>
    <n v="19"/>
    <n v="100"/>
    <x v="12"/>
    <x v="0"/>
    <n v="53"/>
  </r>
  <r>
    <x v="0"/>
    <x v="0"/>
    <x v="78"/>
    <s v="MMR001CMP014"/>
    <s v="GCA"/>
    <s v="Urban"/>
    <n v="138"/>
    <n v="697"/>
    <n v="82"/>
    <n v="467"/>
    <n v="138"/>
    <n v="697"/>
    <x v="12"/>
    <x v="1"/>
    <n v="367"/>
  </r>
  <r>
    <x v="0"/>
    <x v="2"/>
    <x v="2"/>
    <s v="MMR001CMP068"/>
    <s v="GCA"/>
    <s v="Urban"/>
    <n v="41"/>
    <n v="152"/>
    <n v="38"/>
    <n v="165"/>
    <n v="38"/>
    <n v="0"/>
    <x v="12"/>
    <x v="2"/>
    <n v="0"/>
  </r>
  <r>
    <x v="0"/>
    <x v="0"/>
    <x v="66"/>
    <s v="MMR001CMP020"/>
    <s v="GCA"/>
    <s v="Rural"/>
    <n v="21"/>
    <n v="99"/>
    <n v="18"/>
    <n v="89"/>
    <n v="21"/>
    <n v="99"/>
    <x v="12"/>
    <x v="2"/>
    <n v="99"/>
  </r>
  <r>
    <x v="0"/>
    <x v="0"/>
    <x v="78"/>
    <s v="MMR001CMP014"/>
    <s v="GCA"/>
    <s v="Urban"/>
    <n v="138"/>
    <n v="697"/>
    <n v="82"/>
    <n v="467"/>
    <n v="138"/>
    <n v="697"/>
    <x v="12"/>
    <x v="2"/>
    <n v="697"/>
  </r>
  <r>
    <x v="0"/>
    <x v="2"/>
    <x v="2"/>
    <s v="MMR001CMP068"/>
    <s v="GCA"/>
    <s v="Urban"/>
    <n v="41"/>
    <n v="152"/>
    <n v="38"/>
    <n v="165"/>
    <n v="38"/>
    <n v="0"/>
    <x v="12"/>
    <x v="1"/>
    <n v="98"/>
  </r>
  <r>
    <x v="0"/>
    <x v="0"/>
    <x v="66"/>
    <s v="MMR001CMP020"/>
    <s v="GCA"/>
    <s v="Rural"/>
    <n v="21"/>
    <n v="99"/>
    <n v="18"/>
    <n v="89"/>
    <n v="21"/>
    <n v="99"/>
    <x v="12"/>
    <x v="1"/>
    <n v="58"/>
  </r>
  <r>
    <x v="0"/>
    <x v="2"/>
    <x v="2"/>
    <s v="MMR001CMP068"/>
    <s v="GCA"/>
    <s v="Urban"/>
    <n v="41"/>
    <n v="152"/>
    <n v="38"/>
    <n v="165"/>
    <n v="38"/>
    <n v="0"/>
    <x v="12"/>
    <x v="0"/>
    <n v="67"/>
  </r>
  <r>
    <x v="0"/>
    <x v="0"/>
    <x v="66"/>
    <s v="MMR001CMP020"/>
    <s v="GCA"/>
    <s v="Rural"/>
    <n v="21"/>
    <n v="99"/>
    <n v="18"/>
    <n v="89"/>
    <n v="21"/>
    <n v="99"/>
    <x v="12"/>
    <x v="0"/>
    <n v="41"/>
  </r>
  <r>
    <x v="0"/>
    <x v="1"/>
    <x v="80"/>
    <s v="MMR001CMP192"/>
    <s v="GCA"/>
    <s v="Urban"/>
    <n v="17"/>
    <n v="64"/>
    <n v="12"/>
    <n v="47"/>
    <n v="12"/>
    <n v="0"/>
    <x v="12"/>
    <x v="2"/>
    <n v="0"/>
  </r>
  <r>
    <x v="0"/>
    <x v="1"/>
    <x v="80"/>
    <s v="MMR001CMP192"/>
    <s v="GCA"/>
    <s v="Urban"/>
    <n v="17"/>
    <n v="64"/>
    <n v="12"/>
    <n v="47"/>
    <n v="12"/>
    <n v="0"/>
    <x v="12"/>
    <x v="1"/>
    <n v="19"/>
  </r>
  <r>
    <x v="0"/>
    <x v="1"/>
    <x v="80"/>
    <s v="MMR001CMP192"/>
    <s v="GCA"/>
    <s v="Urban"/>
    <n v="17"/>
    <n v="64"/>
    <n v="12"/>
    <n v="47"/>
    <n v="12"/>
    <n v="0"/>
    <x v="12"/>
    <x v="0"/>
    <n v="28"/>
  </r>
  <r>
    <x v="0"/>
    <x v="0"/>
    <x v="5"/>
    <s v="MMR001CMP012"/>
    <s v="GCA"/>
    <s v="Urban"/>
    <n v="6"/>
    <n v="28"/>
    <n v="6"/>
    <n v="31"/>
    <n v="6"/>
    <n v="31"/>
    <x v="12"/>
    <x v="2"/>
    <n v="31"/>
  </r>
  <r>
    <x v="0"/>
    <x v="0"/>
    <x v="68"/>
    <s v="MMR001CMP002"/>
    <s v="GCA"/>
    <s v="Urban"/>
    <n v="57"/>
    <n v="233"/>
    <n v="58"/>
    <n v="241"/>
    <n v="58"/>
    <n v="241"/>
    <x v="12"/>
    <x v="1"/>
    <n v="139"/>
  </r>
  <r>
    <x v="0"/>
    <x v="3"/>
    <x v="3"/>
    <s v="MMR001CMP078"/>
    <s v="GCA"/>
    <s v="Mixed"/>
    <n v="13"/>
    <n v="64"/>
    <n v="13"/>
    <n v="64"/>
    <n v="13"/>
    <n v="64"/>
    <x v="12"/>
    <x v="0"/>
    <n v="38"/>
  </r>
  <r>
    <x v="0"/>
    <x v="7"/>
    <x v="77"/>
    <s v="MMR001CMP054"/>
    <s v="GCA"/>
    <s v="Rural"/>
    <n v="20"/>
    <n v="103"/>
    <n v="19"/>
    <n v="108"/>
    <n v="19"/>
    <n v="0"/>
    <x v="12"/>
    <x v="0"/>
    <n v="51"/>
  </r>
  <r>
    <x v="0"/>
    <x v="1"/>
    <x v="52"/>
    <s v="MMR001CMP191"/>
    <s v="GCA"/>
    <s v="Urban"/>
    <n v="13"/>
    <n v="75"/>
    <n v="8"/>
    <n v="46"/>
    <n v="8"/>
    <n v="0"/>
    <x v="12"/>
    <x v="2"/>
    <n v="0"/>
  </r>
  <r>
    <x v="0"/>
    <x v="1"/>
    <x v="52"/>
    <s v="MMR001CMP191"/>
    <s v="GCA"/>
    <s v="Urban"/>
    <n v="13"/>
    <n v="75"/>
    <n v="8"/>
    <n v="46"/>
    <n v="8"/>
    <n v="0"/>
    <x v="12"/>
    <x v="1"/>
    <n v="23"/>
  </r>
  <r>
    <x v="0"/>
    <x v="7"/>
    <x v="77"/>
    <s v="MMR001CMP054"/>
    <s v="GCA"/>
    <s v="Rural"/>
    <n v="20"/>
    <n v="103"/>
    <n v="19"/>
    <n v="108"/>
    <n v="19"/>
    <n v="0"/>
    <x v="12"/>
    <x v="1"/>
    <n v="57"/>
  </r>
  <r>
    <x v="0"/>
    <x v="7"/>
    <x v="77"/>
    <s v="MMR001CMP054"/>
    <s v="GCA"/>
    <s v="Rural"/>
    <n v="20"/>
    <n v="103"/>
    <n v="19"/>
    <n v="108"/>
    <n v="19"/>
    <n v="0"/>
    <x v="12"/>
    <x v="2"/>
    <n v="0"/>
  </r>
  <r>
    <x v="0"/>
    <x v="8"/>
    <x v="24"/>
    <s v="MMR001CMP128"/>
    <s v="NGCA"/>
    <s v="Rural"/>
    <n v="545"/>
    <n v="2560"/>
    <n v="553"/>
    <n v="2692"/>
    <n v="553"/>
    <n v="0"/>
    <x v="12"/>
    <x v="2"/>
    <n v="0"/>
  </r>
  <r>
    <x v="0"/>
    <x v="8"/>
    <x v="24"/>
    <s v="MMR001CMP128"/>
    <s v="NGCA"/>
    <s v="Rural"/>
    <n v="545"/>
    <n v="2560"/>
    <n v="553"/>
    <n v="2692"/>
    <n v="553"/>
    <n v="0"/>
    <x v="12"/>
    <x v="1"/>
    <n v="1473"/>
  </r>
  <r>
    <x v="0"/>
    <x v="8"/>
    <x v="24"/>
    <s v="MMR001CMP128"/>
    <s v="NGCA"/>
    <s v="Rural"/>
    <n v="545"/>
    <n v="2560"/>
    <n v="553"/>
    <n v="2692"/>
    <n v="553"/>
    <n v="0"/>
    <x v="12"/>
    <x v="0"/>
    <n v="1219"/>
  </r>
  <r>
    <x v="0"/>
    <x v="1"/>
    <x v="27"/>
    <s v="MMR001CMP182"/>
    <s v="GCA"/>
    <s v="Urban"/>
    <n v="10"/>
    <n v="39"/>
    <n v="9"/>
    <n v="37"/>
    <n v="9"/>
    <n v="0"/>
    <x v="12"/>
    <x v="1"/>
    <n v="24"/>
  </r>
  <r>
    <x v="0"/>
    <x v="1"/>
    <x v="52"/>
    <s v="MMR001CMP191"/>
    <s v="GCA"/>
    <s v="Urban"/>
    <n v="13"/>
    <n v="75"/>
    <n v="8"/>
    <n v="46"/>
    <n v="8"/>
    <n v="0"/>
    <x v="12"/>
    <x v="0"/>
    <n v="23"/>
  </r>
  <r>
    <x v="0"/>
    <x v="1"/>
    <x v="54"/>
    <s v="MMR001CMP148"/>
    <s v="GCA"/>
    <s v="Mixed"/>
    <n v="14"/>
    <n v="47"/>
    <n v="14"/>
    <n v="47"/>
    <n v="14"/>
    <n v="47"/>
    <x v="12"/>
    <x v="1"/>
    <n v="25"/>
  </r>
  <r>
    <x v="0"/>
    <x v="0"/>
    <x v="68"/>
    <s v="MMR001CMP002"/>
    <s v="GCA"/>
    <s v="Urban"/>
    <n v="57"/>
    <n v="233"/>
    <n v="58"/>
    <n v="241"/>
    <n v="58"/>
    <n v="241"/>
    <x v="12"/>
    <x v="0"/>
    <n v="102"/>
  </r>
  <r>
    <x v="0"/>
    <x v="10"/>
    <x v="23"/>
    <s v="MMR001CMP152"/>
    <s v="GCA"/>
    <s v="Rural"/>
    <n v="18"/>
    <n v="141"/>
    <n v="13"/>
    <n v="76"/>
    <n v="19"/>
    <n v="100"/>
    <x v="12"/>
    <x v="1"/>
    <n v="47"/>
  </r>
  <r>
    <x v="0"/>
    <x v="8"/>
    <x v="69"/>
    <s v="MMR001CMP129"/>
    <s v="NGCA"/>
    <s v="Rural"/>
    <n v="245"/>
    <n v="1232"/>
    <n v="425"/>
    <n v="1982"/>
    <n v="425"/>
    <n v="0"/>
    <x v="12"/>
    <x v="2"/>
    <n v="0"/>
  </r>
  <r>
    <x v="0"/>
    <x v="8"/>
    <x v="69"/>
    <s v="MMR001CMP129"/>
    <s v="NGCA"/>
    <s v="Rural"/>
    <n v="245"/>
    <n v="1232"/>
    <n v="425"/>
    <n v="1982"/>
    <n v="425"/>
    <n v="0"/>
    <x v="12"/>
    <x v="1"/>
    <n v="1240"/>
  </r>
  <r>
    <x v="0"/>
    <x v="8"/>
    <x v="69"/>
    <s v="MMR001CMP129"/>
    <s v="NGCA"/>
    <s v="Rural"/>
    <n v="245"/>
    <n v="1232"/>
    <n v="425"/>
    <n v="1982"/>
    <n v="425"/>
    <n v="0"/>
    <x v="12"/>
    <x v="0"/>
    <n v="742"/>
  </r>
  <r>
    <x v="0"/>
    <x v="0"/>
    <x v="68"/>
    <s v="MMR001CMP002"/>
    <s v="GCA"/>
    <s v="Urban"/>
    <n v="57"/>
    <n v="233"/>
    <n v="58"/>
    <n v="241"/>
    <n v="58"/>
    <n v="241"/>
    <x v="12"/>
    <x v="2"/>
    <n v="241"/>
  </r>
  <r>
    <x v="0"/>
    <x v="6"/>
    <x v="60"/>
    <s v="MMR001CMP025"/>
    <s v="GCA"/>
    <s v="Urban"/>
    <n v="65"/>
    <n v="328"/>
    <n v="31"/>
    <n v="170"/>
    <n v="65"/>
    <n v="328"/>
    <x v="12"/>
    <x v="2"/>
    <n v="328"/>
  </r>
  <r>
    <x v="0"/>
    <x v="6"/>
    <x v="60"/>
    <s v="MMR001CMP025"/>
    <s v="GCA"/>
    <s v="Urban"/>
    <n v="65"/>
    <n v="328"/>
    <n v="31"/>
    <n v="170"/>
    <n v="65"/>
    <n v="328"/>
    <x v="12"/>
    <x v="1"/>
    <n v="157"/>
  </r>
  <r>
    <x v="0"/>
    <x v="8"/>
    <x v="79"/>
    <s v="MMR001CMP230"/>
    <s v="GCA"/>
    <s v="Rural"/>
    <n v="113"/>
    <n v="490"/>
    <n v="113"/>
    <n v="476"/>
    <n v="113"/>
    <n v="476"/>
    <x v="12"/>
    <x v="1"/>
    <n v="255"/>
  </r>
  <r>
    <x v="0"/>
    <x v="7"/>
    <x v="29"/>
    <s v="MMR001CMP050"/>
    <s v="GCA"/>
    <s v="Urban"/>
    <n v="274"/>
    <n v="1349"/>
    <n v="255"/>
    <n v="1126"/>
    <n v="255"/>
    <n v="0"/>
    <x v="12"/>
    <x v="0"/>
    <n v="550"/>
  </r>
  <r>
    <x v="0"/>
    <x v="7"/>
    <x v="29"/>
    <s v="MMR001CMP050"/>
    <s v="GCA"/>
    <s v="Urban"/>
    <n v="274"/>
    <n v="1349"/>
    <n v="255"/>
    <n v="1126"/>
    <n v="255"/>
    <n v="0"/>
    <x v="12"/>
    <x v="1"/>
    <n v="576"/>
  </r>
  <r>
    <x v="0"/>
    <x v="1"/>
    <x v="54"/>
    <s v="MMR001CMP148"/>
    <s v="GCA"/>
    <s v="Mixed"/>
    <n v="14"/>
    <n v="47"/>
    <n v="14"/>
    <n v="47"/>
    <n v="14"/>
    <n v="47"/>
    <x v="12"/>
    <x v="2"/>
    <n v="47"/>
  </r>
  <r>
    <x v="0"/>
    <x v="6"/>
    <x v="60"/>
    <s v="MMR001CMP025"/>
    <s v="GCA"/>
    <s v="Urban"/>
    <n v="65"/>
    <n v="328"/>
    <n v="31"/>
    <n v="170"/>
    <n v="65"/>
    <n v="328"/>
    <x v="12"/>
    <x v="0"/>
    <n v="171"/>
  </r>
  <r>
    <x v="0"/>
    <x v="3"/>
    <x v="3"/>
    <s v="MMR001CMP078"/>
    <s v="GCA"/>
    <s v="Mixed"/>
    <n v="13"/>
    <n v="64"/>
    <n v="13"/>
    <n v="64"/>
    <n v="13"/>
    <n v="64"/>
    <x v="12"/>
    <x v="1"/>
    <n v="26"/>
  </r>
  <r>
    <x v="0"/>
    <x v="8"/>
    <x v="79"/>
    <s v="MMR001CMP230"/>
    <s v="GCA"/>
    <s v="Rural"/>
    <n v="113"/>
    <n v="490"/>
    <n v="113"/>
    <n v="476"/>
    <n v="113"/>
    <n v="476"/>
    <x v="12"/>
    <x v="0"/>
    <n v="221"/>
  </r>
  <r>
    <x v="0"/>
    <x v="5"/>
    <x v="48"/>
    <s v="MMR001CMP121"/>
    <s v="NGCA"/>
    <s v="Rural"/>
    <n v="1695"/>
    <n v="7145"/>
    <n v="1501"/>
    <n v="8042"/>
    <n v="1643"/>
    <n v="8780"/>
    <x v="12"/>
    <x v="1"/>
    <n v="4340"/>
  </r>
  <r>
    <x v="0"/>
    <x v="0"/>
    <x v="44"/>
    <s v="MMR001CMP013"/>
    <s v="GCA"/>
    <s v="Urban"/>
    <n v="44"/>
    <n v="191"/>
    <n v="18"/>
    <n v="65"/>
    <n v="44"/>
    <n v="191"/>
    <x v="12"/>
    <x v="1"/>
    <n v="104"/>
  </r>
  <r>
    <x v="0"/>
    <x v="1"/>
    <x v="75"/>
    <s v="MMR001CMP183"/>
    <s v="GCA"/>
    <s v="Mixed"/>
    <n v="8"/>
    <n v="40"/>
    <n v="8"/>
    <m/>
    <n v="8"/>
    <n v="0"/>
    <x v="12"/>
    <x v="1"/>
    <n v="23"/>
  </r>
  <r>
    <x v="0"/>
    <x v="1"/>
    <x v="75"/>
    <s v="MMR001CMP183"/>
    <s v="GCA"/>
    <s v="Mixed"/>
    <n v="8"/>
    <n v="40"/>
    <n v="8"/>
    <m/>
    <n v="8"/>
    <n v="0"/>
    <x v="12"/>
    <x v="2"/>
    <n v="0"/>
  </r>
  <r>
    <x v="0"/>
    <x v="0"/>
    <x v="7"/>
    <s v="MMR001CMP019"/>
    <s v="GCA"/>
    <s v="Urban"/>
    <n v="105"/>
    <n v="462"/>
    <n v="103"/>
    <n v="462"/>
    <n v="123"/>
    <n v="463"/>
    <x v="12"/>
    <x v="2"/>
    <n v="463"/>
  </r>
  <r>
    <x v="0"/>
    <x v="7"/>
    <x v="43"/>
    <s v="MMR001CMP055"/>
    <s v="GCA"/>
    <s v="Urban"/>
    <n v="25"/>
    <n v="104"/>
    <n v="24"/>
    <n v="107"/>
    <n v="24"/>
    <n v="107"/>
    <x v="12"/>
    <x v="2"/>
    <n v="107"/>
  </r>
  <r>
    <x v="0"/>
    <x v="7"/>
    <x v="43"/>
    <s v="MMR001CMP055"/>
    <s v="GCA"/>
    <s v="Urban"/>
    <n v="25"/>
    <n v="104"/>
    <n v="24"/>
    <n v="107"/>
    <n v="24"/>
    <n v="107"/>
    <x v="12"/>
    <x v="1"/>
    <n v="51"/>
  </r>
  <r>
    <x v="0"/>
    <x v="7"/>
    <x v="43"/>
    <s v="MMR001CMP055"/>
    <s v="GCA"/>
    <s v="Urban"/>
    <n v="25"/>
    <n v="104"/>
    <n v="24"/>
    <n v="107"/>
    <n v="24"/>
    <n v="107"/>
    <x v="12"/>
    <x v="0"/>
    <n v="56"/>
  </r>
  <r>
    <x v="0"/>
    <x v="1"/>
    <x v="70"/>
    <s v="MMR001CMP169"/>
    <s v="GCA"/>
    <s v="Rural"/>
    <n v="36"/>
    <n v="220"/>
    <n v="36"/>
    <n v="220"/>
    <n v="36"/>
    <n v="220"/>
    <x v="12"/>
    <x v="0"/>
    <n v="111"/>
  </r>
  <r>
    <x v="0"/>
    <x v="5"/>
    <x v="48"/>
    <s v="MMR001CMP121"/>
    <s v="NGCA"/>
    <s v="Rural"/>
    <n v="1695"/>
    <n v="7145"/>
    <n v="1501"/>
    <n v="8042"/>
    <n v="1643"/>
    <n v="8780"/>
    <x v="12"/>
    <x v="0"/>
    <n v="4440"/>
  </r>
  <r>
    <x v="0"/>
    <x v="1"/>
    <x v="70"/>
    <s v="MMR001CMP169"/>
    <s v="GCA"/>
    <s v="Rural"/>
    <n v="36"/>
    <n v="220"/>
    <n v="36"/>
    <n v="220"/>
    <n v="36"/>
    <n v="220"/>
    <x v="12"/>
    <x v="1"/>
    <n v="109"/>
  </r>
  <r>
    <x v="0"/>
    <x v="5"/>
    <x v="48"/>
    <s v="MMR001CMP121"/>
    <s v="NGCA"/>
    <s v="Rural"/>
    <n v="1695"/>
    <n v="7145"/>
    <n v="1501"/>
    <n v="8042"/>
    <n v="1643"/>
    <n v="8780"/>
    <x v="12"/>
    <x v="2"/>
    <n v="8780"/>
  </r>
  <r>
    <x v="0"/>
    <x v="1"/>
    <x v="34"/>
    <s v="MMR001CMP105"/>
    <s v="GCA"/>
    <s v="Rural"/>
    <n v="19"/>
    <n v="72"/>
    <n v="19"/>
    <n v="72"/>
    <n v="19"/>
    <n v="72"/>
    <x v="12"/>
    <x v="2"/>
    <n v="72"/>
  </r>
  <r>
    <x v="0"/>
    <x v="1"/>
    <x v="34"/>
    <s v="MMR001CMP105"/>
    <s v="GCA"/>
    <s v="Rural"/>
    <n v="19"/>
    <n v="72"/>
    <n v="19"/>
    <n v="72"/>
    <n v="19"/>
    <n v="72"/>
    <x v="12"/>
    <x v="1"/>
    <n v="37"/>
  </r>
  <r>
    <x v="0"/>
    <x v="1"/>
    <x v="34"/>
    <s v="MMR001CMP105"/>
    <s v="GCA"/>
    <s v="Rural"/>
    <n v="19"/>
    <n v="72"/>
    <n v="19"/>
    <n v="72"/>
    <n v="19"/>
    <n v="72"/>
    <x v="12"/>
    <x v="0"/>
    <n v="35"/>
  </r>
  <r>
    <x v="0"/>
    <x v="0"/>
    <x v="44"/>
    <s v="MMR001CMP013"/>
    <s v="GCA"/>
    <s v="Urban"/>
    <n v="44"/>
    <n v="191"/>
    <n v="18"/>
    <n v="65"/>
    <n v="44"/>
    <n v="191"/>
    <x v="12"/>
    <x v="2"/>
    <n v="191"/>
  </r>
  <r>
    <x v="0"/>
    <x v="5"/>
    <x v="73"/>
    <s v="MMR001CMP122"/>
    <s v="NGCA"/>
    <s v="Rural"/>
    <n v="662"/>
    <n v="3293"/>
    <n v="586"/>
    <n v="2829"/>
    <n v="586"/>
    <n v="2829"/>
    <x v="12"/>
    <x v="0"/>
    <n v="1360"/>
  </r>
  <r>
    <x v="0"/>
    <x v="5"/>
    <x v="28"/>
    <s v="MMR001CMP062"/>
    <s v="GCA"/>
    <s v="Urban"/>
    <n v="261"/>
    <n v="1155"/>
    <n v="259"/>
    <n v="1160"/>
    <n v="259"/>
    <n v="0"/>
    <x v="12"/>
    <x v="0"/>
    <n v="528"/>
  </r>
  <r>
    <x v="0"/>
    <x v="6"/>
    <x v="22"/>
    <s v="MMR001CMP027"/>
    <s v="GCA"/>
    <s v="Rural"/>
    <n v="22"/>
    <n v="128"/>
    <n v="21"/>
    <n v="123"/>
    <n v="22"/>
    <n v="128"/>
    <x v="12"/>
    <x v="1"/>
    <n v="67"/>
  </r>
  <r>
    <x v="0"/>
    <x v="8"/>
    <x v="38"/>
    <s v="MMR001CMP223"/>
    <s v="GCA"/>
    <s v="Rural"/>
    <n v="123"/>
    <n v="582"/>
    <n v="130"/>
    <n v="600"/>
    <n v="142"/>
    <n v="0"/>
    <x v="12"/>
    <x v="1"/>
    <n v="661"/>
  </r>
  <r>
    <x v="0"/>
    <x v="0"/>
    <x v="10"/>
    <s v="MMR001CMP003"/>
    <s v="GCA"/>
    <s v="Urban"/>
    <n v="32"/>
    <n v="146"/>
    <n v="28"/>
    <n v="138"/>
    <n v="32"/>
    <n v="161"/>
    <x v="12"/>
    <x v="0"/>
    <n v="72"/>
  </r>
  <r>
    <x v="0"/>
    <x v="7"/>
    <x v="36"/>
    <s v="MMR001CMP049"/>
    <s v="GCA"/>
    <s v="Urban"/>
    <n v="116"/>
    <n v="659"/>
    <n v="113"/>
    <n v="641"/>
    <n v="120"/>
    <n v="680"/>
    <x v="12"/>
    <x v="2"/>
    <n v="680"/>
  </r>
  <r>
    <x v="0"/>
    <x v="7"/>
    <x v="36"/>
    <s v="MMR001CMP049"/>
    <s v="GCA"/>
    <s v="Urban"/>
    <n v="116"/>
    <n v="659"/>
    <n v="113"/>
    <n v="641"/>
    <n v="120"/>
    <n v="680"/>
    <x v="12"/>
    <x v="1"/>
    <n v="302"/>
  </r>
  <r>
    <x v="0"/>
    <x v="7"/>
    <x v="36"/>
    <s v="MMR001CMP049"/>
    <s v="GCA"/>
    <s v="Urban"/>
    <n v="116"/>
    <n v="659"/>
    <n v="113"/>
    <n v="641"/>
    <n v="120"/>
    <n v="680"/>
    <x v="12"/>
    <x v="0"/>
    <n v="378"/>
  </r>
  <r>
    <x v="0"/>
    <x v="0"/>
    <x v="55"/>
    <s v="MMR001CMP016"/>
    <s v="GCA"/>
    <s v="Urban"/>
    <n v="60"/>
    <n v="293"/>
    <n v="60"/>
    <n v="293"/>
    <n v="60"/>
    <n v="293"/>
    <x v="12"/>
    <x v="1"/>
    <n v="156"/>
  </r>
  <r>
    <x v="0"/>
    <x v="0"/>
    <x v="55"/>
    <s v="MMR001CMP016"/>
    <s v="GCA"/>
    <s v="Urban"/>
    <n v="60"/>
    <n v="293"/>
    <n v="60"/>
    <n v="293"/>
    <n v="60"/>
    <n v="293"/>
    <x v="12"/>
    <x v="2"/>
    <n v="293"/>
  </r>
  <r>
    <x v="0"/>
    <x v="0"/>
    <x v="65"/>
    <s v="MMR001CMP001"/>
    <s v="GCA"/>
    <s v="Urban"/>
    <n v="54"/>
    <n v="355"/>
    <n v="51"/>
    <n v="273"/>
    <n v="67"/>
    <n v="365"/>
    <x v="12"/>
    <x v="1"/>
    <n v="179"/>
  </r>
  <r>
    <x v="0"/>
    <x v="1"/>
    <x v="75"/>
    <s v="MMR001CMP183"/>
    <s v="GCA"/>
    <s v="Mixed"/>
    <n v="8"/>
    <n v="40"/>
    <n v="8"/>
    <m/>
    <n v="8"/>
    <n v="0"/>
    <x v="12"/>
    <x v="0"/>
    <n v="17"/>
  </r>
  <r>
    <x v="0"/>
    <x v="8"/>
    <x v="38"/>
    <s v="MMR001CMP223"/>
    <s v="GCA"/>
    <s v="Rural"/>
    <n v="123"/>
    <n v="582"/>
    <n v="130"/>
    <n v="600"/>
    <n v="142"/>
    <n v="0"/>
    <x v="12"/>
    <x v="2"/>
    <n v="0"/>
  </r>
  <r>
    <x v="0"/>
    <x v="0"/>
    <x v="44"/>
    <s v="MMR001CMP013"/>
    <s v="GCA"/>
    <s v="Urban"/>
    <n v="44"/>
    <n v="191"/>
    <n v="18"/>
    <n v="65"/>
    <n v="44"/>
    <n v="191"/>
    <x v="12"/>
    <x v="0"/>
    <n v="87"/>
  </r>
  <r>
    <x v="0"/>
    <x v="8"/>
    <x v="38"/>
    <s v="MMR001CMP223"/>
    <s v="GCA"/>
    <s v="Rural"/>
    <n v="123"/>
    <n v="582"/>
    <n v="130"/>
    <n v="600"/>
    <n v="142"/>
    <n v="0"/>
    <x v="12"/>
    <x v="0"/>
    <n v="298"/>
  </r>
  <r>
    <x v="0"/>
    <x v="6"/>
    <x v="9"/>
    <s v="MMR001CMP029"/>
    <s v="GCA"/>
    <s v="Rural"/>
    <n v="222"/>
    <n v="1208"/>
    <n v="222"/>
    <n v="1208"/>
    <n v="222"/>
    <n v="1208"/>
    <x v="12"/>
    <x v="0"/>
    <n v="561"/>
  </r>
  <r>
    <x v="0"/>
    <x v="6"/>
    <x v="9"/>
    <s v="MMR001CMP029"/>
    <s v="GCA"/>
    <s v="Rural"/>
    <n v="222"/>
    <n v="1208"/>
    <n v="222"/>
    <n v="1208"/>
    <n v="222"/>
    <n v="1208"/>
    <x v="12"/>
    <x v="1"/>
    <n v="647"/>
  </r>
  <r>
    <x v="0"/>
    <x v="6"/>
    <x v="9"/>
    <s v="MMR001CMP029"/>
    <s v="GCA"/>
    <s v="Rural"/>
    <n v="222"/>
    <n v="1208"/>
    <n v="222"/>
    <n v="1208"/>
    <n v="222"/>
    <n v="1208"/>
    <x v="12"/>
    <x v="2"/>
    <n v="1208"/>
  </r>
  <r>
    <x v="0"/>
    <x v="0"/>
    <x v="7"/>
    <s v="MMR001CMP019"/>
    <s v="GCA"/>
    <s v="Urban"/>
    <n v="105"/>
    <n v="462"/>
    <n v="103"/>
    <n v="462"/>
    <n v="123"/>
    <n v="463"/>
    <x v="12"/>
    <x v="0"/>
    <n v="199"/>
  </r>
  <r>
    <x v="0"/>
    <x v="0"/>
    <x v="7"/>
    <s v="MMR001CMP019"/>
    <s v="GCA"/>
    <s v="Urban"/>
    <n v="105"/>
    <n v="462"/>
    <n v="103"/>
    <n v="462"/>
    <n v="123"/>
    <n v="463"/>
    <x v="12"/>
    <x v="1"/>
    <n v="264"/>
  </r>
  <r>
    <x v="0"/>
    <x v="1"/>
    <x v="70"/>
    <s v="MMR001CMP169"/>
    <s v="GCA"/>
    <s v="Rural"/>
    <n v="36"/>
    <n v="220"/>
    <n v="36"/>
    <n v="220"/>
    <n v="36"/>
    <n v="220"/>
    <x v="12"/>
    <x v="2"/>
    <n v="220"/>
  </r>
  <r>
    <x v="0"/>
    <x v="0"/>
    <x v="65"/>
    <s v="MMR001CMP001"/>
    <s v="GCA"/>
    <s v="Urban"/>
    <n v="54"/>
    <n v="355"/>
    <n v="51"/>
    <n v="273"/>
    <n v="67"/>
    <n v="365"/>
    <x v="12"/>
    <x v="2"/>
    <n v="365"/>
  </r>
  <r>
    <x v="0"/>
    <x v="10"/>
    <x v="81"/>
    <s v="MMR001CMP080"/>
    <s v="GCA"/>
    <s v="Urban"/>
    <n v="12"/>
    <n v="55"/>
    <n v="12"/>
    <n v="62"/>
    <n v="12"/>
    <n v="62"/>
    <x v="12"/>
    <x v="0"/>
    <n v="23"/>
  </r>
  <r>
    <x v="0"/>
    <x v="5"/>
    <x v="73"/>
    <s v="MMR001CMP122"/>
    <s v="NGCA"/>
    <s v="Rural"/>
    <n v="662"/>
    <n v="3293"/>
    <n v="586"/>
    <n v="2829"/>
    <n v="586"/>
    <n v="2829"/>
    <x v="12"/>
    <x v="1"/>
    <n v="1469"/>
  </r>
  <r>
    <x v="0"/>
    <x v="0"/>
    <x v="47"/>
    <s v="MMR001CMP009"/>
    <s v="GCA"/>
    <s v="Urban"/>
    <n v="90"/>
    <n v="487"/>
    <n v="75"/>
    <n v="423"/>
    <n v="91"/>
    <n v="491"/>
    <x v="12"/>
    <x v="1"/>
    <n v="244"/>
  </r>
  <r>
    <x v="0"/>
    <x v="0"/>
    <x v="47"/>
    <s v="MMR001CMP009"/>
    <s v="GCA"/>
    <s v="Urban"/>
    <n v="90"/>
    <n v="487"/>
    <n v="75"/>
    <n v="423"/>
    <n v="91"/>
    <n v="491"/>
    <x v="12"/>
    <x v="0"/>
    <n v="247"/>
  </r>
  <r>
    <x v="0"/>
    <x v="4"/>
    <x v="104"/>
    <s v="MMR001CMP043"/>
    <s v="NGCA"/>
    <s v="Sub-urban"/>
    <n v="154"/>
    <n v="920"/>
    <n v="512"/>
    <n v="1016"/>
    <n v="512"/>
    <n v="1016"/>
    <x v="12"/>
    <x v="2"/>
    <n v="1016"/>
  </r>
  <r>
    <x v="0"/>
    <x v="4"/>
    <x v="104"/>
    <s v="MMR001CMP043"/>
    <s v="NGCA"/>
    <s v="Sub-urban"/>
    <n v="154"/>
    <n v="920"/>
    <n v="512"/>
    <n v="1016"/>
    <n v="512"/>
    <n v="1016"/>
    <x v="12"/>
    <x v="1"/>
    <n v="468"/>
  </r>
  <r>
    <x v="0"/>
    <x v="4"/>
    <x v="104"/>
    <s v="MMR001CMP043"/>
    <s v="NGCA"/>
    <s v="Sub-urban"/>
    <n v="154"/>
    <n v="920"/>
    <n v="512"/>
    <n v="1016"/>
    <n v="512"/>
    <n v="1016"/>
    <x v="12"/>
    <x v="0"/>
    <n v="549"/>
  </r>
  <r>
    <x v="0"/>
    <x v="5"/>
    <x v="8"/>
    <s v="MMR001CMP059"/>
    <s v="GCA"/>
    <s v="Urban"/>
    <n v="24"/>
    <n v="89"/>
    <n v="27"/>
    <n v="101"/>
    <n v="27"/>
    <n v="0"/>
    <x v="12"/>
    <x v="2"/>
    <n v="0"/>
  </r>
  <r>
    <x v="0"/>
    <x v="6"/>
    <x v="56"/>
    <s v="MMR001CMP116"/>
    <s v="NGCA"/>
    <s v="Urban"/>
    <n v="1344"/>
    <n v="6811"/>
    <n v="352"/>
    <n v="1884"/>
    <m/>
    <n v="6602"/>
    <x v="12"/>
    <x v="2"/>
    <n v="6602"/>
  </r>
  <r>
    <x v="0"/>
    <x v="5"/>
    <x v="8"/>
    <s v="MMR001CMP059"/>
    <s v="GCA"/>
    <s v="Urban"/>
    <n v="24"/>
    <n v="89"/>
    <n v="27"/>
    <n v="101"/>
    <n v="27"/>
    <n v="0"/>
    <x v="12"/>
    <x v="0"/>
    <n v="48"/>
  </r>
  <r>
    <x v="0"/>
    <x v="6"/>
    <x v="56"/>
    <s v="MMR001CMP116"/>
    <s v="NGCA"/>
    <s v="Urban"/>
    <n v="1344"/>
    <n v="6811"/>
    <n v="352"/>
    <n v="1884"/>
    <m/>
    <n v="6602"/>
    <x v="12"/>
    <x v="1"/>
    <n v="3641"/>
  </r>
  <r>
    <x v="0"/>
    <x v="10"/>
    <x v="81"/>
    <s v="MMR001CMP080"/>
    <s v="GCA"/>
    <s v="Urban"/>
    <n v="12"/>
    <n v="55"/>
    <n v="12"/>
    <n v="62"/>
    <n v="12"/>
    <n v="62"/>
    <x v="12"/>
    <x v="1"/>
    <n v="39"/>
  </r>
  <r>
    <x v="0"/>
    <x v="10"/>
    <x v="81"/>
    <s v="MMR001CMP080"/>
    <s v="GCA"/>
    <s v="Urban"/>
    <n v="12"/>
    <n v="55"/>
    <n v="12"/>
    <n v="62"/>
    <n v="12"/>
    <n v="62"/>
    <x v="12"/>
    <x v="2"/>
    <n v="62"/>
  </r>
  <r>
    <x v="0"/>
    <x v="1"/>
    <x v="45"/>
    <s v="MMR001CMP174"/>
    <s v="GCA"/>
    <s v="Urban"/>
    <n v="65"/>
    <n v="347"/>
    <n v="66"/>
    <n v="354"/>
    <n v="66"/>
    <n v="0"/>
    <x v="12"/>
    <x v="0"/>
    <n v="170"/>
  </r>
  <r>
    <x v="0"/>
    <x v="1"/>
    <x v="45"/>
    <s v="MMR001CMP174"/>
    <s v="GCA"/>
    <s v="Urban"/>
    <n v="65"/>
    <n v="347"/>
    <n v="66"/>
    <n v="354"/>
    <n v="66"/>
    <n v="0"/>
    <x v="12"/>
    <x v="1"/>
    <n v="184"/>
  </r>
  <r>
    <x v="0"/>
    <x v="1"/>
    <x v="45"/>
    <s v="MMR001CMP174"/>
    <s v="GCA"/>
    <s v="Urban"/>
    <n v="65"/>
    <n v="347"/>
    <n v="66"/>
    <n v="354"/>
    <n v="66"/>
    <n v="0"/>
    <x v="12"/>
    <x v="2"/>
    <n v="0"/>
  </r>
  <r>
    <x v="0"/>
    <x v="6"/>
    <x v="18"/>
    <s v="MMR001CMP160"/>
    <s v="NGCA"/>
    <s v="Rural"/>
    <n v="90"/>
    <n v="508"/>
    <n v="98"/>
    <n v="554"/>
    <n v="124"/>
    <n v="319"/>
    <x v="12"/>
    <x v="0"/>
    <n v="303"/>
  </r>
  <r>
    <x v="0"/>
    <x v="6"/>
    <x v="18"/>
    <s v="MMR001CMP160"/>
    <s v="NGCA"/>
    <s v="Rural"/>
    <n v="90"/>
    <n v="508"/>
    <n v="98"/>
    <n v="554"/>
    <n v="124"/>
    <n v="319"/>
    <x v="12"/>
    <x v="1"/>
    <n v="316"/>
  </r>
  <r>
    <x v="0"/>
    <x v="5"/>
    <x v="8"/>
    <s v="MMR001CMP059"/>
    <s v="GCA"/>
    <s v="Urban"/>
    <n v="24"/>
    <n v="89"/>
    <n v="27"/>
    <n v="101"/>
    <n v="27"/>
    <n v="0"/>
    <x v="12"/>
    <x v="1"/>
    <n v="53"/>
  </r>
  <r>
    <x v="0"/>
    <x v="0"/>
    <x v="21"/>
    <s v="MMR001CMP018"/>
    <s v="GCA"/>
    <s v="Urban"/>
    <n v="203"/>
    <n v="1072"/>
    <n v="198"/>
    <n v="1084"/>
    <n v="204"/>
    <n v="1104"/>
    <x v="12"/>
    <x v="1"/>
    <n v="577"/>
  </r>
  <r>
    <x v="0"/>
    <x v="0"/>
    <x v="21"/>
    <s v="MMR001CMP018"/>
    <s v="GCA"/>
    <s v="Urban"/>
    <n v="203"/>
    <n v="1072"/>
    <n v="198"/>
    <n v="1084"/>
    <n v="204"/>
    <n v="1104"/>
    <x v="12"/>
    <x v="0"/>
    <n v="527"/>
  </r>
  <r>
    <x v="0"/>
    <x v="7"/>
    <x v="13"/>
    <s v="MMR001CMP053"/>
    <s v="GCA"/>
    <s v="Urban"/>
    <n v="15"/>
    <n v="64"/>
    <n v="15"/>
    <n v="73"/>
    <n v="15"/>
    <n v="73"/>
    <x v="12"/>
    <x v="2"/>
    <n v="73"/>
  </r>
  <r>
    <x v="0"/>
    <x v="7"/>
    <x v="13"/>
    <s v="MMR001CMP053"/>
    <s v="GCA"/>
    <s v="Urban"/>
    <n v="15"/>
    <n v="64"/>
    <n v="15"/>
    <n v="73"/>
    <n v="15"/>
    <n v="73"/>
    <x v="12"/>
    <x v="1"/>
    <n v="28"/>
  </r>
  <r>
    <x v="0"/>
    <x v="7"/>
    <x v="13"/>
    <s v="MMR001CMP053"/>
    <s v="GCA"/>
    <s v="Urban"/>
    <n v="15"/>
    <n v="64"/>
    <n v="15"/>
    <n v="73"/>
    <n v="15"/>
    <n v="73"/>
    <x v="12"/>
    <x v="0"/>
    <n v="45"/>
  </r>
  <r>
    <x v="0"/>
    <x v="1"/>
    <x v="30"/>
    <s v="MMR001CMP184"/>
    <s v="GCA"/>
    <s v="Rural"/>
    <n v="35"/>
    <n v="220"/>
    <n v="35"/>
    <n v="173"/>
    <n v="35"/>
    <n v="173"/>
    <x v="12"/>
    <x v="0"/>
    <n v="83"/>
  </r>
  <r>
    <x v="0"/>
    <x v="1"/>
    <x v="30"/>
    <s v="MMR001CMP184"/>
    <s v="GCA"/>
    <s v="Rural"/>
    <n v="35"/>
    <n v="220"/>
    <n v="35"/>
    <n v="173"/>
    <n v="35"/>
    <n v="173"/>
    <x v="12"/>
    <x v="1"/>
    <n v="90"/>
  </r>
  <r>
    <x v="0"/>
    <x v="1"/>
    <x v="30"/>
    <s v="MMR001CMP184"/>
    <s v="GCA"/>
    <s v="Rural"/>
    <n v="35"/>
    <n v="220"/>
    <n v="35"/>
    <n v="173"/>
    <n v="35"/>
    <n v="173"/>
    <x v="12"/>
    <x v="2"/>
    <n v="173"/>
  </r>
  <r>
    <x v="0"/>
    <x v="0"/>
    <x v="47"/>
    <s v="MMR001CMP009"/>
    <s v="GCA"/>
    <s v="Urban"/>
    <n v="90"/>
    <n v="487"/>
    <n v="75"/>
    <n v="423"/>
    <n v="91"/>
    <n v="491"/>
    <x v="12"/>
    <x v="2"/>
    <n v="491"/>
  </r>
  <r>
    <x v="0"/>
    <x v="11"/>
    <x v="31"/>
    <s v="MMR001CMP234"/>
    <s v="GCA"/>
    <s v="Urban"/>
    <n v="59"/>
    <n v="235"/>
    <n v="59"/>
    <n v="235"/>
    <n v="59"/>
    <n v="235"/>
    <x v="12"/>
    <x v="0"/>
    <n v="123"/>
  </r>
  <r>
    <x v="0"/>
    <x v="1"/>
    <x v="49"/>
    <s v="MMR001CMP179"/>
    <s v="GCA"/>
    <s v="Rural"/>
    <n v="77"/>
    <n v="393"/>
    <n v="77"/>
    <n v="393"/>
    <n v="77"/>
    <n v="393"/>
    <x v="12"/>
    <x v="2"/>
    <n v="393"/>
  </r>
  <r>
    <x v="0"/>
    <x v="11"/>
    <x v="31"/>
    <s v="MMR001CMP234"/>
    <s v="GCA"/>
    <s v="Urban"/>
    <n v="59"/>
    <n v="235"/>
    <n v="59"/>
    <n v="235"/>
    <n v="59"/>
    <n v="235"/>
    <x v="12"/>
    <x v="1"/>
    <n v="112"/>
  </r>
  <r>
    <x v="0"/>
    <x v="11"/>
    <x v="31"/>
    <s v="MMR001CMP234"/>
    <s v="GCA"/>
    <s v="Urban"/>
    <n v="59"/>
    <n v="235"/>
    <n v="59"/>
    <n v="235"/>
    <n v="59"/>
    <n v="235"/>
    <x v="12"/>
    <x v="2"/>
    <n v="235"/>
  </r>
  <r>
    <x v="0"/>
    <x v="6"/>
    <x v="56"/>
    <s v="MMR001CMP116"/>
    <s v="NGCA"/>
    <s v="Urban"/>
    <n v="1344"/>
    <n v="6811"/>
    <n v="352"/>
    <n v="1884"/>
    <m/>
    <n v="6602"/>
    <x v="12"/>
    <x v="0"/>
    <n v="2961"/>
  </r>
  <r>
    <x v="0"/>
    <x v="0"/>
    <x v="21"/>
    <s v="MMR001CMP018"/>
    <s v="GCA"/>
    <s v="Urban"/>
    <n v="203"/>
    <n v="1072"/>
    <n v="198"/>
    <n v="1084"/>
    <n v="204"/>
    <n v="1104"/>
    <x v="12"/>
    <x v="2"/>
    <n v="1104"/>
  </r>
  <r>
    <x v="0"/>
    <x v="6"/>
    <x v="40"/>
    <s v="MMR001CMP039"/>
    <s v="GCA"/>
    <s v="Rural"/>
    <n v="48"/>
    <n v="199"/>
    <n v="46"/>
    <n v="192"/>
    <n v="46"/>
    <n v="192"/>
    <x v="12"/>
    <x v="0"/>
    <n v="100"/>
  </r>
  <r>
    <x v="0"/>
    <x v="6"/>
    <x v="40"/>
    <s v="MMR001CMP039"/>
    <s v="GCA"/>
    <s v="Rural"/>
    <n v="48"/>
    <n v="199"/>
    <n v="46"/>
    <n v="192"/>
    <n v="46"/>
    <n v="192"/>
    <x v="12"/>
    <x v="1"/>
    <n v="92"/>
  </r>
  <r>
    <x v="0"/>
    <x v="6"/>
    <x v="40"/>
    <s v="MMR001CMP039"/>
    <s v="GCA"/>
    <s v="Rural"/>
    <n v="48"/>
    <n v="199"/>
    <n v="46"/>
    <n v="192"/>
    <n v="46"/>
    <n v="192"/>
    <x v="12"/>
    <x v="2"/>
    <n v="192"/>
  </r>
  <r>
    <x v="0"/>
    <x v="5"/>
    <x v="73"/>
    <s v="MMR001CMP122"/>
    <s v="NGCA"/>
    <s v="Rural"/>
    <n v="662"/>
    <n v="3293"/>
    <n v="586"/>
    <n v="2829"/>
    <n v="586"/>
    <n v="2829"/>
    <x v="12"/>
    <x v="2"/>
    <n v="2829"/>
  </r>
  <r>
    <x v="0"/>
    <x v="5"/>
    <x v="33"/>
    <s v="MMR001CMP123"/>
    <s v="NGCA"/>
    <s v="Rural"/>
    <n v="116"/>
    <n v="595"/>
    <n v="115"/>
    <n v="605"/>
    <n v="115"/>
    <n v="605"/>
    <x v="12"/>
    <x v="2"/>
    <n v="605"/>
  </r>
  <r>
    <x v="0"/>
    <x v="6"/>
    <x v="50"/>
    <s v="MMR001CMP119"/>
    <s v="NGCA"/>
    <s v="Rural"/>
    <n v="608"/>
    <n v="2639"/>
    <n v="500"/>
    <n v="2145"/>
    <n v="586"/>
    <n v="2614"/>
    <x v="12"/>
    <x v="0"/>
    <n v="1211"/>
  </r>
  <r>
    <x v="0"/>
    <x v="4"/>
    <x v="58"/>
    <s v="MMR001CMP210"/>
    <s v="GCA"/>
    <s v="Mixed"/>
    <n v="60"/>
    <n v="275"/>
    <n v="34"/>
    <n v="220"/>
    <n v="60"/>
    <n v="275"/>
    <x v="12"/>
    <x v="2"/>
    <n v="275"/>
  </r>
  <r>
    <x v="0"/>
    <x v="5"/>
    <x v="33"/>
    <s v="MMR001CMP123"/>
    <s v="NGCA"/>
    <s v="Rural"/>
    <n v="116"/>
    <n v="595"/>
    <n v="115"/>
    <n v="605"/>
    <n v="115"/>
    <n v="605"/>
    <x v="12"/>
    <x v="0"/>
    <n v="289"/>
  </r>
  <r>
    <x v="0"/>
    <x v="5"/>
    <x v="33"/>
    <s v="MMR001CMP123"/>
    <s v="NGCA"/>
    <s v="Rural"/>
    <n v="116"/>
    <n v="595"/>
    <n v="115"/>
    <n v="605"/>
    <n v="115"/>
    <n v="605"/>
    <x v="12"/>
    <x v="1"/>
    <n v="316"/>
  </r>
  <r>
    <x v="0"/>
    <x v="1"/>
    <x v="35"/>
    <s v="MMR001CMP229"/>
    <s v="GCA"/>
    <s v="Rural"/>
    <n v="116"/>
    <n v="530"/>
    <n v="104"/>
    <n v="504"/>
    <n v="104"/>
    <n v="504"/>
    <x v="12"/>
    <x v="0"/>
    <n v="234"/>
  </r>
  <r>
    <x v="0"/>
    <x v="1"/>
    <x v="35"/>
    <s v="MMR001CMP229"/>
    <s v="GCA"/>
    <s v="Rural"/>
    <n v="116"/>
    <n v="530"/>
    <n v="104"/>
    <n v="504"/>
    <n v="104"/>
    <n v="504"/>
    <x v="12"/>
    <x v="1"/>
    <n v="270"/>
  </r>
  <r>
    <x v="0"/>
    <x v="1"/>
    <x v="35"/>
    <s v="MMR001CMP229"/>
    <s v="GCA"/>
    <s v="Rural"/>
    <n v="116"/>
    <n v="530"/>
    <n v="104"/>
    <n v="504"/>
    <n v="104"/>
    <n v="504"/>
    <x v="12"/>
    <x v="2"/>
    <n v="504"/>
  </r>
  <r>
    <x v="0"/>
    <x v="1"/>
    <x v="42"/>
    <s v="MMR001CMP109"/>
    <s v="GCA"/>
    <s v="Urban"/>
    <n v="6"/>
    <n v="30"/>
    <n v="6"/>
    <n v="28"/>
    <n v="6"/>
    <n v="0"/>
    <x v="12"/>
    <x v="0"/>
    <n v="11"/>
  </r>
  <r>
    <x v="0"/>
    <x v="0"/>
    <x v="10"/>
    <s v="MMR001CMP003"/>
    <s v="GCA"/>
    <s v="Urban"/>
    <n v="32"/>
    <n v="146"/>
    <n v="28"/>
    <n v="138"/>
    <n v="32"/>
    <n v="161"/>
    <x v="12"/>
    <x v="1"/>
    <n v="89"/>
  </r>
  <r>
    <x v="0"/>
    <x v="4"/>
    <x v="58"/>
    <s v="MMR001CMP210"/>
    <s v="GCA"/>
    <s v="Mixed"/>
    <n v="60"/>
    <n v="275"/>
    <n v="34"/>
    <n v="220"/>
    <n v="60"/>
    <n v="275"/>
    <x v="12"/>
    <x v="0"/>
    <n v="120"/>
  </r>
  <r>
    <x v="0"/>
    <x v="6"/>
    <x v="18"/>
    <s v="MMR001CMP160"/>
    <s v="NGCA"/>
    <s v="Rural"/>
    <n v="90"/>
    <n v="508"/>
    <n v="98"/>
    <n v="554"/>
    <n v="124"/>
    <n v="319"/>
    <x v="12"/>
    <x v="2"/>
    <n v="319"/>
  </r>
  <r>
    <x v="0"/>
    <x v="1"/>
    <x v="19"/>
    <s v="MMR001CMP181"/>
    <s v="GCA"/>
    <s v="Urban"/>
    <n v="25"/>
    <n v="133"/>
    <n v="21"/>
    <n v="117"/>
    <n v="21"/>
    <n v="0"/>
    <x v="12"/>
    <x v="2"/>
    <n v="0"/>
  </r>
  <r>
    <x v="0"/>
    <x v="1"/>
    <x v="19"/>
    <s v="MMR001CMP181"/>
    <s v="GCA"/>
    <s v="Urban"/>
    <n v="25"/>
    <n v="133"/>
    <n v="21"/>
    <n v="117"/>
    <n v="21"/>
    <n v="0"/>
    <x v="12"/>
    <x v="1"/>
    <n v="52"/>
  </r>
  <r>
    <x v="0"/>
    <x v="1"/>
    <x v="19"/>
    <s v="MMR001CMP181"/>
    <s v="GCA"/>
    <s v="Urban"/>
    <n v="25"/>
    <n v="133"/>
    <n v="21"/>
    <n v="117"/>
    <n v="21"/>
    <n v="0"/>
    <x v="12"/>
    <x v="0"/>
    <n v="65"/>
  </r>
  <r>
    <x v="0"/>
    <x v="5"/>
    <x v="15"/>
    <s v="MMR001CMP131"/>
    <s v="NGCA"/>
    <s v="Rural"/>
    <n v="375"/>
    <n v="1598"/>
    <n v="375"/>
    <m/>
    <n v="375"/>
    <n v="0"/>
    <x v="12"/>
    <x v="2"/>
    <n v="0"/>
  </r>
  <r>
    <x v="0"/>
    <x v="5"/>
    <x v="15"/>
    <s v="MMR001CMP131"/>
    <s v="NGCA"/>
    <s v="Rural"/>
    <n v="375"/>
    <n v="1598"/>
    <n v="375"/>
    <m/>
    <n v="375"/>
    <n v="0"/>
    <x v="12"/>
    <x v="1"/>
    <n v="953"/>
  </r>
  <r>
    <x v="0"/>
    <x v="0"/>
    <x v="55"/>
    <s v="MMR001CMP016"/>
    <s v="GCA"/>
    <s v="Urban"/>
    <n v="60"/>
    <n v="293"/>
    <n v="60"/>
    <n v="293"/>
    <n v="60"/>
    <n v="293"/>
    <x v="12"/>
    <x v="0"/>
    <n v="137"/>
  </r>
  <r>
    <x v="0"/>
    <x v="0"/>
    <x v="10"/>
    <s v="MMR001CMP003"/>
    <s v="GCA"/>
    <s v="Urban"/>
    <n v="32"/>
    <n v="146"/>
    <n v="28"/>
    <n v="138"/>
    <n v="32"/>
    <n v="161"/>
    <x v="12"/>
    <x v="2"/>
    <n v="161"/>
  </r>
  <r>
    <x v="0"/>
    <x v="0"/>
    <x v="41"/>
    <s v="MMR001CMP015"/>
    <s v="GCA"/>
    <s v="Urban"/>
    <n v="108"/>
    <n v="605"/>
    <n v="17"/>
    <n v="176"/>
    <n v="96"/>
    <n v="544"/>
    <x v="12"/>
    <x v="2"/>
    <n v="544"/>
  </r>
  <r>
    <x v="0"/>
    <x v="3"/>
    <x v="116"/>
    <s v="MMR001CMP236"/>
    <s v="GCA"/>
    <s v="Rural"/>
    <n v="40"/>
    <n v="158"/>
    <n v="31"/>
    <n v="138"/>
    <n v="31"/>
    <n v="138"/>
    <x v="12"/>
    <x v="2"/>
    <n v="138"/>
  </r>
  <r>
    <x v="0"/>
    <x v="6"/>
    <x v="26"/>
    <s v="MMR001CMP113"/>
    <s v="NGCA"/>
    <s v="Rural"/>
    <n v="155"/>
    <n v="672"/>
    <n v="155"/>
    <n v="665"/>
    <n v="155"/>
    <n v="665"/>
    <x v="12"/>
    <x v="0"/>
    <n v="316"/>
  </r>
  <r>
    <x v="0"/>
    <x v="6"/>
    <x v="26"/>
    <s v="MMR001CMP113"/>
    <s v="NGCA"/>
    <s v="Rural"/>
    <n v="155"/>
    <n v="672"/>
    <n v="155"/>
    <n v="665"/>
    <n v="155"/>
    <n v="665"/>
    <x v="12"/>
    <x v="1"/>
    <n v="349"/>
  </r>
  <r>
    <x v="0"/>
    <x v="6"/>
    <x v="26"/>
    <s v="MMR001CMP113"/>
    <s v="NGCA"/>
    <s v="Rural"/>
    <n v="155"/>
    <n v="672"/>
    <n v="155"/>
    <n v="665"/>
    <n v="155"/>
    <n v="665"/>
    <x v="12"/>
    <x v="2"/>
    <n v="665"/>
  </r>
  <r>
    <x v="0"/>
    <x v="4"/>
    <x v="4"/>
    <s v="MMR001CMP225"/>
    <s v="GCA"/>
    <s v="Rural"/>
    <n v="30"/>
    <n v="174"/>
    <n v="28"/>
    <n v="167"/>
    <n v="30"/>
    <n v="174"/>
    <x v="12"/>
    <x v="0"/>
    <n v="85"/>
  </r>
  <r>
    <x v="0"/>
    <x v="4"/>
    <x v="4"/>
    <s v="MMR001CMP225"/>
    <s v="GCA"/>
    <s v="Rural"/>
    <n v="30"/>
    <n v="174"/>
    <n v="28"/>
    <n v="167"/>
    <n v="30"/>
    <n v="174"/>
    <x v="12"/>
    <x v="1"/>
    <n v="89"/>
  </r>
  <r>
    <x v="0"/>
    <x v="4"/>
    <x v="4"/>
    <s v="MMR001CMP225"/>
    <s v="GCA"/>
    <s v="Rural"/>
    <n v="30"/>
    <n v="174"/>
    <n v="28"/>
    <n v="167"/>
    <n v="30"/>
    <n v="174"/>
    <x v="12"/>
    <x v="2"/>
    <n v="174"/>
  </r>
  <r>
    <x v="0"/>
    <x v="4"/>
    <x v="58"/>
    <s v="MMR001CMP210"/>
    <s v="GCA"/>
    <s v="Mixed"/>
    <n v="60"/>
    <n v="275"/>
    <n v="34"/>
    <n v="220"/>
    <n v="60"/>
    <n v="275"/>
    <x v="12"/>
    <x v="1"/>
    <n v="155"/>
  </r>
  <r>
    <x v="0"/>
    <x v="0"/>
    <x v="41"/>
    <s v="MMR001CMP015"/>
    <s v="GCA"/>
    <s v="Urban"/>
    <n v="108"/>
    <n v="605"/>
    <n v="17"/>
    <n v="176"/>
    <n v="96"/>
    <n v="544"/>
    <x v="12"/>
    <x v="1"/>
    <n v="293"/>
  </r>
  <r>
    <x v="0"/>
    <x v="6"/>
    <x v="50"/>
    <s v="MMR001CMP119"/>
    <s v="NGCA"/>
    <s v="Rural"/>
    <n v="608"/>
    <n v="2639"/>
    <n v="500"/>
    <n v="2145"/>
    <n v="586"/>
    <n v="2614"/>
    <x v="12"/>
    <x v="1"/>
    <n v="1403"/>
  </r>
  <r>
    <x v="0"/>
    <x v="1"/>
    <x v="42"/>
    <s v="MMR001CMP109"/>
    <s v="GCA"/>
    <s v="Urban"/>
    <n v="6"/>
    <n v="30"/>
    <n v="6"/>
    <n v="28"/>
    <n v="6"/>
    <n v="0"/>
    <x v="12"/>
    <x v="2"/>
    <n v="0"/>
  </r>
  <r>
    <x v="0"/>
    <x v="1"/>
    <x v="42"/>
    <s v="MMR001CMP109"/>
    <s v="GCA"/>
    <s v="Urban"/>
    <n v="6"/>
    <n v="30"/>
    <n v="6"/>
    <n v="28"/>
    <n v="6"/>
    <n v="0"/>
    <x v="12"/>
    <x v="1"/>
    <n v="17"/>
  </r>
  <r>
    <x v="0"/>
    <x v="0"/>
    <x v="46"/>
    <s v="MMR001CMP011"/>
    <s v="GCA"/>
    <s v="Urban"/>
    <n v="50"/>
    <n v="236"/>
    <n v="8"/>
    <n v="35"/>
    <n v="8"/>
    <n v="35"/>
    <x v="12"/>
    <x v="1"/>
    <n v="19"/>
  </r>
  <r>
    <x v="0"/>
    <x v="0"/>
    <x v="46"/>
    <s v="MMR001CMP011"/>
    <s v="GCA"/>
    <s v="Urban"/>
    <n v="50"/>
    <n v="236"/>
    <n v="8"/>
    <n v="35"/>
    <n v="8"/>
    <n v="35"/>
    <x v="12"/>
    <x v="0"/>
    <n v="16"/>
  </r>
  <r>
    <x v="0"/>
    <x v="8"/>
    <x v="14"/>
    <s v="MMR001CMP132"/>
    <s v="GCA"/>
    <s v="Rural"/>
    <n v="458"/>
    <n v="2139"/>
    <n v="144"/>
    <n v="520"/>
    <n v="144"/>
    <n v="0"/>
    <x v="12"/>
    <x v="2"/>
    <n v="0"/>
  </r>
  <r>
    <x v="0"/>
    <x v="8"/>
    <x v="14"/>
    <s v="MMR001CMP132"/>
    <s v="GCA"/>
    <s v="Rural"/>
    <n v="458"/>
    <n v="2139"/>
    <n v="144"/>
    <n v="520"/>
    <n v="144"/>
    <n v="0"/>
    <x v="12"/>
    <x v="1"/>
    <n v="284"/>
  </r>
  <r>
    <x v="0"/>
    <x v="8"/>
    <x v="14"/>
    <s v="MMR001CMP132"/>
    <s v="GCA"/>
    <s v="Rural"/>
    <n v="458"/>
    <n v="2139"/>
    <n v="144"/>
    <n v="520"/>
    <n v="144"/>
    <n v="0"/>
    <x v="12"/>
    <x v="0"/>
    <n v="236"/>
  </r>
  <r>
    <x v="0"/>
    <x v="0"/>
    <x v="41"/>
    <s v="MMR001CMP015"/>
    <s v="GCA"/>
    <s v="Urban"/>
    <n v="108"/>
    <n v="605"/>
    <n v="17"/>
    <n v="176"/>
    <n v="96"/>
    <n v="544"/>
    <x v="12"/>
    <x v="0"/>
    <n v="251"/>
  </r>
  <r>
    <x v="0"/>
    <x v="0"/>
    <x v="53"/>
    <s v="MMR001CMP162"/>
    <s v="GCA"/>
    <s v="Rural"/>
    <n v="43"/>
    <n v="207"/>
    <n v="43"/>
    <n v="269"/>
    <n v="43"/>
    <n v="270"/>
    <x v="12"/>
    <x v="2"/>
    <n v="270"/>
  </r>
  <r>
    <x v="0"/>
    <x v="5"/>
    <x v="15"/>
    <s v="MMR001CMP131"/>
    <s v="NGCA"/>
    <s v="Rural"/>
    <n v="375"/>
    <n v="1598"/>
    <n v="375"/>
    <m/>
    <n v="375"/>
    <n v="0"/>
    <x v="12"/>
    <x v="0"/>
    <n v="758"/>
  </r>
  <r>
    <x v="0"/>
    <x v="7"/>
    <x v="39"/>
    <s v="MMR001CMP051"/>
    <s v="GCA"/>
    <s v="Urban"/>
    <n v="23"/>
    <n v="86"/>
    <n v="13"/>
    <n v="55"/>
    <n v="14"/>
    <n v="65"/>
    <x v="12"/>
    <x v="2"/>
    <n v="65"/>
  </r>
  <r>
    <x v="0"/>
    <x v="1"/>
    <x v="16"/>
    <s v="MMR001CMP103"/>
    <s v="GCA"/>
    <s v="Rural"/>
    <n v="48"/>
    <n v="420"/>
    <n v="48"/>
    <n v="220"/>
    <n v="48"/>
    <n v="220"/>
    <x v="12"/>
    <x v="0"/>
    <n v="115"/>
  </r>
  <r>
    <x v="0"/>
    <x v="1"/>
    <x v="16"/>
    <s v="MMR001CMP103"/>
    <s v="GCA"/>
    <s v="Rural"/>
    <n v="48"/>
    <n v="420"/>
    <n v="48"/>
    <n v="220"/>
    <n v="48"/>
    <n v="220"/>
    <x v="12"/>
    <x v="1"/>
    <n v="105"/>
  </r>
  <r>
    <x v="0"/>
    <x v="1"/>
    <x v="16"/>
    <s v="MMR001CMP103"/>
    <s v="GCA"/>
    <s v="Rural"/>
    <n v="48"/>
    <n v="420"/>
    <n v="48"/>
    <n v="220"/>
    <n v="48"/>
    <n v="220"/>
    <x v="12"/>
    <x v="2"/>
    <n v="220"/>
  </r>
  <r>
    <x v="0"/>
    <x v="0"/>
    <x v="53"/>
    <s v="MMR001CMP162"/>
    <s v="GCA"/>
    <s v="Rural"/>
    <n v="43"/>
    <n v="207"/>
    <n v="43"/>
    <n v="269"/>
    <n v="43"/>
    <n v="270"/>
    <x v="12"/>
    <x v="0"/>
    <n v="130"/>
  </r>
  <r>
    <x v="0"/>
    <x v="0"/>
    <x v="53"/>
    <s v="MMR001CMP162"/>
    <s v="GCA"/>
    <s v="Rural"/>
    <n v="43"/>
    <n v="207"/>
    <n v="43"/>
    <n v="269"/>
    <n v="43"/>
    <n v="270"/>
    <x v="12"/>
    <x v="1"/>
    <n v="140"/>
  </r>
  <r>
    <x v="0"/>
    <x v="3"/>
    <x v="6"/>
    <s v="MMR001CMP077"/>
    <s v="GCA"/>
    <s v="Mixed"/>
    <n v="18"/>
    <n v="79"/>
    <n v="18"/>
    <n v="81"/>
    <n v="18"/>
    <n v="81"/>
    <x v="12"/>
    <x v="2"/>
    <n v="81"/>
  </r>
  <r>
    <x v="0"/>
    <x v="7"/>
    <x v="39"/>
    <s v="MMR001CMP051"/>
    <s v="GCA"/>
    <s v="Urban"/>
    <n v="23"/>
    <n v="86"/>
    <n v="13"/>
    <n v="55"/>
    <n v="14"/>
    <n v="65"/>
    <x v="12"/>
    <x v="0"/>
    <n v="32"/>
  </r>
  <r>
    <x v="0"/>
    <x v="3"/>
    <x v="6"/>
    <s v="MMR001CMP077"/>
    <s v="GCA"/>
    <s v="Mixed"/>
    <n v="18"/>
    <n v="79"/>
    <n v="18"/>
    <n v="81"/>
    <n v="18"/>
    <n v="81"/>
    <x v="12"/>
    <x v="1"/>
    <n v="37"/>
  </r>
  <r>
    <x v="0"/>
    <x v="6"/>
    <x v="37"/>
    <s v="MMR001CMP040"/>
    <s v="GCA"/>
    <s v="Rural"/>
    <n v="428"/>
    <n v="2219"/>
    <n v="396"/>
    <n v="2120"/>
    <n v="396"/>
    <n v="2120"/>
    <x v="12"/>
    <x v="2"/>
    <n v="2120"/>
  </r>
  <r>
    <x v="0"/>
    <x v="6"/>
    <x v="37"/>
    <s v="MMR001CMP040"/>
    <s v="GCA"/>
    <s v="Rural"/>
    <n v="428"/>
    <n v="2219"/>
    <n v="396"/>
    <n v="2120"/>
    <n v="396"/>
    <n v="2120"/>
    <x v="12"/>
    <x v="1"/>
    <n v="1153"/>
  </r>
  <r>
    <x v="0"/>
    <x v="6"/>
    <x v="37"/>
    <s v="MMR001CMP040"/>
    <s v="GCA"/>
    <s v="Rural"/>
    <n v="428"/>
    <n v="2219"/>
    <n v="396"/>
    <n v="2120"/>
    <n v="396"/>
    <n v="2120"/>
    <x v="12"/>
    <x v="0"/>
    <n v="967"/>
  </r>
  <r>
    <x v="0"/>
    <x v="5"/>
    <x v="28"/>
    <s v="MMR001CMP062"/>
    <s v="GCA"/>
    <s v="Urban"/>
    <n v="261"/>
    <n v="1155"/>
    <n v="259"/>
    <n v="1160"/>
    <n v="259"/>
    <n v="0"/>
    <x v="12"/>
    <x v="2"/>
    <n v="0"/>
  </r>
  <r>
    <x v="0"/>
    <x v="5"/>
    <x v="28"/>
    <s v="MMR001CMP062"/>
    <s v="GCA"/>
    <s v="Urban"/>
    <n v="261"/>
    <n v="1155"/>
    <n v="259"/>
    <n v="1160"/>
    <n v="259"/>
    <n v="0"/>
    <x v="12"/>
    <x v="1"/>
    <n v="632"/>
  </r>
  <r>
    <x v="0"/>
    <x v="1"/>
    <x v="49"/>
    <s v="MMR001CMP179"/>
    <s v="GCA"/>
    <s v="Rural"/>
    <n v="77"/>
    <n v="393"/>
    <n v="77"/>
    <n v="393"/>
    <n v="77"/>
    <n v="393"/>
    <x v="12"/>
    <x v="0"/>
    <n v="179"/>
  </r>
  <r>
    <x v="0"/>
    <x v="1"/>
    <x v="49"/>
    <s v="MMR001CMP179"/>
    <s v="GCA"/>
    <s v="Rural"/>
    <n v="77"/>
    <n v="393"/>
    <n v="77"/>
    <n v="393"/>
    <n v="77"/>
    <n v="393"/>
    <x v="12"/>
    <x v="1"/>
    <n v="214"/>
  </r>
  <r>
    <x v="0"/>
    <x v="7"/>
    <x v="39"/>
    <s v="MMR001CMP051"/>
    <s v="GCA"/>
    <s v="Urban"/>
    <n v="23"/>
    <n v="86"/>
    <n v="13"/>
    <n v="55"/>
    <n v="14"/>
    <n v="65"/>
    <x v="12"/>
    <x v="1"/>
    <n v="33"/>
  </r>
  <r>
    <x v="0"/>
    <x v="1"/>
    <x v="1"/>
    <s v="MMR001CMP231"/>
    <s v="GCA"/>
    <s v="Rural"/>
    <n v="46"/>
    <n v="225"/>
    <n v="50"/>
    <n v="242"/>
    <n v="50"/>
    <n v="242"/>
    <x v="12"/>
    <x v="0"/>
    <n v="119"/>
  </r>
  <r>
    <x v="0"/>
    <x v="6"/>
    <x v="50"/>
    <s v="MMR001CMP119"/>
    <s v="NGCA"/>
    <s v="Rural"/>
    <n v="608"/>
    <n v="2639"/>
    <n v="500"/>
    <n v="2145"/>
    <n v="586"/>
    <n v="2614"/>
    <x v="12"/>
    <x v="2"/>
    <n v="2614"/>
  </r>
  <r>
    <x v="0"/>
    <x v="0"/>
    <x v="0"/>
    <s v="MMR001CMP008"/>
    <s v="GCA"/>
    <s v="Urban"/>
    <n v="101"/>
    <n v="544"/>
    <n v="94"/>
    <n v="503"/>
    <n v="101"/>
    <n v="544"/>
    <x v="12"/>
    <x v="2"/>
    <n v="544"/>
  </r>
  <r>
    <x v="0"/>
    <x v="0"/>
    <x v="61"/>
    <s v="MMR001CMP024"/>
    <s v="GCA"/>
    <s v="Rural"/>
    <n v="67"/>
    <n v="327"/>
    <n v="68"/>
    <n v="327"/>
    <n v="68"/>
    <n v="327"/>
    <x v="12"/>
    <x v="0"/>
    <n v="154"/>
  </r>
  <r>
    <x v="0"/>
    <x v="0"/>
    <x v="61"/>
    <s v="MMR001CMP024"/>
    <s v="GCA"/>
    <s v="Rural"/>
    <n v="67"/>
    <n v="327"/>
    <n v="68"/>
    <n v="327"/>
    <n v="68"/>
    <n v="327"/>
    <x v="12"/>
    <x v="1"/>
    <n v="173"/>
  </r>
  <r>
    <x v="0"/>
    <x v="0"/>
    <x v="61"/>
    <s v="MMR001CMP024"/>
    <s v="GCA"/>
    <s v="Rural"/>
    <n v="67"/>
    <n v="327"/>
    <n v="68"/>
    <n v="327"/>
    <n v="68"/>
    <n v="327"/>
    <x v="12"/>
    <x v="2"/>
    <n v="327"/>
  </r>
  <r>
    <x v="0"/>
    <x v="0"/>
    <x v="0"/>
    <s v="MMR001CMP008"/>
    <s v="GCA"/>
    <s v="Urban"/>
    <n v="101"/>
    <n v="544"/>
    <n v="94"/>
    <n v="503"/>
    <n v="101"/>
    <n v="544"/>
    <x v="12"/>
    <x v="1"/>
    <n v="299"/>
  </r>
  <r>
    <x v="0"/>
    <x v="1"/>
    <x v="11"/>
    <s v="MMR001CMP176"/>
    <s v="GCA"/>
    <s v="Urban"/>
    <n v="67"/>
    <n v="350"/>
    <n v="67"/>
    <n v="351"/>
    <n v="67"/>
    <n v="351"/>
    <x v="12"/>
    <x v="2"/>
    <n v="351"/>
  </r>
  <r>
    <x v="0"/>
    <x v="0"/>
    <x v="65"/>
    <s v="MMR001CMP001"/>
    <s v="GCA"/>
    <s v="Urban"/>
    <n v="54"/>
    <n v="355"/>
    <n v="51"/>
    <n v="273"/>
    <n v="67"/>
    <n v="365"/>
    <x v="12"/>
    <x v="0"/>
    <n v="186"/>
  </r>
  <r>
    <x v="0"/>
    <x v="1"/>
    <x v="11"/>
    <s v="MMR001CMP176"/>
    <s v="GCA"/>
    <s v="Urban"/>
    <n v="67"/>
    <n v="350"/>
    <n v="67"/>
    <n v="351"/>
    <n v="67"/>
    <n v="351"/>
    <x v="12"/>
    <x v="0"/>
    <n v="187"/>
  </r>
  <r>
    <x v="0"/>
    <x v="3"/>
    <x v="116"/>
    <s v="MMR001CMP236"/>
    <s v="GCA"/>
    <s v="Rural"/>
    <n v="40"/>
    <n v="158"/>
    <n v="31"/>
    <n v="138"/>
    <n v="31"/>
    <n v="138"/>
    <x v="12"/>
    <x v="1"/>
    <n v="67"/>
  </r>
  <r>
    <x v="0"/>
    <x v="1"/>
    <x v="1"/>
    <s v="MMR001CMP231"/>
    <s v="GCA"/>
    <s v="Rural"/>
    <n v="46"/>
    <n v="225"/>
    <n v="50"/>
    <n v="242"/>
    <n v="50"/>
    <n v="242"/>
    <x v="12"/>
    <x v="1"/>
    <n v="123"/>
  </r>
  <r>
    <x v="0"/>
    <x v="1"/>
    <x v="1"/>
    <s v="MMR001CMP231"/>
    <s v="GCA"/>
    <s v="Rural"/>
    <n v="46"/>
    <n v="225"/>
    <n v="50"/>
    <n v="242"/>
    <n v="50"/>
    <n v="242"/>
    <x v="12"/>
    <x v="2"/>
    <n v="242"/>
  </r>
  <r>
    <x v="0"/>
    <x v="0"/>
    <x v="0"/>
    <s v="MMR001CMP008"/>
    <s v="GCA"/>
    <s v="Urban"/>
    <n v="101"/>
    <n v="544"/>
    <n v="94"/>
    <n v="503"/>
    <n v="101"/>
    <n v="544"/>
    <x v="12"/>
    <x v="0"/>
    <n v="245"/>
  </r>
  <r>
    <x v="0"/>
    <x v="5"/>
    <x v="51"/>
    <s v="MMR001CMP069"/>
    <s v="GCA"/>
    <s v="Urban"/>
    <n v="124"/>
    <n v="544"/>
    <n v="124"/>
    <n v="633"/>
    <n v="124"/>
    <n v="0"/>
    <x v="12"/>
    <x v="2"/>
    <n v="0"/>
  </r>
  <r>
    <x v="0"/>
    <x v="5"/>
    <x v="51"/>
    <s v="MMR001CMP069"/>
    <s v="GCA"/>
    <s v="Urban"/>
    <n v="124"/>
    <n v="544"/>
    <n v="124"/>
    <n v="633"/>
    <n v="124"/>
    <n v="0"/>
    <x v="12"/>
    <x v="1"/>
    <n v="633"/>
  </r>
  <r>
    <x v="0"/>
    <x v="5"/>
    <x v="51"/>
    <s v="MMR001CMP069"/>
    <s v="GCA"/>
    <s v="Urban"/>
    <n v="124"/>
    <n v="544"/>
    <n v="124"/>
    <n v="633"/>
    <n v="124"/>
    <n v="0"/>
    <x v="12"/>
    <x v="0"/>
    <n v="321"/>
  </r>
  <r>
    <x v="0"/>
    <x v="3"/>
    <x v="6"/>
    <s v="MMR001CMP077"/>
    <s v="GCA"/>
    <s v="Mixed"/>
    <n v="18"/>
    <n v="79"/>
    <n v="18"/>
    <n v="81"/>
    <n v="18"/>
    <n v="81"/>
    <x v="12"/>
    <x v="0"/>
    <n v="44"/>
  </r>
  <r>
    <x v="0"/>
    <x v="1"/>
    <x v="11"/>
    <s v="MMR001CMP176"/>
    <s v="GCA"/>
    <s v="Urban"/>
    <n v="67"/>
    <n v="350"/>
    <n v="67"/>
    <n v="351"/>
    <n v="67"/>
    <n v="351"/>
    <x v="12"/>
    <x v="1"/>
    <n v="164"/>
  </r>
  <r>
    <x v="0"/>
    <x v="6"/>
    <x v="122"/>
    <s v="MMR001CMP038"/>
    <s v="GCA"/>
    <s v="Urban"/>
    <n v="70"/>
    <n v="278"/>
    <n v="37"/>
    <n v="156"/>
    <n v="71"/>
    <n v="277"/>
    <x v="12"/>
    <x v="2"/>
    <n v="277"/>
  </r>
  <r>
    <x v="0"/>
    <x v="6"/>
    <x v="122"/>
    <s v="MMR001CMP038"/>
    <s v="GCA"/>
    <s v="Urban"/>
    <n v="70"/>
    <n v="278"/>
    <n v="37"/>
    <n v="156"/>
    <n v="71"/>
    <n v="277"/>
    <x v="12"/>
    <x v="1"/>
    <n v="148"/>
  </r>
  <r>
    <x v="0"/>
    <x v="6"/>
    <x v="103"/>
    <s v="MMR001CMP120"/>
    <s v="NGCA"/>
    <s v="Sub-urban"/>
    <n v="191"/>
    <n v="768"/>
    <n v="178"/>
    <n v="850"/>
    <n v="178"/>
    <n v="850"/>
    <x v="12"/>
    <x v="2"/>
    <n v="850"/>
  </r>
  <r>
    <x v="0"/>
    <x v="6"/>
    <x v="103"/>
    <s v="MMR001CMP120"/>
    <s v="NGCA"/>
    <s v="Sub-urban"/>
    <n v="191"/>
    <n v="768"/>
    <n v="178"/>
    <n v="850"/>
    <n v="178"/>
    <n v="850"/>
    <x v="12"/>
    <x v="0"/>
    <n v="414"/>
  </r>
  <r>
    <x v="0"/>
    <x v="6"/>
    <x v="103"/>
    <s v="MMR001CMP120"/>
    <s v="NGCA"/>
    <s v="Sub-urban"/>
    <n v="191"/>
    <n v="768"/>
    <n v="178"/>
    <n v="850"/>
    <n v="178"/>
    <n v="850"/>
    <x v="12"/>
    <x v="1"/>
    <n v="436"/>
  </r>
  <r>
    <x v="0"/>
    <x v="0"/>
    <x v="93"/>
    <s v="MMR001CMP023"/>
    <s v="GCA"/>
    <s v="Urban"/>
    <n v="54"/>
    <n v="258"/>
    <n v="53"/>
    <n v="251"/>
    <n v="54"/>
    <n v="257"/>
    <x v="12"/>
    <x v="1"/>
    <n v="135"/>
  </r>
  <r>
    <x v="0"/>
    <x v="6"/>
    <x v="122"/>
    <s v="MMR001CMP038"/>
    <s v="GCA"/>
    <s v="Urban"/>
    <n v="70"/>
    <n v="278"/>
    <n v="37"/>
    <n v="156"/>
    <n v="71"/>
    <n v="277"/>
    <x v="12"/>
    <x v="0"/>
    <n v="129"/>
  </r>
  <r>
    <x v="0"/>
    <x v="6"/>
    <x v="121"/>
    <s v="MMR001CMP037"/>
    <s v="GCA"/>
    <s v="Urban"/>
    <n v="44"/>
    <n v="183"/>
    <n v="25"/>
    <n v="115"/>
    <n v="44"/>
    <n v="181"/>
    <x v="12"/>
    <x v="1"/>
    <n v="86"/>
  </r>
  <r>
    <x v="1"/>
    <x v="9"/>
    <x v="20"/>
    <s v="MMR015CMP001"/>
    <s v="GCA"/>
    <s v="Urban"/>
    <n v="73"/>
    <n v="388"/>
    <n v="68"/>
    <n v="343"/>
    <n v="73"/>
    <n v="380"/>
    <x v="12"/>
    <x v="0"/>
    <n v="178"/>
  </r>
  <r>
    <x v="0"/>
    <x v="5"/>
    <x v="120"/>
    <s v="MMR001CMP073"/>
    <s v="GCA"/>
    <s v="Rural"/>
    <n v="45"/>
    <n v="269"/>
    <n v="39"/>
    <n v="237"/>
    <n v="39"/>
    <n v="237"/>
    <x v="12"/>
    <x v="2"/>
    <n v="237"/>
  </r>
  <r>
    <x v="0"/>
    <x v="0"/>
    <x v="117"/>
    <s v="MMR001CMP021"/>
    <s v="GCA"/>
    <s v="Rural"/>
    <n v="14"/>
    <n v="71"/>
    <n v="11"/>
    <n v="56"/>
    <n v="13"/>
    <n v="71"/>
    <x v="12"/>
    <x v="1"/>
    <n v="41"/>
  </r>
  <r>
    <x v="0"/>
    <x v="5"/>
    <x v="115"/>
    <s v="MMR001CMP070"/>
    <s v="GCA"/>
    <s v="Urban"/>
    <n v="188"/>
    <n v="993"/>
    <n v="190"/>
    <n v="1021"/>
    <n v="190"/>
    <n v="1021"/>
    <x v="12"/>
    <x v="1"/>
    <n v="515"/>
  </r>
  <r>
    <x v="0"/>
    <x v="6"/>
    <x v="121"/>
    <s v="MMR001CMP037"/>
    <s v="GCA"/>
    <s v="Urban"/>
    <n v="44"/>
    <n v="183"/>
    <n v="25"/>
    <n v="115"/>
    <n v="44"/>
    <n v="181"/>
    <x v="12"/>
    <x v="0"/>
    <n v="95"/>
  </r>
  <r>
    <x v="0"/>
    <x v="0"/>
    <x v="93"/>
    <s v="MMR001CMP023"/>
    <s v="GCA"/>
    <s v="Urban"/>
    <n v="54"/>
    <n v="258"/>
    <n v="53"/>
    <n v="251"/>
    <n v="54"/>
    <n v="257"/>
    <x v="12"/>
    <x v="0"/>
    <n v="124"/>
  </r>
  <r>
    <x v="0"/>
    <x v="6"/>
    <x v="126"/>
    <s v="MMR001CMP033"/>
    <s v="GCA"/>
    <s v="Rural"/>
    <n v="18"/>
    <n v="82"/>
    <n v="12"/>
    <n v="51"/>
    <n v="18"/>
    <n v="81"/>
    <x v="12"/>
    <x v="1"/>
    <n v="50"/>
  </r>
  <r>
    <x v="0"/>
    <x v="6"/>
    <x v="126"/>
    <s v="MMR001CMP033"/>
    <s v="GCA"/>
    <s v="Rural"/>
    <n v="18"/>
    <n v="82"/>
    <n v="12"/>
    <n v="51"/>
    <n v="18"/>
    <n v="81"/>
    <x v="12"/>
    <x v="0"/>
    <n v="31"/>
  </r>
  <r>
    <x v="0"/>
    <x v="6"/>
    <x v="126"/>
    <s v="MMR001CMP033"/>
    <s v="GCA"/>
    <s v="Rural"/>
    <n v="18"/>
    <n v="82"/>
    <n v="12"/>
    <n v="51"/>
    <n v="18"/>
    <n v="81"/>
    <x v="12"/>
    <x v="2"/>
    <n v="81"/>
  </r>
  <r>
    <x v="0"/>
    <x v="6"/>
    <x v="121"/>
    <s v="MMR001CMP037"/>
    <s v="GCA"/>
    <s v="Urban"/>
    <n v="44"/>
    <n v="183"/>
    <n v="25"/>
    <n v="115"/>
    <n v="44"/>
    <n v="181"/>
    <x v="12"/>
    <x v="2"/>
    <n v="181"/>
  </r>
  <r>
    <x v="1"/>
    <x v="12"/>
    <x v="84"/>
    <s v="MMR015CMP209"/>
    <s v="GCA"/>
    <s v="Urban"/>
    <n v="31"/>
    <n v="183"/>
    <n v="29"/>
    <n v="157"/>
    <n v="29"/>
    <n v="157"/>
    <x v="12"/>
    <x v="2"/>
    <n v="157"/>
  </r>
  <r>
    <x v="1"/>
    <x v="12"/>
    <x v="84"/>
    <s v="MMR015CMP209"/>
    <s v="GCA"/>
    <s v="Urban"/>
    <n v="31"/>
    <n v="183"/>
    <n v="29"/>
    <n v="157"/>
    <n v="29"/>
    <n v="157"/>
    <x v="12"/>
    <x v="1"/>
    <n v="82"/>
  </r>
  <r>
    <x v="0"/>
    <x v="2"/>
    <x v="89"/>
    <s v="MMR001CMP067"/>
    <s v="GCA"/>
    <s v="Urban"/>
    <n v="83"/>
    <n v="293"/>
    <n v="86"/>
    <n v="303"/>
    <n v="86"/>
    <n v="303"/>
    <x v="12"/>
    <x v="0"/>
    <n v="133"/>
  </r>
  <r>
    <x v="0"/>
    <x v="8"/>
    <x v="107"/>
    <s v="MMR001CMP066"/>
    <s v="GCA"/>
    <s v="Urban"/>
    <n v="221"/>
    <n v="1003"/>
    <n v="192"/>
    <n v="873"/>
    <n v="192"/>
    <n v="873"/>
    <x v="12"/>
    <x v="2"/>
    <n v="873"/>
  </r>
  <r>
    <x v="0"/>
    <x v="5"/>
    <x v="115"/>
    <s v="MMR001CMP070"/>
    <s v="GCA"/>
    <s v="Urban"/>
    <n v="188"/>
    <n v="993"/>
    <n v="190"/>
    <n v="1021"/>
    <n v="190"/>
    <n v="1021"/>
    <x v="12"/>
    <x v="0"/>
    <n v="506"/>
  </r>
  <r>
    <x v="0"/>
    <x v="0"/>
    <x v="117"/>
    <s v="MMR001CMP021"/>
    <s v="GCA"/>
    <s v="Rural"/>
    <n v="14"/>
    <n v="71"/>
    <n v="11"/>
    <n v="56"/>
    <n v="13"/>
    <n v="71"/>
    <x v="12"/>
    <x v="0"/>
    <n v="30"/>
  </r>
  <r>
    <x v="0"/>
    <x v="0"/>
    <x v="93"/>
    <s v="MMR001CMP023"/>
    <s v="GCA"/>
    <s v="Urban"/>
    <n v="54"/>
    <n v="258"/>
    <n v="53"/>
    <n v="251"/>
    <n v="54"/>
    <n v="257"/>
    <x v="12"/>
    <x v="2"/>
    <n v="257"/>
  </r>
  <r>
    <x v="1"/>
    <x v="15"/>
    <x v="108"/>
    <s v="MMR015CMP216"/>
    <s v="GCA"/>
    <s v="Urban"/>
    <n v="26"/>
    <n v="111"/>
    <n v="26"/>
    <n v="118"/>
    <n v="26"/>
    <n v="118"/>
    <x v="12"/>
    <x v="1"/>
    <n v="65"/>
  </r>
  <r>
    <x v="0"/>
    <x v="4"/>
    <x v="91"/>
    <s v="MMR001CMP195"/>
    <s v="GCA"/>
    <s v="Urban"/>
    <n v="143"/>
    <n v="638"/>
    <n v="131"/>
    <n v="593"/>
    <n v="141"/>
    <n v="638"/>
    <x v="12"/>
    <x v="2"/>
    <n v="638"/>
  </r>
  <r>
    <x v="0"/>
    <x v="4"/>
    <x v="91"/>
    <s v="MMR001CMP195"/>
    <s v="GCA"/>
    <s v="Urban"/>
    <n v="143"/>
    <n v="638"/>
    <n v="131"/>
    <n v="593"/>
    <n v="141"/>
    <n v="638"/>
    <x v="12"/>
    <x v="0"/>
    <n v="302"/>
  </r>
  <r>
    <x v="0"/>
    <x v="7"/>
    <x v="118"/>
    <s v="MMR001CMP047"/>
    <s v="GCA"/>
    <s v="Urban"/>
    <n v="652"/>
    <n v="3706"/>
    <n v="629"/>
    <n v="3794"/>
    <n v="629"/>
    <n v="3794"/>
    <x v="12"/>
    <x v="1"/>
    <n v="1969"/>
  </r>
  <r>
    <x v="0"/>
    <x v="6"/>
    <x v="95"/>
    <s v="MMR001CMP041"/>
    <s v="GCA"/>
    <s v="Rural"/>
    <n v="172"/>
    <n v="838"/>
    <n v="179"/>
    <n v="940"/>
    <n v="179"/>
    <n v="940"/>
    <x v="12"/>
    <x v="2"/>
    <n v="940"/>
  </r>
  <r>
    <x v="0"/>
    <x v="7"/>
    <x v="118"/>
    <s v="MMR001CMP047"/>
    <s v="GCA"/>
    <s v="Urban"/>
    <n v="652"/>
    <n v="3706"/>
    <n v="629"/>
    <n v="3794"/>
    <n v="629"/>
    <n v="3794"/>
    <x v="12"/>
    <x v="0"/>
    <n v="1825"/>
  </r>
  <r>
    <x v="0"/>
    <x v="7"/>
    <x v="85"/>
    <s v="MMR001CMP052"/>
    <s v="GCA"/>
    <s v="Urban"/>
    <n v="43"/>
    <n v="237"/>
    <n v="39"/>
    <n v="223"/>
    <n v="39"/>
    <n v="223"/>
    <x v="12"/>
    <x v="1"/>
    <n v="126"/>
  </r>
  <r>
    <x v="1"/>
    <x v="13"/>
    <x v="83"/>
    <s v="MMR015CMP017"/>
    <s v="GCA"/>
    <s v="Urban"/>
    <n v="31"/>
    <n v="144"/>
    <n v="30"/>
    <n v="139"/>
    <n v="30"/>
    <n v="139"/>
    <x v="12"/>
    <x v="0"/>
    <n v="59"/>
  </r>
  <r>
    <x v="1"/>
    <x v="13"/>
    <x v="83"/>
    <s v="MMR015CMP017"/>
    <s v="GCA"/>
    <s v="Urban"/>
    <n v="31"/>
    <n v="144"/>
    <n v="30"/>
    <n v="139"/>
    <n v="30"/>
    <n v="139"/>
    <x v="12"/>
    <x v="2"/>
    <n v="139"/>
  </r>
  <r>
    <x v="1"/>
    <x v="15"/>
    <x v="108"/>
    <s v="MMR015CMP216"/>
    <s v="GCA"/>
    <s v="Urban"/>
    <n v="26"/>
    <n v="111"/>
    <n v="26"/>
    <n v="118"/>
    <n v="26"/>
    <n v="118"/>
    <x v="12"/>
    <x v="0"/>
    <n v="63"/>
  </r>
  <r>
    <x v="0"/>
    <x v="4"/>
    <x v="123"/>
    <s v="MMR001CMP042"/>
    <s v="GCA"/>
    <s v="Urban"/>
    <n v="109"/>
    <n v="511"/>
    <n v="109"/>
    <n v="513"/>
    <n v="109"/>
    <n v="0"/>
    <x v="12"/>
    <x v="0"/>
    <n v="222"/>
  </r>
  <r>
    <x v="0"/>
    <x v="4"/>
    <x v="123"/>
    <s v="MMR001CMP042"/>
    <s v="GCA"/>
    <s v="Urban"/>
    <n v="109"/>
    <n v="511"/>
    <n v="109"/>
    <n v="513"/>
    <n v="109"/>
    <n v="0"/>
    <x v="12"/>
    <x v="2"/>
    <n v="0"/>
  </r>
  <r>
    <x v="0"/>
    <x v="5"/>
    <x v="120"/>
    <s v="MMR001CMP073"/>
    <s v="GCA"/>
    <s v="Rural"/>
    <n v="45"/>
    <n v="269"/>
    <n v="39"/>
    <n v="237"/>
    <n v="39"/>
    <n v="237"/>
    <x v="12"/>
    <x v="1"/>
    <n v="120"/>
  </r>
  <r>
    <x v="0"/>
    <x v="4"/>
    <x v="123"/>
    <s v="MMR001CMP042"/>
    <s v="GCA"/>
    <s v="Urban"/>
    <n v="109"/>
    <n v="511"/>
    <n v="109"/>
    <n v="513"/>
    <n v="109"/>
    <n v="0"/>
    <x v="12"/>
    <x v="1"/>
    <n v="291"/>
  </r>
  <r>
    <x v="0"/>
    <x v="5"/>
    <x v="120"/>
    <s v="MMR001CMP073"/>
    <s v="GCA"/>
    <s v="Rural"/>
    <n v="45"/>
    <n v="269"/>
    <n v="39"/>
    <n v="237"/>
    <n v="39"/>
    <n v="237"/>
    <x v="12"/>
    <x v="0"/>
    <n v="117"/>
  </r>
  <r>
    <x v="1"/>
    <x v="15"/>
    <x v="108"/>
    <s v="MMR015CMP216"/>
    <s v="GCA"/>
    <s v="Urban"/>
    <n v="26"/>
    <n v="111"/>
    <n v="26"/>
    <n v="118"/>
    <n v="26"/>
    <n v="118"/>
    <x v="12"/>
    <x v="2"/>
    <n v="118"/>
  </r>
  <r>
    <x v="0"/>
    <x v="7"/>
    <x v="118"/>
    <s v="MMR001CMP047"/>
    <s v="GCA"/>
    <s v="Urban"/>
    <n v="652"/>
    <n v="3706"/>
    <n v="629"/>
    <n v="3794"/>
    <n v="629"/>
    <n v="3794"/>
    <x v="12"/>
    <x v="2"/>
    <n v="3794"/>
  </r>
  <r>
    <x v="0"/>
    <x v="5"/>
    <x v="106"/>
    <s v="MMR001CMP072"/>
    <s v="GCA"/>
    <s v="Mixed"/>
    <n v="50"/>
    <n v="293"/>
    <n v="50"/>
    <n v="309"/>
    <n v="50"/>
    <n v="309"/>
    <x v="12"/>
    <x v="2"/>
    <n v="309"/>
  </r>
  <r>
    <x v="0"/>
    <x v="8"/>
    <x v="107"/>
    <s v="MMR001CMP066"/>
    <s v="GCA"/>
    <s v="Urban"/>
    <n v="221"/>
    <n v="1003"/>
    <n v="192"/>
    <n v="873"/>
    <n v="192"/>
    <n v="873"/>
    <x v="12"/>
    <x v="1"/>
    <n v="432"/>
  </r>
  <r>
    <x v="0"/>
    <x v="8"/>
    <x v="107"/>
    <s v="MMR001CMP066"/>
    <s v="GCA"/>
    <s v="Urban"/>
    <n v="221"/>
    <n v="1003"/>
    <n v="192"/>
    <n v="873"/>
    <n v="192"/>
    <n v="873"/>
    <x v="12"/>
    <x v="0"/>
    <n v="441"/>
  </r>
  <r>
    <x v="0"/>
    <x v="7"/>
    <x v="85"/>
    <s v="MMR001CMP052"/>
    <s v="GCA"/>
    <s v="Urban"/>
    <n v="43"/>
    <n v="237"/>
    <n v="39"/>
    <n v="223"/>
    <n v="39"/>
    <n v="223"/>
    <x v="12"/>
    <x v="2"/>
    <n v="223"/>
  </r>
  <r>
    <x v="0"/>
    <x v="4"/>
    <x v="91"/>
    <s v="MMR001CMP195"/>
    <s v="GCA"/>
    <s v="Urban"/>
    <n v="143"/>
    <n v="638"/>
    <n v="131"/>
    <n v="593"/>
    <n v="141"/>
    <n v="638"/>
    <x v="12"/>
    <x v="1"/>
    <n v="336"/>
  </r>
  <r>
    <x v="0"/>
    <x v="5"/>
    <x v="106"/>
    <s v="MMR001CMP072"/>
    <s v="GCA"/>
    <s v="Mixed"/>
    <n v="50"/>
    <n v="293"/>
    <n v="50"/>
    <n v="309"/>
    <n v="50"/>
    <n v="309"/>
    <x v="12"/>
    <x v="1"/>
    <n v="167"/>
  </r>
  <r>
    <x v="0"/>
    <x v="0"/>
    <x v="76"/>
    <s v="MMR001CMP004"/>
    <s v="GCA"/>
    <s v="Urban"/>
    <n v="6"/>
    <n v="29"/>
    <n v="4"/>
    <n v="20"/>
    <n v="6"/>
    <n v="29"/>
    <x v="12"/>
    <x v="0"/>
    <n v="15"/>
  </r>
  <r>
    <x v="0"/>
    <x v="2"/>
    <x v="89"/>
    <s v="MMR001CMP067"/>
    <s v="GCA"/>
    <s v="Urban"/>
    <n v="83"/>
    <n v="293"/>
    <n v="86"/>
    <n v="303"/>
    <n v="86"/>
    <n v="303"/>
    <x v="12"/>
    <x v="1"/>
    <n v="170"/>
  </r>
  <r>
    <x v="1"/>
    <x v="13"/>
    <x v="83"/>
    <s v="MMR015CMP017"/>
    <s v="GCA"/>
    <s v="Urban"/>
    <n v="31"/>
    <n v="144"/>
    <n v="30"/>
    <n v="139"/>
    <n v="30"/>
    <n v="139"/>
    <x v="12"/>
    <x v="1"/>
    <n v="80"/>
  </r>
  <r>
    <x v="0"/>
    <x v="2"/>
    <x v="89"/>
    <s v="MMR001CMP067"/>
    <s v="GCA"/>
    <s v="Urban"/>
    <n v="83"/>
    <n v="293"/>
    <n v="86"/>
    <n v="303"/>
    <n v="86"/>
    <n v="303"/>
    <x v="12"/>
    <x v="2"/>
    <n v="303"/>
  </r>
  <r>
    <x v="0"/>
    <x v="0"/>
    <x v="117"/>
    <s v="MMR001CMP021"/>
    <s v="GCA"/>
    <s v="Rural"/>
    <n v="14"/>
    <n v="71"/>
    <n v="11"/>
    <n v="56"/>
    <n v="13"/>
    <n v="71"/>
    <x v="12"/>
    <x v="2"/>
    <n v="71"/>
  </r>
  <r>
    <x v="0"/>
    <x v="0"/>
    <x v="76"/>
    <s v="MMR001CMP004"/>
    <s v="GCA"/>
    <s v="Urban"/>
    <n v="6"/>
    <n v="29"/>
    <n v="4"/>
    <n v="20"/>
    <n v="6"/>
    <n v="29"/>
    <x v="12"/>
    <x v="2"/>
    <n v="29"/>
  </r>
  <r>
    <x v="0"/>
    <x v="7"/>
    <x v="85"/>
    <s v="MMR001CMP052"/>
    <s v="GCA"/>
    <s v="Urban"/>
    <n v="43"/>
    <n v="237"/>
    <n v="39"/>
    <n v="223"/>
    <n v="39"/>
    <n v="223"/>
    <x v="12"/>
    <x v="0"/>
    <n v="97"/>
  </r>
  <r>
    <x v="0"/>
    <x v="0"/>
    <x v="76"/>
    <s v="MMR001CMP004"/>
    <s v="GCA"/>
    <s v="Urban"/>
    <n v="6"/>
    <n v="29"/>
    <n v="4"/>
    <n v="20"/>
    <n v="6"/>
    <n v="29"/>
    <x v="12"/>
    <x v="1"/>
    <n v="14"/>
  </r>
  <r>
    <x v="1"/>
    <x v="12"/>
    <x v="84"/>
    <s v="MMR015CMP209"/>
    <s v="GCA"/>
    <s v="Urban"/>
    <n v="31"/>
    <n v="183"/>
    <n v="29"/>
    <n v="157"/>
    <n v="29"/>
    <n v="157"/>
    <x v="12"/>
    <x v="0"/>
    <n v="72"/>
  </r>
  <r>
    <x v="0"/>
    <x v="5"/>
    <x v="106"/>
    <s v="MMR001CMP072"/>
    <s v="GCA"/>
    <s v="Mixed"/>
    <n v="50"/>
    <n v="293"/>
    <n v="50"/>
    <n v="309"/>
    <n v="50"/>
    <n v="309"/>
    <x v="12"/>
    <x v="0"/>
    <n v="142"/>
  </r>
  <r>
    <x v="1"/>
    <x v="12"/>
    <x v="82"/>
    <s v="MMR015CMP009"/>
    <s v="GCA"/>
    <s v="Urban"/>
    <n v="37"/>
    <n v="159"/>
    <n v="37"/>
    <n v="159"/>
    <n v="37"/>
    <n v="172"/>
    <x v="12"/>
    <x v="0"/>
    <n v="73"/>
  </r>
  <r>
    <x v="0"/>
    <x v="6"/>
    <x v="62"/>
    <s v="MMR001CMP115"/>
    <s v="NGCA"/>
    <s v="Sub-urban"/>
    <n v="136"/>
    <n v="1116"/>
    <n v="146"/>
    <n v="1072"/>
    <n v="146"/>
    <n v="1072"/>
    <x v="12"/>
    <x v="1"/>
    <n v="508"/>
  </r>
  <r>
    <x v="1"/>
    <x v="14"/>
    <x v="90"/>
    <s v="MMR015CMP014"/>
    <s v="GCA"/>
    <s v="Urban"/>
    <n v="9"/>
    <n v="38"/>
    <n v="9"/>
    <n v="37"/>
    <n v="9"/>
    <n v="37"/>
    <x v="12"/>
    <x v="2"/>
    <n v="37"/>
  </r>
  <r>
    <x v="1"/>
    <x v="14"/>
    <x v="90"/>
    <s v="MMR015CMP014"/>
    <s v="GCA"/>
    <s v="Urban"/>
    <n v="9"/>
    <n v="38"/>
    <n v="9"/>
    <n v="37"/>
    <n v="9"/>
    <n v="37"/>
    <x v="12"/>
    <x v="0"/>
    <n v="17"/>
  </r>
  <r>
    <x v="1"/>
    <x v="13"/>
    <x v="102"/>
    <s v="MMR015CMP020"/>
    <s v="GCA"/>
    <s v="Rural"/>
    <n v="218"/>
    <n v="1108"/>
    <n v="202"/>
    <n v="906"/>
    <n v="202"/>
    <n v="906"/>
    <x v="12"/>
    <x v="0"/>
    <n v="446"/>
  </r>
  <r>
    <x v="1"/>
    <x v="13"/>
    <x v="100"/>
    <s v="MMR015CMP217"/>
    <s v="GCA"/>
    <s v="Mixed"/>
    <n v="23"/>
    <n v="112"/>
    <n v="22"/>
    <n v="111"/>
    <n v="22"/>
    <n v="111"/>
    <x v="12"/>
    <x v="2"/>
    <n v="111"/>
  </r>
  <r>
    <x v="1"/>
    <x v="13"/>
    <x v="100"/>
    <s v="MMR015CMP217"/>
    <s v="GCA"/>
    <s v="Mixed"/>
    <n v="23"/>
    <n v="112"/>
    <n v="22"/>
    <n v="111"/>
    <n v="22"/>
    <n v="111"/>
    <x v="12"/>
    <x v="1"/>
    <n v="62"/>
  </r>
  <r>
    <x v="1"/>
    <x v="14"/>
    <x v="90"/>
    <s v="MMR015CMP014"/>
    <s v="GCA"/>
    <s v="Urban"/>
    <n v="9"/>
    <n v="38"/>
    <n v="9"/>
    <n v="37"/>
    <n v="9"/>
    <n v="37"/>
    <x v="12"/>
    <x v="1"/>
    <n v="20"/>
  </r>
  <r>
    <x v="1"/>
    <x v="13"/>
    <x v="102"/>
    <s v="MMR015CMP020"/>
    <s v="GCA"/>
    <s v="Rural"/>
    <n v="218"/>
    <n v="1108"/>
    <n v="202"/>
    <n v="906"/>
    <n v="202"/>
    <n v="906"/>
    <x v="12"/>
    <x v="2"/>
    <n v="906"/>
  </r>
  <r>
    <x v="0"/>
    <x v="8"/>
    <x v="125"/>
    <s v="MMR001CMP218"/>
    <s v="GCA"/>
    <s v="Rural"/>
    <n v="372"/>
    <n v="1443"/>
    <n v="165"/>
    <n v="1672"/>
    <n v="165"/>
    <n v="1672"/>
    <x v="12"/>
    <x v="2"/>
    <n v="1672"/>
  </r>
  <r>
    <x v="1"/>
    <x v="13"/>
    <x v="100"/>
    <s v="MMR015CMP217"/>
    <s v="GCA"/>
    <s v="Mixed"/>
    <n v="23"/>
    <n v="112"/>
    <n v="22"/>
    <n v="111"/>
    <n v="22"/>
    <n v="111"/>
    <x v="12"/>
    <x v="0"/>
    <n v="49"/>
  </r>
  <r>
    <x v="0"/>
    <x v="6"/>
    <x v="110"/>
    <s v="MMR001CMP028"/>
    <s v="GCA"/>
    <s v="Rural"/>
    <n v="99"/>
    <n v="480"/>
    <n v="65"/>
    <n v="360"/>
    <n v="99"/>
    <n v="480"/>
    <x v="12"/>
    <x v="0"/>
    <n v="239"/>
  </r>
  <r>
    <x v="1"/>
    <x v="15"/>
    <x v="101"/>
    <s v="MMR015CMP213"/>
    <s v="GCA"/>
    <s v="Urban"/>
    <n v="56"/>
    <n v="236"/>
    <n v="52"/>
    <n v="212"/>
    <n v="52"/>
    <n v="212"/>
    <x v="12"/>
    <x v="1"/>
    <n v="125"/>
  </r>
  <r>
    <x v="1"/>
    <x v="12"/>
    <x v="82"/>
    <s v="MMR015CMP009"/>
    <s v="GCA"/>
    <s v="Urban"/>
    <n v="37"/>
    <n v="159"/>
    <n v="37"/>
    <n v="159"/>
    <n v="37"/>
    <n v="172"/>
    <x v="12"/>
    <x v="1"/>
    <n v="99"/>
  </r>
  <r>
    <x v="1"/>
    <x v="15"/>
    <x v="101"/>
    <s v="MMR015CMP213"/>
    <s v="GCA"/>
    <s v="Urban"/>
    <n v="56"/>
    <n v="236"/>
    <n v="52"/>
    <n v="212"/>
    <n v="52"/>
    <n v="212"/>
    <x v="12"/>
    <x v="0"/>
    <n v="87"/>
  </r>
  <r>
    <x v="1"/>
    <x v="13"/>
    <x v="86"/>
    <s v="MMR015CMP007"/>
    <s v="GCA"/>
    <s v="Rural"/>
    <n v="64"/>
    <n v="286"/>
    <n v="62"/>
    <n v="281"/>
    <n v="62"/>
    <n v="281"/>
    <x v="12"/>
    <x v="2"/>
    <n v="281"/>
  </r>
  <r>
    <x v="1"/>
    <x v="15"/>
    <x v="101"/>
    <s v="MMR015CMP213"/>
    <s v="GCA"/>
    <s v="Urban"/>
    <n v="56"/>
    <n v="236"/>
    <n v="52"/>
    <n v="212"/>
    <n v="52"/>
    <n v="212"/>
    <x v="12"/>
    <x v="2"/>
    <n v="212"/>
  </r>
  <r>
    <x v="1"/>
    <x v="9"/>
    <x v="99"/>
    <s v="MMR015CMP214"/>
    <s v="GCA"/>
    <s v="Urban"/>
    <n v="38"/>
    <n v="198"/>
    <n v="35"/>
    <n v="188"/>
    <n v="37"/>
    <n v="198"/>
    <x v="12"/>
    <x v="1"/>
    <n v="112"/>
  </r>
  <r>
    <x v="0"/>
    <x v="6"/>
    <x v="114"/>
    <s v="MMR001CMP031"/>
    <s v="GCA"/>
    <s v="Urban"/>
    <n v="143"/>
    <n v="800"/>
    <n v="113"/>
    <n v="618"/>
    <n v="143"/>
    <n v="800"/>
    <x v="12"/>
    <x v="0"/>
    <n v="400"/>
  </r>
  <r>
    <x v="1"/>
    <x v="9"/>
    <x v="99"/>
    <s v="MMR015CMP214"/>
    <s v="GCA"/>
    <s v="Urban"/>
    <n v="38"/>
    <n v="198"/>
    <n v="35"/>
    <n v="188"/>
    <n v="37"/>
    <n v="198"/>
    <x v="12"/>
    <x v="0"/>
    <n v="86"/>
  </r>
  <r>
    <x v="1"/>
    <x v="12"/>
    <x v="82"/>
    <s v="MMR015CMP009"/>
    <s v="GCA"/>
    <s v="Urban"/>
    <n v="37"/>
    <n v="159"/>
    <n v="37"/>
    <n v="159"/>
    <n v="37"/>
    <n v="172"/>
    <x v="12"/>
    <x v="2"/>
    <n v="172"/>
  </r>
  <r>
    <x v="0"/>
    <x v="5"/>
    <x v="115"/>
    <s v="MMR001CMP070"/>
    <s v="GCA"/>
    <s v="Urban"/>
    <n v="188"/>
    <n v="993"/>
    <n v="190"/>
    <n v="1021"/>
    <n v="190"/>
    <n v="1021"/>
    <x v="12"/>
    <x v="2"/>
    <n v="1021"/>
  </r>
  <r>
    <x v="1"/>
    <x v="13"/>
    <x v="105"/>
    <s v="MMR015CMP018"/>
    <s v="GCA"/>
    <s v="Rural"/>
    <n v="63"/>
    <n v="305"/>
    <n v="69"/>
    <n v="305"/>
    <n v="69"/>
    <n v="305"/>
    <x v="12"/>
    <x v="1"/>
    <n v="172"/>
  </r>
  <r>
    <x v="0"/>
    <x v="6"/>
    <x v="109"/>
    <s v="MMR001CMP030"/>
    <s v="GCA"/>
    <s v="Urban"/>
    <n v="31"/>
    <n v="171"/>
    <n v="23"/>
    <n v="124"/>
    <n v="31"/>
    <n v="171"/>
    <x v="12"/>
    <x v="2"/>
    <n v="171"/>
  </r>
  <r>
    <x v="0"/>
    <x v="6"/>
    <x v="109"/>
    <s v="MMR001CMP030"/>
    <s v="GCA"/>
    <s v="Urban"/>
    <n v="31"/>
    <n v="171"/>
    <n v="23"/>
    <n v="124"/>
    <n v="31"/>
    <n v="171"/>
    <x v="12"/>
    <x v="1"/>
    <n v="94"/>
  </r>
  <r>
    <x v="1"/>
    <x v="13"/>
    <x v="105"/>
    <s v="MMR015CMP018"/>
    <s v="GCA"/>
    <s v="Rural"/>
    <n v="63"/>
    <n v="305"/>
    <n v="69"/>
    <n v="305"/>
    <n v="69"/>
    <n v="305"/>
    <x v="12"/>
    <x v="0"/>
    <n v="133"/>
  </r>
  <r>
    <x v="0"/>
    <x v="6"/>
    <x v="109"/>
    <s v="MMR001CMP030"/>
    <s v="GCA"/>
    <s v="Urban"/>
    <n v="31"/>
    <n v="171"/>
    <n v="23"/>
    <n v="124"/>
    <n v="31"/>
    <n v="171"/>
    <x v="12"/>
    <x v="0"/>
    <n v="77"/>
  </r>
  <r>
    <x v="1"/>
    <x v="13"/>
    <x v="94"/>
    <s v="MMR015CMP016"/>
    <s v="GCA"/>
    <s v="Urban"/>
    <n v="65"/>
    <n v="285"/>
    <n v="63"/>
    <n v="286"/>
    <n v="63"/>
    <n v="286"/>
    <x v="12"/>
    <x v="2"/>
    <n v="286"/>
  </r>
  <r>
    <x v="0"/>
    <x v="6"/>
    <x v="110"/>
    <s v="MMR001CMP028"/>
    <s v="GCA"/>
    <s v="Rural"/>
    <n v="99"/>
    <n v="480"/>
    <n v="65"/>
    <n v="360"/>
    <n v="99"/>
    <n v="480"/>
    <x v="12"/>
    <x v="1"/>
    <n v="241"/>
  </r>
  <r>
    <x v="1"/>
    <x v="13"/>
    <x v="94"/>
    <s v="MMR015CMP016"/>
    <s v="GCA"/>
    <s v="Urban"/>
    <n v="65"/>
    <n v="285"/>
    <n v="63"/>
    <n v="286"/>
    <n v="63"/>
    <n v="286"/>
    <x v="12"/>
    <x v="0"/>
    <n v="156"/>
  </r>
  <r>
    <x v="1"/>
    <x v="13"/>
    <x v="102"/>
    <s v="MMR015CMP020"/>
    <s v="GCA"/>
    <s v="Rural"/>
    <n v="218"/>
    <n v="1108"/>
    <n v="202"/>
    <n v="906"/>
    <n v="202"/>
    <n v="906"/>
    <x v="12"/>
    <x v="1"/>
    <n v="440"/>
  </r>
  <r>
    <x v="0"/>
    <x v="7"/>
    <x v="87"/>
    <s v="MMR001CMP194"/>
    <s v="GCA"/>
    <s v="Mixed"/>
    <n v="12"/>
    <n v="52"/>
    <n v="12"/>
    <n v="56"/>
    <n v="12"/>
    <n v="56"/>
    <x v="12"/>
    <x v="0"/>
    <n v="28"/>
  </r>
  <r>
    <x v="0"/>
    <x v="6"/>
    <x v="113"/>
    <s v="MMR001CMP026"/>
    <s v="GCA"/>
    <s v="Urban"/>
    <n v="88"/>
    <n v="482"/>
    <n v="80"/>
    <n v="427"/>
    <n v="87"/>
    <n v="480"/>
    <x v="12"/>
    <x v="0"/>
    <n v="264"/>
  </r>
  <r>
    <x v="0"/>
    <x v="8"/>
    <x v="125"/>
    <s v="MMR001CMP218"/>
    <s v="GCA"/>
    <s v="Rural"/>
    <n v="372"/>
    <n v="1443"/>
    <n v="165"/>
    <n v="1672"/>
    <n v="165"/>
    <n v="1672"/>
    <x v="12"/>
    <x v="0"/>
    <n v="800"/>
  </r>
  <r>
    <x v="0"/>
    <x v="8"/>
    <x v="125"/>
    <s v="MMR001CMP218"/>
    <s v="GCA"/>
    <s v="Rural"/>
    <n v="372"/>
    <n v="1443"/>
    <n v="165"/>
    <n v="1672"/>
    <n v="165"/>
    <n v="1672"/>
    <x v="12"/>
    <x v="1"/>
    <n v="872"/>
  </r>
  <r>
    <x v="0"/>
    <x v="7"/>
    <x v="87"/>
    <s v="MMR001CMP194"/>
    <s v="GCA"/>
    <s v="Mixed"/>
    <n v="12"/>
    <n v="52"/>
    <n v="12"/>
    <n v="56"/>
    <n v="12"/>
    <n v="56"/>
    <x v="12"/>
    <x v="1"/>
    <n v="28"/>
  </r>
  <r>
    <x v="0"/>
    <x v="7"/>
    <x v="87"/>
    <s v="MMR001CMP194"/>
    <s v="GCA"/>
    <s v="Mixed"/>
    <n v="12"/>
    <n v="52"/>
    <n v="12"/>
    <n v="56"/>
    <n v="12"/>
    <n v="56"/>
    <x v="12"/>
    <x v="2"/>
    <n v="56"/>
  </r>
  <r>
    <x v="1"/>
    <x v="13"/>
    <x v="94"/>
    <s v="MMR015CMP016"/>
    <s v="GCA"/>
    <s v="Urban"/>
    <n v="65"/>
    <n v="285"/>
    <n v="63"/>
    <n v="286"/>
    <n v="63"/>
    <n v="286"/>
    <x v="12"/>
    <x v="1"/>
    <n v="130"/>
  </r>
  <r>
    <x v="0"/>
    <x v="6"/>
    <x v="110"/>
    <s v="MMR001CMP028"/>
    <s v="GCA"/>
    <s v="Rural"/>
    <n v="99"/>
    <n v="480"/>
    <n v="65"/>
    <n v="360"/>
    <n v="99"/>
    <n v="480"/>
    <x v="12"/>
    <x v="2"/>
    <n v="480"/>
  </r>
  <r>
    <x v="0"/>
    <x v="5"/>
    <x v="111"/>
    <s v="MMR001CMP071"/>
    <s v="GCA"/>
    <s v="Urban"/>
    <n v="29"/>
    <n v="182"/>
    <n v="36"/>
    <n v="215"/>
    <n v="36"/>
    <n v="217"/>
    <x v="12"/>
    <x v="1"/>
    <n v="117"/>
  </r>
  <r>
    <x v="0"/>
    <x v="5"/>
    <x v="111"/>
    <s v="MMR001CMP071"/>
    <s v="GCA"/>
    <s v="Urban"/>
    <n v="29"/>
    <n v="182"/>
    <n v="36"/>
    <n v="215"/>
    <n v="36"/>
    <n v="217"/>
    <x v="12"/>
    <x v="0"/>
    <n v="100"/>
  </r>
  <r>
    <x v="1"/>
    <x v="13"/>
    <x v="105"/>
    <s v="MMR015CMP018"/>
    <s v="GCA"/>
    <s v="Rural"/>
    <n v="63"/>
    <n v="305"/>
    <n v="69"/>
    <n v="305"/>
    <n v="69"/>
    <n v="305"/>
    <x v="12"/>
    <x v="2"/>
    <n v="305"/>
  </r>
  <r>
    <x v="0"/>
    <x v="7"/>
    <x v="124"/>
    <s v="MMR001CMP193"/>
    <s v="GCA"/>
    <s v="Rural"/>
    <n v="157"/>
    <n v="761"/>
    <n v="150"/>
    <n v="761"/>
    <n v="150"/>
    <n v="761"/>
    <x v="12"/>
    <x v="0"/>
    <n v="355"/>
  </r>
  <r>
    <x v="0"/>
    <x v="0"/>
    <x v="119"/>
    <s v="MMR001CMP022"/>
    <s v="GCA"/>
    <s v="Urban"/>
    <n v="7"/>
    <n v="37"/>
    <n v="7"/>
    <n v="37"/>
    <n v="7"/>
    <n v="37"/>
    <x v="12"/>
    <x v="0"/>
    <n v="17"/>
  </r>
  <r>
    <x v="0"/>
    <x v="0"/>
    <x v="119"/>
    <s v="MMR001CMP022"/>
    <s v="GCA"/>
    <s v="Urban"/>
    <n v="7"/>
    <n v="37"/>
    <n v="7"/>
    <n v="37"/>
    <n v="7"/>
    <n v="37"/>
    <x v="12"/>
    <x v="1"/>
    <n v="20"/>
  </r>
  <r>
    <x v="0"/>
    <x v="0"/>
    <x v="119"/>
    <s v="MMR001CMP022"/>
    <s v="GCA"/>
    <s v="Urban"/>
    <n v="7"/>
    <n v="37"/>
    <n v="7"/>
    <n v="37"/>
    <n v="7"/>
    <n v="37"/>
    <x v="12"/>
    <x v="2"/>
    <n v="37"/>
  </r>
  <r>
    <x v="0"/>
    <x v="6"/>
    <x v="112"/>
    <s v="MMR001CMP032"/>
    <s v="GCA"/>
    <s v="Urban"/>
    <n v="91"/>
    <n v="328"/>
    <n v="69"/>
    <n v="258"/>
    <n v="91"/>
    <n v="328"/>
    <x v="12"/>
    <x v="1"/>
    <n v="174"/>
  </r>
  <r>
    <x v="0"/>
    <x v="6"/>
    <x v="95"/>
    <s v="MMR001CMP041"/>
    <s v="GCA"/>
    <s v="Rural"/>
    <n v="172"/>
    <n v="838"/>
    <n v="179"/>
    <n v="940"/>
    <n v="179"/>
    <n v="940"/>
    <x v="12"/>
    <x v="0"/>
    <n v="445"/>
  </r>
  <r>
    <x v="0"/>
    <x v="6"/>
    <x v="95"/>
    <s v="MMR001CMP041"/>
    <s v="GCA"/>
    <s v="Rural"/>
    <n v="172"/>
    <n v="838"/>
    <n v="179"/>
    <n v="940"/>
    <n v="179"/>
    <n v="940"/>
    <x v="12"/>
    <x v="1"/>
    <n v="495"/>
  </r>
  <r>
    <x v="0"/>
    <x v="5"/>
    <x v="111"/>
    <s v="MMR001CMP071"/>
    <s v="GCA"/>
    <s v="Urban"/>
    <n v="29"/>
    <n v="182"/>
    <n v="36"/>
    <n v="215"/>
    <n v="36"/>
    <n v="217"/>
    <x v="12"/>
    <x v="2"/>
    <n v="217"/>
  </r>
  <r>
    <x v="0"/>
    <x v="6"/>
    <x v="62"/>
    <s v="MMR001CMP115"/>
    <s v="NGCA"/>
    <s v="Sub-urban"/>
    <n v="136"/>
    <n v="1116"/>
    <n v="146"/>
    <n v="1072"/>
    <n v="146"/>
    <n v="1072"/>
    <x v="12"/>
    <x v="0"/>
    <n v="564"/>
  </r>
  <r>
    <x v="0"/>
    <x v="6"/>
    <x v="114"/>
    <s v="MMR001CMP031"/>
    <s v="GCA"/>
    <s v="Urban"/>
    <n v="143"/>
    <n v="800"/>
    <n v="113"/>
    <n v="618"/>
    <n v="143"/>
    <n v="800"/>
    <x v="12"/>
    <x v="1"/>
    <n v="400"/>
  </r>
  <r>
    <x v="0"/>
    <x v="8"/>
    <x v="96"/>
    <s v="MMR001CMP133"/>
    <s v="GCA"/>
    <s v="Rural"/>
    <n v="111"/>
    <n v="541"/>
    <n v="107"/>
    <n v="525"/>
    <n v="111"/>
    <n v="525"/>
    <x v="12"/>
    <x v="1"/>
    <n v="266"/>
  </r>
  <r>
    <x v="1"/>
    <x v="9"/>
    <x v="98"/>
    <s v="MMR015CMP215"/>
    <s v="GCA"/>
    <s v="Urban"/>
    <n v="126"/>
    <n v="572"/>
    <n v="123"/>
    <n v="571"/>
    <n v="124"/>
    <n v="575"/>
    <x v="12"/>
    <x v="2"/>
    <n v="575"/>
  </r>
  <r>
    <x v="1"/>
    <x v="9"/>
    <x v="97"/>
    <s v="MMR015CMP004"/>
    <s v="GCA"/>
    <s v="Urban"/>
    <n v="70"/>
    <n v="368"/>
    <n v="70"/>
    <n v="363"/>
    <n v="70"/>
    <n v="0"/>
    <x v="12"/>
    <x v="0"/>
    <n v="0"/>
  </r>
  <r>
    <x v="0"/>
    <x v="7"/>
    <x v="124"/>
    <s v="MMR001CMP193"/>
    <s v="GCA"/>
    <s v="Rural"/>
    <n v="157"/>
    <n v="761"/>
    <n v="150"/>
    <n v="761"/>
    <n v="150"/>
    <n v="761"/>
    <x v="12"/>
    <x v="1"/>
    <n v="406"/>
  </r>
  <r>
    <x v="0"/>
    <x v="6"/>
    <x v="112"/>
    <s v="MMR001CMP032"/>
    <s v="GCA"/>
    <s v="Urban"/>
    <n v="91"/>
    <n v="328"/>
    <n v="69"/>
    <n v="258"/>
    <n v="91"/>
    <n v="328"/>
    <x v="12"/>
    <x v="0"/>
    <n v="154"/>
  </r>
  <r>
    <x v="0"/>
    <x v="7"/>
    <x v="124"/>
    <s v="MMR001CMP193"/>
    <s v="GCA"/>
    <s v="Rural"/>
    <n v="157"/>
    <n v="761"/>
    <n v="150"/>
    <n v="761"/>
    <n v="150"/>
    <n v="761"/>
    <x v="12"/>
    <x v="2"/>
    <n v="761"/>
  </r>
  <r>
    <x v="1"/>
    <x v="9"/>
    <x v="97"/>
    <s v="MMR015CMP004"/>
    <s v="GCA"/>
    <s v="Urban"/>
    <n v="70"/>
    <n v="368"/>
    <n v="70"/>
    <n v="363"/>
    <n v="70"/>
    <n v="0"/>
    <x v="12"/>
    <x v="1"/>
    <n v="0"/>
  </r>
  <r>
    <x v="1"/>
    <x v="9"/>
    <x v="20"/>
    <s v="MMR015CMP001"/>
    <s v="GCA"/>
    <s v="Urban"/>
    <n v="73"/>
    <n v="388"/>
    <n v="68"/>
    <n v="343"/>
    <n v="73"/>
    <n v="380"/>
    <x v="12"/>
    <x v="2"/>
    <n v="380"/>
  </r>
  <r>
    <x v="0"/>
    <x v="6"/>
    <x v="12"/>
    <s v="MMR001CMP111"/>
    <s v="NGCA"/>
    <s v="Sub-urban"/>
    <n v="680"/>
    <n v="2913"/>
    <n v="612"/>
    <n v="2806"/>
    <n v="612"/>
    <n v="2806"/>
    <x v="12"/>
    <x v="0"/>
    <n v="1374"/>
  </r>
  <r>
    <x v="0"/>
    <x v="6"/>
    <x v="12"/>
    <s v="MMR001CMP111"/>
    <s v="NGCA"/>
    <s v="Sub-urban"/>
    <n v="680"/>
    <n v="2913"/>
    <n v="612"/>
    <n v="2806"/>
    <n v="612"/>
    <n v="2806"/>
    <x v="12"/>
    <x v="1"/>
    <n v="1432"/>
  </r>
  <r>
    <x v="0"/>
    <x v="6"/>
    <x v="62"/>
    <s v="MMR001CMP115"/>
    <s v="NGCA"/>
    <s v="Sub-urban"/>
    <n v="136"/>
    <n v="1116"/>
    <n v="146"/>
    <n v="1072"/>
    <n v="146"/>
    <n v="1072"/>
    <x v="12"/>
    <x v="2"/>
    <n v="1072"/>
  </r>
  <r>
    <x v="1"/>
    <x v="13"/>
    <x v="88"/>
    <s v="MMR015CMP006"/>
    <s v="GCA"/>
    <s v="Rural"/>
    <n v="49"/>
    <n v="270"/>
    <n v="49"/>
    <n v="261"/>
    <n v="49"/>
    <n v="261"/>
    <x v="12"/>
    <x v="1"/>
    <n v="127"/>
  </r>
  <r>
    <x v="0"/>
    <x v="6"/>
    <x v="12"/>
    <s v="MMR001CMP111"/>
    <s v="NGCA"/>
    <s v="Sub-urban"/>
    <n v="680"/>
    <n v="2913"/>
    <n v="612"/>
    <n v="2806"/>
    <n v="612"/>
    <n v="2806"/>
    <x v="12"/>
    <x v="2"/>
    <n v="2806"/>
  </r>
  <r>
    <x v="0"/>
    <x v="5"/>
    <x v="92"/>
    <s v="MMR001CMP056"/>
    <s v="GCA"/>
    <s v="Urban"/>
    <n v="207"/>
    <n v="1863"/>
    <n v="391"/>
    <n v="1820"/>
    <n v="391"/>
    <n v="1820"/>
    <x v="12"/>
    <x v="2"/>
    <n v="1820"/>
  </r>
  <r>
    <x v="0"/>
    <x v="6"/>
    <x v="113"/>
    <s v="MMR001CMP026"/>
    <s v="GCA"/>
    <s v="Urban"/>
    <n v="88"/>
    <n v="482"/>
    <n v="80"/>
    <n v="427"/>
    <n v="87"/>
    <n v="480"/>
    <x v="12"/>
    <x v="1"/>
    <n v="216"/>
  </r>
  <r>
    <x v="0"/>
    <x v="5"/>
    <x v="92"/>
    <s v="MMR001CMP056"/>
    <s v="GCA"/>
    <s v="Urban"/>
    <n v="207"/>
    <n v="1863"/>
    <n v="391"/>
    <n v="1820"/>
    <n v="391"/>
    <n v="1820"/>
    <x v="12"/>
    <x v="1"/>
    <n v="956"/>
  </r>
  <r>
    <x v="1"/>
    <x v="13"/>
    <x v="86"/>
    <s v="MMR015CMP007"/>
    <s v="GCA"/>
    <s v="Rural"/>
    <n v="64"/>
    <n v="286"/>
    <n v="62"/>
    <n v="281"/>
    <n v="62"/>
    <n v="281"/>
    <x v="12"/>
    <x v="0"/>
    <n v="118"/>
  </r>
  <r>
    <x v="1"/>
    <x v="9"/>
    <x v="99"/>
    <s v="MMR015CMP214"/>
    <s v="GCA"/>
    <s v="Urban"/>
    <n v="38"/>
    <n v="198"/>
    <n v="35"/>
    <n v="188"/>
    <n v="37"/>
    <n v="198"/>
    <x v="12"/>
    <x v="2"/>
    <n v="198"/>
  </r>
  <r>
    <x v="1"/>
    <x v="13"/>
    <x v="86"/>
    <s v="MMR015CMP007"/>
    <s v="GCA"/>
    <s v="Rural"/>
    <n v="64"/>
    <n v="286"/>
    <n v="62"/>
    <n v="281"/>
    <n v="62"/>
    <n v="281"/>
    <x v="12"/>
    <x v="1"/>
    <n v="163"/>
  </r>
  <r>
    <x v="0"/>
    <x v="5"/>
    <x v="92"/>
    <s v="MMR001CMP056"/>
    <s v="GCA"/>
    <s v="Urban"/>
    <n v="207"/>
    <n v="1863"/>
    <n v="391"/>
    <n v="1820"/>
    <n v="391"/>
    <n v="1820"/>
    <x v="12"/>
    <x v="0"/>
    <n v="854"/>
  </r>
  <r>
    <x v="0"/>
    <x v="6"/>
    <x v="112"/>
    <s v="MMR001CMP032"/>
    <s v="GCA"/>
    <s v="Urban"/>
    <n v="91"/>
    <n v="328"/>
    <n v="69"/>
    <n v="258"/>
    <n v="91"/>
    <n v="328"/>
    <x v="12"/>
    <x v="2"/>
    <n v="328"/>
  </r>
  <r>
    <x v="1"/>
    <x v="13"/>
    <x v="88"/>
    <s v="MMR015CMP006"/>
    <s v="GCA"/>
    <s v="Rural"/>
    <n v="49"/>
    <n v="270"/>
    <n v="49"/>
    <n v="261"/>
    <n v="49"/>
    <n v="261"/>
    <x v="12"/>
    <x v="0"/>
    <n v="134"/>
  </r>
  <r>
    <x v="0"/>
    <x v="8"/>
    <x v="96"/>
    <s v="MMR001CMP133"/>
    <s v="GCA"/>
    <s v="Rural"/>
    <n v="111"/>
    <n v="541"/>
    <n v="107"/>
    <n v="525"/>
    <n v="111"/>
    <n v="525"/>
    <x v="12"/>
    <x v="0"/>
    <n v="259"/>
  </r>
  <r>
    <x v="1"/>
    <x v="9"/>
    <x v="98"/>
    <s v="MMR015CMP215"/>
    <s v="GCA"/>
    <s v="Urban"/>
    <n v="126"/>
    <n v="572"/>
    <n v="123"/>
    <n v="571"/>
    <n v="124"/>
    <n v="575"/>
    <x v="12"/>
    <x v="1"/>
    <n v="317"/>
  </r>
  <r>
    <x v="0"/>
    <x v="6"/>
    <x v="113"/>
    <s v="MMR001CMP026"/>
    <s v="GCA"/>
    <s v="Urban"/>
    <n v="88"/>
    <n v="482"/>
    <n v="80"/>
    <n v="427"/>
    <n v="87"/>
    <n v="480"/>
    <x v="12"/>
    <x v="2"/>
    <n v="480"/>
  </r>
  <r>
    <x v="1"/>
    <x v="9"/>
    <x v="98"/>
    <s v="MMR015CMP215"/>
    <s v="GCA"/>
    <s v="Urban"/>
    <n v="126"/>
    <n v="572"/>
    <n v="123"/>
    <n v="571"/>
    <n v="124"/>
    <n v="575"/>
    <x v="12"/>
    <x v="0"/>
    <n v="258"/>
  </r>
  <r>
    <x v="1"/>
    <x v="9"/>
    <x v="127"/>
    <s v="MMR015CMP003"/>
    <s v="GCA"/>
    <s v="Urban"/>
    <n v="48"/>
    <n v="218"/>
    <n v="44"/>
    <n v="215"/>
    <n v="44"/>
    <n v="215"/>
    <x v="12"/>
    <x v="0"/>
    <n v="99"/>
  </r>
  <r>
    <x v="1"/>
    <x v="9"/>
    <x v="127"/>
    <s v="MMR015CMP003"/>
    <s v="GCA"/>
    <s v="Urban"/>
    <n v="48"/>
    <n v="218"/>
    <n v="44"/>
    <n v="215"/>
    <n v="44"/>
    <n v="215"/>
    <x v="12"/>
    <x v="1"/>
    <n v="116"/>
  </r>
  <r>
    <x v="1"/>
    <x v="9"/>
    <x v="127"/>
    <s v="MMR015CMP003"/>
    <s v="GCA"/>
    <s v="Urban"/>
    <n v="48"/>
    <n v="218"/>
    <n v="44"/>
    <n v="215"/>
    <n v="44"/>
    <n v="215"/>
    <x v="12"/>
    <x v="2"/>
    <n v="215"/>
  </r>
  <r>
    <x v="1"/>
    <x v="9"/>
    <x v="97"/>
    <s v="MMR015CMP004"/>
    <s v="GCA"/>
    <s v="Urban"/>
    <n v="70"/>
    <n v="368"/>
    <n v="70"/>
    <n v="363"/>
    <n v="70"/>
    <n v="0"/>
    <x v="12"/>
    <x v="2"/>
    <n v="0"/>
  </r>
  <r>
    <x v="0"/>
    <x v="8"/>
    <x v="96"/>
    <s v="MMR001CMP133"/>
    <s v="GCA"/>
    <s v="Rural"/>
    <n v="111"/>
    <n v="541"/>
    <n v="107"/>
    <n v="525"/>
    <n v="111"/>
    <n v="525"/>
    <x v="12"/>
    <x v="2"/>
    <n v="525"/>
  </r>
  <r>
    <x v="0"/>
    <x v="6"/>
    <x v="114"/>
    <s v="MMR001CMP031"/>
    <s v="GCA"/>
    <s v="Urban"/>
    <n v="143"/>
    <n v="800"/>
    <n v="113"/>
    <n v="618"/>
    <n v="143"/>
    <n v="800"/>
    <x v="12"/>
    <x v="2"/>
    <n v="800"/>
  </r>
  <r>
    <x v="1"/>
    <x v="13"/>
    <x v="88"/>
    <s v="MMR015CMP006"/>
    <s v="GCA"/>
    <s v="Rural"/>
    <n v="49"/>
    <n v="270"/>
    <n v="49"/>
    <n v="261"/>
    <n v="49"/>
    <n v="261"/>
    <x v="12"/>
    <x v="2"/>
    <n v="261"/>
  </r>
</pivotCacheRecords>
</file>

<file path=xl/pivotCache/pivotCacheRecords6.xml><?xml version="1.0" encoding="utf-8"?>
<pivotCacheRecords xmlns="http://schemas.openxmlformats.org/spreadsheetml/2006/main" xmlns:r="http://schemas.openxmlformats.org/officeDocument/2006/relationships" count="128">
  <r>
    <x v="0"/>
    <x v="0"/>
    <s v="5 Ward Baptist Church(lon Khin)"/>
    <s v="MMR001CMP179"/>
    <s v="GCA"/>
    <s v="Rural"/>
    <n v="77"/>
    <n v="393"/>
    <n v="77"/>
    <n v="393"/>
    <n v="77"/>
    <n v="393"/>
    <s v="MMR001CMP179"/>
    <m/>
    <m/>
    <m/>
    <n v="20"/>
    <b v="0"/>
    <b v="0"/>
    <b v="1"/>
    <n v="48"/>
    <n v="0"/>
    <n v="0"/>
    <x v="0"/>
    <x v="0"/>
    <x v="0"/>
    <n v="48"/>
    <n v="0"/>
    <n v="0"/>
  </r>
  <r>
    <x v="0"/>
    <x v="0"/>
    <s v="5 Ward RC Church(lon Khin)"/>
    <s v="MMR001CMP168"/>
    <s v="GCA"/>
    <s v="Rural"/>
    <n v="66"/>
    <n v="367"/>
    <n v="60"/>
    <n v="374"/>
    <n v="70"/>
    <n v="366"/>
    <s v="MMR001CMP168"/>
    <m/>
    <m/>
    <m/>
    <m/>
    <b v="0"/>
    <b v="0"/>
    <b v="1"/>
    <n v="0"/>
    <n v="12"/>
    <n v="0"/>
    <x v="0"/>
    <x v="0"/>
    <x v="0"/>
    <n v="0"/>
    <n v="12"/>
    <n v="0"/>
  </r>
  <r>
    <x v="0"/>
    <x v="1"/>
    <s v="AD-2000 Tharthana Compound"/>
    <s v="MMR001CMP050"/>
    <s v="GCA"/>
    <s v="Urban"/>
    <n v="274"/>
    <n v="1349"/>
    <n v="255"/>
    <n v="1126"/>
    <n v="255"/>
    <n v="0"/>
    <s v="MMR001CMP050"/>
    <m/>
    <m/>
    <m/>
    <n v="170"/>
    <b v="0"/>
    <b v="1"/>
    <b v="0"/>
    <n v="0"/>
    <n v="0"/>
    <n v="0"/>
    <x v="0"/>
    <x v="1"/>
    <x v="1"/>
    <n v="0"/>
    <n v="0"/>
    <n v="0"/>
  </r>
  <r>
    <x v="0"/>
    <x v="0"/>
    <s v="AG Church, Hmaw Si Sa"/>
    <s v="MMR001CMP176"/>
    <s v="GCA"/>
    <s v="Urban"/>
    <n v="67"/>
    <n v="350"/>
    <n v="67"/>
    <n v="351"/>
    <n v="67"/>
    <n v="351"/>
    <s v="MMR001CMP176"/>
    <m/>
    <m/>
    <m/>
    <n v="15"/>
    <b v="0"/>
    <b v="0"/>
    <b v="1"/>
    <n v="0"/>
    <n v="0"/>
    <n v="13"/>
    <x v="0"/>
    <x v="0"/>
    <x v="0"/>
    <n v="0"/>
    <n v="0"/>
    <n v="13"/>
  </r>
  <r>
    <x v="0"/>
    <x v="0"/>
    <s v="AG Church, Maw Wan"/>
    <s v="MMR001CMP190"/>
    <s v="GCA"/>
    <s v="Urban"/>
    <n v="14"/>
    <n v="83"/>
    <n v="13"/>
    <n v="83"/>
    <n v="13"/>
    <n v="0"/>
    <s v="MMR001CMP190"/>
    <m/>
    <m/>
    <m/>
    <n v="0"/>
    <b v="0"/>
    <b v="0"/>
    <b v="1"/>
    <n v="3"/>
    <n v="0"/>
    <n v="0"/>
    <x v="0"/>
    <x v="0"/>
    <x v="0"/>
    <n v="3"/>
    <n v="0"/>
    <n v="0"/>
  </r>
  <r>
    <x v="0"/>
    <x v="1"/>
    <s v="Aung Thar Church"/>
    <s v="MMR001CMP194"/>
    <s v="GCA"/>
    <s v="Mixed"/>
    <n v="12"/>
    <n v="52"/>
    <n v="12"/>
    <n v="56"/>
    <n v="12"/>
    <n v="56"/>
    <s v="MMR001CMP194"/>
    <m/>
    <m/>
    <m/>
    <n v="42"/>
    <b v="0"/>
    <b v="0"/>
    <b v="1"/>
    <n v="0"/>
    <n v="0"/>
    <n v="1"/>
    <x v="0"/>
    <x v="0"/>
    <x v="0"/>
    <n v="0"/>
    <n v="0"/>
    <n v="1"/>
  </r>
  <r>
    <x v="0"/>
    <x v="0"/>
    <s v="Baptist Church, Hmaw Si Sar(Lon Khin)"/>
    <s v="MMR001CMP169"/>
    <s v="GCA"/>
    <s v="Rural"/>
    <n v="36"/>
    <n v="220"/>
    <n v="36"/>
    <n v="220"/>
    <n v="36"/>
    <n v="220"/>
    <s v="MMR001CMP169"/>
    <m/>
    <m/>
    <m/>
    <n v="20"/>
    <b v="0"/>
    <b v="0"/>
    <b v="1"/>
    <n v="16"/>
    <n v="0"/>
    <n v="0"/>
    <x v="0"/>
    <x v="0"/>
    <x v="0"/>
    <n v="16"/>
    <n v="0"/>
    <n v="0"/>
  </r>
  <r>
    <x v="0"/>
    <x v="2"/>
    <s v="Border Post 8"/>
    <s v="MMR001CMP113"/>
    <s v="NGCA"/>
    <s v="Rural"/>
    <n v="155"/>
    <n v="672"/>
    <n v="155"/>
    <n v="665"/>
    <n v="155"/>
    <n v="665"/>
    <s v="MMR001CMP113"/>
    <m/>
    <m/>
    <m/>
    <n v="237"/>
    <b v="0"/>
    <b v="0"/>
    <b v="1"/>
    <n v="99"/>
    <n v="0"/>
    <n v="0"/>
    <x v="0"/>
    <x v="0"/>
    <x v="0"/>
    <n v="99"/>
    <n v="0"/>
    <n v="0"/>
  </r>
  <r>
    <x v="0"/>
    <x v="3"/>
    <s v="Bum Tsit Pa "/>
    <s v="MMR001CMP129"/>
    <s v="NGCA"/>
    <s v="Rural"/>
    <n v="245"/>
    <n v="1232"/>
    <n v="425"/>
    <n v="1982"/>
    <n v="425"/>
    <n v="0"/>
    <s v="MMR001CMP129"/>
    <m/>
    <m/>
    <m/>
    <n v="100"/>
    <b v="0"/>
    <b v="1"/>
    <b v="0"/>
    <n v="0"/>
    <n v="0"/>
    <n v="0"/>
    <x v="0"/>
    <x v="1"/>
    <x v="1"/>
    <n v="0"/>
    <n v="0"/>
    <n v="0"/>
  </r>
  <r>
    <x v="0"/>
    <x v="0"/>
    <s v="Chin Church, Seik Mu"/>
    <s v="MMR001CMP109"/>
    <s v="GCA"/>
    <s v="Urban"/>
    <n v="6"/>
    <n v="30"/>
    <n v="6"/>
    <n v="28"/>
    <n v="6"/>
    <n v="0"/>
    <s v="MMR001CMP109"/>
    <m/>
    <m/>
    <m/>
    <n v="4"/>
    <b v="1"/>
    <b v="0"/>
    <b v="1"/>
    <n v="0"/>
    <n v="0"/>
    <n v="0"/>
    <x v="1"/>
    <x v="0"/>
    <x v="0"/>
    <n v="0"/>
    <n v="0"/>
    <n v="0"/>
  </r>
  <r>
    <x v="0"/>
    <x v="4"/>
    <s v="Chipwi KBC camp"/>
    <s v="MMR001CMP042"/>
    <s v="GCA"/>
    <s v="Urban"/>
    <n v="109"/>
    <n v="511"/>
    <n v="109"/>
    <n v="513"/>
    <n v="109"/>
    <n v="0"/>
    <s v="MMR001CMP042"/>
    <m/>
    <m/>
    <m/>
    <n v="82"/>
    <b v="0"/>
    <b v="0"/>
    <b v="1"/>
    <n v="0"/>
    <n v="12"/>
    <n v="4"/>
    <x v="0"/>
    <x v="0"/>
    <x v="0"/>
    <n v="0"/>
    <n v="12"/>
    <n v="4"/>
  </r>
  <r>
    <x v="0"/>
    <x v="0"/>
    <s v="Dhama Rakhita, Nyein Chan Tar Yar Ward(Lon Khin)"/>
    <s v="MMR001CMP174"/>
    <s v="GCA"/>
    <s v="Urban"/>
    <n v="65"/>
    <n v="347"/>
    <n v="66"/>
    <n v="354"/>
    <n v="66"/>
    <n v="0"/>
    <s v="MMR001CMP174"/>
    <m/>
    <m/>
    <m/>
    <n v="0"/>
    <b v="0"/>
    <b v="0"/>
    <b v="1"/>
    <n v="0"/>
    <n v="0"/>
    <n v="22"/>
    <x v="0"/>
    <x v="0"/>
    <x v="0"/>
    <n v="0"/>
    <n v="0"/>
    <n v="22"/>
  </r>
  <r>
    <x v="0"/>
    <x v="5"/>
    <s v="Du Kahtawng Qtr. 14"/>
    <s v="MMR001CMP012"/>
    <s v="GCA"/>
    <s v="Urban"/>
    <n v="6"/>
    <n v="28"/>
    <n v="6"/>
    <n v="31"/>
    <n v="6"/>
    <n v="31"/>
    <s v="MMR001CMP012"/>
    <m/>
    <m/>
    <m/>
    <n v="3"/>
    <b v="1"/>
    <b v="0"/>
    <b v="0"/>
    <n v="2"/>
    <n v="0"/>
    <n v="2"/>
    <x v="1"/>
    <x v="0"/>
    <x v="1"/>
    <n v="2"/>
    <n v="0"/>
    <n v="2"/>
  </r>
  <r>
    <x v="0"/>
    <x v="5"/>
    <s v="Du Kahtawng Qtr. 4"/>
    <s v="MMR001CMP010"/>
    <s v="GCA"/>
    <s v="Urban"/>
    <n v="6"/>
    <n v="39"/>
    <n v="6"/>
    <n v="39"/>
    <n v="28"/>
    <n v="145"/>
    <s v="MMR001CMP010"/>
    <m/>
    <m/>
    <m/>
    <n v="6"/>
    <b v="1"/>
    <b v="0"/>
    <b v="0"/>
    <n v="1"/>
    <n v="0"/>
    <n v="2"/>
    <x v="1"/>
    <x v="0"/>
    <x v="1"/>
    <n v="1"/>
    <n v="0"/>
    <n v="2"/>
  </r>
  <r>
    <x v="0"/>
    <x v="5"/>
    <s v="Du Kahtawng Qtr. 5"/>
    <s v="MMR001CMP011"/>
    <s v="GCA"/>
    <s v="Urban"/>
    <n v="50"/>
    <n v="236"/>
    <n v="8"/>
    <n v="35"/>
    <n v="8"/>
    <n v="35"/>
    <s v="MMR001CMP011"/>
    <m/>
    <m/>
    <m/>
    <n v="3"/>
    <b v="1"/>
    <b v="0"/>
    <b v="0"/>
    <n v="5"/>
    <n v="0"/>
    <n v="5"/>
    <x v="1"/>
    <x v="0"/>
    <x v="1"/>
    <n v="5"/>
    <n v="0"/>
    <n v="5"/>
  </r>
  <r>
    <x v="0"/>
    <x v="6"/>
    <s v="Dum Bung "/>
    <s v="MMR001CMP123"/>
    <s v="NGCA"/>
    <s v="Rural"/>
    <n v="116"/>
    <n v="595"/>
    <n v="115"/>
    <n v="605"/>
    <n v="115"/>
    <n v="605"/>
    <s v="MMR001CMP123"/>
    <m/>
    <m/>
    <m/>
    <n v="123"/>
    <b v="0"/>
    <b v="0"/>
    <b v="1"/>
    <n v="1"/>
    <n v="33"/>
    <n v="0"/>
    <x v="0"/>
    <x v="0"/>
    <x v="0"/>
    <n v="1"/>
    <n v="33"/>
    <n v="0"/>
  </r>
  <r>
    <x v="0"/>
    <x v="2"/>
    <s v="Hkat Cho "/>
    <s v="MMR001CMP028"/>
    <s v="GCA"/>
    <s v="Rural"/>
    <n v="99"/>
    <n v="480"/>
    <n v="65"/>
    <n v="360"/>
    <n v="99"/>
    <n v="480"/>
    <s v="MMR001CMP028"/>
    <m/>
    <m/>
    <m/>
    <n v="105"/>
    <b v="0"/>
    <b v="0"/>
    <b v="1"/>
    <n v="0"/>
    <n v="0"/>
    <n v="0"/>
    <x v="0"/>
    <x v="0"/>
    <x v="0"/>
    <n v="0"/>
    <n v="0"/>
    <n v="0"/>
  </r>
  <r>
    <x v="0"/>
    <x v="2"/>
    <s v="Hkau Shau (BP 12)"/>
    <s v="MMR001CMP115"/>
    <s v="NGCA"/>
    <s v="Sub-urban"/>
    <n v="136"/>
    <n v="1116"/>
    <n v="146"/>
    <n v="1072"/>
    <n v="146"/>
    <n v="1072"/>
    <s v="MMR001CMP115"/>
    <m/>
    <m/>
    <m/>
    <n v="100"/>
    <b v="0"/>
    <b v="0"/>
    <b v="1"/>
    <n v="0"/>
    <n v="6"/>
    <n v="0"/>
    <x v="0"/>
    <x v="0"/>
    <x v="0"/>
    <n v="0"/>
    <n v="6"/>
    <n v="0"/>
  </r>
  <r>
    <x v="0"/>
    <x v="0"/>
    <s v="Hlaing Naung Baptist"/>
    <s v="MMR001CMP148"/>
    <s v="GCA"/>
    <s v="Mixed"/>
    <n v="14"/>
    <n v="47"/>
    <n v="14"/>
    <n v="47"/>
    <n v="14"/>
    <n v="47"/>
    <s v="MMR001CMP148"/>
    <m/>
    <m/>
    <m/>
    <m/>
    <b v="0"/>
    <b v="0"/>
    <b v="1"/>
    <n v="0"/>
    <n v="0"/>
    <n v="6"/>
    <x v="0"/>
    <x v="0"/>
    <x v="0"/>
    <n v="0"/>
    <n v="0"/>
    <n v="6"/>
  </r>
  <r>
    <x v="0"/>
    <x v="0"/>
    <s v="Hmaw Wan, Anglican"/>
    <s v="MMR001CMP191"/>
    <s v="GCA"/>
    <s v="Urban"/>
    <n v="13"/>
    <n v="75"/>
    <n v="8"/>
    <n v="46"/>
    <n v="8"/>
    <n v="0"/>
    <s v="MMR001CMP191"/>
    <m/>
    <m/>
    <m/>
    <n v="5"/>
    <b v="0"/>
    <b v="0"/>
    <b v="1"/>
    <n v="0"/>
    <n v="0"/>
    <n v="0"/>
    <x v="0"/>
    <x v="0"/>
    <x v="0"/>
    <n v="0"/>
    <n v="0"/>
    <n v="0"/>
  </r>
  <r>
    <x v="0"/>
    <x v="0"/>
    <s v="Hpakant Baptist Church, Nam Ma Hpit"/>
    <s v="MMR001CMP229"/>
    <s v="GCA"/>
    <s v="Rural"/>
    <n v="116"/>
    <n v="530"/>
    <n v="104"/>
    <n v="504"/>
    <n v="104"/>
    <n v="504"/>
    <s v="MMR001CMP229"/>
    <m/>
    <m/>
    <m/>
    <m/>
    <b v="0"/>
    <b v="0"/>
    <b v="1"/>
    <n v="49"/>
    <n v="0"/>
    <n v="0"/>
    <x v="0"/>
    <x v="0"/>
    <x v="0"/>
    <n v="49"/>
    <n v="0"/>
    <n v="0"/>
  </r>
  <r>
    <x v="0"/>
    <x v="4"/>
    <s v="Hpare Hkyer - BP6"/>
    <s v="MMR001CMP043"/>
    <s v="NGCA"/>
    <s v="Sub-urban"/>
    <n v="154"/>
    <n v="920"/>
    <n v="512"/>
    <n v="1016"/>
    <n v="512"/>
    <n v="1016"/>
    <s v="MMR001CMP043"/>
    <m/>
    <m/>
    <m/>
    <m/>
    <b v="0"/>
    <b v="0"/>
    <b v="1"/>
    <n v="0"/>
    <n v="0"/>
    <n v="0"/>
    <x v="0"/>
    <x v="0"/>
    <x v="0"/>
    <n v="0"/>
    <n v="0"/>
    <n v="0"/>
  </r>
  <r>
    <x v="0"/>
    <x v="6"/>
    <s v="Hpun Lum Yang "/>
    <s v="MMR001CMP122"/>
    <s v="NGCA"/>
    <s v="Rural"/>
    <n v="662"/>
    <n v="3293"/>
    <n v="586"/>
    <n v="2829"/>
    <n v="586"/>
    <n v="2829"/>
    <s v="MMR001CMP122"/>
    <m/>
    <m/>
    <m/>
    <n v="338"/>
    <b v="0"/>
    <b v="0"/>
    <b v="1"/>
    <n v="6"/>
    <n v="169"/>
    <n v="89"/>
    <x v="0"/>
    <x v="0"/>
    <x v="0"/>
    <n v="6"/>
    <n v="169"/>
    <n v="89"/>
  </r>
  <r>
    <x v="0"/>
    <x v="1"/>
    <s v="Htoi San Church"/>
    <s v="MMR001CMP052"/>
    <s v="GCA"/>
    <s v="Urban"/>
    <n v="43"/>
    <n v="237"/>
    <n v="39"/>
    <n v="223"/>
    <n v="39"/>
    <n v="223"/>
    <s v="MMR001CMP052"/>
    <m/>
    <m/>
    <m/>
    <n v="38"/>
    <b v="1"/>
    <b v="0"/>
    <b v="1"/>
    <n v="0"/>
    <n v="0"/>
    <n v="0"/>
    <x v="1"/>
    <x v="0"/>
    <x v="0"/>
    <n v="0"/>
    <n v="0"/>
    <n v="0"/>
  </r>
  <r>
    <x v="0"/>
    <x v="5"/>
    <s v="Jan Mai Kawng Baptist Church"/>
    <s v="MMR001CMP018"/>
    <s v="GCA"/>
    <s v="Urban"/>
    <n v="203"/>
    <n v="1072"/>
    <n v="198"/>
    <n v="1084"/>
    <n v="204"/>
    <n v="1104"/>
    <s v="MMR001CMP018"/>
    <m/>
    <m/>
    <m/>
    <n v="150"/>
    <b v="0"/>
    <b v="0"/>
    <b v="0"/>
    <n v="0"/>
    <n v="0"/>
    <n v="0"/>
    <x v="0"/>
    <x v="0"/>
    <x v="1"/>
    <n v="0"/>
    <n v="0"/>
    <n v="0"/>
  </r>
  <r>
    <x v="0"/>
    <x v="5"/>
    <s v="Jan Mai Kawng Catholic Church"/>
    <s v="MMR001CMP019"/>
    <s v="GCA"/>
    <s v="Urban"/>
    <n v="105"/>
    <n v="462"/>
    <n v="103"/>
    <n v="462"/>
    <n v="123"/>
    <n v="463"/>
    <s v="MMR001CMP019"/>
    <m/>
    <m/>
    <m/>
    <n v="80"/>
    <b v="0"/>
    <b v="0"/>
    <b v="1"/>
    <n v="20"/>
    <n v="0"/>
    <n v="0"/>
    <x v="0"/>
    <x v="0"/>
    <x v="0"/>
    <n v="20"/>
    <n v="0"/>
    <n v="0"/>
  </r>
  <r>
    <x v="0"/>
    <x v="6"/>
    <s v="Je Yang Hka "/>
    <s v="MMR001CMP121"/>
    <s v="NGCA"/>
    <s v="Rural"/>
    <n v="1695"/>
    <n v="7145"/>
    <n v="1501"/>
    <n v="8042"/>
    <n v="1643"/>
    <n v="8780"/>
    <s v="MMR001CMP121"/>
    <m/>
    <m/>
    <m/>
    <n v="949"/>
    <b v="0"/>
    <b v="0"/>
    <b v="1"/>
    <n v="44"/>
    <n v="702"/>
    <n v="220"/>
    <x v="0"/>
    <x v="0"/>
    <x v="0"/>
    <n v="44"/>
    <n v="702"/>
    <n v="220"/>
  </r>
  <r>
    <x v="0"/>
    <x v="0"/>
    <s v="Ku Day Maw KBC"/>
    <s v="MMR001CMP231"/>
    <s v="GCA"/>
    <s v="Rural"/>
    <n v="46"/>
    <n v="225"/>
    <n v="50"/>
    <n v="242"/>
    <n v="50"/>
    <n v="242"/>
    <s v="MMR001CMP231"/>
    <m/>
    <m/>
    <m/>
    <m/>
    <b v="0"/>
    <b v="0"/>
    <b v="1"/>
    <n v="0"/>
    <n v="0"/>
    <n v="0"/>
    <x v="0"/>
    <x v="0"/>
    <x v="0"/>
    <n v="0"/>
    <n v="0"/>
    <n v="0"/>
  </r>
  <r>
    <x v="1"/>
    <x v="7"/>
    <s v="Kutkai downtown (KBC Church)"/>
    <s v="MMR015CMP016"/>
    <s v="GCA"/>
    <s v="Urban"/>
    <n v="65"/>
    <n v="285"/>
    <n v="63"/>
    <n v="286"/>
    <n v="63"/>
    <n v="286"/>
    <s v="MMR015CMP016"/>
    <m/>
    <m/>
    <m/>
    <n v="80"/>
    <b v="0"/>
    <b v="0"/>
    <b v="1"/>
    <n v="0"/>
    <n v="0"/>
    <n v="0"/>
    <x v="0"/>
    <x v="0"/>
    <x v="0"/>
    <n v="0"/>
    <n v="0"/>
    <n v="0"/>
  </r>
  <r>
    <x v="1"/>
    <x v="7"/>
    <s v="Kutkai downtown (RC Church)"/>
    <s v="MMR015CMP017"/>
    <s v="GCA"/>
    <s v="Urban"/>
    <n v="31"/>
    <n v="144"/>
    <n v="30"/>
    <n v="139"/>
    <n v="30"/>
    <n v="139"/>
    <s v="MMR015CMP017"/>
    <m/>
    <m/>
    <m/>
    <n v="48"/>
    <b v="0"/>
    <b v="0"/>
    <b v="1"/>
    <n v="0"/>
    <n v="0"/>
    <n v="48"/>
    <x v="0"/>
    <x v="0"/>
    <x v="0"/>
    <n v="0"/>
    <n v="0"/>
    <n v="48"/>
  </r>
  <r>
    <x v="0"/>
    <x v="5"/>
    <s v="Kyun Pin Thar Baptist Church"/>
    <s v="MMR001CMP013"/>
    <s v="GCA"/>
    <s v="Urban"/>
    <n v="44"/>
    <n v="191"/>
    <n v="18"/>
    <n v="65"/>
    <n v="44"/>
    <n v="191"/>
    <s v="MMR001CMP013"/>
    <m/>
    <m/>
    <m/>
    <n v="5"/>
    <b v="1"/>
    <b v="0"/>
    <b v="0"/>
    <n v="0"/>
    <n v="0"/>
    <n v="0"/>
    <x v="1"/>
    <x v="0"/>
    <x v="1"/>
    <n v="0"/>
    <n v="0"/>
    <n v="0"/>
  </r>
  <r>
    <x v="0"/>
    <x v="8"/>
    <s v="Kyun Taw Baptist Church "/>
    <s v="MMR001CMP078"/>
    <s v="GCA"/>
    <s v="Mixed"/>
    <n v="13"/>
    <n v="64"/>
    <n v="13"/>
    <n v="64"/>
    <n v="13"/>
    <n v="64"/>
    <s v="MMR001CMP078"/>
    <m/>
    <m/>
    <m/>
    <n v="15"/>
    <b v="0"/>
    <b v="0"/>
    <b v="1"/>
    <n v="0"/>
    <n v="0"/>
    <n v="0"/>
    <x v="0"/>
    <x v="0"/>
    <x v="0"/>
    <n v="0"/>
    <n v="0"/>
    <n v="0"/>
  </r>
  <r>
    <x v="0"/>
    <x v="3"/>
    <s v="Lana Zup Ja "/>
    <s v="MMR001CMP128"/>
    <s v="NGCA"/>
    <s v="Rural"/>
    <n v="545"/>
    <n v="2560"/>
    <n v="553"/>
    <n v="2692"/>
    <n v="553"/>
    <n v="0"/>
    <s v="MMR001CMP128"/>
    <m/>
    <m/>
    <m/>
    <n v="376"/>
    <b v="0"/>
    <b v="1"/>
    <b v="0"/>
    <n v="0"/>
    <n v="0"/>
    <n v="0"/>
    <x v="0"/>
    <x v="1"/>
    <x v="1"/>
    <n v="0"/>
    <n v="0"/>
    <n v="0"/>
  </r>
  <r>
    <x v="0"/>
    <x v="5"/>
    <s v="Le Kone Bethlehem Church"/>
    <s v="MMR001CMP015"/>
    <s v="GCA"/>
    <s v="Urban"/>
    <n v="108"/>
    <n v="605"/>
    <n v="17"/>
    <n v="176"/>
    <n v="96"/>
    <n v="544"/>
    <s v="MMR001CMP015"/>
    <m/>
    <m/>
    <m/>
    <n v="24"/>
    <b v="0"/>
    <b v="0"/>
    <b v="1"/>
    <n v="0"/>
    <n v="5"/>
    <n v="0"/>
    <x v="0"/>
    <x v="0"/>
    <x v="0"/>
    <n v="0"/>
    <n v="5"/>
    <n v="0"/>
  </r>
  <r>
    <x v="0"/>
    <x v="5"/>
    <s v="Le Kone Ziun Baptist Church "/>
    <s v="MMR001CMP014"/>
    <s v="GCA"/>
    <s v="Urban"/>
    <n v="138"/>
    <n v="697"/>
    <n v="82"/>
    <n v="467"/>
    <n v="138"/>
    <n v="697"/>
    <s v="MMR001CMP014"/>
    <m/>
    <m/>
    <m/>
    <n v="125"/>
    <b v="0"/>
    <b v="0"/>
    <b v="1"/>
    <n v="0"/>
    <n v="0"/>
    <n v="10"/>
    <x v="0"/>
    <x v="0"/>
    <x v="0"/>
    <n v="0"/>
    <n v="0"/>
    <n v="10"/>
  </r>
  <r>
    <x v="0"/>
    <x v="4"/>
    <s v="Lhaovao Baptist Church (LBC)"/>
    <s v="MMR001CMP195"/>
    <s v="GCA"/>
    <s v="Urban"/>
    <n v="143"/>
    <n v="638"/>
    <n v="131"/>
    <n v="593"/>
    <n v="141"/>
    <n v="638"/>
    <s v="MMR001CMP195"/>
    <m/>
    <m/>
    <m/>
    <n v="70"/>
    <b v="0"/>
    <b v="0"/>
    <b v="1"/>
    <n v="10"/>
    <n v="0"/>
    <n v="0"/>
    <x v="0"/>
    <x v="0"/>
    <x v="0"/>
    <n v="10"/>
    <n v="0"/>
    <n v="0"/>
  </r>
  <r>
    <x v="0"/>
    <x v="0"/>
    <s v="Lisu Baptist Church, Maw Shan Vil,. Seik Mu"/>
    <s v="MMR001CMP181"/>
    <s v="GCA"/>
    <s v="Urban"/>
    <n v="25"/>
    <n v="133"/>
    <n v="21"/>
    <n v="117"/>
    <n v="21"/>
    <n v="0"/>
    <s v="MMR001CMP181"/>
    <m/>
    <m/>
    <m/>
    <n v="5"/>
    <b v="0"/>
    <b v="0"/>
    <b v="1"/>
    <n v="0"/>
    <n v="0"/>
    <n v="2"/>
    <x v="0"/>
    <x v="0"/>
    <x v="0"/>
    <n v="0"/>
    <n v="0"/>
    <n v="2"/>
  </r>
  <r>
    <x v="0"/>
    <x v="0"/>
    <s v="Lisu Baptist Church, Maw Wan Ward"/>
    <s v="MMR001CMP167"/>
    <s v="GCA"/>
    <s v="Rural"/>
    <n v="15"/>
    <n v="74"/>
    <n v="16"/>
    <n v="73"/>
    <n v="16"/>
    <n v="0"/>
    <s v="MMR001CMP167"/>
    <m/>
    <m/>
    <m/>
    <n v="0"/>
    <b v="0"/>
    <b v="0"/>
    <b v="1"/>
    <n v="0"/>
    <n v="0"/>
    <n v="0"/>
    <x v="0"/>
    <x v="0"/>
    <x v="0"/>
    <n v="0"/>
    <n v="0"/>
    <n v="0"/>
  </r>
  <r>
    <x v="0"/>
    <x v="1"/>
    <s v="Lisu Boarding-House"/>
    <s v="MMR001CMP049"/>
    <s v="GCA"/>
    <s v="Urban"/>
    <n v="116"/>
    <n v="659"/>
    <n v="113"/>
    <n v="641"/>
    <n v="120"/>
    <n v="680"/>
    <s v="MMR001CMP049"/>
    <m/>
    <m/>
    <m/>
    <n v="67"/>
    <b v="0"/>
    <b v="0"/>
    <b v="1"/>
    <n v="0"/>
    <n v="0"/>
    <n v="6"/>
    <x v="0"/>
    <x v="0"/>
    <x v="0"/>
    <n v="0"/>
    <n v="0"/>
    <n v="6"/>
  </r>
  <r>
    <x v="0"/>
    <x v="6"/>
    <s v="Loi Je Baptist Church"/>
    <s v="MMR001CMP071"/>
    <s v="GCA"/>
    <s v="Urban"/>
    <n v="29"/>
    <n v="182"/>
    <n v="36"/>
    <n v="215"/>
    <n v="36"/>
    <n v="217"/>
    <s v="MMR001CMP071"/>
    <m/>
    <m/>
    <m/>
    <n v="12"/>
    <b v="0"/>
    <b v="0"/>
    <b v="1"/>
    <n v="0"/>
    <n v="0"/>
    <n v="0"/>
    <x v="0"/>
    <x v="0"/>
    <x v="0"/>
    <n v="0"/>
    <n v="0"/>
    <n v="0"/>
  </r>
  <r>
    <x v="0"/>
    <x v="6"/>
    <s v="Loi Je Catholic Church"/>
    <s v="MMR001CMP069"/>
    <s v="GCA"/>
    <s v="Urban"/>
    <n v="124"/>
    <n v="544"/>
    <n v="124"/>
    <n v="633"/>
    <n v="124"/>
    <n v="0"/>
    <s v="MMR001CMP069"/>
    <m/>
    <m/>
    <m/>
    <n v="46"/>
    <b v="0"/>
    <b v="0"/>
    <b v="1"/>
    <n v="0"/>
    <n v="0"/>
    <n v="0"/>
    <x v="0"/>
    <x v="0"/>
    <x v="0"/>
    <n v="0"/>
    <n v="0"/>
    <n v="0"/>
  </r>
  <r>
    <x v="0"/>
    <x v="6"/>
    <s v="Loi Je Lisu Camp"/>
    <s v="MMR001CMP070"/>
    <s v="GCA"/>
    <s v="Urban"/>
    <n v="188"/>
    <n v="993"/>
    <n v="190"/>
    <n v="1021"/>
    <n v="190"/>
    <n v="1021"/>
    <s v="MMR001CMP070"/>
    <m/>
    <m/>
    <m/>
    <n v="57"/>
    <b v="0"/>
    <b v="0"/>
    <b v="1"/>
    <n v="25"/>
    <n v="0"/>
    <n v="0"/>
    <x v="0"/>
    <x v="0"/>
    <x v="0"/>
    <n v="25"/>
    <n v="0"/>
    <n v="0"/>
  </r>
  <r>
    <x v="0"/>
    <x v="9"/>
    <s v="Lung Sut"/>
    <s v="MMR001CMP234"/>
    <s v="GCA"/>
    <s v="Urban"/>
    <n v="59"/>
    <n v="235"/>
    <n v="59"/>
    <n v="235"/>
    <n v="59"/>
    <n v="235"/>
    <s v="MMR001CMP234"/>
    <m/>
    <m/>
    <m/>
    <m/>
    <b v="0"/>
    <b v="0"/>
    <b v="1"/>
    <n v="0"/>
    <n v="0"/>
    <n v="0"/>
    <x v="0"/>
    <x v="0"/>
    <x v="0"/>
    <n v="0"/>
    <n v="0"/>
    <n v="0"/>
  </r>
  <r>
    <x v="0"/>
    <x v="2"/>
    <s v="Mading Baptist Church"/>
    <s v="MMR001CMP027"/>
    <s v="GCA"/>
    <s v="Rural"/>
    <n v="22"/>
    <n v="128"/>
    <n v="21"/>
    <n v="123"/>
    <n v="22"/>
    <n v="128"/>
    <s v="MMR001CMP027"/>
    <m/>
    <m/>
    <m/>
    <n v="25"/>
    <b v="0"/>
    <b v="0"/>
    <b v="1"/>
    <n v="2"/>
    <n v="5"/>
    <n v="5"/>
    <x v="0"/>
    <x v="0"/>
    <x v="0"/>
    <n v="2"/>
    <n v="5"/>
    <n v="5"/>
  </r>
  <r>
    <x v="0"/>
    <x v="2"/>
    <s v="Maga Yang "/>
    <s v="MMR001CMP119"/>
    <s v="NGCA"/>
    <s v="Rural"/>
    <n v="608"/>
    <n v="2639"/>
    <n v="500"/>
    <n v="2145"/>
    <n v="586"/>
    <n v="2614"/>
    <s v="MMR001CMP119"/>
    <m/>
    <m/>
    <m/>
    <n v="604"/>
    <b v="0"/>
    <b v="0"/>
    <b v="1"/>
    <n v="0"/>
    <n v="463"/>
    <n v="463"/>
    <x v="0"/>
    <x v="0"/>
    <x v="0"/>
    <n v="0"/>
    <n v="463"/>
    <n v="463"/>
  </r>
  <r>
    <x v="0"/>
    <x v="2"/>
    <s v="Maina AG Church"/>
    <s v="MMR001CMP031"/>
    <s v="GCA"/>
    <s v="Urban"/>
    <n v="143"/>
    <n v="800"/>
    <n v="113"/>
    <n v="618"/>
    <n v="143"/>
    <n v="800"/>
    <s v="MMR001CMP031"/>
    <m/>
    <m/>
    <m/>
    <n v="72"/>
    <b v="0"/>
    <b v="0"/>
    <b v="1"/>
    <n v="0"/>
    <n v="0"/>
    <n v="0"/>
    <x v="0"/>
    <x v="0"/>
    <x v="0"/>
    <n v="0"/>
    <n v="0"/>
    <n v="0"/>
  </r>
  <r>
    <x v="0"/>
    <x v="3"/>
    <s v="Man Wing Baptist Church"/>
    <s v="MMR001CMP133"/>
    <s v="GCA"/>
    <s v="Rural"/>
    <n v="111"/>
    <n v="541"/>
    <n v="107"/>
    <n v="525"/>
    <n v="111"/>
    <n v="525"/>
    <s v="MMR001CMP133"/>
    <m/>
    <m/>
    <m/>
    <n v="54"/>
    <b v="0"/>
    <b v="0"/>
    <b v="1"/>
    <n v="30"/>
    <n v="10"/>
    <n v="0"/>
    <x v="0"/>
    <x v="0"/>
    <x v="0"/>
    <n v="30"/>
    <n v="10"/>
    <n v="0"/>
  </r>
  <r>
    <x v="0"/>
    <x v="3"/>
    <s v="Man Wing Baptist Church Cultural Compound"/>
    <s v="MMR001CMP230"/>
    <s v="GCA"/>
    <s v="Rural"/>
    <n v="113"/>
    <n v="490"/>
    <n v="113"/>
    <n v="476"/>
    <n v="113"/>
    <n v="476"/>
    <s v="MMR001CMP230"/>
    <m/>
    <m/>
    <m/>
    <m/>
    <b v="0"/>
    <b v="0"/>
    <b v="1"/>
    <n v="0"/>
    <n v="100"/>
    <n v="100"/>
    <x v="0"/>
    <x v="0"/>
    <x v="0"/>
    <n v="0"/>
    <n v="100"/>
    <n v="100"/>
  </r>
  <r>
    <x v="0"/>
    <x v="3"/>
    <s v="Man Wing Catholic Church 2"/>
    <s v="MMR001CMP132"/>
    <s v="GCA"/>
    <s v="Rural"/>
    <n v="458"/>
    <n v="2139"/>
    <n v="144"/>
    <n v="520"/>
    <n v="144"/>
    <n v="0"/>
    <s v="MMR001CMP132"/>
    <m/>
    <m/>
    <m/>
    <n v="200"/>
    <b v="0"/>
    <b v="0"/>
    <b v="0"/>
    <n v="0"/>
    <n v="0"/>
    <n v="15"/>
    <x v="0"/>
    <x v="0"/>
    <x v="1"/>
    <n v="0"/>
    <n v="0"/>
    <n v="15"/>
  </r>
  <r>
    <x v="0"/>
    <x v="3"/>
    <s v="Man Wing Catholic Church 1"/>
    <s v="MMR001CMP228"/>
    <s v="GCA"/>
    <s v="Rural"/>
    <n v="123"/>
    <n v="555"/>
    <n v="443"/>
    <n v="2248"/>
    <n v="443"/>
    <n v="0"/>
    <s v="MMR001CMP228"/>
    <m/>
    <m/>
    <m/>
    <m/>
    <b v="0"/>
    <b v="1"/>
    <b v="0"/>
    <n v="0"/>
    <n v="0"/>
    <n v="80"/>
    <x v="0"/>
    <x v="1"/>
    <x v="1"/>
    <n v="0"/>
    <n v="0"/>
    <n v="80"/>
  </r>
  <r>
    <x v="1"/>
    <x v="10"/>
    <s v="Mandung - Jinghpaw"/>
    <s v="MMR015CMP009"/>
    <s v="GCA"/>
    <s v="Urban"/>
    <n v="37"/>
    <n v="159"/>
    <n v="37"/>
    <n v="159"/>
    <n v="37"/>
    <n v="172"/>
    <s v="MMR015CMP009"/>
    <m/>
    <m/>
    <m/>
    <n v="10"/>
    <b v="0"/>
    <b v="0"/>
    <b v="1"/>
    <n v="0"/>
    <n v="0"/>
    <n v="2"/>
    <x v="0"/>
    <x v="0"/>
    <x v="0"/>
    <n v="0"/>
    <n v="0"/>
    <n v="2"/>
  </r>
  <r>
    <x v="1"/>
    <x v="10"/>
    <s v="Mandung - RC"/>
    <s v="MMR015CMP209"/>
    <s v="GCA"/>
    <s v="Urban"/>
    <n v="31"/>
    <n v="183"/>
    <n v="29"/>
    <n v="157"/>
    <n v="29"/>
    <n v="157"/>
    <s v="MMR015CMP209"/>
    <m/>
    <m/>
    <m/>
    <m/>
    <b v="0"/>
    <b v="0"/>
    <b v="1"/>
    <n v="0"/>
    <n v="0"/>
    <n v="0"/>
    <x v="0"/>
    <x v="0"/>
    <x v="0"/>
    <n v="0"/>
    <n v="0"/>
    <n v="0"/>
  </r>
  <r>
    <x v="0"/>
    <x v="8"/>
    <s v="Mang Hawng Baptist Church"/>
    <s v="MMR001CMP077"/>
    <s v="GCA"/>
    <s v="Mixed"/>
    <n v="18"/>
    <n v="79"/>
    <n v="18"/>
    <n v="81"/>
    <n v="18"/>
    <n v="81"/>
    <s v="MMR001CMP077"/>
    <m/>
    <m/>
    <m/>
    <n v="10"/>
    <b v="0"/>
    <b v="0"/>
    <b v="1"/>
    <n v="0"/>
    <n v="0"/>
    <n v="3"/>
    <x v="0"/>
    <x v="0"/>
    <x v="0"/>
    <n v="0"/>
    <n v="0"/>
    <n v="3"/>
  </r>
  <r>
    <x v="0"/>
    <x v="3"/>
    <s v="Mansi Baptist Church"/>
    <s v="MMR001CMP066"/>
    <s v="GCA"/>
    <s v="Urban"/>
    <n v="221"/>
    <n v="1003"/>
    <n v="192"/>
    <n v="873"/>
    <n v="192"/>
    <n v="873"/>
    <s v="MMR001CMP066"/>
    <m/>
    <m/>
    <m/>
    <n v="105"/>
    <b v="1"/>
    <b v="0"/>
    <b v="1"/>
    <m/>
    <n v="20"/>
    <n v="20"/>
    <x v="1"/>
    <x v="0"/>
    <x v="0"/>
    <m/>
    <n v="20"/>
    <n v="20"/>
  </r>
  <r>
    <x v="0"/>
    <x v="5"/>
    <s v="Maw Hpawng Hka Nan Baptist Church"/>
    <s v="MMR001CMP020"/>
    <s v="GCA"/>
    <s v="Rural"/>
    <n v="21"/>
    <n v="99"/>
    <n v="18"/>
    <n v="89"/>
    <n v="21"/>
    <n v="99"/>
    <s v="MMR001CMP020"/>
    <m/>
    <m/>
    <m/>
    <n v="27"/>
    <b v="0"/>
    <b v="0"/>
    <b v="1"/>
    <n v="0"/>
    <n v="0"/>
    <n v="0"/>
    <x v="0"/>
    <x v="0"/>
    <x v="0"/>
    <n v="0"/>
    <n v="0"/>
    <n v="0"/>
  </r>
  <r>
    <x v="0"/>
    <x v="5"/>
    <s v="Maw Hpawng Lhaovo Baptist Church"/>
    <s v="MMR001CMP021"/>
    <s v="GCA"/>
    <s v="Rural"/>
    <n v="14"/>
    <n v="71"/>
    <n v="11"/>
    <n v="56"/>
    <n v="13"/>
    <n v="71"/>
    <s v="MMR001CMP021"/>
    <m/>
    <m/>
    <m/>
    <n v="19"/>
    <b v="0"/>
    <b v="0"/>
    <b v="1"/>
    <n v="6"/>
    <n v="0"/>
    <n v="1"/>
    <x v="0"/>
    <x v="0"/>
    <x v="0"/>
    <n v="6"/>
    <n v="0"/>
    <n v="1"/>
  </r>
  <r>
    <x v="0"/>
    <x v="0"/>
    <s v="Maw Wan, Mu-yin Baptist Church"/>
    <s v="MMR001CMP091"/>
    <s v="GCA"/>
    <s v="Urban"/>
    <n v="5"/>
    <n v="26"/>
    <n v="5"/>
    <n v="27"/>
    <n v="5"/>
    <n v="0"/>
    <s v="MMR001CMP091"/>
    <m/>
    <m/>
    <m/>
    <n v="10"/>
    <b v="0"/>
    <b v="0"/>
    <b v="1"/>
    <n v="0"/>
    <n v="0"/>
    <n v="0"/>
    <x v="0"/>
    <x v="0"/>
    <x v="0"/>
    <n v="0"/>
    <n v="0"/>
    <n v="0"/>
  </r>
  <r>
    <x v="1"/>
    <x v="7"/>
    <s v="Mine Yu Lay village"/>
    <s v="MMR015CMP018"/>
    <s v="GCA"/>
    <s v="Rural"/>
    <n v="63"/>
    <n v="305"/>
    <n v="69"/>
    <n v="305"/>
    <n v="69"/>
    <n v="305"/>
    <s v="MMR015CMP018"/>
    <m/>
    <m/>
    <m/>
    <n v="63"/>
    <b v="0"/>
    <b v="0"/>
    <b v="1"/>
    <n v="8"/>
    <n v="1"/>
    <n v="63"/>
    <x v="0"/>
    <x v="0"/>
    <x v="0"/>
    <n v="8"/>
    <n v="1"/>
    <n v="63"/>
  </r>
  <r>
    <x v="0"/>
    <x v="0"/>
    <s v="Nam Ma Phyit, COC"/>
    <s v="MMR001CMP192"/>
    <s v="GCA"/>
    <s v="Urban"/>
    <n v="17"/>
    <n v="64"/>
    <n v="12"/>
    <n v="47"/>
    <n v="12"/>
    <n v="0"/>
    <s v="MMR001CMP192"/>
    <m/>
    <m/>
    <m/>
    <n v="10"/>
    <b v="0"/>
    <b v="0"/>
    <b v="1"/>
    <n v="0"/>
    <n v="0"/>
    <n v="0"/>
    <x v="0"/>
    <x v="0"/>
    <x v="0"/>
    <n v="0"/>
    <n v="0"/>
    <n v="0"/>
  </r>
  <r>
    <x v="1"/>
    <x v="11"/>
    <s v="Nam Tu Baptist"/>
    <s v="MMR015CMP014"/>
    <s v="GCA"/>
    <s v="Urban"/>
    <n v="9"/>
    <n v="38"/>
    <n v="9"/>
    <n v="37"/>
    <n v="9"/>
    <n v="37"/>
    <s v="MMR015CMP014"/>
    <m/>
    <m/>
    <m/>
    <n v="10"/>
    <b v="0"/>
    <b v="0"/>
    <b v="1"/>
    <n v="0"/>
    <n v="0"/>
    <n v="0"/>
    <x v="0"/>
    <x v="0"/>
    <x v="0"/>
    <n v="0"/>
    <n v="0"/>
    <n v="0"/>
  </r>
  <r>
    <x v="1"/>
    <x v="12"/>
    <s v="Namhkan - Pang Long KBC"/>
    <s v="MMR015CMP215"/>
    <s v="GCA"/>
    <s v="Urban"/>
    <n v="126"/>
    <n v="572"/>
    <n v="123"/>
    <n v="571"/>
    <n v="124"/>
    <n v="575"/>
    <s v="MMR015CMP215"/>
    <m/>
    <m/>
    <m/>
    <n v="30"/>
    <b v="0"/>
    <b v="0"/>
    <b v="1"/>
    <n v="0"/>
    <n v="0"/>
    <n v="0"/>
    <x v="0"/>
    <x v="0"/>
    <x v="0"/>
    <n v="0"/>
    <n v="0"/>
    <n v="0"/>
  </r>
  <r>
    <x v="0"/>
    <x v="5"/>
    <s v="Nan Kway St. John Catholic Church"/>
    <s v="MMR001CMP024"/>
    <s v="GCA"/>
    <s v="Rural"/>
    <n v="67"/>
    <n v="327"/>
    <n v="68"/>
    <n v="327"/>
    <n v="68"/>
    <n v="327"/>
    <s v="MMR001CMP024"/>
    <m/>
    <m/>
    <m/>
    <n v="67"/>
    <b v="0"/>
    <b v="0"/>
    <b v="1"/>
    <m/>
    <m/>
    <n v="31"/>
    <x v="0"/>
    <x v="0"/>
    <x v="0"/>
    <m/>
    <m/>
    <n v="31"/>
  </r>
  <r>
    <x v="0"/>
    <x v="1"/>
    <s v="Nant Hlaing Church"/>
    <s v="MMR001CMP054"/>
    <s v="GCA"/>
    <s v="Rural"/>
    <n v="20"/>
    <n v="103"/>
    <n v="19"/>
    <n v="108"/>
    <n v="19"/>
    <n v="0"/>
    <s v="MMR001CMP054"/>
    <m/>
    <m/>
    <m/>
    <n v="10"/>
    <b v="0"/>
    <b v="1"/>
    <b v="0"/>
    <n v="0"/>
    <n v="0"/>
    <n v="0"/>
    <x v="0"/>
    <x v="1"/>
    <x v="1"/>
    <n v="0"/>
    <n v="0"/>
    <n v="0"/>
  </r>
  <r>
    <x v="0"/>
    <x v="0"/>
    <s v="Nant Ma Hpit Catholic Church"/>
    <s v="MMR001CMP103"/>
    <s v="GCA"/>
    <s v="Rural"/>
    <n v="48"/>
    <n v="420"/>
    <n v="48"/>
    <n v="220"/>
    <n v="48"/>
    <n v="220"/>
    <s v="MMR001CMP103"/>
    <m/>
    <m/>
    <m/>
    <n v="40"/>
    <b v="0"/>
    <b v="0"/>
    <b v="1"/>
    <n v="0"/>
    <n v="0"/>
    <n v="0"/>
    <x v="0"/>
    <x v="0"/>
    <x v="0"/>
    <n v="0"/>
    <n v="0"/>
    <n v="0"/>
  </r>
  <r>
    <x v="0"/>
    <x v="1"/>
    <s v="Phan Khar Kone"/>
    <s v="MMR001CMP193"/>
    <s v="GCA"/>
    <s v="Rural"/>
    <n v="157"/>
    <n v="761"/>
    <n v="150"/>
    <n v="761"/>
    <n v="150"/>
    <n v="761"/>
    <s v="MMR001CMP193"/>
    <m/>
    <m/>
    <m/>
    <n v="116"/>
    <b v="0"/>
    <b v="0"/>
    <b v="1"/>
    <n v="24"/>
    <n v="0"/>
    <n v="0"/>
    <x v="0"/>
    <x v="0"/>
    <x v="0"/>
    <n v="24"/>
    <n v="0"/>
    <n v="0"/>
  </r>
  <r>
    <x v="0"/>
    <x v="2"/>
    <s v="Post 6 Camp"/>
    <s v="MMR001CMP160"/>
    <s v="NGCA"/>
    <s v="Rural"/>
    <n v="90"/>
    <n v="508"/>
    <n v="98"/>
    <n v="554"/>
    <n v="124"/>
    <n v="319"/>
    <s v="MMR001CMP160"/>
    <m/>
    <m/>
    <m/>
    <n v="0"/>
    <b v="0"/>
    <b v="0"/>
    <b v="1"/>
    <n v="38"/>
    <n v="0"/>
    <n v="0"/>
    <x v="0"/>
    <x v="0"/>
    <x v="0"/>
    <n v="38"/>
    <n v="0"/>
    <n v="0"/>
  </r>
  <r>
    <x v="0"/>
    <x v="2"/>
    <s v="Qtr. 2 Lhaovo Baptist Church"/>
    <s v="MMR001CMP032"/>
    <s v="GCA"/>
    <s v="Urban"/>
    <n v="91"/>
    <n v="328"/>
    <n v="69"/>
    <n v="258"/>
    <n v="91"/>
    <n v="328"/>
    <s v="MMR001CMP032"/>
    <m/>
    <m/>
    <m/>
    <n v="60"/>
    <b v="0"/>
    <b v="0"/>
    <b v="1"/>
    <n v="0"/>
    <n v="0"/>
    <n v="0"/>
    <x v="0"/>
    <x v="0"/>
    <x v="0"/>
    <n v="0"/>
    <n v="0"/>
    <n v="0"/>
  </r>
  <r>
    <x v="0"/>
    <x v="2"/>
    <s v="Qtr. 2 Myoma Baptist Church"/>
    <s v="MMR001CMP025"/>
    <s v="GCA"/>
    <s v="Urban"/>
    <n v="65"/>
    <n v="328"/>
    <n v="31"/>
    <n v="170"/>
    <n v="65"/>
    <n v="328"/>
    <s v="MMR001CMP025"/>
    <m/>
    <m/>
    <m/>
    <n v="38"/>
    <b v="0"/>
    <b v="0"/>
    <b v="1"/>
    <n v="0"/>
    <n v="0"/>
    <n v="35"/>
    <x v="0"/>
    <x v="0"/>
    <x v="0"/>
    <n v="0"/>
    <n v="0"/>
    <n v="35"/>
  </r>
  <r>
    <x v="0"/>
    <x v="2"/>
    <s v="Qtr. 3 Mu-yin  Baptist Church"/>
    <s v="MMR001CMP030"/>
    <s v="GCA"/>
    <s v="Urban"/>
    <n v="31"/>
    <n v="171"/>
    <n v="23"/>
    <n v="124"/>
    <n v="31"/>
    <n v="171"/>
    <s v="MMR001CMP030"/>
    <m/>
    <m/>
    <m/>
    <n v="23"/>
    <b v="0"/>
    <b v="0"/>
    <b v="1"/>
    <n v="4"/>
    <n v="0"/>
    <n v="0"/>
    <x v="0"/>
    <x v="0"/>
    <x v="0"/>
    <n v="4"/>
    <n v="0"/>
    <n v="0"/>
  </r>
  <r>
    <x v="0"/>
    <x v="2"/>
    <s v="Qtr. 4 Monestry (Thargaya Thayett Taw)"/>
    <s v="MMR001CMP026"/>
    <s v="GCA"/>
    <s v="Urban"/>
    <n v="88"/>
    <n v="482"/>
    <n v="80"/>
    <n v="427"/>
    <n v="87"/>
    <n v="480"/>
    <s v="MMR001CMP026"/>
    <m/>
    <m/>
    <m/>
    <n v="100"/>
    <b v="0"/>
    <b v="0"/>
    <b v="1"/>
    <n v="7"/>
    <n v="0"/>
    <n v="7"/>
    <x v="0"/>
    <x v="0"/>
    <x v="0"/>
    <n v="7"/>
    <n v="0"/>
    <n v="7"/>
  </r>
  <r>
    <x v="0"/>
    <x v="0"/>
    <s v="Rawan Baptist Church, Maw Shan Vil., Seik Mu"/>
    <s v="MMR001CMP182"/>
    <s v="GCA"/>
    <s v="Urban"/>
    <n v="10"/>
    <n v="39"/>
    <n v="9"/>
    <n v="37"/>
    <n v="9"/>
    <n v="0"/>
    <s v="MMR001CMP182"/>
    <m/>
    <m/>
    <m/>
    <n v="5"/>
    <b v="0"/>
    <b v="0"/>
    <b v="1"/>
    <n v="0"/>
    <n v="0"/>
    <n v="5"/>
    <x v="0"/>
    <x v="0"/>
    <x v="0"/>
    <n v="0"/>
    <n v="0"/>
    <n v="5"/>
  </r>
  <r>
    <x v="0"/>
    <x v="1"/>
    <s v="Robert Church"/>
    <s v="MMR001CMP047"/>
    <s v="GCA"/>
    <s v="Urban"/>
    <n v="652"/>
    <n v="3706"/>
    <n v="629"/>
    <n v="3794"/>
    <n v="629"/>
    <n v="3794"/>
    <s v="MMR001CMP047"/>
    <m/>
    <m/>
    <m/>
    <n v="425"/>
    <b v="1"/>
    <b v="0"/>
    <b v="1"/>
    <n v="10"/>
    <n v="200"/>
    <n v="100"/>
    <x v="1"/>
    <x v="0"/>
    <x v="0"/>
    <n v="10"/>
    <n v="200"/>
    <n v="100"/>
  </r>
  <r>
    <x v="0"/>
    <x v="0"/>
    <s v="Sai Nai Baptish Church, Maw Shan Vil., Seki Mu"/>
    <s v="MMR001CMP183"/>
    <s v="GCA"/>
    <s v="Mixed"/>
    <n v="8"/>
    <n v="40"/>
    <n v="8"/>
    <m/>
    <n v="8"/>
    <n v="0"/>
    <s v="MMR001CMP183"/>
    <m/>
    <m/>
    <m/>
    <n v="5"/>
    <b v="0"/>
    <b v="0"/>
    <b v="1"/>
    <n v="0"/>
    <n v="0"/>
    <n v="0"/>
    <x v="0"/>
    <x v="0"/>
    <x v="0"/>
    <n v="0"/>
    <n v="0"/>
    <n v="0"/>
  </r>
  <r>
    <x v="0"/>
    <x v="8"/>
    <s v="Sar Hmaw - KBC"/>
    <s v="MMR001CMP236"/>
    <s v="GCA"/>
    <s v="Rural"/>
    <n v="40"/>
    <n v="158"/>
    <n v="31"/>
    <n v="138"/>
    <n v="31"/>
    <n v="138"/>
    <s v="MMR001CMP236"/>
    <m/>
    <m/>
    <m/>
    <m/>
    <b v="0"/>
    <b v="0"/>
    <b v="1"/>
    <n v="0"/>
    <n v="0"/>
    <n v="0"/>
    <x v="0"/>
    <x v="0"/>
    <x v="0"/>
    <n v="0"/>
    <n v="0"/>
    <n v="0"/>
  </r>
  <r>
    <x v="0"/>
    <x v="4"/>
    <s v="Saw Zam"/>
    <s v="MMR001CMP225"/>
    <s v="GCA"/>
    <s v="Rural"/>
    <n v="30"/>
    <n v="174"/>
    <n v="28"/>
    <n v="167"/>
    <n v="30"/>
    <n v="174"/>
    <s v="MMR001CMP225"/>
    <m/>
    <m/>
    <m/>
    <m/>
    <b v="0"/>
    <b v="0"/>
    <b v="1"/>
    <n v="0"/>
    <n v="15"/>
    <n v="0"/>
    <x v="0"/>
    <x v="0"/>
    <x v="0"/>
    <n v="0"/>
    <n v="15"/>
    <n v="0"/>
  </r>
  <r>
    <x v="0"/>
    <x v="6"/>
    <s v="Seng Ja "/>
    <s v="MMR001CMP073"/>
    <s v="GCA"/>
    <s v="Rural"/>
    <n v="45"/>
    <n v="269"/>
    <n v="39"/>
    <n v="237"/>
    <n v="39"/>
    <n v="237"/>
    <s v="MMR001CMP073"/>
    <m/>
    <m/>
    <m/>
    <n v="40"/>
    <b v="0"/>
    <b v="0"/>
    <b v="1"/>
    <n v="0"/>
    <n v="10"/>
    <n v="0"/>
    <x v="0"/>
    <x v="0"/>
    <x v="0"/>
    <n v="0"/>
    <n v="10"/>
    <n v="0"/>
  </r>
  <r>
    <x v="0"/>
    <x v="5"/>
    <s v="Shatapru Sut Ngai Tawng"/>
    <s v="MMR001CMP006"/>
    <s v="GCA"/>
    <s v="Urban"/>
    <n v="95"/>
    <n v="385"/>
    <m/>
    <m/>
    <m/>
    <n v="395"/>
    <s v="MMR001CMP006"/>
    <m/>
    <m/>
    <m/>
    <n v="64"/>
    <b v="1"/>
    <b v="0"/>
    <b v="0"/>
    <n v="0"/>
    <n v="0"/>
    <n v="0"/>
    <x v="1"/>
    <x v="0"/>
    <x v="1"/>
    <n v="0"/>
    <n v="0"/>
    <n v="0"/>
  </r>
  <r>
    <x v="0"/>
    <x v="5"/>
    <s v="Shatapru Thida Aye Baptist Church"/>
    <s v="MMR001CMP007"/>
    <s v="GCA"/>
    <s v="Urban"/>
    <n v="22"/>
    <n v="111"/>
    <n v="21"/>
    <n v="102"/>
    <n v="22"/>
    <n v="111"/>
    <s v="MMR001CMP007"/>
    <m/>
    <m/>
    <m/>
    <m/>
    <b v="0"/>
    <b v="0"/>
    <b v="1"/>
    <n v="0"/>
    <n v="0"/>
    <n v="1"/>
    <x v="0"/>
    <x v="0"/>
    <x v="0"/>
    <n v="0"/>
    <n v="0"/>
    <n v="1"/>
  </r>
  <r>
    <x v="0"/>
    <x v="2"/>
    <s v="Shing Jai"/>
    <s v="MMR001CMP041"/>
    <s v="GCA"/>
    <s v="Rural"/>
    <n v="172"/>
    <n v="838"/>
    <n v="179"/>
    <n v="940"/>
    <n v="179"/>
    <n v="940"/>
    <s v="MMR001CMP041"/>
    <m/>
    <m/>
    <m/>
    <n v="170"/>
    <b v="0"/>
    <b v="0"/>
    <b v="1"/>
    <n v="3"/>
    <n v="100"/>
    <n v="0"/>
    <x v="0"/>
    <x v="0"/>
    <x v="0"/>
    <n v="3"/>
    <n v="100"/>
    <n v="0"/>
  </r>
  <r>
    <x v="0"/>
    <x v="13"/>
    <s v="Shwe Gu Baptist Church"/>
    <s v="MMR001CMP067"/>
    <s v="GCA"/>
    <s v="Urban"/>
    <n v="83"/>
    <n v="293"/>
    <n v="86"/>
    <n v="303"/>
    <n v="86"/>
    <n v="303"/>
    <s v="MMR001CMP067"/>
    <m/>
    <m/>
    <m/>
    <n v="42"/>
    <b v="0"/>
    <b v="0"/>
    <b v="1"/>
    <n v="0"/>
    <n v="0"/>
    <n v="2"/>
    <x v="0"/>
    <x v="0"/>
    <x v="0"/>
    <n v="0"/>
    <n v="0"/>
    <n v="2"/>
  </r>
  <r>
    <x v="0"/>
    <x v="13"/>
    <s v="Shwe Gu Catholic Church"/>
    <s v="MMR001CMP068"/>
    <s v="GCA"/>
    <s v="Urban"/>
    <n v="41"/>
    <n v="152"/>
    <n v="38"/>
    <n v="165"/>
    <n v="38"/>
    <n v="0"/>
    <s v="MMR001CMP068"/>
    <m/>
    <m/>
    <m/>
    <n v="46"/>
    <b v="0"/>
    <b v="1"/>
    <b v="0"/>
    <n v="0"/>
    <n v="0"/>
    <n v="0"/>
    <x v="0"/>
    <x v="1"/>
    <x v="1"/>
    <n v="0"/>
    <n v="0"/>
    <n v="0"/>
  </r>
  <r>
    <x v="0"/>
    <x v="5"/>
    <s v="Shwe Zet Baptist Church"/>
    <s v="MMR001CMP009"/>
    <s v="GCA"/>
    <s v="Urban"/>
    <n v="90"/>
    <n v="487"/>
    <n v="75"/>
    <n v="423"/>
    <n v="91"/>
    <n v="491"/>
    <s v="MMR001CMP009"/>
    <m/>
    <m/>
    <m/>
    <n v="50"/>
    <b v="0"/>
    <b v="0"/>
    <b v="1"/>
    <n v="20"/>
    <n v="0"/>
    <n v="14"/>
    <x v="0"/>
    <x v="0"/>
    <x v="0"/>
    <n v="20"/>
    <n v="0"/>
    <n v="14"/>
  </r>
  <r>
    <x v="0"/>
    <x v="14"/>
    <s v="St. Patrick Catholic Church "/>
    <s v="MMR001CMP080"/>
    <s v="GCA"/>
    <s v="Urban"/>
    <n v="12"/>
    <n v="55"/>
    <n v="12"/>
    <n v="62"/>
    <n v="12"/>
    <n v="62"/>
    <s v="MMR001CMP080"/>
    <m/>
    <m/>
    <m/>
    <n v="12"/>
    <b v="0"/>
    <b v="0"/>
    <b v="1"/>
    <n v="0"/>
    <n v="0"/>
    <n v="12"/>
    <x v="0"/>
    <x v="0"/>
    <x v="0"/>
    <n v="0"/>
    <n v="0"/>
    <n v="12"/>
  </r>
  <r>
    <x v="0"/>
    <x v="1"/>
    <s v="Ta Gun Taing Monastery (Shwe Kyi Na)"/>
    <s v="MMR001CMP055"/>
    <s v="GCA"/>
    <s v="Urban"/>
    <n v="25"/>
    <n v="104"/>
    <n v="24"/>
    <n v="107"/>
    <n v="24"/>
    <n v="107"/>
    <s v="MMR001CMP055"/>
    <m/>
    <m/>
    <m/>
    <n v="40"/>
    <b v="0"/>
    <b v="0"/>
    <b v="1"/>
    <n v="0"/>
    <n v="0"/>
    <n v="0"/>
    <x v="0"/>
    <x v="0"/>
    <x v="0"/>
    <n v="0"/>
    <n v="0"/>
    <n v="0"/>
  </r>
  <r>
    <x v="0"/>
    <x v="5"/>
    <s v="Tat Kone Baptist Church"/>
    <s v="MMR001CMP001"/>
    <s v="GCA"/>
    <s v="Urban"/>
    <n v="54"/>
    <n v="355"/>
    <n v="51"/>
    <n v="273"/>
    <n v="67"/>
    <n v="365"/>
    <s v="MMR001CMP001"/>
    <m/>
    <m/>
    <m/>
    <n v="60"/>
    <b v="0"/>
    <b v="0"/>
    <b v="0"/>
    <n v="0"/>
    <n v="0"/>
    <n v="0"/>
    <x v="0"/>
    <x v="0"/>
    <x v="1"/>
    <n v="0"/>
    <n v="0"/>
    <n v="0"/>
  </r>
  <r>
    <x v="0"/>
    <x v="5"/>
    <s v="Tat Kone COC Baptist - Tat Kone Htoi San"/>
    <s v="MMR001CMP023"/>
    <s v="GCA"/>
    <s v="Urban"/>
    <n v="54"/>
    <n v="258"/>
    <n v="53"/>
    <n v="251"/>
    <n v="54"/>
    <n v="257"/>
    <s v="MMR001CMP023"/>
    <m/>
    <m/>
    <m/>
    <n v="52"/>
    <b v="0"/>
    <b v="0"/>
    <b v="1"/>
    <m/>
    <m/>
    <n v="4"/>
    <x v="0"/>
    <x v="0"/>
    <x v="0"/>
    <m/>
    <m/>
    <n v="4"/>
  </r>
  <r>
    <x v="0"/>
    <x v="5"/>
    <s v="Tat Kone Emanuel Church"/>
    <s v="MMR001CMP004"/>
    <s v="GCA"/>
    <s v="Urban"/>
    <n v="6"/>
    <n v="29"/>
    <n v="4"/>
    <n v="20"/>
    <n v="6"/>
    <n v="29"/>
    <s v="MMR001CMP004"/>
    <m/>
    <m/>
    <m/>
    <n v="15"/>
    <b v="0"/>
    <b v="0"/>
    <b v="1"/>
    <n v="0"/>
    <n v="0"/>
    <n v="0"/>
    <x v="0"/>
    <x v="0"/>
    <x v="0"/>
    <n v="0"/>
    <n v="0"/>
    <n v="0"/>
  </r>
  <r>
    <x v="0"/>
    <x v="5"/>
    <s v="Tat Kone Galile Baptist Church"/>
    <s v="MMR001CMP003"/>
    <s v="GCA"/>
    <s v="Urban"/>
    <n v="32"/>
    <n v="146"/>
    <n v="28"/>
    <n v="138"/>
    <n v="32"/>
    <n v="161"/>
    <s v="MMR001CMP003"/>
    <m/>
    <m/>
    <m/>
    <n v="20"/>
    <b v="0"/>
    <b v="0"/>
    <b v="1"/>
    <n v="4"/>
    <n v="0"/>
    <n v="0"/>
    <x v="0"/>
    <x v="0"/>
    <x v="0"/>
    <n v="4"/>
    <n v="0"/>
    <n v="0"/>
  </r>
  <r>
    <x v="0"/>
    <x v="5"/>
    <s v="Tat Kone San Pya Baptist Church"/>
    <s v="MMR001CMP005"/>
    <s v="GCA"/>
    <s v="Urban"/>
    <n v="43"/>
    <n v="216"/>
    <n v="32"/>
    <n v="171"/>
    <n v="43"/>
    <n v="216"/>
    <s v="MMR001CMP005"/>
    <m/>
    <m/>
    <m/>
    <n v="24"/>
    <b v="1"/>
    <b v="0"/>
    <b v="0"/>
    <n v="0"/>
    <n v="0"/>
    <n v="0"/>
    <x v="1"/>
    <x v="0"/>
    <x v="1"/>
    <n v="0"/>
    <n v="0"/>
    <n v="0"/>
  </r>
  <r>
    <x v="0"/>
    <x v="2"/>
    <s v="Thargaya Lisu Baptist Church"/>
    <s v="MMR001CMP037"/>
    <s v="GCA"/>
    <s v="Urban"/>
    <n v="44"/>
    <n v="183"/>
    <n v="25"/>
    <n v="115"/>
    <n v="44"/>
    <n v="181"/>
    <s v="MMR001CMP037"/>
    <m/>
    <m/>
    <m/>
    <n v="69"/>
    <b v="0"/>
    <b v="0"/>
    <b v="0"/>
    <n v="0"/>
    <n v="0"/>
    <n v="0"/>
    <x v="0"/>
    <x v="0"/>
    <x v="1"/>
    <n v="0"/>
    <n v="0"/>
    <n v="0"/>
  </r>
  <r>
    <x v="0"/>
    <x v="2"/>
    <s v="Waingmaw AG Church"/>
    <s v="MMR001CMP038"/>
    <s v="GCA"/>
    <s v="Urban"/>
    <n v="70"/>
    <n v="278"/>
    <n v="37"/>
    <n v="156"/>
    <n v="71"/>
    <n v="277"/>
    <s v="MMR001CMP038"/>
    <m/>
    <m/>
    <m/>
    <n v="49"/>
    <b v="0"/>
    <b v="0"/>
    <b v="0"/>
    <n v="0"/>
    <n v="0"/>
    <n v="0"/>
    <x v="0"/>
    <x v="0"/>
    <x v="1"/>
    <n v="0"/>
    <n v="0"/>
    <n v="0"/>
  </r>
  <r>
    <x v="0"/>
    <x v="0"/>
    <s v="Ward 2 Sai Taung Baptist Church, Seik Mu "/>
    <s v="MMR001CMP184"/>
    <s v="GCA"/>
    <s v="Rural"/>
    <n v="35"/>
    <n v="220"/>
    <n v="35"/>
    <n v="173"/>
    <n v="35"/>
    <n v="173"/>
    <s v="MMR001CMP184"/>
    <m/>
    <m/>
    <m/>
    <n v="15"/>
    <b v="0"/>
    <b v="0"/>
    <b v="1"/>
    <n v="0"/>
    <n v="0"/>
    <n v="0"/>
    <x v="0"/>
    <x v="0"/>
    <x v="0"/>
    <n v="0"/>
    <n v="0"/>
    <n v="0"/>
  </r>
  <r>
    <x v="0"/>
    <x v="2"/>
    <s v="Woi Chyai "/>
    <s v="MMR001CMP116"/>
    <s v="NGCA"/>
    <s v="Urban"/>
    <n v="1344"/>
    <n v="6811"/>
    <n v="352"/>
    <n v="1884"/>
    <m/>
    <n v="6602"/>
    <s v="MMR001CMP116"/>
    <m/>
    <m/>
    <m/>
    <n v="160"/>
    <b v="0"/>
    <b v="0"/>
    <b v="1"/>
    <n v="988"/>
    <n v="155"/>
    <n v="155"/>
    <x v="0"/>
    <x v="0"/>
    <x v="0"/>
    <n v="988"/>
    <n v="155"/>
    <n v="155"/>
  </r>
  <r>
    <x v="0"/>
    <x v="5"/>
    <s v="Wun Tho Buddhist Monastery"/>
    <s v="MMR001CMP022"/>
    <s v="GCA"/>
    <s v="Urban"/>
    <n v="7"/>
    <n v="37"/>
    <n v="7"/>
    <n v="37"/>
    <n v="7"/>
    <n v="37"/>
    <s v="MMR001CMP022"/>
    <m/>
    <m/>
    <m/>
    <n v="24"/>
    <b v="0"/>
    <b v="0"/>
    <b v="1"/>
    <n v="0"/>
    <n v="0"/>
    <n v="0"/>
    <x v="0"/>
    <x v="0"/>
    <x v="0"/>
    <n v="0"/>
    <n v="0"/>
    <n v="0"/>
  </r>
  <r>
    <x v="0"/>
    <x v="1"/>
    <s v="Yoe Kyi Monastery"/>
    <s v="MMR001CMP053"/>
    <s v="GCA"/>
    <s v="Urban"/>
    <n v="15"/>
    <n v="64"/>
    <n v="15"/>
    <n v="73"/>
    <n v="15"/>
    <n v="73"/>
    <s v="MMR001CMP053"/>
    <m/>
    <m/>
    <m/>
    <n v="52"/>
    <b v="0"/>
    <b v="0"/>
    <b v="1"/>
    <n v="0"/>
    <n v="0"/>
    <n v="0"/>
    <x v="0"/>
    <x v="0"/>
    <x v="0"/>
    <n v="0"/>
    <n v="0"/>
    <n v="0"/>
  </r>
  <r>
    <x v="0"/>
    <x v="2"/>
    <s v="Maina Catholic Church (St. Joseph)"/>
    <s v="MMR001CMP029"/>
    <s v="GCA"/>
    <s v="Rural"/>
    <n v="222"/>
    <n v="1208"/>
    <n v="222"/>
    <n v="1208"/>
    <n v="222"/>
    <n v="1208"/>
    <s v="MMR001CMP029"/>
    <m/>
    <m/>
    <m/>
    <n v="210"/>
    <b v="0"/>
    <b v="0"/>
    <b v="1"/>
    <n v="0"/>
    <n v="0"/>
    <n v="0"/>
    <x v="0"/>
    <x v="0"/>
    <x v="0"/>
    <n v="0"/>
    <n v="0"/>
    <n v="0"/>
  </r>
  <r>
    <x v="0"/>
    <x v="2"/>
    <s v="Maina KBC (Bawng Ring)"/>
    <s v="MMR001CMP040"/>
    <s v="GCA"/>
    <s v="Rural"/>
    <n v="428"/>
    <n v="2219"/>
    <n v="396"/>
    <n v="2120"/>
    <n v="396"/>
    <n v="2120"/>
    <s v="MMR001CMP040"/>
    <m/>
    <m/>
    <m/>
    <n v="460"/>
    <b v="1"/>
    <b v="0"/>
    <b v="0"/>
    <n v="5"/>
    <n v="50"/>
    <n v="0"/>
    <x v="1"/>
    <x v="0"/>
    <x v="1"/>
    <n v="5"/>
    <n v="50"/>
    <n v="0"/>
  </r>
  <r>
    <x v="0"/>
    <x v="2"/>
    <s v="Maina Lawang Baptist Church"/>
    <s v="MMR001CMP039"/>
    <s v="GCA"/>
    <s v="Rural"/>
    <n v="48"/>
    <n v="199"/>
    <n v="46"/>
    <n v="192"/>
    <n v="46"/>
    <n v="192"/>
    <s v="MMR001CMP039"/>
    <m/>
    <m/>
    <m/>
    <n v="40"/>
    <b v="0"/>
    <b v="0"/>
    <b v="0"/>
    <n v="0"/>
    <n v="0"/>
    <n v="0"/>
    <x v="0"/>
    <x v="0"/>
    <x v="1"/>
    <n v="0"/>
    <n v="0"/>
    <n v="0"/>
  </r>
  <r>
    <x v="0"/>
    <x v="3"/>
    <s v="Maing Khaung"/>
    <s v="MMR001CMP218"/>
    <s v="GCA"/>
    <s v="Rural"/>
    <n v="372"/>
    <n v="1443"/>
    <n v="165"/>
    <n v="1672"/>
    <n v="165"/>
    <n v="1672"/>
    <s v="MMR001CMP218"/>
    <m/>
    <m/>
    <m/>
    <n v="219"/>
    <b v="0"/>
    <b v="0"/>
    <b v="1"/>
    <n v="0"/>
    <n v="3"/>
    <n v="0"/>
    <x v="0"/>
    <x v="0"/>
    <x v="0"/>
    <n v="0"/>
    <n v="3"/>
    <n v="0"/>
  </r>
  <r>
    <x v="0"/>
    <x v="3"/>
    <s v="Maing Khaung Catholic Church"/>
    <s v="MMR001CMP223"/>
    <s v="GCA"/>
    <s v="Rural"/>
    <n v="123"/>
    <n v="582"/>
    <n v="130"/>
    <n v="600"/>
    <n v="142"/>
    <n v="0"/>
    <s v="MMR001CMP223"/>
    <m/>
    <m/>
    <m/>
    <n v="50"/>
    <b v="0"/>
    <b v="0"/>
    <b v="1"/>
    <n v="13"/>
    <n v="13"/>
    <n v="5"/>
    <x v="0"/>
    <x v="0"/>
    <x v="0"/>
    <n v="13"/>
    <n v="13"/>
    <n v="5"/>
  </r>
  <r>
    <x v="0"/>
    <x v="5"/>
    <s v="Maliyang Baptist Church"/>
    <s v="MMR001CMP016"/>
    <s v="GCA"/>
    <s v="Urban"/>
    <n v="60"/>
    <n v="293"/>
    <n v="60"/>
    <n v="293"/>
    <n v="60"/>
    <n v="293"/>
    <s v="MMR001CMP016"/>
    <m/>
    <m/>
    <m/>
    <n v="20"/>
    <b v="0"/>
    <b v="0"/>
    <b v="1"/>
    <n v="0"/>
    <n v="0"/>
    <n v="0"/>
    <x v="0"/>
    <x v="0"/>
    <x v="0"/>
    <n v="0"/>
    <n v="0"/>
    <n v="0"/>
  </r>
  <r>
    <x v="0"/>
    <x v="6"/>
    <s v="Man Bung Catholic compound"/>
    <s v="MMR001CMP062"/>
    <s v="GCA"/>
    <s v="Urban"/>
    <n v="261"/>
    <n v="1155"/>
    <n v="259"/>
    <n v="1160"/>
    <n v="259"/>
    <n v="0"/>
    <s v="MMR001CMP062"/>
    <m/>
    <m/>
    <m/>
    <n v="78"/>
    <b v="0"/>
    <b v="1"/>
    <b v="0"/>
    <n v="0"/>
    <n v="0"/>
    <n v="5"/>
    <x v="0"/>
    <x v="1"/>
    <x v="1"/>
    <n v="0"/>
    <n v="0"/>
    <n v="5"/>
  </r>
  <r>
    <x v="0"/>
    <x v="5"/>
    <s v="Man Hkring Baptist Church"/>
    <s v="MMR001CMP008"/>
    <s v="GCA"/>
    <s v="Urban"/>
    <n v="101"/>
    <n v="544"/>
    <n v="94"/>
    <n v="503"/>
    <n v="101"/>
    <n v="544"/>
    <s v="MMR001CMP008"/>
    <m/>
    <m/>
    <m/>
    <n v="80"/>
    <b v="0"/>
    <b v="0"/>
    <b v="1"/>
    <n v="0"/>
    <n v="0"/>
    <n v="0"/>
    <x v="0"/>
    <x v="0"/>
    <x v="0"/>
    <n v="0"/>
    <n v="0"/>
    <n v="0"/>
  </r>
  <r>
    <x v="0"/>
    <x v="6"/>
    <s v="Momauk Baptist Church"/>
    <s v="MMR001CMP056"/>
    <s v="GCA"/>
    <s v="Urban"/>
    <n v="207"/>
    <n v="1863"/>
    <n v="391"/>
    <n v="1820"/>
    <n v="391"/>
    <n v="1820"/>
    <s v="MMR001CMP056"/>
    <m/>
    <m/>
    <m/>
    <n v="270"/>
    <b v="0"/>
    <b v="0"/>
    <b v="1"/>
    <n v="0"/>
    <n v="0"/>
    <n v="0"/>
    <x v="0"/>
    <x v="0"/>
    <x v="0"/>
    <n v="0"/>
    <n v="0"/>
    <n v="0"/>
  </r>
  <r>
    <x v="1"/>
    <x v="7"/>
    <s v="Mungji Pa Dabang (Baptist Church)         "/>
    <s v="MMR015CMP006"/>
    <s v="GCA"/>
    <s v="Rural"/>
    <n v="49"/>
    <n v="270"/>
    <n v="49"/>
    <n v="261"/>
    <n v="49"/>
    <n v="261"/>
    <s v="MMR015CMP006"/>
    <m/>
    <m/>
    <m/>
    <m/>
    <b v="0"/>
    <b v="0"/>
    <b v="1"/>
    <n v="3"/>
    <n v="0"/>
    <n v="49"/>
    <x v="0"/>
    <x v="0"/>
    <x v="0"/>
    <n v="3"/>
    <n v="0"/>
    <n v="49"/>
  </r>
  <r>
    <x v="1"/>
    <x v="7"/>
    <s v="Mungji Pa Dabang (Catholic Church)"/>
    <s v="MMR015CMP217"/>
    <s v="GCA"/>
    <s v="Mixed"/>
    <n v="23"/>
    <n v="112"/>
    <n v="22"/>
    <n v="111"/>
    <n v="22"/>
    <n v="111"/>
    <s v="MMR015CMP217"/>
    <m/>
    <m/>
    <m/>
    <m/>
    <b v="1"/>
    <b v="0"/>
    <b v="1"/>
    <n v="0"/>
    <n v="0"/>
    <n v="0"/>
    <x v="1"/>
    <x v="0"/>
    <x v="0"/>
    <n v="0"/>
    <n v="0"/>
    <n v="0"/>
  </r>
  <r>
    <x v="1"/>
    <x v="15"/>
    <s v="Muse Baptist Church"/>
    <s v="MMR015CMP213"/>
    <s v="GCA"/>
    <s v="Urban"/>
    <n v="56"/>
    <n v="236"/>
    <n v="52"/>
    <n v="212"/>
    <n v="52"/>
    <n v="212"/>
    <s v="MMR015CMP213"/>
    <m/>
    <m/>
    <m/>
    <n v="20"/>
    <b v="0"/>
    <b v="0"/>
    <b v="1"/>
    <n v="0"/>
    <n v="0"/>
    <n v="6"/>
    <x v="0"/>
    <x v="0"/>
    <x v="0"/>
    <n v="0"/>
    <n v="0"/>
    <n v="6"/>
  </r>
  <r>
    <x v="1"/>
    <x v="15"/>
    <s v="Muse Catholic Church"/>
    <s v="MMR015CMP216"/>
    <s v="GCA"/>
    <s v="Urban"/>
    <n v="26"/>
    <n v="111"/>
    <n v="26"/>
    <n v="118"/>
    <n v="26"/>
    <n v="118"/>
    <s v="MMR015CMP216"/>
    <m/>
    <m/>
    <m/>
    <n v="0"/>
    <b v="0"/>
    <b v="0"/>
    <b v="1"/>
    <n v="4"/>
    <n v="0"/>
    <n v="4"/>
    <x v="0"/>
    <x v="0"/>
    <x v="0"/>
    <n v="4"/>
    <n v="0"/>
    <n v="4"/>
  </r>
  <r>
    <x v="0"/>
    <x v="1"/>
    <s v="Mu-yin Baptist Church"/>
    <s v="MMR001CMP051"/>
    <s v="GCA"/>
    <s v="Urban"/>
    <n v="23"/>
    <n v="86"/>
    <n v="13"/>
    <n v="55"/>
    <n v="14"/>
    <n v="65"/>
    <s v="MMR001CMP051"/>
    <m/>
    <m/>
    <m/>
    <n v="13"/>
    <b v="0"/>
    <b v="0"/>
    <b v="1"/>
    <n v="0"/>
    <n v="0"/>
    <n v="0"/>
    <x v="0"/>
    <x v="0"/>
    <x v="0"/>
    <n v="0"/>
    <n v="0"/>
    <n v="0"/>
  </r>
  <r>
    <x v="1"/>
    <x v="12"/>
    <s v="Nam Hkam - Nay Win Ni (Palawng)"/>
    <s v="MMR015CMP004"/>
    <s v="GCA"/>
    <s v="Urban"/>
    <n v="70"/>
    <n v="368"/>
    <n v="70"/>
    <n v="363"/>
    <n v="70"/>
    <n v="0"/>
    <s v="MMR015CMP004"/>
    <m/>
    <m/>
    <m/>
    <n v="98"/>
    <b v="0"/>
    <b v="0"/>
    <b v="1"/>
    <n v="0"/>
    <n v="0"/>
    <n v="78"/>
    <x v="0"/>
    <x v="0"/>
    <x v="0"/>
    <n v="0"/>
    <n v="0"/>
    <n v="78"/>
  </r>
  <r>
    <x v="1"/>
    <x v="12"/>
    <s v="Nam Hkam (KBC Jaw Wang)"/>
    <s v="MMR015CMP001"/>
    <s v="GCA"/>
    <s v="Urban"/>
    <n v="73"/>
    <n v="388"/>
    <n v="68"/>
    <n v="343"/>
    <n v="73"/>
    <n v="380"/>
    <s v="MMR015CMP001"/>
    <m/>
    <m/>
    <m/>
    <n v="30"/>
    <b v="0"/>
    <b v="0"/>
    <b v="1"/>
    <n v="5"/>
    <n v="0"/>
    <n v="15"/>
    <x v="0"/>
    <x v="0"/>
    <x v="0"/>
    <n v="5"/>
    <n v="0"/>
    <n v="15"/>
  </r>
  <r>
    <x v="1"/>
    <x v="12"/>
    <s v="Nam Hkam (KBC Jaw Wang) II"/>
    <s v="MMR015CMP214"/>
    <s v="GCA"/>
    <s v="Urban"/>
    <n v="38"/>
    <n v="198"/>
    <n v="35"/>
    <n v="188"/>
    <n v="37"/>
    <n v="198"/>
    <s v="MMR015CMP214"/>
    <m/>
    <m/>
    <m/>
    <n v="5"/>
    <b v="0"/>
    <b v="0"/>
    <b v="1"/>
    <n v="0"/>
    <n v="0"/>
    <n v="0"/>
    <x v="0"/>
    <x v="0"/>
    <x v="0"/>
    <n v="0"/>
    <n v="0"/>
    <n v="0"/>
  </r>
  <r>
    <x v="1"/>
    <x v="12"/>
    <s v="Nam Hkam Catholic Church ( St. Thomas I)"/>
    <s v="MMR015CMP003"/>
    <s v="GCA"/>
    <s v="Urban"/>
    <n v="48"/>
    <n v="218"/>
    <n v="44"/>
    <n v="215"/>
    <n v="44"/>
    <n v="215"/>
    <s v="MMR015CMP003"/>
    <m/>
    <m/>
    <m/>
    <m/>
    <b v="0"/>
    <b v="0"/>
    <b v="1"/>
    <n v="0"/>
    <n v="0"/>
    <n v="0"/>
    <x v="0"/>
    <x v="0"/>
    <x v="0"/>
    <n v="0"/>
    <n v="0"/>
    <n v="0"/>
  </r>
  <r>
    <x v="1"/>
    <x v="7"/>
    <s v="Nam Hpak Ka Mare "/>
    <s v="MMR015CMP007"/>
    <s v="GCA"/>
    <s v="Rural"/>
    <n v="64"/>
    <n v="286"/>
    <n v="62"/>
    <n v="281"/>
    <n v="62"/>
    <n v="281"/>
    <s v="MMR015CMP007"/>
    <m/>
    <m/>
    <m/>
    <n v="26"/>
    <b v="1"/>
    <b v="0"/>
    <b v="1"/>
    <n v="0"/>
    <n v="0"/>
    <n v="0"/>
    <x v="1"/>
    <x v="0"/>
    <x v="0"/>
    <n v="0"/>
    <n v="0"/>
    <n v="0"/>
  </r>
  <r>
    <x v="0"/>
    <x v="8"/>
    <s v="Nat Gyi Kone Baptist Church "/>
    <s v="MMR001CMP079"/>
    <s v="GCA"/>
    <s v="Urban"/>
    <n v="14"/>
    <n v="44"/>
    <n v="12"/>
    <n v="42"/>
    <n v="12"/>
    <n v="42"/>
    <s v="MMR001CMP079"/>
    <m/>
    <m/>
    <m/>
    <n v="15"/>
    <b v="0"/>
    <b v="0"/>
    <b v="1"/>
    <n v="0"/>
    <n v="0"/>
    <n v="15"/>
    <x v="0"/>
    <x v="0"/>
    <x v="0"/>
    <n v="0"/>
    <n v="0"/>
    <n v="15"/>
  </r>
  <r>
    <x v="0"/>
    <x v="2"/>
    <s v="Nawng Hee Village"/>
    <s v="MMR001CMP033"/>
    <s v="GCA"/>
    <s v="Rural"/>
    <n v="18"/>
    <n v="82"/>
    <n v="12"/>
    <n v="51"/>
    <n v="18"/>
    <n v="81"/>
    <s v="MMR001CMP033"/>
    <m/>
    <m/>
    <m/>
    <n v="0"/>
    <b v="0"/>
    <b v="0"/>
    <b v="1"/>
    <n v="0"/>
    <n v="0"/>
    <n v="0"/>
    <x v="0"/>
    <x v="0"/>
    <x v="0"/>
    <n v="0"/>
    <n v="0"/>
    <n v="0"/>
  </r>
  <r>
    <x v="0"/>
    <x v="14"/>
    <s v="Nawng Ing (Indawgyi) Baptist Church  "/>
    <s v="MMR001CMP152"/>
    <s v="GCA"/>
    <s v="Rural"/>
    <n v="18"/>
    <n v="141"/>
    <n v="13"/>
    <n v="76"/>
    <n v="19"/>
    <n v="100"/>
    <s v="MMR001CMP152"/>
    <m/>
    <m/>
    <m/>
    <n v="30"/>
    <b v="0"/>
    <b v="0"/>
    <b v="1"/>
    <n v="0"/>
    <n v="0"/>
    <n v="2"/>
    <x v="0"/>
    <x v="0"/>
    <x v="0"/>
    <n v="0"/>
    <n v="0"/>
    <n v="2"/>
  </r>
  <r>
    <x v="0"/>
    <x v="6"/>
    <s v="Nhkawng Pa "/>
    <s v="MMR001CMP131"/>
    <s v="NGCA"/>
    <s v="Rural"/>
    <n v="375"/>
    <n v="1598"/>
    <n v="375"/>
    <m/>
    <n v="375"/>
    <n v="0"/>
    <s v="MMR001CMP131"/>
    <m/>
    <m/>
    <m/>
    <n v="450"/>
    <b v="0"/>
    <b v="0"/>
    <b v="1"/>
    <n v="0"/>
    <n v="0"/>
    <n v="0"/>
    <x v="0"/>
    <x v="0"/>
    <x v="0"/>
    <n v="0"/>
    <n v="0"/>
    <n v="0"/>
  </r>
  <r>
    <x v="0"/>
    <x v="6"/>
    <s v="Ni Thaw Ka Monestry"/>
    <s v="MMR001CMP059"/>
    <s v="GCA"/>
    <s v="Urban"/>
    <n v="24"/>
    <n v="89"/>
    <n v="27"/>
    <n v="101"/>
    <n v="27"/>
    <n v="0"/>
    <s v="MMR001CMP059"/>
    <m/>
    <m/>
    <m/>
    <n v="27"/>
    <b v="0"/>
    <b v="0"/>
    <b v="1"/>
    <n v="0"/>
    <n v="0"/>
    <n v="0"/>
    <x v="0"/>
    <x v="0"/>
    <x v="0"/>
    <n v="0"/>
    <n v="0"/>
    <n v="0"/>
  </r>
  <r>
    <x v="0"/>
    <x v="5"/>
    <s v="Njang Dung Baptist Church "/>
    <s v="MMR001CMP002"/>
    <s v="GCA"/>
    <s v="Urban"/>
    <n v="57"/>
    <n v="233"/>
    <n v="58"/>
    <n v="241"/>
    <n v="58"/>
    <n v="241"/>
    <s v="MMR001CMP002"/>
    <m/>
    <m/>
    <m/>
    <n v="52"/>
    <b v="0"/>
    <b v="0"/>
    <b v="1"/>
    <n v="0"/>
    <n v="0"/>
    <n v="0"/>
    <x v="0"/>
    <x v="0"/>
    <x v="0"/>
    <n v="0"/>
    <n v="0"/>
    <n v="0"/>
  </r>
  <r>
    <x v="0"/>
    <x v="6"/>
    <s v="Nyaung Na Pin "/>
    <s v="MMR001CMP072"/>
    <s v="GCA"/>
    <s v="Mixed"/>
    <n v="50"/>
    <n v="293"/>
    <n v="50"/>
    <n v="309"/>
    <n v="50"/>
    <n v="309"/>
    <s v="MMR001CMP072"/>
    <m/>
    <m/>
    <m/>
    <n v="45"/>
    <b v="0"/>
    <b v="0"/>
    <b v="1"/>
    <n v="5"/>
    <n v="5"/>
    <n v="5"/>
    <x v="0"/>
    <x v="0"/>
    <x v="0"/>
    <n v="5"/>
    <n v="5"/>
    <n v="5"/>
  </r>
  <r>
    <x v="0"/>
    <x v="5"/>
    <s v="Pa Dauk Myaing(Pa La Na)"/>
    <s v="MMR001CMP162"/>
    <s v="GCA"/>
    <s v="Rural"/>
    <n v="43"/>
    <n v="207"/>
    <n v="43"/>
    <n v="269"/>
    <n v="43"/>
    <n v="270"/>
    <s v="MMR001CMP162"/>
    <m/>
    <m/>
    <m/>
    <n v="30"/>
    <b v="0"/>
    <b v="0"/>
    <b v="1"/>
    <n v="0"/>
    <n v="0"/>
    <n v="0"/>
    <x v="0"/>
    <x v="0"/>
    <x v="0"/>
    <n v="0"/>
    <n v="0"/>
    <n v="0"/>
  </r>
  <r>
    <x v="0"/>
    <x v="6"/>
    <s v="Pa Kahtawng "/>
    <s v="MMR001CMP126"/>
    <s v="NGCA"/>
    <s v="Mixed"/>
    <n v="677"/>
    <n v="3622"/>
    <n v="678"/>
    <n v="3741"/>
    <n v="678"/>
    <n v="0"/>
    <s v="MMR001CMP126"/>
    <m/>
    <m/>
    <m/>
    <n v="681"/>
    <b v="0"/>
    <b v="0"/>
    <b v="1"/>
    <n v="25"/>
    <n v="0"/>
    <n v="0"/>
    <x v="0"/>
    <x v="0"/>
    <x v="0"/>
    <n v="25"/>
    <n v="0"/>
    <n v="0"/>
  </r>
  <r>
    <x v="0"/>
    <x v="2"/>
    <s v="Pajau / Jan Mai"/>
    <s v="MMR001CMP120"/>
    <s v="NGCA"/>
    <s v="Sub-urban"/>
    <n v="191"/>
    <n v="768"/>
    <n v="178"/>
    <n v="850"/>
    <n v="178"/>
    <n v="850"/>
    <s v="MMR001CMP120"/>
    <m/>
    <m/>
    <m/>
    <n v="35"/>
    <b v="0"/>
    <b v="0"/>
    <b v="1"/>
    <n v="2"/>
    <n v="32"/>
    <n v="0"/>
    <x v="0"/>
    <x v="0"/>
    <x v="0"/>
    <n v="2"/>
    <n v="32"/>
    <n v="0"/>
  </r>
  <r>
    <x v="0"/>
    <x v="4"/>
    <s v="Pan Wa"/>
    <s v="MMR001CMP210"/>
    <s v="GCA"/>
    <s v="Mixed"/>
    <n v="60"/>
    <n v="275"/>
    <n v="34"/>
    <n v="220"/>
    <n v="60"/>
    <n v="275"/>
    <s v="MMR001CMP210"/>
    <m/>
    <m/>
    <m/>
    <n v="0"/>
    <b v="1"/>
    <b v="0"/>
    <b v="0"/>
    <n v="0"/>
    <n v="5"/>
    <n v="16"/>
    <x v="1"/>
    <x v="0"/>
    <x v="1"/>
    <n v="0"/>
    <n v="5"/>
    <n v="16"/>
  </r>
  <r>
    <x v="0"/>
    <x v="0"/>
    <s v="Yumar Baptist Church"/>
    <s v="MMR001CMP105"/>
    <s v="GCA"/>
    <s v="Rural"/>
    <n v="19"/>
    <n v="72"/>
    <n v="19"/>
    <n v="72"/>
    <n v="19"/>
    <n v="72"/>
    <s v="MMR001CMP105"/>
    <m/>
    <m/>
    <m/>
    <n v="10"/>
    <b v="0"/>
    <b v="0"/>
    <b v="1"/>
    <n v="6"/>
    <n v="0"/>
    <n v="0"/>
    <x v="0"/>
    <x v="0"/>
    <x v="0"/>
    <n v="6"/>
    <n v="0"/>
    <n v="0"/>
  </r>
  <r>
    <x v="0"/>
    <x v="2"/>
    <s v="Zai Awng / Mung Ga Zup"/>
    <s v="MMR001CMP111"/>
    <s v="NGCA"/>
    <s v="Sub-urban"/>
    <n v="680"/>
    <n v="2913"/>
    <n v="612"/>
    <n v="2806"/>
    <n v="612"/>
    <n v="2806"/>
    <s v="MMR001CMP111"/>
    <m/>
    <m/>
    <m/>
    <n v="545"/>
    <b v="0"/>
    <b v="0"/>
    <b v="1"/>
    <n v="40"/>
    <n v="0"/>
    <n v="0"/>
    <x v="0"/>
    <x v="0"/>
    <x v="0"/>
    <n v="40"/>
    <n v="0"/>
    <n v="0"/>
  </r>
  <r>
    <x v="1"/>
    <x v="7"/>
    <s v="Zup Aung Camp"/>
    <s v="MMR015CMP020"/>
    <s v="GCA"/>
    <s v="Rural"/>
    <n v="218"/>
    <n v="1108"/>
    <n v="202"/>
    <n v="906"/>
    <n v="202"/>
    <n v="906"/>
    <s v="MMR015CMP020"/>
    <m/>
    <m/>
    <m/>
    <n v="85"/>
    <b v="0"/>
    <b v="0"/>
    <b v="1"/>
    <n v="97"/>
    <n v="60"/>
    <n v="100"/>
    <x v="0"/>
    <x v="0"/>
    <x v="0"/>
    <n v="97"/>
    <n v="60"/>
    <n v="100"/>
  </r>
</pivotCacheRecords>
</file>

<file path=xl/pivotCache/pivotCacheRecords7.xml><?xml version="1.0" encoding="utf-8"?>
<pivotCacheRecords xmlns="http://schemas.openxmlformats.org/spreadsheetml/2006/main" xmlns:r="http://schemas.openxmlformats.org/officeDocument/2006/relationships" count="128">
  <r>
    <x v="0"/>
    <s v="Myitkyina"/>
    <s v="Shatapru Sut Ngai Tawng"/>
    <s v="MMR001CMP006"/>
    <s v="GCA"/>
    <s v="Urban"/>
    <n v="95"/>
    <n v="385"/>
    <m/>
    <m/>
    <m/>
    <n v="395"/>
    <x v="0"/>
    <x v="0"/>
    <s v="Resp02"/>
    <s v="Child Protection"/>
    <s v="Committee"/>
    <s v="Regular market"/>
    <x v="0"/>
    <n v="1"/>
    <n v="40"/>
    <n v="20"/>
    <m/>
    <m/>
    <b v="1"/>
    <n v="2"/>
    <n v="0"/>
    <n v="1"/>
    <n v="0"/>
    <n v="3"/>
    <n v="0"/>
    <x v="0"/>
    <n v="0"/>
    <n v="2"/>
    <n v="1"/>
    <n v="0"/>
    <n v="3"/>
    <n v="0"/>
  </r>
  <r>
    <x v="0"/>
    <s v="Mansi"/>
    <s v="Maing Khaung Catholic Church"/>
    <s v="MMR001CMP223"/>
    <s v="GCA"/>
    <s v="Rural"/>
    <n v="123"/>
    <n v="582"/>
    <n v="130"/>
    <n v="600"/>
    <n v="142"/>
    <n v="0"/>
    <x v="0"/>
    <x v="1"/>
    <s v="Resp02"/>
    <s v="Child Protection"/>
    <s v="Committee"/>
    <s v="Regular market"/>
    <x v="0"/>
    <n v="0.20000000298023224"/>
    <n v="10"/>
    <n v="10"/>
    <n v="10"/>
    <m/>
    <b v="0"/>
    <n v="4"/>
    <n v="3"/>
    <n v="1"/>
    <n v="0"/>
    <n v="5"/>
    <n v="3"/>
    <x v="1"/>
    <n v="3"/>
    <n v="4"/>
    <n v="1"/>
    <n v="0"/>
    <n v="5"/>
    <n v="3"/>
  </r>
  <r>
    <x v="0"/>
    <s v="Waingmaw"/>
    <s v="Qtr. 2 Myoma Baptist Church"/>
    <s v="MMR001CMP025"/>
    <s v="GCA"/>
    <s v="Urban"/>
    <n v="65"/>
    <n v="328"/>
    <n v="31"/>
    <n v="170"/>
    <n v="65"/>
    <n v="328"/>
    <x v="0"/>
    <x v="0"/>
    <s v="Resp02"/>
    <s v="Child Protection"/>
    <s v="Committee"/>
    <s v="Regular market"/>
    <x v="0"/>
    <n v="1"/>
    <n v="20"/>
    <m/>
    <m/>
    <m/>
    <b v="1"/>
    <n v="3"/>
    <n v="3"/>
    <n v="0"/>
    <n v="0"/>
    <n v="3"/>
    <n v="3"/>
    <x v="0"/>
    <n v="3"/>
    <n v="3"/>
    <n v="0"/>
    <n v="0"/>
    <n v="3"/>
    <n v="3"/>
  </r>
  <r>
    <x v="0"/>
    <s v="Waingmaw"/>
    <s v="Mading Baptist Church"/>
    <s v="MMR001CMP027"/>
    <s v="GCA"/>
    <s v="Rural"/>
    <n v="22"/>
    <n v="128"/>
    <n v="21"/>
    <n v="123"/>
    <n v="22"/>
    <n v="128"/>
    <x v="1"/>
    <x v="0"/>
    <s v="Resp01"/>
    <s v="Child Protection"/>
    <s v="Focal point"/>
    <s v="Regular market"/>
    <x v="0"/>
    <n v="0.20000000298023224"/>
    <n v="10"/>
    <m/>
    <m/>
    <m/>
    <b v="1"/>
    <n v="3"/>
    <n v="3"/>
    <n v="1"/>
    <n v="0"/>
    <n v="4"/>
    <n v="3"/>
    <x v="0"/>
    <n v="3"/>
    <n v="3"/>
    <n v="1"/>
    <n v="0"/>
    <n v="4"/>
    <n v="3"/>
  </r>
  <r>
    <x v="0"/>
    <s v="Myitkyina"/>
    <s v="Du Kahtawng Qtr. 4"/>
    <s v="MMR001CMP010"/>
    <s v="GCA"/>
    <s v="Urban"/>
    <n v="6"/>
    <n v="39"/>
    <n v="6"/>
    <n v="39"/>
    <n v="28"/>
    <n v="145"/>
    <x v="1"/>
    <x v="1"/>
    <s v="Resp02"/>
    <s v="Child Protection"/>
    <s v="Committee"/>
    <s v="Regular market"/>
    <x v="0"/>
    <n v="0.20000000298023224"/>
    <m/>
    <n v="10"/>
    <m/>
    <m/>
    <b v="1"/>
    <n v="3"/>
    <n v="3"/>
    <n v="0"/>
    <n v="0"/>
    <n v="3"/>
    <n v="3"/>
    <x v="0"/>
    <n v="3"/>
    <n v="3"/>
    <n v="0"/>
    <n v="0"/>
    <n v="3"/>
    <n v="3"/>
  </r>
  <r>
    <x v="0"/>
    <s v="Myitkyina"/>
    <s v="Du Kahtawng Qtr. 14"/>
    <s v="MMR001CMP012"/>
    <s v="GCA"/>
    <s v="Urban"/>
    <n v="6"/>
    <n v="28"/>
    <n v="6"/>
    <n v="31"/>
    <n v="6"/>
    <n v="31"/>
    <x v="1"/>
    <x v="1"/>
    <s v="Resp02"/>
    <s v="Child Protection"/>
    <s v="Committee"/>
    <s v="Regular market"/>
    <x v="0"/>
    <n v="0.20000000298023224"/>
    <m/>
    <n v="10"/>
    <m/>
    <m/>
    <b v="1"/>
    <n v="3"/>
    <n v="3"/>
    <n v="0"/>
    <n v="0"/>
    <n v="3"/>
    <n v="3"/>
    <x v="0"/>
    <n v="3"/>
    <n v="3"/>
    <n v="0"/>
    <n v="0"/>
    <n v="3"/>
    <n v="3"/>
  </r>
  <r>
    <x v="0"/>
    <s v="Hpakant"/>
    <s v="Hpakant Baptist Church, Nam Ma Hpit"/>
    <s v="MMR001CMP229"/>
    <s v="GCA"/>
    <s v="Rural"/>
    <n v="116"/>
    <n v="530"/>
    <n v="104"/>
    <n v="504"/>
    <n v="104"/>
    <n v="504"/>
    <x v="1"/>
    <x v="0"/>
    <s v="RESP05"/>
    <s v="Child Protection"/>
    <s v=""/>
    <s v="Regular market"/>
    <x v="0"/>
    <n v="2"/>
    <n v="30"/>
    <n v="10"/>
    <n v="10"/>
    <m/>
    <b v="1"/>
    <n v="3"/>
    <n v="7"/>
    <n v="0"/>
    <n v="0"/>
    <n v="3"/>
    <n v="7"/>
    <x v="0"/>
    <n v="7"/>
    <n v="3"/>
    <n v="0"/>
    <n v="0"/>
    <n v="3"/>
    <n v="7"/>
  </r>
  <r>
    <x v="0"/>
    <s v="Myitkyina"/>
    <s v="Man Hkring Baptist Church"/>
    <s v="MMR001CMP008"/>
    <s v="GCA"/>
    <s v="Urban"/>
    <n v="101"/>
    <n v="544"/>
    <n v="94"/>
    <n v="503"/>
    <n v="101"/>
    <n v="544"/>
    <x v="0"/>
    <x v="1"/>
    <s v="Resp01"/>
    <s v="Child Protection"/>
    <s v="Focal point"/>
    <s v="Regular market"/>
    <x v="0"/>
    <n v="0"/>
    <n v="25"/>
    <n v="10"/>
    <n v="10"/>
    <m/>
    <b v="0"/>
    <n v="3"/>
    <n v="3"/>
    <n v="1"/>
    <n v="0"/>
    <n v="4"/>
    <n v="3"/>
    <x v="1"/>
    <n v="3"/>
    <n v="3"/>
    <n v="1"/>
    <n v="0"/>
    <n v="4"/>
    <n v="3"/>
  </r>
  <r>
    <x v="0"/>
    <s v="Hpakant"/>
    <s v="Ku Day Maw KBC"/>
    <s v="MMR001CMP231"/>
    <s v="GCA"/>
    <s v="Rural"/>
    <n v="46"/>
    <n v="225"/>
    <n v="50"/>
    <n v="242"/>
    <n v="50"/>
    <n v="242"/>
    <x v="0"/>
    <x v="1"/>
    <s v="RESP05"/>
    <s v="Child Protection"/>
    <s v=""/>
    <s v="Regular market"/>
    <x v="0"/>
    <n v="1"/>
    <n v="30"/>
    <n v="10"/>
    <n v="10"/>
    <m/>
    <b v="1"/>
    <n v="5"/>
    <n v="3"/>
    <n v="0"/>
    <n v="0"/>
    <n v="5"/>
    <n v="3"/>
    <x v="0"/>
    <n v="3"/>
    <n v="5"/>
    <n v="0"/>
    <n v="0"/>
    <n v="5"/>
    <n v="3"/>
  </r>
  <r>
    <x v="0"/>
    <s v="Hpakant"/>
    <s v="Nant Ma Hpit Catholic Church"/>
    <s v="MMR001CMP103"/>
    <s v="GCA"/>
    <s v="Rural"/>
    <n v="48"/>
    <n v="420"/>
    <n v="48"/>
    <n v="220"/>
    <n v="48"/>
    <n v="220"/>
    <x v="2"/>
    <x v="1"/>
    <s v="Resp01"/>
    <s v="Child Protection"/>
    <s v="Focal point"/>
    <s v="Regular market"/>
    <x v="0"/>
    <n v="1"/>
    <n v="45"/>
    <n v="15"/>
    <n v="15"/>
    <m/>
    <b v="1"/>
    <n v="5"/>
    <n v="4"/>
    <n v="0"/>
    <n v="2"/>
    <n v="5"/>
    <n v="6"/>
    <x v="0"/>
    <n v="4"/>
    <n v="5"/>
    <n v="0"/>
    <n v="2"/>
    <n v="5"/>
    <n v="6"/>
  </r>
  <r>
    <x v="0"/>
    <s v="Myitkyina"/>
    <s v="Nan Kway St. John Catholic Church"/>
    <s v="MMR001CMP024"/>
    <s v="GCA"/>
    <s v="Rural"/>
    <n v="67"/>
    <n v="327"/>
    <n v="68"/>
    <n v="327"/>
    <n v="68"/>
    <n v="327"/>
    <x v="0"/>
    <x v="0"/>
    <s v="Resp02"/>
    <s v="Child Protection"/>
    <s v="Committee"/>
    <s v="Regular market"/>
    <x v="0"/>
    <m/>
    <n v="10"/>
    <n v="5"/>
    <n v="5"/>
    <m/>
    <b v="1"/>
    <n v="2"/>
    <n v="3"/>
    <n v="0"/>
    <n v="0"/>
    <n v="2"/>
    <n v="3"/>
    <x v="0"/>
    <n v="3"/>
    <n v="2"/>
    <n v="0"/>
    <n v="0"/>
    <n v="2"/>
    <n v="3"/>
  </r>
  <r>
    <x v="0"/>
    <s v="Mansi"/>
    <s v="Man Wing Catholic Church 1"/>
    <s v="MMR001CMP228"/>
    <s v="GCA"/>
    <s v="Rural"/>
    <n v="123"/>
    <n v="555"/>
    <n v="443"/>
    <n v="2248"/>
    <n v="443"/>
    <n v="0"/>
    <x v="0"/>
    <x v="0"/>
    <s v="Resp02"/>
    <s v="Child Protection"/>
    <s v="Committee"/>
    <s v="Regular market"/>
    <x v="0"/>
    <n v="0.40000000596046448"/>
    <n v="30"/>
    <n v="5"/>
    <n v="5"/>
    <m/>
    <b v="1"/>
    <n v="4"/>
    <n v="3"/>
    <n v="0"/>
    <n v="0"/>
    <n v="4"/>
    <n v="3"/>
    <x v="0"/>
    <n v="3"/>
    <n v="4"/>
    <n v="0"/>
    <n v="0"/>
    <n v="4"/>
    <n v="3"/>
  </r>
  <r>
    <x v="0"/>
    <s v="Mansi"/>
    <s v="Man Wing Catholic Church 2"/>
    <s v="MMR001CMP132"/>
    <s v="GCA"/>
    <s v="Rural"/>
    <n v="458"/>
    <n v="2139"/>
    <n v="144"/>
    <n v="520"/>
    <n v="144"/>
    <n v="0"/>
    <x v="0"/>
    <x v="0"/>
    <s v="Resp02"/>
    <s v="Child Protection"/>
    <s v="Committee"/>
    <s v="Regular market"/>
    <x v="0"/>
    <n v="1.6000000238418579"/>
    <n v="25"/>
    <n v="10"/>
    <n v="10"/>
    <m/>
    <b v="1"/>
    <n v="5"/>
    <n v="4"/>
    <n v="0"/>
    <n v="0"/>
    <n v="5"/>
    <n v="4"/>
    <x v="0"/>
    <n v="4"/>
    <n v="5"/>
    <n v="0"/>
    <n v="0"/>
    <n v="5"/>
    <n v="4"/>
  </r>
  <r>
    <x v="0"/>
    <s v="Mansi"/>
    <s v="Bum Tsit Pa "/>
    <s v="MMR001CMP129"/>
    <s v="NGCA"/>
    <s v="Rural"/>
    <n v="245"/>
    <n v="1232"/>
    <n v="425"/>
    <n v="1982"/>
    <n v="425"/>
    <n v="0"/>
    <x v="0"/>
    <x v="0"/>
    <s v="Resp02"/>
    <s v="Child Protection"/>
    <s v="Committee"/>
    <s v="Regular market"/>
    <x v="0"/>
    <n v="3.2000000476837158"/>
    <n v="180"/>
    <n v="60"/>
    <n v="60"/>
    <m/>
    <b v="1"/>
    <n v="2"/>
    <n v="12"/>
    <n v="0"/>
    <n v="0"/>
    <n v="2"/>
    <n v="12"/>
    <x v="0"/>
    <n v="12"/>
    <n v="2"/>
    <n v="0"/>
    <n v="0"/>
    <n v="2"/>
    <n v="12"/>
  </r>
  <r>
    <x v="0"/>
    <s v="Waingmaw"/>
    <s v="Maina Lawang Baptist Church"/>
    <s v="MMR001CMP039"/>
    <s v="GCA"/>
    <s v="Rural"/>
    <n v="48"/>
    <n v="199"/>
    <n v="46"/>
    <n v="192"/>
    <n v="46"/>
    <n v="192"/>
    <x v="0"/>
    <x v="0"/>
    <s v="Resp01"/>
    <s v="Child Protection"/>
    <s v="Focal point"/>
    <s v="Regular market"/>
    <x v="0"/>
    <n v="0.10000000149011612"/>
    <n v="10"/>
    <n v="5"/>
    <m/>
    <m/>
    <b v="1"/>
    <n v="2"/>
    <n v="5"/>
    <n v="0"/>
    <n v="0"/>
    <n v="2"/>
    <n v="5"/>
    <x v="0"/>
    <n v="5"/>
    <n v="2"/>
    <n v="0"/>
    <n v="0"/>
    <n v="2"/>
    <n v="5"/>
  </r>
  <r>
    <x v="0"/>
    <s v="Myitkyina"/>
    <s v="Du Kahtawng Qtr. 5"/>
    <s v="MMR001CMP011"/>
    <s v="GCA"/>
    <s v="Urban"/>
    <n v="50"/>
    <n v="236"/>
    <n v="8"/>
    <n v="35"/>
    <n v="8"/>
    <n v="35"/>
    <x v="1"/>
    <x v="1"/>
    <s v="Resp01"/>
    <s v="Child Protection"/>
    <s v="Focal point"/>
    <s v="Regular market"/>
    <x v="0"/>
    <n v="0.20000000298023224"/>
    <m/>
    <n v="10"/>
    <m/>
    <m/>
    <b v="1"/>
    <n v="2"/>
    <n v="2"/>
    <n v="6"/>
    <n v="1"/>
    <n v="8"/>
    <n v="3"/>
    <x v="0"/>
    <n v="2"/>
    <n v="2"/>
    <n v="6"/>
    <n v="1"/>
    <n v="8"/>
    <n v="3"/>
  </r>
  <r>
    <x v="0"/>
    <s v="Myitkyina"/>
    <s v="Pa Dauk Myaing(Pa La Na)"/>
    <s v="MMR001CMP162"/>
    <s v="GCA"/>
    <s v="Rural"/>
    <n v="43"/>
    <n v="207"/>
    <n v="43"/>
    <n v="269"/>
    <n v="43"/>
    <n v="270"/>
    <x v="0"/>
    <x v="1"/>
    <s v="Resp04"/>
    <s v="Child Protection"/>
    <s v="Don't know"/>
    <s v="Regular market"/>
    <x v="1"/>
    <n v="0"/>
    <m/>
    <m/>
    <m/>
    <m/>
    <b v="1"/>
    <n v="3"/>
    <n v="3"/>
    <n v="1"/>
    <n v="1"/>
    <n v="4"/>
    <n v="4"/>
    <x v="0"/>
    <n v="3"/>
    <n v="3"/>
    <n v="1"/>
    <n v="1"/>
    <n v="4"/>
    <n v="4"/>
  </r>
  <r>
    <x v="0"/>
    <s v="Waingmaw"/>
    <s v="Post 6 Camp"/>
    <s v="MMR001CMP160"/>
    <s v="NGCA"/>
    <s v="Rural"/>
    <n v="90"/>
    <n v="508"/>
    <n v="98"/>
    <n v="554"/>
    <n v="124"/>
    <n v="319"/>
    <x v="0"/>
    <x v="0"/>
    <s v="Resp01"/>
    <s v="Child Protection"/>
    <s v="Focal point"/>
    <s v="Regular market"/>
    <x v="0"/>
    <n v="34"/>
    <m/>
    <n v="150"/>
    <m/>
    <m/>
    <b v="1"/>
    <n v="5"/>
    <n v="1"/>
    <n v="0"/>
    <n v="0"/>
    <n v="5"/>
    <n v="1"/>
    <x v="0"/>
    <n v="1"/>
    <n v="5"/>
    <n v="0"/>
    <n v="0"/>
    <n v="5"/>
    <n v="1"/>
  </r>
  <r>
    <x v="0"/>
    <s v="Mohnyin"/>
    <s v="St. Patrick Catholic Church "/>
    <s v="MMR001CMP080"/>
    <s v="GCA"/>
    <s v="Urban"/>
    <n v="12"/>
    <n v="55"/>
    <n v="12"/>
    <n v="62"/>
    <n v="12"/>
    <n v="62"/>
    <x v="0"/>
    <x v="1"/>
    <s v="Resp02"/>
    <s v="Child Protection"/>
    <s v="Committee"/>
    <s v="Regular market"/>
    <x v="0"/>
    <n v="0"/>
    <n v="10"/>
    <n v="3"/>
    <n v="3"/>
    <m/>
    <b v="0"/>
    <n v="0"/>
    <n v="0"/>
    <n v="0"/>
    <n v="0"/>
    <n v="0"/>
    <n v="0"/>
    <x v="1"/>
    <n v="0"/>
    <n v="0"/>
    <n v="0"/>
    <n v="0"/>
    <n v="0"/>
    <n v="0"/>
  </r>
  <r>
    <x v="0"/>
    <s v="Waingmaw"/>
    <s v="Woi Chyai "/>
    <s v="MMR001CMP116"/>
    <s v="NGCA"/>
    <s v="Urban"/>
    <n v="1344"/>
    <n v="6811"/>
    <n v="352"/>
    <n v="1884"/>
    <m/>
    <n v="6602"/>
    <x v="2"/>
    <x v="1"/>
    <s v="Resp02"/>
    <s v="Child Protection"/>
    <s v="Committee"/>
    <s v="Regular market"/>
    <x v="1"/>
    <n v="0"/>
    <m/>
    <m/>
    <m/>
    <m/>
    <b v="1"/>
    <n v="3"/>
    <n v="0"/>
    <n v="0"/>
    <n v="0"/>
    <n v="3"/>
    <n v="0"/>
    <x v="0"/>
    <n v="0"/>
    <n v="3"/>
    <n v="0"/>
    <n v="0"/>
    <n v="3"/>
    <n v="0"/>
  </r>
  <r>
    <x v="0"/>
    <s v="Momauk"/>
    <s v="Hpun Lum Yang "/>
    <s v="MMR001CMP122"/>
    <s v="NGCA"/>
    <s v="Rural"/>
    <n v="662"/>
    <n v="3293"/>
    <n v="586"/>
    <n v="2829"/>
    <n v="586"/>
    <n v="2829"/>
    <x v="0"/>
    <x v="0"/>
    <s v="Resp02"/>
    <s v="Child Protection"/>
    <s v="Committee"/>
    <s v="Regular market"/>
    <x v="0"/>
    <n v="7"/>
    <m/>
    <n v="40"/>
    <m/>
    <m/>
    <b v="1"/>
    <n v="3"/>
    <n v="2"/>
    <n v="0"/>
    <n v="0"/>
    <n v="3"/>
    <n v="2"/>
    <x v="0"/>
    <n v="2"/>
    <n v="3"/>
    <n v="0"/>
    <n v="0"/>
    <n v="3"/>
    <n v="2"/>
  </r>
  <r>
    <x v="0"/>
    <s v="Momauk"/>
    <s v="Je Yang Hka "/>
    <s v="MMR001CMP121"/>
    <s v="NGCA"/>
    <s v="Rural"/>
    <n v="1695"/>
    <n v="7145"/>
    <n v="1501"/>
    <n v="8042"/>
    <n v="1643"/>
    <n v="8780"/>
    <x v="0"/>
    <x v="0"/>
    <s v="Resp04"/>
    <s v="Child Protection"/>
    <s v="Don't know"/>
    <s v="Regular market"/>
    <x v="1"/>
    <n v="0"/>
    <m/>
    <m/>
    <m/>
    <m/>
    <b v="0"/>
    <n v="0"/>
    <n v="0"/>
    <n v="0"/>
    <n v="0"/>
    <n v="0"/>
    <n v="0"/>
    <x v="1"/>
    <n v="0"/>
    <n v="0"/>
    <n v="0"/>
    <n v="0"/>
    <n v="0"/>
    <n v="0"/>
  </r>
  <r>
    <x v="0"/>
    <s v="Hpakant"/>
    <s v="Ward 2 Sai Taung Baptist Church, Seik Mu "/>
    <s v="MMR001CMP184"/>
    <s v="GCA"/>
    <s v="Rural"/>
    <n v="35"/>
    <n v="220"/>
    <n v="35"/>
    <n v="173"/>
    <n v="35"/>
    <n v="173"/>
    <x v="1"/>
    <x v="0"/>
    <m/>
    <s v="Child Protection"/>
    <m/>
    <s v="Regular market"/>
    <x v="0"/>
    <n v="0.30000001192092896"/>
    <n v="10"/>
    <n v="3"/>
    <n v="3"/>
    <m/>
    <b v="1"/>
    <n v="3"/>
    <n v="3"/>
    <n v="0"/>
    <n v="0"/>
    <n v="3"/>
    <n v="3"/>
    <x v="0"/>
    <n v="3"/>
    <n v="3"/>
    <n v="0"/>
    <n v="0"/>
    <n v="3"/>
    <n v="3"/>
  </r>
  <r>
    <x v="0"/>
    <s v="Momauk"/>
    <s v="Dum Bung "/>
    <s v="MMR001CMP123"/>
    <s v="NGCA"/>
    <s v="Rural"/>
    <n v="116"/>
    <n v="595"/>
    <n v="115"/>
    <n v="605"/>
    <n v="115"/>
    <n v="605"/>
    <x v="0"/>
    <x v="1"/>
    <s v="Resp04"/>
    <s v="Child Protection"/>
    <s v="Don't know"/>
    <s v="Regular market"/>
    <x v="0"/>
    <n v="5"/>
    <n v="120"/>
    <n v="45"/>
    <n v="45"/>
    <m/>
    <b v="0"/>
    <n v="0"/>
    <n v="0"/>
    <n v="0"/>
    <n v="0"/>
    <n v="0"/>
    <n v="0"/>
    <x v="1"/>
    <n v="0"/>
    <n v="0"/>
    <n v="0"/>
    <n v="0"/>
    <n v="0"/>
    <n v="0"/>
  </r>
  <r>
    <x v="0"/>
    <s v="Momauk"/>
    <s v="Nhkawng Pa "/>
    <s v="MMR001CMP131"/>
    <s v="NGCA"/>
    <s v="Rural"/>
    <n v="375"/>
    <n v="1598"/>
    <n v="375"/>
    <m/>
    <n v="375"/>
    <n v="0"/>
    <x v="0"/>
    <x v="0"/>
    <s v="Resp02"/>
    <s v="Child Protection"/>
    <s v="Committee"/>
    <s v="Regular market"/>
    <x v="0"/>
    <n v="0.20000000298023224"/>
    <n v="10"/>
    <n v="3"/>
    <n v="3"/>
    <m/>
    <b v="1"/>
    <n v="0"/>
    <n v="0"/>
    <n v="0"/>
    <n v="0"/>
    <n v="0"/>
    <n v="0"/>
    <x v="0"/>
    <n v="0"/>
    <n v="0"/>
    <n v="0"/>
    <n v="0"/>
    <n v="0"/>
    <n v="0"/>
  </r>
  <r>
    <x v="0"/>
    <s v="Myitkyina"/>
    <s v="Jan Mai Kawng Catholic Church"/>
    <s v="MMR001CMP019"/>
    <s v="GCA"/>
    <s v="Urban"/>
    <n v="105"/>
    <n v="462"/>
    <n v="103"/>
    <n v="462"/>
    <n v="123"/>
    <n v="463"/>
    <x v="0"/>
    <x v="1"/>
    <s v="Resp02"/>
    <s v="Child Protection"/>
    <s v="Committee"/>
    <s v="Regular market"/>
    <x v="0"/>
    <n v="0.5"/>
    <n v="10"/>
    <n v="5"/>
    <m/>
    <m/>
    <b v="1"/>
    <n v="0"/>
    <n v="6"/>
    <n v="0"/>
    <n v="0"/>
    <n v="0"/>
    <n v="6"/>
    <x v="0"/>
    <n v="6"/>
    <n v="0"/>
    <n v="0"/>
    <n v="0"/>
    <n v="0"/>
    <n v="6"/>
  </r>
  <r>
    <x v="0"/>
    <s v="Waingmaw"/>
    <s v="Maina Catholic Church (St. Joseph)"/>
    <s v="MMR001CMP029"/>
    <s v="GCA"/>
    <s v="Rural"/>
    <n v="222"/>
    <n v="1208"/>
    <n v="222"/>
    <n v="1208"/>
    <n v="222"/>
    <n v="1208"/>
    <x v="0"/>
    <x v="0"/>
    <s v="Resp02"/>
    <s v="Child Protection"/>
    <s v="Committee"/>
    <s v="Regular market"/>
    <x v="1"/>
    <n v="0"/>
    <m/>
    <m/>
    <m/>
    <m/>
    <b v="1"/>
    <n v="3"/>
    <n v="3"/>
    <n v="0"/>
    <n v="0"/>
    <n v="3"/>
    <n v="3"/>
    <x v="0"/>
    <n v="3"/>
    <n v="3"/>
    <n v="0"/>
    <n v="0"/>
    <n v="3"/>
    <n v="3"/>
  </r>
  <r>
    <x v="0"/>
    <s v="Chipwi"/>
    <s v="Pan Wa"/>
    <s v="MMR001CMP210"/>
    <s v="GCA"/>
    <s v="Mixed"/>
    <n v="60"/>
    <n v="275"/>
    <n v="34"/>
    <n v="220"/>
    <n v="60"/>
    <n v="275"/>
    <x v="0"/>
    <x v="0"/>
    <s v="Resp02"/>
    <s v="Child Protection"/>
    <s v="Committee"/>
    <s v="Regular market"/>
    <x v="0"/>
    <n v="0.5"/>
    <n v="30"/>
    <n v="10"/>
    <n v="10"/>
    <m/>
    <b v="0"/>
    <n v="0"/>
    <n v="0"/>
    <n v="0"/>
    <n v="0"/>
    <n v="0"/>
    <n v="0"/>
    <x v="1"/>
    <n v="0"/>
    <n v="0"/>
    <n v="0"/>
    <n v="0"/>
    <n v="0"/>
    <n v="0"/>
  </r>
  <r>
    <x v="0"/>
    <s v="Chipwi"/>
    <s v="Saw Zam"/>
    <s v="MMR001CMP225"/>
    <s v="GCA"/>
    <s v="Rural"/>
    <n v="30"/>
    <n v="174"/>
    <n v="28"/>
    <n v="167"/>
    <n v="30"/>
    <n v="174"/>
    <x v="0"/>
    <x v="0"/>
    <s v="Resp02"/>
    <s v="Child Protection"/>
    <s v="Committee"/>
    <s v="Regular market"/>
    <x v="0"/>
    <n v="5"/>
    <n v="120"/>
    <n v="30"/>
    <n v="30"/>
    <m/>
    <b v="0"/>
    <n v="0"/>
    <n v="0"/>
    <n v="0"/>
    <n v="0"/>
    <n v="0"/>
    <n v="0"/>
    <x v="1"/>
    <n v="0"/>
    <n v="0"/>
    <n v="0"/>
    <n v="0"/>
    <n v="0"/>
    <n v="0"/>
  </r>
  <r>
    <x v="0"/>
    <s v="Hpakant"/>
    <s v="5 Ward RC Church(lon Khin)"/>
    <s v="MMR001CMP168"/>
    <s v="GCA"/>
    <s v="Rural"/>
    <n v="66"/>
    <n v="367"/>
    <n v="60"/>
    <n v="374"/>
    <n v="70"/>
    <n v="366"/>
    <x v="0"/>
    <x v="0"/>
    <s v="Resp04"/>
    <s v="Child Protection"/>
    <s v="Don't know"/>
    <s v="Regular market"/>
    <x v="0"/>
    <n v="0"/>
    <n v="10"/>
    <n v="5"/>
    <m/>
    <m/>
    <b v="1"/>
    <n v="0"/>
    <n v="0"/>
    <n v="5"/>
    <n v="5"/>
    <n v="5"/>
    <n v="5"/>
    <x v="0"/>
    <n v="0"/>
    <n v="0"/>
    <n v="5"/>
    <n v="5"/>
    <n v="5"/>
    <n v="5"/>
  </r>
  <r>
    <x v="0"/>
    <s v="Hpakant"/>
    <s v="5 Ward Baptist Church(lon Khin)"/>
    <s v="MMR001CMP179"/>
    <s v="GCA"/>
    <s v="Rural"/>
    <n v="77"/>
    <n v="393"/>
    <n v="77"/>
    <n v="393"/>
    <n v="77"/>
    <n v="393"/>
    <x v="1"/>
    <x v="0"/>
    <s v="RESP05"/>
    <s v="Child Protection"/>
    <s v=""/>
    <s v="Regular market"/>
    <x v="0"/>
    <n v="0.30000001192092896"/>
    <n v="15"/>
    <n v="3"/>
    <n v="3"/>
    <m/>
    <b v="1"/>
    <n v="1"/>
    <n v="6"/>
    <n v="0"/>
    <n v="0"/>
    <n v="1"/>
    <n v="6"/>
    <x v="0"/>
    <n v="6"/>
    <n v="1"/>
    <n v="0"/>
    <n v="0"/>
    <n v="1"/>
    <n v="6"/>
  </r>
  <r>
    <x v="0"/>
    <s v="Waingmaw"/>
    <s v="Maga Yang "/>
    <s v="MMR001CMP119"/>
    <s v="NGCA"/>
    <s v="Rural"/>
    <n v="608"/>
    <n v="2639"/>
    <n v="500"/>
    <n v="2145"/>
    <n v="586"/>
    <n v="2614"/>
    <x v="0"/>
    <x v="0"/>
    <s v="Resp02"/>
    <s v="Child Protection"/>
    <s v="Committee"/>
    <s v="Regular market"/>
    <x v="0"/>
    <n v="15"/>
    <m/>
    <n v="40"/>
    <m/>
    <m/>
    <b v="1"/>
    <n v="2"/>
    <n v="2"/>
    <n v="0"/>
    <n v="0"/>
    <n v="2"/>
    <n v="2"/>
    <x v="0"/>
    <n v="2"/>
    <n v="2"/>
    <n v="0"/>
    <n v="0"/>
    <n v="2"/>
    <n v="2"/>
  </r>
  <r>
    <x v="0"/>
    <s v="Mogaung"/>
    <s v="Nat Gyi Kone Baptist Church "/>
    <s v="MMR001CMP079"/>
    <s v="GCA"/>
    <s v="Urban"/>
    <n v="14"/>
    <n v="44"/>
    <n v="12"/>
    <n v="42"/>
    <n v="12"/>
    <n v="42"/>
    <x v="1"/>
    <x v="0"/>
    <s v="Resp01"/>
    <s v="Child Protection"/>
    <s v="Focal point"/>
    <s v="Regular market"/>
    <x v="0"/>
    <n v="0.5"/>
    <n v="15"/>
    <m/>
    <m/>
    <m/>
    <b v="1"/>
    <n v="1"/>
    <n v="2"/>
    <n v="0"/>
    <n v="0"/>
    <n v="1"/>
    <n v="2"/>
    <x v="0"/>
    <n v="2"/>
    <n v="1"/>
    <n v="0"/>
    <n v="0"/>
    <n v="1"/>
    <n v="2"/>
  </r>
  <r>
    <x v="0"/>
    <s v="Shwegu"/>
    <s v="Shwe Gu Catholic Church"/>
    <s v="MMR001CMP068"/>
    <s v="GCA"/>
    <s v="Urban"/>
    <n v="41"/>
    <n v="152"/>
    <n v="38"/>
    <n v="165"/>
    <n v="38"/>
    <n v="0"/>
    <x v="0"/>
    <x v="0"/>
    <s v="Resp02"/>
    <s v="Child Protection"/>
    <s v="Committee"/>
    <s v="Regular market"/>
    <x v="0"/>
    <n v="0.40000000596046448"/>
    <n v="20"/>
    <n v="5"/>
    <n v="5"/>
    <m/>
    <b v="1"/>
    <n v="3"/>
    <n v="2"/>
    <n v="0"/>
    <n v="0"/>
    <n v="3"/>
    <m/>
    <x v="0"/>
    <n v="2"/>
    <n v="3"/>
    <n v="0"/>
    <n v="0"/>
    <n v="3"/>
    <m/>
  </r>
  <r>
    <x v="0"/>
    <s v="Myitkyina"/>
    <s v="Jan Mai Kawng Baptist Church"/>
    <s v="MMR001CMP018"/>
    <s v="GCA"/>
    <s v="Urban"/>
    <n v="203"/>
    <n v="1072"/>
    <n v="198"/>
    <n v="1084"/>
    <n v="204"/>
    <n v="1104"/>
    <x v="1"/>
    <x v="0"/>
    <s v="Resp02"/>
    <s v="Child Protection"/>
    <s v="Committee"/>
    <s v="Regular market"/>
    <x v="0"/>
    <n v="1"/>
    <n v="25"/>
    <n v="10"/>
    <m/>
    <m/>
    <b v="1"/>
    <n v="3"/>
    <n v="5"/>
    <n v="3"/>
    <n v="1"/>
    <n v="6"/>
    <n v="6"/>
    <x v="0"/>
    <n v="5"/>
    <n v="3"/>
    <n v="3"/>
    <n v="1"/>
    <n v="6"/>
    <n v="6"/>
  </r>
  <r>
    <x v="0"/>
    <s v="Myitkyina"/>
    <s v="Tat Kone Baptist Church"/>
    <s v="MMR001CMP001"/>
    <s v="GCA"/>
    <s v="Urban"/>
    <n v="54"/>
    <n v="355"/>
    <n v="51"/>
    <n v="273"/>
    <n v="67"/>
    <n v="365"/>
    <x v="3"/>
    <x v="1"/>
    <s v="Resp02"/>
    <s v="Child Protection"/>
    <s v="Committee"/>
    <s v="Regular market"/>
    <x v="0"/>
    <n v="1"/>
    <n v="30"/>
    <m/>
    <m/>
    <m/>
    <b v="0"/>
    <n v="0"/>
    <n v="0"/>
    <n v="0"/>
    <n v="0"/>
    <n v="0"/>
    <n v="0"/>
    <x v="1"/>
    <n v="0"/>
    <n v="0"/>
    <n v="0"/>
    <n v="0"/>
    <n v="0"/>
    <n v="0"/>
  </r>
  <r>
    <x v="0"/>
    <s v="Myitkyina"/>
    <s v="Le Kone Bethlehem Church"/>
    <s v="MMR001CMP015"/>
    <s v="GCA"/>
    <s v="Urban"/>
    <n v="108"/>
    <n v="605"/>
    <n v="17"/>
    <n v="176"/>
    <n v="96"/>
    <n v="544"/>
    <x v="1"/>
    <x v="0"/>
    <s v="Resp01"/>
    <s v="Child Protection"/>
    <s v="Focal point"/>
    <s v="Regular market"/>
    <x v="0"/>
    <n v="0.20000000298023224"/>
    <m/>
    <m/>
    <m/>
    <m/>
    <b v="1"/>
    <n v="1"/>
    <n v="4"/>
    <n v="0"/>
    <n v="1"/>
    <n v="1"/>
    <n v="5"/>
    <x v="0"/>
    <n v="4"/>
    <n v="1"/>
    <n v="0"/>
    <n v="1"/>
    <n v="1"/>
    <n v="5"/>
  </r>
  <r>
    <x v="0"/>
    <s v="Myitkyina"/>
    <s v="Tat Kone Galile Baptist Church"/>
    <s v="MMR001CMP003"/>
    <s v="GCA"/>
    <s v="Urban"/>
    <n v="32"/>
    <n v="146"/>
    <n v="28"/>
    <n v="138"/>
    <n v="32"/>
    <n v="161"/>
    <x v="0"/>
    <x v="1"/>
    <s v="Resp02"/>
    <s v="Child Protection"/>
    <s v="Committee"/>
    <s v="Regular market"/>
    <x v="0"/>
    <n v="0.20000000298023224"/>
    <n v="10"/>
    <n v="5"/>
    <m/>
    <m/>
    <b v="1"/>
    <n v="2"/>
    <n v="2"/>
    <n v="0"/>
    <n v="0"/>
    <n v="2"/>
    <n v="2"/>
    <x v="0"/>
    <n v="2"/>
    <n v="2"/>
    <n v="0"/>
    <n v="0"/>
    <n v="2"/>
    <n v="2"/>
  </r>
  <r>
    <x v="0"/>
    <s v="Myitkyina"/>
    <s v="Maliyang Baptist Church"/>
    <s v="MMR001CMP016"/>
    <s v="GCA"/>
    <s v="Urban"/>
    <n v="60"/>
    <n v="293"/>
    <n v="60"/>
    <n v="293"/>
    <n v="60"/>
    <n v="293"/>
    <x v="0"/>
    <x v="0"/>
    <s v="Resp01"/>
    <s v="Child Protection"/>
    <s v="Focal point"/>
    <s v="Regular market"/>
    <x v="0"/>
    <n v="0"/>
    <n v="3"/>
    <m/>
    <m/>
    <m/>
    <b v="1"/>
    <n v="1"/>
    <n v="1"/>
    <n v="1"/>
    <n v="1"/>
    <n v="2"/>
    <n v="2"/>
    <x v="0"/>
    <n v="1"/>
    <n v="1"/>
    <n v="1"/>
    <n v="1"/>
    <n v="2"/>
    <n v="2"/>
  </r>
  <r>
    <x v="0"/>
    <s v="Mogaung"/>
    <s v="Mang Hawng Baptist Church"/>
    <s v="MMR001CMP077"/>
    <s v="GCA"/>
    <s v="Mixed"/>
    <n v="18"/>
    <n v="79"/>
    <n v="18"/>
    <n v="81"/>
    <n v="18"/>
    <n v="81"/>
    <x v="1"/>
    <x v="1"/>
    <s v="Resp02"/>
    <s v="Child Protection"/>
    <s v="Committee"/>
    <s v="Regular market"/>
    <x v="0"/>
    <n v="0.5"/>
    <n v="15"/>
    <m/>
    <m/>
    <m/>
    <b v="1"/>
    <n v="2"/>
    <n v="3"/>
    <n v="1"/>
    <n v="1"/>
    <n v="3"/>
    <n v="4"/>
    <x v="0"/>
    <n v="3"/>
    <n v="2"/>
    <n v="1"/>
    <n v="1"/>
    <n v="3"/>
    <n v="4"/>
  </r>
  <r>
    <x v="0"/>
    <s v="Puta-O"/>
    <s v="Lung Sut"/>
    <s v="MMR001CMP234"/>
    <s v="GCA"/>
    <s v="Urban"/>
    <n v="59"/>
    <n v="235"/>
    <n v="59"/>
    <n v="235"/>
    <n v="59"/>
    <n v="235"/>
    <x v="0"/>
    <x v="1"/>
    <s v="RESP05"/>
    <s v="Child Protection"/>
    <s v=""/>
    <s v="Regular market"/>
    <x v="0"/>
    <n v="0.30000001192092896"/>
    <n v="30"/>
    <n v="5"/>
    <m/>
    <m/>
    <b v="1"/>
    <n v="3"/>
    <n v="2"/>
    <n v="0"/>
    <n v="0"/>
    <n v="3"/>
    <n v="2"/>
    <x v="0"/>
    <n v="2"/>
    <n v="3"/>
    <n v="0"/>
    <n v="0"/>
    <n v="3"/>
    <n v="2"/>
  </r>
  <r>
    <x v="0"/>
    <s v="Mogaung"/>
    <s v="Kyun Taw Baptist Church "/>
    <s v="MMR001CMP078"/>
    <s v="GCA"/>
    <s v="Mixed"/>
    <n v="13"/>
    <n v="64"/>
    <n v="13"/>
    <n v="64"/>
    <n v="13"/>
    <n v="64"/>
    <x v="1"/>
    <x v="0"/>
    <s v="Resp04"/>
    <s v="Child Protection"/>
    <s v="Don't know"/>
    <s v="Regular market"/>
    <x v="0"/>
    <n v="2"/>
    <n v="10"/>
    <n v="5"/>
    <n v="5"/>
    <m/>
    <b v="1"/>
    <n v="2"/>
    <n v="1"/>
    <n v="1"/>
    <n v="1"/>
    <n v="3"/>
    <n v="2"/>
    <x v="0"/>
    <n v="1"/>
    <n v="2"/>
    <n v="1"/>
    <n v="1"/>
    <n v="3"/>
    <n v="2"/>
  </r>
  <r>
    <x v="0"/>
    <s v="Mohnyin"/>
    <s v="Nawng Ing (Indawgyi) Baptist Church  "/>
    <s v="MMR001CMP152"/>
    <s v="GCA"/>
    <s v="Rural"/>
    <n v="18"/>
    <n v="141"/>
    <n v="13"/>
    <n v="76"/>
    <n v="19"/>
    <n v="100"/>
    <x v="0"/>
    <x v="1"/>
    <s v="Resp02"/>
    <s v="Child Protection"/>
    <s v="Committee"/>
    <s v="Regular market"/>
    <x v="0"/>
    <n v="1"/>
    <n v="40"/>
    <m/>
    <m/>
    <m/>
    <b v="1"/>
    <n v="2"/>
    <n v="2"/>
    <n v="2"/>
    <n v="2"/>
    <n v="4"/>
    <n v="4"/>
    <x v="0"/>
    <n v="2"/>
    <n v="2"/>
    <n v="2"/>
    <n v="2"/>
    <n v="4"/>
    <n v="4"/>
  </r>
  <r>
    <x v="0"/>
    <s v="Hpakant"/>
    <s v="Sai Nai Baptish Church, Maw Shan Vil., Seki Mu"/>
    <s v="MMR001CMP183"/>
    <s v="GCA"/>
    <s v="Mixed"/>
    <n v="8"/>
    <n v="40"/>
    <n v="8"/>
    <m/>
    <n v="8"/>
    <n v="0"/>
    <x v="1"/>
    <x v="1"/>
    <s v="RESP05"/>
    <s v="Child Protection"/>
    <s v=""/>
    <s v="Regular market"/>
    <x v="0"/>
    <n v="0.5"/>
    <n v="30"/>
    <n v="10"/>
    <n v="10"/>
    <m/>
    <b v="0"/>
    <n v="2"/>
    <n v="2"/>
    <n v="0"/>
    <n v="0"/>
    <n v="0"/>
    <n v="0"/>
    <x v="1"/>
    <n v="2"/>
    <n v="2"/>
    <n v="0"/>
    <n v="0"/>
    <n v="0"/>
    <n v="0"/>
  </r>
  <r>
    <x v="0"/>
    <s v="Hpakant"/>
    <s v="Hlaing Naung Baptist"/>
    <s v="MMR001CMP148"/>
    <s v="GCA"/>
    <s v="Mixed"/>
    <n v="14"/>
    <n v="47"/>
    <n v="14"/>
    <n v="47"/>
    <n v="14"/>
    <n v="47"/>
    <x v="0"/>
    <x v="0"/>
    <s v="Resp02"/>
    <s v="Child Protection"/>
    <s v="Committee"/>
    <s v="Regular market"/>
    <x v="0"/>
    <n v="0.69999998807907104"/>
    <n v="30"/>
    <m/>
    <m/>
    <m/>
    <b v="1"/>
    <n v="1"/>
    <n v="2"/>
    <n v="1"/>
    <n v="0"/>
    <n v="2"/>
    <n v="2"/>
    <x v="0"/>
    <n v="2"/>
    <n v="1"/>
    <n v="1"/>
    <n v="0"/>
    <n v="2"/>
    <n v="2"/>
  </r>
  <r>
    <x v="0"/>
    <s v="Waingmaw"/>
    <s v="Maina KBC (Bawng Ring)"/>
    <s v="MMR001CMP040"/>
    <s v="GCA"/>
    <s v="Rural"/>
    <n v="428"/>
    <n v="2219"/>
    <n v="396"/>
    <n v="2120"/>
    <n v="396"/>
    <n v="2120"/>
    <x v="0"/>
    <x v="0"/>
    <s v="Resp02"/>
    <s v="Child Protection"/>
    <s v="Committee"/>
    <s v="Regular market"/>
    <x v="1"/>
    <n v="0"/>
    <m/>
    <m/>
    <m/>
    <m/>
    <b v="1"/>
    <n v="8"/>
    <n v="9"/>
    <n v="1"/>
    <n v="0"/>
    <n v="9"/>
    <n v="9"/>
    <x v="0"/>
    <n v="9"/>
    <n v="8"/>
    <n v="1"/>
    <n v="0"/>
    <n v="9"/>
    <n v="9"/>
  </r>
  <r>
    <x v="0"/>
    <s v="Myitkyina"/>
    <s v="Shwe Zet Baptist Church"/>
    <s v="MMR001CMP009"/>
    <s v="GCA"/>
    <s v="Urban"/>
    <n v="90"/>
    <n v="487"/>
    <n v="75"/>
    <n v="423"/>
    <n v="91"/>
    <n v="491"/>
    <x v="0"/>
    <x v="1"/>
    <s v="Resp02"/>
    <s v="Child Protection"/>
    <s v="Committee"/>
    <s v="Regular market"/>
    <x v="0"/>
    <n v="0.25"/>
    <n v="5"/>
    <m/>
    <m/>
    <m/>
    <b v="1"/>
    <n v="2"/>
    <n v="3"/>
    <n v="3"/>
    <n v="1"/>
    <n v="5"/>
    <n v="4"/>
    <x v="0"/>
    <n v="3"/>
    <n v="2"/>
    <n v="3"/>
    <n v="1"/>
    <n v="5"/>
    <n v="4"/>
  </r>
  <r>
    <x v="0"/>
    <s v="Myitkyina"/>
    <s v="Kyun Pin Thar Baptist Church"/>
    <s v="MMR001CMP013"/>
    <s v="GCA"/>
    <s v="Urban"/>
    <n v="44"/>
    <n v="191"/>
    <n v="18"/>
    <n v="65"/>
    <n v="44"/>
    <n v="191"/>
    <x v="0"/>
    <x v="1"/>
    <s v="Resp02"/>
    <s v="Child Protection"/>
    <s v="Committee"/>
    <s v="Regular market"/>
    <x v="0"/>
    <n v="0.10000000149011612"/>
    <n v="3"/>
    <m/>
    <m/>
    <m/>
    <b v="0"/>
    <n v="0"/>
    <n v="0"/>
    <n v="0"/>
    <n v="0"/>
    <n v="0"/>
    <n v="0"/>
    <x v="1"/>
    <n v="0"/>
    <n v="0"/>
    <n v="0"/>
    <n v="0"/>
    <n v="0"/>
    <n v="0"/>
  </r>
  <r>
    <x v="0"/>
    <s v="Hpakant"/>
    <s v="Yumar Baptist Church"/>
    <s v="MMR001CMP105"/>
    <s v="GCA"/>
    <s v="Rural"/>
    <n v="19"/>
    <n v="72"/>
    <n v="19"/>
    <n v="72"/>
    <n v="19"/>
    <n v="72"/>
    <x v="1"/>
    <x v="1"/>
    <s v="RESP05"/>
    <s v="Child Protection"/>
    <s v=""/>
    <s v="Regular market"/>
    <x v="0"/>
    <n v="2"/>
    <n v="40"/>
    <n v="15"/>
    <n v="15"/>
    <m/>
    <b v="1"/>
    <n v="3"/>
    <n v="2"/>
    <n v="0"/>
    <n v="0"/>
    <n v="0"/>
    <n v="0"/>
    <x v="0"/>
    <n v="2"/>
    <n v="3"/>
    <n v="0"/>
    <n v="0"/>
    <n v="0"/>
    <n v="0"/>
  </r>
  <r>
    <x v="0"/>
    <s v="Momauk"/>
    <s v="Loi Je Catholic Church"/>
    <s v="MMR001CMP069"/>
    <s v="GCA"/>
    <s v="Urban"/>
    <n v="124"/>
    <n v="544"/>
    <n v="124"/>
    <n v="633"/>
    <n v="124"/>
    <n v="0"/>
    <x v="0"/>
    <x v="1"/>
    <s v="Resp02"/>
    <s v="Child Protection"/>
    <s v="Committee"/>
    <s v="Regular market"/>
    <x v="0"/>
    <n v="0.20000000298023224"/>
    <n v="10"/>
    <n v="5"/>
    <n v="5"/>
    <m/>
    <b v="0"/>
    <n v="4"/>
    <n v="4"/>
    <n v="0"/>
    <n v="0"/>
    <n v="4"/>
    <n v="4"/>
    <x v="1"/>
    <n v="4"/>
    <n v="4"/>
    <n v="0"/>
    <n v="0"/>
    <n v="4"/>
    <n v="4"/>
  </r>
  <r>
    <x v="0"/>
    <s v="Bhamo"/>
    <s v="AD-2000 Tharthana Compound"/>
    <s v="MMR001CMP050"/>
    <s v="GCA"/>
    <s v="Urban"/>
    <n v="274"/>
    <n v="1349"/>
    <n v="255"/>
    <n v="1126"/>
    <n v="255"/>
    <n v="0"/>
    <x v="0"/>
    <x v="1"/>
    <s v="Resp02"/>
    <s v="Child Protection"/>
    <s v="Committee"/>
    <s v="Regular market"/>
    <x v="1"/>
    <n v="0"/>
    <m/>
    <m/>
    <m/>
    <m/>
    <b v="0"/>
    <n v="0"/>
    <n v="0"/>
    <n v="0"/>
    <n v="0"/>
    <n v="0"/>
    <n v="0"/>
    <x v="1"/>
    <n v="0"/>
    <n v="0"/>
    <n v="0"/>
    <n v="0"/>
    <n v="0"/>
    <n v="0"/>
  </r>
  <r>
    <x v="0"/>
    <s v="Bhamo"/>
    <s v="Nant Hlaing Church"/>
    <s v="MMR001CMP054"/>
    <s v="GCA"/>
    <s v="Rural"/>
    <n v="20"/>
    <n v="103"/>
    <n v="19"/>
    <n v="108"/>
    <n v="19"/>
    <n v="0"/>
    <x v="0"/>
    <x v="1"/>
    <s v="Resp01"/>
    <s v="Child Protection"/>
    <s v="Focal point"/>
    <s v="Regular market"/>
    <x v="0"/>
    <n v="0.20000000298023224"/>
    <n v="15"/>
    <n v="5"/>
    <n v="5"/>
    <m/>
    <b v="1"/>
    <n v="4"/>
    <n v="5"/>
    <n v="0"/>
    <n v="0"/>
    <n v="0"/>
    <n v="0"/>
    <x v="0"/>
    <n v="5"/>
    <n v="4"/>
    <n v="0"/>
    <n v="0"/>
    <n v="0"/>
    <n v="0"/>
  </r>
  <r>
    <x v="0"/>
    <s v="Momauk"/>
    <s v="Pa Kahtawng "/>
    <s v="MMR001CMP126"/>
    <s v="NGCA"/>
    <s v="Mixed"/>
    <n v="677"/>
    <n v="3622"/>
    <n v="678"/>
    <n v="3741"/>
    <n v="678"/>
    <n v="0"/>
    <x v="0"/>
    <x v="0"/>
    <s v="Resp02"/>
    <s v="Child Protection"/>
    <s v="Committee"/>
    <s v="Regular market"/>
    <x v="1"/>
    <n v="0"/>
    <m/>
    <m/>
    <m/>
    <m/>
    <b v="1"/>
    <n v="6"/>
    <n v="6"/>
    <n v="2"/>
    <n v="0"/>
    <n v="8"/>
    <n v="6"/>
    <x v="0"/>
    <n v="6"/>
    <n v="6"/>
    <n v="2"/>
    <n v="0"/>
    <n v="8"/>
    <n v="6"/>
  </r>
  <r>
    <x v="0"/>
    <s v="Momauk"/>
    <s v="Man Bung Catholic compound"/>
    <s v="MMR001CMP062"/>
    <s v="GCA"/>
    <s v="Urban"/>
    <n v="261"/>
    <n v="1155"/>
    <n v="259"/>
    <n v="1160"/>
    <n v="259"/>
    <n v="0"/>
    <x v="0"/>
    <x v="0"/>
    <s v="Resp01"/>
    <s v="Child Protection"/>
    <s v="Focal point"/>
    <s v="Regular market"/>
    <x v="0"/>
    <n v="1.7999999523162842"/>
    <n v="20"/>
    <n v="15"/>
    <n v="15"/>
    <m/>
    <b v="1"/>
    <n v="5"/>
    <n v="5"/>
    <n v="0"/>
    <n v="0"/>
    <n v="5"/>
    <n v="5"/>
    <x v="0"/>
    <n v="5"/>
    <n v="5"/>
    <n v="0"/>
    <n v="0"/>
    <n v="5"/>
    <n v="5"/>
  </r>
  <r>
    <x v="0"/>
    <s v="Myitkyina"/>
    <s v="Le Kone Ziun Baptist Church "/>
    <s v="MMR001CMP014"/>
    <s v="GCA"/>
    <s v="Urban"/>
    <n v="138"/>
    <n v="697"/>
    <n v="82"/>
    <n v="467"/>
    <n v="138"/>
    <n v="697"/>
    <x v="0"/>
    <x v="0"/>
    <s v="Resp02"/>
    <s v="Child Protection"/>
    <s v="Committee"/>
    <s v="Regular market"/>
    <x v="0"/>
    <n v="0.30000001192092896"/>
    <n v="10"/>
    <m/>
    <m/>
    <m/>
    <b v="1"/>
    <n v="1"/>
    <n v="4"/>
    <n v="1"/>
    <n v="0"/>
    <n v="2"/>
    <n v="4"/>
    <x v="0"/>
    <n v="4"/>
    <n v="1"/>
    <n v="1"/>
    <n v="0"/>
    <n v="2"/>
    <n v="4"/>
  </r>
  <r>
    <x v="0"/>
    <s v="Hpakant"/>
    <s v="Baptist Church, Hmaw Si Sar(Lon Khin)"/>
    <s v="MMR001CMP169"/>
    <s v="GCA"/>
    <s v="Rural"/>
    <n v="36"/>
    <n v="220"/>
    <n v="36"/>
    <n v="220"/>
    <n v="36"/>
    <n v="220"/>
    <x v="1"/>
    <x v="0"/>
    <s v="RESP05"/>
    <s v="Child Protection"/>
    <s v=""/>
    <s v="Regular market"/>
    <x v="0"/>
    <n v="2"/>
    <n v="40"/>
    <n v="15"/>
    <n v="15"/>
    <m/>
    <b v="1"/>
    <n v="2"/>
    <n v="5"/>
    <n v="0"/>
    <n v="0"/>
    <n v="2"/>
    <n v="5"/>
    <x v="0"/>
    <n v="5"/>
    <n v="2"/>
    <n v="0"/>
    <n v="0"/>
    <n v="2"/>
    <n v="5"/>
  </r>
  <r>
    <x v="0"/>
    <s v="Bhamo"/>
    <s v="Mu-yin Baptist Church"/>
    <s v="MMR001CMP051"/>
    <s v="GCA"/>
    <s v="Urban"/>
    <n v="23"/>
    <n v="86"/>
    <n v="13"/>
    <n v="55"/>
    <n v="14"/>
    <n v="65"/>
    <x v="0"/>
    <x v="1"/>
    <s v="Resp01"/>
    <s v="Child Protection"/>
    <s v="Focal point"/>
    <s v="Regular market"/>
    <x v="0"/>
    <n v="0.60000002384185791"/>
    <n v="20"/>
    <n v="6"/>
    <m/>
    <m/>
    <b v="1"/>
    <n v="1"/>
    <n v="2"/>
    <n v="0"/>
    <n v="0"/>
    <n v="1"/>
    <n v="2"/>
    <x v="0"/>
    <n v="2"/>
    <n v="1"/>
    <n v="0"/>
    <n v="0"/>
    <n v="1"/>
    <n v="2"/>
  </r>
  <r>
    <x v="0"/>
    <s v="Myitkyina"/>
    <s v="Njang Dung Baptist Church "/>
    <s v="MMR001CMP002"/>
    <s v="GCA"/>
    <s v="Urban"/>
    <n v="57"/>
    <n v="233"/>
    <n v="58"/>
    <n v="241"/>
    <n v="58"/>
    <n v="241"/>
    <x v="0"/>
    <x v="1"/>
    <s v="Resp02"/>
    <s v="Child Protection"/>
    <s v="Committee"/>
    <s v="Regular market"/>
    <x v="0"/>
    <n v="0.40000000596046448"/>
    <m/>
    <n v="20"/>
    <m/>
    <m/>
    <b v="1"/>
    <n v="3"/>
    <n v="4"/>
    <n v="0"/>
    <n v="0"/>
    <n v="3"/>
    <n v="4"/>
    <x v="0"/>
    <n v="4"/>
    <n v="3"/>
    <n v="0"/>
    <n v="0"/>
    <n v="3"/>
    <n v="4"/>
  </r>
  <r>
    <x v="0"/>
    <s v="Myitkyina"/>
    <s v="Tat Kone San Pya Baptist Church"/>
    <s v="MMR001CMP005"/>
    <s v="GCA"/>
    <s v="Urban"/>
    <n v="43"/>
    <n v="216"/>
    <n v="32"/>
    <n v="171"/>
    <n v="43"/>
    <n v="216"/>
    <x v="1"/>
    <x v="1"/>
    <s v="Resp01"/>
    <s v="Child Protection"/>
    <s v="Focal point"/>
    <s v="Regular market"/>
    <x v="0"/>
    <n v="2"/>
    <m/>
    <m/>
    <m/>
    <m/>
    <b v="1"/>
    <n v="3"/>
    <n v="2"/>
    <n v="0"/>
    <n v="0"/>
    <n v="3"/>
    <n v="2"/>
    <x v="0"/>
    <n v="2"/>
    <n v="3"/>
    <n v="0"/>
    <n v="0"/>
    <n v="3"/>
    <n v="2"/>
  </r>
  <r>
    <x v="0"/>
    <s v="Waingmaw"/>
    <s v="Qtr. 4 Monestry (Thargaya Thayett Taw)"/>
    <s v="MMR001CMP026"/>
    <s v="GCA"/>
    <s v="Urban"/>
    <n v="88"/>
    <n v="482"/>
    <n v="80"/>
    <n v="427"/>
    <n v="87"/>
    <n v="480"/>
    <x v="0"/>
    <x v="0"/>
    <s v="Resp01"/>
    <s v="Child Protection"/>
    <s v="Focal point"/>
    <s v="Regular market"/>
    <x v="0"/>
    <n v="0.125"/>
    <n v="2"/>
    <m/>
    <m/>
    <m/>
    <b v="1"/>
    <n v="3"/>
    <n v="2"/>
    <n v="0"/>
    <n v="0"/>
    <n v="3"/>
    <n v="2"/>
    <x v="0"/>
    <n v="2"/>
    <n v="3"/>
    <n v="0"/>
    <n v="0"/>
    <n v="3"/>
    <n v="2"/>
  </r>
  <r>
    <x v="0"/>
    <s v="Chipwi"/>
    <s v="Chipwi KBC camp"/>
    <s v="MMR001CMP042"/>
    <s v="GCA"/>
    <s v="Urban"/>
    <n v="109"/>
    <n v="511"/>
    <n v="109"/>
    <n v="513"/>
    <n v="109"/>
    <n v="0"/>
    <x v="0"/>
    <x v="0"/>
    <s v="RESP05"/>
    <s v="Child Protection"/>
    <s v=""/>
    <s v="Regular market"/>
    <x v="0"/>
    <n v="0.25"/>
    <n v="10"/>
    <m/>
    <m/>
    <m/>
    <b v="1"/>
    <n v="3"/>
    <m/>
    <n v="5"/>
    <n v="2"/>
    <n v="8"/>
    <n v="2"/>
    <x v="0"/>
    <m/>
    <n v="3"/>
    <n v="5"/>
    <n v="2"/>
    <n v="8"/>
    <n v="2"/>
  </r>
  <r>
    <x v="0"/>
    <s v="Waingmaw"/>
    <s v="Nawng Hee Village"/>
    <s v="MMR001CMP033"/>
    <s v="GCA"/>
    <s v="Rural"/>
    <n v="18"/>
    <n v="82"/>
    <n v="12"/>
    <n v="51"/>
    <n v="18"/>
    <n v="81"/>
    <x v="0"/>
    <x v="0"/>
    <s v="RESP05"/>
    <s v="Child Protection"/>
    <s v=""/>
    <s v="Regular market"/>
    <x v="0"/>
    <n v="0.75"/>
    <n v="20"/>
    <m/>
    <m/>
    <m/>
    <b v="1"/>
    <n v="3"/>
    <n v="4"/>
    <n v="0"/>
    <n v="0"/>
    <n v="3"/>
    <n v="4"/>
    <x v="0"/>
    <n v="4"/>
    <n v="3"/>
    <n v="0"/>
    <n v="0"/>
    <n v="3"/>
    <n v="4"/>
  </r>
  <r>
    <x v="0"/>
    <s v="Myitkyina"/>
    <s v="Shatapru Thida Aye Baptist Church"/>
    <s v="MMR001CMP007"/>
    <s v="GCA"/>
    <s v="Urban"/>
    <n v="22"/>
    <n v="111"/>
    <n v="21"/>
    <n v="102"/>
    <n v="22"/>
    <n v="111"/>
    <x v="1"/>
    <x v="1"/>
    <s v="Resp01"/>
    <s v="Child Protection"/>
    <s v="Focal point"/>
    <s v="Regular market"/>
    <x v="0"/>
    <n v="0.25"/>
    <n v="3"/>
    <m/>
    <m/>
    <m/>
    <b v="1"/>
    <n v="1"/>
    <n v="4"/>
    <n v="0"/>
    <n v="0"/>
    <n v="1"/>
    <n v="4"/>
    <x v="0"/>
    <n v="4"/>
    <n v="1"/>
    <n v="0"/>
    <n v="0"/>
    <n v="1"/>
    <n v="4"/>
  </r>
  <r>
    <x v="0"/>
    <s v="Mansi"/>
    <s v="Lana Zup Ja "/>
    <s v="MMR001CMP128"/>
    <s v="NGCA"/>
    <s v="Rural"/>
    <n v="545"/>
    <n v="2560"/>
    <n v="553"/>
    <n v="2692"/>
    <n v="553"/>
    <n v="0"/>
    <x v="0"/>
    <x v="0"/>
    <s v="Resp02"/>
    <s v="Child Protection"/>
    <s v="Committee"/>
    <s v="Regular market"/>
    <x v="0"/>
    <n v="0.20000000298023224"/>
    <n v="15"/>
    <n v="5"/>
    <n v="5"/>
    <m/>
    <b v="1"/>
    <n v="1"/>
    <n v="2"/>
    <n v="0"/>
    <n v="0"/>
    <n v="1"/>
    <n v="2"/>
    <x v="0"/>
    <n v="2"/>
    <n v="1"/>
    <n v="0"/>
    <n v="0"/>
    <n v="1"/>
    <n v="2"/>
  </r>
  <r>
    <x v="1"/>
    <s v="Namhkan"/>
    <s v="Namhkan - Pang Long KBC"/>
    <s v="MMR015CMP215"/>
    <s v="GCA"/>
    <s v="Urban"/>
    <n v="126"/>
    <n v="572"/>
    <n v="123"/>
    <n v="571"/>
    <n v="124"/>
    <n v="575"/>
    <x v="0"/>
    <x v="0"/>
    <s v="Resp02"/>
    <s v="Child Protection"/>
    <s v="Committee"/>
    <s v="Regular market"/>
    <x v="0"/>
    <n v="0"/>
    <m/>
    <m/>
    <m/>
    <m/>
    <b v="1"/>
    <n v="2"/>
    <n v="3"/>
    <n v="0"/>
    <n v="0"/>
    <n v="2"/>
    <n v="3"/>
    <x v="0"/>
    <n v="3"/>
    <n v="2"/>
    <n v="0"/>
    <n v="0"/>
    <n v="2"/>
    <n v="3"/>
  </r>
  <r>
    <x v="0"/>
    <s v="Waingmaw"/>
    <s v="Border Post 8"/>
    <s v="MMR001CMP113"/>
    <s v="NGCA"/>
    <s v="Rural"/>
    <n v="155"/>
    <n v="672"/>
    <n v="155"/>
    <n v="665"/>
    <n v="155"/>
    <n v="665"/>
    <x v="0"/>
    <x v="0"/>
    <s v="Resp02"/>
    <s v="Child Protection"/>
    <s v="Committee"/>
    <s v="Regular market"/>
    <x v="0"/>
    <n v="14"/>
    <n v="180"/>
    <n v="50"/>
    <m/>
    <m/>
    <b v="1"/>
    <n v="1"/>
    <n v="5"/>
    <n v="0"/>
    <n v="0"/>
    <n v="1"/>
    <n v="5"/>
    <x v="0"/>
    <n v="5"/>
    <n v="1"/>
    <n v="0"/>
    <n v="0"/>
    <n v="1"/>
    <n v="5"/>
  </r>
  <r>
    <x v="0"/>
    <s v="Bhamo"/>
    <s v="Htoi San Church"/>
    <s v="MMR001CMP052"/>
    <s v="GCA"/>
    <s v="Urban"/>
    <n v="43"/>
    <n v="237"/>
    <n v="39"/>
    <n v="223"/>
    <n v="39"/>
    <n v="223"/>
    <x v="0"/>
    <x v="0"/>
    <s v="Resp02"/>
    <s v="Child Protection"/>
    <s v="Committee"/>
    <s v="Regular market"/>
    <x v="1"/>
    <n v="1"/>
    <n v="10"/>
    <n v="5"/>
    <m/>
    <m/>
    <b v="1"/>
    <n v="0"/>
    <n v="1"/>
    <n v="1"/>
    <n v="0"/>
    <n v="1"/>
    <n v="1"/>
    <x v="0"/>
    <n v="1"/>
    <n v="0"/>
    <n v="1"/>
    <n v="0"/>
    <n v="1"/>
    <n v="1"/>
  </r>
  <r>
    <x v="0"/>
    <s v="Waingmaw"/>
    <s v="Pajau / Jan Mai"/>
    <s v="MMR001CMP120"/>
    <s v="NGCA"/>
    <s v="Sub-urban"/>
    <n v="191"/>
    <n v="768"/>
    <n v="178"/>
    <n v="850"/>
    <n v="178"/>
    <n v="850"/>
    <x v="0"/>
    <x v="1"/>
    <s v="Resp02"/>
    <s v="Child Protection"/>
    <s v="Committee"/>
    <s v="Regular market"/>
    <x v="0"/>
    <n v="15"/>
    <m/>
    <n v="45"/>
    <n v="30"/>
    <m/>
    <b v="1"/>
    <n v="2"/>
    <n v="2"/>
    <n v="0"/>
    <n v="0"/>
    <n v="2"/>
    <n v="2"/>
    <x v="0"/>
    <n v="2"/>
    <n v="2"/>
    <n v="0"/>
    <n v="0"/>
    <n v="2"/>
    <n v="2"/>
  </r>
  <r>
    <x v="0"/>
    <s v="Waingmaw"/>
    <s v="Zai Awng / Mung Ga Zup"/>
    <s v="MMR001CMP111"/>
    <s v="NGCA"/>
    <s v="Sub-urban"/>
    <n v="680"/>
    <n v="2913"/>
    <n v="612"/>
    <n v="2806"/>
    <n v="612"/>
    <n v="2806"/>
    <x v="0"/>
    <x v="0"/>
    <s v="Resp02"/>
    <s v="Child Protection"/>
    <s v="Committee"/>
    <s v="Regular market"/>
    <x v="0"/>
    <n v="32"/>
    <m/>
    <n v="120"/>
    <m/>
    <m/>
    <b v="1"/>
    <n v="2"/>
    <n v="4"/>
    <n v="0"/>
    <n v="0"/>
    <n v="2"/>
    <n v="4"/>
    <x v="0"/>
    <n v="4"/>
    <n v="2"/>
    <n v="0"/>
    <n v="0"/>
    <n v="2"/>
    <n v="4"/>
  </r>
  <r>
    <x v="0"/>
    <s v="Chipwi"/>
    <s v="Hpare Hkyer - BP6"/>
    <s v="MMR001CMP043"/>
    <s v="NGCA"/>
    <s v="Sub-urban"/>
    <n v="154"/>
    <n v="920"/>
    <n v="512"/>
    <n v="1016"/>
    <n v="512"/>
    <n v="1016"/>
    <x v="0"/>
    <x v="1"/>
    <s v="Resp02"/>
    <s v="Child Protection"/>
    <s v="Committee"/>
    <s v="Regular market"/>
    <x v="0"/>
    <n v="25"/>
    <m/>
    <n v="80"/>
    <m/>
    <m/>
    <b v="1"/>
    <n v="4"/>
    <n v="4"/>
    <n v="0"/>
    <n v="0"/>
    <n v="4"/>
    <n v="4"/>
    <x v="0"/>
    <n v="4"/>
    <n v="4"/>
    <n v="0"/>
    <n v="0"/>
    <n v="4"/>
    <n v="4"/>
  </r>
  <r>
    <x v="0"/>
    <s v="Shwegu"/>
    <s v="Shwe Gu Baptist Church"/>
    <s v="MMR001CMP067"/>
    <s v="GCA"/>
    <s v="Urban"/>
    <n v="83"/>
    <n v="293"/>
    <n v="86"/>
    <n v="303"/>
    <n v="86"/>
    <n v="303"/>
    <x v="1"/>
    <x v="1"/>
    <s v="Resp01"/>
    <s v="Child Protection"/>
    <s v="Focal point"/>
    <s v="Regular market"/>
    <x v="1"/>
    <n v="1"/>
    <n v="20"/>
    <n v="10"/>
    <n v="5"/>
    <m/>
    <b v="1"/>
    <n v="4"/>
    <n v="3"/>
    <n v="0"/>
    <n v="0"/>
    <n v="4"/>
    <n v="3"/>
    <x v="0"/>
    <n v="3"/>
    <n v="4"/>
    <n v="0"/>
    <n v="0"/>
    <n v="4"/>
    <n v="3"/>
  </r>
  <r>
    <x v="0"/>
    <s v="Waingmaw"/>
    <s v="Hkau Shau (BP 12)"/>
    <s v="MMR001CMP115"/>
    <s v="NGCA"/>
    <s v="Sub-urban"/>
    <n v="136"/>
    <n v="1116"/>
    <n v="146"/>
    <n v="1072"/>
    <n v="146"/>
    <n v="1072"/>
    <x v="0"/>
    <x v="0"/>
    <s v="Resp01"/>
    <s v="Child Protection"/>
    <s v="Focal point"/>
    <s v="Regular market"/>
    <x v="0"/>
    <n v="60"/>
    <m/>
    <n v="150"/>
    <m/>
    <m/>
    <b v="1"/>
    <n v="4"/>
    <n v="4"/>
    <n v="0"/>
    <n v="0"/>
    <n v="4"/>
    <n v="4"/>
    <x v="0"/>
    <n v="4"/>
    <n v="4"/>
    <n v="0"/>
    <n v="0"/>
    <n v="4"/>
    <n v="4"/>
  </r>
  <r>
    <x v="0"/>
    <s v="Mansi"/>
    <s v="Mansi Baptist Church"/>
    <s v="MMR001CMP066"/>
    <s v="GCA"/>
    <s v="Urban"/>
    <n v="221"/>
    <n v="1003"/>
    <n v="192"/>
    <n v="873"/>
    <n v="192"/>
    <n v="873"/>
    <x v="0"/>
    <x v="0"/>
    <s v="Resp02"/>
    <s v="Child Protection"/>
    <s v="Committee"/>
    <s v="Regular market"/>
    <x v="0"/>
    <n v="0"/>
    <m/>
    <m/>
    <m/>
    <m/>
    <b v="1"/>
    <n v="2"/>
    <n v="1"/>
    <n v="1"/>
    <n v="1"/>
    <n v="3"/>
    <n v="2"/>
    <x v="0"/>
    <n v="1"/>
    <n v="2"/>
    <n v="1"/>
    <n v="1"/>
    <n v="3"/>
    <n v="2"/>
  </r>
  <r>
    <x v="1"/>
    <s v="Namhkan"/>
    <s v="Nam Hkam (KBC Jaw Wang) II"/>
    <s v="MMR015CMP214"/>
    <s v="GCA"/>
    <s v="Urban"/>
    <n v="38"/>
    <n v="198"/>
    <n v="35"/>
    <n v="188"/>
    <n v="37"/>
    <n v="198"/>
    <x v="0"/>
    <x v="0"/>
    <s v="Resp02"/>
    <s v="Child Protection"/>
    <s v="Committee"/>
    <s v="Regular market"/>
    <x v="0"/>
    <n v="0"/>
    <m/>
    <m/>
    <n v="15"/>
    <m/>
    <b v="1"/>
    <n v="2"/>
    <n v="3"/>
    <n v="2"/>
    <n v="1"/>
    <n v="4"/>
    <n v="4"/>
    <x v="0"/>
    <n v="3"/>
    <n v="2"/>
    <n v="2"/>
    <n v="1"/>
    <n v="4"/>
    <n v="4"/>
  </r>
  <r>
    <x v="1"/>
    <s v="Muse"/>
    <s v="Muse Baptist Church"/>
    <s v="MMR015CMP213"/>
    <s v="GCA"/>
    <s v="Urban"/>
    <n v="56"/>
    <n v="236"/>
    <n v="52"/>
    <n v="212"/>
    <n v="52"/>
    <n v="212"/>
    <x v="0"/>
    <x v="0"/>
    <s v="Resp02"/>
    <s v="Child Protection"/>
    <s v="Committee"/>
    <s v="Regular market"/>
    <x v="0"/>
    <n v="0"/>
    <n v="5"/>
    <m/>
    <m/>
    <m/>
    <b v="1"/>
    <n v="2"/>
    <n v="5"/>
    <n v="1"/>
    <n v="0"/>
    <n v="3"/>
    <n v="5"/>
    <x v="0"/>
    <n v="5"/>
    <n v="2"/>
    <n v="1"/>
    <n v="0"/>
    <n v="3"/>
    <n v="5"/>
  </r>
  <r>
    <x v="1"/>
    <s v="Kutkai"/>
    <s v="Zup Aung Camp"/>
    <s v="MMR015CMP020"/>
    <s v="GCA"/>
    <s v="Rural"/>
    <n v="218"/>
    <n v="1108"/>
    <n v="202"/>
    <n v="906"/>
    <n v="202"/>
    <n v="906"/>
    <x v="0"/>
    <x v="1"/>
    <s v="Resp01"/>
    <s v="Child Protection"/>
    <s v="Focal point"/>
    <s v="Regular market"/>
    <x v="0"/>
    <n v="1"/>
    <n v="30"/>
    <n v="15"/>
    <m/>
    <m/>
    <b v="0"/>
    <n v="0"/>
    <n v="0"/>
    <n v="0"/>
    <n v="0"/>
    <n v="0"/>
    <n v="0"/>
    <x v="1"/>
    <n v="0"/>
    <n v="0"/>
    <n v="0"/>
    <n v="0"/>
    <n v="0"/>
    <n v="0"/>
  </r>
  <r>
    <x v="1"/>
    <s v="Kutkai"/>
    <s v="Mine Yu Lay village"/>
    <s v="MMR015CMP018"/>
    <s v="GCA"/>
    <s v="Rural"/>
    <n v="63"/>
    <n v="305"/>
    <n v="69"/>
    <n v="305"/>
    <n v="69"/>
    <n v="305"/>
    <x v="0"/>
    <x v="1"/>
    <s v="Resp02"/>
    <s v="Child Protection"/>
    <s v="Committee"/>
    <s v="Regular market"/>
    <x v="0"/>
    <n v="0"/>
    <m/>
    <m/>
    <m/>
    <m/>
    <b v="1"/>
    <n v="2"/>
    <n v="3"/>
    <n v="0"/>
    <n v="0"/>
    <n v="2"/>
    <n v="3"/>
    <x v="0"/>
    <n v="3"/>
    <n v="2"/>
    <n v="0"/>
    <n v="0"/>
    <n v="2"/>
    <n v="3"/>
  </r>
  <r>
    <x v="1"/>
    <s v="Kutkai"/>
    <s v="Kutkai downtown (KBC Church)"/>
    <s v="MMR015CMP016"/>
    <s v="GCA"/>
    <s v="Urban"/>
    <n v="65"/>
    <n v="285"/>
    <n v="63"/>
    <n v="286"/>
    <n v="63"/>
    <n v="286"/>
    <x v="2"/>
    <x v="0"/>
    <s v="Resp02"/>
    <s v="Child Protection"/>
    <s v="Committee"/>
    <s v="Regular market"/>
    <x v="0"/>
    <n v="0"/>
    <n v="10"/>
    <n v="5"/>
    <m/>
    <m/>
    <b v="1"/>
    <n v="4"/>
    <n v="7"/>
    <n v="0"/>
    <n v="0"/>
    <n v="4"/>
    <n v="7"/>
    <x v="0"/>
    <n v="7"/>
    <n v="4"/>
    <n v="0"/>
    <n v="0"/>
    <n v="4"/>
    <n v="7"/>
  </r>
  <r>
    <x v="1"/>
    <s v="Namtu"/>
    <s v="Nam Tu Baptist"/>
    <s v="MMR015CMP014"/>
    <s v="GCA"/>
    <s v="Urban"/>
    <n v="9"/>
    <n v="38"/>
    <n v="9"/>
    <n v="37"/>
    <n v="9"/>
    <n v="37"/>
    <x v="0"/>
    <x v="1"/>
    <s v="RESP05"/>
    <s v="Child Protection"/>
    <s v=""/>
    <s v="Regular market"/>
    <x v="0"/>
    <n v="0"/>
    <n v="35"/>
    <n v="5"/>
    <m/>
    <m/>
    <b v="1"/>
    <n v="1"/>
    <n v="1"/>
    <n v="1"/>
    <n v="1"/>
    <n v="2"/>
    <n v="2"/>
    <x v="0"/>
    <n v="1"/>
    <n v="1"/>
    <n v="1"/>
    <n v="1"/>
    <n v="2"/>
    <n v="2"/>
  </r>
  <r>
    <x v="0"/>
    <s v="Waingmaw"/>
    <s v="Shing Jai"/>
    <s v="MMR001CMP041"/>
    <s v="GCA"/>
    <s v="Rural"/>
    <n v="172"/>
    <n v="838"/>
    <n v="179"/>
    <n v="940"/>
    <n v="179"/>
    <n v="940"/>
    <x v="0"/>
    <x v="0"/>
    <s v="Resp02"/>
    <s v="Child Protection"/>
    <s v="Committee"/>
    <s v="Regular market"/>
    <x v="1"/>
    <n v="0"/>
    <m/>
    <m/>
    <m/>
    <m/>
    <b v="1"/>
    <n v="9"/>
    <n v="6"/>
    <n v="0"/>
    <n v="0"/>
    <n v="9"/>
    <n v="6"/>
    <x v="0"/>
    <n v="6"/>
    <n v="9"/>
    <n v="0"/>
    <n v="0"/>
    <n v="9"/>
    <n v="6"/>
  </r>
  <r>
    <x v="0"/>
    <s v="Momauk"/>
    <s v="Loi Je Baptist Church"/>
    <s v="MMR001CMP071"/>
    <s v="GCA"/>
    <s v="Urban"/>
    <n v="29"/>
    <n v="182"/>
    <n v="36"/>
    <n v="215"/>
    <n v="36"/>
    <n v="217"/>
    <x v="0"/>
    <x v="0"/>
    <s v="Resp02"/>
    <s v="Child Protection"/>
    <s v="Committee"/>
    <s v="Regular market"/>
    <x v="1"/>
    <n v="1"/>
    <n v="20"/>
    <n v="10"/>
    <m/>
    <m/>
    <b v="0"/>
    <n v="1"/>
    <n v="1"/>
    <n v="0"/>
    <n v="0"/>
    <n v="1"/>
    <n v="1"/>
    <x v="1"/>
    <n v="1"/>
    <n v="1"/>
    <n v="0"/>
    <n v="0"/>
    <n v="1"/>
    <n v="1"/>
  </r>
  <r>
    <x v="0"/>
    <s v="Mogaung"/>
    <s v="Sar Hmaw - KBC"/>
    <s v="MMR001CMP236"/>
    <s v="GCA"/>
    <s v="Rural"/>
    <n v="40"/>
    <n v="158"/>
    <n v="31"/>
    <n v="138"/>
    <n v="31"/>
    <n v="138"/>
    <x v="0"/>
    <x v="1"/>
    <s v="Resp02"/>
    <s v="Child Protection"/>
    <s v="Committee"/>
    <s v="Regular market"/>
    <x v="0"/>
    <n v="1"/>
    <n v="50"/>
    <n v="20"/>
    <m/>
    <m/>
    <b v="1"/>
    <n v="2"/>
    <n v="2"/>
    <n v="2"/>
    <n v="2"/>
    <n v="4"/>
    <n v="4"/>
    <x v="0"/>
    <n v="2"/>
    <n v="2"/>
    <n v="2"/>
    <n v="2"/>
    <n v="4"/>
    <n v="4"/>
  </r>
  <r>
    <x v="1"/>
    <s v="Namhkan"/>
    <s v="Nam Hkam Catholic Church ( St. Thomas I)"/>
    <s v="MMR015CMP003"/>
    <s v="GCA"/>
    <s v="Urban"/>
    <n v="48"/>
    <n v="218"/>
    <n v="44"/>
    <n v="215"/>
    <n v="44"/>
    <n v="215"/>
    <x v="1"/>
    <x v="0"/>
    <s v="Resp02"/>
    <s v="Child Protection"/>
    <s v="Committee"/>
    <s v="Regular market"/>
    <x v="0"/>
    <n v="0.69999998807907104"/>
    <n v="30"/>
    <n v="10"/>
    <m/>
    <m/>
    <b v="0"/>
    <n v="0"/>
    <n v="0"/>
    <n v="0"/>
    <n v="0"/>
    <n v="0"/>
    <n v="0"/>
    <x v="1"/>
    <n v="0"/>
    <n v="0"/>
    <n v="0"/>
    <n v="0"/>
    <n v="0"/>
    <n v="0"/>
  </r>
  <r>
    <x v="1"/>
    <s v="Muse"/>
    <s v="Muse Catholic Church"/>
    <s v="MMR015CMP216"/>
    <s v="GCA"/>
    <s v="Urban"/>
    <n v="26"/>
    <n v="111"/>
    <n v="26"/>
    <n v="118"/>
    <n v="26"/>
    <n v="118"/>
    <x v="0"/>
    <x v="1"/>
    <s v="Resp02"/>
    <s v="Child Protection"/>
    <s v="Committee"/>
    <s v="Regular market"/>
    <x v="0"/>
    <n v="1"/>
    <n v="30"/>
    <n v="10"/>
    <m/>
    <m/>
    <b v="1"/>
    <n v="4"/>
    <n v="5"/>
    <n v="0"/>
    <n v="0"/>
    <n v="5"/>
    <n v="5"/>
    <x v="0"/>
    <n v="5"/>
    <n v="4"/>
    <n v="0"/>
    <n v="0"/>
    <n v="5"/>
    <n v="5"/>
  </r>
  <r>
    <x v="1"/>
    <s v="Kutkai"/>
    <s v="Mungji Pa Dabang (Catholic Church)"/>
    <s v="MMR015CMP217"/>
    <s v="GCA"/>
    <s v="Mixed"/>
    <n v="23"/>
    <n v="112"/>
    <n v="22"/>
    <n v="111"/>
    <n v="22"/>
    <n v="111"/>
    <x v="0"/>
    <x v="1"/>
    <s v="Resp01"/>
    <s v="Child Protection"/>
    <s v="Focal point"/>
    <s v="Regular market"/>
    <x v="0"/>
    <n v="2"/>
    <n v="80"/>
    <n v="30"/>
    <m/>
    <m/>
    <b v="1"/>
    <n v="2"/>
    <n v="3"/>
    <n v="0"/>
    <n v="0"/>
    <n v="2"/>
    <n v="3"/>
    <x v="0"/>
    <n v="3"/>
    <n v="2"/>
    <n v="0"/>
    <n v="0"/>
    <n v="2"/>
    <n v="3"/>
  </r>
  <r>
    <x v="1"/>
    <s v="Manton"/>
    <s v="Mandung - RC"/>
    <s v="MMR015CMP209"/>
    <s v="GCA"/>
    <s v="Urban"/>
    <n v="31"/>
    <n v="183"/>
    <n v="29"/>
    <n v="157"/>
    <n v="29"/>
    <n v="157"/>
    <x v="0"/>
    <x v="1"/>
    <s v="Resp02"/>
    <s v="Child Protection"/>
    <s v="Committee"/>
    <s v="Regular market"/>
    <x v="0"/>
    <n v="0.10000000149011612"/>
    <n v="10"/>
    <m/>
    <m/>
    <m/>
    <b v="0"/>
    <n v="5"/>
    <n v="0"/>
    <n v="0"/>
    <n v="0"/>
    <n v="5"/>
    <n v="0"/>
    <x v="1"/>
    <n v="0"/>
    <n v="5"/>
    <n v="0"/>
    <n v="0"/>
    <n v="5"/>
    <n v="0"/>
  </r>
  <r>
    <x v="0"/>
    <s v="Momauk"/>
    <s v="Nyaung Na Pin "/>
    <s v="MMR001CMP072"/>
    <s v="GCA"/>
    <s v="Mixed"/>
    <n v="50"/>
    <n v="293"/>
    <n v="50"/>
    <n v="309"/>
    <n v="50"/>
    <n v="309"/>
    <x v="0"/>
    <x v="0"/>
    <s v="Resp02"/>
    <s v="Child Protection"/>
    <s v="Committee"/>
    <s v="Regular market"/>
    <x v="1"/>
    <n v="1"/>
    <n v="10"/>
    <m/>
    <m/>
    <m/>
    <b v="1"/>
    <n v="6"/>
    <n v="11"/>
    <n v="0"/>
    <n v="0"/>
    <n v="6"/>
    <n v="11"/>
    <x v="0"/>
    <n v="11"/>
    <n v="6"/>
    <n v="0"/>
    <n v="0"/>
    <n v="6"/>
    <n v="11"/>
  </r>
  <r>
    <x v="0"/>
    <s v="Momauk"/>
    <s v="Seng Ja "/>
    <s v="MMR001CMP073"/>
    <s v="GCA"/>
    <s v="Rural"/>
    <n v="45"/>
    <n v="269"/>
    <n v="39"/>
    <n v="237"/>
    <n v="39"/>
    <n v="237"/>
    <x v="0"/>
    <x v="0"/>
    <s v="Resp02"/>
    <s v="Child Protection"/>
    <s v="Committee"/>
    <s v="Regular market"/>
    <x v="0"/>
    <n v="0"/>
    <m/>
    <m/>
    <m/>
    <m/>
    <b v="1"/>
    <n v="1"/>
    <n v="3"/>
    <n v="0"/>
    <n v="0"/>
    <n v="1"/>
    <n v="3"/>
    <x v="0"/>
    <n v="3"/>
    <n v="1"/>
    <n v="0"/>
    <n v="0"/>
    <n v="1"/>
    <n v="3"/>
  </r>
  <r>
    <x v="1"/>
    <s v="Kutkai"/>
    <s v="Mungji Pa Dabang (Baptist Church)         "/>
    <s v="MMR015CMP006"/>
    <s v="GCA"/>
    <s v="Rural"/>
    <n v="49"/>
    <n v="270"/>
    <n v="49"/>
    <n v="261"/>
    <n v="49"/>
    <n v="261"/>
    <x v="0"/>
    <x v="0"/>
    <s v="Resp01"/>
    <s v="Child Protection"/>
    <s v="Focal point"/>
    <s v="Regular market"/>
    <x v="0"/>
    <n v="1"/>
    <n v="20"/>
    <n v="5"/>
    <m/>
    <m/>
    <b v="1"/>
    <n v="1"/>
    <n v="0"/>
    <n v="9"/>
    <n v="1"/>
    <n v="10"/>
    <n v="4"/>
    <x v="0"/>
    <n v="0"/>
    <n v="1"/>
    <n v="9"/>
    <n v="1"/>
    <n v="10"/>
    <n v="4"/>
  </r>
  <r>
    <x v="0"/>
    <s v="Momauk"/>
    <s v="Loi Je Lisu Camp"/>
    <s v="MMR001CMP070"/>
    <s v="GCA"/>
    <s v="Urban"/>
    <n v="188"/>
    <n v="993"/>
    <n v="190"/>
    <n v="1021"/>
    <n v="190"/>
    <n v="1021"/>
    <x v="0"/>
    <x v="0"/>
    <s v="Resp02"/>
    <s v="Child Protection"/>
    <s v="Committee"/>
    <s v="Regular market"/>
    <x v="1"/>
    <n v="2"/>
    <n v="30"/>
    <n v="15"/>
    <m/>
    <m/>
    <b v="1"/>
    <n v="5"/>
    <n v="4"/>
    <n v="0"/>
    <n v="0"/>
    <n v="5"/>
    <n v="4"/>
    <x v="0"/>
    <n v="4"/>
    <n v="5"/>
    <n v="0"/>
    <n v="0"/>
    <n v="5"/>
    <n v="4"/>
  </r>
  <r>
    <x v="0"/>
    <s v="Bhamo"/>
    <s v="Phan Khar Kone"/>
    <s v="MMR001CMP193"/>
    <s v="GCA"/>
    <s v="Rural"/>
    <n v="157"/>
    <n v="761"/>
    <n v="150"/>
    <n v="761"/>
    <n v="150"/>
    <n v="761"/>
    <x v="0"/>
    <x v="1"/>
    <s v="Resp01"/>
    <s v="Child Protection"/>
    <s v="Focal point"/>
    <s v="Regular market"/>
    <x v="1"/>
    <m/>
    <n v="5"/>
    <m/>
    <m/>
    <m/>
    <b v="1"/>
    <n v="2"/>
    <n v="5"/>
    <n v="0"/>
    <n v="0"/>
    <n v="2"/>
    <n v="5"/>
    <x v="0"/>
    <n v="5"/>
    <n v="2"/>
    <n v="0"/>
    <n v="0"/>
    <n v="2"/>
    <n v="5"/>
  </r>
  <r>
    <x v="0"/>
    <s v="Mansi"/>
    <s v="Maing Khaung"/>
    <s v="MMR001CMP218"/>
    <s v="GCA"/>
    <s v="Rural"/>
    <n v="372"/>
    <n v="1443"/>
    <n v="165"/>
    <n v="1672"/>
    <n v="165"/>
    <n v="1672"/>
    <x v="0"/>
    <x v="1"/>
    <s v="Resp02"/>
    <s v="Child Protection"/>
    <s v="Committee"/>
    <s v="Regular market"/>
    <x v="1"/>
    <n v="0"/>
    <m/>
    <m/>
    <m/>
    <m/>
    <b v="1"/>
    <n v="3"/>
    <n v="2"/>
    <n v="0"/>
    <n v="0"/>
    <n v="3"/>
    <n v="2"/>
    <x v="0"/>
    <n v="2"/>
    <n v="3"/>
    <n v="0"/>
    <n v="0"/>
    <n v="3"/>
    <n v="2"/>
  </r>
  <r>
    <x v="0"/>
    <s v="Momauk"/>
    <s v="Momauk Baptist Church"/>
    <s v="MMR001CMP056"/>
    <s v="GCA"/>
    <s v="Urban"/>
    <n v="207"/>
    <n v="1863"/>
    <n v="391"/>
    <n v="1820"/>
    <n v="391"/>
    <n v="1820"/>
    <x v="1"/>
    <x v="0"/>
    <s v="Resp02"/>
    <s v="Child Protection"/>
    <s v="Committee"/>
    <s v="Regular market"/>
    <x v="0"/>
    <n v="0"/>
    <m/>
    <m/>
    <m/>
    <m/>
    <b v="1"/>
    <n v="0"/>
    <n v="0"/>
    <n v="0"/>
    <n v="0"/>
    <n v="0"/>
    <n v="0"/>
    <x v="0"/>
    <n v="0"/>
    <n v="0"/>
    <n v="0"/>
    <n v="0"/>
    <n v="0"/>
    <n v="0"/>
  </r>
  <r>
    <x v="0"/>
    <s v="Bhamo"/>
    <s v="Robert Church"/>
    <s v="MMR001CMP047"/>
    <s v="GCA"/>
    <s v="Urban"/>
    <n v="652"/>
    <n v="3706"/>
    <n v="629"/>
    <n v="3794"/>
    <n v="629"/>
    <n v="3794"/>
    <x v="0"/>
    <x v="0"/>
    <s v="Resp02"/>
    <s v="Child Protection"/>
    <s v="Committee"/>
    <s v="Regular market"/>
    <x v="1"/>
    <n v="1"/>
    <n v="20"/>
    <m/>
    <n v="8"/>
    <m/>
    <b v="1"/>
    <n v="2"/>
    <n v="3"/>
    <m/>
    <n v="0"/>
    <n v="2"/>
    <n v="3"/>
    <x v="0"/>
    <n v="3"/>
    <n v="2"/>
    <m/>
    <n v="0"/>
    <n v="2"/>
    <n v="3"/>
  </r>
  <r>
    <x v="0"/>
    <s v="Bhamo"/>
    <s v="Aung Thar Church"/>
    <s v="MMR001CMP194"/>
    <s v="GCA"/>
    <s v="Mixed"/>
    <n v="12"/>
    <n v="52"/>
    <n v="12"/>
    <n v="56"/>
    <n v="12"/>
    <n v="56"/>
    <x v="1"/>
    <x v="1"/>
    <s v="Resp02"/>
    <s v="Child Protection"/>
    <s v="Committee"/>
    <s v="Regular market"/>
    <x v="1"/>
    <n v="2"/>
    <m/>
    <n v="15"/>
    <m/>
    <m/>
    <b v="0"/>
    <n v="0"/>
    <n v="0"/>
    <n v="0"/>
    <n v="0"/>
    <n v="0"/>
    <n v="0"/>
    <x v="1"/>
    <n v="0"/>
    <n v="0"/>
    <n v="0"/>
    <n v="0"/>
    <n v="0"/>
    <n v="0"/>
  </r>
  <r>
    <x v="1"/>
    <s v="Kutkai"/>
    <s v="Kutkai downtown (RC Church)"/>
    <s v="MMR015CMP017"/>
    <s v="GCA"/>
    <s v="Urban"/>
    <n v="31"/>
    <n v="144"/>
    <n v="30"/>
    <n v="139"/>
    <n v="30"/>
    <n v="139"/>
    <x v="0"/>
    <x v="1"/>
    <s v="Resp01"/>
    <s v="Child Protection"/>
    <s v="Focal point"/>
    <s v="Regular market"/>
    <x v="0"/>
    <n v="1"/>
    <n v="50"/>
    <n v="20"/>
    <m/>
    <m/>
    <b v="1"/>
    <n v="4"/>
    <n v="3"/>
    <n v="0"/>
    <n v="0"/>
    <n v="4"/>
    <n v="3"/>
    <x v="0"/>
    <n v="3"/>
    <n v="4"/>
    <n v="0"/>
    <n v="0"/>
    <n v="4"/>
    <n v="3"/>
  </r>
  <r>
    <x v="0"/>
    <s v="Waingmaw"/>
    <s v="Thargaya Lisu Baptist Church"/>
    <s v="MMR001CMP037"/>
    <s v="GCA"/>
    <s v="Urban"/>
    <n v="44"/>
    <n v="183"/>
    <n v="25"/>
    <n v="115"/>
    <n v="44"/>
    <n v="181"/>
    <x v="0"/>
    <x v="0"/>
    <s v="Resp01"/>
    <s v="Child Protection"/>
    <s v="Focal point"/>
    <s v="Regular market"/>
    <x v="0"/>
    <n v="0.125"/>
    <n v="2"/>
    <m/>
    <m/>
    <m/>
    <b v="1"/>
    <n v="3"/>
    <n v="4"/>
    <n v="0"/>
    <n v="0"/>
    <n v="3"/>
    <n v="4"/>
    <x v="0"/>
    <n v="4"/>
    <n v="3"/>
    <n v="0"/>
    <n v="0"/>
    <n v="3"/>
    <n v="4"/>
  </r>
  <r>
    <x v="0"/>
    <s v="Momauk"/>
    <s v="Ni Thaw Ka Monestry"/>
    <s v="MMR001CMP059"/>
    <s v="GCA"/>
    <s v="Urban"/>
    <n v="24"/>
    <n v="89"/>
    <n v="27"/>
    <n v="101"/>
    <n v="27"/>
    <n v="0"/>
    <x v="0"/>
    <x v="1"/>
    <s v="Resp02"/>
    <s v="Child Protection"/>
    <s v="Committee"/>
    <s v="Regular market"/>
    <x v="0"/>
    <n v="0"/>
    <n v="10"/>
    <n v="3"/>
    <m/>
    <m/>
    <b v="1"/>
    <n v="0"/>
    <n v="4"/>
    <n v="0"/>
    <n v="0"/>
    <n v="0"/>
    <n v="4"/>
    <x v="0"/>
    <n v="4"/>
    <n v="0"/>
    <n v="0"/>
    <n v="0"/>
    <n v="0"/>
    <n v="4"/>
  </r>
  <r>
    <x v="1"/>
    <s v="Namhkan"/>
    <s v="Nam Hkam - Nay Win Ni (Palawng)"/>
    <s v="MMR015CMP004"/>
    <s v="GCA"/>
    <s v="Urban"/>
    <n v="70"/>
    <n v="368"/>
    <n v="70"/>
    <n v="363"/>
    <n v="70"/>
    <n v="0"/>
    <x v="1"/>
    <x v="1"/>
    <s v="Resp02"/>
    <s v="Child Protection"/>
    <s v="Committee"/>
    <s v="Regular market"/>
    <x v="0"/>
    <n v="1.0499999523162842"/>
    <n v="45"/>
    <m/>
    <m/>
    <m/>
    <b v="1"/>
    <n v="2"/>
    <n v="0"/>
    <n v="1"/>
    <n v="0"/>
    <n v="3"/>
    <n v="0"/>
    <x v="0"/>
    <n v="0"/>
    <n v="2"/>
    <n v="1"/>
    <n v="0"/>
    <n v="3"/>
    <n v="0"/>
  </r>
  <r>
    <x v="1"/>
    <s v="Namhkan"/>
    <s v="Nam Hkam (KBC Jaw Wang)"/>
    <s v="MMR015CMP001"/>
    <s v="GCA"/>
    <s v="Urban"/>
    <n v="73"/>
    <n v="388"/>
    <n v="68"/>
    <n v="343"/>
    <n v="73"/>
    <n v="380"/>
    <x v="0"/>
    <x v="0"/>
    <s v="Resp02"/>
    <s v="Child Protection"/>
    <s v="Committee"/>
    <s v="Regular market"/>
    <x v="0"/>
    <n v="0"/>
    <m/>
    <m/>
    <n v="30"/>
    <m/>
    <b v="1"/>
    <n v="2"/>
    <n v="1"/>
    <n v="2"/>
    <n v="1"/>
    <n v="4"/>
    <n v="2"/>
    <x v="0"/>
    <n v="1"/>
    <n v="2"/>
    <n v="2"/>
    <n v="1"/>
    <n v="4"/>
    <n v="2"/>
  </r>
  <r>
    <x v="0"/>
    <s v="Mansi"/>
    <s v="Man Wing Baptist Church Cultural Compound"/>
    <s v="MMR001CMP230"/>
    <s v="GCA"/>
    <s v="Rural"/>
    <n v="113"/>
    <n v="490"/>
    <n v="113"/>
    <n v="476"/>
    <n v="113"/>
    <n v="476"/>
    <x v="0"/>
    <x v="0"/>
    <s v="Resp02"/>
    <s v="Child Protection"/>
    <s v="Committee"/>
    <s v="Regular market"/>
    <x v="0"/>
    <n v="1"/>
    <n v="20"/>
    <n v="5"/>
    <m/>
    <m/>
    <b v="1"/>
    <n v="13"/>
    <n v="6"/>
    <n v="0"/>
    <n v="0"/>
    <n v="13"/>
    <n v="6"/>
    <x v="0"/>
    <n v="6"/>
    <n v="13"/>
    <n v="0"/>
    <n v="0"/>
    <n v="13"/>
    <n v="6"/>
  </r>
  <r>
    <x v="0"/>
    <s v="Mansi"/>
    <s v="Man Wing Baptist Church"/>
    <s v="MMR001CMP133"/>
    <s v="GCA"/>
    <s v="Rural"/>
    <n v="111"/>
    <n v="541"/>
    <n v="107"/>
    <n v="525"/>
    <n v="111"/>
    <n v="525"/>
    <x v="0"/>
    <x v="0"/>
    <s v="Resp01"/>
    <s v="Child Protection"/>
    <s v="Focal point"/>
    <s v="Regular market"/>
    <x v="0"/>
    <n v="0"/>
    <n v="20"/>
    <m/>
    <m/>
    <m/>
    <b v="1"/>
    <n v="2"/>
    <n v="2"/>
    <n v="0"/>
    <n v="0"/>
    <n v="2"/>
    <n v="2"/>
    <x v="0"/>
    <n v="2"/>
    <n v="2"/>
    <n v="0"/>
    <n v="0"/>
    <n v="2"/>
    <n v="2"/>
  </r>
  <r>
    <x v="1"/>
    <s v="Manton"/>
    <s v="Mandung - Jinghpaw"/>
    <s v="MMR015CMP009"/>
    <s v="GCA"/>
    <s v="Urban"/>
    <n v="37"/>
    <n v="159"/>
    <n v="37"/>
    <n v="159"/>
    <n v="37"/>
    <n v="172"/>
    <x v="0"/>
    <x v="1"/>
    <s v="RESP05"/>
    <s v="Child Protection"/>
    <s v=""/>
    <s v="Regular market"/>
    <x v="0"/>
    <n v="0.25999999046325684"/>
    <n v="7"/>
    <n v="3"/>
    <m/>
    <m/>
    <b v="0"/>
    <n v="0"/>
    <n v="0"/>
    <n v="0"/>
    <n v="0"/>
    <n v="0"/>
    <n v="0"/>
    <x v="1"/>
    <n v="0"/>
    <n v="0"/>
    <n v="0"/>
    <n v="0"/>
    <n v="0"/>
    <n v="0"/>
  </r>
  <r>
    <x v="0"/>
    <s v="Waingmaw"/>
    <s v="Hkat Cho "/>
    <s v="MMR001CMP028"/>
    <s v="GCA"/>
    <s v="Rural"/>
    <n v="99"/>
    <n v="480"/>
    <n v="65"/>
    <n v="360"/>
    <n v="99"/>
    <n v="480"/>
    <x v="0"/>
    <x v="0"/>
    <s v="Resp01"/>
    <s v="Child Protection"/>
    <s v="Focal point"/>
    <s v="Regular market"/>
    <x v="0"/>
    <n v="0.5"/>
    <m/>
    <n v="5"/>
    <m/>
    <m/>
    <b v="1"/>
    <n v="3"/>
    <n v="4"/>
    <n v="0"/>
    <n v="0"/>
    <n v="3"/>
    <n v="4"/>
    <x v="0"/>
    <n v="4"/>
    <n v="3"/>
    <n v="0"/>
    <n v="0"/>
    <n v="3"/>
    <n v="4"/>
  </r>
  <r>
    <x v="0"/>
    <s v="Hpakant"/>
    <s v="AG Church, Hmaw Si Sa"/>
    <s v="MMR001CMP176"/>
    <s v="GCA"/>
    <s v="Urban"/>
    <n v="67"/>
    <n v="350"/>
    <n v="67"/>
    <n v="351"/>
    <n v="67"/>
    <n v="351"/>
    <x v="0"/>
    <x v="1"/>
    <s v="Resp02"/>
    <s v="Child Protection"/>
    <s v="Committee"/>
    <s v="Regular market"/>
    <x v="1"/>
    <n v="0"/>
    <m/>
    <m/>
    <m/>
    <m/>
    <b v="1"/>
    <n v="7"/>
    <n v="7"/>
    <n v="0"/>
    <n v="0"/>
    <n v="7"/>
    <n v="7"/>
    <x v="0"/>
    <n v="7"/>
    <n v="7"/>
    <n v="0"/>
    <n v="0"/>
    <n v="7"/>
    <n v="7"/>
  </r>
  <r>
    <x v="0"/>
    <s v="Waingmaw"/>
    <s v="Maina AG Church"/>
    <s v="MMR001CMP031"/>
    <s v="GCA"/>
    <s v="Urban"/>
    <n v="143"/>
    <n v="800"/>
    <n v="113"/>
    <n v="618"/>
    <n v="143"/>
    <n v="800"/>
    <x v="0"/>
    <x v="1"/>
    <s v="Resp01"/>
    <s v="Child Protection"/>
    <s v="Focal point"/>
    <s v="Regular market"/>
    <x v="0"/>
    <n v="1"/>
    <n v="20"/>
    <m/>
    <m/>
    <m/>
    <b v="1"/>
    <n v="5"/>
    <n v="7"/>
    <n v="0"/>
    <n v="0"/>
    <n v="5"/>
    <n v="7"/>
    <x v="0"/>
    <n v="7"/>
    <n v="5"/>
    <n v="0"/>
    <n v="0"/>
    <n v="5"/>
    <n v="7"/>
  </r>
  <r>
    <x v="0"/>
    <s v="Chipwi"/>
    <s v="Lhaovao Baptist Church (LBC)"/>
    <s v="MMR001CMP195"/>
    <s v="GCA"/>
    <s v="Urban"/>
    <n v="143"/>
    <n v="638"/>
    <n v="131"/>
    <n v="593"/>
    <n v="141"/>
    <n v="638"/>
    <x v="0"/>
    <x v="0"/>
    <s v="Resp01"/>
    <s v="Child Protection"/>
    <s v="Focal point"/>
    <s v="Regular market"/>
    <x v="0"/>
    <n v="0.25"/>
    <n v="5"/>
    <m/>
    <m/>
    <m/>
    <b v="1"/>
    <n v="1"/>
    <n v="1"/>
    <n v="6"/>
    <n v="0"/>
    <n v="7"/>
    <n v="1"/>
    <x v="0"/>
    <n v="1"/>
    <n v="1"/>
    <n v="6"/>
    <n v="0"/>
    <n v="7"/>
    <n v="1"/>
  </r>
  <r>
    <x v="0"/>
    <s v="Waingmaw"/>
    <s v="Qtr. 2 Lhaovo Baptist Church"/>
    <s v="MMR001CMP032"/>
    <s v="GCA"/>
    <s v="Urban"/>
    <n v="91"/>
    <n v="328"/>
    <n v="69"/>
    <n v="258"/>
    <n v="91"/>
    <n v="328"/>
    <x v="0"/>
    <x v="0"/>
    <s v="Resp01"/>
    <s v="Child Protection"/>
    <s v="Focal point"/>
    <s v="Regular market"/>
    <x v="0"/>
    <n v="1"/>
    <n v="20"/>
    <m/>
    <m/>
    <m/>
    <b v="1"/>
    <n v="6"/>
    <n v="5"/>
    <n v="2"/>
    <n v="2"/>
    <n v="8"/>
    <n v="7"/>
    <x v="0"/>
    <n v="5"/>
    <n v="6"/>
    <n v="2"/>
    <n v="2"/>
    <n v="8"/>
    <n v="7"/>
  </r>
  <r>
    <x v="0"/>
    <s v="Waingmaw"/>
    <s v="Waingmaw AG Church"/>
    <s v="MMR001CMP038"/>
    <s v="GCA"/>
    <s v="Urban"/>
    <n v="70"/>
    <n v="278"/>
    <n v="37"/>
    <n v="156"/>
    <n v="71"/>
    <n v="277"/>
    <x v="0"/>
    <x v="0"/>
    <s v="Resp01"/>
    <s v="Child Protection"/>
    <s v="Focal point"/>
    <s v="Regular market"/>
    <x v="0"/>
    <n v="1"/>
    <n v="20"/>
    <m/>
    <m/>
    <m/>
    <b v="1"/>
    <n v="4"/>
    <n v="4"/>
    <n v="3"/>
    <n v="1"/>
    <n v="7"/>
    <n v="5"/>
    <x v="0"/>
    <n v="4"/>
    <n v="4"/>
    <n v="3"/>
    <n v="1"/>
    <n v="7"/>
    <n v="5"/>
  </r>
  <r>
    <x v="0"/>
    <s v="Waingmaw"/>
    <s v="Qtr. 3 Mu-yin  Baptist Church"/>
    <s v="MMR001CMP030"/>
    <s v="GCA"/>
    <s v="Urban"/>
    <n v="31"/>
    <n v="171"/>
    <n v="23"/>
    <n v="124"/>
    <n v="31"/>
    <n v="171"/>
    <x v="2"/>
    <x v="0"/>
    <s v="Resp01"/>
    <s v="Child Protection"/>
    <s v="Focal point"/>
    <s v="Regular market"/>
    <x v="0"/>
    <n v="0.375"/>
    <n v="8"/>
    <m/>
    <m/>
    <m/>
    <b v="1"/>
    <n v="4"/>
    <n v="3"/>
    <n v="0"/>
    <n v="0"/>
    <n v="4"/>
    <n v="3"/>
    <x v="0"/>
    <n v="3"/>
    <n v="4"/>
    <n v="0"/>
    <n v="0"/>
    <n v="4"/>
    <n v="3"/>
  </r>
  <r>
    <x v="0"/>
    <s v="Myitkyina"/>
    <s v="Tat Kone COC Baptist - Tat Kone Htoi San"/>
    <s v="MMR001CMP023"/>
    <s v="GCA"/>
    <s v="Urban"/>
    <n v="54"/>
    <n v="258"/>
    <n v="53"/>
    <n v="251"/>
    <n v="54"/>
    <n v="257"/>
    <x v="0"/>
    <x v="1"/>
    <s v="Resp01"/>
    <s v="Child Protection"/>
    <s v="Focal point"/>
    <s v="Regular market"/>
    <x v="0"/>
    <n v="2"/>
    <m/>
    <n v="10"/>
    <n v="5"/>
    <m/>
    <b v="1"/>
    <n v="2"/>
    <n v="3"/>
    <m/>
    <m/>
    <n v="2"/>
    <n v="3"/>
    <x v="0"/>
    <n v="3"/>
    <n v="2"/>
    <m/>
    <m/>
    <n v="2"/>
    <n v="3"/>
  </r>
  <r>
    <x v="0"/>
    <s v="Hpakant"/>
    <s v="Rawan Baptist Church, Maw Shan Vil., Seik Mu"/>
    <s v="MMR001CMP182"/>
    <s v="GCA"/>
    <s v="Urban"/>
    <n v="10"/>
    <n v="39"/>
    <n v="9"/>
    <n v="37"/>
    <n v="9"/>
    <n v="0"/>
    <x v="0"/>
    <x v="0"/>
    <s v="Resp02"/>
    <s v="Child Protection"/>
    <s v="Committee"/>
    <s v="Regular market"/>
    <x v="1"/>
    <n v="0"/>
    <m/>
    <m/>
    <m/>
    <m/>
    <b v="0"/>
    <n v="0"/>
    <n v="0"/>
    <n v="0"/>
    <n v="0"/>
    <n v="0"/>
    <n v="0"/>
    <x v="1"/>
    <n v="0"/>
    <n v="0"/>
    <n v="0"/>
    <n v="0"/>
    <n v="0"/>
    <n v="0"/>
  </r>
  <r>
    <x v="0"/>
    <s v="Bhamo"/>
    <s v="Lisu Boarding-House"/>
    <s v="MMR001CMP049"/>
    <s v="GCA"/>
    <s v="Urban"/>
    <n v="116"/>
    <n v="659"/>
    <n v="113"/>
    <n v="641"/>
    <n v="120"/>
    <n v="680"/>
    <x v="2"/>
    <x v="1"/>
    <s v="Resp02"/>
    <s v="Child Protection"/>
    <s v="Committee"/>
    <s v="Regular market"/>
    <x v="0"/>
    <n v="0.11999999731779099"/>
    <n v="20"/>
    <n v="12"/>
    <m/>
    <m/>
    <b v="1"/>
    <n v="0"/>
    <n v="5"/>
    <n v="0"/>
    <n v="0"/>
    <n v="0"/>
    <n v="5"/>
    <x v="0"/>
    <n v="5"/>
    <n v="0"/>
    <n v="0"/>
    <n v="0"/>
    <n v="0"/>
    <n v="5"/>
  </r>
  <r>
    <x v="0"/>
    <s v="Myitkyina"/>
    <s v="Tat Kone Emanuel Church"/>
    <s v="MMR001CMP004"/>
    <s v="GCA"/>
    <s v="Urban"/>
    <n v="6"/>
    <n v="29"/>
    <n v="4"/>
    <n v="20"/>
    <n v="6"/>
    <n v="29"/>
    <x v="2"/>
    <x v="1"/>
    <s v="RESP05"/>
    <s v="Child Protection"/>
    <s v=""/>
    <s v="Regular market"/>
    <x v="0"/>
    <n v="0.5"/>
    <n v="20"/>
    <m/>
    <m/>
    <m/>
    <b v="0"/>
    <n v="0"/>
    <n v="0"/>
    <n v="0"/>
    <n v="0"/>
    <n v="0"/>
    <n v="0"/>
    <x v="1"/>
    <n v="0"/>
    <n v="0"/>
    <n v="0"/>
    <n v="0"/>
    <n v="0"/>
    <n v="0"/>
  </r>
  <r>
    <x v="0"/>
    <s v="Myitkyina"/>
    <s v="Wun Tho Buddhist Monastery"/>
    <s v="MMR001CMP022"/>
    <s v="GCA"/>
    <s v="Urban"/>
    <n v="7"/>
    <n v="37"/>
    <n v="7"/>
    <n v="37"/>
    <n v="7"/>
    <n v="37"/>
    <x v="0"/>
    <x v="1"/>
    <s v="RESP05"/>
    <s v="Child Protection"/>
    <s v=""/>
    <s v="Regular market"/>
    <x v="0"/>
    <n v="0.5"/>
    <m/>
    <n v="10"/>
    <m/>
    <m/>
    <b v="1"/>
    <n v="1"/>
    <n v="2"/>
    <n v="0"/>
    <n v="0"/>
    <n v="1"/>
    <n v="2"/>
    <x v="0"/>
    <n v="2"/>
    <n v="1"/>
    <n v="0"/>
    <n v="0"/>
    <n v="1"/>
    <n v="2"/>
  </r>
  <r>
    <x v="0"/>
    <s v="Myitkyina"/>
    <s v="Maw Hpawng Lhaovo Baptist Church"/>
    <s v="MMR001CMP021"/>
    <s v="GCA"/>
    <s v="Rural"/>
    <n v="14"/>
    <n v="71"/>
    <n v="11"/>
    <n v="56"/>
    <n v="13"/>
    <n v="71"/>
    <x v="1"/>
    <x v="0"/>
    <s v="Resp02"/>
    <s v="Child Protection"/>
    <s v="Committee"/>
    <s v="Regular market"/>
    <x v="0"/>
    <n v="0.125"/>
    <n v="2"/>
    <m/>
    <m/>
    <m/>
    <b v="1"/>
    <n v="1"/>
    <n v="2"/>
    <n v="0"/>
    <n v="0"/>
    <n v="1"/>
    <n v="2"/>
    <x v="0"/>
    <n v="2"/>
    <n v="1"/>
    <n v="0"/>
    <n v="0"/>
    <n v="1"/>
    <n v="2"/>
  </r>
  <r>
    <x v="0"/>
    <s v="Myitkyina"/>
    <s v="Maw Hpawng Hka Nan Baptist Church"/>
    <s v="MMR001CMP020"/>
    <s v="GCA"/>
    <s v="Rural"/>
    <n v="21"/>
    <n v="99"/>
    <n v="18"/>
    <n v="89"/>
    <n v="21"/>
    <n v="99"/>
    <x v="0"/>
    <x v="0"/>
    <s v="Resp02"/>
    <s v="Child Protection"/>
    <s v="Committee"/>
    <s v="Regular market"/>
    <x v="0"/>
    <n v="2.500000037252903E-2"/>
    <n v="15"/>
    <m/>
    <m/>
    <m/>
    <b v="1"/>
    <n v="1"/>
    <n v="1"/>
    <n v="0"/>
    <n v="0"/>
    <n v="1"/>
    <n v="1"/>
    <x v="0"/>
    <n v="1"/>
    <n v="1"/>
    <n v="0"/>
    <n v="0"/>
    <n v="1"/>
    <n v="1"/>
  </r>
  <r>
    <x v="0"/>
    <s v="Hpakant"/>
    <s v="Hmaw Wan, Anglican"/>
    <s v="MMR001CMP191"/>
    <s v="GCA"/>
    <s v="Urban"/>
    <n v="13"/>
    <n v="75"/>
    <n v="8"/>
    <n v="46"/>
    <n v="8"/>
    <n v="0"/>
    <x v="0"/>
    <x v="0"/>
    <s v="Resp02"/>
    <s v="Child Protection"/>
    <s v="Committee"/>
    <s v="Regular market"/>
    <x v="1"/>
    <n v="0.12800000607967377"/>
    <m/>
    <n v="10"/>
    <n v="2"/>
    <n v="2"/>
    <b v="1"/>
    <n v="2"/>
    <n v="2"/>
    <n v="0"/>
    <n v="0"/>
    <n v="2"/>
    <n v="2"/>
    <x v="0"/>
    <n v="2"/>
    <n v="2"/>
    <n v="0"/>
    <n v="0"/>
    <n v="2"/>
    <n v="2"/>
  </r>
  <r>
    <x v="0"/>
    <s v="Bhamo"/>
    <s v="Yoe Kyi Monastery"/>
    <s v="MMR001CMP053"/>
    <s v="GCA"/>
    <s v="Urban"/>
    <n v="15"/>
    <n v="64"/>
    <n v="15"/>
    <n v="73"/>
    <n v="15"/>
    <n v="73"/>
    <x v="0"/>
    <x v="1"/>
    <s v="Resp02"/>
    <s v="Child Protection"/>
    <s v="Committee"/>
    <s v="Regular market"/>
    <x v="0"/>
    <n v="1"/>
    <n v="30"/>
    <n v="10"/>
    <n v="10"/>
    <m/>
    <b v="0"/>
    <n v="0"/>
    <n v="0"/>
    <n v="0"/>
    <n v="0"/>
    <n v="0"/>
    <n v="0"/>
    <x v="1"/>
    <n v="0"/>
    <n v="0"/>
    <n v="0"/>
    <n v="0"/>
    <n v="0"/>
    <n v="0"/>
  </r>
  <r>
    <x v="0"/>
    <s v="Hpakant"/>
    <s v="Maw Wan, Mu-yin Baptist Church"/>
    <s v="MMR001CMP091"/>
    <s v="GCA"/>
    <s v="Urban"/>
    <n v="5"/>
    <n v="26"/>
    <n v="5"/>
    <n v="27"/>
    <n v="5"/>
    <n v="0"/>
    <x v="0"/>
    <x v="1"/>
    <s v="Resp02"/>
    <s v="Child Protection"/>
    <s v="Committee"/>
    <s v="Regular market"/>
    <x v="1"/>
    <n v="0.125"/>
    <n v="5"/>
    <n v="2"/>
    <n v="2"/>
    <m/>
    <b v="1"/>
    <n v="1"/>
    <n v="0"/>
    <n v="2"/>
    <n v="0"/>
    <n v="3"/>
    <n v="0"/>
    <x v="0"/>
    <n v="0"/>
    <n v="1"/>
    <n v="2"/>
    <n v="0"/>
    <n v="3"/>
    <n v="0"/>
  </r>
  <r>
    <x v="0"/>
    <s v="Bhamo"/>
    <s v="Ta Gun Taing Monastery (Shwe Kyi Na)"/>
    <s v="MMR001CMP055"/>
    <s v="GCA"/>
    <s v="Urban"/>
    <n v="25"/>
    <n v="104"/>
    <n v="24"/>
    <n v="107"/>
    <n v="24"/>
    <n v="107"/>
    <x v="2"/>
    <x v="1"/>
    <s v="Resp02"/>
    <s v="Child Protection"/>
    <s v="Committee"/>
    <s v="Regular market"/>
    <x v="0"/>
    <n v="1"/>
    <n v="20"/>
    <n v="8"/>
    <m/>
    <m/>
    <b v="1"/>
    <n v="3"/>
    <n v="4"/>
    <n v="0"/>
    <n v="0"/>
    <n v="0"/>
    <n v="0"/>
    <x v="0"/>
    <n v="4"/>
    <n v="3"/>
    <n v="0"/>
    <n v="0"/>
    <n v="0"/>
    <n v="0"/>
  </r>
  <r>
    <x v="0"/>
    <s v="Hpakant"/>
    <s v="Lisu Baptist Church, Maw Wan Ward"/>
    <s v="MMR001CMP167"/>
    <s v="GCA"/>
    <s v="Rural"/>
    <n v="15"/>
    <n v="74"/>
    <n v="16"/>
    <n v="73"/>
    <n v="16"/>
    <n v="0"/>
    <x v="0"/>
    <x v="0"/>
    <s v="Resp03"/>
    <s v="Child Protection"/>
    <s v="No"/>
    <s v="Regular market"/>
    <x v="1"/>
    <n v="0.125"/>
    <n v="10"/>
    <n v="2"/>
    <n v="2"/>
    <m/>
    <b v="1"/>
    <n v="2"/>
    <n v="3"/>
    <n v="0"/>
    <n v="0"/>
    <n v="2"/>
    <n v="3"/>
    <x v="0"/>
    <n v="3"/>
    <n v="2"/>
    <n v="0"/>
    <n v="0"/>
    <n v="2"/>
    <n v="3"/>
  </r>
  <r>
    <x v="0"/>
    <s v="Hpakant"/>
    <s v="AG Church, Maw Wan"/>
    <s v="MMR001CMP190"/>
    <s v="GCA"/>
    <s v="Urban"/>
    <n v="14"/>
    <n v="83"/>
    <n v="13"/>
    <n v="83"/>
    <n v="13"/>
    <n v="0"/>
    <x v="0"/>
    <x v="1"/>
    <s v="Resp03"/>
    <s v="Child Protection"/>
    <s v="No"/>
    <s v="Regular market"/>
    <x v="1"/>
    <n v="0.5"/>
    <n v="5"/>
    <m/>
    <m/>
    <m/>
    <b v="1"/>
    <n v="0"/>
    <n v="3"/>
    <n v="0"/>
    <n v="1"/>
    <n v="0"/>
    <n v="4"/>
    <x v="0"/>
    <n v="3"/>
    <n v="0"/>
    <n v="0"/>
    <n v="1"/>
    <n v="0"/>
    <n v="4"/>
  </r>
  <r>
    <x v="0"/>
    <s v="Hpakant"/>
    <s v="Chin Church, Seik Mu"/>
    <s v="MMR001CMP109"/>
    <s v="GCA"/>
    <s v="Urban"/>
    <n v="6"/>
    <n v="30"/>
    <n v="6"/>
    <n v="28"/>
    <n v="6"/>
    <n v="0"/>
    <x v="0"/>
    <x v="1"/>
    <s v="Resp04"/>
    <s v="Child Protection"/>
    <s v="Don't know"/>
    <s v="Regular market"/>
    <x v="1"/>
    <n v="0.375"/>
    <n v="15"/>
    <n v="10"/>
    <m/>
    <m/>
    <b v="0"/>
    <n v="0"/>
    <n v="0"/>
    <n v="0"/>
    <n v="0"/>
    <n v="0"/>
    <n v="0"/>
    <x v="1"/>
    <n v="0"/>
    <n v="0"/>
    <n v="0"/>
    <n v="0"/>
    <n v="0"/>
    <n v="0"/>
  </r>
  <r>
    <x v="0"/>
    <s v="Hpakant"/>
    <s v="Lisu Baptist Church, Maw Shan Vil,. Seik Mu"/>
    <s v="MMR001CMP181"/>
    <s v="GCA"/>
    <s v="Urban"/>
    <n v="25"/>
    <n v="133"/>
    <n v="21"/>
    <n v="117"/>
    <n v="21"/>
    <n v="0"/>
    <x v="0"/>
    <x v="0"/>
    <s v="Resp01"/>
    <s v="Child Protection"/>
    <s v="Focal point"/>
    <s v="Regular market"/>
    <x v="1"/>
    <n v="0.125"/>
    <n v="5"/>
    <n v="2"/>
    <n v="2"/>
    <m/>
    <b v="1"/>
    <n v="3"/>
    <n v="4"/>
    <n v="0"/>
    <n v="0"/>
    <n v="3"/>
    <n v="4"/>
    <x v="0"/>
    <n v="4"/>
    <n v="3"/>
    <n v="0"/>
    <n v="0"/>
    <n v="3"/>
    <n v="4"/>
  </r>
  <r>
    <x v="0"/>
    <s v="Hpakant"/>
    <s v="Dhama Rakhita, Nyein Chan Tar Yar Ward(Lon Khin)"/>
    <s v="MMR001CMP174"/>
    <s v="GCA"/>
    <s v="Urban"/>
    <n v="65"/>
    <n v="347"/>
    <n v="66"/>
    <n v="354"/>
    <n v="66"/>
    <n v="0"/>
    <x v="0"/>
    <x v="0"/>
    <s v="Resp02"/>
    <s v="Child Protection"/>
    <s v="Committee"/>
    <s v="Regular market"/>
    <x v="0"/>
    <n v="0"/>
    <m/>
    <m/>
    <m/>
    <m/>
    <b v="1"/>
    <n v="7"/>
    <n v="12"/>
    <n v="0"/>
    <n v="0"/>
    <n v="7"/>
    <n v="12"/>
    <x v="0"/>
    <n v="12"/>
    <n v="7"/>
    <n v="0"/>
    <n v="0"/>
    <n v="7"/>
    <n v="12"/>
  </r>
  <r>
    <x v="1"/>
    <s v="Kutkai"/>
    <s v="Nam Hpak Ka Mare "/>
    <s v="MMR015CMP007"/>
    <s v="GCA"/>
    <s v="Rural"/>
    <n v="64"/>
    <n v="286"/>
    <n v="62"/>
    <n v="281"/>
    <n v="62"/>
    <n v="281"/>
    <x v="0"/>
    <x v="1"/>
    <s v="Resp02"/>
    <s v="Child Protection"/>
    <s v="Committee"/>
    <s v="Regular market"/>
    <x v="1"/>
    <n v="0"/>
    <m/>
    <m/>
    <m/>
    <m/>
    <b v="1"/>
    <n v="3"/>
    <n v="6"/>
    <n v="0"/>
    <n v="0"/>
    <n v="3"/>
    <n v="6"/>
    <x v="0"/>
    <n v="6"/>
    <n v="3"/>
    <n v="0"/>
    <n v="0"/>
    <n v="3"/>
    <n v="6"/>
  </r>
  <r>
    <x v="0"/>
    <s v="Hpakant"/>
    <s v="Nam Ma Phyit, COC"/>
    <s v="MMR001CMP192"/>
    <s v="GCA"/>
    <s v="Urban"/>
    <n v="17"/>
    <n v="64"/>
    <n v="12"/>
    <n v="47"/>
    <n v="12"/>
    <n v="0"/>
    <x v="0"/>
    <x v="0"/>
    <s v="Resp02"/>
    <s v="Child Protection"/>
    <s v="Committee"/>
    <s v="Regular market"/>
    <x v="1"/>
    <n v="0.25"/>
    <n v="15"/>
    <n v="5"/>
    <n v="2"/>
    <m/>
    <b v="1"/>
    <n v="4"/>
    <n v="5"/>
    <n v="0"/>
    <n v="0"/>
    <n v="4"/>
    <n v="5"/>
    <x v="0"/>
    <n v="5"/>
    <n v="4"/>
    <n v="0"/>
    <n v="0"/>
    <n v="4"/>
    <n v="5"/>
  </r>
</pivotCacheRecords>
</file>

<file path=xl/pivotCache/pivotCacheRecords8.xml><?xml version="1.0" encoding="utf-8"?>
<pivotCacheRecords xmlns="http://schemas.openxmlformats.org/spreadsheetml/2006/main" xmlns:r="http://schemas.openxmlformats.org/officeDocument/2006/relationships" count="128">
  <r>
    <x v="0"/>
    <x v="0"/>
    <s v="Ku Day Maw KBC"/>
    <s v="MMR001CMP231"/>
    <s v="GCA"/>
    <s v="Rural"/>
    <n v="46"/>
    <n v="225"/>
    <n v="50"/>
    <n v="242"/>
    <n v="50"/>
    <n v="242"/>
    <s v="Focal point"/>
    <x v="0"/>
    <n v="0.20000000298023224"/>
    <n v="10"/>
    <n v="3"/>
    <n v="3"/>
    <m/>
    <x v="0"/>
    <n v="0.20000000298023224"/>
    <n v="10"/>
    <n v="3"/>
    <n v="3"/>
    <m/>
    <x v="0"/>
    <n v="0.20000000298023224"/>
    <n v="10"/>
    <n v="3"/>
    <n v="3"/>
    <m/>
    <x v="0"/>
    <n v="1"/>
    <n v="30"/>
    <n v="10"/>
    <n v="10"/>
    <m/>
    <n v="4"/>
    <n v="4"/>
    <n v="20"/>
    <n v="21"/>
    <n v="11"/>
    <n v="8"/>
    <n v="4"/>
    <n v="1"/>
    <n v="0"/>
    <n v="0"/>
    <n v="0"/>
    <n v="0"/>
    <n v="39"/>
    <n v="34"/>
    <n v="0"/>
    <x v="0"/>
    <x v="0"/>
    <x v="0"/>
    <x v="0"/>
    <x v="0"/>
    <x v="0"/>
    <x v="0"/>
    <x v="0"/>
    <x v="0"/>
  </r>
  <r>
    <x v="0"/>
    <x v="1"/>
    <s v="Man Wing Baptist Church Cultural Compound"/>
    <s v="MMR001CMP230"/>
    <s v="GCA"/>
    <s v="Rural"/>
    <n v="113"/>
    <n v="490"/>
    <n v="113"/>
    <n v="476"/>
    <n v="113"/>
    <n v="476"/>
    <s v="Committee"/>
    <x v="1"/>
    <n v="0"/>
    <m/>
    <m/>
    <m/>
    <m/>
    <x v="0"/>
    <n v="1"/>
    <n v="20"/>
    <n v="5"/>
    <m/>
    <m/>
    <x v="0"/>
    <n v="1"/>
    <n v="20"/>
    <n v="5"/>
    <m/>
    <m/>
    <x v="0"/>
    <n v="1"/>
    <n v="20"/>
    <n v="5"/>
    <m/>
    <m/>
    <n v="40"/>
    <n v="30"/>
    <n v="20"/>
    <n v="22"/>
    <n v="15"/>
    <n v="20"/>
    <n v="4"/>
    <n v="6"/>
    <n v="2"/>
    <n v="0"/>
    <n v="0"/>
    <n v="0"/>
    <n v="79"/>
    <n v="78"/>
    <n v="0"/>
    <x v="1"/>
    <x v="0"/>
    <x v="1"/>
    <x v="1"/>
    <x v="0"/>
    <x v="1"/>
    <x v="0"/>
    <x v="1"/>
    <x v="0"/>
  </r>
  <r>
    <x v="0"/>
    <x v="1"/>
    <s v="Maing Khaung Catholic Church"/>
    <s v="MMR001CMP223"/>
    <s v="GCA"/>
    <s v="Rural"/>
    <n v="123"/>
    <n v="582"/>
    <n v="130"/>
    <n v="600"/>
    <n v="142"/>
    <n v="0"/>
    <s v="Focal point"/>
    <x v="0"/>
    <n v="0.20000000298023224"/>
    <n v="10"/>
    <n v="2"/>
    <n v="2"/>
    <m/>
    <x v="0"/>
    <n v="0.20000000298023224"/>
    <n v="10"/>
    <n v="2"/>
    <n v="2"/>
    <m/>
    <x v="0"/>
    <n v="0.20000000298023224"/>
    <n v="10"/>
    <n v="2"/>
    <n v="2"/>
    <m/>
    <x v="0"/>
    <n v="0.20000000298023224"/>
    <n v="10"/>
    <n v="2"/>
    <n v="2"/>
    <m/>
    <n v="10"/>
    <n v="13"/>
    <n v="24"/>
    <n v="23"/>
    <n v="9"/>
    <n v="22"/>
    <n v="3"/>
    <n v="19"/>
    <n v="2"/>
    <n v="0"/>
    <n v="0"/>
    <n v="0"/>
    <n v="46"/>
    <n v="77"/>
    <n v="0"/>
    <x v="0"/>
    <x v="1"/>
    <x v="1"/>
    <x v="0"/>
    <x v="0"/>
    <x v="1"/>
    <x v="1"/>
    <x v="1"/>
    <x v="0"/>
  </r>
  <r>
    <x v="0"/>
    <x v="2"/>
    <s v="Nhkawng Pa "/>
    <s v="MMR001CMP131"/>
    <s v="NGCA"/>
    <s v="Rural"/>
    <n v="375"/>
    <n v="1598"/>
    <n v="375"/>
    <m/>
    <n v="375"/>
    <n v="0"/>
    <s v="Focal point"/>
    <x v="1"/>
    <n v="0"/>
    <n v="0"/>
    <n v="0"/>
    <n v="0"/>
    <m/>
    <x v="1"/>
    <n v="0"/>
    <n v="0"/>
    <n v="0"/>
    <n v="0"/>
    <m/>
    <x v="1"/>
    <n v="0"/>
    <n v="0"/>
    <n v="0"/>
    <n v="0"/>
    <m/>
    <x v="0"/>
    <n v="32"/>
    <n v="240"/>
    <n v="120"/>
    <n v="120"/>
    <m/>
    <n v="31"/>
    <n v="19"/>
    <n v="165"/>
    <n v="130"/>
    <n v="110"/>
    <n v="89"/>
    <n v="0"/>
    <n v="0"/>
    <n v="6"/>
    <n v="9"/>
    <n v="22"/>
    <n v="0"/>
    <n v="306"/>
    <n v="238"/>
    <n v="37"/>
    <x v="0"/>
    <x v="1"/>
    <x v="0"/>
    <x v="0"/>
    <x v="0"/>
    <x v="0"/>
    <x v="0"/>
    <x v="1"/>
    <x v="0"/>
  </r>
  <r>
    <x v="0"/>
    <x v="2"/>
    <s v="Loi Je Catholic Church"/>
    <s v="MMR001CMP069"/>
    <s v="GCA"/>
    <s v="Urban"/>
    <n v="124"/>
    <n v="544"/>
    <n v="124"/>
    <n v="633"/>
    <n v="124"/>
    <n v="0"/>
    <s v="Committee"/>
    <x v="1"/>
    <n v="0"/>
    <m/>
    <m/>
    <m/>
    <m/>
    <x v="0"/>
    <n v="0.20000000298023224"/>
    <n v="10"/>
    <n v="5"/>
    <n v="5"/>
    <m/>
    <x v="0"/>
    <n v="0.20000000298023224"/>
    <n v="10"/>
    <n v="5"/>
    <n v="5"/>
    <m/>
    <x v="0"/>
    <n v="0.20000000298023224"/>
    <n v="10"/>
    <n v="5"/>
    <n v="5"/>
    <m/>
    <n v="6"/>
    <n v="6"/>
    <n v="26"/>
    <n v="28"/>
    <n v="18"/>
    <n v="12"/>
    <n v="0"/>
    <n v="0"/>
    <n v="2"/>
    <n v="3"/>
    <n v="0"/>
    <n v="0"/>
    <n v="50"/>
    <n v="46"/>
    <n v="5"/>
    <x v="0"/>
    <x v="0"/>
    <x v="1"/>
    <x v="1"/>
    <x v="1"/>
    <x v="0"/>
    <x v="1"/>
    <x v="1"/>
    <x v="0"/>
  </r>
  <r>
    <x v="0"/>
    <x v="0"/>
    <s v="Baptist Church, Hmaw Si Sar(Lon Khin)"/>
    <s v="MMR001CMP169"/>
    <s v="GCA"/>
    <s v="Rural"/>
    <n v="36"/>
    <n v="220"/>
    <n v="36"/>
    <n v="220"/>
    <n v="36"/>
    <n v="220"/>
    <s v="Focal point"/>
    <x v="0"/>
    <n v="0"/>
    <n v="3"/>
    <n v="1"/>
    <n v="1"/>
    <m/>
    <x v="0"/>
    <n v="0.20000000298023224"/>
    <n v="10"/>
    <n v="3"/>
    <n v="3"/>
    <m/>
    <x v="0"/>
    <n v="0.20000000298023224"/>
    <n v="10"/>
    <n v="3"/>
    <n v="3"/>
    <m/>
    <x v="0"/>
    <n v="2"/>
    <n v="40"/>
    <n v="15"/>
    <n v="15"/>
    <m/>
    <n v="4"/>
    <n v="10"/>
    <n v="22"/>
    <n v="25"/>
    <n v="12"/>
    <n v="18"/>
    <n v="1"/>
    <n v="4"/>
    <n v="0"/>
    <n v="0"/>
    <n v="0"/>
    <n v="0"/>
    <n v="39"/>
    <n v="57"/>
    <n v="0"/>
    <x v="1"/>
    <x v="1"/>
    <x v="1"/>
    <x v="0"/>
    <x v="0"/>
    <x v="0"/>
    <x v="1"/>
    <x v="0"/>
    <x v="1"/>
  </r>
  <r>
    <x v="0"/>
    <x v="2"/>
    <s v="Pa Kahtawng "/>
    <s v="MMR001CMP126"/>
    <s v="NGCA"/>
    <s v="Mixed"/>
    <n v="677"/>
    <n v="3622"/>
    <n v="678"/>
    <n v="3741"/>
    <n v="678"/>
    <n v="0"/>
    <s v="Focal point"/>
    <x v="1"/>
    <n v="0"/>
    <m/>
    <m/>
    <m/>
    <m/>
    <x v="1"/>
    <n v="0"/>
    <m/>
    <m/>
    <m/>
    <m/>
    <x v="1"/>
    <n v="1.6000000238418579"/>
    <n v="30"/>
    <n v="10"/>
    <n v="10"/>
    <m/>
    <x v="0"/>
    <n v="1.6000000238418579"/>
    <n v="30"/>
    <n v="10"/>
    <n v="10"/>
    <m/>
    <n v="38"/>
    <n v="54"/>
    <n v="205"/>
    <n v="223"/>
    <n v="423"/>
    <n v="540"/>
    <n v="10"/>
    <n v="0"/>
    <n v="12"/>
    <n v="44"/>
    <n v="0"/>
    <n v="0"/>
    <n v="676"/>
    <n v="0"/>
    <n v="56"/>
    <x v="0"/>
    <x v="1"/>
    <x v="1"/>
    <x v="0"/>
    <x v="1"/>
    <x v="0"/>
    <x v="0"/>
    <x v="1"/>
    <x v="0"/>
  </r>
  <r>
    <x v="0"/>
    <x v="0"/>
    <s v="5 Ward Baptist Church(lon Khin)"/>
    <s v="MMR001CMP179"/>
    <s v="GCA"/>
    <s v="Rural"/>
    <n v="77"/>
    <n v="393"/>
    <n v="77"/>
    <n v="393"/>
    <n v="77"/>
    <n v="393"/>
    <s v=""/>
    <x v="1"/>
    <n v="0"/>
    <m/>
    <m/>
    <m/>
    <m/>
    <x v="0"/>
    <n v="0.30000001192092896"/>
    <n v="15"/>
    <n v="5"/>
    <n v="5"/>
    <m/>
    <x v="0"/>
    <n v="0.40000000596046448"/>
    <n v="25"/>
    <n v="7"/>
    <n v="7"/>
    <m/>
    <x v="0"/>
    <n v="0.40000000596046448"/>
    <n v="25"/>
    <n v="7"/>
    <n v="7"/>
    <m/>
    <n v="10"/>
    <n v="6"/>
    <n v="22"/>
    <n v="26"/>
    <n v="22"/>
    <n v="27"/>
    <n v="7"/>
    <n v="7"/>
    <n v="0"/>
    <n v="0"/>
    <n v="0"/>
    <n v="0"/>
    <n v="61"/>
    <n v="66"/>
    <n v="0"/>
    <x v="1"/>
    <x v="1"/>
    <x v="1"/>
    <x v="0"/>
    <x v="0"/>
    <x v="0"/>
    <x v="1"/>
    <x v="0"/>
    <x v="0"/>
  </r>
  <r>
    <x v="0"/>
    <x v="3"/>
    <s v="Nant Hlaing Church"/>
    <s v="MMR001CMP054"/>
    <s v="GCA"/>
    <s v="Rural"/>
    <n v="20"/>
    <n v="103"/>
    <n v="19"/>
    <n v="108"/>
    <n v="19"/>
    <n v="0"/>
    <s v="Focal point"/>
    <x v="0"/>
    <n v="0.20000000298023224"/>
    <n v="15"/>
    <n v="5"/>
    <n v="5"/>
    <m/>
    <x v="0"/>
    <n v="0.20000000298023224"/>
    <n v="15"/>
    <n v="5"/>
    <n v="5"/>
    <m/>
    <x v="0"/>
    <n v="3.2000000476837158"/>
    <n v="60"/>
    <n v="15"/>
    <n v="15"/>
    <m/>
    <x v="0"/>
    <n v="3.2000000476837158"/>
    <n v="60"/>
    <n v="15"/>
    <n v="15"/>
    <m/>
    <n v="8"/>
    <n v="10"/>
    <n v="8"/>
    <n v="10"/>
    <n v="6"/>
    <n v="10"/>
    <n v="0"/>
    <n v="0"/>
    <n v="0"/>
    <n v="0"/>
    <n v="0"/>
    <n v="0"/>
    <n v="22"/>
    <n v="30"/>
    <n v="0"/>
    <x v="1"/>
    <x v="1"/>
    <x v="1"/>
    <x v="1"/>
    <x v="1"/>
    <x v="1"/>
    <x v="1"/>
    <x v="1"/>
    <x v="0"/>
  </r>
  <r>
    <x v="0"/>
    <x v="0"/>
    <s v="Hpakant Baptist Church, Nam Ma Hpit"/>
    <s v="MMR001CMP229"/>
    <s v="GCA"/>
    <s v="Rural"/>
    <n v="116"/>
    <n v="530"/>
    <n v="104"/>
    <n v="504"/>
    <n v="104"/>
    <n v="504"/>
    <s v="Focal point"/>
    <x v="1"/>
    <n v="0"/>
    <m/>
    <m/>
    <m/>
    <m/>
    <x v="0"/>
    <n v="0.20000000298023224"/>
    <n v="10"/>
    <n v="3"/>
    <n v="3"/>
    <m/>
    <x v="0"/>
    <n v="0.20000000298023224"/>
    <n v="10"/>
    <n v="3"/>
    <n v="3"/>
    <m/>
    <x v="0"/>
    <n v="2"/>
    <n v="40"/>
    <n v="15"/>
    <n v="15"/>
    <m/>
    <n v="16"/>
    <n v="20"/>
    <n v="35"/>
    <n v="36"/>
    <n v="30"/>
    <n v="23"/>
    <n v="8"/>
    <n v="12"/>
    <n v="0"/>
    <n v="0"/>
    <n v="0"/>
    <n v="0"/>
    <n v="89"/>
    <n v="91"/>
    <n v="0"/>
    <x v="0"/>
    <x v="0"/>
    <x v="0"/>
    <x v="0"/>
    <x v="0"/>
    <x v="0"/>
    <x v="0"/>
    <x v="0"/>
    <x v="0"/>
  </r>
  <r>
    <x v="0"/>
    <x v="0"/>
    <s v="Ward 2 Sai Taung Baptist Church, Seik Mu "/>
    <s v="MMR001CMP184"/>
    <s v="GCA"/>
    <s v="Rural"/>
    <n v="35"/>
    <n v="220"/>
    <n v="35"/>
    <n v="173"/>
    <n v="35"/>
    <n v="173"/>
    <s v="Focal point"/>
    <x v="1"/>
    <n v="0"/>
    <m/>
    <m/>
    <m/>
    <m/>
    <x v="0"/>
    <n v="0.20000000298023224"/>
    <n v="10"/>
    <n v="3"/>
    <n v="3"/>
    <m/>
    <x v="0"/>
    <n v="0.20000000298023224"/>
    <n v="10"/>
    <n v="3"/>
    <n v="3"/>
    <m/>
    <x v="0"/>
    <n v="0.20000000298023224"/>
    <n v="10"/>
    <n v="3"/>
    <n v="3"/>
    <m/>
    <n v="2"/>
    <n v="7"/>
    <n v="11"/>
    <n v="10"/>
    <n v="4"/>
    <n v="4"/>
    <n v="4"/>
    <n v="4"/>
    <n v="0"/>
    <n v="0"/>
    <n v="0"/>
    <n v="0"/>
    <n v="21"/>
    <n v="25"/>
    <n v="0"/>
    <x v="0"/>
    <x v="0"/>
    <x v="0"/>
    <x v="0"/>
    <x v="0"/>
    <x v="0"/>
    <x v="0"/>
    <x v="0"/>
    <x v="0"/>
  </r>
  <r>
    <x v="0"/>
    <x v="0"/>
    <s v="Sai Nai Baptish Church, Maw Shan Vil., Seki Mu"/>
    <s v="MMR001CMP183"/>
    <s v="GCA"/>
    <s v="Mixed"/>
    <n v="8"/>
    <n v="40"/>
    <n v="8"/>
    <m/>
    <n v="8"/>
    <n v="0"/>
    <s v="Committee"/>
    <x v="1"/>
    <m/>
    <m/>
    <m/>
    <m/>
    <m/>
    <x v="0"/>
    <n v="0.20000000298023224"/>
    <n v="20"/>
    <n v="5"/>
    <n v="5"/>
    <m/>
    <x v="0"/>
    <n v="0.20000000298023224"/>
    <n v="20"/>
    <n v="5"/>
    <n v="5"/>
    <m/>
    <x v="0"/>
    <n v="0.5"/>
    <n v="30"/>
    <n v="15"/>
    <n v="15"/>
    <m/>
    <n v="1"/>
    <n v="2"/>
    <n v="3"/>
    <n v="4"/>
    <n v="1"/>
    <n v="1"/>
    <n v="0"/>
    <n v="0"/>
    <n v="0"/>
    <n v="0"/>
    <n v="0"/>
    <n v="0"/>
    <n v="5"/>
    <n v="7"/>
    <n v="0"/>
    <x v="1"/>
    <x v="1"/>
    <x v="1"/>
    <x v="0"/>
    <x v="0"/>
    <x v="0"/>
    <x v="0"/>
    <x v="0"/>
    <x v="1"/>
  </r>
  <r>
    <x v="0"/>
    <x v="0"/>
    <s v="Hlaing Naung Baptist"/>
    <s v="MMR001CMP148"/>
    <s v="GCA"/>
    <s v="Mixed"/>
    <n v="14"/>
    <n v="47"/>
    <n v="14"/>
    <n v="47"/>
    <n v="14"/>
    <n v="47"/>
    <s v="Focal point"/>
    <x v="1"/>
    <n v="0"/>
    <m/>
    <m/>
    <m/>
    <m/>
    <x v="0"/>
    <n v="0.60000002384185791"/>
    <n v="20"/>
    <m/>
    <m/>
    <m/>
    <x v="0"/>
    <n v="1"/>
    <n v="30"/>
    <m/>
    <m/>
    <m/>
    <x v="0"/>
    <n v="1"/>
    <n v="30"/>
    <m/>
    <m/>
    <m/>
    <n v="3"/>
    <n v="2"/>
    <n v="7"/>
    <n v="5"/>
    <n v="3"/>
    <n v="1"/>
    <n v="0"/>
    <n v="2"/>
    <n v="0"/>
    <n v="0"/>
    <n v="0"/>
    <n v="0"/>
    <n v="13"/>
    <n v="10"/>
    <n v="0"/>
    <x v="0"/>
    <x v="0"/>
    <x v="0"/>
    <x v="0"/>
    <x v="0"/>
    <x v="0"/>
    <x v="0"/>
    <x v="0"/>
    <x v="0"/>
  </r>
  <r>
    <x v="0"/>
    <x v="4"/>
    <s v="Maina KBC (Bawng Ring)"/>
    <s v="MMR001CMP040"/>
    <s v="GCA"/>
    <s v="Rural"/>
    <n v="428"/>
    <n v="2219"/>
    <n v="396"/>
    <n v="2120"/>
    <n v="396"/>
    <n v="2120"/>
    <s v="Focal point"/>
    <x v="1"/>
    <n v="0"/>
    <m/>
    <m/>
    <m/>
    <m/>
    <x v="0"/>
    <n v="0.10000000149011612"/>
    <m/>
    <n v="10"/>
    <m/>
    <m/>
    <x v="0"/>
    <n v="0.75"/>
    <m/>
    <n v="20"/>
    <m/>
    <m/>
    <x v="0"/>
    <n v="3"/>
    <m/>
    <n v="60"/>
    <m/>
    <m/>
    <n v="46"/>
    <n v="41"/>
    <n v="193"/>
    <n v="130"/>
    <n v="96"/>
    <n v="123"/>
    <n v="45"/>
    <n v="91"/>
    <n v="8"/>
    <n v="13"/>
    <n v="14"/>
    <n v="0"/>
    <n v="340"/>
    <n v="385"/>
    <n v="0"/>
    <x v="0"/>
    <x v="0"/>
    <x v="0"/>
    <x v="0"/>
    <x v="0"/>
    <x v="0"/>
    <x v="0"/>
    <x v="0"/>
    <x v="0"/>
  </r>
  <r>
    <x v="0"/>
    <x v="5"/>
    <s v="Shatapru Sut Ngai Tawng"/>
    <s v="MMR001CMP006"/>
    <s v="GCA"/>
    <s v="Urban"/>
    <n v="95"/>
    <n v="385"/>
    <m/>
    <m/>
    <m/>
    <n v="395"/>
    <s v="Committee"/>
    <x v="0"/>
    <n v="0.20000000298023224"/>
    <n v="20"/>
    <n v="10"/>
    <m/>
    <m/>
    <x v="0"/>
    <n v="0.20000000298023224"/>
    <n v="20"/>
    <n v="10"/>
    <m/>
    <m/>
    <x v="0"/>
    <n v="0.20000000298023224"/>
    <n v="20"/>
    <n v="10"/>
    <m/>
    <m/>
    <x v="0"/>
    <n v="0.20000000298023224"/>
    <n v="20"/>
    <n v="10"/>
    <m/>
    <m/>
    <n v="14"/>
    <n v="11"/>
    <n v="50"/>
    <n v="31"/>
    <n v="19"/>
    <n v="28"/>
    <n v="8"/>
    <n v="17"/>
    <n v="0"/>
    <n v="0"/>
    <n v="0"/>
    <n v="0"/>
    <n v="91"/>
    <n v="87"/>
    <n v="0"/>
    <x v="1"/>
    <x v="0"/>
    <x v="0"/>
    <x v="0"/>
    <x v="0"/>
    <x v="1"/>
    <x v="1"/>
    <x v="0"/>
    <x v="0"/>
  </r>
  <r>
    <x v="0"/>
    <x v="0"/>
    <s v="Yumar Baptist Church"/>
    <s v="MMR001CMP105"/>
    <s v="GCA"/>
    <s v="Rural"/>
    <n v="19"/>
    <n v="72"/>
    <n v="19"/>
    <n v="72"/>
    <n v="19"/>
    <n v="72"/>
    <s v="Focal point"/>
    <x v="1"/>
    <n v="0"/>
    <m/>
    <m/>
    <m/>
    <m/>
    <x v="0"/>
    <n v="0.30000001192092896"/>
    <n v="15"/>
    <n v="5"/>
    <n v="5"/>
    <m/>
    <x v="0"/>
    <n v="0.30000001192092896"/>
    <n v="15"/>
    <n v="5"/>
    <n v="5"/>
    <m/>
    <x v="0"/>
    <n v="2"/>
    <n v="40"/>
    <n v="15"/>
    <n v="15"/>
    <m/>
    <n v="2"/>
    <n v="2"/>
    <n v="7"/>
    <n v="7"/>
    <n v="4"/>
    <n v="1"/>
    <n v="1"/>
    <n v="1"/>
    <n v="0"/>
    <n v="0"/>
    <n v="0"/>
    <n v="0"/>
    <n v="14"/>
    <n v="15"/>
    <n v="0"/>
    <x v="1"/>
    <x v="1"/>
    <x v="1"/>
    <x v="0"/>
    <x v="0"/>
    <x v="0"/>
    <x v="1"/>
    <x v="0"/>
    <x v="0"/>
  </r>
  <r>
    <x v="0"/>
    <x v="5"/>
    <s v="Pa Dauk Myaing(Pa La Na)"/>
    <s v="MMR001CMP162"/>
    <s v="GCA"/>
    <s v="Rural"/>
    <n v="43"/>
    <n v="207"/>
    <n v="43"/>
    <n v="269"/>
    <n v="43"/>
    <n v="270"/>
    <s v="Focal point"/>
    <x v="0"/>
    <n v="0"/>
    <n v="5"/>
    <n v="5"/>
    <m/>
    <m/>
    <x v="0"/>
    <n v="2"/>
    <m/>
    <n v="30"/>
    <m/>
    <m/>
    <x v="0"/>
    <n v="2"/>
    <m/>
    <n v="30"/>
    <m/>
    <m/>
    <x v="0"/>
    <n v="2"/>
    <m/>
    <n v="30"/>
    <m/>
    <m/>
    <n v="6"/>
    <n v="6"/>
    <n v="15"/>
    <n v="17"/>
    <n v="10"/>
    <n v="12"/>
    <n v="5"/>
    <n v="6"/>
    <n v="0"/>
    <n v="0"/>
    <n v="0"/>
    <n v="0"/>
    <n v="36"/>
    <n v="41"/>
    <n v="0"/>
    <x v="1"/>
    <x v="1"/>
    <x v="1"/>
    <x v="1"/>
    <x v="1"/>
    <x v="1"/>
    <x v="0"/>
    <x v="0"/>
    <x v="1"/>
  </r>
  <r>
    <x v="0"/>
    <x v="4"/>
    <s v="Mading Baptist Church"/>
    <s v="MMR001CMP027"/>
    <s v="GCA"/>
    <s v="Rural"/>
    <n v="22"/>
    <n v="128"/>
    <n v="21"/>
    <n v="123"/>
    <n v="22"/>
    <n v="128"/>
    <s v="Focal point"/>
    <x v="0"/>
    <n v="0"/>
    <m/>
    <m/>
    <m/>
    <m/>
    <x v="0"/>
    <n v="0.10000000149011612"/>
    <n v="5"/>
    <m/>
    <m/>
    <m/>
    <x v="0"/>
    <n v="0.40000000596046448"/>
    <n v="15"/>
    <m/>
    <m/>
    <m/>
    <x v="0"/>
    <n v="0.40000000596046448"/>
    <n v="15"/>
    <m/>
    <m/>
    <m/>
    <n v="4"/>
    <n v="2"/>
    <n v="12"/>
    <n v="10"/>
    <n v="8"/>
    <n v="10"/>
    <n v="5"/>
    <n v="2"/>
    <n v="0"/>
    <n v="0"/>
    <n v="0"/>
    <n v="0"/>
    <n v="29"/>
    <n v="24"/>
    <n v="0"/>
    <x v="1"/>
    <x v="0"/>
    <x v="1"/>
    <x v="0"/>
    <x v="1"/>
    <x v="0"/>
    <x v="0"/>
    <x v="1"/>
    <x v="0"/>
  </r>
  <r>
    <x v="0"/>
    <x v="5"/>
    <s v="Nan Kway St. John Catholic Church"/>
    <s v="MMR001CMP024"/>
    <s v="GCA"/>
    <s v="Rural"/>
    <n v="67"/>
    <n v="327"/>
    <n v="68"/>
    <n v="327"/>
    <n v="68"/>
    <n v="327"/>
    <s v="Focal point"/>
    <x v="1"/>
    <n v="0"/>
    <m/>
    <m/>
    <m/>
    <m/>
    <x v="0"/>
    <n v="5"/>
    <n v="30"/>
    <n v="15"/>
    <n v="15"/>
    <m/>
    <x v="0"/>
    <n v="5"/>
    <n v="30"/>
    <n v="15"/>
    <n v="15"/>
    <m/>
    <x v="0"/>
    <n v="5"/>
    <n v="30"/>
    <n v="15"/>
    <n v="15"/>
    <m/>
    <n v="10"/>
    <n v="7"/>
    <n v="31"/>
    <n v="27"/>
    <n v="21"/>
    <n v="18"/>
    <n v="6"/>
    <n v="15"/>
    <n v="0"/>
    <n v="0"/>
    <n v="0"/>
    <n v="0"/>
    <n v="68"/>
    <n v="67"/>
    <n v="0"/>
    <x v="1"/>
    <x v="0"/>
    <x v="0"/>
    <x v="1"/>
    <x v="1"/>
    <x v="1"/>
    <x v="1"/>
    <x v="0"/>
    <x v="1"/>
  </r>
  <r>
    <x v="0"/>
    <x v="4"/>
    <s v="Woi Chyai "/>
    <s v="MMR001CMP116"/>
    <s v="NGCA"/>
    <s v="Urban"/>
    <n v="1344"/>
    <n v="6811"/>
    <n v="352"/>
    <n v="1884"/>
    <m/>
    <n v="6602"/>
    <s v="Focal point"/>
    <x v="1"/>
    <n v="0"/>
    <m/>
    <m/>
    <m/>
    <m/>
    <x v="1"/>
    <n v="0"/>
    <m/>
    <m/>
    <m/>
    <m/>
    <x v="0"/>
    <n v="0.5"/>
    <n v="15"/>
    <n v="5"/>
    <m/>
    <m/>
    <x v="0"/>
    <n v="0.5"/>
    <n v="15"/>
    <n v="5"/>
    <m/>
    <m/>
    <n v="86"/>
    <n v="112"/>
    <n v="193"/>
    <n v="179"/>
    <n v="134"/>
    <n v="133"/>
    <n v="198"/>
    <n v="240"/>
    <n v="14"/>
    <n v="18"/>
    <n v="0"/>
    <n v="0"/>
    <n v="611"/>
    <n v="664"/>
    <n v="32"/>
    <x v="1"/>
    <x v="1"/>
    <x v="1"/>
    <x v="1"/>
    <x v="1"/>
    <x v="0"/>
    <x v="0"/>
    <x v="1"/>
    <x v="0"/>
  </r>
  <r>
    <x v="0"/>
    <x v="2"/>
    <s v="Hpun Lum Yang "/>
    <s v="MMR001CMP122"/>
    <s v="NGCA"/>
    <s v="Rural"/>
    <n v="662"/>
    <n v="3293"/>
    <n v="586"/>
    <n v="2829"/>
    <n v="586"/>
    <n v="2829"/>
    <s v="Focal point"/>
    <x v="1"/>
    <n v="0"/>
    <m/>
    <m/>
    <m/>
    <m/>
    <x v="1"/>
    <n v="0"/>
    <m/>
    <m/>
    <m/>
    <m/>
    <x v="0"/>
    <n v="7"/>
    <m/>
    <n v="40"/>
    <m/>
    <m/>
    <x v="0"/>
    <n v="7"/>
    <m/>
    <n v="40"/>
    <m/>
    <m/>
    <n v="66"/>
    <n v="69"/>
    <n v="175"/>
    <n v="205"/>
    <n v="185"/>
    <n v="196"/>
    <n v="20"/>
    <n v="30"/>
    <n v="13"/>
    <n v="39"/>
    <n v="0"/>
    <n v="0"/>
    <n v="0"/>
    <n v="0"/>
    <n v="0"/>
    <x v="1"/>
    <x v="1"/>
    <x v="1"/>
    <x v="1"/>
    <x v="1"/>
    <x v="0"/>
    <x v="0"/>
    <x v="1"/>
    <x v="0"/>
  </r>
  <r>
    <x v="0"/>
    <x v="2"/>
    <s v="Je Yang Hka "/>
    <s v="MMR001CMP121"/>
    <s v="NGCA"/>
    <s v="Rural"/>
    <n v="1695"/>
    <n v="7145"/>
    <n v="1501"/>
    <n v="8042"/>
    <n v="1643"/>
    <n v="8780"/>
    <s v="Focal point"/>
    <x v="1"/>
    <n v="0"/>
    <m/>
    <m/>
    <m/>
    <m/>
    <x v="1"/>
    <n v="0"/>
    <m/>
    <m/>
    <m/>
    <m/>
    <x v="0"/>
    <n v="1"/>
    <m/>
    <n v="10"/>
    <m/>
    <m/>
    <x v="0"/>
    <n v="1"/>
    <m/>
    <n v="10"/>
    <m/>
    <m/>
    <n v="295"/>
    <n v="247"/>
    <n v="930"/>
    <n v="883"/>
    <n v="142"/>
    <n v="163"/>
    <n v="25"/>
    <n v="35"/>
    <n v="23"/>
    <n v="85"/>
    <n v="0"/>
    <n v="0"/>
    <n v="1392"/>
    <n v="1328"/>
    <n v="0"/>
    <x v="0"/>
    <x v="1"/>
    <x v="1"/>
    <x v="1"/>
    <x v="1"/>
    <x v="0"/>
    <x v="0"/>
    <x v="1"/>
    <x v="1"/>
  </r>
  <r>
    <x v="0"/>
    <x v="2"/>
    <s v="Man Bung Catholic compound"/>
    <s v="MMR001CMP062"/>
    <s v="GCA"/>
    <s v="Urban"/>
    <n v="261"/>
    <n v="1155"/>
    <n v="259"/>
    <n v="1160"/>
    <n v="259"/>
    <n v="0"/>
    <s v="Focal point"/>
    <x v="1"/>
    <n v="0"/>
    <n v="0"/>
    <n v="0"/>
    <n v="0"/>
    <m/>
    <x v="0"/>
    <n v="0.20000000298023224"/>
    <n v="15"/>
    <n v="4"/>
    <n v="4"/>
    <m/>
    <x v="0"/>
    <n v="3.2000000476837158"/>
    <n v="60"/>
    <n v="25"/>
    <n v="25"/>
    <m/>
    <x v="0"/>
    <n v="3.2000000476837158"/>
    <n v="60"/>
    <n v="25"/>
    <n v="25"/>
    <m/>
    <n v="21"/>
    <n v="29"/>
    <n v="87"/>
    <n v="124"/>
    <n v="75"/>
    <n v="56"/>
    <n v="18"/>
    <n v="32"/>
    <n v="4"/>
    <n v="0"/>
    <n v="0"/>
    <n v="0"/>
    <n v="201"/>
    <n v="241"/>
    <n v="0"/>
    <x v="0"/>
    <x v="1"/>
    <x v="1"/>
    <x v="1"/>
    <x v="1"/>
    <x v="0"/>
    <x v="1"/>
    <x v="1"/>
    <x v="0"/>
  </r>
  <r>
    <x v="0"/>
    <x v="2"/>
    <s v="Dum Bung "/>
    <s v="MMR001CMP123"/>
    <s v="NGCA"/>
    <s v="Rural"/>
    <n v="116"/>
    <n v="595"/>
    <n v="115"/>
    <n v="605"/>
    <n v="115"/>
    <n v="605"/>
    <s v="Focal point"/>
    <x v="1"/>
    <n v="0"/>
    <m/>
    <m/>
    <m/>
    <m/>
    <x v="1"/>
    <n v="0"/>
    <m/>
    <m/>
    <m/>
    <m/>
    <x v="0"/>
    <n v="35"/>
    <n v="720"/>
    <n v="120"/>
    <m/>
    <m/>
    <x v="0"/>
    <n v="35"/>
    <n v="720"/>
    <n v="120"/>
    <m/>
    <m/>
    <n v="19"/>
    <n v="19"/>
    <n v="82"/>
    <n v="73"/>
    <n v="8"/>
    <n v="21"/>
    <n v="4"/>
    <n v="8"/>
    <n v="3"/>
    <n v="10"/>
    <n v="0"/>
    <n v="0"/>
    <n v="113"/>
    <n v="121"/>
    <n v="0"/>
    <x v="1"/>
    <x v="1"/>
    <x v="1"/>
    <x v="1"/>
    <x v="1"/>
    <x v="0"/>
    <x v="0"/>
    <x v="1"/>
    <x v="0"/>
  </r>
  <r>
    <x v="0"/>
    <x v="1"/>
    <s v="Man Wing Baptist Church"/>
    <s v="MMR001CMP133"/>
    <s v="GCA"/>
    <s v="Rural"/>
    <n v="111"/>
    <n v="541"/>
    <n v="107"/>
    <n v="525"/>
    <n v="111"/>
    <n v="525"/>
    <s v="Focal point"/>
    <x v="0"/>
    <n v="0"/>
    <n v="15"/>
    <n v="5"/>
    <m/>
    <m/>
    <x v="0"/>
    <n v="0"/>
    <n v="20"/>
    <m/>
    <m/>
    <m/>
    <x v="0"/>
    <n v="0"/>
    <n v="15"/>
    <n v="5"/>
    <m/>
    <m/>
    <x v="0"/>
    <n v="0"/>
    <n v="15"/>
    <n v="5"/>
    <m/>
    <m/>
    <n v="8"/>
    <n v="13"/>
    <n v="97"/>
    <n v="71"/>
    <n v="26"/>
    <n v="26"/>
    <n v="6"/>
    <n v="3"/>
    <n v="2"/>
    <n v="0"/>
    <n v="0"/>
    <n v="0"/>
    <n v="137"/>
    <n v="113"/>
    <n v="0"/>
    <x v="0"/>
    <x v="0"/>
    <x v="0"/>
    <x v="0"/>
    <x v="0"/>
    <x v="0"/>
    <x v="0"/>
    <x v="0"/>
    <x v="0"/>
  </r>
  <r>
    <x v="0"/>
    <x v="5"/>
    <s v="Jan Mai Kawng Catholic Church"/>
    <s v="MMR001CMP019"/>
    <s v="GCA"/>
    <s v="Urban"/>
    <n v="105"/>
    <n v="462"/>
    <n v="103"/>
    <n v="462"/>
    <n v="123"/>
    <n v="463"/>
    <s v="Focal point"/>
    <x v="1"/>
    <n v="0"/>
    <m/>
    <m/>
    <m/>
    <m/>
    <x v="0"/>
    <n v="3"/>
    <n v="20"/>
    <n v="10"/>
    <m/>
    <m/>
    <x v="0"/>
    <n v="3"/>
    <n v="20"/>
    <n v="10"/>
    <m/>
    <m/>
    <x v="0"/>
    <n v="3"/>
    <n v="20"/>
    <n v="10"/>
    <m/>
    <m/>
    <n v="18"/>
    <n v="18"/>
    <n v="58"/>
    <n v="44"/>
    <n v="27"/>
    <n v="26"/>
    <n v="5"/>
    <n v="16"/>
    <n v="3"/>
    <n v="0"/>
    <n v="0"/>
    <n v="0"/>
    <n v="158"/>
    <n v="104"/>
    <n v="0"/>
    <x v="1"/>
    <x v="0"/>
    <x v="1"/>
    <x v="1"/>
    <x v="0"/>
    <x v="0"/>
    <x v="0"/>
    <x v="0"/>
    <x v="1"/>
  </r>
  <r>
    <x v="0"/>
    <x v="4"/>
    <s v="Maina Catholic Church (St. Joseph)"/>
    <s v="MMR001CMP029"/>
    <s v="GCA"/>
    <s v="Rural"/>
    <n v="222"/>
    <n v="1208"/>
    <n v="222"/>
    <n v="1208"/>
    <n v="222"/>
    <n v="1208"/>
    <s v="Focal point"/>
    <x v="1"/>
    <n v="0"/>
    <m/>
    <m/>
    <m/>
    <m/>
    <x v="0"/>
    <n v="0.5"/>
    <m/>
    <n v="10"/>
    <m/>
    <m/>
    <x v="0"/>
    <n v="0.5"/>
    <m/>
    <n v="10"/>
    <m/>
    <m/>
    <x v="0"/>
    <n v="0.5"/>
    <m/>
    <n v="10"/>
    <m/>
    <m/>
    <n v="42"/>
    <n v="44"/>
    <n v="77"/>
    <n v="90"/>
    <n v="68"/>
    <n v="61"/>
    <n v="38"/>
    <n v="60"/>
    <n v="6"/>
    <n v="0"/>
    <n v="0"/>
    <n v="0"/>
    <n v="225"/>
    <n v="255"/>
    <n v="0"/>
    <x v="0"/>
    <x v="0"/>
    <x v="1"/>
    <x v="1"/>
    <x v="0"/>
    <x v="0"/>
    <x v="0"/>
    <x v="0"/>
    <x v="0"/>
  </r>
  <r>
    <x v="0"/>
    <x v="6"/>
    <s v="Shwe Gu Catholic Church"/>
    <s v="MMR001CMP068"/>
    <s v="GCA"/>
    <s v="Urban"/>
    <n v="41"/>
    <n v="152"/>
    <n v="38"/>
    <n v="165"/>
    <n v="38"/>
    <n v="0"/>
    <s v="Focal point"/>
    <x v="1"/>
    <n v="0"/>
    <m/>
    <m/>
    <m/>
    <m/>
    <x v="0"/>
    <n v="1.6000000238418579"/>
    <n v="30"/>
    <n v="15"/>
    <n v="15"/>
    <m/>
    <x v="0"/>
    <n v="1.6000000238418579"/>
    <n v="30"/>
    <n v="15"/>
    <n v="15"/>
    <m/>
    <x v="0"/>
    <n v="1.6000000238418579"/>
    <n v="30"/>
    <n v="15"/>
    <n v="15"/>
    <m/>
    <n v="4"/>
    <n v="2"/>
    <n v="18"/>
    <n v="22"/>
    <n v="12"/>
    <n v="19"/>
    <n v="4"/>
    <n v="6"/>
    <n v="0"/>
    <n v="0"/>
    <n v="0"/>
    <n v="0"/>
    <n v="38"/>
    <n v="49"/>
    <n v="0"/>
    <x v="0"/>
    <x v="0"/>
    <x v="0"/>
    <x v="0"/>
    <x v="0"/>
    <x v="0"/>
    <x v="0"/>
    <x v="0"/>
    <x v="0"/>
  </r>
  <r>
    <x v="0"/>
    <x v="3"/>
    <s v="AD-2000 Tharthana Compound"/>
    <s v="MMR001CMP050"/>
    <s v="GCA"/>
    <s v="Urban"/>
    <n v="274"/>
    <n v="1349"/>
    <n v="255"/>
    <n v="1126"/>
    <n v="255"/>
    <n v="0"/>
    <s v="Focal point"/>
    <x v="1"/>
    <n v="0"/>
    <m/>
    <m/>
    <m/>
    <m/>
    <x v="1"/>
    <n v="0"/>
    <m/>
    <m/>
    <m/>
    <m/>
    <x v="0"/>
    <n v="0.40000000596046448"/>
    <n v="15"/>
    <n v="5"/>
    <n v="5"/>
    <m/>
    <x v="0"/>
    <n v="0.40000000596046448"/>
    <n v="15"/>
    <n v="5"/>
    <n v="5"/>
    <m/>
    <n v="15"/>
    <n v="20"/>
    <n v="174"/>
    <n v="161"/>
    <n v="62"/>
    <n v="49"/>
    <n v="31"/>
    <n v="65"/>
    <n v="3"/>
    <n v="5"/>
    <n v="0"/>
    <n v="0"/>
    <n v="282"/>
    <n v="295"/>
    <n v="8"/>
    <x v="0"/>
    <x v="0"/>
    <x v="0"/>
    <x v="0"/>
    <x v="0"/>
    <x v="0"/>
    <x v="0"/>
    <x v="0"/>
    <x v="0"/>
  </r>
  <r>
    <x v="0"/>
    <x v="1"/>
    <s v="Lana Zup Ja "/>
    <s v="MMR001CMP128"/>
    <s v="NGCA"/>
    <s v="Rural"/>
    <n v="545"/>
    <n v="2560"/>
    <n v="553"/>
    <n v="2692"/>
    <n v="553"/>
    <n v="0"/>
    <s v="Committee"/>
    <x v="1"/>
    <n v="0"/>
    <m/>
    <m/>
    <m/>
    <m/>
    <x v="1"/>
    <n v="0"/>
    <m/>
    <m/>
    <m/>
    <m/>
    <x v="0"/>
    <n v="0.20000000298023224"/>
    <n v="15"/>
    <n v="5"/>
    <n v="5"/>
    <m/>
    <x v="0"/>
    <n v="0.20000000298023224"/>
    <n v="15"/>
    <n v="5"/>
    <n v="5"/>
    <m/>
    <n v="46"/>
    <n v="66"/>
    <n v="274"/>
    <n v="354"/>
    <n v="210"/>
    <n v="156"/>
    <n v="0"/>
    <n v="0"/>
    <n v="9"/>
    <n v="38"/>
    <n v="16"/>
    <n v="0"/>
    <n v="530"/>
    <n v="576"/>
    <n v="63"/>
    <x v="0"/>
    <x v="0"/>
    <x v="1"/>
    <x v="0"/>
    <x v="0"/>
    <x v="0"/>
    <x v="0"/>
    <x v="1"/>
    <x v="0"/>
  </r>
  <r>
    <x v="0"/>
    <x v="1"/>
    <s v="Man Wing Catholic Church 1"/>
    <s v="MMR001CMP228"/>
    <s v="GCA"/>
    <s v="Rural"/>
    <n v="123"/>
    <n v="555"/>
    <n v="443"/>
    <n v="2248"/>
    <n v="443"/>
    <n v="0"/>
    <s v="Committee"/>
    <x v="1"/>
    <n v="0"/>
    <m/>
    <m/>
    <m/>
    <m/>
    <x v="0"/>
    <n v="0.20000000298023224"/>
    <n v="10"/>
    <n v="5"/>
    <n v="5"/>
    <m/>
    <x v="0"/>
    <n v="0.20000000298023224"/>
    <n v="20"/>
    <n v="5"/>
    <n v="5"/>
    <m/>
    <x v="0"/>
    <n v="0.20000000298023224"/>
    <n v="20"/>
    <n v="5"/>
    <n v="5"/>
    <m/>
    <n v="53"/>
    <n v="53"/>
    <n v="268"/>
    <n v="211"/>
    <n v="93"/>
    <n v="122"/>
    <n v="32"/>
    <n v="39"/>
    <n v="7"/>
    <n v="8"/>
    <n v="0"/>
    <n v="0"/>
    <n v="446"/>
    <n v="425"/>
    <n v="15"/>
    <x v="1"/>
    <x v="1"/>
    <x v="0"/>
    <x v="0"/>
    <x v="0"/>
    <x v="0"/>
    <x v="1"/>
    <x v="0"/>
    <x v="0"/>
  </r>
  <r>
    <x v="0"/>
    <x v="4"/>
    <s v="Maga Yang "/>
    <s v="MMR001CMP119"/>
    <s v="NGCA"/>
    <s v="Rural"/>
    <n v="608"/>
    <n v="2639"/>
    <n v="500"/>
    <n v="2145"/>
    <n v="586"/>
    <n v="2614"/>
    <s v="Focal point"/>
    <x v="1"/>
    <n v="0"/>
    <m/>
    <m/>
    <m/>
    <m/>
    <x v="1"/>
    <n v="0"/>
    <m/>
    <m/>
    <m/>
    <m/>
    <x v="1"/>
    <n v="0"/>
    <m/>
    <n v="0"/>
    <m/>
    <m/>
    <x v="0"/>
    <n v="80"/>
    <m/>
    <n v="240"/>
    <m/>
    <m/>
    <n v="70"/>
    <n v="60"/>
    <n v="246"/>
    <n v="112"/>
    <n v="17"/>
    <n v="35"/>
    <n v="13"/>
    <n v="28"/>
    <n v="10"/>
    <n v="26"/>
    <n v="7"/>
    <n v="0"/>
    <n v="346"/>
    <n v="235"/>
    <n v="0"/>
    <x v="0"/>
    <x v="1"/>
    <x v="1"/>
    <x v="1"/>
    <x v="1"/>
    <x v="0"/>
    <x v="0"/>
    <x v="1"/>
    <x v="0"/>
  </r>
  <r>
    <x v="0"/>
    <x v="5"/>
    <s v="Tat Kone Galile Baptist Church"/>
    <s v="MMR001CMP003"/>
    <s v="GCA"/>
    <s v="Urban"/>
    <n v="32"/>
    <n v="146"/>
    <n v="28"/>
    <n v="138"/>
    <n v="32"/>
    <n v="161"/>
    <s v="Committee"/>
    <x v="1"/>
    <n v="0"/>
    <m/>
    <m/>
    <m/>
    <m/>
    <x v="0"/>
    <n v="0.20000000298023224"/>
    <n v="10"/>
    <n v="5"/>
    <m/>
    <m/>
    <x v="0"/>
    <n v="0.30000001192092896"/>
    <n v="15"/>
    <n v="5"/>
    <m/>
    <m/>
    <x v="0"/>
    <n v="1"/>
    <n v="30"/>
    <n v="10"/>
    <m/>
    <m/>
    <n v="3"/>
    <n v="2"/>
    <n v="13"/>
    <n v="18"/>
    <n v="8"/>
    <n v="15"/>
    <n v="2"/>
    <n v="5"/>
    <n v="0"/>
    <n v="0"/>
    <n v="0"/>
    <n v="0"/>
    <n v="26"/>
    <n v="40"/>
    <n v="0"/>
    <x v="0"/>
    <x v="0"/>
    <x v="0"/>
    <x v="0"/>
    <x v="0"/>
    <x v="0"/>
    <x v="0"/>
    <x v="0"/>
    <x v="0"/>
  </r>
  <r>
    <x v="0"/>
    <x v="5"/>
    <s v="Shwe Zet Baptist Church"/>
    <s v="MMR001CMP009"/>
    <s v="GCA"/>
    <s v="Urban"/>
    <n v="90"/>
    <n v="487"/>
    <n v="75"/>
    <n v="423"/>
    <n v="91"/>
    <n v="491"/>
    <s v="Focal point"/>
    <x v="1"/>
    <n v="0"/>
    <m/>
    <m/>
    <m/>
    <m/>
    <x v="0"/>
    <n v="0.52499997615814209"/>
    <n v="15"/>
    <n v="5"/>
    <m/>
    <m/>
    <x v="0"/>
    <n v="0.52499997615814209"/>
    <n v="15"/>
    <n v="5"/>
    <m/>
    <m/>
    <x v="0"/>
    <n v="0.52499997615814209"/>
    <n v="15"/>
    <n v="5"/>
    <m/>
    <m/>
    <n v="20"/>
    <n v="17"/>
    <n v="39"/>
    <n v="24"/>
    <n v="22"/>
    <n v="30"/>
    <n v="14"/>
    <n v="6"/>
    <n v="7"/>
    <n v="7"/>
    <n v="6"/>
    <n v="5"/>
    <n v="95"/>
    <n v="97"/>
    <n v="25"/>
    <x v="1"/>
    <x v="1"/>
    <x v="0"/>
    <x v="0"/>
    <x v="0"/>
    <x v="1"/>
    <x v="1"/>
    <x v="0"/>
    <x v="0"/>
  </r>
  <r>
    <x v="0"/>
    <x v="5"/>
    <s v="Jan Mai Kawng Baptist Church"/>
    <s v="MMR001CMP018"/>
    <s v="GCA"/>
    <s v="Urban"/>
    <n v="203"/>
    <n v="1072"/>
    <n v="198"/>
    <n v="1084"/>
    <n v="204"/>
    <n v="1104"/>
    <s v="Focal point"/>
    <x v="1"/>
    <n v="0"/>
    <m/>
    <m/>
    <m/>
    <m/>
    <x v="0"/>
    <n v="0.40000000596046448"/>
    <n v="3"/>
    <m/>
    <m/>
    <m/>
    <x v="0"/>
    <n v="0.20000000298023224"/>
    <n v="20"/>
    <n v="10"/>
    <m/>
    <m/>
    <x v="0"/>
    <n v="2"/>
    <n v="50"/>
    <n v="20"/>
    <m/>
    <m/>
    <n v="16"/>
    <n v="24"/>
    <n v="85"/>
    <n v="90"/>
    <n v="61"/>
    <n v="53"/>
    <n v="46"/>
    <n v="48"/>
    <n v="0"/>
    <n v="0"/>
    <n v="0"/>
    <n v="0"/>
    <n v="208"/>
    <n v="215"/>
    <n v="0"/>
    <x v="1"/>
    <x v="1"/>
    <x v="1"/>
    <x v="1"/>
    <x v="1"/>
    <x v="1"/>
    <x v="1"/>
    <x v="0"/>
    <x v="1"/>
  </r>
  <r>
    <x v="0"/>
    <x v="5"/>
    <s v="Tat Kone Baptist Church"/>
    <s v="MMR001CMP001"/>
    <s v="GCA"/>
    <s v="Urban"/>
    <n v="54"/>
    <n v="355"/>
    <n v="51"/>
    <n v="273"/>
    <n v="67"/>
    <n v="365"/>
    <s v="Committee"/>
    <x v="0"/>
    <n v="1"/>
    <n v="30"/>
    <n v="10"/>
    <m/>
    <m/>
    <x v="0"/>
    <n v="1"/>
    <n v="30"/>
    <n v="10"/>
    <m/>
    <m/>
    <x v="0"/>
    <n v="1"/>
    <n v="30"/>
    <n v="10"/>
    <m/>
    <m/>
    <x v="0"/>
    <n v="2"/>
    <n v="50"/>
    <n v="20"/>
    <m/>
    <m/>
    <n v="8"/>
    <n v="6"/>
    <n v="15"/>
    <n v="17"/>
    <n v="6"/>
    <n v="10"/>
    <n v="8"/>
    <n v="15"/>
    <n v="0"/>
    <n v="0"/>
    <n v="0"/>
    <n v="0"/>
    <n v="37"/>
    <n v="48"/>
    <n v="0"/>
    <x v="0"/>
    <x v="0"/>
    <x v="0"/>
    <x v="0"/>
    <x v="0"/>
    <x v="0"/>
    <x v="0"/>
    <x v="0"/>
    <x v="0"/>
  </r>
  <r>
    <x v="0"/>
    <x v="5"/>
    <s v="Le Kone Bethlehem Church"/>
    <s v="MMR001CMP015"/>
    <s v="GCA"/>
    <s v="Urban"/>
    <n v="108"/>
    <n v="605"/>
    <n v="17"/>
    <n v="176"/>
    <n v="96"/>
    <n v="544"/>
    <s v="Focal point"/>
    <x v="1"/>
    <n v="0"/>
    <m/>
    <m/>
    <m/>
    <m/>
    <x v="0"/>
    <n v="0.10000000149011612"/>
    <m/>
    <m/>
    <m/>
    <m/>
    <x v="0"/>
    <n v="0.5"/>
    <m/>
    <m/>
    <m/>
    <m/>
    <x v="0"/>
    <n v="0.5"/>
    <m/>
    <m/>
    <m/>
    <m/>
    <n v="7"/>
    <n v="3"/>
    <n v="8"/>
    <n v="9"/>
    <n v="26"/>
    <n v="24"/>
    <n v="24"/>
    <n v="24"/>
    <n v="0"/>
    <n v="0"/>
    <n v="0"/>
    <n v="0"/>
    <n v="65"/>
    <n v="50"/>
    <n v="0"/>
    <x v="0"/>
    <x v="0"/>
    <x v="0"/>
    <x v="0"/>
    <x v="0"/>
    <x v="0"/>
    <x v="0"/>
    <x v="0"/>
    <x v="0"/>
  </r>
  <r>
    <x v="0"/>
    <x v="7"/>
    <s v="Lung Sut"/>
    <s v="MMR001CMP234"/>
    <s v="GCA"/>
    <s v="Urban"/>
    <n v="59"/>
    <n v="235"/>
    <n v="59"/>
    <n v="235"/>
    <n v="59"/>
    <n v="235"/>
    <s v="Focal point"/>
    <x v="1"/>
    <n v="0"/>
    <m/>
    <m/>
    <m/>
    <m/>
    <x v="0"/>
    <n v="0.20000000298023224"/>
    <n v="5"/>
    <m/>
    <m/>
    <m/>
    <x v="0"/>
    <n v="1"/>
    <n v="30"/>
    <n v="10"/>
    <m/>
    <m/>
    <x v="0"/>
    <n v="3"/>
    <n v="1.2000000476837158"/>
    <n v="30"/>
    <m/>
    <m/>
    <n v="9"/>
    <n v="6"/>
    <n v="23"/>
    <n v="12"/>
    <n v="13"/>
    <n v="6"/>
    <n v="8"/>
    <n v="12"/>
    <n v="0"/>
    <n v="0"/>
    <n v="0"/>
    <n v="0"/>
    <n v="53"/>
    <n v="36"/>
    <n v="0"/>
    <x v="1"/>
    <x v="0"/>
    <x v="1"/>
    <x v="1"/>
    <x v="0"/>
    <x v="1"/>
    <x v="0"/>
    <x v="0"/>
    <x v="1"/>
  </r>
  <r>
    <x v="0"/>
    <x v="5"/>
    <s v="Tat Kone San Pya Baptist Church"/>
    <s v="MMR001CMP005"/>
    <s v="GCA"/>
    <s v="Urban"/>
    <n v="43"/>
    <n v="216"/>
    <n v="32"/>
    <n v="171"/>
    <n v="43"/>
    <n v="216"/>
    <s v="Focal point"/>
    <x v="0"/>
    <n v="0.25"/>
    <n v="3"/>
    <n v="1"/>
    <m/>
    <m/>
    <x v="0"/>
    <n v="0.10000000149011612"/>
    <n v="20"/>
    <n v="10"/>
    <m/>
    <m/>
    <x v="0"/>
    <n v="0.20000000298023224"/>
    <n v="25"/>
    <n v="10"/>
    <m/>
    <m/>
    <x v="0"/>
    <n v="0.20000000298023224"/>
    <n v="25"/>
    <n v="10"/>
    <m/>
    <m/>
    <n v="6"/>
    <n v="3"/>
    <n v="14"/>
    <n v="11"/>
    <n v="19"/>
    <n v="15"/>
    <n v="4"/>
    <n v="1"/>
    <n v="0"/>
    <n v="0"/>
    <n v="0"/>
    <n v="0"/>
    <n v="43"/>
    <n v="30"/>
    <n v="0"/>
    <x v="1"/>
    <x v="1"/>
    <x v="1"/>
    <x v="1"/>
    <x v="1"/>
    <x v="1"/>
    <x v="1"/>
    <x v="1"/>
    <x v="1"/>
  </r>
  <r>
    <x v="0"/>
    <x v="5"/>
    <s v="Le Kone Ziun Baptist Church "/>
    <s v="MMR001CMP014"/>
    <s v="GCA"/>
    <s v="Urban"/>
    <n v="138"/>
    <n v="697"/>
    <n v="82"/>
    <n v="467"/>
    <n v="138"/>
    <n v="697"/>
    <s v="Focal point"/>
    <x v="1"/>
    <n v="0"/>
    <m/>
    <m/>
    <m/>
    <m/>
    <x v="0"/>
    <n v="0.10000000149011612"/>
    <n v="5"/>
    <m/>
    <m/>
    <m/>
    <x v="0"/>
    <n v="0.30000001192092896"/>
    <n v="10"/>
    <m/>
    <m/>
    <m/>
    <x v="0"/>
    <n v="0.30000001192092896"/>
    <n v="10"/>
    <m/>
    <m/>
    <m/>
    <n v="10"/>
    <n v="10"/>
    <n v="50"/>
    <n v="40"/>
    <n v="61"/>
    <n v="50"/>
    <n v="43"/>
    <n v="50"/>
    <n v="0"/>
    <n v="0"/>
    <n v="0"/>
    <n v="0"/>
    <n v="164"/>
    <n v="150"/>
    <n v="0"/>
    <x v="0"/>
    <x v="0"/>
    <x v="0"/>
    <x v="0"/>
    <x v="0"/>
    <x v="0"/>
    <x v="0"/>
    <x v="0"/>
    <x v="0"/>
  </r>
  <r>
    <x v="0"/>
    <x v="5"/>
    <s v="Njang Dung Baptist Church "/>
    <s v="MMR001CMP002"/>
    <s v="GCA"/>
    <s v="Urban"/>
    <n v="57"/>
    <n v="233"/>
    <n v="58"/>
    <n v="241"/>
    <n v="58"/>
    <n v="241"/>
    <s v="Focal point"/>
    <x v="1"/>
    <n v="0"/>
    <m/>
    <m/>
    <m/>
    <m/>
    <x v="1"/>
    <n v="0"/>
    <m/>
    <m/>
    <m/>
    <m/>
    <x v="0"/>
    <n v="0.20000000298023224"/>
    <m/>
    <n v="15"/>
    <m/>
    <m/>
    <x v="0"/>
    <n v="0.20000000298023224"/>
    <m/>
    <n v="15"/>
    <m/>
    <m/>
    <n v="6"/>
    <n v="6"/>
    <n v="21"/>
    <n v="27"/>
    <n v="12"/>
    <n v="12"/>
    <n v="1"/>
    <n v="5"/>
    <n v="6"/>
    <n v="8"/>
    <m/>
    <n v="0"/>
    <n v="40"/>
    <n v="50"/>
    <n v="0"/>
    <x v="0"/>
    <x v="1"/>
    <x v="1"/>
    <x v="0"/>
    <x v="1"/>
    <x v="0"/>
    <x v="1"/>
    <x v="0"/>
    <x v="0"/>
  </r>
  <r>
    <x v="0"/>
    <x v="5"/>
    <s v="Kyun Pin Thar Baptist Church"/>
    <s v="MMR001CMP013"/>
    <s v="GCA"/>
    <s v="Urban"/>
    <n v="44"/>
    <n v="191"/>
    <n v="18"/>
    <n v="65"/>
    <n v="44"/>
    <n v="191"/>
    <s v="Committee"/>
    <x v="1"/>
    <n v="0"/>
    <m/>
    <m/>
    <m/>
    <m/>
    <x v="0"/>
    <n v="0.20000000298023224"/>
    <n v="5"/>
    <m/>
    <m/>
    <m/>
    <x v="0"/>
    <n v="2"/>
    <n v="5"/>
    <m/>
    <m/>
    <m/>
    <x v="0"/>
    <n v="1"/>
    <n v="20"/>
    <m/>
    <m/>
    <m/>
    <n v="1"/>
    <n v="4"/>
    <n v="6"/>
    <n v="4"/>
    <n v="4"/>
    <n v="4"/>
    <n v="3"/>
    <n v="2"/>
    <n v="5"/>
    <n v="16"/>
    <n v="24"/>
    <n v="15"/>
    <n v="14"/>
    <n v="11"/>
    <n v="60"/>
    <x v="1"/>
    <x v="0"/>
    <x v="1"/>
    <x v="0"/>
    <x v="0"/>
    <x v="0"/>
    <x v="0"/>
    <x v="0"/>
    <x v="1"/>
  </r>
  <r>
    <x v="0"/>
    <x v="8"/>
    <s v="Mang Hawng Baptist Church"/>
    <s v="MMR001CMP077"/>
    <s v="GCA"/>
    <s v="Mixed"/>
    <n v="18"/>
    <n v="79"/>
    <n v="18"/>
    <n v="81"/>
    <n v="18"/>
    <n v="81"/>
    <s v="Committee"/>
    <x v="0"/>
    <n v="0"/>
    <m/>
    <m/>
    <m/>
    <m/>
    <x v="0"/>
    <n v="0"/>
    <m/>
    <m/>
    <m/>
    <m/>
    <x v="0"/>
    <n v="0.5"/>
    <n v="15"/>
    <m/>
    <m/>
    <m/>
    <x v="0"/>
    <n v="0.5"/>
    <n v="15"/>
    <m/>
    <m/>
    <m/>
    <n v="5"/>
    <n v="3"/>
    <n v="15"/>
    <n v="8"/>
    <n v="2"/>
    <n v="3"/>
    <n v="1"/>
    <n v="3"/>
    <n v="0"/>
    <n v="0"/>
    <n v="0"/>
    <n v="0"/>
    <n v="23"/>
    <n v="17"/>
    <n v="0"/>
    <x v="0"/>
    <x v="0"/>
    <x v="0"/>
    <x v="0"/>
    <x v="0"/>
    <x v="0"/>
    <x v="0"/>
    <x v="0"/>
    <x v="0"/>
  </r>
  <r>
    <x v="0"/>
    <x v="8"/>
    <s v="Nat Gyi Kone Baptist Church "/>
    <s v="MMR001CMP079"/>
    <s v="GCA"/>
    <s v="Urban"/>
    <n v="14"/>
    <n v="44"/>
    <n v="12"/>
    <n v="42"/>
    <n v="12"/>
    <n v="42"/>
    <s v="Focal point"/>
    <x v="0"/>
    <n v="0.40000000596046448"/>
    <n v="15"/>
    <m/>
    <m/>
    <m/>
    <x v="0"/>
    <n v="0.60000002384185791"/>
    <n v="20"/>
    <m/>
    <m/>
    <m/>
    <x v="0"/>
    <n v="0.60000002384185791"/>
    <n v="20"/>
    <m/>
    <m/>
    <m/>
    <x v="0"/>
    <n v="0.60000002384185791"/>
    <n v="20"/>
    <m/>
    <m/>
    <m/>
    <n v="3"/>
    <n v="2"/>
    <n v="4"/>
    <n v="4"/>
    <n v="3"/>
    <n v="4"/>
    <n v="0"/>
    <n v="0"/>
    <n v="0"/>
    <n v="0"/>
    <n v="0"/>
    <n v="0"/>
    <n v="10"/>
    <n v="10"/>
    <n v="0"/>
    <x v="0"/>
    <x v="0"/>
    <x v="0"/>
    <x v="0"/>
    <x v="0"/>
    <x v="0"/>
    <x v="0"/>
    <x v="0"/>
    <x v="0"/>
  </r>
  <r>
    <x v="0"/>
    <x v="8"/>
    <s v="Kyun Taw Baptist Church "/>
    <s v="MMR001CMP078"/>
    <s v="GCA"/>
    <s v="Mixed"/>
    <n v="13"/>
    <n v="64"/>
    <n v="13"/>
    <n v="64"/>
    <n v="13"/>
    <n v="64"/>
    <s v="Focal point"/>
    <x v="1"/>
    <n v="0"/>
    <m/>
    <m/>
    <m/>
    <m/>
    <x v="0"/>
    <n v="0.10000000149011612"/>
    <n v="5"/>
    <n v="2"/>
    <m/>
    <m/>
    <x v="0"/>
    <n v="0.40000000596046448"/>
    <n v="20"/>
    <n v="10"/>
    <m/>
    <m/>
    <x v="0"/>
    <n v="0.40000000596046448"/>
    <n v="20"/>
    <n v="10"/>
    <m/>
    <m/>
    <n v="1"/>
    <n v="0"/>
    <n v="12"/>
    <n v="5"/>
    <n v="8"/>
    <n v="1"/>
    <n v="5"/>
    <n v="3"/>
    <n v="0"/>
    <n v="0"/>
    <n v="0"/>
    <n v="0"/>
    <n v="26"/>
    <n v="9"/>
    <n v="0"/>
    <x v="0"/>
    <x v="0"/>
    <x v="0"/>
    <x v="0"/>
    <x v="0"/>
    <x v="0"/>
    <x v="0"/>
    <x v="0"/>
    <x v="0"/>
  </r>
  <r>
    <x v="0"/>
    <x v="9"/>
    <s v="Nawng Ing (Indawgyi) Baptist Church  "/>
    <s v="MMR001CMP152"/>
    <s v="GCA"/>
    <s v="Rural"/>
    <n v="18"/>
    <n v="141"/>
    <n v="13"/>
    <n v="76"/>
    <n v="19"/>
    <n v="100"/>
    <s v="Committee"/>
    <x v="1"/>
    <n v="0"/>
    <m/>
    <m/>
    <m/>
    <m/>
    <x v="0"/>
    <n v="0.30000001192092896"/>
    <n v="10"/>
    <m/>
    <m/>
    <m/>
    <x v="0"/>
    <n v="0.40000000596046448"/>
    <n v="15"/>
    <m/>
    <m/>
    <m/>
    <x v="0"/>
    <n v="0.40000000596046448"/>
    <n v="15"/>
    <m/>
    <m/>
    <m/>
    <n v="3"/>
    <n v="0"/>
    <n v="15"/>
    <n v="8"/>
    <n v="10"/>
    <n v="3"/>
    <n v="2"/>
    <n v="7"/>
    <n v="0"/>
    <n v="0"/>
    <n v="0"/>
    <n v="0"/>
    <n v="30"/>
    <n v="18"/>
    <n v="0"/>
    <x v="0"/>
    <x v="0"/>
    <x v="0"/>
    <x v="0"/>
    <x v="0"/>
    <x v="0"/>
    <x v="0"/>
    <x v="0"/>
    <x v="0"/>
  </r>
  <r>
    <x v="0"/>
    <x v="4"/>
    <s v="Qtr. 2 Myoma Baptist Church"/>
    <s v="MMR001CMP025"/>
    <s v="GCA"/>
    <s v="Urban"/>
    <n v="65"/>
    <n v="328"/>
    <n v="31"/>
    <n v="170"/>
    <n v="65"/>
    <n v="328"/>
    <s v="Committee"/>
    <x v="0"/>
    <n v="0.30000001192092896"/>
    <n v="5"/>
    <m/>
    <m/>
    <m/>
    <x v="0"/>
    <n v="0.40000000596046448"/>
    <n v="10"/>
    <m/>
    <m/>
    <m/>
    <x v="0"/>
    <n v="0.40000000596046448"/>
    <n v="10"/>
    <m/>
    <m/>
    <m/>
    <x v="0"/>
    <n v="0.40000000596046448"/>
    <n v="10"/>
    <m/>
    <m/>
    <m/>
    <n v="0"/>
    <n v="3"/>
    <n v="27"/>
    <n v="11"/>
    <n v="23"/>
    <n v="10"/>
    <n v="12"/>
    <n v="20"/>
    <n v="0"/>
    <n v="0"/>
    <n v="0"/>
    <n v="0"/>
    <n v="42"/>
    <n v="44"/>
    <n v="0"/>
    <x v="0"/>
    <x v="0"/>
    <x v="0"/>
    <x v="0"/>
    <x v="0"/>
    <x v="0"/>
    <x v="0"/>
    <x v="0"/>
    <x v="0"/>
  </r>
  <r>
    <x v="0"/>
    <x v="5"/>
    <s v="Maliyang Baptist Church"/>
    <s v="MMR001CMP016"/>
    <s v="GCA"/>
    <s v="Urban"/>
    <n v="60"/>
    <n v="293"/>
    <n v="60"/>
    <n v="293"/>
    <n v="60"/>
    <n v="293"/>
    <s v="Focal point"/>
    <x v="0"/>
    <n v="0"/>
    <n v="3"/>
    <m/>
    <m/>
    <m/>
    <x v="0"/>
    <n v="0"/>
    <n v="3"/>
    <m/>
    <m/>
    <m/>
    <x v="0"/>
    <n v="0"/>
    <n v="3"/>
    <m/>
    <m/>
    <m/>
    <x v="0"/>
    <n v="0"/>
    <m/>
    <m/>
    <m/>
    <m/>
    <n v="3"/>
    <n v="5"/>
    <n v="26"/>
    <n v="17"/>
    <n v="13"/>
    <n v="19"/>
    <n v="10"/>
    <n v="7"/>
    <n v="0"/>
    <n v="0"/>
    <n v="0"/>
    <n v="0"/>
    <n v="52"/>
    <n v="48"/>
    <n v="0"/>
    <x v="0"/>
    <x v="0"/>
    <x v="0"/>
    <x v="0"/>
    <x v="0"/>
    <x v="0"/>
    <x v="0"/>
    <x v="0"/>
    <x v="0"/>
  </r>
  <r>
    <x v="0"/>
    <x v="5"/>
    <s v="Maw Hpawng Hka Nan Baptist Church"/>
    <s v="MMR001CMP020"/>
    <s v="GCA"/>
    <s v="Rural"/>
    <n v="21"/>
    <n v="99"/>
    <n v="18"/>
    <n v="89"/>
    <n v="21"/>
    <n v="99"/>
    <s v="Committee"/>
    <x v="0"/>
    <n v="2.500000037252903E-2"/>
    <n v="15"/>
    <m/>
    <m/>
    <m/>
    <x v="0"/>
    <n v="2.500000037252903E-2"/>
    <n v="15"/>
    <m/>
    <m/>
    <m/>
    <x v="0"/>
    <n v="2.500000037252903E-2"/>
    <n v="15"/>
    <m/>
    <m/>
    <m/>
    <x v="0"/>
    <n v="2"/>
    <m/>
    <n v="15"/>
    <m/>
    <m/>
    <n v="1"/>
    <n v="6"/>
    <n v="8"/>
    <n v="11"/>
    <n v="5"/>
    <n v="5"/>
    <n v="0"/>
    <n v="3"/>
    <n v="0"/>
    <n v="0"/>
    <n v="0"/>
    <n v="0"/>
    <n v="14"/>
    <n v="25"/>
    <n v="0"/>
    <x v="0"/>
    <x v="1"/>
    <x v="0"/>
    <x v="0"/>
    <x v="0"/>
    <x v="0"/>
    <x v="1"/>
    <x v="1"/>
    <x v="0"/>
  </r>
  <r>
    <x v="0"/>
    <x v="5"/>
    <s v="Tat Kone COC Baptist - Tat Kone Htoi San"/>
    <s v="MMR001CMP023"/>
    <s v="GCA"/>
    <s v="Urban"/>
    <n v="54"/>
    <n v="258"/>
    <n v="53"/>
    <n v="251"/>
    <n v="54"/>
    <n v="257"/>
    <s v="Focal point"/>
    <x v="0"/>
    <n v="0"/>
    <m/>
    <m/>
    <m/>
    <m/>
    <x v="0"/>
    <n v="0.10000000149011612"/>
    <n v="3"/>
    <n v="5"/>
    <m/>
    <m/>
    <x v="0"/>
    <n v="3"/>
    <m/>
    <n v="15"/>
    <m/>
    <m/>
    <x v="0"/>
    <n v="3"/>
    <m/>
    <n v="15"/>
    <m/>
    <m/>
    <n v="0"/>
    <n v="0"/>
    <n v="19"/>
    <n v="23"/>
    <n v="10"/>
    <n v="8"/>
    <n v="5"/>
    <n v="6"/>
    <n v="0"/>
    <n v="0"/>
    <n v="0"/>
    <n v="0"/>
    <n v="34"/>
    <n v="37"/>
    <n v="0"/>
    <x v="1"/>
    <x v="1"/>
    <x v="1"/>
    <x v="0"/>
    <x v="0"/>
    <x v="0"/>
    <x v="0"/>
    <x v="1"/>
    <x v="0"/>
  </r>
  <r>
    <x v="0"/>
    <x v="5"/>
    <s v="Tat Kone Emanuel Church"/>
    <s v="MMR001CMP004"/>
    <s v="GCA"/>
    <s v="Urban"/>
    <n v="6"/>
    <n v="29"/>
    <n v="4"/>
    <n v="20"/>
    <n v="6"/>
    <n v="29"/>
    <s v="Committee"/>
    <x v="1"/>
    <m/>
    <m/>
    <m/>
    <m/>
    <m/>
    <x v="0"/>
    <n v="0.5"/>
    <n v="20"/>
    <m/>
    <m/>
    <m/>
    <x v="0"/>
    <n v="0.5"/>
    <n v="20"/>
    <m/>
    <m/>
    <m/>
    <x v="0"/>
    <n v="1"/>
    <n v="30"/>
    <m/>
    <m/>
    <m/>
    <n v="1"/>
    <n v="2"/>
    <n v="3"/>
    <n v="3"/>
    <n v="0"/>
    <n v="1"/>
    <n v="0"/>
    <n v="0"/>
    <n v="0"/>
    <n v="0"/>
    <n v="0"/>
    <n v="0"/>
    <n v="4"/>
    <n v="6"/>
    <n v="0"/>
    <x v="0"/>
    <x v="0"/>
    <x v="0"/>
    <x v="0"/>
    <x v="0"/>
    <x v="0"/>
    <x v="0"/>
    <x v="0"/>
    <x v="0"/>
  </r>
  <r>
    <x v="0"/>
    <x v="4"/>
    <s v="Hkat Cho "/>
    <s v="MMR001CMP028"/>
    <s v="GCA"/>
    <s v="Rural"/>
    <n v="99"/>
    <n v="480"/>
    <n v="65"/>
    <n v="360"/>
    <n v="99"/>
    <n v="480"/>
    <s v="Focal point"/>
    <x v="0"/>
    <n v="0.125"/>
    <n v="4"/>
    <m/>
    <m/>
    <m/>
    <x v="0"/>
    <n v="0.125"/>
    <n v="4"/>
    <m/>
    <m/>
    <m/>
    <x v="0"/>
    <n v="0.25"/>
    <n v="5"/>
    <m/>
    <m/>
    <m/>
    <x v="0"/>
    <n v="0.25"/>
    <n v="5"/>
    <m/>
    <m/>
    <m/>
    <n v="8"/>
    <n v="5"/>
    <n v="30"/>
    <n v="25"/>
    <n v="12"/>
    <n v="13"/>
    <n v="2"/>
    <n v="3"/>
    <n v="0"/>
    <n v="0"/>
    <n v="0"/>
    <n v="0"/>
    <n v="52"/>
    <n v="46"/>
    <n v="0"/>
    <x v="0"/>
    <x v="0"/>
    <x v="0"/>
    <x v="0"/>
    <x v="0"/>
    <x v="0"/>
    <x v="0"/>
    <x v="0"/>
    <x v="0"/>
  </r>
  <r>
    <x v="0"/>
    <x v="4"/>
    <s v="Thargaya Lisu Baptist Church"/>
    <s v="MMR001CMP037"/>
    <s v="GCA"/>
    <s v="Urban"/>
    <n v="44"/>
    <n v="183"/>
    <n v="25"/>
    <n v="115"/>
    <n v="44"/>
    <n v="181"/>
    <s v="Focal point"/>
    <x v="0"/>
    <n v="0.125"/>
    <n v="2"/>
    <m/>
    <m/>
    <m/>
    <x v="0"/>
    <n v="0.25"/>
    <n v="5"/>
    <m/>
    <m/>
    <m/>
    <x v="0"/>
    <n v="0.25"/>
    <n v="5"/>
    <m/>
    <m/>
    <m/>
    <x v="0"/>
    <n v="0.75"/>
    <m/>
    <n v="5"/>
    <m/>
    <m/>
    <n v="4"/>
    <n v="4"/>
    <n v="14"/>
    <n v="11"/>
    <n v="13"/>
    <n v="17"/>
    <n v="6"/>
    <n v="2"/>
    <n v="0"/>
    <m/>
    <n v="0"/>
    <n v="0"/>
    <n v="37"/>
    <n v="34"/>
    <n v="0"/>
    <x v="0"/>
    <x v="0"/>
    <x v="0"/>
    <x v="0"/>
    <x v="0"/>
    <x v="0"/>
    <x v="0"/>
    <x v="0"/>
    <x v="0"/>
  </r>
  <r>
    <x v="0"/>
    <x v="4"/>
    <s v="Maina AG Church"/>
    <s v="MMR001CMP031"/>
    <s v="GCA"/>
    <s v="Urban"/>
    <n v="143"/>
    <n v="800"/>
    <n v="113"/>
    <n v="618"/>
    <n v="143"/>
    <n v="800"/>
    <s v="Focal point"/>
    <x v="1"/>
    <n v="0"/>
    <m/>
    <m/>
    <m/>
    <m/>
    <x v="0"/>
    <n v="1"/>
    <n v="15"/>
    <m/>
    <m/>
    <m/>
    <x v="0"/>
    <n v="1"/>
    <n v="15"/>
    <m/>
    <m/>
    <m/>
    <x v="0"/>
    <n v="1"/>
    <n v="20"/>
    <m/>
    <m/>
    <m/>
    <n v="20"/>
    <n v="23"/>
    <n v="68"/>
    <n v="74"/>
    <n v="47"/>
    <n v="46"/>
    <n v="10"/>
    <n v="20"/>
    <n v="2"/>
    <n v="0"/>
    <n v="0"/>
    <n v="0"/>
    <n v="145"/>
    <n v="163"/>
    <n v="0"/>
    <x v="1"/>
    <x v="1"/>
    <x v="0"/>
    <x v="0"/>
    <x v="0"/>
    <x v="1"/>
    <x v="0"/>
    <x v="1"/>
    <x v="0"/>
  </r>
  <r>
    <x v="0"/>
    <x v="4"/>
    <s v="Maina Lawang Baptist Church"/>
    <s v="MMR001CMP039"/>
    <s v="GCA"/>
    <s v="Rural"/>
    <n v="48"/>
    <n v="199"/>
    <n v="46"/>
    <n v="192"/>
    <n v="46"/>
    <n v="192"/>
    <s v="Focal point"/>
    <x v="1"/>
    <n v="0"/>
    <m/>
    <m/>
    <m/>
    <m/>
    <x v="0"/>
    <n v="0.10000000149011612"/>
    <n v="10"/>
    <n v="5"/>
    <m/>
    <m/>
    <x v="0"/>
    <n v="0.10000000149011612"/>
    <n v="10"/>
    <n v="5"/>
    <m/>
    <m/>
    <x v="0"/>
    <n v="0.10000000149011612"/>
    <m/>
    <m/>
    <m/>
    <m/>
    <n v="10"/>
    <n v="4"/>
    <n v="8"/>
    <n v="9"/>
    <n v="12"/>
    <n v="9"/>
    <n v="9"/>
    <n v="14"/>
    <n v="0"/>
    <n v="0"/>
    <n v="0"/>
    <n v="0"/>
    <n v="39"/>
    <n v="36"/>
    <n v="0"/>
    <x v="1"/>
    <x v="1"/>
    <x v="1"/>
    <x v="0"/>
    <x v="0"/>
    <x v="0"/>
    <x v="1"/>
    <x v="0"/>
    <x v="1"/>
  </r>
  <r>
    <x v="0"/>
    <x v="5"/>
    <s v="Maw Hpawng Lhaovo Baptist Church"/>
    <s v="MMR001CMP021"/>
    <s v="GCA"/>
    <s v="Rural"/>
    <n v="14"/>
    <n v="71"/>
    <n v="11"/>
    <n v="56"/>
    <n v="13"/>
    <n v="71"/>
    <s v="Committee"/>
    <x v="1"/>
    <n v="0"/>
    <m/>
    <m/>
    <m/>
    <m/>
    <x v="0"/>
    <n v="0.75"/>
    <n v="10"/>
    <m/>
    <m/>
    <m/>
    <x v="0"/>
    <n v="0.75"/>
    <n v="10"/>
    <m/>
    <m/>
    <m/>
    <x v="0"/>
    <n v="1"/>
    <m/>
    <n v="10"/>
    <m/>
    <m/>
    <n v="1"/>
    <n v="2"/>
    <n v="2"/>
    <n v="7"/>
    <n v="5"/>
    <n v="4"/>
    <n v="3"/>
    <n v="4"/>
    <n v="2"/>
    <n v="5"/>
    <n v="5"/>
    <n v="6"/>
    <n v="11"/>
    <n v="17"/>
    <n v="18"/>
    <x v="0"/>
    <x v="1"/>
    <x v="1"/>
    <x v="0"/>
    <x v="0"/>
    <x v="1"/>
    <x v="1"/>
    <x v="0"/>
    <x v="1"/>
  </r>
  <r>
    <x v="0"/>
    <x v="5"/>
    <s v="Du Kahtawng Qtr. 14"/>
    <s v="MMR001CMP012"/>
    <s v="GCA"/>
    <s v="Urban"/>
    <n v="6"/>
    <n v="28"/>
    <n v="6"/>
    <n v="31"/>
    <n v="6"/>
    <n v="31"/>
    <s v="Committee"/>
    <x v="1"/>
    <n v="0"/>
    <m/>
    <m/>
    <m/>
    <m/>
    <x v="0"/>
    <n v="0.30000001192092896"/>
    <m/>
    <n v="15"/>
    <m/>
    <m/>
    <x v="0"/>
    <n v="0.30000001192092896"/>
    <m/>
    <n v="15"/>
    <m/>
    <m/>
    <x v="0"/>
    <n v="0.10000000149011612"/>
    <m/>
    <n v="5"/>
    <m/>
    <m/>
    <n v="0"/>
    <n v="1"/>
    <n v="1"/>
    <n v="4"/>
    <n v="3"/>
    <n v="1"/>
    <n v="0"/>
    <n v="0"/>
    <n v="14"/>
    <n v="3"/>
    <n v="19"/>
    <n v="7"/>
    <n v="4"/>
    <n v="6"/>
    <n v="43"/>
    <x v="1"/>
    <x v="0"/>
    <x v="0"/>
    <x v="0"/>
    <x v="0"/>
    <x v="0"/>
    <x v="1"/>
    <x v="0"/>
    <x v="0"/>
  </r>
  <r>
    <x v="0"/>
    <x v="4"/>
    <s v="Qtr. 4 Monestry (Thargaya Thayett Taw)"/>
    <s v="MMR001CMP026"/>
    <s v="GCA"/>
    <s v="Urban"/>
    <n v="88"/>
    <n v="482"/>
    <n v="80"/>
    <n v="427"/>
    <n v="87"/>
    <n v="480"/>
    <s v="Focal point"/>
    <x v="0"/>
    <n v="0.375"/>
    <n v="10"/>
    <m/>
    <m/>
    <m/>
    <x v="0"/>
    <n v="0.375"/>
    <n v="10"/>
    <m/>
    <m/>
    <m/>
    <x v="0"/>
    <n v="0.375"/>
    <n v="10"/>
    <m/>
    <m/>
    <m/>
    <x v="0"/>
    <n v="1"/>
    <m/>
    <n v="5"/>
    <m/>
    <m/>
    <n v="7"/>
    <n v="10"/>
    <n v="38"/>
    <n v="26"/>
    <n v="18"/>
    <n v="25"/>
    <n v="2"/>
    <n v="5"/>
    <n v="0"/>
    <n v="0"/>
    <n v="0"/>
    <n v="0"/>
    <n v="65"/>
    <n v="68"/>
    <n v="0"/>
    <x v="1"/>
    <x v="0"/>
    <x v="1"/>
    <x v="0"/>
    <x v="0"/>
    <x v="0"/>
    <x v="0"/>
    <x v="0"/>
    <x v="1"/>
  </r>
  <r>
    <x v="0"/>
    <x v="10"/>
    <s v="Chipwi KBC camp"/>
    <s v="MMR001CMP042"/>
    <s v="GCA"/>
    <s v="Urban"/>
    <n v="109"/>
    <n v="511"/>
    <n v="109"/>
    <n v="513"/>
    <n v="109"/>
    <n v="0"/>
    <s v=""/>
    <x v="1"/>
    <n v="0"/>
    <m/>
    <m/>
    <m/>
    <m/>
    <x v="0"/>
    <n v="0.125"/>
    <n v="5"/>
    <m/>
    <m/>
    <m/>
    <x v="0"/>
    <n v="0.125"/>
    <n v="5"/>
    <m/>
    <m/>
    <m/>
    <x v="0"/>
    <n v="0.125"/>
    <n v="5"/>
    <m/>
    <m/>
    <m/>
    <n v="18"/>
    <n v="17"/>
    <n v="57"/>
    <n v="45"/>
    <n v="21"/>
    <n v="13"/>
    <n v="36"/>
    <n v="65"/>
    <n v="4"/>
    <n v="7"/>
    <n v="0"/>
    <n v="0"/>
    <n v="132"/>
    <n v="140"/>
    <n v="11"/>
    <x v="0"/>
    <x v="1"/>
    <x v="0"/>
    <x v="0"/>
    <x v="0"/>
    <x v="0"/>
    <x v="0"/>
    <x v="1"/>
    <x v="0"/>
  </r>
  <r>
    <x v="0"/>
    <x v="10"/>
    <s v="Lhaovao Baptist Church (LBC)"/>
    <s v="MMR001CMP195"/>
    <s v="GCA"/>
    <s v="Urban"/>
    <n v="143"/>
    <n v="638"/>
    <n v="131"/>
    <n v="593"/>
    <n v="141"/>
    <n v="638"/>
    <s v="Focal point"/>
    <x v="0"/>
    <n v="0.125"/>
    <n v="3"/>
    <m/>
    <m/>
    <m/>
    <x v="0"/>
    <n v="0.125"/>
    <n v="3"/>
    <m/>
    <m/>
    <m/>
    <x v="0"/>
    <n v="0.125"/>
    <n v="3"/>
    <m/>
    <m/>
    <m/>
    <x v="0"/>
    <n v="0.25"/>
    <n v="5"/>
    <m/>
    <m/>
    <m/>
    <n v="16"/>
    <n v="8"/>
    <n v="40"/>
    <n v="30"/>
    <n v="20"/>
    <n v="30"/>
    <n v="10"/>
    <n v="12"/>
    <m/>
    <n v="0"/>
    <n v="0"/>
    <m/>
    <n v="86"/>
    <n v="80"/>
    <n v="0"/>
    <x v="1"/>
    <x v="1"/>
    <x v="1"/>
    <x v="0"/>
    <x v="0"/>
    <x v="0"/>
    <x v="1"/>
    <x v="0"/>
    <x v="0"/>
  </r>
  <r>
    <x v="0"/>
    <x v="4"/>
    <s v="Qtr. 2 Lhaovo Baptist Church"/>
    <s v="MMR001CMP032"/>
    <s v="GCA"/>
    <s v="Urban"/>
    <n v="91"/>
    <n v="328"/>
    <n v="69"/>
    <n v="258"/>
    <n v="91"/>
    <n v="328"/>
    <s v="Focal point"/>
    <x v="1"/>
    <n v="0"/>
    <m/>
    <m/>
    <m/>
    <m/>
    <x v="0"/>
    <n v="0.125"/>
    <n v="3"/>
    <m/>
    <m/>
    <m/>
    <x v="0"/>
    <n v="0.25"/>
    <n v="5"/>
    <m/>
    <m/>
    <m/>
    <x v="0"/>
    <n v="0.25"/>
    <n v="5"/>
    <m/>
    <m/>
    <m/>
    <n v="6"/>
    <n v="7"/>
    <n v="25"/>
    <n v="32"/>
    <n v="32"/>
    <n v="24"/>
    <n v="10"/>
    <n v="12"/>
    <n v="0"/>
    <n v="0"/>
    <n v="0"/>
    <n v="0"/>
    <n v="73"/>
    <n v="75"/>
    <n v="0"/>
    <x v="1"/>
    <x v="1"/>
    <x v="1"/>
    <x v="0"/>
    <x v="0"/>
    <x v="1"/>
    <x v="1"/>
    <x v="1"/>
    <x v="0"/>
  </r>
  <r>
    <x v="0"/>
    <x v="4"/>
    <s v="Waingmaw AG Church"/>
    <s v="MMR001CMP038"/>
    <s v="GCA"/>
    <s v="Urban"/>
    <n v="70"/>
    <n v="278"/>
    <n v="37"/>
    <n v="156"/>
    <n v="71"/>
    <n v="277"/>
    <s v="Committee"/>
    <x v="1"/>
    <n v="0"/>
    <m/>
    <m/>
    <m/>
    <m/>
    <x v="0"/>
    <n v="0.125"/>
    <n v="5"/>
    <m/>
    <m/>
    <m/>
    <x v="0"/>
    <n v="0.125"/>
    <n v="5"/>
    <m/>
    <m/>
    <m/>
    <x v="0"/>
    <n v="0.125"/>
    <n v="5"/>
    <m/>
    <m/>
    <m/>
    <n v="2"/>
    <n v="3"/>
    <n v="19"/>
    <n v="20"/>
    <n v="15"/>
    <n v="19"/>
    <n v="15"/>
    <n v="16"/>
    <n v="0"/>
    <n v="0"/>
    <n v="15"/>
    <n v="0"/>
    <n v="41"/>
    <n v="88"/>
    <n v="0"/>
    <x v="0"/>
    <x v="0"/>
    <x v="0"/>
    <x v="0"/>
    <x v="0"/>
    <x v="0"/>
    <x v="0"/>
    <x v="0"/>
    <x v="0"/>
  </r>
  <r>
    <x v="0"/>
    <x v="4"/>
    <s v="Qtr. 3 Mu-yin  Baptist Church"/>
    <s v="MMR001CMP030"/>
    <s v="GCA"/>
    <s v="Urban"/>
    <n v="31"/>
    <n v="171"/>
    <n v="23"/>
    <n v="124"/>
    <n v="31"/>
    <n v="171"/>
    <s v="Focal point"/>
    <x v="0"/>
    <n v="0.75"/>
    <n v="15"/>
    <m/>
    <m/>
    <m/>
    <x v="0"/>
    <n v="0.75"/>
    <n v="15"/>
    <m/>
    <m/>
    <m/>
    <x v="0"/>
    <n v="0.75"/>
    <n v="15"/>
    <m/>
    <m/>
    <m/>
    <x v="0"/>
    <n v="0.75"/>
    <n v="15"/>
    <m/>
    <m/>
    <m/>
    <n v="1"/>
    <n v="0"/>
    <n v="13"/>
    <n v="6"/>
    <n v="9"/>
    <n v="12"/>
    <n v="9"/>
    <n v="12"/>
    <n v="0"/>
    <n v="0"/>
    <n v="0"/>
    <n v="0"/>
    <n v="32"/>
    <n v="30"/>
    <n v="0"/>
    <x v="1"/>
    <x v="0"/>
    <x v="1"/>
    <x v="0"/>
    <x v="0"/>
    <x v="0"/>
    <x v="0"/>
    <x v="0"/>
    <x v="1"/>
  </r>
  <r>
    <x v="0"/>
    <x v="5"/>
    <s v="Wun Tho Buddhist Monastery"/>
    <s v="MMR001CMP022"/>
    <s v="GCA"/>
    <s v="Urban"/>
    <n v="7"/>
    <n v="37"/>
    <n v="7"/>
    <n v="37"/>
    <n v="7"/>
    <n v="37"/>
    <s v=""/>
    <x v="0"/>
    <n v="0"/>
    <m/>
    <m/>
    <m/>
    <m/>
    <x v="0"/>
    <n v="1"/>
    <m/>
    <n v="15"/>
    <m/>
    <m/>
    <x v="0"/>
    <n v="1"/>
    <m/>
    <n v="15"/>
    <m/>
    <m/>
    <x v="0"/>
    <n v="1"/>
    <m/>
    <n v="15"/>
    <m/>
    <m/>
    <n v="0"/>
    <n v="0"/>
    <n v="0"/>
    <n v="1"/>
    <n v="1"/>
    <n v="9"/>
    <n v="2"/>
    <n v="0"/>
    <n v="0"/>
    <n v="0"/>
    <n v="0"/>
    <n v="0"/>
    <n v="3"/>
    <n v="10"/>
    <n v="0"/>
    <x v="0"/>
    <x v="1"/>
    <x v="1"/>
    <x v="0"/>
    <x v="0"/>
    <x v="1"/>
    <x v="0"/>
    <x v="1"/>
    <x v="0"/>
  </r>
  <r>
    <x v="1"/>
    <x v="11"/>
    <s v="Nam Hkam (KBC Jaw Wang) II"/>
    <s v="MMR015CMP214"/>
    <s v="GCA"/>
    <s v="Urban"/>
    <n v="38"/>
    <n v="198"/>
    <n v="35"/>
    <n v="188"/>
    <n v="37"/>
    <n v="198"/>
    <s v="Committee"/>
    <x v="1"/>
    <n v="0"/>
    <m/>
    <m/>
    <m/>
    <m/>
    <x v="1"/>
    <n v="0"/>
    <m/>
    <m/>
    <n v="5"/>
    <m/>
    <x v="0"/>
    <n v="0"/>
    <m/>
    <m/>
    <n v="10"/>
    <m/>
    <x v="0"/>
    <n v="0"/>
    <m/>
    <m/>
    <n v="15"/>
    <m/>
    <n v="9"/>
    <n v="5"/>
    <n v="23"/>
    <n v="17"/>
    <n v="12"/>
    <n v="25"/>
    <n v="8"/>
    <n v="2"/>
    <n v="0"/>
    <n v="0"/>
    <n v="0"/>
    <n v="0"/>
    <n v="52"/>
    <n v="49"/>
    <n v="0"/>
    <x v="0"/>
    <x v="0"/>
    <x v="0"/>
    <x v="0"/>
    <x v="0"/>
    <x v="0"/>
    <x v="0"/>
    <x v="0"/>
    <x v="0"/>
  </r>
  <r>
    <x v="1"/>
    <x v="12"/>
    <s v="Nam Hpak Ka Mare "/>
    <s v="MMR015CMP007"/>
    <s v="GCA"/>
    <s v="Rural"/>
    <n v="64"/>
    <n v="286"/>
    <n v="62"/>
    <n v="281"/>
    <n v="62"/>
    <n v="281"/>
    <s v="Focal point"/>
    <x v="0"/>
    <n v="1"/>
    <n v="10"/>
    <n v="3"/>
    <m/>
    <m/>
    <x v="0"/>
    <n v="0.25"/>
    <n v="10"/>
    <n v="3"/>
    <m/>
    <m/>
    <x v="0"/>
    <n v="1"/>
    <n v="10"/>
    <n v="3"/>
    <m/>
    <m/>
    <x v="0"/>
    <n v="1"/>
    <n v="10"/>
    <n v="3"/>
    <m/>
    <m/>
    <n v="13"/>
    <n v="11"/>
    <n v="38"/>
    <n v="33"/>
    <n v="27"/>
    <n v="28"/>
    <n v="0"/>
    <n v="0"/>
    <n v="0"/>
    <n v="0"/>
    <n v="0"/>
    <n v="0"/>
    <n v="78"/>
    <n v="72"/>
    <n v="0"/>
    <x v="0"/>
    <x v="0"/>
    <x v="0"/>
    <x v="0"/>
    <x v="0"/>
    <x v="0"/>
    <x v="0"/>
    <x v="0"/>
    <x v="0"/>
  </r>
  <r>
    <x v="0"/>
    <x v="4"/>
    <s v="Hkau Shau (BP 12)"/>
    <s v="MMR001CMP115"/>
    <s v="NGCA"/>
    <s v="Sub-urban"/>
    <n v="136"/>
    <n v="1116"/>
    <n v="146"/>
    <n v="1072"/>
    <n v="146"/>
    <n v="1072"/>
    <s v="Focal point"/>
    <x v="1"/>
    <n v="0"/>
    <m/>
    <m/>
    <m/>
    <m/>
    <x v="1"/>
    <n v="0"/>
    <m/>
    <m/>
    <m/>
    <m/>
    <x v="0"/>
    <n v="70"/>
    <m/>
    <n v="210"/>
    <m/>
    <m/>
    <x v="0"/>
    <n v="70"/>
    <m/>
    <n v="210"/>
    <m/>
    <m/>
    <n v="20"/>
    <n v="31"/>
    <n v="69"/>
    <n v="73"/>
    <n v="18"/>
    <n v="23"/>
    <n v="0"/>
    <n v="0"/>
    <n v="0"/>
    <n v="0"/>
    <n v="0"/>
    <n v="0"/>
    <n v="107"/>
    <n v="127"/>
    <n v="16"/>
    <x v="1"/>
    <x v="1"/>
    <x v="1"/>
    <x v="1"/>
    <x v="1"/>
    <x v="0"/>
    <x v="0"/>
    <x v="1"/>
    <x v="1"/>
  </r>
  <r>
    <x v="0"/>
    <x v="4"/>
    <s v="Zai Awng / Mung Ga Zup"/>
    <s v="MMR001CMP111"/>
    <s v="NGCA"/>
    <s v="Sub-urban"/>
    <n v="680"/>
    <n v="2913"/>
    <n v="612"/>
    <n v="2806"/>
    <n v="612"/>
    <n v="2806"/>
    <s v="Focal point"/>
    <x v="1"/>
    <n v="0"/>
    <m/>
    <m/>
    <m/>
    <m/>
    <x v="1"/>
    <n v="0"/>
    <m/>
    <m/>
    <m/>
    <m/>
    <x v="1"/>
    <n v="0"/>
    <m/>
    <m/>
    <m/>
    <m/>
    <x v="0"/>
    <n v="0"/>
    <m/>
    <m/>
    <m/>
    <m/>
    <n v="89"/>
    <n v="75"/>
    <n v="280"/>
    <n v="228"/>
    <n v="160"/>
    <n v="192"/>
    <n v="27"/>
    <n v="38"/>
    <n v="0"/>
    <n v="0"/>
    <n v="0"/>
    <n v="0"/>
    <n v="556"/>
    <n v="533"/>
    <n v="33"/>
    <x v="0"/>
    <x v="0"/>
    <x v="0"/>
    <x v="0"/>
    <x v="0"/>
    <x v="0"/>
    <x v="0"/>
    <x v="0"/>
    <x v="0"/>
  </r>
  <r>
    <x v="0"/>
    <x v="10"/>
    <s v="Hpare Hkyer - BP6"/>
    <s v="MMR001CMP043"/>
    <s v="NGCA"/>
    <s v="Sub-urban"/>
    <n v="154"/>
    <n v="920"/>
    <n v="512"/>
    <n v="1016"/>
    <n v="512"/>
    <n v="1016"/>
    <s v="Focal point"/>
    <x v="1"/>
    <n v="0"/>
    <m/>
    <m/>
    <m/>
    <m/>
    <x v="1"/>
    <n v="0"/>
    <m/>
    <m/>
    <m/>
    <m/>
    <x v="1"/>
    <n v="0"/>
    <m/>
    <m/>
    <m/>
    <m/>
    <x v="1"/>
    <n v="0"/>
    <m/>
    <m/>
    <m/>
    <m/>
    <n v="27"/>
    <n v="29"/>
    <n v="129"/>
    <n v="106"/>
    <n v="27"/>
    <n v="16"/>
    <n v="0"/>
    <n v="0"/>
    <n v="4"/>
    <n v="14"/>
    <n v="0"/>
    <n v="0"/>
    <n v="183"/>
    <n v="151"/>
    <n v="18"/>
    <x v="1"/>
    <x v="0"/>
    <x v="1"/>
    <x v="1"/>
    <x v="1"/>
    <x v="0"/>
    <x v="0"/>
    <x v="1"/>
    <x v="1"/>
  </r>
  <r>
    <x v="0"/>
    <x v="4"/>
    <s v="Shing Jai"/>
    <s v="MMR001CMP041"/>
    <s v="GCA"/>
    <s v="Rural"/>
    <n v="172"/>
    <n v="838"/>
    <n v="179"/>
    <n v="940"/>
    <n v="179"/>
    <n v="940"/>
    <s v="Focal point"/>
    <x v="1"/>
    <n v="0"/>
    <m/>
    <m/>
    <m/>
    <m/>
    <x v="1"/>
    <n v="0"/>
    <m/>
    <m/>
    <m/>
    <m/>
    <x v="1"/>
    <n v="3"/>
    <m/>
    <n v="10"/>
    <n v="10"/>
    <m/>
    <x v="1"/>
    <n v="12"/>
    <m/>
    <n v="45"/>
    <n v="45"/>
    <m/>
    <n v="25"/>
    <n v="25"/>
    <n v="90"/>
    <n v="78"/>
    <n v="68"/>
    <n v="54"/>
    <n v="8"/>
    <n v="6"/>
    <n v="4"/>
    <n v="4"/>
    <n v="0"/>
    <n v="0"/>
    <n v="101"/>
    <n v="163"/>
    <n v="8"/>
    <x v="1"/>
    <x v="1"/>
    <x v="1"/>
    <x v="1"/>
    <x v="1"/>
    <x v="0"/>
    <x v="0"/>
    <x v="1"/>
    <x v="0"/>
  </r>
  <r>
    <x v="0"/>
    <x v="1"/>
    <s v="Mansi Baptist Church"/>
    <s v="MMR001CMP066"/>
    <s v="GCA"/>
    <s v="Urban"/>
    <n v="221"/>
    <n v="1003"/>
    <n v="192"/>
    <n v="873"/>
    <n v="192"/>
    <n v="873"/>
    <s v="Committee"/>
    <x v="1"/>
    <n v="0"/>
    <n v="5"/>
    <m/>
    <m/>
    <m/>
    <x v="0"/>
    <n v="0"/>
    <m/>
    <m/>
    <m/>
    <m/>
    <x v="0"/>
    <n v="0"/>
    <m/>
    <m/>
    <m/>
    <m/>
    <x v="0"/>
    <n v="0"/>
    <m/>
    <m/>
    <m/>
    <m/>
    <n v="30"/>
    <n v="32"/>
    <n v="87"/>
    <n v="49"/>
    <n v="39"/>
    <n v="48"/>
    <n v="13"/>
    <n v="11"/>
    <n v="4"/>
    <n v="0"/>
    <n v="0"/>
    <n v="0"/>
    <n v="169"/>
    <n v="140"/>
    <n v="0"/>
    <x v="0"/>
    <x v="0"/>
    <x v="0"/>
    <x v="0"/>
    <x v="0"/>
    <x v="0"/>
    <x v="0"/>
    <x v="0"/>
    <x v="0"/>
  </r>
  <r>
    <x v="1"/>
    <x v="11"/>
    <s v="Namhkan - Pang Long KBC"/>
    <s v="MMR015CMP215"/>
    <s v="GCA"/>
    <s v="Urban"/>
    <n v="126"/>
    <n v="572"/>
    <n v="123"/>
    <n v="571"/>
    <n v="124"/>
    <n v="575"/>
    <s v="Committee"/>
    <x v="0"/>
    <n v="0"/>
    <n v="10"/>
    <n v="5"/>
    <n v="5"/>
    <m/>
    <x v="0"/>
    <n v="0"/>
    <n v="15"/>
    <n v="10"/>
    <n v="10"/>
    <m/>
    <x v="0"/>
    <n v="0"/>
    <n v="20"/>
    <n v="10"/>
    <n v="10"/>
    <m/>
    <x v="0"/>
    <n v="0"/>
    <n v="20"/>
    <n v="10"/>
    <n v="10"/>
    <m/>
    <n v="36"/>
    <n v="19"/>
    <n v="58"/>
    <n v="39"/>
    <n v="17"/>
    <n v="16"/>
    <n v="4"/>
    <n v="8"/>
    <n v="4"/>
    <n v="6"/>
    <n v="0"/>
    <n v="0"/>
    <n v="0"/>
    <n v="0"/>
    <n v="0"/>
    <x v="1"/>
    <x v="1"/>
    <x v="1"/>
    <x v="1"/>
    <x v="1"/>
    <x v="1"/>
    <x v="1"/>
    <x v="1"/>
    <x v="1"/>
  </r>
  <r>
    <x v="0"/>
    <x v="2"/>
    <s v="Momauk Baptist Church"/>
    <s v="MMR001CMP056"/>
    <s v="GCA"/>
    <s v="Urban"/>
    <n v="207"/>
    <n v="1863"/>
    <n v="391"/>
    <n v="1820"/>
    <n v="391"/>
    <n v="1820"/>
    <s v="Committee"/>
    <x v="1"/>
    <n v="1"/>
    <n v="15"/>
    <n v="5"/>
    <m/>
    <m/>
    <x v="0"/>
    <n v="0"/>
    <m/>
    <m/>
    <m/>
    <m/>
    <x v="0"/>
    <n v="0"/>
    <m/>
    <m/>
    <m/>
    <m/>
    <x v="0"/>
    <n v="0"/>
    <m/>
    <m/>
    <m/>
    <m/>
    <n v="49"/>
    <n v="44"/>
    <n v="77"/>
    <n v="153"/>
    <n v="89"/>
    <n v="122"/>
    <n v="52"/>
    <n v="63"/>
    <n v="10"/>
    <n v="0"/>
    <n v="0"/>
    <n v="0"/>
    <n v="372"/>
    <n v="402"/>
    <n v="0"/>
    <x v="0"/>
    <x v="0"/>
    <x v="0"/>
    <x v="0"/>
    <x v="0"/>
    <x v="0"/>
    <x v="0"/>
    <x v="0"/>
    <x v="0"/>
  </r>
  <r>
    <x v="1"/>
    <x v="13"/>
    <s v="Muse Baptist Church"/>
    <s v="MMR015CMP213"/>
    <s v="GCA"/>
    <s v="Urban"/>
    <n v="56"/>
    <n v="236"/>
    <n v="52"/>
    <n v="212"/>
    <n v="52"/>
    <n v="212"/>
    <s v="Committee"/>
    <x v="1"/>
    <n v="0"/>
    <m/>
    <m/>
    <m/>
    <m/>
    <x v="0"/>
    <n v="1"/>
    <n v="40"/>
    <n v="10"/>
    <n v="10"/>
    <m/>
    <x v="0"/>
    <n v="0"/>
    <n v="5"/>
    <m/>
    <m/>
    <m/>
    <x v="0"/>
    <n v="0"/>
    <n v="5"/>
    <m/>
    <m/>
    <m/>
    <n v="10"/>
    <n v="16"/>
    <n v="31"/>
    <n v="26"/>
    <n v="18"/>
    <n v="23"/>
    <n v="3"/>
    <n v="5"/>
    <n v="0"/>
    <n v="0"/>
    <n v="0"/>
    <n v="0"/>
    <n v="62"/>
    <n v="70"/>
    <n v="0"/>
    <x v="1"/>
    <x v="1"/>
    <x v="1"/>
    <x v="1"/>
    <x v="1"/>
    <x v="1"/>
    <x v="1"/>
    <x v="1"/>
    <x v="1"/>
  </r>
  <r>
    <x v="1"/>
    <x v="12"/>
    <s v="Zup Aung Camp"/>
    <s v="MMR015CMP020"/>
    <s v="GCA"/>
    <s v="Rural"/>
    <n v="218"/>
    <n v="1108"/>
    <n v="202"/>
    <n v="906"/>
    <n v="202"/>
    <n v="906"/>
    <s v="Focal point"/>
    <x v="1"/>
    <n v="0"/>
    <m/>
    <m/>
    <m/>
    <m/>
    <x v="0"/>
    <n v="1"/>
    <n v="30"/>
    <n v="15"/>
    <m/>
    <m/>
    <x v="0"/>
    <n v="1.5"/>
    <n v="45"/>
    <n v="15"/>
    <m/>
    <m/>
    <x v="0"/>
    <n v="0"/>
    <m/>
    <m/>
    <m/>
    <m/>
    <n v="0"/>
    <n v="0"/>
    <n v="0"/>
    <n v="0"/>
    <n v="0"/>
    <n v="0"/>
    <n v="0"/>
    <n v="0"/>
    <n v="0"/>
    <n v="0"/>
    <n v="0"/>
    <n v="0"/>
    <n v="0"/>
    <n v="0"/>
    <n v="0"/>
    <x v="0"/>
    <x v="0"/>
    <x v="0"/>
    <x v="0"/>
    <x v="0"/>
    <x v="0"/>
    <x v="0"/>
    <x v="0"/>
    <x v="0"/>
  </r>
  <r>
    <x v="1"/>
    <x v="12"/>
    <s v="Mine Yu Lay village"/>
    <s v="MMR015CMP018"/>
    <s v="GCA"/>
    <s v="Rural"/>
    <n v="63"/>
    <n v="305"/>
    <n v="69"/>
    <n v="305"/>
    <n v="69"/>
    <n v="305"/>
    <s v="Committee"/>
    <x v="1"/>
    <n v="0"/>
    <m/>
    <m/>
    <m/>
    <m/>
    <x v="0"/>
    <n v="3"/>
    <n v="1"/>
    <m/>
    <m/>
    <m/>
    <x v="0"/>
    <n v="3"/>
    <n v="1"/>
    <m/>
    <m/>
    <m/>
    <x v="0"/>
    <n v="0"/>
    <m/>
    <m/>
    <m/>
    <m/>
    <n v="14"/>
    <n v="19"/>
    <n v="34"/>
    <n v="55"/>
    <n v="2"/>
    <n v="3"/>
    <n v="3"/>
    <n v="0"/>
    <n v="0"/>
    <n v="0"/>
    <n v="0"/>
    <n v="0"/>
    <n v="53"/>
    <n v="77"/>
    <n v="0"/>
    <x v="0"/>
    <x v="0"/>
    <x v="0"/>
    <x v="0"/>
    <x v="0"/>
    <x v="0"/>
    <x v="0"/>
    <x v="0"/>
    <x v="0"/>
  </r>
  <r>
    <x v="1"/>
    <x v="12"/>
    <s v="Kutkai downtown (KBC Church)"/>
    <s v="MMR015CMP016"/>
    <s v="GCA"/>
    <s v="Urban"/>
    <n v="65"/>
    <n v="285"/>
    <n v="63"/>
    <n v="286"/>
    <n v="63"/>
    <n v="286"/>
    <s v="Committee"/>
    <x v="0"/>
    <n v="0"/>
    <n v="5"/>
    <n v="2"/>
    <m/>
    <m/>
    <x v="0"/>
    <n v="0"/>
    <n v="5"/>
    <n v="2"/>
    <m/>
    <m/>
    <x v="0"/>
    <n v="0"/>
    <n v="15"/>
    <n v="5"/>
    <m/>
    <m/>
    <x v="0"/>
    <n v="0"/>
    <n v="15"/>
    <n v="5"/>
    <m/>
    <m/>
    <n v="18"/>
    <n v="10"/>
    <n v="49"/>
    <n v="35"/>
    <n v="27"/>
    <n v="15"/>
    <n v="7"/>
    <n v="5"/>
    <n v="0"/>
    <n v="0"/>
    <n v="0"/>
    <n v="0"/>
    <n v="101"/>
    <n v="65"/>
    <n v="0"/>
    <x v="0"/>
    <x v="0"/>
    <x v="0"/>
    <x v="0"/>
    <x v="0"/>
    <x v="0"/>
    <x v="0"/>
    <x v="0"/>
    <x v="0"/>
  </r>
  <r>
    <x v="1"/>
    <x v="14"/>
    <s v="Nam Tu Baptist"/>
    <s v="MMR015CMP014"/>
    <s v="GCA"/>
    <s v="Urban"/>
    <n v="9"/>
    <n v="38"/>
    <n v="9"/>
    <n v="37"/>
    <n v="9"/>
    <n v="37"/>
    <s v=""/>
    <x v="0"/>
    <n v="0"/>
    <n v="2"/>
    <m/>
    <m/>
    <m/>
    <x v="0"/>
    <n v="0"/>
    <n v="5"/>
    <m/>
    <m/>
    <m/>
    <x v="0"/>
    <n v="0"/>
    <n v="10"/>
    <m/>
    <m/>
    <m/>
    <x v="0"/>
    <n v="0"/>
    <n v="40"/>
    <m/>
    <m/>
    <m/>
    <n v="1"/>
    <n v="0"/>
    <n v="0"/>
    <n v="0"/>
    <n v="0"/>
    <n v="0"/>
    <n v="0"/>
    <n v="0"/>
    <n v="0"/>
    <n v="0"/>
    <n v="0"/>
    <n v="0"/>
    <n v="10"/>
    <n v="11"/>
    <n v="0"/>
    <x v="0"/>
    <x v="0"/>
    <x v="0"/>
    <x v="0"/>
    <x v="0"/>
    <x v="0"/>
    <x v="0"/>
    <x v="0"/>
    <x v="0"/>
  </r>
  <r>
    <x v="0"/>
    <x v="0"/>
    <s v="Nant Ma Hpit Catholic Church"/>
    <s v="MMR001CMP103"/>
    <s v="GCA"/>
    <s v="Rural"/>
    <n v="48"/>
    <n v="420"/>
    <n v="48"/>
    <n v="220"/>
    <n v="48"/>
    <n v="220"/>
    <s v="Focal point"/>
    <x v="1"/>
    <n v="0"/>
    <m/>
    <m/>
    <m/>
    <m/>
    <x v="0"/>
    <n v="0"/>
    <n v="5"/>
    <n v="3"/>
    <m/>
    <m/>
    <x v="0"/>
    <n v="0"/>
    <n v="5"/>
    <n v="3"/>
    <m/>
    <m/>
    <x v="0"/>
    <n v="2"/>
    <n v="60"/>
    <n v="30"/>
    <n v="30"/>
    <m/>
    <n v="8"/>
    <n v="7"/>
    <n v="9"/>
    <n v="15"/>
    <n v="13"/>
    <n v="8"/>
    <n v="6"/>
    <n v="8"/>
    <n v="3"/>
    <n v="0"/>
    <n v="0"/>
    <n v="0"/>
    <n v="36"/>
    <n v="38"/>
    <n v="0"/>
    <x v="0"/>
    <x v="0"/>
    <x v="1"/>
    <x v="1"/>
    <x v="1"/>
    <x v="1"/>
    <x v="1"/>
    <x v="0"/>
    <x v="1"/>
  </r>
  <r>
    <x v="0"/>
    <x v="4"/>
    <s v="Pajau / Jan Mai"/>
    <s v="MMR001CMP120"/>
    <s v="NGCA"/>
    <s v="Sub-urban"/>
    <n v="191"/>
    <n v="768"/>
    <n v="178"/>
    <n v="850"/>
    <n v="178"/>
    <n v="850"/>
    <s v="Focal point"/>
    <x v="1"/>
    <n v="0"/>
    <m/>
    <m/>
    <m/>
    <m/>
    <x v="1"/>
    <n v="0"/>
    <m/>
    <m/>
    <m/>
    <m/>
    <x v="0"/>
    <n v="45"/>
    <m/>
    <n v="150"/>
    <n v="90"/>
    <m/>
    <x v="0"/>
    <n v="45"/>
    <m/>
    <n v="150"/>
    <n v="90"/>
    <m/>
    <n v="14"/>
    <n v="15"/>
    <n v="69"/>
    <n v="54"/>
    <n v="10"/>
    <n v="14"/>
    <n v="0"/>
    <n v="0"/>
    <n v="3"/>
    <n v="14"/>
    <n v="0"/>
    <n v="0"/>
    <n v="93"/>
    <n v="83"/>
    <n v="17"/>
    <x v="0"/>
    <x v="0"/>
    <x v="0"/>
    <x v="0"/>
    <x v="0"/>
    <x v="0"/>
    <x v="0"/>
    <x v="0"/>
    <x v="0"/>
  </r>
  <r>
    <x v="0"/>
    <x v="2"/>
    <s v="Loi Je Lisu Camp"/>
    <s v="MMR001CMP070"/>
    <s v="GCA"/>
    <s v="Urban"/>
    <n v="188"/>
    <n v="993"/>
    <n v="190"/>
    <n v="1021"/>
    <n v="190"/>
    <n v="1021"/>
    <s v="Focal point"/>
    <x v="1"/>
    <n v="2"/>
    <n v="20"/>
    <n v="10"/>
    <m/>
    <m/>
    <x v="1"/>
    <n v="1"/>
    <n v="10"/>
    <m/>
    <m/>
    <m/>
    <x v="1"/>
    <n v="1"/>
    <n v="10"/>
    <m/>
    <m/>
    <m/>
    <x v="1"/>
    <n v="1"/>
    <n v="10"/>
    <m/>
    <m/>
    <m/>
    <n v="17"/>
    <n v="18"/>
    <n v="83"/>
    <n v="75"/>
    <n v="50"/>
    <n v="51"/>
    <n v="38"/>
    <n v="50"/>
    <n v="0"/>
    <n v="0"/>
    <n v="0"/>
    <n v="0"/>
    <n v="188"/>
    <n v="194"/>
    <n v="0"/>
    <x v="0"/>
    <x v="0"/>
    <x v="0"/>
    <x v="0"/>
    <x v="0"/>
    <x v="0"/>
    <x v="0"/>
    <x v="0"/>
    <x v="0"/>
  </r>
  <r>
    <x v="1"/>
    <x v="11"/>
    <s v="Nam Hkam Catholic Church ( St. Thomas I)"/>
    <s v="MMR015CMP003"/>
    <s v="GCA"/>
    <s v="Urban"/>
    <n v="48"/>
    <n v="218"/>
    <n v="44"/>
    <n v="215"/>
    <n v="44"/>
    <n v="215"/>
    <s v="Committee"/>
    <x v="1"/>
    <n v="0"/>
    <m/>
    <m/>
    <m/>
    <m/>
    <x v="0"/>
    <n v="1.2000000476837158"/>
    <n v="60"/>
    <n v="3"/>
    <m/>
    <m/>
    <x v="0"/>
    <n v="1"/>
    <n v="40"/>
    <n v="15"/>
    <m/>
    <m/>
    <x v="0"/>
    <n v="1"/>
    <n v="40"/>
    <n v="15"/>
    <m/>
    <m/>
    <n v="5"/>
    <n v="7"/>
    <n v="21"/>
    <n v="18"/>
    <n v="21"/>
    <n v="19"/>
    <n v="14"/>
    <n v="15"/>
    <n v="0"/>
    <n v="0"/>
    <n v="0"/>
    <n v="0"/>
    <n v="61"/>
    <n v="59"/>
    <n v="0"/>
    <x v="1"/>
    <x v="0"/>
    <x v="1"/>
    <x v="0"/>
    <x v="0"/>
    <x v="0"/>
    <x v="0"/>
    <x v="1"/>
    <x v="0"/>
  </r>
  <r>
    <x v="1"/>
    <x v="13"/>
    <s v="Muse Catholic Church"/>
    <s v="MMR015CMP216"/>
    <s v="GCA"/>
    <s v="Urban"/>
    <n v="26"/>
    <n v="111"/>
    <n v="26"/>
    <n v="118"/>
    <n v="26"/>
    <n v="118"/>
    <s v="Committee"/>
    <x v="0"/>
    <n v="0.5"/>
    <n v="20"/>
    <n v="10"/>
    <m/>
    <m/>
    <x v="0"/>
    <n v="0.5"/>
    <n v="20"/>
    <n v="10"/>
    <m/>
    <m/>
    <x v="0"/>
    <n v="0.5"/>
    <n v="20"/>
    <n v="10"/>
    <m/>
    <m/>
    <x v="0"/>
    <n v="0.5"/>
    <n v="20"/>
    <n v="10"/>
    <m/>
    <m/>
    <n v="7"/>
    <n v="3"/>
    <n v="8"/>
    <n v="11"/>
    <n v="8"/>
    <n v="11"/>
    <n v="0"/>
    <n v="3"/>
    <n v="0"/>
    <n v="0"/>
    <n v="0"/>
    <n v="0"/>
    <n v="0"/>
    <n v="0"/>
    <n v="0"/>
    <x v="0"/>
    <x v="0"/>
    <x v="0"/>
    <x v="0"/>
    <x v="0"/>
    <x v="0"/>
    <x v="0"/>
    <x v="0"/>
    <x v="0"/>
  </r>
  <r>
    <x v="1"/>
    <x v="12"/>
    <s v="Mungji Pa Dabang (Catholic Church)"/>
    <s v="MMR015CMP217"/>
    <s v="GCA"/>
    <s v="Mixed"/>
    <n v="23"/>
    <n v="112"/>
    <n v="22"/>
    <n v="111"/>
    <n v="22"/>
    <n v="111"/>
    <s v="Focal point"/>
    <x v="0"/>
    <n v="9.9999997764825821E-3"/>
    <n v="15"/>
    <n v="5"/>
    <m/>
    <m/>
    <x v="0"/>
    <n v="0.20000000298023224"/>
    <n v="15"/>
    <n v="5"/>
    <m/>
    <m/>
    <x v="0"/>
    <n v="0.20000000298023224"/>
    <n v="15"/>
    <n v="5"/>
    <m/>
    <m/>
    <x v="0"/>
    <n v="0.20000000298023224"/>
    <n v="15"/>
    <n v="5"/>
    <m/>
    <m/>
    <n v="4"/>
    <n v="4"/>
    <n v="18"/>
    <n v="6"/>
    <n v="8"/>
    <n v="16"/>
    <n v="0"/>
    <n v="3"/>
    <n v="0"/>
    <n v="0"/>
    <n v="0"/>
    <n v="0"/>
    <n v="30"/>
    <n v="29"/>
    <n v="0"/>
    <x v="0"/>
    <x v="0"/>
    <x v="0"/>
    <x v="0"/>
    <x v="0"/>
    <x v="0"/>
    <x v="0"/>
    <x v="0"/>
    <x v="0"/>
  </r>
  <r>
    <x v="1"/>
    <x v="15"/>
    <s v="Mandung - RC"/>
    <s v="MMR015CMP209"/>
    <s v="GCA"/>
    <s v="Urban"/>
    <n v="31"/>
    <n v="183"/>
    <n v="29"/>
    <n v="157"/>
    <n v="29"/>
    <n v="157"/>
    <s v="Committee"/>
    <x v="0"/>
    <n v="0.10000000149011612"/>
    <n v="10"/>
    <m/>
    <m/>
    <m/>
    <x v="0"/>
    <n v="0.10000000149011612"/>
    <n v="10"/>
    <m/>
    <m/>
    <m/>
    <x v="0"/>
    <n v="0.20000000298023224"/>
    <n v="15"/>
    <m/>
    <m/>
    <m/>
    <x v="0"/>
    <n v="0.10000000149011612"/>
    <n v="10"/>
    <m/>
    <m/>
    <m/>
    <n v="5"/>
    <n v="7"/>
    <n v="16"/>
    <n v="18"/>
    <n v="6"/>
    <n v="13"/>
    <n v="4"/>
    <n v="1"/>
    <n v="0"/>
    <n v="0"/>
    <n v="0"/>
    <n v="0"/>
    <n v="31"/>
    <n v="39"/>
    <n v="0"/>
    <x v="0"/>
    <x v="0"/>
    <x v="0"/>
    <x v="0"/>
    <x v="0"/>
    <x v="0"/>
    <x v="0"/>
    <x v="0"/>
    <x v="0"/>
  </r>
  <r>
    <x v="1"/>
    <x v="12"/>
    <s v="Kutkai downtown (RC Church)"/>
    <s v="MMR015CMP017"/>
    <s v="GCA"/>
    <s v="Urban"/>
    <n v="31"/>
    <n v="144"/>
    <n v="30"/>
    <n v="139"/>
    <n v="30"/>
    <n v="139"/>
    <s v="Focal point"/>
    <x v="1"/>
    <n v="0"/>
    <m/>
    <m/>
    <m/>
    <m/>
    <x v="0"/>
    <n v="0.10000000149011612"/>
    <n v="10"/>
    <n v="5"/>
    <m/>
    <m/>
    <x v="0"/>
    <n v="0.30000001192092896"/>
    <n v="15"/>
    <n v="5"/>
    <m/>
    <m/>
    <x v="0"/>
    <n v="0.30000001192092896"/>
    <n v="15"/>
    <n v="5"/>
    <m/>
    <m/>
    <n v="7"/>
    <n v="7"/>
    <n v="16"/>
    <n v="20"/>
    <n v="10"/>
    <n v="6"/>
    <n v="5"/>
    <n v="4"/>
    <n v="0"/>
    <n v="3"/>
    <n v="0"/>
    <n v="0"/>
    <n v="37"/>
    <n v="38"/>
    <n v="3"/>
    <x v="1"/>
    <x v="1"/>
    <x v="1"/>
    <x v="1"/>
    <x v="1"/>
    <x v="1"/>
    <x v="1"/>
    <x v="1"/>
    <x v="0"/>
  </r>
  <r>
    <x v="0"/>
    <x v="6"/>
    <s v="Shwe Gu Baptist Church"/>
    <s v="MMR001CMP067"/>
    <s v="GCA"/>
    <s v="Urban"/>
    <n v="83"/>
    <n v="293"/>
    <n v="86"/>
    <n v="303"/>
    <n v="86"/>
    <n v="303"/>
    <s v="Focal point"/>
    <x v="1"/>
    <n v="0"/>
    <n v="3"/>
    <m/>
    <m/>
    <m/>
    <x v="1"/>
    <m/>
    <n v="10"/>
    <m/>
    <m/>
    <m/>
    <x v="1"/>
    <n v="1"/>
    <n v="20"/>
    <n v="10"/>
    <m/>
    <m/>
    <x v="1"/>
    <n v="1"/>
    <n v="20"/>
    <m/>
    <m/>
    <m/>
    <n v="7"/>
    <n v="6"/>
    <n v="31"/>
    <n v="23"/>
    <n v="32"/>
    <n v="38"/>
    <n v="12"/>
    <n v="30"/>
    <n v="2"/>
    <n v="54"/>
    <n v="70"/>
    <n v="42"/>
    <n v="84"/>
    <n v="69"/>
    <n v="153"/>
    <x v="0"/>
    <x v="0"/>
    <x v="0"/>
    <x v="0"/>
    <x v="0"/>
    <x v="0"/>
    <x v="0"/>
    <x v="0"/>
    <x v="0"/>
  </r>
  <r>
    <x v="0"/>
    <x v="2"/>
    <s v="Loi Je Baptist Church"/>
    <s v="MMR001CMP071"/>
    <s v="GCA"/>
    <s v="Urban"/>
    <n v="29"/>
    <n v="182"/>
    <n v="36"/>
    <n v="215"/>
    <n v="36"/>
    <n v="217"/>
    <s v="Focal point"/>
    <x v="1"/>
    <n v="0"/>
    <n v="5"/>
    <m/>
    <m/>
    <m/>
    <x v="1"/>
    <n v="1"/>
    <n v="20"/>
    <m/>
    <m/>
    <m/>
    <x v="1"/>
    <n v="1"/>
    <n v="20"/>
    <m/>
    <m/>
    <m/>
    <x v="0"/>
    <n v="1"/>
    <n v="20"/>
    <m/>
    <m/>
    <m/>
    <n v="5"/>
    <n v="4"/>
    <n v="14"/>
    <n v="15"/>
    <n v="10"/>
    <n v="18"/>
    <n v="14"/>
    <n v="19"/>
    <n v="0"/>
    <n v="0"/>
    <n v="0"/>
    <n v="0"/>
    <n v="43"/>
    <n v="56"/>
    <n v="0"/>
    <x v="0"/>
    <x v="0"/>
    <x v="0"/>
    <x v="0"/>
    <x v="0"/>
    <x v="0"/>
    <x v="0"/>
    <x v="0"/>
    <x v="0"/>
  </r>
  <r>
    <x v="1"/>
    <x v="12"/>
    <s v="Mungji Pa Dabang (Baptist Church)         "/>
    <s v="MMR015CMP006"/>
    <s v="GCA"/>
    <s v="Rural"/>
    <n v="49"/>
    <n v="270"/>
    <n v="49"/>
    <n v="261"/>
    <n v="49"/>
    <n v="261"/>
    <s v="Focal point"/>
    <x v="1"/>
    <n v="0"/>
    <n v="5"/>
    <m/>
    <m/>
    <m/>
    <x v="1"/>
    <n v="0"/>
    <m/>
    <m/>
    <m/>
    <m/>
    <x v="0"/>
    <n v="1"/>
    <n v="20"/>
    <n v="5"/>
    <m/>
    <m/>
    <x v="0"/>
    <n v="1"/>
    <n v="20"/>
    <n v="5"/>
    <m/>
    <m/>
    <n v="18"/>
    <n v="13"/>
    <n v="31"/>
    <n v="26"/>
    <n v="14"/>
    <n v="18"/>
    <n v="0"/>
    <n v="5"/>
    <n v="0"/>
    <n v="0"/>
    <n v="0"/>
    <n v="0"/>
    <n v="0"/>
    <n v="0"/>
    <n v="0"/>
    <x v="0"/>
    <x v="0"/>
    <x v="0"/>
    <x v="0"/>
    <x v="0"/>
    <x v="0"/>
    <x v="0"/>
    <x v="0"/>
    <x v="0"/>
  </r>
  <r>
    <x v="0"/>
    <x v="2"/>
    <s v="Nyaung Na Pin "/>
    <s v="MMR001CMP072"/>
    <s v="GCA"/>
    <s v="Mixed"/>
    <n v="50"/>
    <n v="293"/>
    <n v="50"/>
    <n v="309"/>
    <n v="50"/>
    <n v="309"/>
    <s v="Focal point"/>
    <x v="1"/>
    <n v="0"/>
    <n v="5"/>
    <m/>
    <m/>
    <m/>
    <x v="0"/>
    <n v="1"/>
    <n v="15"/>
    <m/>
    <m/>
    <m/>
    <x v="0"/>
    <n v="1"/>
    <n v="15"/>
    <m/>
    <m/>
    <m/>
    <x v="0"/>
    <n v="1"/>
    <n v="15"/>
    <m/>
    <m/>
    <m/>
    <n v="15"/>
    <n v="28"/>
    <n v="18"/>
    <n v="31"/>
    <n v="20"/>
    <n v="19"/>
    <n v="6"/>
    <n v="11"/>
    <n v="0"/>
    <n v="0"/>
    <n v="0"/>
    <n v="0"/>
    <n v="59"/>
    <n v="89"/>
    <n v="0"/>
    <x v="0"/>
    <x v="0"/>
    <x v="0"/>
    <x v="0"/>
    <x v="0"/>
    <x v="0"/>
    <x v="0"/>
    <x v="0"/>
    <x v="0"/>
  </r>
  <r>
    <x v="0"/>
    <x v="3"/>
    <s v="Htoi San Church"/>
    <s v="MMR001CMP052"/>
    <s v="GCA"/>
    <s v="Urban"/>
    <n v="43"/>
    <n v="237"/>
    <n v="39"/>
    <n v="223"/>
    <n v="39"/>
    <n v="223"/>
    <s v="Focal point"/>
    <x v="1"/>
    <n v="0"/>
    <m/>
    <n v="5"/>
    <m/>
    <m/>
    <x v="1"/>
    <n v="1"/>
    <n v="15"/>
    <n v="5"/>
    <m/>
    <m/>
    <x v="1"/>
    <n v="1"/>
    <n v="15"/>
    <n v="5"/>
    <m/>
    <m/>
    <x v="1"/>
    <n v="1"/>
    <n v="15"/>
    <n v="5"/>
    <m/>
    <m/>
    <n v="6"/>
    <n v="9"/>
    <n v="24"/>
    <n v="26"/>
    <n v="7"/>
    <n v="13"/>
    <n v="2"/>
    <n v="9"/>
    <n v="4"/>
    <n v="0"/>
    <n v="0"/>
    <n v="0"/>
    <n v="39"/>
    <n v="57"/>
    <n v="0"/>
    <x v="0"/>
    <x v="0"/>
    <x v="0"/>
    <x v="0"/>
    <x v="0"/>
    <x v="0"/>
    <x v="0"/>
    <x v="0"/>
    <x v="0"/>
  </r>
  <r>
    <x v="0"/>
    <x v="3"/>
    <s v="Robert Church"/>
    <s v="MMR001CMP047"/>
    <s v="GCA"/>
    <s v="Urban"/>
    <n v="652"/>
    <n v="3706"/>
    <n v="629"/>
    <n v="3794"/>
    <n v="629"/>
    <n v="3794"/>
    <s v="Focal point"/>
    <x v="1"/>
    <m/>
    <n v="10"/>
    <m/>
    <m/>
    <m/>
    <x v="1"/>
    <n v="0"/>
    <n v="5"/>
    <m/>
    <m/>
    <m/>
    <x v="0"/>
    <n v="0"/>
    <n v="5"/>
    <m/>
    <m/>
    <m/>
    <x v="0"/>
    <n v="0"/>
    <n v="3"/>
    <m/>
    <m/>
    <m/>
    <n v="51"/>
    <n v="48"/>
    <n v="271"/>
    <n v="239"/>
    <n v="162"/>
    <n v="153"/>
    <n v="40"/>
    <n v="66"/>
    <n v="5"/>
    <n v="0"/>
    <n v="0"/>
    <n v="0"/>
    <n v="525"/>
    <n v="506"/>
    <n v="0"/>
    <x v="1"/>
    <x v="1"/>
    <x v="1"/>
    <x v="0"/>
    <x v="0"/>
    <x v="0"/>
    <x v="1"/>
    <x v="0"/>
    <x v="0"/>
  </r>
  <r>
    <x v="0"/>
    <x v="3"/>
    <s v="Aung Thar Church"/>
    <s v="MMR001CMP194"/>
    <s v="GCA"/>
    <s v="Mixed"/>
    <n v="12"/>
    <n v="52"/>
    <n v="12"/>
    <n v="56"/>
    <n v="12"/>
    <n v="56"/>
    <s v="Committee"/>
    <x v="1"/>
    <m/>
    <n v="5"/>
    <m/>
    <m/>
    <m/>
    <x v="1"/>
    <n v="2"/>
    <m/>
    <n v="15"/>
    <m/>
    <m/>
    <x v="1"/>
    <n v="2"/>
    <m/>
    <n v="15"/>
    <m/>
    <m/>
    <x v="1"/>
    <n v="2"/>
    <m/>
    <n v="15"/>
    <m/>
    <m/>
    <n v="1"/>
    <n v="1"/>
    <n v="7"/>
    <n v="9"/>
    <n v="4"/>
    <n v="3"/>
    <n v="1"/>
    <n v="3"/>
    <n v="0"/>
    <n v="0"/>
    <n v="0"/>
    <n v="0"/>
    <n v="13"/>
    <n v="16"/>
    <n v="0"/>
    <x v="0"/>
    <x v="0"/>
    <x v="0"/>
    <x v="0"/>
    <x v="0"/>
    <x v="0"/>
    <x v="0"/>
    <x v="0"/>
    <x v="0"/>
  </r>
  <r>
    <x v="0"/>
    <x v="3"/>
    <s v="Phan Khar Kone"/>
    <s v="MMR001CMP193"/>
    <s v="GCA"/>
    <s v="Rural"/>
    <n v="157"/>
    <n v="761"/>
    <n v="150"/>
    <n v="761"/>
    <n v="150"/>
    <n v="761"/>
    <s v="Focal point"/>
    <x v="1"/>
    <n v="0"/>
    <n v="5"/>
    <m/>
    <m/>
    <m/>
    <x v="1"/>
    <n v="0"/>
    <n v="5"/>
    <m/>
    <m/>
    <m/>
    <x v="0"/>
    <n v="0"/>
    <m/>
    <m/>
    <m/>
    <m/>
    <x v="0"/>
    <n v="0"/>
    <m/>
    <m/>
    <m/>
    <m/>
    <n v="20"/>
    <n v="28"/>
    <n v="39"/>
    <n v="41"/>
    <n v="36"/>
    <n v="40"/>
    <n v="31"/>
    <n v="39"/>
    <n v="4"/>
    <n v="6"/>
    <n v="0"/>
    <n v="0"/>
    <n v="126"/>
    <n v="148"/>
    <n v="10"/>
    <x v="0"/>
    <x v="0"/>
    <x v="0"/>
    <x v="0"/>
    <x v="0"/>
    <x v="0"/>
    <x v="0"/>
    <x v="0"/>
    <x v="0"/>
  </r>
  <r>
    <x v="0"/>
    <x v="1"/>
    <s v="Maing Khaung"/>
    <s v="MMR001CMP218"/>
    <s v="GCA"/>
    <s v="Rural"/>
    <n v="372"/>
    <n v="1443"/>
    <n v="165"/>
    <n v="1672"/>
    <n v="165"/>
    <n v="1672"/>
    <s v="Focal point"/>
    <x v="1"/>
    <n v="0"/>
    <n v="5"/>
    <m/>
    <m/>
    <m/>
    <x v="1"/>
    <n v="1"/>
    <n v="5"/>
    <m/>
    <m/>
    <m/>
    <x v="1"/>
    <n v="1"/>
    <n v="15"/>
    <n v="5"/>
    <m/>
    <m/>
    <x v="1"/>
    <n v="1"/>
    <n v="15"/>
    <n v="5"/>
    <m/>
    <m/>
    <n v="12"/>
    <n v="11"/>
    <n v="105"/>
    <n v="185"/>
    <n v="95"/>
    <n v="82"/>
    <n v="52"/>
    <n v="66"/>
    <n v="0"/>
    <n v="0"/>
    <n v="0"/>
    <n v="0"/>
    <n v="1165"/>
    <n v="344"/>
    <n v="0"/>
    <x v="0"/>
    <x v="0"/>
    <x v="0"/>
    <x v="0"/>
    <x v="0"/>
    <x v="0"/>
    <x v="0"/>
    <x v="0"/>
    <x v="0"/>
  </r>
  <r>
    <x v="0"/>
    <x v="2"/>
    <s v="Seng Ja "/>
    <s v="MMR001CMP073"/>
    <s v="GCA"/>
    <s v="Rural"/>
    <n v="45"/>
    <n v="269"/>
    <n v="39"/>
    <n v="237"/>
    <n v="39"/>
    <n v="237"/>
    <s v="Focal point"/>
    <x v="1"/>
    <n v="0"/>
    <m/>
    <n v="5"/>
    <m/>
    <m/>
    <x v="0"/>
    <n v="0"/>
    <m/>
    <m/>
    <m/>
    <m/>
    <x v="0"/>
    <n v="0"/>
    <m/>
    <m/>
    <m/>
    <m/>
    <x v="0"/>
    <n v="0"/>
    <m/>
    <m/>
    <m/>
    <m/>
    <n v="3"/>
    <n v="3"/>
    <n v="15"/>
    <n v="18"/>
    <n v="12"/>
    <n v="18"/>
    <n v="13"/>
    <n v="1"/>
    <n v="0"/>
    <n v="0"/>
    <n v="0"/>
    <n v="0"/>
    <n v="43"/>
    <n v="40"/>
    <n v="0"/>
    <x v="0"/>
    <x v="0"/>
    <x v="0"/>
    <x v="0"/>
    <x v="0"/>
    <x v="0"/>
    <x v="0"/>
    <x v="0"/>
    <x v="0"/>
  </r>
  <r>
    <x v="0"/>
    <x v="10"/>
    <s v="Saw Zam"/>
    <s v="MMR001CMP225"/>
    <s v="GCA"/>
    <s v="Rural"/>
    <n v="30"/>
    <n v="174"/>
    <n v="28"/>
    <n v="167"/>
    <n v="30"/>
    <n v="174"/>
    <s v="Focal point"/>
    <x v="1"/>
    <n v="0"/>
    <m/>
    <m/>
    <m/>
    <m/>
    <x v="0"/>
    <n v="0"/>
    <n v="20"/>
    <n v="5"/>
    <n v="5"/>
    <m/>
    <x v="0"/>
    <n v="5"/>
    <n v="120"/>
    <n v="30"/>
    <n v="30"/>
    <m/>
    <x v="0"/>
    <n v="5"/>
    <n v="120"/>
    <n v="30"/>
    <n v="30"/>
    <m/>
    <n v="7"/>
    <n v="10"/>
    <n v="13"/>
    <n v="12"/>
    <n v="5"/>
    <n v="3"/>
    <n v="0"/>
    <n v="1"/>
    <n v="2"/>
    <n v="0"/>
    <n v="0"/>
    <n v="0"/>
    <n v="25"/>
    <n v="26"/>
    <n v="2"/>
    <x v="0"/>
    <x v="1"/>
    <x v="1"/>
    <x v="1"/>
    <x v="1"/>
    <x v="1"/>
    <x v="1"/>
    <x v="1"/>
    <x v="0"/>
  </r>
  <r>
    <x v="1"/>
    <x v="15"/>
    <s v="Mandung - Jinghpaw"/>
    <s v="MMR015CMP009"/>
    <s v="GCA"/>
    <s v="Urban"/>
    <n v="37"/>
    <n v="159"/>
    <n v="37"/>
    <n v="159"/>
    <n v="37"/>
    <n v="172"/>
    <s v="Focal point"/>
    <x v="0"/>
    <n v="1"/>
    <n v="3"/>
    <n v="1"/>
    <m/>
    <m/>
    <x v="0"/>
    <n v="2.500000037252903E-2"/>
    <n v="5"/>
    <n v="2"/>
    <m/>
    <m/>
    <x v="0"/>
    <n v="2.500000037252903E-2"/>
    <n v="5"/>
    <n v="2"/>
    <m/>
    <m/>
    <x v="0"/>
    <n v="2.500000037252903E-2"/>
    <n v="5"/>
    <n v="2"/>
    <m/>
    <m/>
    <n v="5"/>
    <n v="4"/>
    <n v="0"/>
    <n v="0"/>
    <n v="0"/>
    <n v="0"/>
    <n v="0"/>
    <n v="0"/>
    <n v="0"/>
    <n v="0"/>
    <n v="0"/>
    <n v="0"/>
    <n v="0"/>
    <n v="0"/>
    <n v="0"/>
    <x v="0"/>
    <x v="0"/>
    <x v="0"/>
    <x v="0"/>
    <x v="0"/>
    <x v="0"/>
    <x v="0"/>
    <x v="0"/>
    <x v="0"/>
  </r>
  <r>
    <x v="0"/>
    <x v="3"/>
    <s v="Lisu Boarding-House"/>
    <s v="MMR001CMP049"/>
    <s v="GCA"/>
    <s v="Urban"/>
    <n v="116"/>
    <n v="659"/>
    <n v="113"/>
    <n v="641"/>
    <n v="120"/>
    <n v="680"/>
    <s v="Committee"/>
    <x v="0"/>
    <n v="1"/>
    <n v="30"/>
    <n v="8"/>
    <m/>
    <m/>
    <x v="0"/>
    <n v="1"/>
    <n v="30"/>
    <n v="8"/>
    <m/>
    <m/>
    <x v="0"/>
    <n v="2"/>
    <n v="60"/>
    <n v="15"/>
    <m/>
    <m/>
    <x v="0"/>
    <n v="2"/>
    <n v="60"/>
    <n v="15"/>
    <m/>
    <m/>
    <n v="21"/>
    <n v="16"/>
    <n v="58"/>
    <n v="51"/>
    <n v="41"/>
    <n v="15"/>
    <n v="4"/>
    <n v="9"/>
    <n v="0"/>
    <n v="0"/>
    <n v="0"/>
    <n v="0"/>
    <n v="124"/>
    <n v="91"/>
    <n v="0"/>
    <x v="1"/>
    <x v="1"/>
    <x v="1"/>
    <x v="0"/>
    <x v="0"/>
    <x v="0"/>
    <x v="0"/>
    <x v="1"/>
    <x v="0"/>
  </r>
  <r>
    <x v="0"/>
    <x v="3"/>
    <s v="Ta Gun Taing Monastery (Shwe Kyi Na)"/>
    <s v="MMR001CMP055"/>
    <s v="GCA"/>
    <s v="Urban"/>
    <n v="25"/>
    <n v="104"/>
    <n v="24"/>
    <n v="107"/>
    <n v="24"/>
    <n v="107"/>
    <s v="Committee"/>
    <x v="1"/>
    <m/>
    <m/>
    <m/>
    <m/>
    <m/>
    <x v="0"/>
    <n v="1"/>
    <n v="20"/>
    <n v="8"/>
    <m/>
    <m/>
    <x v="0"/>
    <n v="1"/>
    <n v="20"/>
    <n v="8"/>
    <m/>
    <m/>
    <x v="0"/>
    <n v="1.6000000238418579"/>
    <n v="25"/>
    <n v="10"/>
    <m/>
    <m/>
    <n v="0"/>
    <n v="3"/>
    <n v="22"/>
    <n v="9"/>
    <n v="4"/>
    <n v="8"/>
    <n v="2"/>
    <n v="4"/>
    <n v="0"/>
    <n v="0"/>
    <n v="0"/>
    <n v="0"/>
    <n v="28"/>
    <n v="24"/>
    <n v="0"/>
    <x v="1"/>
    <x v="0"/>
    <x v="1"/>
    <x v="0"/>
    <x v="0"/>
    <x v="0"/>
    <x v="0"/>
    <x v="0"/>
    <x v="0"/>
  </r>
  <r>
    <x v="0"/>
    <x v="4"/>
    <s v="Border Post 8"/>
    <s v="MMR001CMP113"/>
    <s v="NGCA"/>
    <s v="Rural"/>
    <n v="155"/>
    <n v="672"/>
    <n v="155"/>
    <n v="665"/>
    <n v="155"/>
    <n v="665"/>
    <s v="Focal point"/>
    <x v="1"/>
    <n v="0"/>
    <m/>
    <m/>
    <m/>
    <m/>
    <x v="1"/>
    <n v="0"/>
    <m/>
    <m/>
    <m/>
    <m/>
    <x v="0"/>
    <n v="0"/>
    <m/>
    <m/>
    <m/>
    <m/>
    <x v="0"/>
    <n v="0"/>
    <m/>
    <m/>
    <m/>
    <m/>
    <n v="18"/>
    <n v="18"/>
    <n v="46"/>
    <n v="37"/>
    <n v="26"/>
    <n v="37"/>
    <n v="16"/>
    <n v="20"/>
    <n v="5"/>
    <n v="12"/>
    <n v="0"/>
    <n v="0"/>
    <n v="106"/>
    <n v="112"/>
    <n v="17"/>
    <x v="0"/>
    <x v="0"/>
    <x v="1"/>
    <x v="0"/>
    <x v="1"/>
    <x v="0"/>
    <x v="0"/>
    <x v="1"/>
    <x v="0"/>
  </r>
  <r>
    <x v="0"/>
    <x v="4"/>
    <s v="Post 6 Camp"/>
    <s v="MMR001CMP160"/>
    <s v="NGCA"/>
    <s v="Rural"/>
    <n v="90"/>
    <n v="508"/>
    <n v="98"/>
    <n v="554"/>
    <n v="124"/>
    <n v="319"/>
    <s v="Focal point"/>
    <x v="1"/>
    <n v="0"/>
    <m/>
    <m/>
    <m/>
    <m/>
    <x v="1"/>
    <n v="0"/>
    <m/>
    <m/>
    <m/>
    <m/>
    <x v="1"/>
    <n v="0"/>
    <m/>
    <m/>
    <m/>
    <m/>
    <x v="0"/>
    <n v="0"/>
    <m/>
    <m/>
    <m/>
    <m/>
    <n v="10"/>
    <n v="5"/>
    <n v="47"/>
    <n v="47"/>
    <n v="35"/>
    <n v="27"/>
    <n v="10"/>
    <n v="13"/>
    <n v="3"/>
    <n v="8"/>
    <n v="10"/>
    <n v="0"/>
    <n v="102"/>
    <n v="92"/>
    <n v="21"/>
    <x v="1"/>
    <x v="0"/>
    <x v="1"/>
    <x v="1"/>
    <x v="1"/>
    <x v="0"/>
    <x v="0"/>
    <x v="1"/>
    <x v="1"/>
  </r>
  <r>
    <x v="0"/>
    <x v="2"/>
    <s v="Ni Thaw Ka Monestry"/>
    <s v="MMR001CMP059"/>
    <s v="GCA"/>
    <s v="Urban"/>
    <n v="24"/>
    <n v="89"/>
    <n v="27"/>
    <n v="101"/>
    <n v="27"/>
    <n v="0"/>
    <s v="Committee"/>
    <x v="0"/>
    <n v="0"/>
    <n v="10"/>
    <n v="3"/>
    <m/>
    <m/>
    <x v="0"/>
    <n v="0"/>
    <n v="18"/>
    <n v="6"/>
    <m/>
    <m/>
    <x v="0"/>
    <n v="0"/>
    <n v="18"/>
    <n v="6"/>
    <m/>
    <m/>
    <x v="0"/>
    <n v="0"/>
    <n v="18"/>
    <n v="6"/>
    <m/>
    <m/>
    <n v="3"/>
    <n v="3"/>
    <n v="8"/>
    <n v="2"/>
    <n v="10"/>
    <n v="4"/>
    <n v="1"/>
    <n v="7"/>
    <n v="0"/>
    <n v="0"/>
    <n v="0"/>
    <n v="0"/>
    <n v="22"/>
    <n v="16"/>
    <n v="0"/>
    <x v="0"/>
    <x v="0"/>
    <x v="0"/>
    <x v="0"/>
    <x v="0"/>
    <x v="0"/>
    <x v="0"/>
    <x v="0"/>
    <x v="0"/>
  </r>
  <r>
    <x v="0"/>
    <x v="10"/>
    <s v="Pan Wa"/>
    <s v="MMR001CMP210"/>
    <s v="GCA"/>
    <s v="Mixed"/>
    <n v="60"/>
    <n v="275"/>
    <n v="34"/>
    <n v="220"/>
    <n v="60"/>
    <n v="275"/>
    <s v="Focal point"/>
    <x v="0"/>
    <n v="0.5"/>
    <n v="30"/>
    <n v="10"/>
    <n v="10"/>
    <m/>
    <x v="0"/>
    <n v="0.5"/>
    <n v="30"/>
    <n v="10"/>
    <n v="10"/>
    <m/>
    <x v="0"/>
    <n v="0.5"/>
    <n v="30"/>
    <n v="10"/>
    <n v="10"/>
    <m/>
    <x v="0"/>
    <n v="0.5"/>
    <n v="30"/>
    <n v="10"/>
    <n v="10"/>
    <m/>
    <n v="7"/>
    <n v="7"/>
    <n v="40"/>
    <n v="34"/>
    <n v="11"/>
    <n v="3"/>
    <n v="1"/>
    <n v="1"/>
    <n v="0"/>
    <n v="0"/>
    <n v="0"/>
    <n v="0"/>
    <n v="59"/>
    <n v="45"/>
    <n v="0"/>
    <x v="0"/>
    <x v="1"/>
    <x v="1"/>
    <x v="1"/>
    <x v="1"/>
    <x v="0"/>
    <x v="0"/>
    <x v="1"/>
    <x v="0"/>
  </r>
  <r>
    <x v="0"/>
    <x v="3"/>
    <s v="Yoe Kyi Monastery"/>
    <s v="MMR001CMP053"/>
    <s v="GCA"/>
    <s v="Urban"/>
    <n v="15"/>
    <n v="64"/>
    <n v="15"/>
    <n v="73"/>
    <n v="15"/>
    <n v="73"/>
    <s v="Committee"/>
    <x v="0"/>
    <n v="1"/>
    <n v="30"/>
    <n v="10"/>
    <n v="10"/>
    <m/>
    <x v="0"/>
    <n v="1"/>
    <n v="30"/>
    <n v="10"/>
    <n v="10"/>
    <m/>
    <x v="0"/>
    <n v="1"/>
    <n v="30"/>
    <n v="10"/>
    <n v="10"/>
    <m/>
    <x v="0"/>
    <n v="1"/>
    <n v="30"/>
    <n v="10"/>
    <n v="10"/>
    <m/>
    <n v="2"/>
    <n v="0"/>
    <n v="3"/>
    <n v="4"/>
    <n v="6"/>
    <n v="4"/>
    <n v="1"/>
    <n v="1"/>
    <n v="0"/>
    <n v="0"/>
    <n v="0"/>
    <n v="0"/>
    <n v="12"/>
    <n v="9"/>
    <n v="0"/>
    <x v="1"/>
    <x v="0"/>
    <x v="1"/>
    <x v="0"/>
    <x v="0"/>
    <x v="0"/>
    <x v="0"/>
    <x v="0"/>
    <x v="0"/>
  </r>
  <r>
    <x v="0"/>
    <x v="0"/>
    <s v="5 Ward RC Church(lon Khin)"/>
    <s v="MMR001CMP168"/>
    <s v="GCA"/>
    <s v="Rural"/>
    <n v="66"/>
    <n v="367"/>
    <n v="60"/>
    <n v="374"/>
    <n v="70"/>
    <n v="366"/>
    <s v="Focal point"/>
    <x v="0"/>
    <n v="0"/>
    <n v="10"/>
    <n v="5"/>
    <m/>
    <m/>
    <x v="0"/>
    <n v="1"/>
    <n v="30"/>
    <n v="20"/>
    <m/>
    <m/>
    <x v="0"/>
    <n v="1"/>
    <n v="30"/>
    <n v="20"/>
    <m/>
    <m/>
    <x v="0"/>
    <n v="1"/>
    <n v="30"/>
    <n v="20"/>
    <m/>
    <m/>
    <n v="5"/>
    <n v="4"/>
    <n v="25"/>
    <n v="21"/>
    <n v="7"/>
    <n v="15"/>
    <n v="11"/>
    <n v="2"/>
    <n v="2"/>
    <n v="0"/>
    <n v="0"/>
    <n v="0"/>
    <n v="48"/>
    <n v="42"/>
    <n v="0"/>
    <x v="0"/>
    <x v="0"/>
    <x v="1"/>
    <x v="1"/>
    <x v="1"/>
    <x v="0"/>
    <x v="0"/>
    <x v="1"/>
    <x v="0"/>
  </r>
  <r>
    <x v="0"/>
    <x v="1"/>
    <s v="Man Wing Catholic Church 2"/>
    <s v="MMR001CMP132"/>
    <s v="GCA"/>
    <s v="Rural"/>
    <n v="458"/>
    <n v="2139"/>
    <n v="144"/>
    <n v="520"/>
    <n v="144"/>
    <n v="0"/>
    <s v="Committee"/>
    <x v="1"/>
    <n v="0"/>
    <m/>
    <m/>
    <m/>
    <m/>
    <x v="1"/>
    <n v="0"/>
    <m/>
    <m/>
    <m/>
    <m/>
    <x v="1"/>
    <n v="0"/>
    <m/>
    <m/>
    <m/>
    <m/>
    <x v="0"/>
    <n v="1.6000000238418579"/>
    <n v="25"/>
    <n v="10"/>
    <n v="10"/>
    <m/>
    <n v="13"/>
    <n v="17"/>
    <n v="42"/>
    <n v="40"/>
    <n v="20"/>
    <n v="24"/>
    <n v="34"/>
    <n v="31"/>
    <n v="3"/>
    <n v="0"/>
    <n v="0"/>
    <n v="0"/>
    <n v="109"/>
    <n v="112"/>
    <n v="0"/>
    <x v="0"/>
    <x v="0"/>
    <x v="0"/>
    <x v="0"/>
    <x v="0"/>
    <x v="0"/>
    <x v="0"/>
    <x v="0"/>
    <x v="0"/>
  </r>
  <r>
    <x v="0"/>
    <x v="1"/>
    <s v="Bum Tsit Pa "/>
    <s v="MMR001CMP129"/>
    <s v="NGCA"/>
    <s v="Rural"/>
    <n v="245"/>
    <n v="1232"/>
    <n v="425"/>
    <n v="1982"/>
    <n v="425"/>
    <n v="0"/>
    <s v="Focal point"/>
    <x v="1"/>
    <n v="0"/>
    <m/>
    <m/>
    <m/>
    <m/>
    <x v="1"/>
    <n v="0"/>
    <m/>
    <m/>
    <m/>
    <m/>
    <x v="0"/>
    <n v="3.2000000476837158"/>
    <n v="180"/>
    <n v="60"/>
    <n v="60"/>
    <m/>
    <x v="0"/>
    <n v="3.2000000476837158"/>
    <n v="180"/>
    <n v="60"/>
    <n v="60"/>
    <m/>
    <n v="70"/>
    <n v="120"/>
    <n v="52"/>
    <n v="250"/>
    <n v="250"/>
    <n v="400"/>
    <n v="0"/>
    <n v="0"/>
    <n v="12"/>
    <n v="0"/>
    <n v="34"/>
    <n v="0"/>
    <n v="372"/>
    <n v="770"/>
    <n v="46"/>
    <x v="0"/>
    <x v="0"/>
    <x v="0"/>
    <x v="0"/>
    <x v="0"/>
    <x v="0"/>
    <x v="0"/>
    <x v="0"/>
    <x v="0"/>
  </r>
  <r>
    <x v="0"/>
    <x v="5"/>
    <s v="Du Kahtawng Qtr. 5"/>
    <s v="MMR001CMP011"/>
    <s v="GCA"/>
    <s v="Urban"/>
    <n v="50"/>
    <n v="236"/>
    <n v="8"/>
    <n v="35"/>
    <n v="8"/>
    <n v="35"/>
    <s v="Focal point"/>
    <x v="1"/>
    <n v="0"/>
    <m/>
    <m/>
    <m/>
    <m/>
    <x v="0"/>
    <n v="0.30000001192092896"/>
    <m/>
    <n v="15"/>
    <m/>
    <m/>
    <x v="0"/>
    <n v="0.30000001192092896"/>
    <m/>
    <n v="15"/>
    <m/>
    <m/>
    <x v="0"/>
    <n v="0.10000000149011612"/>
    <m/>
    <n v="15"/>
    <m/>
    <m/>
    <n v="0"/>
    <n v="1"/>
    <n v="6"/>
    <n v="2"/>
    <n v="1"/>
    <n v="2"/>
    <n v="0"/>
    <n v="1"/>
    <n v="14"/>
    <n v="3"/>
    <n v="19"/>
    <n v="7"/>
    <n v="7"/>
    <n v="6"/>
    <n v="43"/>
    <x v="0"/>
    <x v="0"/>
    <x v="0"/>
    <x v="0"/>
    <x v="0"/>
    <x v="0"/>
    <x v="0"/>
    <x v="0"/>
    <x v="0"/>
  </r>
  <r>
    <x v="0"/>
    <x v="5"/>
    <s v="Man Hkring Baptist Church"/>
    <s v="MMR001CMP008"/>
    <s v="GCA"/>
    <s v="Urban"/>
    <n v="101"/>
    <n v="544"/>
    <n v="94"/>
    <n v="503"/>
    <n v="101"/>
    <n v="544"/>
    <s v="Focal point"/>
    <x v="1"/>
    <n v="0"/>
    <m/>
    <m/>
    <m/>
    <m/>
    <x v="0"/>
    <n v="0.20000000298023224"/>
    <n v="10"/>
    <m/>
    <m/>
    <m/>
    <x v="0"/>
    <n v="0.20000000298023224"/>
    <n v="10"/>
    <m/>
    <m/>
    <m/>
    <x v="0"/>
    <n v="0.20000000298023224"/>
    <n v="10"/>
    <m/>
    <m/>
    <m/>
    <n v="17"/>
    <n v="19"/>
    <n v="50"/>
    <n v="43"/>
    <n v="18"/>
    <n v="31"/>
    <n v="24"/>
    <n v="18"/>
    <n v="0"/>
    <n v="0"/>
    <n v="0"/>
    <n v="0"/>
    <n v="109"/>
    <n v="111"/>
    <n v="0"/>
    <x v="1"/>
    <x v="1"/>
    <x v="1"/>
    <x v="1"/>
    <x v="1"/>
    <x v="1"/>
    <x v="1"/>
    <x v="0"/>
    <x v="1"/>
  </r>
  <r>
    <x v="0"/>
    <x v="5"/>
    <s v="Du Kahtawng Qtr. 4"/>
    <s v="MMR001CMP010"/>
    <s v="GCA"/>
    <s v="Urban"/>
    <n v="6"/>
    <n v="39"/>
    <n v="6"/>
    <n v="39"/>
    <n v="28"/>
    <n v="145"/>
    <s v="Committee"/>
    <x v="0"/>
    <n v="1"/>
    <m/>
    <n v="20"/>
    <m/>
    <m/>
    <x v="0"/>
    <n v="0.30000001192092896"/>
    <m/>
    <n v="15"/>
    <m/>
    <m/>
    <x v="0"/>
    <n v="0.10000000149011612"/>
    <m/>
    <n v="15"/>
    <m/>
    <m/>
    <x v="0"/>
    <n v="1"/>
    <m/>
    <n v="5"/>
    <m/>
    <m/>
    <n v="0"/>
    <n v="0"/>
    <n v="2"/>
    <n v="2"/>
    <n v="2"/>
    <n v="1"/>
    <n v="1"/>
    <n v="2"/>
    <n v="14"/>
    <n v="3"/>
    <n v="19"/>
    <n v="7"/>
    <n v="5"/>
    <n v="5"/>
    <n v="43"/>
    <x v="0"/>
    <x v="0"/>
    <x v="0"/>
    <x v="0"/>
    <x v="0"/>
    <x v="0"/>
    <x v="0"/>
    <x v="0"/>
    <x v="0"/>
  </r>
  <r>
    <x v="0"/>
    <x v="9"/>
    <s v="St. Patrick Catholic Church "/>
    <s v="MMR001CMP080"/>
    <s v="GCA"/>
    <s v="Urban"/>
    <n v="12"/>
    <n v="55"/>
    <n v="12"/>
    <n v="62"/>
    <n v="12"/>
    <n v="62"/>
    <s v="Focal point"/>
    <x v="1"/>
    <n v="0"/>
    <m/>
    <m/>
    <m/>
    <m/>
    <x v="0"/>
    <n v="0"/>
    <n v="10"/>
    <n v="4"/>
    <n v="3"/>
    <m/>
    <x v="0"/>
    <n v="0"/>
    <n v="10"/>
    <n v="4"/>
    <n v="3"/>
    <m/>
    <x v="0"/>
    <n v="0"/>
    <n v="10"/>
    <n v="4"/>
    <n v="3"/>
    <m/>
    <n v="1"/>
    <n v="3"/>
    <n v="3"/>
    <n v="5"/>
    <n v="2"/>
    <n v="5"/>
    <n v="3"/>
    <n v="3"/>
    <n v="0"/>
    <n v="0"/>
    <n v="0"/>
    <n v="0"/>
    <n v="9"/>
    <n v="16"/>
    <n v="0"/>
    <x v="0"/>
    <x v="0"/>
    <x v="1"/>
    <x v="1"/>
    <x v="1"/>
    <x v="0"/>
    <x v="0"/>
    <x v="0"/>
    <x v="0"/>
  </r>
  <r>
    <x v="0"/>
    <x v="0"/>
    <s v="Nam Ma Phyit, COC"/>
    <s v="MMR001CMP192"/>
    <s v="GCA"/>
    <s v="Urban"/>
    <n v="17"/>
    <n v="64"/>
    <n v="12"/>
    <n v="47"/>
    <n v="12"/>
    <n v="0"/>
    <s v="Committee"/>
    <x v="1"/>
    <n v="0.25"/>
    <n v="15"/>
    <n v="5"/>
    <n v="2"/>
    <m/>
    <x v="1"/>
    <n v="0.25"/>
    <n v="15"/>
    <n v="5"/>
    <n v="2"/>
    <m/>
    <x v="1"/>
    <n v="0.25"/>
    <n v="15"/>
    <n v="5"/>
    <n v="2"/>
    <m/>
    <x v="1"/>
    <n v="0.25"/>
    <n v="15"/>
    <n v="5"/>
    <n v="2"/>
    <m/>
    <n v="0"/>
    <n v="0"/>
    <n v="0"/>
    <n v="0"/>
    <n v="0"/>
    <n v="0"/>
    <n v="0"/>
    <n v="0"/>
    <n v="0"/>
    <n v="0"/>
    <n v="0"/>
    <n v="0"/>
    <n v="0"/>
    <n v="0"/>
    <n v="0"/>
    <x v="0"/>
    <x v="1"/>
    <x v="0"/>
    <x v="0"/>
    <x v="1"/>
    <x v="1"/>
    <x v="1"/>
    <x v="1"/>
    <x v="1"/>
  </r>
  <r>
    <x v="1"/>
    <x v="11"/>
    <s v="Nam Hkam - Nay Win Ni (Palawng)"/>
    <s v="MMR015CMP004"/>
    <s v="GCA"/>
    <s v="Urban"/>
    <n v="70"/>
    <n v="368"/>
    <n v="70"/>
    <n v="363"/>
    <n v="70"/>
    <n v="0"/>
    <s v="Committee"/>
    <x v="0"/>
    <n v="1.5"/>
    <n v="45"/>
    <m/>
    <m/>
    <m/>
    <x v="0"/>
    <n v="1"/>
    <n v="30"/>
    <m/>
    <m/>
    <m/>
    <x v="0"/>
    <n v="1"/>
    <n v="30"/>
    <m/>
    <m/>
    <m/>
    <x v="0"/>
    <n v="1"/>
    <n v="30"/>
    <m/>
    <m/>
    <m/>
    <n v="14"/>
    <n v="7"/>
    <n v="40"/>
    <n v="44"/>
    <n v="8"/>
    <n v="8"/>
    <n v="2"/>
    <n v="4"/>
    <n v="0"/>
    <n v="0"/>
    <n v="0"/>
    <n v="0"/>
    <n v="64"/>
    <n v="63"/>
    <n v="0"/>
    <x v="1"/>
    <x v="0"/>
    <x v="1"/>
    <x v="1"/>
    <x v="1"/>
    <x v="1"/>
    <x v="0"/>
    <x v="1"/>
    <x v="0"/>
  </r>
  <r>
    <x v="1"/>
    <x v="11"/>
    <s v="Nam Hkam (KBC Jaw Wang)"/>
    <s v="MMR015CMP001"/>
    <s v="GCA"/>
    <s v="Urban"/>
    <n v="73"/>
    <n v="388"/>
    <n v="68"/>
    <n v="343"/>
    <n v="73"/>
    <n v="380"/>
    <s v="Committee"/>
    <x v="1"/>
    <n v="0"/>
    <m/>
    <m/>
    <m/>
    <m/>
    <x v="0"/>
    <n v="0"/>
    <m/>
    <m/>
    <n v="5"/>
    <m/>
    <x v="0"/>
    <n v="0"/>
    <m/>
    <m/>
    <n v="5"/>
    <m/>
    <x v="0"/>
    <n v="0"/>
    <m/>
    <m/>
    <n v="5"/>
    <m/>
    <n v="9"/>
    <n v="10"/>
    <n v="32"/>
    <n v="30"/>
    <n v="18"/>
    <n v="24"/>
    <n v="5"/>
    <n v="9"/>
    <n v="0"/>
    <n v="0"/>
    <n v="0"/>
    <n v="0"/>
    <n v="69"/>
    <n v="73"/>
    <n v="0"/>
    <x v="0"/>
    <x v="0"/>
    <x v="0"/>
    <x v="0"/>
    <x v="0"/>
    <x v="0"/>
    <x v="0"/>
    <x v="0"/>
    <x v="0"/>
  </r>
  <r>
    <x v="0"/>
    <x v="4"/>
    <s v="Nawng Hee Village"/>
    <s v="MMR001CMP033"/>
    <s v="GCA"/>
    <s v="Rural"/>
    <n v="18"/>
    <n v="82"/>
    <n v="12"/>
    <n v="51"/>
    <n v="18"/>
    <n v="81"/>
    <s v="Focal point"/>
    <x v="0"/>
    <n v="0.25"/>
    <n v="5"/>
    <m/>
    <m/>
    <m/>
    <x v="0"/>
    <n v="0.125"/>
    <n v="3"/>
    <m/>
    <m/>
    <m/>
    <x v="0"/>
    <n v="0.125"/>
    <n v="3"/>
    <m/>
    <m/>
    <m/>
    <x v="0"/>
    <n v="0.125"/>
    <n v="3"/>
    <m/>
    <m/>
    <m/>
    <n v="1"/>
    <n v="2"/>
    <n v="7"/>
    <n v="10"/>
    <n v="1"/>
    <n v="4"/>
    <n v="1"/>
    <n v="2"/>
    <n v="0"/>
    <n v="0"/>
    <m/>
    <n v="0"/>
    <n v="10"/>
    <n v="18"/>
    <n v="0"/>
    <x v="0"/>
    <x v="0"/>
    <x v="0"/>
    <x v="0"/>
    <x v="0"/>
    <x v="0"/>
    <x v="0"/>
    <x v="0"/>
    <x v="0"/>
  </r>
  <r>
    <x v="0"/>
    <x v="5"/>
    <s v="Shatapru Thida Aye Baptist Church"/>
    <s v="MMR001CMP007"/>
    <s v="GCA"/>
    <s v="Urban"/>
    <n v="22"/>
    <n v="111"/>
    <n v="21"/>
    <n v="102"/>
    <n v="22"/>
    <n v="111"/>
    <s v="Focal point"/>
    <x v="0"/>
    <n v="0.25"/>
    <n v="3"/>
    <m/>
    <m/>
    <m/>
    <x v="0"/>
    <n v="0.25"/>
    <n v="3"/>
    <m/>
    <m/>
    <m/>
    <x v="0"/>
    <n v="1"/>
    <m/>
    <n v="10"/>
    <m/>
    <m/>
    <x v="0"/>
    <n v="1"/>
    <m/>
    <n v="10"/>
    <m/>
    <m/>
    <n v="2"/>
    <n v="1"/>
    <n v="7"/>
    <n v="8"/>
    <n v="6"/>
    <n v="8"/>
    <n v="8"/>
    <n v="6"/>
    <n v="0"/>
    <n v="0"/>
    <n v="0"/>
    <n v="0"/>
    <n v="23"/>
    <n v="23"/>
    <n v="0"/>
    <x v="0"/>
    <x v="0"/>
    <x v="0"/>
    <x v="0"/>
    <x v="0"/>
    <x v="0"/>
    <x v="0"/>
    <x v="0"/>
    <x v="0"/>
  </r>
  <r>
    <x v="0"/>
    <x v="0"/>
    <s v="Lisu Baptist Church, Maw Wan Ward"/>
    <s v="MMR001CMP167"/>
    <s v="GCA"/>
    <s v="Rural"/>
    <n v="15"/>
    <n v="74"/>
    <n v="16"/>
    <n v="73"/>
    <n v="16"/>
    <n v="0"/>
    <s v="Committee"/>
    <x v="1"/>
    <n v="1"/>
    <n v="30"/>
    <n v="15"/>
    <n v="15"/>
    <m/>
    <x v="1"/>
    <n v="0"/>
    <m/>
    <m/>
    <m/>
    <m/>
    <x v="1"/>
    <n v="0"/>
    <m/>
    <m/>
    <m/>
    <m/>
    <x v="1"/>
    <n v="1"/>
    <n v="30"/>
    <n v="15"/>
    <n v="15"/>
    <m/>
    <n v="0"/>
    <n v="0"/>
    <n v="12"/>
    <n v="5"/>
    <n v="1"/>
    <n v="1"/>
    <n v="1"/>
    <n v="4"/>
    <n v="0"/>
    <n v="12"/>
    <n v="12"/>
    <n v="12"/>
    <n v="14"/>
    <n v="10"/>
    <n v="36"/>
    <x v="1"/>
    <x v="1"/>
    <x v="0"/>
    <x v="0"/>
    <x v="0"/>
    <x v="0"/>
    <x v="1"/>
    <x v="0"/>
    <x v="0"/>
  </r>
  <r>
    <x v="0"/>
    <x v="3"/>
    <s v="Mu-yin Baptist Church"/>
    <s v="MMR001CMP051"/>
    <s v="GCA"/>
    <s v="Urban"/>
    <n v="23"/>
    <n v="86"/>
    <n v="13"/>
    <n v="55"/>
    <n v="14"/>
    <n v="65"/>
    <s v="Focal point"/>
    <x v="0"/>
    <n v="0.60000002384185791"/>
    <n v="20"/>
    <n v="6"/>
    <m/>
    <m/>
    <x v="0"/>
    <n v="0.20000000298023224"/>
    <n v="10"/>
    <n v="3"/>
    <m/>
    <m/>
    <x v="0"/>
    <n v="0.60000002384185791"/>
    <n v="20"/>
    <n v="6"/>
    <m/>
    <m/>
    <x v="0"/>
    <n v="0.60000002384185791"/>
    <n v="20"/>
    <n v="6"/>
    <m/>
    <m/>
    <n v="2"/>
    <n v="2"/>
    <n v="3"/>
    <n v="4"/>
    <n v="5"/>
    <n v="3"/>
    <n v="0"/>
    <n v="4"/>
    <n v="0"/>
    <n v="0"/>
    <n v="0"/>
    <n v="0"/>
    <n v="10"/>
    <n v="13"/>
    <n v="0"/>
    <x v="1"/>
    <x v="0"/>
    <x v="0"/>
    <x v="0"/>
    <x v="0"/>
    <x v="0"/>
    <x v="0"/>
    <x v="0"/>
    <x v="0"/>
  </r>
  <r>
    <x v="0"/>
    <x v="0"/>
    <s v="Hmaw Wan, Anglican"/>
    <s v="MMR001CMP191"/>
    <s v="GCA"/>
    <s v="Urban"/>
    <n v="13"/>
    <n v="75"/>
    <n v="8"/>
    <n v="46"/>
    <n v="8"/>
    <n v="0"/>
    <s v="Focal point"/>
    <x v="1"/>
    <n v="0"/>
    <m/>
    <m/>
    <m/>
    <m/>
    <x v="1"/>
    <n v="0.125"/>
    <n v="10"/>
    <n v="2"/>
    <n v="2"/>
    <m/>
    <x v="1"/>
    <n v="0.125"/>
    <n v="10"/>
    <n v="2"/>
    <n v="2"/>
    <m/>
    <x v="1"/>
    <n v="0.125"/>
    <n v="10"/>
    <n v="2"/>
    <n v="2"/>
    <m/>
    <n v="0"/>
    <n v="1"/>
    <n v="7"/>
    <n v="5"/>
    <n v="4"/>
    <n v="3"/>
    <n v="1"/>
    <n v="2"/>
    <n v="2"/>
    <n v="7"/>
    <n v="7"/>
    <n v="14"/>
    <n v="12"/>
    <n v="11"/>
    <n v="30"/>
    <x v="1"/>
    <x v="0"/>
    <x v="1"/>
    <x v="0"/>
    <x v="0"/>
    <x v="1"/>
    <x v="1"/>
    <x v="1"/>
    <x v="0"/>
  </r>
  <r>
    <x v="0"/>
    <x v="8"/>
    <s v="Sar Hmaw - KBC"/>
    <s v="MMR001CMP236"/>
    <s v="GCA"/>
    <s v="Rural"/>
    <n v="40"/>
    <n v="158"/>
    <n v="31"/>
    <n v="138"/>
    <n v="31"/>
    <n v="138"/>
    <s v="Committee"/>
    <x v="0"/>
    <n v="0.5"/>
    <n v="20"/>
    <n v="10"/>
    <m/>
    <m/>
    <x v="0"/>
    <n v="0.5"/>
    <n v="20"/>
    <n v="10"/>
    <m/>
    <m/>
    <x v="0"/>
    <n v="1"/>
    <n v="50"/>
    <n v="20"/>
    <m/>
    <m/>
    <x v="0"/>
    <n v="1"/>
    <n v="50"/>
    <n v="20"/>
    <m/>
    <m/>
    <n v="6"/>
    <n v="7"/>
    <n v="11"/>
    <n v="10"/>
    <n v="9"/>
    <n v="7"/>
    <n v="2"/>
    <n v="5"/>
    <n v="0"/>
    <n v="0"/>
    <n v="0"/>
    <n v="0"/>
    <n v="28"/>
    <n v="29"/>
    <n v="0"/>
    <x v="0"/>
    <x v="0"/>
    <x v="0"/>
    <x v="0"/>
    <x v="0"/>
    <x v="0"/>
    <x v="0"/>
    <x v="0"/>
    <x v="0"/>
  </r>
  <r>
    <x v="0"/>
    <x v="0"/>
    <s v="Maw Wan, Mu-yin Baptist Church"/>
    <s v="MMR001CMP091"/>
    <s v="GCA"/>
    <s v="Urban"/>
    <n v="5"/>
    <n v="26"/>
    <n v="5"/>
    <n v="27"/>
    <n v="5"/>
    <n v="0"/>
    <s v="Focal point"/>
    <x v="1"/>
    <n v="0.125"/>
    <n v="15"/>
    <n v="3"/>
    <n v="3"/>
    <m/>
    <x v="1"/>
    <n v="0.625"/>
    <n v="20"/>
    <n v="5"/>
    <n v="5"/>
    <m/>
    <x v="1"/>
    <n v="0.625"/>
    <n v="20"/>
    <n v="5"/>
    <n v="5"/>
    <m/>
    <x v="1"/>
    <n v="0.625"/>
    <n v="20"/>
    <n v="5"/>
    <n v="5"/>
    <m/>
    <n v="1"/>
    <n v="2"/>
    <n v="3"/>
    <n v="2"/>
    <n v="3"/>
    <n v="1"/>
    <n v="0"/>
    <n v="1"/>
    <n v="2"/>
    <n v="3"/>
    <n v="7"/>
    <n v="12"/>
    <n v="7"/>
    <n v="6"/>
    <n v="24"/>
    <x v="1"/>
    <x v="1"/>
    <x v="1"/>
    <x v="0"/>
    <x v="0"/>
    <x v="0"/>
    <x v="1"/>
    <x v="0"/>
    <x v="0"/>
  </r>
  <r>
    <x v="0"/>
    <x v="0"/>
    <s v="Rawan Baptist Church, Maw Shan Vil., Seik Mu"/>
    <s v="MMR001CMP182"/>
    <s v="GCA"/>
    <s v="Urban"/>
    <n v="10"/>
    <n v="39"/>
    <n v="9"/>
    <n v="37"/>
    <n v="9"/>
    <n v="0"/>
    <s v="Focal point"/>
    <x v="1"/>
    <n v="0.125"/>
    <n v="10"/>
    <n v="3"/>
    <n v="3"/>
    <m/>
    <x v="1"/>
    <n v="0.25"/>
    <n v="15"/>
    <n v="10"/>
    <n v="10"/>
    <m/>
    <x v="1"/>
    <n v="0.25"/>
    <n v="15"/>
    <n v="10"/>
    <n v="10"/>
    <m/>
    <x v="1"/>
    <n v="0.25"/>
    <n v="15"/>
    <n v="10"/>
    <n v="10"/>
    <m/>
    <n v="1"/>
    <n v="1"/>
    <n v="1"/>
    <n v="4"/>
    <n v="1"/>
    <n v="4"/>
    <n v="1"/>
    <n v="2"/>
    <n v="6"/>
    <n v="5"/>
    <n v="6"/>
    <n v="6"/>
    <n v="4"/>
    <n v="10"/>
    <n v="23"/>
    <x v="0"/>
    <x v="0"/>
    <x v="0"/>
    <x v="0"/>
    <x v="0"/>
    <x v="0"/>
    <x v="0"/>
    <x v="0"/>
    <x v="0"/>
  </r>
  <r>
    <x v="0"/>
    <x v="0"/>
    <s v="AG Church, Maw Wan"/>
    <s v="MMR001CMP190"/>
    <s v="GCA"/>
    <s v="Urban"/>
    <n v="14"/>
    <n v="83"/>
    <n v="13"/>
    <n v="83"/>
    <n v="13"/>
    <n v="0"/>
    <s v="Committee"/>
    <x v="1"/>
    <n v="0.125"/>
    <n v="5"/>
    <n v="2"/>
    <n v="2"/>
    <m/>
    <x v="1"/>
    <n v="0.125"/>
    <n v="5"/>
    <n v="2"/>
    <n v="2"/>
    <m/>
    <x v="1"/>
    <n v="0.125"/>
    <n v="5"/>
    <n v="2"/>
    <n v="2"/>
    <m/>
    <x v="1"/>
    <n v="0.125"/>
    <n v="5"/>
    <n v="2"/>
    <n v="2"/>
    <m/>
    <n v="1"/>
    <n v="4"/>
    <n v="8"/>
    <n v="5"/>
    <n v="4"/>
    <n v="6"/>
    <n v="1"/>
    <n v="4"/>
    <n v="3"/>
    <n v="14"/>
    <n v="7"/>
    <n v="7"/>
    <n v="14"/>
    <n v="19"/>
    <n v="31"/>
    <x v="1"/>
    <x v="1"/>
    <x v="1"/>
    <x v="0"/>
    <x v="1"/>
    <x v="0"/>
    <x v="1"/>
    <x v="1"/>
    <x v="0"/>
  </r>
  <r>
    <x v="0"/>
    <x v="0"/>
    <s v="Lisu Baptist Church, Maw Shan Vil,. Seik Mu"/>
    <s v="MMR001CMP181"/>
    <s v="GCA"/>
    <s v="Urban"/>
    <n v="25"/>
    <n v="133"/>
    <n v="21"/>
    <n v="117"/>
    <n v="21"/>
    <n v="0"/>
    <s v="Focal point"/>
    <x v="1"/>
    <n v="0"/>
    <m/>
    <m/>
    <m/>
    <m/>
    <x v="1"/>
    <n v="0.125"/>
    <n v="5"/>
    <n v="2"/>
    <n v="2"/>
    <m/>
    <x v="0"/>
    <n v="0"/>
    <m/>
    <m/>
    <m/>
    <m/>
    <x v="1"/>
    <n v="0.125"/>
    <n v="5"/>
    <n v="2"/>
    <n v="2"/>
    <m/>
    <n v="1"/>
    <n v="5"/>
    <n v="3"/>
    <n v="8"/>
    <n v="5"/>
    <n v="3"/>
    <n v="5"/>
    <n v="4"/>
    <n v="7"/>
    <n v="7"/>
    <n v="7"/>
    <n v="6"/>
    <n v="14"/>
    <n v="20"/>
    <n v="34"/>
    <x v="1"/>
    <x v="1"/>
    <x v="1"/>
    <x v="0"/>
    <x v="1"/>
    <x v="1"/>
    <x v="1"/>
    <x v="1"/>
    <x v="0"/>
  </r>
  <r>
    <x v="0"/>
    <x v="0"/>
    <s v="Dhama Rakhita, Nyein Chan Tar Yar Ward(Lon Khin)"/>
    <s v="MMR001CMP174"/>
    <s v="GCA"/>
    <s v="Urban"/>
    <n v="65"/>
    <n v="347"/>
    <n v="66"/>
    <n v="354"/>
    <n v="66"/>
    <n v="0"/>
    <s v="Focal point"/>
    <x v="0"/>
    <n v="0"/>
    <m/>
    <m/>
    <m/>
    <m/>
    <x v="1"/>
    <n v="1.5"/>
    <n v="30"/>
    <n v="20"/>
    <n v="10"/>
    <m/>
    <x v="1"/>
    <n v="0"/>
    <n v="30"/>
    <n v="20"/>
    <n v="10"/>
    <m/>
    <x v="1"/>
    <n v="0"/>
    <n v="30"/>
    <n v="20"/>
    <n v="10"/>
    <m/>
    <n v="0"/>
    <n v="0"/>
    <n v="23"/>
    <n v="28"/>
    <n v="20"/>
    <n v="23"/>
    <n v="2"/>
    <n v="6"/>
    <n v="0"/>
    <n v="15"/>
    <n v="8"/>
    <n v="13"/>
    <n v="45"/>
    <n v="57"/>
    <n v="36"/>
    <x v="0"/>
    <x v="0"/>
    <x v="0"/>
    <x v="0"/>
    <x v="0"/>
    <x v="0"/>
    <x v="0"/>
    <x v="0"/>
    <x v="0"/>
  </r>
  <r>
    <x v="0"/>
    <x v="0"/>
    <s v="AG Church, Hmaw Si Sa"/>
    <s v="MMR001CMP176"/>
    <s v="GCA"/>
    <s v="Urban"/>
    <n v="67"/>
    <n v="350"/>
    <n v="67"/>
    <n v="351"/>
    <n v="67"/>
    <n v="351"/>
    <s v="Committee"/>
    <x v="1"/>
    <n v="1"/>
    <n v="1"/>
    <n v="15"/>
    <n v="10"/>
    <m/>
    <x v="1"/>
    <n v="1"/>
    <n v="1"/>
    <n v="15"/>
    <n v="10"/>
    <m/>
    <x v="1"/>
    <n v="1"/>
    <n v="1"/>
    <n v="15"/>
    <n v="10"/>
    <m/>
    <x v="1"/>
    <n v="2"/>
    <n v="2"/>
    <n v="30"/>
    <n v="20"/>
    <m/>
    <n v="5"/>
    <n v="4"/>
    <n v="34"/>
    <n v="16"/>
    <n v="23"/>
    <n v="16"/>
    <n v="14"/>
    <n v="8"/>
    <n v="6"/>
    <n v="1"/>
    <n v="3"/>
    <n v="4"/>
    <n v="76"/>
    <n v="44"/>
    <n v="14"/>
    <x v="0"/>
    <x v="0"/>
    <x v="0"/>
    <x v="0"/>
    <x v="0"/>
    <x v="0"/>
    <x v="0"/>
    <x v="0"/>
    <x v="0"/>
  </r>
  <r>
    <x v="0"/>
    <x v="0"/>
    <s v="Chin Church, Seik Mu"/>
    <s v="MMR001CMP109"/>
    <s v="GCA"/>
    <s v="Urban"/>
    <n v="6"/>
    <n v="30"/>
    <n v="6"/>
    <n v="28"/>
    <n v="6"/>
    <n v="0"/>
    <s v="Focal point"/>
    <x v="1"/>
    <n v="0.25"/>
    <n v="10"/>
    <n v="5"/>
    <m/>
    <m/>
    <x v="1"/>
    <n v="0.625"/>
    <n v="25"/>
    <n v="15"/>
    <m/>
    <m/>
    <x v="1"/>
    <n v="0.625"/>
    <n v="25"/>
    <n v="15"/>
    <m/>
    <m/>
    <x v="1"/>
    <n v="0.625"/>
    <n v="25"/>
    <n v="15"/>
    <m/>
    <m/>
    <n v="0"/>
    <n v="2"/>
    <n v="2"/>
    <n v="4"/>
    <n v="0"/>
    <n v="3"/>
    <n v="1"/>
    <n v="0"/>
    <n v="2"/>
    <n v="8"/>
    <n v="8"/>
    <n v="8"/>
    <n v="3"/>
    <n v="9"/>
    <n v="26"/>
    <x v="1"/>
    <x v="1"/>
    <x v="1"/>
    <x v="0"/>
    <x v="0"/>
    <x v="1"/>
    <x v="1"/>
    <x v="1"/>
    <x v="0"/>
  </r>
</pivotCacheRecords>
</file>

<file path=xl/pivotCache/pivotCacheRecords9.xml><?xml version="1.0" encoding="utf-8"?>
<pivotCacheRecords xmlns="http://schemas.openxmlformats.org/spreadsheetml/2006/main" xmlns:r="http://schemas.openxmlformats.org/officeDocument/2006/relationships" count="1024">
  <r>
    <s v="Kachin"/>
    <s v="Waingmaw"/>
    <s v="Maina KBC (Bawng Ring)"/>
    <s v="MMR001CMP040"/>
    <s v="GCA"/>
    <s v="Rural"/>
    <n v="428"/>
    <n v="2219"/>
    <n v="396"/>
    <n v="2120"/>
    <n v="396"/>
    <n v="2120"/>
    <x v="0"/>
    <s v="P2"/>
    <x v="0"/>
    <x v="0"/>
    <m/>
    <m/>
  </r>
  <r>
    <s v="Kachin"/>
    <s v="Myitkyina"/>
    <s v="Tat Kone Baptist Church"/>
    <s v="MMR001CMP001"/>
    <s v="GCA"/>
    <s v="Urban"/>
    <n v="54"/>
    <n v="355"/>
    <n v="51"/>
    <n v="273"/>
    <n v="67"/>
    <n v="365"/>
    <x v="1"/>
    <s v="P1"/>
    <x v="1"/>
    <x v="1"/>
    <m/>
    <m/>
  </r>
  <r>
    <s v="Kachin"/>
    <s v="Myitkyina"/>
    <s v="Tat Kone Baptist Church"/>
    <s v="MMR001CMP001"/>
    <s v="GCA"/>
    <s v="Urban"/>
    <n v="54"/>
    <n v="355"/>
    <n v="51"/>
    <n v="273"/>
    <n v="67"/>
    <n v="365"/>
    <x v="0"/>
    <s v="P1"/>
    <x v="1"/>
    <x v="2"/>
    <m/>
    <m/>
  </r>
  <r>
    <s v="Kachin"/>
    <s v="Myitkyina"/>
    <s v="Tat Kone Baptist Church"/>
    <s v="MMR001CMP001"/>
    <s v="GCA"/>
    <s v="Urban"/>
    <n v="54"/>
    <n v="355"/>
    <n v="51"/>
    <n v="273"/>
    <n v="67"/>
    <n v="365"/>
    <x v="1"/>
    <s v="P2"/>
    <x v="1"/>
    <x v="2"/>
    <m/>
    <m/>
  </r>
  <r>
    <s v="Kachin"/>
    <s v="Myitkyina"/>
    <s v="Tat Kone Baptist Church"/>
    <s v="MMR001CMP001"/>
    <s v="GCA"/>
    <s v="Urban"/>
    <n v="54"/>
    <n v="355"/>
    <n v="51"/>
    <n v="273"/>
    <n v="67"/>
    <n v="365"/>
    <x v="0"/>
    <s v="P2"/>
    <x v="1"/>
    <x v="0"/>
    <m/>
    <m/>
  </r>
  <r>
    <s v="Kachin"/>
    <s v="Waingmaw"/>
    <s v="Qtr. 2 Myoma Baptist Church"/>
    <s v="MMR001CMP025"/>
    <s v="GCA"/>
    <s v="Urban"/>
    <n v="65"/>
    <n v="328"/>
    <n v="31"/>
    <n v="170"/>
    <n v="65"/>
    <n v="328"/>
    <x v="1"/>
    <s v="P1"/>
    <x v="0"/>
    <x v="0"/>
    <m/>
    <m/>
  </r>
  <r>
    <s v="Kachin"/>
    <s v="Waingmaw"/>
    <s v="Qtr. 2 Myoma Baptist Church"/>
    <s v="MMR001CMP025"/>
    <s v="GCA"/>
    <s v="Urban"/>
    <n v="65"/>
    <n v="328"/>
    <n v="31"/>
    <n v="170"/>
    <n v="65"/>
    <n v="328"/>
    <x v="1"/>
    <s v="P2"/>
    <x v="0"/>
    <x v="2"/>
    <m/>
    <m/>
  </r>
  <r>
    <s v="Kachin"/>
    <s v="Waingmaw"/>
    <s v="Qtr. 2 Myoma Baptist Church"/>
    <s v="MMR001CMP025"/>
    <s v="GCA"/>
    <s v="Urban"/>
    <n v="65"/>
    <n v="328"/>
    <n v="31"/>
    <n v="170"/>
    <n v="65"/>
    <n v="328"/>
    <x v="0"/>
    <s v="P1"/>
    <x v="0"/>
    <x v="0"/>
    <m/>
    <m/>
  </r>
  <r>
    <s v="Kachin"/>
    <s v="Waingmaw"/>
    <s v="Qtr. 2 Myoma Baptist Church"/>
    <s v="MMR001CMP025"/>
    <s v="GCA"/>
    <s v="Urban"/>
    <n v="65"/>
    <n v="328"/>
    <n v="31"/>
    <n v="170"/>
    <n v="65"/>
    <n v="328"/>
    <x v="0"/>
    <s v="P2"/>
    <x v="0"/>
    <x v="3"/>
    <m/>
    <m/>
  </r>
  <r>
    <s v="Kachin"/>
    <s v="Mohnyin"/>
    <s v="Nawng Ing (Indawgyi) Baptist Church  "/>
    <s v="MMR001CMP152"/>
    <s v="GCA"/>
    <s v="Rural"/>
    <n v="18"/>
    <n v="141"/>
    <n v="13"/>
    <n v="76"/>
    <n v="19"/>
    <n v="100"/>
    <x v="1"/>
    <s v="P1"/>
    <x v="0"/>
    <x v="2"/>
    <m/>
    <m/>
  </r>
  <r>
    <s v="Kachin"/>
    <s v="Mohnyin"/>
    <s v="Nawng Ing (Indawgyi) Baptist Church  "/>
    <s v="MMR001CMP152"/>
    <s v="GCA"/>
    <s v="Rural"/>
    <n v="18"/>
    <n v="141"/>
    <n v="13"/>
    <n v="76"/>
    <n v="19"/>
    <n v="100"/>
    <x v="1"/>
    <s v="P2"/>
    <x v="0"/>
    <x v="0"/>
    <m/>
    <m/>
  </r>
  <r>
    <s v="Kachin"/>
    <s v="Mohnyin"/>
    <s v="Nawng Ing (Indawgyi) Baptist Church  "/>
    <s v="MMR001CMP152"/>
    <s v="GCA"/>
    <s v="Rural"/>
    <n v="18"/>
    <n v="141"/>
    <n v="13"/>
    <n v="76"/>
    <n v="19"/>
    <n v="100"/>
    <x v="0"/>
    <s v="P1"/>
    <x v="0"/>
    <x v="3"/>
    <m/>
    <m/>
  </r>
  <r>
    <s v="Kachin"/>
    <s v="Mohnyin"/>
    <s v="Nawng Ing (Indawgyi) Baptist Church  "/>
    <s v="MMR001CMP152"/>
    <s v="GCA"/>
    <s v="Rural"/>
    <n v="18"/>
    <n v="141"/>
    <n v="13"/>
    <n v="76"/>
    <n v="19"/>
    <n v="100"/>
    <x v="0"/>
    <s v="P2"/>
    <x v="0"/>
    <x v="0"/>
    <m/>
    <m/>
  </r>
  <r>
    <s v="Kachin"/>
    <s v="Hpakant"/>
    <s v="Hlaing Naung Baptist"/>
    <s v="MMR001CMP148"/>
    <s v="GCA"/>
    <s v="Mixed"/>
    <n v="14"/>
    <n v="47"/>
    <n v="14"/>
    <n v="47"/>
    <n v="14"/>
    <n v="47"/>
    <x v="1"/>
    <s v="P1"/>
    <x v="0"/>
    <x v="0"/>
    <m/>
    <m/>
  </r>
  <r>
    <s v="Kachin"/>
    <s v="Hpakant"/>
    <s v="Hlaing Naung Baptist"/>
    <s v="MMR001CMP148"/>
    <s v="GCA"/>
    <s v="Mixed"/>
    <n v="14"/>
    <n v="47"/>
    <n v="14"/>
    <n v="47"/>
    <n v="14"/>
    <n v="47"/>
    <x v="1"/>
    <s v="P2"/>
    <x v="0"/>
    <x v="2"/>
    <m/>
    <m/>
  </r>
  <r>
    <s v="Kachin"/>
    <s v="Hpakant"/>
    <s v="Hlaing Naung Baptist"/>
    <s v="MMR001CMP148"/>
    <s v="GCA"/>
    <s v="Mixed"/>
    <n v="14"/>
    <n v="47"/>
    <n v="14"/>
    <n v="47"/>
    <n v="14"/>
    <n v="47"/>
    <x v="0"/>
    <s v="P1"/>
    <x v="0"/>
    <x v="2"/>
    <m/>
    <m/>
  </r>
  <r>
    <s v="Kachin"/>
    <s v="Hpakant"/>
    <s v="Hlaing Naung Baptist"/>
    <s v="MMR001CMP148"/>
    <s v="GCA"/>
    <s v="Mixed"/>
    <n v="14"/>
    <n v="47"/>
    <n v="14"/>
    <n v="47"/>
    <n v="14"/>
    <n v="47"/>
    <x v="0"/>
    <s v="P2"/>
    <x v="0"/>
    <x v="0"/>
    <m/>
    <m/>
  </r>
  <r>
    <s v="Kachin"/>
    <s v="Mogaung"/>
    <s v="Kyun Taw Baptist Church "/>
    <s v="MMR001CMP078"/>
    <s v="GCA"/>
    <s v="Mixed"/>
    <n v="13"/>
    <n v="64"/>
    <n v="13"/>
    <n v="64"/>
    <n v="13"/>
    <n v="64"/>
    <x v="1"/>
    <s v="P1"/>
    <x v="0"/>
    <x v="2"/>
    <m/>
    <m/>
  </r>
  <r>
    <s v="Kachin"/>
    <s v="Mogaung"/>
    <s v="Kyun Taw Baptist Church "/>
    <s v="MMR001CMP078"/>
    <s v="GCA"/>
    <s v="Mixed"/>
    <n v="13"/>
    <n v="64"/>
    <n v="13"/>
    <n v="64"/>
    <n v="13"/>
    <n v="64"/>
    <x v="1"/>
    <s v="P2"/>
    <x v="0"/>
    <x v="0"/>
    <m/>
    <m/>
  </r>
  <r>
    <s v="Kachin"/>
    <s v="Mogaung"/>
    <s v="Kyun Taw Baptist Church "/>
    <s v="MMR001CMP078"/>
    <s v="GCA"/>
    <s v="Mixed"/>
    <n v="13"/>
    <n v="64"/>
    <n v="13"/>
    <n v="64"/>
    <n v="13"/>
    <n v="64"/>
    <x v="0"/>
    <s v="P1"/>
    <x v="0"/>
    <x v="2"/>
    <m/>
    <m/>
  </r>
  <r>
    <s v="Kachin"/>
    <s v="Mogaung"/>
    <s v="Kyun Taw Baptist Church "/>
    <s v="MMR001CMP078"/>
    <s v="GCA"/>
    <s v="Mixed"/>
    <n v="13"/>
    <n v="64"/>
    <n v="13"/>
    <n v="64"/>
    <n v="13"/>
    <n v="64"/>
    <x v="0"/>
    <s v="P2"/>
    <x v="0"/>
    <x v="0"/>
    <m/>
    <m/>
  </r>
  <r>
    <s v="Kachin"/>
    <s v="Mogaung"/>
    <s v="Nat Gyi Kone Baptist Church "/>
    <s v="MMR001CMP079"/>
    <s v="GCA"/>
    <s v="Urban"/>
    <n v="14"/>
    <n v="44"/>
    <n v="12"/>
    <n v="42"/>
    <n v="12"/>
    <n v="42"/>
    <x v="1"/>
    <s v="P1"/>
    <x v="0"/>
    <x v="2"/>
    <m/>
    <m/>
  </r>
  <r>
    <s v="Kachin"/>
    <s v="Mogaung"/>
    <s v="Nat Gyi Kone Baptist Church "/>
    <s v="MMR001CMP079"/>
    <s v="GCA"/>
    <s v="Urban"/>
    <n v="14"/>
    <n v="44"/>
    <n v="12"/>
    <n v="42"/>
    <n v="12"/>
    <n v="42"/>
    <x v="1"/>
    <s v="P2"/>
    <x v="0"/>
    <x v="4"/>
    <m/>
    <m/>
  </r>
  <r>
    <s v="Kachin"/>
    <s v="Mogaung"/>
    <s v="Nat Gyi Kone Baptist Church "/>
    <s v="MMR001CMP079"/>
    <s v="GCA"/>
    <s v="Urban"/>
    <n v="14"/>
    <n v="44"/>
    <n v="12"/>
    <n v="42"/>
    <n v="12"/>
    <n v="42"/>
    <x v="0"/>
    <s v="P1"/>
    <x v="0"/>
    <x v="0"/>
    <m/>
    <m/>
  </r>
  <r>
    <s v="Kachin"/>
    <s v="Mogaung"/>
    <s v="Nat Gyi Kone Baptist Church "/>
    <s v="MMR001CMP079"/>
    <s v="GCA"/>
    <s v="Urban"/>
    <n v="14"/>
    <n v="44"/>
    <n v="12"/>
    <n v="42"/>
    <n v="12"/>
    <n v="42"/>
    <x v="0"/>
    <s v="P2"/>
    <x v="0"/>
    <x v="5"/>
    <m/>
    <m/>
  </r>
  <r>
    <s v="Kachin"/>
    <s v="Mogaung"/>
    <s v="Mang Hawng Baptist Church"/>
    <s v="MMR001CMP077"/>
    <s v="GCA"/>
    <s v="Mixed"/>
    <n v="18"/>
    <n v="79"/>
    <n v="18"/>
    <n v="81"/>
    <n v="18"/>
    <n v="81"/>
    <x v="1"/>
    <s v="P1"/>
    <x v="0"/>
    <x v="2"/>
    <m/>
    <m/>
  </r>
  <r>
    <s v="Kachin"/>
    <s v="Mogaung"/>
    <s v="Mang Hawng Baptist Church"/>
    <s v="MMR001CMP077"/>
    <s v="GCA"/>
    <s v="Mixed"/>
    <n v="18"/>
    <n v="79"/>
    <n v="18"/>
    <n v="81"/>
    <n v="18"/>
    <n v="81"/>
    <x v="1"/>
    <s v="P2"/>
    <x v="0"/>
    <x v="0"/>
    <m/>
    <m/>
  </r>
  <r>
    <s v="Kachin"/>
    <s v="Mogaung"/>
    <s v="Mang Hawng Baptist Church"/>
    <s v="MMR001CMP077"/>
    <s v="GCA"/>
    <s v="Mixed"/>
    <n v="18"/>
    <n v="79"/>
    <n v="18"/>
    <n v="81"/>
    <n v="18"/>
    <n v="81"/>
    <x v="0"/>
    <s v="P1"/>
    <x v="0"/>
    <x v="0"/>
    <m/>
    <m/>
  </r>
  <r>
    <s v="Kachin"/>
    <s v="Mogaung"/>
    <s v="Mang Hawng Baptist Church"/>
    <s v="MMR001CMP077"/>
    <s v="GCA"/>
    <s v="Mixed"/>
    <n v="18"/>
    <n v="79"/>
    <n v="18"/>
    <n v="81"/>
    <n v="18"/>
    <n v="81"/>
    <x v="0"/>
    <s v="P2"/>
    <x v="0"/>
    <x v="3"/>
    <m/>
    <m/>
  </r>
  <r>
    <s v="Kachin"/>
    <s v="Myitkyina"/>
    <s v="Kyun Pin Thar Baptist Church"/>
    <s v="MMR001CMP013"/>
    <s v="GCA"/>
    <s v="Urban"/>
    <n v="44"/>
    <n v="191"/>
    <n v="18"/>
    <n v="65"/>
    <n v="44"/>
    <n v="191"/>
    <x v="1"/>
    <s v="P1"/>
    <x v="0"/>
    <x v="0"/>
    <m/>
    <m/>
  </r>
  <r>
    <s v="Kachin"/>
    <s v="Myitkyina"/>
    <s v="Kyun Pin Thar Baptist Church"/>
    <s v="MMR001CMP013"/>
    <s v="GCA"/>
    <s v="Urban"/>
    <n v="44"/>
    <n v="191"/>
    <n v="18"/>
    <n v="65"/>
    <n v="44"/>
    <n v="191"/>
    <x v="1"/>
    <s v="P2"/>
    <x v="0"/>
    <x v="6"/>
    <m/>
    <m/>
  </r>
  <r>
    <s v="Kachin"/>
    <s v="Myitkyina"/>
    <s v="Kyun Pin Thar Baptist Church"/>
    <s v="MMR001CMP013"/>
    <s v="GCA"/>
    <s v="Urban"/>
    <n v="44"/>
    <n v="191"/>
    <n v="18"/>
    <n v="65"/>
    <n v="44"/>
    <n v="191"/>
    <x v="0"/>
    <s v="P1"/>
    <x v="0"/>
    <x v="0"/>
    <m/>
    <m/>
  </r>
  <r>
    <s v="Kachin"/>
    <s v="Myitkyina"/>
    <s v="Kyun Pin Thar Baptist Church"/>
    <s v="MMR001CMP013"/>
    <s v="GCA"/>
    <s v="Urban"/>
    <n v="44"/>
    <n v="191"/>
    <n v="18"/>
    <n v="65"/>
    <n v="44"/>
    <n v="191"/>
    <x v="0"/>
    <s v="P2"/>
    <x v="0"/>
    <x v="5"/>
    <m/>
    <m/>
  </r>
  <r>
    <s v="Kachin"/>
    <s v="Myitkyina"/>
    <s v="Tat Kone Galile Baptist Church"/>
    <s v="MMR001CMP003"/>
    <s v="GCA"/>
    <s v="Urban"/>
    <n v="32"/>
    <n v="146"/>
    <n v="28"/>
    <n v="138"/>
    <n v="32"/>
    <n v="161"/>
    <x v="1"/>
    <s v="P1"/>
    <x v="0"/>
    <x v="0"/>
    <m/>
    <m/>
  </r>
  <r>
    <s v="Kachin"/>
    <s v="Myitkyina"/>
    <s v="Tat Kone Galile Baptist Church"/>
    <s v="MMR001CMP003"/>
    <s v="GCA"/>
    <s v="Urban"/>
    <n v="32"/>
    <n v="146"/>
    <n v="28"/>
    <n v="138"/>
    <n v="32"/>
    <n v="161"/>
    <x v="1"/>
    <s v="P2"/>
    <x v="0"/>
    <x v="2"/>
    <m/>
    <m/>
  </r>
  <r>
    <s v="Kachin"/>
    <s v="Myitkyina"/>
    <s v="Tat Kone Galile Baptist Church"/>
    <s v="MMR001CMP003"/>
    <s v="GCA"/>
    <s v="Urban"/>
    <n v="32"/>
    <n v="146"/>
    <n v="28"/>
    <n v="138"/>
    <n v="32"/>
    <n v="161"/>
    <x v="0"/>
    <s v="P1"/>
    <x v="0"/>
    <x v="0"/>
    <m/>
    <m/>
  </r>
  <r>
    <s v="Kachin"/>
    <s v="Myitkyina"/>
    <s v="Tat Kone Galile Baptist Church"/>
    <s v="MMR001CMP003"/>
    <s v="GCA"/>
    <s v="Urban"/>
    <n v="32"/>
    <n v="146"/>
    <n v="28"/>
    <n v="138"/>
    <n v="32"/>
    <n v="161"/>
    <x v="0"/>
    <s v="P2"/>
    <x v="0"/>
    <x v="7"/>
    <m/>
    <m/>
  </r>
  <r>
    <s v="Kachin"/>
    <s v="Waingmaw"/>
    <s v="Maina Lawang Baptist Church"/>
    <s v="MMR001CMP039"/>
    <s v="GCA"/>
    <s v="Rural"/>
    <n v="48"/>
    <n v="199"/>
    <n v="46"/>
    <n v="192"/>
    <n v="46"/>
    <n v="192"/>
    <x v="1"/>
    <s v="P2"/>
    <x v="1"/>
    <x v="8"/>
    <m/>
    <m/>
  </r>
  <r>
    <s v="Kachin"/>
    <s v="Waingmaw"/>
    <s v="Maina Lawang Baptist Church"/>
    <s v="MMR001CMP039"/>
    <s v="GCA"/>
    <s v="Rural"/>
    <n v="48"/>
    <n v="199"/>
    <n v="46"/>
    <n v="192"/>
    <n v="46"/>
    <n v="192"/>
    <x v="0"/>
    <s v="P1"/>
    <x v="1"/>
    <x v="1"/>
    <m/>
    <m/>
  </r>
  <r>
    <s v="Kachin"/>
    <s v="Waingmaw"/>
    <s v="Maina Lawang Baptist Church"/>
    <s v="MMR001CMP039"/>
    <s v="GCA"/>
    <s v="Rural"/>
    <n v="48"/>
    <n v="199"/>
    <n v="46"/>
    <n v="192"/>
    <n v="46"/>
    <n v="192"/>
    <x v="1"/>
    <s v="P1"/>
    <x v="1"/>
    <x v="0"/>
    <m/>
    <m/>
  </r>
  <r>
    <s v="Kachin"/>
    <s v="Waingmaw"/>
    <s v="Maina Lawang Baptist Church"/>
    <s v="MMR001CMP039"/>
    <s v="GCA"/>
    <s v="Rural"/>
    <n v="48"/>
    <n v="199"/>
    <n v="46"/>
    <n v="192"/>
    <n v="46"/>
    <n v="192"/>
    <x v="0"/>
    <s v="P2"/>
    <x v="1"/>
    <x v="0"/>
    <m/>
    <m/>
  </r>
  <r>
    <s v="Kachin"/>
    <s v="Waingmaw"/>
    <s v="Maina KBC (Bawng Ring)"/>
    <s v="MMR001CMP040"/>
    <s v="GCA"/>
    <s v="Rural"/>
    <n v="428"/>
    <n v="2219"/>
    <n v="396"/>
    <n v="2120"/>
    <n v="396"/>
    <n v="2120"/>
    <x v="1"/>
    <s v="P1"/>
    <x v="1"/>
    <x v="1"/>
    <m/>
    <m/>
  </r>
  <r>
    <s v="Kachin"/>
    <s v="Waingmaw"/>
    <s v="Maina KBC (Bawng Ring)"/>
    <s v="MMR001CMP040"/>
    <s v="GCA"/>
    <s v="Rural"/>
    <n v="428"/>
    <n v="2219"/>
    <n v="396"/>
    <n v="2120"/>
    <n v="396"/>
    <n v="2120"/>
    <x v="0"/>
    <s v="P2"/>
    <x v="1"/>
    <x v="0"/>
    <m/>
    <m/>
  </r>
  <r>
    <s v="Kachin"/>
    <s v="Waingmaw"/>
    <s v="Maina KBC (Bawng Ring)"/>
    <s v="MMR001CMP040"/>
    <s v="GCA"/>
    <s v="Rural"/>
    <n v="428"/>
    <n v="2219"/>
    <n v="396"/>
    <n v="2120"/>
    <n v="396"/>
    <n v="2120"/>
    <x v="1"/>
    <s v="P2"/>
    <x v="1"/>
    <x v="2"/>
    <m/>
    <m/>
  </r>
  <r>
    <s v="Kachin"/>
    <s v="Waingmaw"/>
    <s v="Maina KBC (Bawng Ring)"/>
    <s v="MMR001CMP040"/>
    <s v="GCA"/>
    <s v="Rural"/>
    <n v="428"/>
    <n v="2219"/>
    <n v="396"/>
    <n v="2120"/>
    <n v="396"/>
    <n v="2120"/>
    <x v="0"/>
    <s v="P1"/>
    <x v="1"/>
    <x v="1"/>
    <m/>
    <m/>
  </r>
  <r>
    <s v="Kachin"/>
    <s v="Myitkyina"/>
    <s v="Tat Kone Galile Baptist Church"/>
    <s v="MMR001CMP003"/>
    <s v="GCA"/>
    <s v="Urban"/>
    <n v="32"/>
    <n v="146"/>
    <n v="28"/>
    <n v="138"/>
    <n v="32"/>
    <n v="161"/>
    <x v="0"/>
    <s v="P1"/>
    <x v="1"/>
    <x v="1"/>
    <m/>
    <m/>
  </r>
  <r>
    <s v="Kachin"/>
    <s v="Myitkyina"/>
    <s v="Tat Kone Galile Baptist Church"/>
    <s v="MMR001CMP003"/>
    <s v="GCA"/>
    <s v="Urban"/>
    <n v="32"/>
    <n v="146"/>
    <n v="28"/>
    <n v="138"/>
    <n v="32"/>
    <n v="161"/>
    <x v="0"/>
    <s v="P2"/>
    <x v="1"/>
    <x v="0"/>
    <m/>
    <m/>
  </r>
  <r>
    <s v="Kachin"/>
    <s v="Myitkyina"/>
    <s v="Tat Kone Galile Baptist Church"/>
    <s v="MMR001CMP003"/>
    <s v="GCA"/>
    <s v="Urban"/>
    <n v="32"/>
    <n v="146"/>
    <n v="28"/>
    <n v="138"/>
    <n v="32"/>
    <n v="161"/>
    <x v="1"/>
    <s v="P2"/>
    <x v="1"/>
    <x v="6"/>
    <m/>
    <m/>
  </r>
  <r>
    <s v="Kachin"/>
    <s v="Myitkyina"/>
    <s v="Tat Kone Galile Baptist Church"/>
    <s v="MMR001CMP003"/>
    <s v="GCA"/>
    <s v="Urban"/>
    <n v="32"/>
    <n v="146"/>
    <n v="28"/>
    <n v="138"/>
    <n v="32"/>
    <n v="161"/>
    <x v="1"/>
    <s v="P1"/>
    <x v="1"/>
    <x v="1"/>
    <m/>
    <m/>
  </r>
  <r>
    <s v="Kachin"/>
    <s v="Myitkyina"/>
    <s v="Shwe Zet Baptist Church"/>
    <s v="MMR001CMP009"/>
    <s v="GCA"/>
    <s v="Urban"/>
    <n v="90"/>
    <n v="487"/>
    <n v="75"/>
    <n v="423"/>
    <n v="91"/>
    <n v="491"/>
    <x v="0"/>
    <s v="P1"/>
    <x v="1"/>
    <x v="1"/>
    <m/>
    <m/>
  </r>
  <r>
    <s v="Kachin"/>
    <s v="Myitkyina"/>
    <s v="Shwe Zet Baptist Church"/>
    <s v="MMR001CMP009"/>
    <s v="GCA"/>
    <s v="Urban"/>
    <n v="90"/>
    <n v="487"/>
    <n v="75"/>
    <n v="423"/>
    <n v="91"/>
    <n v="491"/>
    <x v="0"/>
    <s v="P2"/>
    <x v="1"/>
    <x v="3"/>
    <m/>
    <m/>
  </r>
  <r>
    <s v="Kachin"/>
    <s v="Myitkyina"/>
    <s v="Shwe Zet Baptist Church"/>
    <s v="MMR001CMP009"/>
    <s v="GCA"/>
    <s v="Urban"/>
    <n v="90"/>
    <n v="487"/>
    <n v="75"/>
    <n v="423"/>
    <n v="91"/>
    <n v="491"/>
    <x v="1"/>
    <s v="P2"/>
    <x v="1"/>
    <x v="2"/>
    <m/>
    <m/>
  </r>
  <r>
    <s v="Kachin"/>
    <s v="Myitkyina"/>
    <s v="Shwe Zet Baptist Church"/>
    <s v="MMR001CMP009"/>
    <s v="GCA"/>
    <s v="Urban"/>
    <n v="90"/>
    <n v="487"/>
    <n v="75"/>
    <n v="423"/>
    <n v="91"/>
    <n v="491"/>
    <x v="1"/>
    <s v="P1"/>
    <x v="1"/>
    <x v="1"/>
    <m/>
    <m/>
  </r>
  <r>
    <s v="Kachin"/>
    <s v="Myitkyina"/>
    <s v="Kyun Pin Thar Baptist Church"/>
    <s v="MMR001CMP013"/>
    <s v="GCA"/>
    <s v="Urban"/>
    <n v="44"/>
    <n v="191"/>
    <n v="18"/>
    <n v="65"/>
    <n v="44"/>
    <n v="191"/>
    <x v="1"/>
    <s v="P2"/>
    <x v="1"/>
    <x v="6"/>
    <m/>
    <m/>
  </r>
  <r>
    <s v="Kachin"/>
    <s v="Myitkyina"/>
    <s v="Kyun Pin Thar Baptist Church"/>
    <s v="MMR001CMP013"/>
    <s v="GCA"/>
    <s v="Urban"/>
    <n v="44"/>
    <n v="191"/>
    <n v="18"/>
    <n v="65"/>
    <n v="44"/>
    <n v="191"/>
    <x v="0"/>
    <s v="P1"/>
    <x v="1"/>
    <x v="0"/>
    <m/>
    <m/>
  </r>
  <r>
    <s v="Kachin"/>
    <s v="Myitkyina"/>
    <s v="Kyun Pin Thar Baptist Church"/>
    <s v="MMR001CMP013"/>
    <s v="GCA"/>
    <s v="Urban"/>
    <n v="44"/>
    <n v="191"/>
    <n v="18"/>
    <n v="65"/>
    <n v="44"/>
    <n v="191"/>
    <x v="0"/>
    <s v="P2"/>
    <x v="1"/>
    <x v="1"/>
    <m/>
    <m/>
  </r>
  <r>
    <s v="Kachin"/>
    <s v="Myitkyina"/>
    <s v="Kyun Pin Thar Baptist Church"/>
    <s v="MMR001CMP013"/>
    <s v="GCA"/>
    <s v="Urban"/>
    <n v="44"/>
    <n v="191"/>
    <n v="18"/>
    <n v="65"/>
    <n v="44"/>
    <n v="191"/>
    <x v="1"/>
    <s v="P1"/>
    <x v="1"/>
    <x v="1"/>
    <m/>
    <m/>
  </r>
  <r>
    <s v="Kachin"/>
    <s v="Myitkyina"/>
    <s v="Le Kone Ziun Baptist Church "/>
    <s v="MMR001CMP014"/>
    <s v="GCA"/>
    <s v="Urban"/>
    <n v="138"/>
    <n v="697"/>
    <n v="82"/>
    <n v="467"/>
    <n v="138"/>
    <n v="697"/>
    <x v="0"/>
    <s v="P2"/>
    <x v="1"/>
    <x v="2"/>
    <m/>
    <m/>
  </r>
  <r>
    <s v="Kachin"/>
    <s v="Myitkyina"/>
    <s v="Le Kone Ziun Baptist Church "/>
    <s v="MMR001CMP014"/>
    <s v="GCA"/>
    <s v="Urban"/>
    <n v="138"/>
    <n v="697"/>
    <n v="82"/>
    <n v="467"/>
    <n v="138"/>
    <n v="697"/>
    <x v="1"/>
    <s v="P2"/>
    <x v="1"/>
    <x v="2"/>
    <m/>
    <m/>
  </r>
  <r>
    <s v="Kachin"/>
    <s v="Myitkyina"/>
    <s v="Le Kone Ziun Baptist Church "/>
    <s v="MMR001CMP014"/>
    <s v="GCA"/>
    <s v="Urban"/>
    <n v="138"/>
    <n v="697"/>
    <n v="82"/>
    <n v="467"/>
    <n v="138"/>
    <n v="697"/>
    <x v="1"/>
    <s v="P1"/>
    <x v="1"/>
    <x v="1"/>
    <m/>
    <m/>
  </r>
  <r>
    <s v="Kachin"/>
    <s v="Myitkyina"/>
    <s v="Le Kone Ziun Baptist Church "/>
    <s v="MMR001CMP014"/>
    <s v="GCA"/>
    <s v="Urban"/>
    <n v="138"/>
    <n v="697"/>
    <n v="82"/>
    <n v="467"/>
    <n v="138"/>
    <n v="697"/>
    <x v="0"/>
    <s v="P1"/>
    <x v="1"/>
    <x v="1"/>
    <m/>
    <m/>
  </r>
  <r>
    <s v="Kachin"/>
    <s v="Myitkyina"/>
    <s v="Le Kone Bethlehem Church"/>
    <s v="MMR001CMP015"/>
    <s v="GCA"/>
    <s v="Urban"/>
    <n v="108"/>
    <n v="605"/>
    <n v="17"/>
    <n v="176"/>
    <n v="96"/>
    <n v="544"/>
    <x v="1"/>
    <s v="P2"/>
    <x v="1"/>
    <x v="2"/>
    <m/>
    <m/>
  </r>
  <r>
    <s v="Kachin"/>
    <s v="Myitkyina"/>
    <s v="Le Kone Bethlehem Church"/>
    <s v="MMR001CMP015"/>
    <s v="GCA"/>
    <s v="Urban"/>
    <n v="108"/>
    <n v="605"/>
    <n v="17"/>
    <n v="176"/>
    <n v="96"/>
    <n v="544"/>
    <x v="0"/>
    <s v="P1"/>
    <x v="1"/>
    <x v="1"/>
    <m/>
    <m/>
  </r>
  <r>
    <s v="Kachin"/>
    <s v="Myitkyina"/>
    <s v="Le Kone Bethlehem Church"/>
    <s v="MMR001CMP015"/>
    <s v="GCA"/>
    <s v="Urban"/>
    <n v="108"/>
    <n v="605"/>
    <n v="17"/>
    <n v="176"/>
    <n v="96"/>
    <n v="544"/>
    <x v="0"/>
    <s v="P2"/>
    <x v="1"/>
    <x v="9"/>
    <m/>
    <m/>
  </r>
  <r>
    <s v="Kachin"/>
    <s v="Myitkyina"/>
    <s v="Le Kone Bethlehem Church"/>
    <s v="MMR001CMP015"/>
    <s v="GCA"/>
    <s v="Urban"/>
    <n v="108"/>
    <n v="605"/>
    <n v="17"/>
    <n v="176"/>
    <n v="96"/>
    <n v="544"/>
    <x v="1"/>
    <s v="P1"/>
    <x v="1"/>
    <x v="1"/>
    <m/>
    <m/>
  </r>
  <r>
    <s v="Kachin"/>
    <s v="Myitkyina"/>
    <s v="Maliyang Baptist Church"/>
    <s v="MMR001CMP016"/>
    <s v="GCA"/>
    <s v="Urban"/>
    <n v="60"/>
    <n v="293"/>
    <n v="60"/>
    <n v="293"/>
    <n v="60"/>
    <n v="293"/>
    <x v="1"/>
    <s v="P1"/>
    <x v="1"/>
    <x v="1"/>
    <m/>
    <m/>
  </r>
  <r>
    <s v="Kachin"/>
    <s v="Myitkyina"/>
    <s v="Maliyang Baptist Church"/>
    <s v="MMR001CMP016"/>
    <s v="GCA"/>
    <s v="Urban"/>
    <n v="60"/>
    <n v="293"/>
    <n v="60"/>
    <n v="293"/>
    <n v="60"/>
    <n v="293"/>
    <x v="0"/>
    <s v="P1"/>
    <x v="1"/>
    <x v="1"/>
    <m/>
    <m/>
  </r>
  <r>
    <s v="Kachin"/>
    <s v="Myitkyina"/>
    <s v="Maliyang Baptist Church"/>
    <s v="MMR001CMP016"/>
    <s v="GCA"/>
    <s v="Urban"/>
    <n v="60"/>
    <n v="293"/>
    <n v="60"/>
    <n v="293"/>
    <n v="60"/>
    <n v="293"/>
    <x v="1"/>
    <s v="P2"/>
    <x v="1"/>
    <x v="2"/>
    <m/>
    <m/>
  </r>
  <r>
    <s v="Kachin"/>
    <s v="Myitkyina"/>
    <s v="Maliyang Baptist Church"/>
    <s v="MMR001CMP016"/>
    <s v="GCA"/>
    <s v="Urban"/>
    <n v="60"/>
    <n v="293"/>
    <n v="60"/>
    <n v="293"/>
    <n v="60"/>
    <n v="293"/>
    <x v="0"/>
    <s v="P2"/>
    <x v="1"/>
    <x v="3"/>
    <m/>
    <m/>
  </r>
  <r>
    <s v="Kachin"/>
    <s v="Myitkyina"/>
    <s v="Jan Mai Kawng Baptist Church"/>
    <s v="MMR001CMP018"/>
    <s v="GCA"/>
    <s v="Urban"/>
    <n v="203"/>
    <n v="1072"/>
    <n v="198"/>
    <n v="1084"/>
    <n v="204"/>
    <n v="1104"/>
    <x v="1"/>
    <s v="P1"/>
    <x v="1"/>
    <x v="2"/>
    <m/>
    <m/>
  </r>
  <r>
    <s v="Kachin"/>
    <s v="Myitkyina"/>
    <s v="Jan Mai Kawng Baptist Church"/>
    <s v="MMR001CMP018"/>
    <s v="GCA"/>
    <s v="Urban"/>
    <n v="203"/>
    <n v="1072"/>
    <n v="198"/>
    <n v="1084"/>
    <n v="204"/>
    <n v="1104"/>
    <x v="0"/>
    <s v="P1"/>
    <x v="1"/>
    <x v="2"/>
    <m/>
    <m/>
  </r>
  <r>
    <s v="Kachin"/>
    <s v="Myitkyina"/>
    <s v="Jan Mai Kawng Baptist Church"/>
    <s v="MMR001CMP018"/>
    <s v="GCA"/>
    <s v="Urban"/>
    <n v="203"/>
    <n v="1072"/>
    <n v="198"/>
    <n v="1084"/>
    <n v="204"/>
    <n v="1104"/>
    <x v="1"/>
    <s v="P2"/>
    <x v="1"/>
    <x v="1"/>
    <m/>
    <m/>
  </r>
  <r>
    <s v="Kachin"/>
    <s v="Myitkyina"/>
    <s v="Jan Mai Kawng Baptist Church"/>
    <s v="MMR001CMP018"/>
    <s v="GCA"/>
    <s v="Urban"/>
    <n v="203"/>
    <n v="1072"/>
    <n v="198"/>
    <n v="1084"/>
    <n v="204"/>
    <n v="1104"/>
    <x v="0"/>
    <s v="P2"/>
    <x v="1"/>
    <x v="0"/>
    <m/>
    <m/>
  </r>
  <r>
    <s v="Kachin"/>
    <s v="Waingmaw"/>
    <s v="Qtr. 2 Myoma Baptist Church"/>
    <s v="MMR001CMP025"/>
    <s v="GCA"/>
    <s v="Urban"/>
    <n v="65"/>
    <n v="328"/>
    <n v="31"/>
    <n v="170"/>
    <n v="65"/>
    <n v="328"/>
    <x v="0"/>
    <s v="P2"/>
    <x v="1"/>
    <x v="1"/>
    <m/>
    <m/>
  </r>
  <r>
    <s v="Kachin"/>
    <s v="Waingmaw"/>
    <s v="Qtr. 2 Myoma Baptist Church"/>
    <s v="MMR001CMP025"/>
    <s v="GCA"/>
    <s v="Urban"/>
    <n v="65"/>
    <n v="328"/>
    <n v="31"/>
    <n v="170"/>
    <n v="65"/>
    <n v="328"/>
    <x v="1"/>
    <s v="P2"/>
    <x v="1"/>
    <x v="2"/>
    <m/>
    <m/>
  </r>
  <r>
    <s v="Kachin"/>
    <s v="Waingmaw"/>
    <s v="Qtr. 2 Myoma Baptist Church"/>
    <s v="MMR001CMP025"/>
    <s v="GCA"/>
    <s v="Urban"/>
    <n v="65"/>
    <n v="328"/>
    <n v="31"/>
    <n v="170"/>
    <n v="65"/>
    <n v="328"/>
    <x v="1"/>
    <s v="P1"/>
    <x v="1"/>
    <x v="1"/>
    <m/>
    <m/>
  </r>
  <r>
    <s v="Kachin"/>
    <s v="Waingmaw"/>
    <s v="Qtr. 2 Myoma Baptist Church"/>
    <s v="MMR001CMP025"/>
    <s v="GCA"/>
    <s v="Urban"/>
    <n v="65"/>
    <n v="328"/>
    <n v="31"/>
    <n v="170"/>
    <n v="65"/>
    <n v="328"/>
    <x v="0"/>
    <s v="P1"/>
    <x v="1"/>
    <x v="2"/>
    <m/>
    <m/>
  </r>
  <r>
    <s v="Kachin"/>
    <s v="Waingmaw"/>
    <s v="Mading Baptist Church"/>
    <s v="MMR001CMP027"/>
    <s v="GCA"/>
    <s v="Rural"/>
    <n v="22"/>
    <n v="128"/>
    <n v="21"/>
    <n v="123"/>
    <n v="22"/>
    <n v="128"/>
    <x v="0"/>
    <s v="P2"/>
    <x v="1"/>
    <x v="2"/>
    <m/>
    <m/>
  </r>
  <r>
    <s v="Kachin"/>
    <s v="Waingmaw"/>
    <s v="Mading Baptist Church"/>
    <s v="MMR001CMP027"/>
    <s v="GCA"/>
    <s v="Rural"/>
    <n v="22"/>
    <n v="128"/>
    <n v="21"/>
    <n v="123"/>
    <n v="22"/>
    <n v="128"/>
    <x v="1"/>
    <s v="P1"/>
    <x v="1"/>
    <x v="1"/>
    <m/>
    <m/>
  </r>
  <r>
    <s v="Kachin"/>
    <s v="Waingmaw"/>
    <s v="Mading Baptist Church"/>
    <s v="MMR001CMP027"/>
    <s v="GCA"/>
    <s v="Rural"/>
    <n v="22"/>
    <n v="128"/>
    <n v="21"/>
    <n v="123"/>
    <n v="22"/>
    <n v="128"/>
    <x v="0"/>
    <s v="P1"/>
    <x v="1"/>
    <x v="1"/>
    <m/>
    <m/>
  </r>
  <r>
    <s v="Kachin"/>
    <s v="Waingmaw"/>
    <s v="Mading Baptist Church"/>
    <s v="MMR001CMP027"/>
    <s v="GCA"/>
    <s v="Rural"/>
    <n v="22"/>
    <n v="128"/>
    <n v="21"/>
    <n v="123"/>
    <n v="22"/>
    <n v="128"/>
    <x v="1"/>
    <s v="P2"/>
    <x v="1"/>
    <x v="2"/>
    <m/>
    <m/>
  </r>
  <r>
    <s v="Kachin"/>
    <s v="Mogaung"/>
    <s v="Mang Hawng Baptist Church"/>
    <s v="MMR001CMP077"/>
    <s v="GCA"/>
    <s v="Mixed"/>
    <n v="18"/>
    <n v="79"/>
    <n v="18"/>
    <n v="81"/>
    <n v="18"/>
    <n v="81"/>
    <x v="1"/>
    <s v="P1"/>
    <x v="1"/>
    <x v="1"/>
    <m/>
    <m/>
  </r>
  <r>
    <s v="Kachin"/>
    <s v="Mogaung"/>
    <s v="Mang Hawng Baptist Church"/>
    <s v="MMR001CMP077"/>
    <s v="GCA"/>
    <s v="Mixed"/>
    <n v="18"/>
    <n v="79"/>
    <n v="18"/>
    <n v="81"/>
    <n v="18"/>
    <n v="81"/>
    <x v="0"/>
    <s v="P2"/>
    <x v="1"/>
    <x v="2"/>
    <m/>
    <m/>
  </r>
  <r>
    <s v="Kachin"/>
    <s v="Mogaung"/>
    <s v="Mang Hawng Baptist Church"/>
    <s v="MMR001CMP077"/>
    <s v="GCA"/>
    <s v="Mixed"/>
    <n v="18"/>
    <n v="79"/>
    <n v="18"/>
    <n v="81"/>
    <n v="18"/>
    <n v="81"/>
    <x v="1"/>
    <s v="P2"/>
    <x v="1"/>
    <x v="2"/>
    <m/>
    <m/>
  </r>
  <r>
    <s v="Kachin"/>
    <s v="Mogaung"/>
    <s v="Mang Hawng Baptist Church"/>
    <s v="MMR001CMP077"/>
    <s v="GCA"/>
    <s v="Mixed"/>
    <n v="18"/>
    <n v="79"/>
    <n v="18"/>
    <n v="81"/>
    <n v="18"/>
    <n v="81"/>
    <x v="0"/>
    <s v="P1"/>
    <x v="1"/>
    <x v="1"/>
    <m/>
    <m/>
  </r>
  <r>
    <s v="Kachin"/>
    <s v="Mogaung"/>
    <s v="Kyun Taw Baptist Church "/>
    <s v="MMR001CMP078"/>
    <s v="GCA"/>
    <s v="Mixed"/>
    <n v="13"/>
    <n v="64"/>
    <n v="13"/>
    <n v="64"/>
    <n v="13"/>
    <n v="64"/>
    <x v="0"/>
    <s v="P2"/>
    <x v="1"/>
    <x v="2"/>
    <m/>
    <m/>
  </r>
  <r>
    <s v="Kachin"/>
    <s v="Mogaung"/>
    <s v="Kyun Taw Baptist Church "/>
    <s v="MMR001CMP078"/>
    <s v="GCA"/>
    <s v="Mixed"/>
    <n v="13"/>
    <n v="64"/>
    <n v="13"/>
    <n v="64"/>
    <n v="13"/>
    <n v="64"/>
    <x v="1"/>
    <s v="P2"/>
    <x v="1"/>
    <x v="2"/>
    <m/>
    <m/>
  </r>
  <r>
    <s v="Kachin"/>
    <s v="Mogaung"/>
    <s v="Kyun Taw Baptist Church "/>
    <s v="MMR001CMP078"/>
    <s v="GCA"/>
    <s v="Mixed"/>
    <n v="13"/>
    <n v="64"/>
    <n v="13"/>
    <n v="64"/>
    <n v="13"/>
    <n v="64"/>
    <x v="1"/>
    <s v="P1"/>
    <x v="1"/>
    <x v="1"/>
    <m/>
    <m/>
  </r>
  <r>
    <s v="Kachin"/>
    <s v="Mogaung"/>
    <s v="Kyun Taw Baptist Church "/>
    <s v="MMR001CMP078"/>
    <s v="GCA"/>
    <s v="Mixed"/>
    <n v="13"/>
    <n v="64"/>
    <n v="13"/>
    <n v="64"/>
    <n v="13"/>
    <n v="64"/>
    <x v="0"/>
    <s v="P1"/>
    <x v="1"/>
    <x v="1"/>
    <m/>
    <m/>
  </r>
  <r>
    <s v="Kachin"/>
    <s v="Mogaung"/>
    <s v="Nat Gyi Kone Baptist Church "/>
    <s v="MMR001CMP079"/>
    <s v="GCA"/>
    <s v="Urban"/>
    <n v="14"/>
    <n v="44"/>
    <n v="12"/>
    <n v="42"/>
    <n v="12"/>
    <n v="42"/>
    <x v="1"/>
    <s v="P2"/>
    <x v="1"/>
    <x v="0"/>
    <m/>
    <m/>
  </r>
  <r>
    <s v="Kachin"/>
    <s v="Mogaung"/>
    <s v="Nat Gyi Kone Baptist Church "/>
    <s v="MMR001CMP079"/>
    <s v="GCA"/>
    <s v="Urban"/>
    <n v="14"/>
    <n v="44"/>
    <n v="12"/>
    <n v="42"/>
    <n v="12"/>
    <n v="42"/>
    <x v="0"/>
    <s v="P2"/>
    <x v="1"/>
    <x v="0"/>
    <m/>
    <m/>
  </r>
  <r>
    <s v="Kachin"/>
    <s v="Mogaung"/>
    <s v="Nat Gyi Kone Baptist Church "/>
    <s v="MMR001CMP079"/>
    <s v="GCA"/>
    <s v="Urban"/>
    <n v="14"/>
    <n v="44"/>
    <n v="12"/>
    <n v="42"/>
    <n v="12"/>
    <n v="42"/>
    <x v="1"/>
    <s v="P1"/>
    <x v="1"/>
    <x v="2"/>
    <m/>
    <m/>
  </r>
  <r>
    <s v="Kachin"/>
    <s v="Mogaung"/>
    <s v="Nat Gyi Kone Baptist Church "/>
    <s v="MMR001CMP079"/>
    <s v="GCA"/>
    <s v="Urban"/>
    <n v="14"/>
    <n v="44"/>
    <n v="12"/>
    <n v="42"/>
    <n v="12"/>
    <n v="42"/>
    <x v="0"/>
    <s v="P1"/>
    <x v="1"/>
    <x v="1"/>
    <m/>
    <m/>
  </r>
  <r>
    <s v="Kachin"/>
    <s v="Hpakant"/>
    <s v="Hlaing Naung Baptist"/>
    <s v="MMR001CMP148"/>
    <s v="GCA"/>
    <s v="Mixed"/>
    <n v="14"/>
    <n v="47"/>
    <n v="14"/>
    <n v="47"/>
    <n v="14"/>
    <n v="47"/>
    <x v="0"/>
    <s v="P2"/>
    <x v="1"/>
    <x v="1"/>
    <m/>
    <m/>
  </r>
  <r>
    <s v="Kachin"/>
    <s v="Hpakant"/>
    <s v="Hlaing Naung Baptist"/>
    <s v="MMR001CMP148"/>
    <s v="GCA"/>
    <s v="Mixed"/>
    <n v="14"/>
    <n v="47"/>
    <n v="14"/>
    <n v="47"/>
    <n v="14"/>
    <n v="47"/>
    <x v="1"/>
    <s v="P2"/>
    <x v="1"/>
    <x v="2"/>
    <m/>
    <m/>
  </r>
  <r>
    <s v="Kachin"/>
    <s v="Hpakant"/>
    <s v="Hlaing Naung Baptist"/>
    <s v="MMR001CMP148"/>
    <s v="GCA"/>
    <s v="Mixed"/>
    <n v="14"/>
    <n v="47"/>
    <n v="14"/>
    <n v="47"/>
    <n v="14"/>
    <n v="47"/>
    <x v="1"/>
    <s v="P1"/>
    <x v="1"/>
    <x v="1"/>
    <m/>
    <m/>
  </r>
  <r>
    <s v="Kachin"/>
    <s v="Hpakant"/>
    <s v="Hlaing Naung Baptist"/>
    <s v="MMR001CMP148"/>
    <s v="GCA"/>
    <s v="Mixed"/>
    <n v="14"/>
    <n v="47"/>
    <n v="14"/>
    <n v="47"/>
    <n v="14"/>
    <n v="47"/>
    <x v="0"/>
    <s v="P1"/>
    <x v="1"/>
    <x v="2"/>
    <m/>
    <m/>
  </r>
  <r>
    <s v="Kachin"/>
    <s v="Mohnyin"/>
    <s v="Nawng Ing (Indawgyi) Baptist Church  "/>
    <s v="MMR001CMP152"/>
    <s v="GCA"/>
    <s v="Rural"/>
    <n v="18"/>
    <n v="141"/>
    <n v="13"/>
    <n v="76"/>
    <n v="19"/>
    <n v="100"/>
    <x v="1"/>
    <s v="P1"/>
    <x v="1"/>
    <x v="2"/>
    <m/>
    <m/>
  </r>
  <r>
    <s v="Kachin"/>
    <s v="Mohnyin"/>
    <s v="Nawng Ing (Indawgyi) Baptist Church  "/>
    <s v="MMR001CMP152"/>
    <s v="GCA"/>
    <s v="Rural"/>
    <n v="18"/>
    <n v="141"/>
    <n v="13"/>
    <n v="76"/>
    <n v="19"/>
    <n v="100"/>
    <x v="0"/>
    <s v="P2"/>
    <x v="1"/>
    <x v="6"/>
    <m/>
    <m/>
  </r>
  <r>
    <s v="Kachin"/>
    <s v="Mohnyin"/>
    <s v="Nawng Ing (Indawgyi) Baptist Church  "/>
    <s v="MMR001CMP152"/>
    <s v="GCA"/>
    <s v="Rural"/>
    <n v="18"/>
    <n v="141"/>
    <n v="13"/>
    <n v="76"/>
    <n v="19"/>
    <n v="100"/>
    <x v="1"/>
    <s v="P2"/>
    <x v="1"/>
    <x v="6"/>
    <m/>
    <m/>
  </r>
  <r>
    <s v="Kachin"/>
    <s v="Mohnyin"/>
    <s v="Nawng Ing (Indawgyi) Baptist Church  "/>
    <s v="MMR001CMP152"/>
    <s v="GCA"/>
    <s v="Rural"/>
    <n v="18"/>
    <n v="141"/>
    <n v="13"/>
    <n v="76"/>
    <n v="19"/>
    <n v="100"/>
    <x v="0"/>
    <s v="P1"/>
    <x v="1"/>
    <x v="2"/>
    <m/>
    <m/>
  </r>
  <r>
    <s v="Kachin"/>
    <s v="Puta-O"/>
    <s v="Lung Sut"/>
    <s v="MMR001CMP234"/>
    <s v="GCA"/>
    <s v="Urban"/>
    <n v="59"/>
    <n v="235"/>
    <n v="59"/>
    <n v="235"/>
    <n v="59"/>
    <n v="235"/>
    <x v="0"/>
    <s v="P2"/>
    <x v="1"/>
    <x v="10"/>
    <m/>
    <m/>
  </r>
  <r>
    <s v="Kachin"/>
    <s v="Puta-O"/>
    <s v="Lung Sut"/>
    <s v="MMR001CMP234"/>
    <s v="GCA"/>
    <s v="Urban"/>
    <n v="59"/>
    <n v="235"/>
    <n v="59"/>
    <n v="235"/>
    <n v="59"/>
    <n v="235"/>
    <x v="1"/>
    <s v="P2"/>
    <x v="1"/>
    <x v="2"/>
    <m/>
    <m/>
  </r>
  <r>
    <s v="Kachin"/>
    <s v="Puta-O"/>
    <s v="Lung Sut"/>
    <s v="MMR001CMP234"/>
    <s v="GCA"/>
    <s v="Urban"/>
    <n v="59"/>
    <n v="235"/>
    <n v="59"/>
    <n v="235"/>
    <n v="59"/>
    <n v="235"/>
    <x v="1"/>
    <s v="P1"/>
    <x v="1"/>
    <x v="1"/>
    <m/>
    <m/>
  </r>
  <r>
    <s v="Kachin"/>
    <s v="Puta-O"/>
    <s v="Lung Sut"/>
    <s v="MMR001CMP234"/>
    <s v="GCA"/>
    <s v="Urban"/>
    <n v="59"/>
    <n v="235"/>
    <n v="59"/>
    <n v="235"/>
    <n v="59"/>
    <n v="235"/>
    <x v="0"/>
    <s v="P1"/>
    <x v="1"/>
    <x v="1"/>
    <m/>
    <m/>
  </r>
  <r>
    <s v="Kachin"/>
    <s v="Waingmaw"/>
    <s v="Mading Baptist Church"/>
    <s v="MMR001CMP027"/>
    <s v="GCA"/>
    <s v="Rural"/>
    <n v="22"/>
    <n v="128"/>
    <n v="21"/>
    <n v="123"/>
    <n v="22"/>
    <n v="128"/>
    <x v="1"/>
    <s v="P1"/>
    <x v="0"/>
    <x v="2"/>
    <m/>
    <m/>
  </r>
  <r>
    <s v="Kachin"/>
    <s v="Waingmaw"/>
    <s v="Mading Baptist Church"/>
    <s v="MMR001CMP027"/>
    <s v="GCA"/>
    <s v="Rural"/>
    <n v="22"/>
    <n v="128"/>
    <n v="21"/>
    <n v="123"/>
    <n v="22"/>
    <n v="128"/>
    <x v="1"/>
    <s v="P2"/>
    <x v="0"/>
    <x v="0"/>
    <m/>
    <m/>
  </r>
  <r>
    <s v="Kachin"/>
    <s v="Waingmaw"/>
    <s v="Mading Baptist Church"/>
    <s v="MMR001CMP027"/>
    <s v="GCA"/>
    <s v="Rural"/>
    <n v="22"/>
    <n v="128"/>
    <n v="21"/>
    <n v="123"/>
    <n v="22"/>
    <n v="128"/>
    <x v="0"/>
    <s v="P1"/>
    <x v="0"/>
    <x v="2"/>
    <m/>
    <m/>
  </r>
  <r>
    <s v="Kachin"/>
    <s v="Waingmaw"/>
    <s v="Mading Baptist Church"/>
    <s v="MMR001CMP027"/>
    <s v="GCA"/>
    <s v="Rural"/>
    <n v="22"/>
    <n v="128"/>
    <n v="21"/>
    <n v="123"/>
    <n v="22"/>
    <n v="128"/>
    <x v="0"/>
    <s v="P2"/>
    <x v="0"/>
    <x v="0"/>
    <m/>
    <m/>
  </r>
  <r>
    <s v="Kachin"/>
    <s v="Hpakant"/>
    <s v="Yumar Baptist Church"/>
    <s v="MMR001CMP105"/>
    <s v="GCA"/>
    <s v="Rural"/>
    <n v="19"/>
    <n v="72"/>
    <n v="19"/>
    <n v="72"/>
    <n v="19"/>
    <n v="72"/>
    <x v="1"/>
    <s v="P1"/>
    <x v="0"/>
    <x v="0"/>
    <m/>
    <m/>
  </r>
  <r>
    <s v="Kachin"/>
    <s v="Hpakant"/>
    <s v="Yumar Baptist Church"/>
    <s v="MMR001CMP105"/>
    <s v="GCA"/>
    <s v="Rural"/>
    <n v="19"/>
    <n v="72"/>
    <n v="19"/>
    <n v="72"/>
    <n v="19"/>
    <n v="72"/>
    <x v="1"/>
    <s v="P2"/>
    <x v="0"/>
    <x v="8"/>
    <m/>
    <m/>
  </r>
  <r>
    <s v="Kachin"/>
    <s v="Hpakant"/>
    <s v="Yumar Baptist Church"/>
    <s v="MMR001CMP105"/>
    <s v="GCA"/>
    <s v="Rural"/>
    <n v="19"/>
    <n v="72"/>
    <n v="19"/>
    <n v="72"/>
    <n v="19"/>
    <n v="72"/>
    <x v="0"/>
    <s v="P1"/>
    <x v="0"/>
    <x v="3"/>
    <m/>
    <m/>
  </r>
  <r>
    <s v="Kachin"/>
    <s v="Hpakant"/>
    <s v="Yumar Baptist Church"/>
    <s v="MMR001CMP105"/>
    <s v="GCA"/>
    <s v="Rural"/>
    <n v="19"/>
    <n v="72"/>
    <n v="19"/>
    <n v="72"/>
    <n v="19"/>
    <n v="72"/>
    <x v="0"/>
    <s v="P2"/>
    <x v="0"/>
    <x v="0"/>
    <m/>
    <m/>
  </r>
  <r>
    <s v="Kachin"/>
    <s v="Hpakant"/>
    <s v="Baptist Church, Hmaw Si Sar(Lon Khin)"/>
    <s v="MMR001CMP169"/>
    <s v="GCA"/>
    <s v="Rural"/>
    <n v="36"/>
    <n v="220"/>
    <n v="36"/>
    <n v="220"/>
    <n v="36"/>
    <n v="220"/>
    <x v="1"/>
    <s v="P1"/>
    <x v="0"/>
    <x v="0"/>
    <m/>
    <m/>
  </r>
  <r>
    <s v="Kachin"/>
    <s v="Hpakant"/>
    <s v="Baptist Church, Hmaw Si Sar(Lon Khin)"/>
    <s v="MMR001CMP169"/>
    <s v="GCA"/>
    <s v="Rural"/>
    <n v="36"/>
    <n v="220"/>
    <n v="36"/>
    <n v="220"/>
    <n v="36"/>
    <n v="220"/>
    <x v="1"/>
    <s v="P2"/>
    <x v="0"/>
    <x v="8"/>
    <m/>
    <m/>
  </r>
  <r>
    <s v="Kachin"/>
    <s v="Hpakant"/>
    <s v="Baptist Church, Hmaw Si Sar(Lon Khin)"/>
    <s v="MMR001CMP169"/>
    <s v="GCA"/>
    <s v="Rural"/>
    <n v="36"/>
    <n v="220"/>
    <n v="36"/>
    <n v="220"/>
    <n v="36"/>
    <n v="220"/>
    <x v="0"/>
    <s v="P1"/>
    <x v="0"/>
    <x v="0"/>
    <m/>
    <m/>
  </r>
  <r>
    <s v="Kachin"/>
    <s v="Hpakant"/>
    <s v="Baptist Church, Hmaw Si Sar(Lon Khin)"/>
    <s v="MMR001CMP169"/>
    <s v="GCA"/>
    <s v="Rural"/>
    <n v="36"/>
    <n v="220"/>
    <n v="36"/>
    <n v="220"/>
    <n v="36"/>
    <n v="220"/>
    <x v="0"/>
    <s v="P2"/>
    <x v="0"/>
    <x v="3"/>
    <m/>
    <m/>
  </r>
  <r>
    <s v="Kachin"/>
    <s v="Hpakant"/>
    <s v="Hpakant Baptist Church, Nam Ma Hpit"/>
    <s v="MMR001CMP229"/>
    <s v="GCA"/>
    <s v="Rural"/>
    <n v="116"/>
    <n v="530"/>
    <n v="104"/>
    <n v="504"/>
    <n v="104"/>
    <n v="504"/>
    <x v="1"/>
    <s v="P1"/>
    <x v="0"/>
    <x v="0"/>
    <m/>
    <m/>
  </r>
  <r>
    <s v="Kachin"/>
    <s v="Hpakant"/>
    <s v="Hpakant Baptist Church, Nam Ma Hpit"/>
    <s v="MMR001CMP229"/>
    <s v="GCA"/>
    <s v="Rural"/>
    <n v="116"/>
    <n v="530"/>
    <n v="104"/>
    <n v="504"/>
    <n v="104"/>
    <n v="504"/>
    <x v="1"/>
    <s v="P2"/>
    <x v="0"/>
    <x v="8"/>
    <m/>
    <m/>
  </r>
  <r>
    <s v="Kachin"/>
    <s v="Hpakant"/>
    <s v="Hpakant Baptist Church, Nam Ma Hpit"/>
    <s v="MMR001CMP229"/>
    <s v="GCA"/>
    <s v="Rural"/>
    <n v="116"/>
    <n v="530"/>
    <n v="104"/>
    <n v="504"/>
    <n v="104"/>
    <n v="504"/>
    <x v="0"/>
    <s v="P1"/>
    <x v="0"/>
    <x v="0"/>
    <m/>
    <m/>
  </r>
  <r>
    <s v="Kachin"/>
    <s v="Hpakant"/>
    <s v="Hpakant Baptist Church, Nam Ma Hpit"/>
    <s v="MMR001CMP229"/>
    <s v="GCA"/>
    <s v="Rural"/>
    <n v="116"/>
    <n v="530"/>
    <n v="104"/>
    <n v="504"/>
    <n v="104"/>
    <n v="504"/>
    <x v="0"/>
    <s v="P2"/>
    <x v="0"/>
    <x v="3"/>
    <m/>
    <m/>
  </r>
  <r>
    <s v="Kachin"/>
    <s v="Hpakant"/>
    <s v="Ku Day Maw KBC"/>
    <s v="MMR001CMP231"/>
    <s v="GCA"/>
    <s v="Rural"/>
    <n v="46"/>
    <n v="225"/>
    <n v="50"/>
    <n v="242"/>
    <n v="50"/>
    <n v="242"/>
    <x v="1"/>
    <s v="P1"/>
    <x v="0"/>
    <x v="0"/>
    <m/>
    <m/>
  </r>
  <r>
    <s v="Kachin"/>
    <s v="Hpakant"/>
    <s v="Ku Day Maw KBC"/>
    <s v="MMR001CMP231"/>
    <s v="GCA"/>
    <s v="Rural"/>
    <n v="46"/>
    <n v="225"/>
    <n v="50"/>
    <n v="242"/>
    <n v="50"/>
    <n v="242"/>
    <x v="1"/>
    <s v="P2"/>
    <x v="0"/>
    <x v="8"/>
    <m/>
    <m/>
  </r>
  <r>
    <s v="Kachin"/>
    <s v="Hpakant"/>
    <s v="Ku Day Maw KBC"/>
    <s v="MMR001CMP231"/>
    <s v="GCA"/>
    <s v="Rural"/>
    <n v="46"/>
    <n v="225"/>
    <n v="50"/>
    <n v="242"/>
    <n v="50"/>
    <n v="242"/>
    <x v="0"/>
    <s v="P1"/>
    <x v="0"/>
    <x v="0"/>
    <m/>
    <m/>
  </r>
  <r>
    <s v="Kachin"/>
    <s v="Hpakant"/>
    <s v="Ku Day Maw KBC"/>
    <s v="MMR001CMP231"/>
    <s v="GCA"/>
    <s v="Rural"/>
    <n v="46"/>
    <n v="225"/>
    <n v="50"/>
    <n v="242"/>
    <n v="50"/>
    <n v="242"/>
    <x v="0"/>
    <s v="P2"/>
    <x v="0"/>
    <x v="3"/>
    <m/>
    <m/>
  </r>
  <r>
    <s v="Kachin"/>
    <s v="Hpakant"/>
    <s v="5 Ward Baptist Church(lon Khin)"/>
    <s v="MMR001CMP179"/>
    <s v="GCA"/>
    <s v="Rural"/>
    <n v="77"/>
    <n v="393"/>
    <n v="77"/>
    <n v="393"/>
    <n v="77"/>
    <n v="393"/>
    <x v="1"/>
    <s v="P1"/>
    <x v="0"/>
    <x v="0"/>
    <m/>
    <m/>
  </r>
  <r>
    <s v="Kachin"/>
    <s v="Hpakant"/>
    <s v="5 Ward Baptist Church(lon Khin)"/>
    <s v="MMR001CMP179"/>
    <s v="GCA"/>
    <s v="Rural"/>
    <n v="77"/>
    <n v="393"/>
    <n v="77"/>
    <n v="393"/>
    <n v="77"/>
    <n v="393"/>
    <x v="1"/>
    <s v="P2"/>
    <x v="0"/>
    <x v="8"/>
    <m/>
    <m/>
  </r>
  <r>
    <s v="Kachin"/>
    <s v="Hpakant"/>
    <s v="5 Ward Baptist Church(lon Khin)"/>
    <s v="MMR001CMP179"/>
    <s v="GCA"/>
    <s v="Rural"/>
    <n v="77"/>
    <n v="393"/>
    <n v="77"/>
    <n v="393"/>
    <n v="77"/>
    <n v="393"/>
    <x v="0"/>
    <s v="P1"/>
    <x v="0"/>
    <x v="3"/>
    <m/>
    <m/>
  </r>
  <r>
    <s v="Kachin"/>
    <s v="Hpakant"/>
    <s v="5 Ward Baptist Church(lon Khin)"/>
    <s v="MMR001CMP179"/>
    <s v="GCA"/>
    <s v="Rural"/>
    <n v="77"/>
    <n v="393"/>
    <n v="77"/>
    <n v="393"/>
    <n v="77"/>
    <n v="393"/>
    <x v="0"/>
    <s v="P2"/>
    <x v="0"/>
    <x v="0"/>
    <m/>
    <m/>
  </r>
  <r>
    <s v="Kachin"/>
    <s v="Hpakant"/>
    <s v="Ward 2 Sai Taung Baptist Church, Seik Mu "/>
    <s v="MMR001CMP184"/>
    <s v="GCA"/>
    <s v="Rural"/>
    <n v="35"/>
    <n v="220"/>
    <n v="35"/>
    <n v="173"/>
    <n v="35"/>
    <n v="173"/>
    <x v="1"/>
    <s v="P1"/>
    <x v="0"/>
    <x v="0"/>
    <m/>
    <m/>
  </r>
  <r>
    <s v="Kachin"/>
    <s v="Hpakant"/>
    <s v="Ward 2 Sai Taung Baptist Church, Seik Mu "/>
    <s v="MMR001CMP184"/>
    <s v="GCA"/>
    <s v="Rural"/>
    <n v="35"/>
    <n v="220"/>
    <n v="35"/>
    <n v="173"/>
    <n v="35"/>
    <n v="173"/>
    <x v="1"/>
    <s v="P2"/>
    <x v="0"/>
    <x v="8"/>
    <m/>
    <m/>
  </r>
  <r>
    <s v="Kachin"/>
    <s v="Hpakant"/>
    <s v="Ward 2 Sai Taung Baptist Church, Seik Mu "/>
    <s v="MMR001CMP184"/>
    <s v="GCA"/>
    <s v="Rural"/>
    <n v="35"/>
    <n v="220"/>
    <n v="35"/>
    <n v="173"/>
    <n v="35"/>
    <n v="173"/>
    <x v="0"/>
    <s v="P1"/>
    <x v="0"/>
    <x v="3"/>
    <m/>
    <m/>
  </r>
  <r>
    <s v="Kachin"/>
    <s v="Hpakant"/>
    <s v="Ward 2 Sai Taung Baptist Church, Seik Mu "/>
    <s v="MMR001CMP184"/>
    <s v="GCA"/>
    <s v="Rural"/>
    <n v="35"/>
    <n v="220"/>
    <n v="35"/>
    <n v="173"/>
    <n v="35"/>
    <n v="173"/>
    <x v="0"/>
    <s v="P2"/>
    <x v="0"/>
    <x v="0"/>
    <m/>
    <m/>
  </r>
  <r>
    <s v="Kachin"/>
    <s v="Hpakant"/>
    <s v="Yumar Baptist Church"/>
    <s v="MMR001CMP105"/>
    <s v="GCA"/>
    <s v="Rural"/>
    <n v="19"/>
    <n v="72"/>
    <n v="19"/>
    <n v="72"/>
    <n v="19"/>
    <n v="72"/>
    <x v="1"/>
    <s v="P1"/>
    <x v="1"/>
    <x v="0"/>
    <m/>
    <m/>
  </r>
  <r>
    <s v="Kachin"/>
    <s v="Hpakant"/>
    <s v="Yumar Baptist Church"/>
    <s v="MMR001CMP105"/>
    <s v="GCA"/>
    <s v="Rural"/>
    <n v="19"/>
    <n v="72"/>
    <n v="19"/>
    <n v="72"/>
    <n v="19"/>
    <n v="72"/>
    <x v="0"/>
    <s v="P1"/>
    <x v="1"/>
    <x v="3"/>
    <m/>
    <m/>
  </r>
  <r>
    <s v="Kachin"/>
    <s v="Hpakant"/>
    <s v="Yumar Baptist Church"/>
    <s v="MMR001CMP105"/>
    <s v="GCA"/>
    <s v="Rural"/>
    <n v="19"/>
    <n v="72"/>
    <n v="19"/>
    <n v="72"/>
    <n v="19"/>
    <n v="72"/>
    <x v="1"/>
    <s v="P2"/>
    <x v="1"/>
    <x v="6"/>
    <m/>
    <m/>
  </r>
  <r>
    <s v="Kachin"/>
    <s v="Hpakant"/>
    <s v="Yumar Baptist Church"/>
    <s v="MMR001CMP105"/>
    <s v="GCA"/>
    <s v="Rural"/>
    <n v="19"/>
    <n v="72"/>
    <n v="19"/>
    <n v="72"/>
    <n v="19"/>
    <n v="72"/>
    <x v="0"/>
    <s v="P2"/>
    <x v="1"/>
    <x v="0"/>
    <m/>
    <m/>
  </r>
  <r>
    <s v="Kachin"/>
    <s v="Hpakant"/>
    <s v="Baptist Church, Hmaw Si Sar(Lon Khin)"/>
    <s v="MMR001CMP169"/>
    <s v="GCA"/>
    <s v="Rural"/>
    <n v="36"/>
    <n v="220"/>
    <n v="36"/>
    <n v="220"/>
    <n v="36"/>
    <n v="220"/>
    <x v="0"/>
    <s v="P2"/>
    <x v="1"/>
    <x v="0"/>
    <m/>
    <m/>
  </r>
  <r>
    <s v="Kachin"/>
    <s v="Hpakant"/>
    <s v="Baptist Church, Hmaw Si Sar(Lon Khin)"/>
    <s v="MMR001CMP169"/>
    <s v="GCA"/>
    <s v="Rural"/>
    <n v="36"/>
    <n v="220"/>
    <n v="36"/>
    <n v="220"/>
    <n v="36"/>
    <n v="220"/>
    <x v="1"/>
    <s v="P2"/>
    <x v="1"/>
    <x v="0"/>
    <m/>
    <m/>
  </r>
  <r>
    <s v="Kachin"/>
    <s v="Hpakant"/>
    <s v="Baptist Church, Hmaw Si Sar(Lon Khin)"/>
    <s v="MMR001CMP169"/>
    <s v="GCA"/>
    <s v="Rural"/>
    <n v="36"/>
    <n v="220"/>
    <n v="36"/>
    <n v="220"/>
    <n v="36"/>
    <n v="220"/>
    <x v="1"/>
    <s v="P1"/>
    <x v="1"/>
    <x v="1"/>
    <m/>
    <m/>
  </r>
  <r>
    <s v="Kachin"/>
    <s v="Hpakant"/>
    <s v="Baptist Church, Hmaw Si Sar(Lon Khin)"/>
    <s v="MMR001CMP169"/>
    <s v="GCA"/>
    <s v="Rural"/>
    <n v="36"/>
    <n v="220"/>
    <n v="36"/>
    <n v="220"/>
    <n v="36"/>
    <n v="220"/>
    <x v="0"/>
    <s v="P1"/>
    <x v="1"/>
    <x v="1"/>
    <m/>
    <m/>
  </r>
  <r>
    <s v="Kachin"/>
    <s v="Hpakant"/>
    <s v="5 Ward Baptist Church(lon Khin)"/>
    <s v="MMR001CMP179"/>
    <s v="GCA"/>
    <s v="Rural"/>
    <n v="77"/>
    <n v="393"/>
    <n v="77"/>
    <n v="393"/>
    <n v="77"/>
    <n v="393"/>
    <x v="1"/>
    <s v="P1"/>
    <x v="1"/>
    <x v="1"/>
    <m/>
    <m/>
  </r>
  <r>
    <s v="Kachin"/>
    <s v="Hpakant"/>
    <s v="5 Ward Baptist Church(lon Khin)"/>
    <s v="MMR001CMP179"/>
    <s v="GCA"/>
    <s v="Rural"/>
    <n v="77"/>
    <n v="393"/>
    <n v="77"/>
    <n v="393"/>
    <n v="77"/>
    <n v="393"/>
    <x v="0"/>
    <s v="P2"/>
    <x v="1"/>
    <x v="3"/>
    <m/>
    <m/>
  </r>
  <r>
    <s v="Kachin"/>
    <s v="Hpakant"/>
    <s v="5 Ward Baptist Church(lon Khin)"/>
    <s v="MMR001CMP179"/>
    <s v="GCA"/>
    <s v="Rural"/>
    <n v="77"/>
    <n v="393"/>
    <n v="77"/>
    <n v="393"/>
    <n v="77"/>
    <n v="393"/>
    <x v="1"/>
    <s v="P2"/>
    <x v="1"/>
    <x v="0"/>
    <m/>
    <m/>
  </r>
  <r>
    <s v="Kachin"/>
    <s v="Hpakant"/>
    <s v="5 Ward Baptist Church(lon Khin)"/>
    <s v="MMR001CMP179"/>
    <s v="GCA"/>
    <s v="Rural"/>
    <n v="77"/>
    <n v="393"/>
    <n v="77"/>
    <n v="393"/>
    <n v="77"/>
    <n v="393"/>
    <x v="0"/>
    <s v="P1"/>
    <x v="1"/>
    <x v="1"/>
    <m/>
    <m/>
  </r>
  <r>
    <s v="Kachin"/>
    <s v="Hpakant"/>
    <s v="Sai Nai Baptish Church, Maw Shan Vil., Seki Mu"/>
    <s v="MMR001CMP183"/>
    <s v="GCA"/>
    <s v="Mixed"/>
    <n v="8"/>
    <n v="40"/>
    <n v="8"/>
    <m/>
    <n v="8"/>
    <n v="0"/>
    <x v="0"/>
    <s v="P2"/>
    <x v="1"/>
    <x v="2"/>
    <m/>
    <m/>
  </r>
  <r>
    <s v="Kachin"/>
    <s v="Hpakant"/>
    <s v="Sai Nai Baptish Church, Maw Shan Vil., Seki Mu"/>
    <s v="MMR001CMP183"/>
    <s v="GCA"/>
    <s v="Mixed"/>
    <n v="8"/>
    <n v="40"/>
    <n v="8"/>
    <m/>
    <n v="8"/>
    <n v="0"/>
    <x v="1"/>
    <s v="P2"/>
    <x v="1"/>
    <x v="2"/>
    <m/>
    <m/>
  </r>
  <r>
    <s v="Kachin"/>
    <s v="Hpakant"/>
    <s v="Sai Nai Baptish Church, Maw Shan Vil., Seki Mu"/>
    <s v="MMR001CMP183"/>
    <s v="GCA"/>
    <s v="Mixed"/>
    <n v="8"/>
    <n v="40"/>
    <n v="8"/>
    <m/>
    <n v="8"/>
    <n v="0"/>
    <x v="1"/>
    <s v="P1"/>
    <x v="1"/>
    <x v="1"/>
    <m/>
    <m/>
  </r>
  <r>
    <s v="Kachin"/>
    <s v="Hpakant"/>
    <s v="Sai Nai Baptish Church, Maw Shan Vil., Seki Mu"/>
    <s v="MMR001CMP183"/>
    <s v="GCA"/>
    <s v="Mixed"/>
    <n v="8"/>
    <n v="40"/>
    <n v="8"/>
    <m/>
    <n v="8"/>
    <n v="0"/>
    <x v="0"/>
    <s v="P1"/>
    <x v="1"/>
    <x v="1"/>
    <m/>
    <m/>
  </r>
  <r>
    <s v="Kachin"/>
    <s v="Hpakant"/>
    <s v="Ward 2 Sai Taung Baptist Church, Seik Mu "/>
    <s v="MMR001CMP184"/>
    <s v="GCA"/>
    <s v="Rural"/>
    <n v="35"/>
    <n v="220"/>
    <n v="35"/>
    <n v="173"/>
    <n v="35"/>
    <n v="173"/>
    <x v="1"/>
    <s v="P2"/>
    <x v="1"/>
    <x v="8"/>
    <m/>
    <m/>
  </r>
  <r>
    <s v="Kachin"/>
    <s v="Hpakant"/>
    <s v="Ward 2 Sai Taung Baptist Church, Seik Mu "/>
    <s v="MMR001CMP184"/>
    <s v="GCA"/>
    <s v="Rural"/>
    <n v="35"/>
    <n v="220"/>
    <n v="35"/>
    <n v="173"/>
    <n v="35"/>
    <n v="173"/>
    <x v="1"/>
    <s v="P1"/>
    <x v="1"/>
    <x v="6"/>
    <m/>
    <m/>
  </r>
  <r>
    <s v="Kachin"/>
    <s v="Hpakant"/>
    <s v="Ward 2 Sai Taung Baptist Church, Seik Mu "/>
    <s v="MMR001CMP184"/>
    <s v="GCA"/>
    <s v="Rural"/>
    <n v="35"/>
    <n v="220"/>
    <n v="35"/>
    <n v="173"/>
    <n v="35"/>
    <n v="173"/>
    <x v="0"/>
    <s v="P2"/>
    <x v="1"/>
    <x v="3"/>
    <m/>
    <m/>
  </r>
  <r>
    <s v="Kachin"/>
    <s v="Hpakant"/>
    <s v="Ward 2 Sai Taung Baptist Church, Seik Mu "/>
    <s v="MMR001CMP184"/>
    <s v="GCA"/>
    <s v="Rural"/>
    <n v="35"/>
    <n v="220"/>
    <n v="35"/>
    <n v="173"/>
    <n v="35"/>
    <n v="173"/>
    <x v="0"/>
    <s v="P1"/>
    <x v="1"/>
    <x v="0"/>
    <m/>
    <m/>
  </r>
  <r>
    <s v="Kachin"/>
    <s v="Chipwi"/>
    <s v="Chipwi KBC camp"/>
    <s v="MMR001CMP042"/>
    <s v="GCA"/>
    <s v="Urban"/>
    <n v="109"/>
    <n v="511"/>
    <n v="109"/>
    <n v="513"/>
    <n v="109"/>
    <n v="0"/>
    <x v="0"/>
    <s v="P2"/>
    <x v="1"/>
    <x v="2"/>
    <m/>
    <m/>
  </r>
  <r>
    <s v="Kachin"/>
    <s v="Chipwi"/>
    <s v="Chipwi KBC camp"/>
    <s v="MMR001CMP042"/>
    <s v="GCA"/>
    <s v="Urban"/>
    <n v="109"/>
    <n v="511"/>
    <n v="109"/>
    <n v="513"/>
    <n v="109"/>
    <n v="0"/>
    <x v="1"/>
    <s v="P2"/>
    <x v="1"/>
    <x v="2"/>
    <m/>
    <m/>
  </r>
  <r>
    <s v="Kachin"/>
    <s v="Chipwi"/>
    <s v="Chipwi KBC camp"/>
    <s v="MMR001CMP042"/>
    <s v="GCA"/>
    <s v="Urban"/>
    <n v="109"/>
    <n v="511"/>
    <n v="109"/>
    <n v="513"/>
    <n v="109"/>
    <n v="0"/>
    <x v="0"/>
    <s v="P1"/>
    <x v="1"/>
    <x v="1"/>
    <m/>
    <m/>
  </r>
  <r>
    <s v="Kachin"/>
    <s v="Myitkyina"/>
    <s v="Tat Kone Emanuel Church"/>
    <s v="MMR001CMP004"/>
    <s v="GCA"/>
    <s v="Urban"/>
    <n v="6"/>
    <n v="29"/>
    <n v="4"/>
    <n v="20"/>
    <n v="6"/>
    <n v="29"/>
    <x v="0"/>
    <s v="P2"/>
    <x v="1"/>
    <x v="1"/>
    <m/>
    <m/>
  </r>
  <r>
    <s v="Kachin"/>
    <s v="Myitkyina"/>
    <s v="Tat Kone Emanuel Church"/>
    <s v="MMR001CMP004"/>
    <s v="GCA"/>
    <s v="Urban"/>
    <n v="6"/>
    <n v="29"/>
    <n v="4"/>
    <n v="20"/>
    <n v="6"/>
    <n v="29"/>
    <x v="1"/>
    <s v="P2"/>
    <x v="1"/>
    <x v="2"/>
    <m/>
    <m/>
  </r>
  <r>
    <s v="Kachin"/>
    <s v="Myitkyina"/>
    <s v="Tat Kone Emanuel Church"/>
    <s v="MMR001CMP004"/>
    <s v="GCA"/>
    <s v="Urban"/>
    <n v="6"/>
    <n v="29"/>
    <n v="4"/>
    <n v="20"/>
    <n v="6"/>
    <n v="29"/>
    <x v="1"/>
    <s v="P1"/>
    <x v="1"/>
    <x v="1"/>
    <m/>
    <m/>
  </r>
  <r>
    <s v="Kachin"/>
    <s v="Myitkyina"/>
    <s v="Tat Kone Emanuel Church"/>
    <s v="MMR001CMP004"/>
    <s v="GCA"/>
    <s v="Urban"/>
    <n v="6"/>
    <n v="29"/>
    <n v="4"/>
    <n v="20"/>
    <n v="6"/>
    <n v="29"/>
    <x v="0"/>
    <s v="P1"/>
    <x v="1"/>
    <x v="0"/>
    <m/>
    <m/>
  </r>
  <r>
    <s v="Kachin"/>
    <s v="Myitkyina"/>
    <s v="Shatapru Thida Aye Baptist Church"/>
    <s v="MMR001CMP007"/>
    <s v="GCA"/>
    <s v="Urban"/>
    <n v="22"/>
    <n v="111"/>
    <n v="21"/>
    <n v="102"/>
    <n v="22"/>
    <n v="111"/>
    <x v="1"/>
    <s v="P2"/>
    <x v="1"/>
    <x v="2"/>
    <m/>
    <m/>
  </r>
  <r>
    <s v="Kachin"/>
    <s v="Myitkyina"/>
    <s v="Shatapru Thida Aye Baptist Church"/>
    <s v="MMR001CMP007"/>
    <s v="GCA"/>
    <s v="Urban"/>
    <n v="22"/>
    <n v="111"/>
    <n v="21"/>
    <n v="102"/>
    <n v="22"/>
    <n v="111"/>
    <x v="0"/>
    <s v="P2"/>
    <x v="1"/>
    <x v="6"/>
    <m/>
    <m/>
  </r>
  <r>
    <s v="Kachin"/>
    <s v="Myitkyina"/>
    <s v="Shatapru Thida Aye Baptist Church"/>
    <s v="MMR001CMP007"/>
    <s v="GCA"/>
    <s v="Urban"/>
    <n v="22"/>
    <n v="111"/>
    <n v="21"/>
    <n v="102"/>
    <n v="22"/>
    <n v="111"/>
    <x v="1"/>
    <s v="P1"/>
    <x v="1"/>
    <x v="1"/>
    <m/>
    <m/>
  </r>
  <r>
    <s v="Kachin"/>
    <s v="Myitkyina"/>
    <s v="Shatapru Thida Aye Baptist Church"/>
    <s v="MMR001CMP007"/>
    <s v="GCA"/>
    <s v="Urban"/>
    <n v="22"/>
    <n v="111"/>
    <n v="21"/>
    <n v="102"/>
    <n v="22"/>
    <n v="111"/>
    <x v="0"/>
    <s v="P1"/>
    <x v="1"/>
    <x v="1"/>
    <m/>
    <m/>
  </r>
  <r>
    <s v="Kachin"/>
    <s v="Myitkyina"/>
    <s v="Maw Hpawng Hka Nan Baptist Church"/>
    <s v="MMR001CMP020"/>
    <s v="GCA"/>
    <s v="Rural"/>
    <n v="21"/>
    <n v="99"/>
    <n v="18"/>
    <n v="89"/>
    <n v="21"/>
    <n v="99"/>
    <x v="0"/>
    <s v="P1"/>
    <x v="1"/>
    <x v="1"/>
    <m/>
    <m/>
  </r>
  <r>
    <s v="Kachin"/>
    <s v="Myitkyina"/>
    <s v="Maw Hpawng Hka Nan Baptist Church"/>
    <s v="MMR001CMP020"/>
    <s v="GCA"/>
    <s v="Rural"/>
    <n v="21"/>
    <n v="99"/>
    <n v="18"/>
    <n v="89"/>
    <n v="21"/>
    <n v="99"/>
    <x v="0"/>
    <s v="P2"/>
    <x v="1"/>
    <x v="2"/>
    <m/>
    <m/>
  </r>
  <r>
    <s v="Kachin"/>
    <s v="Myitkyina"/>
    <s v="Maw Hpawng Hka Nan Baptist Church"/>
    <s v="MMR001CMP020"/>
    <s v="GCA"/>
    <s v="Rural"/>
    <n v="21"/>
    <n v="99"/>
    <n v="18"/>
    <n v="89"/>
    <n v="21"/>
    <n v="99"/>
    <x v="1"/>
    <s v="P2"/>
    <x v="1"/>
    <x v="2"/>
    <m/>
    <m/>
  </r>
  <r>
    <s v="Kachin"/>
    <s v="Myitkyina"/>
    <s v="Maw Hpawng Hka Nan Baptist Church"/>
    <s v="MMR001CMP020"/>
    <s v="GCA"/>
    <s v="Rural"/>
    <n v="21"/>
    <n v="99"/>
    <n v="18"/>
    <n v="89"/>
    <n v="21"/>
    <n v="99"/>
    <x v="1"/>
    <s v="P1"/>
    <x v="1"/>
    <x v="1"/>
    <m/>
    <m/>
  </r>
  <r>
    <s v="Kachin"/>
    <s v="Myitkyina"/>
    <s v="Maw Hpawng Lhaovo Baptist Church"/>
    <s v="MMR001CMP021"/>
    <s v="GCA"/>
    <s v="Rural"/>
    <n v="14"/>
    <n v="71"/>
    <n v="11"/>
    <n v="56"/>
    <n v="13"/>
    <n v="71"/>
    <x v="0"/>
    <s v="P2"/>
    <x v="1"/>
    <x v="0"/>
    <m/>
    <m/>
  </r>
  <r>
    <s v="Kachin"/>
    <s v="Myitkyina"/>
    <s v="Maw Hpawng Lhaovo Baptist Church"/>
    <s v="MMR001CMP021"/>
    <s v="GCA"/>
    <s v="Rural"/>
    <n v="14"/>
    <n v="71"/>
    <n v="11"/>
    <n v="56"/>
    <n v="13"/>
    <n v="71"/>
    <x v="1"/>
    <s v="P2"/>
    <x v="1"/>
    <x v="6"/>
    <m/>
    <m/>
  </r>
  <r>
    <s v="Kachin"/>
    <s v="Myitkyina"/>
    <s v="Maw Hpawng Lhaovo Baptist Church"/>
    <s v="MMR001CMP021"/>
    <s v="GCA"/>
    <s v="Rural"/>
    <n v="14"/>
    <n v="71"/>
    <n v="11"/>
    <n v="56"/>
    <n v="13"/>
    <n v="71"/>
    <x v="1"/>
    <s v="P1"/>
    <x v="1"/>
    <x v="2"/>
    <m/>
    <m/>
  </r>
  <r>
    <s v="Kachin"/>
    <s v="Myitkyina"/>
    <s v="Maw Hpawng Lhaovo Baptist Church"/>
    <s v="MMR001CMP021"/>
    <s v="GCA"/>
    <s v="Rural"/>
    <n v="14"/>
    <n v="71"/>
    <n v="11"/>
    <n v="56"/>
    <n v="13"/>
    <n v="71"/>
    <x v="0"/>
    <s v="P1"/>
    <x v="1"/>
    <x v="1"/>
    <m/>
    <m/>
  </r>
  <r>
    <s v="Kachin"/>
    <s v="Myitkyina"/>
    <s v="Wun Tho Buddhist Monastery"/>
    <s v="MMR001CMP022"/>
    <s v="GCA"/>
    <s v="Urban"/>
    <n v="7"/>
    <n v="37"/>
    <n v="7"/>
    <n v="37"/>
    <n v="7"/>
    <n v="37"/>
    <x v="0"/>
    <s v="P1"/>
    <x v="1"/>
    <x v="0"/>
    <m/>
    <m/>
  </r>
  <r>
    <s v="Kachin"/>
    <s v="Myitkyina"/>
    <s v="Wun Tho Buddhist Monastery"/>
    <s v="MMR001CMP022"/>
    <s v="GCA"/>
    <s v="Urban"/>
    <n v="7"/>
    <n v="37"/>
    <n v="7"/>
    <n v="37"/>
    <n v="7"/>
    <n v="37"/>
    <x v="0"/>
    <s v="P2"/>
    <x v="1"/>
    <x v="6"/>
    <m/>
    <m/>
  </r>
  <r>
    <s v="Kachin"/>
    <s v="Myitkyina"/>
    <s v="Wun Tho Buddhist Monastery"/>
    <s v="MMR001CMP022"/>
    <s v="GCA"/>
    <s v="Urban"/>
    <n v="7"/>
    <n v="37"/>
    <n v="7"/>
    <n v="37"/>
    <n v="7"/>
    <n v="37"/>
    <x v="1"/>
    <s v="P2"/>
    <x v="1"/>
    <x v="6"/>
    <m/>
    <m/>
  </r>
  <r>
    <s v="Kachin"/>
    <s v="Myitkyina"/>
    <s v="Wun Tho Buddhist Monastery"/>
    <s v="MMR001CMP022"/>
    <s v="GCA"/>
    <s v="Urban"/>
    <n v="7"/>
    <n v="37"/>
    <n v="7"/>
    <n v="37"/>
    <n v="7"/>
    <n v="37"/>
    <x v="1"/>
    <s v="P1"/>
    <x v="1"/>
    <x v="0"/>
    <m/>
    <m/>
  </r>
  <r>
    <s v="Kachin"/>
    <s v="Myitkyina"/>
    <s v="Tat Kone COC Baptist - Tat Kone Htoi San"/>
    <s v="MMR001CMP023"/>
    <s v="GCA"/>
    <s v="Urban"/>
    <n v="54"/>
    <n v="258"/>
    <n v="53"/>
    <n v="251"/>
    <n v="54"/>
    <n v="257"/>
    <x v="0"/>
    <s v="P2"/>
    <x v="1"/>
    <x v="11"/>
    <m/>
    <m/>
  </r>
  <r>
    <s v="Kachin"/>
    <s v="Myitkyina"/>
    <s v="Tat Kone COC Baptist - Tat Kone Htoi San"/>
    <s v="MMR001CMP023"/>
    <s v="GCA"/>
    <s v="Urban"/>
    <n v="54"/>
    <n v="258"/>
    <n v="53"/>
    <n v="251"/>
    <n v="54"/>
    <n v="257"/>
    <x v="1"/>
    <s v="P2"/>
    <x v="1"/>
    <x v="11"/>
    <m/>
    <m/>
  </r>
  <r>
    <s v="Kachin"/>
    <s v="Myitkyina"/>
    <s v="Tat Kone COC Baptist - Tat Kone Htoi San"/>
    <s v="MMR001CMP023"/>
    <s v="GCA"/>
    <s v="Urban"/>
    <n v="54"/>
    <n v="258"/>
    <n v="53"/>
    <n v="251"/>
    <n v="54"/>
    <n v="257"/>
    <x v="1"/>
    <s v="P1"/>
    <x v="1"/>
    <x v="11"/>
    <m/>
    <m/>
  </r>
  <r>
    <s v="Kachin"/>
    <s v="Myitkyina"/>
    <s v="Tat Kone COC Baptist - Tat Kone Htoi San"/>
    <s v="MMR001CMP023"/>
    <s v="GCA"/>
    <s v="Urban"/>
    <n v="54"/>
    <n v="258"/>
    <n v="53"/>
    <n v="251"/>
    <n v="54"/>
    <n v="257"/>
    <x v="0"/>
    <s v="P1"/>
    <x v="1"/>
    <x v="11"/>
    <m/>
    <m/>
  </r>
  <r>
    <s v="Kachin"/>
    <s v="Waingmaw"/>
    <s v="Qtr. 4 Monestry (Thargaya Thayett Taw)"/>
    <s v="MMR001CMP026"/>
    <s v="GCA"/>
    <s v="Urban"/>
    <n v="88"/>
    <n v="482"/>
    <n v="80"/>
    <n v="427"/>
    <n v="87"/>
    <n v="480"/>
    <x v="1"/>
    <s v="P1"/>
    <x v="1"/>
    <x v="0"/>
    <m/>
    <m/>
  </r>
  <r>
    <s v="Kachin"/>
    <s v="Waingmaw"/>
    <s v="Qtr. 4 Monestry (Thargaya Thayett Taw)"/>
    <s v="MMR001CMP026"/>
    <s v="GCA"/>
    <s v="Urban"/>
    <n v="88"/>
    <n v="482"/>
    <n v="80"/>
    <n v="427"/>
    <n v="87"/>
    <n v="480"/>
    <x v="0"/>
    <s v="P2"/>
    <x v="1"/>
    <x v="12"/>
    <m/>
    <m/>
  </r>
  <r>
    <s v="Kachin"/>
    <s v="Waingmaw"/>
    <s v="Qtr. 4 Monestry (Thargaya Thayett Taw)"/>
    <s v="MMR001CMP026"/>
    <s v="GCA"/>
    <s v="Urban"/>
    <n v="88"/>
    <n v="482"/>
    <n v="80"/>
    <n v="427"/>
    <n v="87"/>
    <n v="480"/>
    <x v="1"/>
    <s v="P2"/>
    <x v="1"/>
    <x v="12"/>
    <m/>
    <m/>
  </r>
  <r>
    <s v="Kachin"/>
    <s v="Waingmaw"/>
    <s v="Qtr. 4 Monestry (Thargaya Thayett Taw)"/>
    <s v="MMR001CMP026"/>
    <s v="GCA"/>
    <s v="Urban"/>
    <n v="88"/>
    <n v="482"/>
    <n v="80"/>
    <n v="427"/>
    <n v="87"/>
    <n v="480"/>
    <x v="0"/>
    <s v="P1"/>
    <x v="1"/>
    <x v="6"/>
    <m/>
    <m/>
  </r>
  <r>
    <s v="Kachin"/>
    <s v="Waingmaw"/>
    <s v="Hkat Cho "/>
    <s v="MMR001CMP028"/>
    <s v="GCA"/>
    <s v="Rural"/>
    <n v="99"/>
    <n v="480"/>
    <n v="65"/>
    <n v="360"/>
    <n v="99"/>
    <n v="480"/>
    <x v="1"/>
    <s v="P2"/>
    <x v="1"/>
    <x v="6"/>
    <m/>
    <m/>
  </r>
  <r>
    <s v="Kachin"/>
    <s v="Waingmaw"/>
    <s v="Hkat Cho "/>
    <s v="MMR001CMP028"/>
    <s v="GCA"/>
    <s v="Rural"/>
    <n v="99"/>
    <n v="480"/>
    <n v="65"/>
    <n v="360"/>
    <n v="99"/>
    <n v="480"/>
    <x v="0"/>
    <s v="P1"/>
    <x v="1"/>
    <x v="0"/>
    <m/>
    <m/>
  </r>
  <r>
    <s v="Kachin"/>
    <s v="Waingmaw"/>
    <s v="Hkat Cho "/>
    <s v="MMR001CMP028"/>
    <s v="GCA"/>
    <s v="Rural"/>
    <n v="99"/>
    <n v="480"/>
    <n v="65"/>
    <n v="360"/>
    <n v="99"/>
    <n v="480"/>
    <x v="1"/>
    <s v="P1"/>
    <x v="1"/>
    <x v="1"/>
    <m/>
    <m/>
  </r>
  <r>
    <s v="Kachin"/>
    <s v="Waingmaw"/>
    <s v="Hkat Cho "/>
    <s v="MMR001CMP028"/>
    <s v="GCA"/>
    <s v="Rural"/>
    <n v="99"/>
    <n v="480"/>
    <n v="65"/>
    <n v="360"/>
    <n v="99"/>
    <n v="480"/>
    <x v="0"/>
    <s v="P2"/>
    <x v="1"/>
    <x v="3"/>
    <m/>
    <m/>
  </r>
  <r>
    <s v="Kachin"/>
    <s v="Chipwi"/>
    <s v="Lhaovao Baptist Church (LBC)"/>
    <s v="MMR001CMP195"/>
    <s v="GCA"/>
    <s v="Urban"/>
    <n v="143"/>
    <n v="638"/>
    <n v="131"/>
    <n v="593"/>
    <n v="141"/>
    <n v="638"/>
    <x v="0"/>
    <s v="P2"/>
    <x v="1"/>
    <x v="2"/>
    <m/>
    <m/>
  </r>
  <r>
    <s v="Kachin"/>
    <s v="Chipwi"/>
    <s v="Lhaovao Baptist Church (LBC)"/>
    <s v="MMR001CMP195"/>
    <s v="GCA"/>
    <s v="Urban"/>
    <n v="143"/>
    <n v="638"/>
    <n v="131"/>
    <n v="593"/>
    <n v="141"/>
    <n v="638"/>
    <x v="1"/>
    <s v="P2"/>
    <x v="1"/>
    <x v="2"/>
    <m/>
    <m/>
  </r>
  <r>
    <s v="Kachin"/>
    <s v="Chipwi"/>
    <s v="Lhaovao Baptist Church (LBC)"/>
    <s v="MMR001CMP195"/>
    <s v="GCA"/>
    <s v="Urban"/>
    <n v="143"/>
    <n v="638"/>
    <n v="131"/>
    <n v="593"/>
    <n v="141"/>
    <n v="638"/>
    <x v="1"/>
    <s v="P1"/>
    <x v="1"/>
    <x v="1"/>
    <m/>
    <m/>
  </r>
  <r>
    <s v="Kachin"/>
    <s v="Chipwi"/>
    <s v="Lhaovao Baptist Church (LBC)"/>
    <s v="MMR001CMP195"/>
    <s v="GCA"/>
    <s v="Urban"/>
    <n v="143"/>
    <n v="638"/>
    <n v="131"/>
    <n v="593"/>
    <n v="141"/>
    <n v="638"/>
    <x v="0"/>
    <s v="P1"/>
    <x v="1"/>
    <x v="1"/>
    <m/>
    <m/>
  </r>
  <r>
    <s v="Kachin"/>
    <s v="Myitkyina"/>
    <s v="Tat Kone COC Baptist - Tat Kone Htoi San"/>
    <s v="MMR001CMP023"/>
    <s v="GCA"/>
    <s v="Urban"/>
    <n v="54"/>
    <n v="258"/>
    <n v="53"/>
    <n v="251"/>
    <n v="54"/>
    <n v="257"/>
    <x v="1"/>
    <s v="P1"/>
    <x v="0"/>
    <x v="2"/>
    <m/>
    <m/>
  </r>
  <r>
    <s v="Kachin"/>
    <s v="Myitkyina"/>
    <s v="Tat Kone COC Baptist - Tat Kone Htoi San"/>
    <s v="MMR001CMP023"/>
    <s v="GCA"/>
    <s v="Urban"/>
    <n v="54"/>
    <n v="258"/>
    <n v="53"/>
    <n v="251"/>
    <n v="54"/>
    <n v="257"/>
    <x v="1"/>
    <s v="P2"/>
    <x v="0"/>
    <x v="6"/>
    <m/>
    <m/>
  </r>
  <r>
    <s v="Kachin"/>
    <s v="Myitkyina"/>
    <s v="Tat Kone COC Baptist - Tat Kone Htoi San"/>
    <s v="MMR001CMP023"/>
    <s v="GCA"/>
    <s v="Urban"/>
    <n v="54"/>
    <n v="258"/>
    <n v="53"/>
    <n v="251"/>
    <n v="54"/>
    <n v="257"/>
    <x v="0"/>
    <s v="P1"/>
    <x v="0"/>
    <x v="0"/>
    <m/>
    <m/>
  </r>
  <r>
    <s v="Kachin"/>
    <s v="Myitkyina"/>
    <s v="Tat Kone COC Baptist - Tat Kone Htoi San"/>
    <s v="MMR001CMP023"/>
    <s v="GCA"/>
    <s v="Urban"/>
    <n v="54"/>
    <n v="258"/>
    <n v="53"/>
    <n v="251"/>
    <n v="54"/>
    <n v="257"/>
    <x v="0"/>
    <s v="P2"/>
    <x v="0"/>
    <x v="3"/>
    <m/>
    <m/>
  </r>
  <r>
    <s v="Kachin"/>
    <s v="Myitkyina"/>
    <s v="Shatapru Thida Aye Baptist Church"/>
    <s v="MMR001CMP007"/>
    <s v="GCA"/>
    <s v="Urban"/>
    <n v="22"/>
    <n v="111"/>
    <n v="21"/>
    <n v="102"/>
    <n v="22"/>
    <n v="111"/>
    <x v="1"/>
    <s v="P1"/>
    <x v="0"/>
    <x v="0"/>
    <m/>
    <m/>
  </r>
  <r>
    <s v="Kachin"/>
    <s v="Myitkyina"/>
    <s v="Shatapru Thida Aye Baptist Church"/>
    <s v="MMR001CMP007"/>
    <s v="GCA"/>
    <s v="Urban"/>
    <n v="22"/>
    <n v="111"/>
    <n v="21"/>
    <n v="102"/>
    <n v="22"/>
    <n v="111"/>
    <x v="1"/>
    <s v="P2"/>
    <x v="0"/>
    <x v="12"/>
    <m/>
    <m/>
  </r>
  <r>
    <s v="Kachin"/>
    <s v="Myitkyina"/>
    <s v="Shatapru Thida Aye Baptist Church"/>
    <s v="MMR001CMP007"/>
    <s v="GCA"/>
    <s v="Urban"/>
    <n v="22"/>
    <n v="111"/>
    <n v="21"/>
    <n v="102"/>
    <n v="22"/>
    <n v="111"/>
    <x v="0"/>
    <s v="P1"/>
    <x v="0"/>
    <x v="0"/>
    <m/>
    <m/>
  </r>
  <r>
    <s v="Kachin"/>
    <s v="Myitkyina"/>
    <s v="Shatapru Thida Aye Baptist Church"/>
    <s v="MMR001CMP007"/>
    <s v="GCA"/>
    <s v="Urban"/>
    <n v="22"/>
    <n v="111"/>
    <n v="21"/>
    <n v="102"/>
    <n v="22"/>
    <n v="111"/>
    <x v="0"/>
    <s v="P2"/>
    <x v="0"/>
    <x v="7"/>
    <m/>
    <m/>
  </r>
  <r>
    <s v="Kachin"/>
    <s v="Waingmaw"/>
    <s v="Nawng Hee Village"/>
    <s v="MMR001CMP033"/>
    <s v="GCA"/>
    <s v="Rural"/>
    <n v="18"/>
    <n v="82"/>
    <n v="12"/>
    <n v="51"/>
    <n v="18"/>
    <n v="81"/>
    <x v="1"/>
    <s v="P1"/>
    <x v="0"/>
    <x v="2"/>
    <m/>
    <m/>
  </r>
  <r>
    <s v="Kachin"/>
    <s v="Waingmaw"/>
    <s v="Nawng Hee Village"/>
    <s v="MMR001CMP033"/>
    <s v="GCA"/>
    <s v="Rural"/>
    <n v="18"/>
    <n v="82"/>
    <n v="12"/>
    <n v="51"/>
    <n v="18"/>
    <n v="81"/>
    <x v="1"/>
    <s v="P2"/>
    <x v="0"/>
    <x v="0"/>
    <m/>
    <m/>
  </r>
  <r>
    <s v="Kachin"/>
    <s v="Waingmaw"/>
    <s v="Nawng Hee Village"/>
    <s v="MMR001CMP033"/>
    <s v="GCA"/>
    <s v="Rural"/>
    <n v="18"/>
    <n v="82"/>
    <n v="12"/>
    <n v="51"/>
    <n v="18"/>
    <n v="81"/>
    <x v="0"/>
    <s v="P1"/>
    <x v="0"/>
    <x v="2"/>
    <m/>
    <m/>
  </r>
  <r>
    <s v="Kachin"/>
    <s v="Waingmaw"/>
    <s v="Nawng Hee Village"/>
    <s v="MMR001CMP033"/>
    <s v="GCA"/>
    <s v="Rural"/>
    <n v="18"/>
    <n v="82"/>
    <n v="12"/>
    <n v="51"/>
    <n v="18"/>
    <n v="81"/>
    <x v="0"/>
    <s v="P2"/>
    <x v="0"/>
    <x v="0"/>
    <m/>
    <m/>
  </r>
  <r>
    <s v="Kachin"/>
    <s v="Chipwi"/>
    <s v="Chipwi KBC camp"/>
    <s v="MMR001CMP042"/>
    <s v="GCA"/>
    <s v="Urban"/>
    <n v="109"/>
    <n v="511"/>
    <n v="109"/>
    <n v="513"/>
    <n v="109"/>
    <n v="0"/>
    <x v="1"/>
    <s v="P1"/>
    <x v="0"/>
    <x v="2"/>
    <m/>
    <m/>
  </r>
  <r>
    <s v="Kachin"/>
    <s v="Chipwi"/>
    <s v="Chipwi KBC camp"/>
    <s v="MMR001CMP042"/>
    <s v="GCA"/>
    <s v="Urban"/>
    <n v="109"/>
    <n v="511"/>
    <n v="109"/>
    <n v="513"/>
    <n v="109"/>
    <n v="0"/>
    <x v="1"/>
    <s v="P2"/>
    <x v="0"/>
    <x v="0"/>
    <m/>
    <m/>
  </r>
  <r>
    <s v="Kachin"/>
    <s v="Chipwi"/>
    <s v="Chipwi KBC camp"/>
    <s v="MMR001CMP042"/>
    <s v="GCA"/>
    <s v="Urban"/>
    <n v="109"/>
    <n v="511"/>
    <n v="109"/>
    <n v="513"/>
    <n v="109"/>
    <n v="0"/>
    <x v="0"/>
    <s v="P1"/>
    <x v="0"/>
    <x v="0"/>
    <m/>
    <m/>
  </r>
  <r>
    <s v="Kachin"/>
    <s v="Chipwi"/>
    <s v="Chipwi KBC camp"/>
    <s v="MMR001CMP042"/>
    <s v="GCA"/>
    <s v="Urban"/>
    <n v="109"/>
    <n v="511"/>
    <n v="109"/>
    <n v="513"/>
    <n v="109"/>
    <n v="0"/>
    <x v="0"/>
    <s v="P2"/>
    <x v="0"/>
    <x v="7"/>
    <m/>
    <m/>
  </r>
  <r>
    <s v="Kachin"/>
    <s v="Waingmaw"/>
    <s v="Qtr. 4 Monestry (Thargaya Thayett Taw)"/>
    <s v="MMR001CMP026"/>
    <s v="GCA"/>
    <s v="Urban"/>
    <n v="88"/>
    <n v="482"/>
    <n v="80"/>
    <n v="427"/>
    <n v="87"/>
    <n v="480"/>
    <x v="1"/>
    <s v="P1"/>
    <x v="0"/>
    <x v="6"/>
    <m/>
    <m/>
  </r>
  <r>
    <s v="Kachin"/>
    <s v="Waingmaw"/>
    <s v="Qtr. 4 Monestry (Thargaya Thayett Taw)"/>
    <s v="MMR001CMP026"/>
    <s v="GCA"/>
    <s v="Urban"/>
    <n v="88"/>
    <n v="482"/>
    <n v="80"/>
    <n v="427"/>
    <n v="87"/>
    <n v="480"/>
    <x v="1"/>
    <s v="P2"/>
    <x v="0"/>
    <x v="12"/>
    <m/>
    <m/>
  </r>
  <r>
    <s v="Kachin"/>
    <s v="Waingmaw"/>
    <s v="Qtr. 4 Monestry (Thargaya Thayett Taw)"/>
    <s v="MMR001CMP026"/>
    <s v="GCA"/>
    <s v="Urban"/>
    <n v="88"/>
    <n v="482"/>
    <n v="80"/>
    <n v="427"/>
    <n v="87"/>
    <n v="480"/>
    <x v="0"/>
    <s v="P1"/>
    <x v="0"/>
    <x v="0"/>
    <m/>
    <m/>
  </r>
  <r>
    <s v="Kachin"/>
    <s v="Waingmaw"/>
    <s v="Qtr. 4 Monestry (Thargaya Thayett Taw)"/>
    <s v="MMR001CMP026"/>
    <s v="GCA"/>
    <s v="Urban"/>
    <n v="88"/>
    <n v="482"/>
    <n v="80"/>
    <n v="427"/>
    <n v="87"/>
    <n v="480"/>
    <x v="0"/>
    <s v="P2"/>
    <x v="0"/>
    <x v="12"/>
    <m/>
    <m/>
  </r>
  <r>
    <s v="Kachin"/>
    <s v="Myitkyina"/>
    <s v="Maw Hpawng Hka Nan Baptist Church"/>
    <s v="MMR001CMP020"/>
    <s v="GCA"/>
    <s v="Rural"/>
    <n v="21"/>
    <n v="99"/>
    <n v="18"/>
    <n v="89"/>
    <n v="21"/>
    <n v="99"/>
    <x v="1"/>
    <s v="P1"/>
    <x v="0"/>
    <x v="2"/>
    <m/>
    <m/>
  </r>
  <r>
    <s v="Kachin"/>
    <s v="Myitkyina"/>
    <s v="Maw Hpawng Hka Nan Baptist Church"/>
    <s v="MMR001CMP020"/>
    <s v="GCA"/>
    <s v="Rural"/>
    <n v="21"/>
    <n v="99"/>
    <n v="18"/>
    <n v="89"/>
    <n v="21"/>
    <n v="99"/>
    <x v="1"/>
    <s v="P2"/>
    <x v="0"/>
    <x v="0"/>
    <m/>
    <m/>
  </r>
  <r>
    <s v="Kachin"/>
    <s v="Myitkyina"/>
    <s v="Maw Hpawng Hka Nan Baptist Church"/>
    <s v="MMR001CMP020"/>
    <s v="GCA"/>
    <s v="Rural"/>
    <n v="21"/>
    <n v="99"/>
    <n v="18"/>
    <n v="89"/>
    <n v="21"/>
    <n v="99"/>
    <x v="0"/>
    <s v="P1"/>
    <x v="0"/>
    <x v="0"/>
    <m/>
    <m/>
  </r>
  <r>
    <s v="Kachin"/>
    <s v="Myitkyina"/>
    <s v="Maw Hpawng Hka Nan Baptist Church"/>
    <s v="MMR001CMP020"/>
    <s v="GCA"/>
    <s v="Rural"/>
    <n v="21"/>
    <n v="99"/>
    <n v="18"/>
    <n v="89"/>
    <n v="21"/>
    <n v="99"/>
    <x v="0"/>
    <s v="P2"/>
    <x v="0"/>
    <x v="10"/>
    <m/>
    <m/>
  </r>
  <r>
    <s v="Kachin"/>
    <s v="Myitkyina"/>
    <s v="Maw Hpawng Lhaovo Baptist Church"/>
    <s v="MMR001CMP021"/>
    <s v="GCA"/>
    <s v="Rural"/>
    <n v="14"/>
    <n v="71"/>
    <n v="11"/>
    <n v="56"/>
    <n v="13"/>
    <n v="71"/>
    <x v="1"/>
    <s v="P1"/>
    <x v="0"/>
    <x v="2"/>
    <m/>
    <m/>
  </r>
  <r>
    <s v="Kachin"/>
    <s v="Myitkyina"/>
    <s v="Maw Hpawng Lhaovo Baptist Church"/>
    <s v="MMR001CMP021"/>
    <s v="GCA"/>
    <s v="Rural"/>
    <n v="14"/>
    <n v="71"/>
    <n v="11"/>
    <n v="56"/>
    <n v="13"/>
    <n v="71"/>
    <x v="1"/>
    <s v="P2"/>
    <x v="0"/>
    <x v="6"/>
    <m/>
    <m/>
  </r>
  <r>
    <s v="Kachin"/>
    <s v="Myitkyina"/>
    <s v="Maw Hpawng Lhaovo Baptist Church"/>
    <s v="MMR001CMP021"/>
    <s v="GCA"/>
    <s v="Rural"/>
    <n v="14"/>
    <n v="71"/>
    <n v="11"/>
    <n v="56"/>
    <n v="13"/>
    <n v="71"/>
    <x v="0"/>
    <s v="P1"/>
    <x v="0"/>
    <x v="0"/>
    <m/>
    <m/>
  </r>
  <r>
    <s v="Kachin"/>
    <s v="Myitkyina"/>
    <s v="Maw Hpawng Lhaovo Baptist Church"/>
    <s v="MMR001CMP021"/>
    <s v="GCA"/>
    <s v="Rural"/>
    <n v="14"/>
    <n v="71"/>
    <n v="11"/>
    <n v="56"/>
    <n v="13"/>
    <n v="71"/>
    <x v="0"/>
    <s v="P2"/>
    <x v="0"/>
    <x v="5"/>
    <m/>
    <m/>
  </r>
  <r>
    <s v="Kachin"/>
    <s v="Myitkyina"/>
    <s v="Wun Tho Buddhist Monastery"/>
    <s v="MMR001CMP022"/>
    <s v="GCA"/>
    <s v="Urban"/>
    <n v="7"/>
    <n v="37"/>
    <n v="7"/>
    <n v="37"/>
    <n v="7"/>
    <n v="37"/>
    <x v="1"/>
    <s v="P1"/>
    <x v="0"/>
    <x v="0"/>
    <m/>
    <m/>
  </r>
  <r>
    <s v="Kachin"/>
    <s v="Myitkyina"/>
    <s v="Wun Tho Buddhist Monastery"/>
    <s v="MMR001CMP022"/>
    <s v="GCA"/>
    <s v="Urban"/>
    <n v="7"/>
    <n v="37"/>
    <n v="7"/>
    <n v="37"/>
    <n v="7"/>
    <n v="37"/>
    <x v="1"/>
    <s v="P2"/>
    <x v="0"/>
    <x v="6"/>
    <m/>
    <m/>
  </r>
  <r>
    <s v="Kachin"/>
    <s v="Myitkyina"/>
    <s v="Wun Tho Buddhist Monastery"/>
    <s v="MMR001CMP022"/>
    <s v="GCA"/>
    <s v="Urban"/>
    <n v="7"/>
    <n v="37"/>
    <n v="7"/>
    <n v="37"/>
    <n v="7"/>
    <n v="37"/>
    <x v="0"/>
    <s v="P1"/>
    <x v="0"/>
    <x v="0"/>
    <m/>
    <m/>
  </r>
  <r>
    <s v="Kachin"/>
    <s v="Myitkyina"/>
    <s v="Wun Tho Buddhist Monastery"/>
    <s v="MMR001CMP022"/>
    <s v="GCA"/>
    <s v="Urban"/>
    <n v="7"/>
    <n v="37"/>
    <n v="7"/>
    <n v="37"/>
    <n v="7"/>
    <n v="37"/>
    <x v="0"/>
    <s v="P2"/>
    <x v="0"/>
    <x v="6"/>
    <m/>
    <m/>
  </r>
  <r>
    <s v="Kachin"/>
    <s v="Myitkyina"/>
    <s v="Tat Kone Emanuel Church"/>
    <s v="MMR001CMP004"/>
    <s v="GCA"/>
    <s v="Urban"/>
    <n v="6"/>
    <n v="29"/>
    <n v="4"/>
    <n v="20"/>
    <n v="6"/>
    <n v="29"/>
    <x v="1"/>
    <s v="P1"/>
    <x v="0"/>
    <x v="0"/>
    <m/>
    <m/>
  </r>
  <r>
    <s v="Kachin"/>
    <s v="Myitkyina"/>
    <s v="Tat Kone Emanuel Church"/>
    <s v="MMR001CMP004"/>
    <s v="GCA"/>
    <s v="Urban"/>
    <n v="6"/>
    <n v="29"/>
    <n v="4"/>
    <n v="20"/>
    <n v="6"/>
    <n v="29"/>
    <x v="1"/>
    <s v="P2"/>
    <x v="0"/>
    <x v="7"/>
    <m/>
    <m/>
  </r>
  <r>
    <s v="Kachin"/>
    <s v="Myitkyina"/>
    <s v="Tat Kone Emanuel Church"/>
    <s v="MMR001CMP004"/>
    <s v="GCA"/>
    <s v="Urban"/>
    <n v="6"/>
    <n v="29"/>
    <n v="4"/>
    <n v="20"/>
    <n v="6"/>
    <n v="29"/>
    <x v="0"/>
    <s v="P1"/>
    <x v="0"/>
    <x v="0"/>
    <m/>
    <m/>
  </r>
  <r>
    <s v="Kachin"/>
    <s v="Myitkyina"/>
    <s v="Tat Kone Emanuel Church"/>
    <s v="MMR001CMP004"/>
    <s v="GCA"/>
    <s v="Urban"/>
    <n v="6"/>
    <n v="29"/>
    <n v="4"/>
    <n v="20"/>
    <n v="6"/>
    <n v="29"/>
    <x v="0"/>
    <s v="P2"/>
    <x v="0"/>
    <x v="7"/>
    <m/>
    <m/>
  </r>
  <r>
    <s v="Kachin"/>
    <s v="Waingmaw"/>
    <s v="Maina AG Church"/>
    <s v="MMR001CMP031"/>
    <s v="GCA"/>
    <s v="Urban"/>
    <n v="143"/>
    <n v="800"/>
    <n v="113"/>
    <n v="618"/>
    <n v="143"/>
    <n v="800"/>
    <x v="1"/>
    <s v="P1"/>
    <x v="0"/>
    <x v="2"/>
    <m/>
    <m/>
  </r>
  <r>
    <s v="Kachin"/>
    <s v="Waingmaw"/>
    <s v="Maina AG Church"/>
    <s v="MMR001CMP031"/>
    <s v="GCA"/>
    <s v="Urban"/>
    <n v="143"/>
    <n v="800"/>
    <n v="113"/>
    <n v="618"/>
    <n v="143"/>
    <n v="800"/>
    <x v="1"/>
    <s v="P2"/>
    <x v="0"/>
    <x v="0"/>
    <m/>
    <m/>
  </r>
  <r>
    <s v="Kachin"/>
    <s v="Waingmaw"/>
    <s v="Maina AG Church"/>
    <s v="MMR001CMP031"/>
    <s v="GCA"/>
    <s v="Urban"/>
    <n v="143"/>
    <n v="800"/>
    <n v="113"/>
    <n v="618"/>
    <n v="143"/>
    <n v="800"/>
    <x v="0"/>
    <s v="P1"/>
    <x v="0"/>
    <x v="0"/>
    <m/>
    <m/>
  </r>
  <r>
    <s v="Kachin"/>
    <s v="Waingmaw"/>
    <s v="Maina AG Church"/>
    <s v="MMR001CMP031"/>
    <s v="GCA"/>
    <s v="Urban"/>
    <n v="143"/>
    <n v="800"/>
    <n v="113"/>
    <n v="618"/>
    <n v="143"/>
    <n v="800"/>
    <x v="0"/>
    <s v="P2"/>
    <x v="0"/>
    <x v="3"/>
    <m/>
    <m/>
  </r>
  <r>
    <s v="Kachin"/>
    <s v="Waingmaw"/>
    <s v="Thargaya Lisu Baptist Church"/>
    <s v="MMR001CMP037"/>
    <s v="GCA"/>
    <s v="Urban"/>
    <n v="44"/>
    <n v="183"/>
    <n v="25"/>
    <n v="115"/>
    <n v="44"/>
    <n v="181"/>
    <x v="1"/>
    <s v="P1"/>
    <x v="0"/>
    <x v="2"/>
    <m/>
    <m/>
  </r>
  <r>
    <s v="Kachin"/>
    <s v="Waingmaw"/>
    <s v="Thargaya Lisu Baptist Church"/>
    <s v="MMR001CMP037"/>
    <s v="GCA"/>
    <s v="Urban"/>
    <n v="44"/>
    <n v="183"/>
    <n v="25"/>
    <n v="115"/>
    <n v="44"/>
    <n v="181"/>
    <x v="1"/>
    <s v="P2"/>
    <x v="0"/>
    <x v="6"/>
    <m/>
    <m/>
  </r>
  <r>
    <s v="Kachin"/>
    <s v="Waingmaw"/>
    <s v="Thargaya Lisu Baptist Church"/>
    <s v="MMR001CMP037"/>
    <s v="GCA"/>
    <s v="Urban"/>
    <n v="44"/>
    <n v="183"/>
    <n v="25"/>
    <n v="115"/>
    <n v="44"/>
    <n v="181"/>
    <x v="0"/>
    <s v="P1"/>
    <x v="0"/>
    <x v="0"/>
    <m/>
    <m/>
  </r>
  <r>
    <s v="Kachin"/>
    <s v="Waingmaw"/>
    <s v="Thargaya Lisu Baptist Church"/>
    <s v="MMR001CMP037"/>
    <s v="GCA"/>
    <s v="Urban"/>
    <n v="44"/>
    <n v="183"/>
    <n v="25"/>
    <n v="115"/>
    <n v="44"/>
    <n v="181"/>
    <x v="0"/>
    <s v="P2"/>
    <x v="0"/>
    <x v="5"/>
    <m/>
    <m/>
  </r>
  <r>
    <s v="Kachin"/>
    <s v="Waingmaw"/>
    <s v="Hkat Cho "/>
    <s v="MMR001CMP028"/>
    <s v="GCA"/>
    <s v="Rural"/>
    <n v="99"/>
    <n v="480"/>
    <n v="65"/>
    <n v="360"/>
    <n v="99"/>
    <n v="480"/>
    <x v="1"/>
    <s v="P1"/>
    <x v="0"/>
    <x v="2"/>
    <m/>
    <m/>
  </r>
  <r>
    <s v="Kachin"/>
    <s v="Waingmaw"/>
    <s v="Hkat Cho "/>
    <s v="MMR001CMP028"/>
    <s v="GCA"/>
    <s v="Rural"/>
    <n v="99"/>
    <n v="480"/>
    <n v="65"/>
    <n v="360"/>
    <n v="99"/>
    <n v="480"/>
    <x v="1"/>
    <s v="P2"/>
    <x v="0"/>
    <x v="12"/>
    <m/>
    <m/>
  </r>
  <r>
    <s v="Kachin"/>
    <s v="Waingmaw"/>
    <s v="Hkat Cho "/>
    <s v="MMR001CMP028"/>
    <s v="GCA"/>
    <s v="Rural"/>
    <n v="99"/>
    <n v="480"/>
    <n v="65"/>
    <n v="360"/>
    <n v="99"/>
    <n v="480"/>
    <x v="0"/>
    <s v="P1"/>
    <x v="0"/>
    <x v="0"/>
    <m/>
    <m/>
  </r>
  <r>
    <s v="Kachin"/>
    <s v="Waingmaw"/>
    <s v="Hkat Cho "/>
    <s v="MMR001CMP028"/>
    <s v="GCA"/>
    <s v="Rural"/>
    <n v="99"/>
    <n v="480"/>
    <n v="65"/>
    <n v="360"/>
    <n v="99"/>
    <n v="480"/>
    <x v="0"/>
    <s v="P2"/>
    <x v="0"/>
    <x v="12"/>
    <m/>
    <m/>
  </r>
  <r>
    <s v="Kachin"/>
    <s v="Waingmaw"/>
    <s v="Qtr. 3 Mu-yin  Baptist Church"/>
    <s v="MMR001CMP030"/>
    <s v="GCA"/>
    <s v="Urban"/>
    <n v="31"/>
    <n v="171"/>
    <n v="23"/>
    <n v="124"/>
    <n v="31"/>
    <n v="171"/>
    <x v="1"/>
    <s v="P1"/>
    <x v="0"/>
    <x v="0"/>
    <m/>
    <m/>
  </r>
  <r>
    <s v="Kachin"/>
    <s v="Waingmaw"/>
    <s v="Qtr. 3 Mu-yin  Baptist Church"/>
    <s v="MMR001CMP030"/>
    <s v="GCA"/>
    <s v="Urban"/>
    <n v="31"/>
    <n v="171"/>
    <n v="23"/>
    <n v="124"/>
    <n v="31"/>
    <n v="171"/>
    <x v="1"/>
    <s v="P2"/>
    <x v="0"/>
    <x v="12"/>
    <m/>
    <m/>
  </r>
  <r>
    <s v="Kachin"/>
    <s v="Waingmaw"/>
    <s v="Qtr. 3 Mu-yin  Baptist Church"/>
    <s v="MMR001CMP030"/>
    <s v="GCA"/>
    <s v="Urban"/>
    <n v="31"/>
    <n v="171"/>
    <n v="23"/>
    <n v="124"/>
    <n v="31"/>
    <n v="171"/>
    <x v="0"/>
    <s v="P1"/>
    <x v="0"/>
    <x v="2"/>
    <m/>
    <m/>
  </r>
  <r>
    <s v="Kachin"/>
    <s v="Waingmaw"/>
    <s v="Qtr. 3 Mu-yin  Baptist Church"/>
    <s v="MMR001CMP030"/>
    <s v="GCA"/>
    <s v="Urban"/>
    <n v="31"/>
    <n v="171"/>
    <n v="23"/>
    <n v="124"/>
    <n v="31"/>
    <n v="171"/>
    <x v="0"/>
    <s v="P2"/>
    <x v="0"/>
    <x v="0"/>
    <m/>
    <m/>
  </r>
  <r>
    <s v="Kachin"/>
    <s v="Waingmaw"/>
    <s v="Waingmaw AG Church"/>
    <s v="MMR001CMP038"/>
    <s v="GCA"/>
    <s v="Urban"/>
    <n v="70"/>
    <n v="278"/>
    <n v="37"/>
    <n v="156"/>
    <n v="71"/>
    <n v="277"/>
    <x v="1"/>
    <s v="P1"/>
    <x v="0"/>
    <x v="2"/>
    <m/>
    <m/>
  </r>
  <r>
    <s v="Kachin"/>
    <s v="Waingmaw"/>
    <s v="Waingmaw AG Church"/>
    <s v="MMR001CMP038"/>
    <s v="GCA"/>
    <s v="Urban"/>
    <n v="70"/>
    <n v="278"/>
    <n v="37"/>
    <n v="156"/>
    <n v="71"/>
    <n v="277"/>
    <x v="1"/>
    <s v="P2"/>
    <x v="0"/>
    <x v="6"/>
    <m/>
    <m/>
  </r>
  <r>
    <s v="Kachin"/>
    <s v="Waingmaw"/>
    <s v="Waingmaw AG Church"/>
    <s v="MMR001CMP038"/>
    <s v="GCA"/>
    <s v="Urban"/>
    <n v="70"/>
    <n v="278"/>
    <n v="37"/>
    <n v="156"/>
    <n v="71"/>
    <n v="277"/>
    <x v="0"/>
    <s v="P1"/>
    <x v="0"/>
    <x v="0"/>
    <m/>
    <m/>
  </r>
  <r>
    <s v="Kachin"/>
    <s v="Waingmaw"/>
    <s v="Waingmaw AG Church"/>
    <s v="MMR001CMP038"/>
    <s v="GCA"/>
    <s v="Urban"/>
    <n v="70"/>
    <n v="278"/>
    <n v="37"/>
    <n v="156"/>
    <n v="71"/>
    <n v="277"/>
    <x v="0"/>
    <s v="P2"/>
    <x v="0"/>
    <x v="12"/>
    <m/>
    <m/>
  </r>
  <r>
    <s v="Kachin"/>
    <s v="Waingmaw"/>
    <s v="Qtr. 2 Lhaovo Baptist Church"/>
    <s v="MMR001CMP032"/>
    <s v="GCA"/>
    <s v="Urban"/>
    <n v="91"/>
    <n v="328"/>
    <n v="69"/>
    <n v="258"/>
    <n v="91"/>
    <n v="328"/>
    <x v="1"/>
    <s v="P1"/>
    <x v="0"/>
    <x v="2"/>
    <m/>
    <m/>
  </r>
  <r>
    <s v="Kachin"/>
    <s v="Waingmaw"/>
    <s v="Qtr. 2 Lhaovo Baptist Church"/>
    <s v="MMR001CMP032"/>
    <s v="GCA"/>
    <s v="Urban"/>
    <n v="91"/>
    <n v="328"/>
    <n v="69"/>
    <n v="258"/>
    <n v="91"/>
    <n v="328"/>
    <x v="1"/>
    <s v="P2"/>
    <x v="0"/>
    <x v="0"/>
    <m/>
    <m/>
  </r>
  <r>
    <s v="Kachin"/>
    <s v="Waingmaw"/>
    <s v="Qtr. 2 Lhaovo Baptist Church"/>
    <s v="MMR001CMP032"/>
    <s v="GCA"/>
    <s v="Urban"/>
    <n v="91"/>
    <n v="328"/>
    <n v="69"/>
    <n v="258"/>
    <n v="91"/>
    <n v="328"/>
    <x v="0"/>
    <s v="P1"/>
    <x v="0"/>
    <x v="2"/>
    <m/>
    <m/>
  </r>
  <r>
    <s v="Kachin"/>
    <s v="Waingmaw"/>
    <s v="Qtr. 2 Lhaovo Baptist Church"/>
    <s v="MMR001CMP032"/>
    <s v="GCA"/>
    <s v="Urban"/>
    <n v="91"/>
    <n v="328"/>
    <n v="69"/>
    <n v="258"/>
    <n v="91"/>
    <n v="328"/>
    <x v="0"/>
    <s v="P2"/>
    <x v="0"/>
    <x v="6"/>
    <m/>
    <m/>
  </r>
  <r>
    <s v="Kachin"/>
    <s v="Chipwi"/>
    <s v="Lhaovao Baptist Church (LBC)"/>
    <s v="MMR001CMP195"/>
    <s v="GCA"/>
    <s v="Urban"/>
    <n v="143"/>
    <n v="638"/>
    <n v="131"/>
    <n v="593"/>
    <n v="141"/>
    <n v="638"/>
    <x v="1"/>
    <s v="P1"/>
    <x v="0"/>
    <x v="1"/>
    <m/>
    <m/>
  </r>
  <r>
    <s v="Kachin"/>
    <s v="Chipwi"/>
    <s v="Lhaovao Baptist Church (LBC)"/>
    <s v="MMR001CMP195"/>
    <s v="GCA"/>
    <s v="Urban"/>
    <n v="143"/>
    <n v="638"/>
    <n v="131"/>
    <n v="593"/>
    <n v="141"/>
    <n v="638"/>
    <x v="1"/>
    <s v="P2"/>
    <x v="0"/>
    <x v="2"/>
    <m/>
    <m/>
  </r>
  <r>
    <s v="Kachin"/>
    <s v="Chipwi"/>
    <s v="Lhaovao Baptist Church (LBC)"/>
    <s v="MMR001CMP195"/>
    <s v="GCA"/>
    <s v="Urban"/>
    <n v="143"/>
    <n v="638"/>
    <n v="131"/>
    <n v="593"/>
    <n v="141"/>
    <n v="638"/>
    <x v="0"/>
    <s v="P1"/>
    <x v="0"/>
    <x v="0"/>
    <m/>
    <m/>
  </r>
  <r>
    <s v="Kachin"/>
    <s v="Chipwi"/>
    <s v="Lhaovao Baptist Church (LBC)"/>
    <s v="MMR001CMP195"/>
    <s v="GCA"/>
    <s v="Urban"/>
    <n v="143"/>
    <n v="638"/>
    <n v="131"/>
    <n v="593"/>
    <n v="141"/>
    <n v="638"/>
    <x v="0"/>
    <s v="P2"/>
    <x v="0"/>
    <x v="6"/>
    <m/>
    <m/>
  </r>
  <r>
    <s v="Kachin"/>
    <s v="Mansi"/>
    <s v="Man Wing Baptist Church"/>
    <s v="MMR001CMP133"/>
    <s v="GCA"/>
    <s v="Rural"/>
    <n v="111"/>
    <n v="541"/>
    <n v="107"/>
    <n v="525"/>
    <n v="111"/>
    <n v="525"/>
    <x v="1"/>
    <s v="P1"/>
    <x v="0"/>
    <x v="0"/>
    <m/>
    <m/>
  </r>
  <r>
    <s v="Kachin"/>
    <s v="Mansi"/>
    <s v="Man Wing Baptist Church"/>
    <s v="MMR001CMP133"/>
    <s v="GCA"/>
    <s v="Rural"/>
    <n v="111"/>
    <n v="541"/>
    <n v="107"/>
    <n v="525"/>
    <n v="111"/>
    <n v="525"/>
    <x v="0"/>
    <s v="P1"/>
    <x v="0"/>
    <x v="0"/>
    <m/>
    <m/>
  </r>
  <r>
    <s v="Kachin"/>
    <s v="Mansi"/>
    <s v="Man Wing Baptist Church"/>
    <s v="MMR001CMP133"/>
    <s v="GCA"/>
    <s v="Rural"/>
    <n v="111"/>
    <n v="541"/>
    <n v="107"/>
    <n v="525"/>
    <n v="111"/>
    <n v="525"/>
    <x v="1"/>
    <s v="P2"/>
    <x v="0"/>
    <x v="5"/>
    <m/>
    <m/>
  </r>
  <r>
    <s v="Kachin"/>
    <s v="Mansi"/>
    <s v="Man Wing Baptist Church"/>
    <s v="MMR001CMP133"/>
    <s v="GCA"/>
    <s v="Rural"/>
    <n v="111"/>
    <n v="541"/>
    <n v="107"/>
    <n v="525"/>
    <n v="111"/>
    <n v="525"/>
    <x v="0"/>
    <s v="P2"/>
    <x v="0"/>
    <x v="5"/>
    <m/>
    <m/>
  </r>
  <r>
    <s v="Kachin"/>
    <s v="Mansi"/>
    <s v="Man Wing Baptist Church"/>
    <s v="MMR001CMP133"/>
    <s v="GCA"/>
    <s v="Rural"/>
    <n v="111"/>
    <n v="541"/>
    <n v="107"/>
    <n v="525"/>
    <n v="111"/>
    <n v="525"/>
    <x v="1"/>
    <s v="P1"/>
    <x v="1"/>
    <x v="1"/>
    <m/>
    <m/>
  </r>
  <r>
    <s v="Kachin"/>
    <s v="Mansi"/>
    <s v="Man Wing Baptist Church"/>
    <s v="MMR001CMP133"/>
    <s v="GCA"/>
    <s v="Rural"/>
    <n v="111"/>
    <n v="541"/>
    <n v="107"/>
    <n v="525"/>
    <n v="111"/>
    <n v="525"/>
    <x v="0"/>
    <s v="P1"/>
    <x v="1"/>
    <x v="0"/>
    <m/>
    <m/>
  </r>
  <r>
    <s v="Kachin"/>
    <s v="Mansi"/>
    <s v="Man Wing Baptist Church"/>
    <s v="MMR001CMP133"/>
    <s v="GCA"/>
    <s v="Rural"/>
    <n v="111"/>
    <n v="541"/>
    <n v="107"/>
    <n v="525"/>
    <n v="111"/>
    <n v="525"/>
    <x v="1"/>
    <s v="P2"/>
    <x v="1"/>
    <x v="0"/>
    <m/>
    <m/>
  </r>
  <r>
    <s v="Kachin"/>
    <s v="Mansi"/>
    <s v="Man Wing Baptist Church"/>
    <s v="MMR001CMP133"/>
    <s v="GCA"/>
    <s v="Rural"/>
    <n v="111"/>
    <n v="541"/>
    <n v="107"/>
    <n v="525"/>
    <n v="111"/>
    <n v="525"/>
    <x v="0"/>
    <s v="P2"/>
    <x v="1"/>
    <x v="8"/>
    <m/>
    <m/>
  </r>
  <r>
    <s v="Kachin"/>
    <s v="Mansi"/>
    <s v="Man Wing Baptist Church Cultural Compound"/>
    <s v="MMR001CMP230"/>
    <s v="GCA"/>
    <s v="Rural"/>
    <n v="113"/>
    <n v="490"/>
    <n v="113"/>
    <n v="476"/>
    <n v="113"/>
    <n v="476"/>
    <x v="1"/>
    <s v="P1"/>
    <x v="0"/>
    <x v="10"/>
    <m/>
    <m/>
  </r>
  <r>
    <s v="Kachin"/>
    <s v="Mansi"/>
    <s v="Man Wing Baptist Church Cultural Compound"/>
    <s v="MMR001CMP230"/>
    <s v="GCA"/>
    <s v="Rural"/>
    <n v="113"/>
    <n v="490"/>
    <n v="113"/>
    <n v="476"/>
    <n v="113"/>
    <n v="476"/>
    <x v="0"/>
    <s v="P1"/>
    <x v="0"/>
    <x v="0"/>
    <m/>
    <m/>
  </r>
  <r>
    <s v="Kachin"/>
    <s v="Mansi"/>
    <s v="Man Wing Baptist Church Cultural Compound"/>
    <s v="MMR001CMP230"/>
    <s v="GCA"/>
    <s v="Rural"/>
    <n v="113"/>
    <n v="490"/>
    <n v="113"/>
    <n v="476"/>
    <n v="113"/>
    <n v="476"/>
    <x v="1"/>
    <s v="P2"/>
    <x v="0"/>
    <x v="0"/>
    <m/>
    <m/>
  </r>
  <r>
    <s v="Kachin"/>
    <s v="Mansi"/>
    <s v="Man Wing Baptist Church Cultural Compound"/>
    <s v="MMR001CMP230"/>
    <s v="GCA"/>
    <s v="Rural"/>
    <n v="113"/>
    <n v="490"/>
    <n v="113"/>
    <n v="476"/>
    <n v="113"/>
    <n v="476"/>
    <x v="0"/>
    <s v="P2"/>
    <x v="0"/>
    <x v="5"/>
    <m/>
    <m/>
  </r>
  <r>
    <s v="Kachin"/>
    <s v="Mansi"/>
    <s v="Man Wing Baptist Church Cultural Compound"/>
    <s v="MMR001CMP230"/>
    <s v="GCA"/>
    <s v="Rural"/>
    <n v="113"/>
    <n v="490"/>
    <n v="113"/>
    <n v="476"/>
    <n v="113"/>
    <n v="476"/>
    <x v="1"/>
    <s v="P1"/>
    <x v="1"/>
    <x v="10"/>
    <m/>
    <m/>
  </r>
  <r>
    <s v="Kachin"/>
    <s v="Mansi"/>
    <s v="Man Wing Baptist Church Cultural Compound"/>
    <s v="MMR001CMP230"/>
    <s v="GCA"/>
    <s v="Rural"/>
    <n v="113"/>
    <n v="490"/>
    <n v="113"/>
    <n v="476"/>
    <n v="113"/>
    <n v="476"/>
    <x v="0"/>
    <s v="P1"/>
    <x v="1"/>
    <x v="1"/>
    <m/>
    <m/>
  </r>
  <r>
    <s v="Kachin"/>
    <s v="Mansi"/>
    <s v="Man Wing Baptist Church Cultural Compound"/>
    <s v="MMR001CMP230"/>
    <s v="GCA"/>
    <s v="Rural"/>
    <n v="113"/>
    <n v="490"/>
    <n v="113"/>
    <n v="476"/>
    <n v="113"/>
    <n v="476"/>
    <x v="1"/>
    <s v="P2"/>
    <x v="1"/>
    <x v="1"/>
    <m/>
    <m/>
  </r>
  <r>
    <s v="Kachin"/>
    <s v="Mansi"/>
    <s v="Man Wing Baptist Church Cultural Compound"/>
    <s v="MMR001CMP230"/>
    <s v="GCA"/>
    <s v="Rural"/>
    <n v="113"/>
    <n v="490"/>
    <n v="113"/>
    <n v="476"/>
    <n v="113"/>
    <n v="476"/>
    <x v="0"/>
    <s v="P2"/>
    <x v="1"/>
    <x v="10"/>
    <m/>
    <m/>
  </r>
  <r>
    <s v="Shan_North"/>
    <s v="Namhkan"/>
    <s v="Nam Hkam (KBC Jaw Wang)"/>
    <s v="MMR015CMP001"/>
    <s v="GCA"/>
    <s v="Urban"/>
    <n v="73"/>
    <n v="388"/>
    <n v="68"/>
    <n v="343"/>
    <n v="73"/>
    <n v="380"/>
    <x v="1"/>
    <s v="P1"/>
    <x v="0"/>
    <x v="2"/>
    <m/>
    <m/>
  </r>
  <r>
    <s v="Shan_North"/>
    <s v="Namhkan"/>
    <s v="Nam Hkam (KBC Jaw Wang)"/>
    <s v="MMR015CMP001"/>
    <s v="GCA"/>
    <s v="Urban"/>
    <n v="73"/>
    <n v="388"/>
    <n v="68"/>
    <n v="343"/>
    <n v="73"/>
    <n v="380"/>
    <x v="0"/>
    <s v="P1"/>
    <x v="0"/>
    <x v="2"/>
    <m/>
    <m/>
  </r>
  <r>
    <s v="Shan_North"/>
    <s v="Namhkan"/>
    <s v="Nam Hkam (KBC Jaw Wang)"/>
    <s v="MMR015CMP001"/>
    <s v="GCA"/>
    <s v="Urban"/>
    <n v="73"/>
    <n v="388"/>
    <n v="68"/>
    <n v="343"/>
    <n v="73"/>
    <n v="380"/>
    <x v="1"/>
    <s v="P2"/>
    <x v="0"/>
    <x v="0"/>
    <m/>
    <m/>
  </r>
  <r>
    <s v="Shan_North"/>
    <s v="Namhkan"/>
    <s v="Nam Hkam (KBC Jaw Wang)"/>
    <s v="MMR015CMP001"/>
    <s v="GCA"/>
    <s v="Urban"/>
    <n v="73"/>
    <n v="388"/>
    <n v="68"/>
    <n v="343"/>
    <n v="73"/>
    <n v="380"/>
    <x v="0"/>
    <s v="P2"/>
    <x v="0"/>
    <x v="0"/>
    <m/>
    <m/>
  </r>
  <r>
    <s v="Shan_North"/>
    <s v="Namhkan"/>
    <s v="Nam Hkam (KBC Jaw Wang)"/>
    <s v="MMR015CMP001"/>
    <s v="GCA"/>
    <s v="Urban"/>
    <n v="73"/>
    <n v="388"/>
    <n v="68"/>
    <n v="343"/>
    <n v="73"/>
    <n v="380"/>
    <x v="1"/>
    <s v="P1"/>
    <x v="1"/>
    <x v="1"/>
    <m/>
    <m/>
  </r>
  <r>
    <s v="Shan_North"/>
    <s v="Namhkan"/>
    <s v="Nam Hkam (KBC Jaw Wang)"/>
    <s v="MMR015CMP001"/>
    <s v="GCA"/>
    <s v="Urban"/>
    <n v="73"/>
    <n v="388"/>
    <n v="68"/>
    <n v="343"/>
    <n v="73"/>
    <n v="380"/>
    <x v="0"/>
    <s v="P1"/>
    <x v="1"/>
    <x v="1"/>
    <m/>
    <m/>
  </r>
  <r>
    <s v="Shan_North"/>
    <s v="Namhkan"/>
    <s v="Nam Hkam (KBC Jaw Wang)"/>
    <s v="MMR015CMP001"/>
    <s v="GCA"/>
    <s v="Urban"/>
    <n v="73"/>
    <n v="388"/>
    <n v="68"/>
    <n v="343"/>
    <n v="73"/>
    <n v="380"/>
    <x v="1"/>
    <s v="P2"/>
    <x v="1"/>
    <x v="2"/>
    <m/>
    <m/>
  </r>
  <r>
    <s v="Shan_North"/>
    <s v="Namhkan"/>
    <s v="Nam Hkam (KBC Jaw Wang)"/>
    <s v="MMR015CMP001"/>
    <s v="GCA"/>
    <s v="Urban"/>
    <n v="73"/>
    <n v="388"/>
    <n v="68"/>
    <n v="343"/>
    <n v="73"/>
    <n v="380"/>
    <x v="0"/>
    <s v="P2"/>
    <x v="1"/>
    <x v="2"/>
    <m/>
    <m/>
  </r>
  <r>
    <s v="Shan_North"/>
    <s v="Namhkan"/>
    <s v="Nam Hkam - Nay Win Ni (Palawng)"/>
    <s v="MMR015CMP004"/>
    <s v="GCA"/>
    <s v="Urban"/>
    <n v="70"/>
    <n v="368"/>
    <n v="70"/>
    <n v="363"/>
    <n v="70"/>
    <n v="0"/>
    <x v="1"/>
    <s v="P1"/>
    <x v="0"/>
    <x v="0"/>
    <m/>
    <m/>
  </r>
  <r>
    <s v="Shan_North"/>
    <s v="Namhkan"/>
    <s v="Nam Hkam - Nay Win Ni (Palawng)"/>
    <s v="MMR015CMP004"/>
    <s v="GCA"/>
    <s v="Urban"/>
    <n v="70"/>
    <n v="368"/>
    <n v="70"/>
    <n v="363"/>
    <n v="70"/>
    <n v="0"/>
    <x v="0"/>
    <s v="P1"/>
    <x v="0"/>
    <x v="1"/>
    <m/>
    <m/>
  </r>
  <r>
    <s v="Shan_North"/>
    <s v="Namhkan"/>
    <s v="Nam Hkam - Nay Win Ni (Palawng)"/>
    <s v="MMR015CMP004"/>
    <s v="GCA"/>
    <s v="Urban"/>
    <n v="70"/>
    <n v="368"/>
    <n v="70"/>
    <n v="363"/>
    <n v="70"/>
    <n v="0"/>
    <x v="1"/>
    <s v="P2"/>
    <x v="0"/>
    <x v="5"/>
    <m/>
    <m/>
  </r>
  <r>
    <s v="Shan_North"/>
    <s v="Namhkan"/>
    <s v="Nam Hkam - Nay Win Ni (Palawng)"/>
    <s v="MMR015CMP004"/>
    <s v="GCA"/>
    <s v="Urban"/>
    <n v="70"/>
    <n v="368"/>
    <n v="70"/>
    <n v="363"/>
    <n v="70"/>
    <n v="0"/>
    <x v="0"/>
    <s v="P2"/>
    <x v="0"/>
    <x v="7"/>
    <m/>
    <m/>
  </r>
  <r>
    <s v="Shan_North"/>
    <s v="Namhkan"/>
    <s v="Nam Hkam - Nay Win Ni (Palawng)"/>
    <s v="MMR015CMP004"/>
    <s v="GCA"/>
    <s v="Urban"/>
    <n v="70"/>
    <n v="368"/>
    <n v="70"/>
    <n v="363"/>
    <n v="70"/>
    <n v="0"/>
    <x v="1"/>
    <s v="P1"/>
    <x v="1"/>
    <x v="0"/>
    <m/>
    <m/>
  </r>
  <r>
    <s v="Shan_North"/>
    <s v="Namhkan"/>
    <s v="Nam Hkam - Nay Win Ni (Palawng)"/>
    <s v="MMR015CMP004"/>
    <s v="GCA"/>
    <s v="Urban"/>
    <n v="70"/>
    <n v="368"/>
    <n v="70"/>
    <n v="363"/>
    <n v="70"/>
    <n v="0"/>
    <x v="0"/>
    <s v="P1"/>
    <x v="1"/>
    <x v="1"/>
    <m/>
    <m/>
  </r>
  <r>
    <s v="Shan_North"/>
    <s v="Namhkan"/>
    <s v="Nam Hkam - Nay Win Ni (Palawng)"/>
    <s v="MMR015CMP004"/>
    <s v="GCA"/>
    <s v="Urban"/>
    <n v="70"/>
    <n v="368"/>
    <n v="70"/>
    <n v="363"/>
    <n v="70"/>
    <n v="0"/>
    <x v="1"/>
    <s v="P2"/>
    <x v="1"/>
    <x v="5"/>
    <m/>
    <m/>
  </r>
  <r>
    <s v="Shan_North"/>
    <s v="Namhkan"/>
    <s v="Nam Hkam - Nay Win Ni (Palawng)"/>
    <s v="MMR015CMP004"/>
    <s v="GCA"/>
    <s v="Urban"/>
    <n v="70"/>
    <n v="368"/>
    <n v="70"/>
    <n v="363"/>
    <n v="70"/>
    <n v="0"/>
    <x v="0"/>
    <s v="P2"/>
    <x v="1"/>
    <x v="7"/>
    <m/>
    <m/>
  </r>
  <r>
    <s v="Shan_North"/>
    <s v="Kutkai"/>
    <s v="Mungji Pa Dabang (Baptist Church)         "/>
    <s v="MMR015CMP006"/>
    <s v="GCA"/>
    <s v="Rural"/>
    <n v="49"/>
    <n v="270"/>
    <n v="49"/>
    <n v="261"/>
    <n v="49"/>
    <n v="261"/>
    <x v="1"/>
    <s v="P1"/>
    <x v="0"/>
    <x v="10"/>
    <m/>
    <m/>
  </r>
  <r>
    <s v="Shan_North"/>
    <s v="Kutkai"/>
    <s v="Mungji Pa Dabang (Baptist Church)         "/>
    <s v="MMR015CMP006"/>
    <s v="GCA"/>
    <s v="Rural"/>
    <n v="49"/>
    <n v="270"/>
    <n v="49"/>
    <n v="261"/>
    <n v="49"/>
    <n v="261"/>
    <x v="0"/>
    <s v="P1"/>
    <x v="0"/>
    <x v="0"/>
    <m/>
    <m/>
  </r>
  <r>
    <s v="Shan_North"/>
    <s v="Kutkai"/>
    <s v="Mungji Pa Dabang (Baptist Church)         "/>
    <s v="MMR015CMP006"/>
    <s v="GCA"/>
    <s v="Rural"/>
    <n v="49"/>
    <n v="270"/>
    <n v="49"/>
    <n v="261"/>
    <n v="49"/>
    <n v="261"/>
    <x v="1"/>
    <s v="P2"/>
    <x v="0"/>
    <x v="0"/>
    <m/>
    <m/>
  </r>
  <r>
    <s v="Shan_North"/>
    <s v="Kutkai"/>
    <s v="Mungji Pa Dabang (Baptist Church)         "/>
    <s v="MMR015CMP006"/>
    <s v="GCA"/>
    <s v="Rural"/>
    <n v="49"/>
    <n v="270"/>
    <n v="49"/>
    <n v="261"/>
    <n v="49"/>
    <n v="261"/>
    <x v="0"/>
    <s v="P2"/>
    <x v="0"/>
    <x v="12"/>
    <m/>
    <m/>
  </r>
  <r>
    <s v="Shan_North"/>
    <s v="Kutkai"/>
    <s v="Mungji Pa Dabang (Baptist Church)         "/>
    <s v="MMR015CMP006"/>
    <s v="GCA"/>
    <s v="Rural"/>
    <n v="49"/>
    <n v="270"/>
    <n v="49"/>
    <n v="261"/>
    <n v="49"/>
    <n v="261"/>
    <x v="1"/>
    <s v="P1"/>
    <x v="1"/>
    <x v="10"/>
    <m/>
    <m/>
  </r>
  <r>
    <s v="Shan_North"/>
    <s v="Kutkai"/>
    <s v="Mungji Pa Dabang (Baptist Church)         "/>
    <s v="MMR015CMP006"/>
    <s v="GCA"/>
    <s v="Rural"/>
    <n v="49"/>
    <n v="270"/>
    <n v="49"/>
    <n v="261"/>
    <n v="49"/>
    <n v="261"/>
    <x v="0"/>
    <s v="P1"/>
    <x v="1"/>
    <x v="1"/>
    <m/>
    <m/>
  </r>
  <r>
    <s v="Shan_North"/>
    <s v="Kutkai"/>
    <s v="Mungji Pa Dabang (Baptist Church)         "/>
    <s v="MMR015CMP006"/>
    <s v="GCA"/>
    <s v="Rural"/>
    <n v="49"/>
    <n v="270"/>
    <n v="49"/>
    <n v="261"/>
    <n v="49"/>
    <n v="261"/>
    <x v="1"/>
    <s v="P2"/>
    <x v="1"/>
    <x v="1"/>
    <m/>
    <m/>
  </r>
  <r>
    <s v="Shan_North"/>
    <s v="Kutkai"/>
    <s v="Mungji Pa Dabang (Baptist Church)         "/>
    <s v="MMR015CMP006"/>
    <s v="GCA"/>
    <s v="Rural"/>
    <n v="49"/>
    <n v="270"/>
    <n v="49"/>
    <n v="261"/>
    <n v="49"/>
    <n v="261"/>
    <x v="0"/>
    <s v="P2"/>
    <x v="1"/>
    <x v="10"/>
    <m/>
    <m/>
  </r>
  <r>
    <s v="Shan_North"/>
    <s v="Kutkai"/>
    <s v="Nam Hpak Ka Mare "/>
    <s v="MMR015CMP007"/>
    <s v="GCA"/>
    <s v="Rural"/>
    <n v="64"/>
    <n v="286"/>
    <n v="62"/>
    <n v="281"/>
    <n v="62"/>
    <n v="281"/>
    <x v="1"/>
    <s v="P1"/>
    <x v="0"/>
    <x v="9"/>
    <m/>
    <m/>
  </r>
  <r>
    <s v="Shan_North"/>
    <s v="Kutkai"/>
    <s v="Nam Hpak Ka Mare "/>
    <s v="MMR015CMP007"/>
    <s v="GCA"/>
    <s v="Rural"/>
    <n v="64"/>
    <n v="286"/>
    <n v="62"/>
    <n v="281"/>
    <n v="62"/>
    <n v="281"/>
    <x v="0"/>
    <s v="P1"/>
    <x v="0"/>
    <x v="12"/>
    <m/>
    <m/>
  </r>
  <r>
    <s v="Shan_North"/>
    <s v="Kutkai"/>
    <s v="Nam Hpak Ka Mare "/>
    <s v="MMR015CMP007"/>
    <s v="GCA"/>
    <s v="Rural"/>
    <n v="64"/>
    <n v="286"/>
    <n v="62"/>
    <n v="281"/>
    <n v="62"/>
    <n v="281"/>
    <x v="1"/>
    <s v="P2"/>
    <x v="0"/>
    <x v="0"/>
    <m/>
    <m/>
  </r>
  <r>
    <s v="Shan_North"/>
    <s v="Kutkai"/>
    <s v="Nam Hpak Ka Mare "/>
    <s v="MMR015CMP007"/>
    <s v="GCA"/>
    <s v="Rural"/>
    <n v="64"/>
    <n v="286"/>
    <n v="62"/>
    <n v="281"/>
    <n v="62"/>
    <n v="281"/>
    <x v="0"/>
    <s v="P2"/>
    <x v="0"/>
    <x v="0"/>
    <m/>
    <m/>
  </r>
  <r>
    <s v="Shan_North"/>
    <s v="Kutkai"/>
    <s v="Nam Hpak Ka Mare "/>
    <s v="MMR015CMP007"/>
    <s v="GCA"/>
    <s v="Rural"/>
    <n v="64"/>
    <n v="286"/>
    <n v="62"/>
    <n v="281"/>
    <n v="62"/>
    <n v="281"/>
    <x v="1"/>
    <s v="P1"/>
    <x v="1"/>
    <x v="1"/>
    <m/>
    <m/>
  </r>
  <r>
    <s v="Shan_North"/>
    <s v="Kutkai"/>
    <s v="Nam Hpak Ka Mare "/>
    <s v="MMR015CMP007"/>
    <s v="GCA"/>
    <s v="Rural"/>
    <n v="64"/>
    <n v="286"/>
    <n v="62"/>
    <n v="281"/>
    <n v="62"/>
    <n v="281"/>
    <x v="0"/>
    <s v="P1"/>
    <x v="1"/>
    <x v="1"/>
    <m/>
    <m/>
  </r>
  <r>
    <s v="Shan_North"/>
    <s v="Kutkai"/>
    <s v="Nam Hpak Ka Mare "/>
    <s v="MMR015CMP007"/>
    <s v="GCA"/>
    <s v="Rural"/>
    <n v="64"/>
    <n v="286"/>
    <n v="62"/>
    <n v="281"/>
    <n v="62"/>
    <n v="281"/>
    <x v="1"/>
    <s v="P2"/>
    <x v="1"/>
    <x v="10"/>
    <m/>
    <m/>
  </r>
  <r>
    <s v="Shan_North"/>
    <s v="Kutkai"/>
    <s v="Nam Hpak Ka Mare "/>
    <s v="MMR015CMP007"/>
    <s v="GCA"/>
    <s v="Rural"/>
    <n v="64"/>
    <n v="286"/>
    <n v="62"/>
    <n v="281"/>
    <n v="62"/>
    <n v="281"/>
    <x v="0"/>
    <s v="P2"/>
    <x v="1"/>
    <x v="10"/>
    <m/>
    <m/>
  </r>
  <r>
    <s v="Shan_North"/>
    <s v="Manton"/>
    <s v="Mandung - Jinghpaw"/>
    <s v="MMR015CMP009"/>
    <s v="GCA"/>
    <s v="Urban"/>
    <n v="37"/>
    <n v="159"/>
    <n v="37"/>
    <n v="159"/>
    <n v="37"/>
    <n v="172"/>
    <x v="1"/>
    <s v="P1"/>
    <x v="0"/>
    <x v="0"/>
    <m/>
    <m/>
  </r>
  <r>
    <s v="Shan_North"/>
    <s v="Manton"/>
    <s v="Mandung - Jinghpaw"/>
    <s v="MMR015CMP009"/>
    <s v="GCA"/>
    <s v="Urban"/>
    <n v="37"/>
    <n v="159"/>
    <n v="37"/>
    <n v="159"/>
    <n v="37"/>
    <n v="172"/>
    <x v="0"/>
    <s v="P1"/>
    <x v="0"/>
    <x v="1"/>
    <m/>
    <m/>
  </r>
  <r>
    <s v="Kachin"/>
    <s v="Myitkyina"/>
    <s v="Njang Dung Baptist Church "/>
    <s v="MMR001CMP002"/>
    <s v="GCA"/>
    <s v="Urban"/>
    <n v="57"/>
    <n v="233"/>
    <n v="58"/>
    <n v="241"/>
    <n v="58"/>
    <n v="241"/>
    <x v="0"/>
    <s v="P2"/>
    <x v="1"/>
    <x v="2"/>
    <m/>
    <m/>
  </r>
  <r>
    <s v="Kachin"/>
    <s v="Myitkyina"/>
    <s v="Njang Dung Baptist Church "/>
    <s v="MMR001CMP002"/>
    <s v="GCA"/>
    <s v="Urban"/>
    <n v="57"/>
    <n v="233"/>
    <n v="58"/>
    <n v="241"/>
    <n v="58"/>
    <n v="241"/>
    <x v="1"/>
    <s v="P2"/>
    <x v="1"/>
    <x v="6"/>
    <m/>
    <m/>
  </r>
  <r>
    <s v="Kachin"/>
    <s v="Myitkyina"/>
    <s v="Njang Dung Baptist Church "/>
    <s v="MMR001CMP002"/>
    <s v="GCA"/>
    <s v="Urban"/>
    <n v="57"/>
    <n v="233"/>
    <n v="58"/>
    <n v="241"/>
    <n v="58"/>
    <n v="241"/>
    <x v="0"/>
    <s v="P1"/>
    <x v="1"/>
    <x v="1"/>
    <m/>
    <m/>
  </r>
  <r>
    <s v="Kachin"/>
    <s v="Myitkyina"/>
    <s v="Njang Dung Baptist Church "/>
    <s v="MMR001CMP002"/>
    <s v="GCA"/>
    <s v="Urban"/>
    <n v="57"/>
    <n v="233"/>
    <n v="58"/>
    <n v="241"/>
    <n v="58"/>
    <n v="241"/>
    <x v="1"/>
    <s v="P1"/>
    <x v="1"/>
    <x v="1"/>
    <m/>
    <m/>
  </r>
  <r>
    <s v="Kachin"/>
    <s v="Myitkyina"/>
    <s v="Tat Kone San Pya Baptist Church"/>
    <s v="MMR001CMP005"/>
    <s v="GCA"/>
    <s v="Urban"/>
    <n v="43"/>
    <n v="216"/>
    <n v="32"/>
    <n v="171"/>
    <n v="43"/>
    <n v="216"/>
    <x v="0"/>
    <s v="P1"/>
    <x v="1"/>
    <x v="1"/>
    <m/>
    <m/>
  </r>
  <r>
    <s v="Kachin"/>
    <s v="Myitkyina"/>
    <s v="Tat Kone San Pya Baptist Church"/>
    <s v="MMR001CMP005"/>
    <s v="GCA"/>
    <s v="Urban"/>
    <n v="43"/>
    <n v="216"/>
    <n v="32"/>
    <n v="171"/>
    <n v="43"/>
    <n v="216"/>
    <x v="0"/>
    <s v="P2"/>
    <x v="1"/>
    <x v="0"/>
    <m/>
    <m/>
  </r>
  <r>
    <s v="Kachin"/>
    <s v="Myitkyina"/>
    <s v="Tat Kone San Pya Baptist Church"/>
    <s v="MMR001CMP005"/>
    <s v="GCA"/>
    <s v="Urban"/>
    <n v="43"/>
    <n v="216"/>
    <n v="32"/>
    <n v="171"/>
    <n v="43"/>
    <n v="216"/>
    <x v="1"/>
    <s v="P2"/>
    <x v="1"/>
    <x v="2"/>
    <m/>
    <m/>
  </r>
  <r>
    <s v="Kachin"/>
    <s v="Myitkyina"/>
    <s v="Tat Kone San Pya Baptist Church"/>
    <s v="MMR001CMP005"/>
    <s v="GCA"/>
    <s v="Urban"/>
    <n v="43"/>
    <n v="216"/>
    <n v="32"/>
    <n v="171"/>
    <n v="43"/>
    <n v="216"/>
    <x v="1"/>
    <s v="P1"/>
    <x v="1"/>
    <x v="1"/>
    <m/>
    <m/>
  </r>
  <r>
    <s v="Kachin"/>
    <s v="Myitkyina"/>
    <s v="Shatapru Sut Ngai Tawng"/>
    <s v="MMR001CMP006"/>
    <s v="GCA"/>
    <s v="Urban"/>
    <n v="95"/>
    <n v="385"/>
    <m/>
    <m/>
    <m/>
    <n v="395"/>
    <x v="0"/>
    <s v="P2"/>
    <x v="1"/>
    <x v="6"/>
    <m/>
    <m/>
  </r>
  <r>
    <s v="Kachin"/>
    <s v="Myitkyina"/>
    <s v="Shatapru Sut Ngai Tawng"/>
    <s v="MMR001CMP006"/>
    <s v="GCA"/>
    <s v="Urban"/>
    <n v="95"/>
    <n v="385"/>
    <m/>
    <m/>
    <m/>
    <n v="395"/>
    <x v="1"/>
    <s v="P2"/>
    <x v="1"/>
    <x v="6"/>
    <m/>
    <m/>
  </r>
  <r>
    <s v="Kachin"/>
    <s v="Myitkyina"/>
    <s v="Shatapru Sut Ngai Tawng"/>
    <s v="MMR001CMP006"/>
    <s v="GCA"/>
    <s v="Urban"/>
    <n v="95"/>
    <n v="385"/>
    <m/>
    <m/>
    <m/>
    <n v="395"/>
    <x v="1"/>
    <s v="P1"/>
    <x v="1"/>
    <x v="1"/>
    <m/>
    <m/>
  </r>
  <r>
    <s v="Kachin"/>
    <s v="Myitkyina"/>
    <s v="Shatapru Sut Ngai Tawng"/>
    <s v="MMR001CMP006"/>
    <s v="GCA"/>
    <s v="Urban"/>
    <n v="95"/>
    <n v="385"/>
    <m/>
    <m/>
    <m/>
    <n v="395"/>
    <x v="0"/>
    <s v="P1"/>
    <x v="1"/>
    <x v="1"/>
    <m/>
    <m/>
  </r>
  <r>
    <s v="Kachin"/>
    <s v="Myitkyina"/>
    <s v="Man Hkring Baptist Church"/>
    <s v="MMR001CMP008"/>
    <s v="GCA"/>
    <s v="Urban"/>
    <n v="101"/>
    <n v="544"/>
    <n v="94"/>
    <n v="503"/>
    <n v="101"/>
    <n v="544"/>
    <x v="0"/>
    <s v="P2"/>
    <x v="1"/>
    <x v="3"/>
    <m/>
    <m/>
  </r>
  <r>
    <s v="Kachin"/>
    <s v="Myitkyina"/>
    <s v="Man Hkring Baptist Church"/>
    <s v="MMR001CMP008"/>
    <s v="GCA"/>
    <s v="Urban"/>
    <n v="101"/>
    <n v="544"/>
    <n v="94"/>
    <n v="503"/>
    <n v="101"/>
    <n v="544"/>
    <x v="1"/>
    <s v="P2"/>
    <x v="1"/>
    <x v="2"/>
    <m/>
    <m/>
  </r>
  <r>
    <s v="Kachin"/>
    <s v="Myitkyina"/>
    <s v="Man Hkring Baptist Church"/>
    <s v="MMR001CMP008"/>
    <s v="GCA"/>
    <s v="Urban"/>
    <n v="101"/>
    <n v="544"/>
    <n v="94"/>
    <n v="503"/>
    <n v="101"/>
    <n v="544"/>
    <x v="1"/>
    <s v="P1"/>
    <x v="1"/>
    <x v="1"/>
    <m/>
    <m/>
  </r>
  <r>
    <s v="Kachin"/>
    <s v="Myitkyina"/>
    <s v="Man Hkring Baptist Church"/>
    <s v="MMR001CMP008"/>
    <s v="GCA"/>
    <s v="Urban"/>
    <n v="101"/>
    <n v="544"/>
    <n v="94"/>
    <n v="503"/>
    <n v="101"/>
    <n v="544"/>
    <x v="0"/>
    <s v="P1"/>
    <x v="1"/>
    <x v="1"/>
    <m/>
    <m/>
  </r>
  <r>
    <s v="Kachin"/>
    <s v="Myitkyina"/>
    <s v="Du Kahtawng Qtr. 4"/>
    <s v="MMR001CMP010"/>
    <s v="GCA"/>
    <s v="Urban"/>
    <n v="6"/>
    <n v="39"/>
    <n v="6"/>
    <n v="39"/>
    <n v="28"/>
    <n v="145"/>
    <x v="0"/>
    <s v="P2"/>
    <x v="1"/>
    <x v="0"/>
    <m/>
    <m/>
  </r>
  <r>
    <s v="Kachin"/>
    <s v="Myitkyina"/>
    <s v="Du Kahtawng Qtr. 4"/>
    <s v="MMR001CMP010"/>
    <s v="GCA"/>
    <s v="Urban"/>
    <n v="6"/>
    <n v="39"/>
    <n v="6"/>
    <n v="39"/>
    <n v="28"/>
    <n v="145"/>
    <x v="1"/>
    <s v="P2"/>
    <x v="1"/>
    <x v="2"/>
    <m/>
    <m/>
  </r>
  <r>
    <s v="Kachin"/>
    <s v="Myitkyina"/>
    <s v="Du Kahtawng Qtr. 4"/>
    <s v="MMR001CMP010"/>
    <s v="GCA"/>
    <s v="Urban"/>
    <n v="6"/>
    <n v="39"/>
    <n v="6"/>
    <n v="39"/>
    <n v="28"/>
    <n v="145"/>
    <x v="1"/>
    <s v="P1"/>
    <x v="1"/>
    <x v="1"/>
    <m/>
    <m/>
  </r>
  <r>
    <s v="Kachin"/>
    <s v="Myitkyina"/>
    <s v="Du Kahtawng Qtr. 4"/>
    <s v="MMR001CMP010"/>
    <s v="GCA"/>
    <s v="Urban"/>
    <n v="6"/>
    <n v="39"/>
    <n v="6"/>
    <n v="39"/>
    <n v="28"/>
    <n v="145"/>
    <x v="0"/>
    <s v="P1"/>
    <x v="1"/>
    <x v="1"/>
    <m/>
    <m/>
  </r>
  <r>
    <s v="Kachin"/>
    <s v="Myitkyina"/>
    <s v="Du Kahtawng Qtr. 5"/>
    <s v="MMR001CMP011"/>
    <s v="GCA"/>
    <s v="Urban"/>
    <n v="50"/>
    <n v="236"/>
    <n v="8"/>
    <n v="35"/>
    <n v="8"/>
    <n v="35"/>
    <x v="1"/>
    <s v="P1"/>
    <x v="1"/>
    <x v="1"/>
    <m/>
    <m/>
  </r>
  <r>
    <s v="Kachin"/>
    <s v="Myitkyina"/>
    <s v="Du Kahtawng Qtr. 5"/>
    <s v="MMR001CMP011"/>
    <s v="GCA"/>
    <s v="Urban"/>
    <n v="50"/>
    <n v="236"/>
    <n v="8"/>
    <n v="35"/>
    <n v="8"/>
    <n v="35"/>
    <x v="0"/>
    <s v="P2"/>
    <x v="1"/>
    <x v="0"/>
    <m/>
    <m/>
  </r>
  <r>
    <s v="Kachin"/>
    <s v="Myitkyina"/>
    <s v="Du Kahtawng Qtr. 5"/>
    <s v="MMR001CMP011"/>
    <s v="GCA"/>
    <s v="Urban"/>
    <n v="50"/>
    <n v="236"/>
    <n v="8"/>
    <n v="35"/>
    <n v="8"/>
    <n v="35"/>
    <x v="1"/>
    <s v="P2"/>
    <x v="1"/>
    <x v="2"/>
    <m/>
    <m/>
  </r>
  <r>
    <s v="Kachin"/>
    <s v="Myitkyina"/>
    <s v="Du Kahtawng Qtr. 5"/>
    <s v="MMR001CMP011"/>
    <s v="GCA"/>
    <s v="Urban"/>
    <n v="50"/>
    <n v="236"/>
    <n v="8"/>
    <n v="35"/>
    <n v="8"/>
    <n v="35"/>
    <x v="0"/>
    <s v="P1"/>
    <x v="1"/>
    <x v="1"/>
    <m/>
    <m/>
  </r>
  <r>
    <s v="Kachin"/>
    <s v="Myitkyina"/>
    <s v="Du Kahtawng Qtr. 14"/>
    <s v="MMR001CMP012"/>
    <s v="GCA"/>
    <s v="Urban"/>
    <n v="6"/>
    <n v="28"/>
    <n v="6"/>
    <n v="31"/>
    <n v="6"/>
    <n v="31"/>
    <x v="0"/>
    <s v="P2"/>
    <x v="1"/>
    <x v="2"/>
    <m/>
    <m/>
  </r>
  <r>
    <s v="Kachin"/>
    <s v="Myitkyina"/>
    <s v="Du Kahtawng Qtr. 14"/>
    <s v="MMR001CMP012"/>
    <s v="GCA"/>
    <s v="Urban"/>
    <n v="6"/>
    <n v="28"/>
    <n v="6"/>
    <n v="31"/>
    <n v="6"/>
    <n v="31"/>
    <x v="1"/>
    <s v="P2"/>
    <x v="1"/>
    <x v="2"/>
    <m/>
    <m/>
  </r>
  <r>
    <s v="Kachin"/>
    <s v="Myitkyina"/>
    <s v="Du Kahtawng Qtr. 14"/>
    <s v="MMR001CMP012"/>
    <s v="GCA"/>
    <s v="Urban"/>
    <n v="6"/>
    <n v="28"/>
    <n v="6"/>
    <n v="31"/>
    <n v="6"/>
    <n v="31"/>
    <x v="1"/>
    <s v="P1"/>
    <x v="1"/>
    <x v="1"/>
    <m/>
    <m/>
  </r>
  <r>
    <s v="Kachin"/>
    <s v="Myitkyina"/>
    <s v="Du Kahtawng Qtr. 14"/>
    <s v="MMR001CMP012"/>
    <s v="GCA"/>
    <s v="Urban"/>
    <n v="6"/>
    <n v="28"/>
    <n v="6"/>
    <n v="31"/>
    <n v="6"/>
    <n v="31"/>
    <x v="0"/>
    <s v="P1"/>
    <x v="1"/>
    <x v="1"/>
    <m/>
    <m/>
  </r>
  <r>
    <s v="Kachin"/>
    <s v="Myitkyina"/>
    <s v="Tat Kone San Pya Baptist Church"/>
    <s v="MMR001CMP005"/>
    <s v="GCA"/>
    <s v="Urban"/>
    <n v="43"/>
    <n v="216"/>
    <n v="32"/>
    <n v="171"/>
    <n v="43"/>
    <n v="216"/>
    <x v="1"/>
    <s v="P1"/>
    <x v="0"/>
    <x v="0"/>
    <m/>
    <m/>
  </r>
  <r>
    <s v="Kachin"/>
    <s v="Myitkyina"/>
    <s v="Tat Kone San Pya Baptist Church"/>
    <s v="MMR001CMP005"/>
    <s v="GCA"/>
    <s v="Urban"/>
    <n v="43"/>
    <n v="216"/>
    <n v="32"/>
    <n v="171"/>
    <n v="43"/>
    <n v="216"/>
    <x v="1"/>
    <s v="P2"/>
    <x v="0"/>
    <x v="6"/>
    <m/>
    <m/>
  </r>
  <r>
    <s v="Kachin"/>
    <s v="Myitkyina"/>
    <s v="Tat Kone San Pya Baptist Church"/>
    <s v="MMR001CMP005"/>
    <s v="GCA"/>
    <s v="Urban"/>
    <n v="43"/>
    <n v="216"/>
    <n v="32"/>
    <n v="171"/>
    <n v="43"/>
    <n v="216"/>
    <x v="0"/>
    <s v="P1"/>
    <x v="0"/>
    <x v="2"/>
    <m/>
    <m/>
  </r>
  <r>
    <s v="Kachin"/>
    <s v="Myitkyina"/>
    <s v="Tat Kone San Pya Baptist Church"/>
    <s v="MMR001CMP005"/>
    <s v="GCA"/>
    <s v="Urban"/>
    <n v="43"/>
    <n v="216"/>
    <n v="32"/>
    <n v="171"/>
    <n v="43"/>
    <n v="216"/>
    <x v="0"/>
    <s v="P2"/>
    <x v="0"/>
    <x v="0"/>
    <m/>
    <m/>
  </r>
  <r>
    <s v="Kachin"/>
    <s v="Myitkyina"/>
    <s v="Njang Dung Baptist Church "/>
    <s v="MMR001CMP002"/>
    <s v="GCA"/>
    <s v="Urban"/>
    <n v="57"/>
    <n v="233"/>
    <n v="58"/>
    <n v="241"/>
    <n v="58"/>
    <n v="241"/>
    <x v="1"/>
    <s v="P1"/>
    <x v="0"/>
    <x v="1"/>
    <m/>
    <m/>
  </r>
  <r>
    <s v="Kachin"/>
    <s v="Myitkyina"/>
    <s v="Njang Dung Baptist Church "/>
    <s v="MMR001CMP002"/>
    <s v="GCA"/>
    <s v="Urban"/>
    <n v="57"/>
    <n v="233"/>
    <n v="58"/>
    <n v="241"/>
    <n v="58"/>
    <n v="241"/>
    <x v="1"/>
    <s v="P2"/>
    <x v="0"/>
    <x v="2"/>
    <m/>
    <m/>
  </r>
  <r>
    <s v="Kachin"/>
    <s v="Myitkyina"/>
    <s v="Njang Dung Baptist Church "/>
    <s v="MMR001CMP002"/>
    <s v="GCA"/>
    <s v="Urban"/>
    <n v="57"/>
    <n v="233"/>
    <n v="58"/>
    <n v="241"/>
    <n v="58"/>
    <n v="241"/>
    <x v="0"/>
    <s v="P1"/>
    <x v="0"/>
    <x v="0"/>
    <m/>
    <m/>
  </r>
  <r>
    <s v="Kachin"/>
    <s v="Myitkyina"/>
    <s v="Njang Dung Baptist Church "/>
    <s v="MMR001CMP002"/>
    <s v="GCA"/>
    <s v="Urban"/>
    <n v="57"/>
    <n v="233"/>
    <n v="58"/>
    <n v="241"/>
    <n v="58"/>
    <n v="241"/>
    <x v="0"/>
    <s v="P2"/>
    <x v="0"/>
    <x v="6"/>
    <m/>
    <m/>
  </r>
  <r>
    <s v="Kachin"/>
    <s v="Myitkyina"/>
    <s v="Shatapru Sut Ngai Tawng"/>
    <s v="MMR001CMP006"/>
    <s v="GCA"/>
    <s v="Urban"/>
    <n v="95"/>
    <n v="385"/>
    <m/>
    <m/>
    <m/>
    <n v="395"/>
    <x v="1"/>
    <s v="P1"/>
    <x v="0"/>
    <x v="1"/>
    <m/>
    <m/>
  </r>
  <r>
    <s v="Kachin"/>
    <s v="Myitkyina"/>
    <s v="Shatapru Sut Ngai Tawng"/>
    <s v="MMR001CMP006"/>
    <s v="GCA"/>
    <s v="Urban"/>
    <n v="95"/>
    <n v="385"/>
    <m/>
    <m/>
    <m/>
    <n v="395"/>
    <x v="1"/>
    <s v="P2"/>
    <x v="0"/>
    <x v="7"/>
    <m/>
    <m/>
  </r>
  <r>
    <s v="Kachin"/>
    <s v="Myitkyina"/>
    <s v="Shatapru Sut Ngai Tawng"/>
    <s v="MMR001CMP006"/>
    <s v="GCA"/>
    <s v="Urban"/>
    <n v="95"/>
    <n v="385"/>
    <m/>
    <m/>
    <m/>
    <n v="395"/>
    <x v="0"/>
    <s v="P1"/>
    <x v="0"/>
    <x v="0"/>
    <m/>
    <m/>
  </r>
  <r>
    <s v="Kachin"/>
    <s v="Myitkyina"/>
    <s v="Shatapru Sut Ngai Tawng"/>
    <s v="MMR001CMP006"/>
    <s v="GCA"/>
    <s v="Urban"/>
    <n v="95"/>
    <n v="385"/>
    <m/>
    <m/>
    <m/>
    <n v="395"/>
    <x v="0"/>
    <s v="P2"/>
    <x v="0"/>
    <x v="7"/>
    <m/>
    <m/>
  </r>
  <r>
    <s v="Kachin"/>
    <s v="Momauk"/>
    <s v="Hpun Lum Yang "/>
    <s v="MMR001CMP122"/>
    <s v="NGCA"/>
    <s v="Rural"/>
    <n v="662"/>
    <n v="3293"/>
    <n v="586"/>
    <n v="2829"/>
    <n v="586"/>
    <n v="2829"/>
    <x v="0"/>
    <s v="P2"/>
    <x v="0"/>
    <x v="5"/>
    <m/>
    <m/>
  </r>
  <r>
    <s v="Kachin"/>
    <s v="Waingmaw"/>
    <s v="Woi Chyai "/>
    <s v="MMR001CMP116"/>
    <s v="NGCA"/>
    <s v="Urban"/>
    <n v="1344"/>
    <n v="6811"/>
    <n v="352"/>
    <n v="1884"/>
    <m/>
    <n v="6602"/>
    <x v="1"/>
    <s v="P1"/>
    <x v="0"/>
    <x v="0"/>
    <m/>
    <m/>
  </r>
  <r>
    <s v="Kachin"/>
    <s v="Waingmaw"/>
    <s v="Woi Chyai "/>
    <s v="MMR001CMP116"/>
    <s v="NGCA"/>
    <s v="Urban"/>
    <n v="1344"/>
    <n v="6811"/>
    <n v="352"/>
    <n v="1884"/>
    <m/>
    <n v="6602"/>
    <x v="1"/>
    <s v="P2"/>
    <x v="0"/>
    <x v="6"/>
    <m/>
    <m/>
  </r>
  <r>
    <s v="Kachin"/>
    <s v="Waingmaw"/>
    <s v="Woi Chyai "/>
    <s v="MMR001CMP116"/>
    <s v="NGCA"/>
    <s v="Urban"/>
    <n v="1344"/>
    <n v="6811"/>
    <n v="352"/>
    <n v="1884"/>
    <m/>
    <n v="6602"/>
    <x v="0"/>
    <s v="P1"/>
    <x v="0"/>
    <x v="0"/>
    <m/>
    <m/>
  </r>
  <r>
    <s v="Kachin"/>
    <s v="Waingmaw"/>
    <s v="Woi Chyai "/>
    <s v="MMR001CMP116"/>
    <s v="NGCA"/>
    <s v="Urban"/>
    <n v="1344"/>
    <n v="6811"/>
    <n v="352"/>
    <n v="1884"/>
    <m/>
    <n v="6602"/>
    <x v="0"/>
    <s v="P2"/>
    <x v="0"/>
    <x v="0"/>
    <s v="Carpenter"/>
    <m/>
  </r>
  <r>
    <s v="Kachin"/>
    <s v="Mohnyin"/>
    <s v="St. Patrick Catholic Church "/>
    <s v="MMR001CMP080"/>
    <s v="GCA"/>
    <s v="Urban"/>
    <n v="12"/>
    <n v="55"/>
    <n v="12"/>
    <n v="62"/>
    <n v="12"/>
    <n v="62"/>
    <x v="1"/>
    <s v="P1"/>
    <x v="0"/>
    <x v="0"/>
    <m/>
    <m/>
  </r>
  <r>
    <s v="Kachin"/>
    <s v="Mohnyin"/>
    <s v="St. Patrick Catholic Church "/>
    <s v="MMR001CMP080"/>
    <s v="GCA"/>
    <s v="Urban"/>
    <n v="12"/>
    <n v="55"/>
    <n v="12"/>
    <n v="62"/>
    <n v="12"/>
    <n v="62"/>
    <x v="1"/>
    <s v="P2"/>
    <x v="0"/>
    <x v="6"/>
    <m/>
    <m/>
  </r>
  <r>
    <s v="Kachin"/>
    <s v="Mohnyin"/>
    <s v="St. Patrick Catholic Church "/>
    <s v="MMR001CMP080"/>
    <s v="GCA"/>
    <s v="Urban"/>
    <n v="12"/>
    <n v="55"/>
    <n v="12"/>
    <n v="62"/>
    <n v="12"/>
    <n v="62"/>
    <x v="0"/>
    <s v="P1"/>
    <x v="0"/>
    <x v="0"/>
    <m/>
    <m/>
  </r>
  <r>
    <s v="Kachin"/>
    <s v="Mohnyin"/>
    <s v="St. Patrick Catholic Church "/>
    <s v="MMR001CMP080"/>
    <s v="GCA"/>
    <s v="Urban"/>
    <n v="12"/>
    <n v="55"/>
    <n v="12"/>
    <n v="62"/>
    <n v="12"/>
    <n v="62"/>
    <x v="0"/>
    <s v="P2"/>
    <x v="0"/>
    <x v="8"/>
    <m/>
    <m/>
  </r>
  <r>
    <s v="Kachin"/>
    <s v="Waingmaw"/>
    <s v="Post 6 Camp"/>
    <s v="MMR001CMP160"/>
    <s v="NGCA"/>
    <s v="Rural"/>
    <n v="90"/>
    <n v="508"/>
    <n v="98"/>
    <n v="554"/>
    <n v="124"/>
    <n v="319"/>
    <x v="1"/>
    <s v="P1"/>
    <x v="0"/>
    <x v="0"/>
    <m/>
    <m/>
  </r>
  <r>
    <s v="Kachin"/>
    <s v="Waingmaw"/>
    <s v="Post 6 Camp"/>
    <s v="MMR001CMP160"/>
    <s v="NGCA"/>
    <s v="Rural"/>
    <n v="90"/>
    <n v="508"/>
    <n v="98"/>
    <n v="554"/>
    <n v="124"/>
    <n v="319"/>
    <x v="1"/>
    <s v="P2"/>
    <x v="0"/>
    <x v="6"/>
    <m/>
    <m/>
  </r>
  <r>
    <s v="Kachin"/>
    <s v="Waingmaw"/>
    <s v="Post 6 Camp"/>
    <s v="MMR001CMP160"/>
    <s v="NGCA"/>
    <s v="Rural"/>
    <n v="90"/>
    <n v="508"/>
    <n v="98"/>
    <n v="554"/>
    <n v="124"/>
    <n v="319"/>
    <x v="0"/>
    <s v="P1"/>
    <x v="0"/>
    <x v="0"/>
    <m/>
    <m/>
  </r>
  <r>
    <s v="Kachin"/>
    <s v="Waingmaw"/>
    <s v="Post 6 Camp"/>
    <s v="MMR001CMP160"/>
    <s v="NGCA"/>
    <s v="Rural"/>
    <n v="90"/>
    <n v="508"/>
    <n v="98"/>
    <n v="554"/>
    <n v="124"/>
    <n v="319"/>
    <x v="0"/>
    <s v="P2"/>
    <x v="0"/>
    <x v="8"/>
    <m/>
    <m/>
  </r>
  <r>
    <s v="Kachin"/>
    <s v="Waingmaw"/>
    <s v="Border Post 8"/>
    <s v="MMR001CMP113"/>
    <s v="NGCA"/>
    <s v="Rural"/>
    <n v="155"/>
    <n v="672"/>
    <n v="155"/>
    <n v="665"/>
    <n v="155"/>
    <n v="665"/>
    <x v="1"/>
    <s v="P1"/>
    <x v="0"/>
    <x v="2"/>
    <m/>
    <m/>
  </r>
  <r>
    <s v="Kachin"/>
    <s v="Waingmaw"/>
    <s v="Border Post 8"/>
    <s v="MMR001CMP113"/>
    <s v="NGCA"/>
    <s v="Rural"/>
    <n v="155"/>
    <n v="672"/>
    <n v="155"/>
    <n v="665"/>
    <n v="155"/>
    <n v="665"/>
    <x v="1"/>
    <s v="P2"/>
    <x v="0"/>
    <x v="8"/>
    <m/>
    <m/>
  </r>
  <r>
    <s v="Kachin"/>
    <s v="Waingmaw"/>
    <s v="Border Post 8"/>
    <s v="MMR001CMP113"/>
    <s v="NGCA"/>
    <s v="Rural"/>
    <n v="155"/>
    <n v="672"/>
    <n v="155"/>
    <n v="665"/>
    <n v="155"/>
    <n v="665"/>
    <x v="0"/>
    <s v="P1"/>
    <x v="0"/>
    <x v="2"/>
    <m/>
    <m/>
  </r>
  <r>
    <s v="Kachin"/>
    <s v="Waingmaw"/>
    <s v="Border Post 8"/>
    <s v="MMR001CMP113"/>
    <s v="NGCA"/>
    <s v="Rural"/>
    <n v="155"/>
    <n v="672"/>
    <n v="155"/>
    <n v="665"/>
    <n v="155"/>
    <n v="665"/>
    <x v="0"/>
    <s v="P2"/>
    <x v="0"/>
    <x v="8"/>
    <m/>
    <m/>
  </r>
  <r>
    <s v="Kachin"/>
    <s v="Myitkyina"/>
    <s v="Jan Mai Kawng Catholic Church"/>
    <s v="MMR001CMP019"/>
    <s v="GCA"/>
    <s v="Urban"/>
    <n v="105"/>
    <n v="462"/>
    <n v="103"/>
    <n v="462"/>
    <n v="123"/>
    <n v="463"/>
    <x v="0"/>
    <s v="P2"/>
    <x v="1"/>
    <x v="11"/>
    <m/>
    <m/>
  </r>
  <r>
    <s v="Kachin"/>
    <s v="Myitkyina"/>
    <s v="Jan Mai Kawng Catholic Church"/>
    <s v="MMR001CMP019"/>
    <s v="GCA"/>
    <s v="Urban"/>
    <n v="105"/>
    <n v="462"/>
    <n v="103"/>
    <n v="462"/>
    <n v="123"/>
    <n v="463"/>
    <x v="1"/>
    <s v="P2"/>
    <x v="1"/>
    <x v="11"/>
    <m/>
    <m/>
  </r>
  <r>
    <s v="Kachin"/>
    <s v="Myitkyina"/>
    <s v="Jan Mai Kawng Catholic Church"/>
    <s v="MMR001CMP019"/>
    <s v="GCA"/>
    <s v="Urban"/>
    <n v="105"/>
    <n v="462"/>
    <n v="103"/>
    <n v="462"/>
    <n v="123"/>
    <n v="463"/>
    <x v="0"/>
    <s v="P1"/>
    <x v="1"/>
    <x v="11"/>
    <m/>
    <m/>
  </r>
  <r>
    <s v="Kachin"/>
    <s v="Myitkyina"/>
    <s v="Jan Mai Kawng Catholic Church"/>
    <s v="MMR001CMP019"/>
    <s v="GCA"/>
    <s v="Urban"/>
    <n v="105"/>
    <n v="462"/>
    <n v="103"/>
    <n v="462"/>
    <n v="123"/>
    <n v="463"/>
    <x v="1"/>
    <s v="P1"/>
    <x v="1"/>
    <x v="11"/>
    <m/>
    <m/>
  </r>
  <r>
    <s v="Kachin"/>
    <s v="Myitkyina"/>
    <s v="Nan Kway St. John Catholic Church"/>
    <s v="MMR001CMP024"/>
    <s v="GCA"/>
    <s v="Rural"/>
    <n v="67"/>
    <n v="327"/>
    <n v="68"/>
    <n v="327"/>
    <n v="68"/>
    <n v="327"/>
    <x v="1"/>
    <s v="P1"/>
    <x v="1"/>
    <x v="11"/>
    <m/>
    <m/>
  </r>
  <r>
    <s v="Kachin"/>
    <s v="Myitkyina"/>
    <s v="Nan Kway St. John Catholic Church"/>
    <s v="MMR001CMP024"/>
    <s v="GCA"/>
    <s v="Rural"/>
    <n v="67"/>
    <n v="327"/>
    <n v="68"/>
    <n v="327"/>
    <n v="68"/>
    <n v="327"/>
    <x v="0"/>
    <s v="P2"/>
    <x v="1"/>
    <x v="11"/>
    <m/>
    <m/>
  </r>
  <r>
    <s v="Kachin"/>
    <s v="Myitkyina"/>
    <s v="Nan Kway St. John Catholic Church"/>
    <s v="MMR001CMP024"/>
    <s v="GCA"/>
    <s v="Rural"/>
    <n v="67"/>
    <n v="327"/>
    <n v="68"/>
    <n v="327"/>
    <n v="68"/>
    <n v="327"/>
    <x v="1"/>
    <s v="P2"/>
    <x v="1"/>
    <x v="11"/>
    <m/>
    <m/>
  </r>
  <r>
    <s v="Kachin"/>
    <s v="Myitkyina"/>
    <s v="Nan Kway St. John Catholic Church"/>
    <s v="MMR001CMP024"/>
    <s v="GCA"/>
    <s v="Rural"/>
    <n v="67"/>
    <n v="327"/>
    <n v="68"/>
    <n v="327"/>
    <n v="68"/>
    <n v="327"/>
    <x v="0"/>
    <s v="P1"/>
    <x v="1"/>
    <x v="11"/>
    <m/>
    <m/>
  </r>
  <r>
    <s v="Kachin"/>
    <s v="Waingmaw"/>
    <s v="Maina Catholic Church (St. Joseph)"/>
    <s v="MMR001CMP029"/>
    <s v="GCA"/>
    <s v="Rural"/>
    <n v="222"/>
    <n v="1208"/>
    <n v="222"/>
    <n v="1208"/>
    <n v="222"/>
    <n v="1208"/>
    <x v="1"/>
    <s v="P1"/>
    <x v="1"/>
    <x v="11"/>
    <m/>
    <m/>
  </r>
  <r>
    <s v="Kachin"/>
    <s v="Waingmaw"/>
    <s v="Maina Catholic Church (St. Joseph)"/>
    <s v="MMR001CMP029"/>
    <s v="GCA"/>
    <s v="Rural"/>
    <n v="222"/>
    <n v="1208"/>
    <n v="222"/>
    <n v="1208"/>
    <n v="222"/>
    <n v="1208"/>
    <x v="0"/>
    <s v="P2"/>
    <x v="1"/>
    <x v="11"/>
    <m/>
    <m/>
  </r>
  <r>
    <s v="Kachin"/>
    <s v="Mohnyin"/>
    <s v="St. Patrick Catholic Church "/>
    <s v="MMR001CMP080"/>
    <s v="GCA"/>
    <s v="Urban"/>
    <n v="12"/>
    <n v="55"/>
    <n v="12"/>
    <n v="62"/>
    <n v="12"/>
    <n v="62"/>
    <x v="0"/>
    <s v="P2"/>
    <x v="1"/>
    <x v="11"/>
    <m/>
    <m/>
  </r>
  <r>
    <s v="Kachin"/>
    <s v="Mohnyin"/>
    <s v="St. Patrick Catholic Church "/>
    <s v="MMR001CMP080"/>
    <s v="GCA"/>
    <s v="Urban"/>
    <n v="12"/>
    <n v="55"/>
    <n v="12"/>
    <n v="62"/>
    <n v="12"/>
    <n v="62"/>
    <x v="1"/>
    <s v="P2"/>
    <x v="1"/>
    <x v="11"/>
    <m/>
    <m/>
  </r>
  <r>
    <s v="Kachin"/>
    <s v="Mohnyin"/>
    <s v="St. Patrick Catholic Church "/>
    <s v="MMR001CMP080"/>
    <s v="GCA"/>
    <s v="Urban"/>
    <n v="12"/>
    <n v="55"/>
    <n v="12"/>
    <n v="62"/>
    <n v="12"/>
    <n v="62"/>
    <x v="1"/>
    <s v="P1"/>
    <x v="1"/>
    <x v="11"/>
    <m/>
    <m/>
  </r>
  <r>
    <s v="Kachin"/>
    <s v="Mohnyin"/>
    <s v="St. Patrick Catholic Church "/>
    <s v="MMR001CMP080"/>
    <s v="GCA"/>
    <s v="Urban"/>
    <n v="12"/>
    <n v="55"/>
    <n v="12"/>
    <n v="62"/>
    <n v="12"/>
    <n v="62"/>
    <x v="0"/>
    <s v="P1"/>
    <x v="1"/>
    <x v="11"/>
    <m/>
    <m/>
  </r>
  <r>
    <s v="Kachin"/>
    <s v="Hpakant"/>
    <s v="Nant Ma Hpit Catholic Church"/>
    <s v="MMR001CMP103"/>
    <s v="GCA"/>
    <s v="Rural"/>
    <n v="48"/>
    <n v="420"/>
    <n v="48"/>
    <n v="220"/>
    <n v="48"/>
    <n v="220"/>
    <x v="0"/>
    <s v="P2"/>
    <x v="1"/>
    <x v="11"/>
    <m/>
    <m/>
  </r>
  <r>
    <s v="Kachin"/>
    <s v="Hpakant"/>
    <s v="Nant Ma Hpit Catholic Church"/>
    <s v="MMR001CMP103"/>
    <s v="GCA"/>
    <s v="Rural"/>
    <n v="48"/>
    <n v="420"/>
    <n v="48"/>
    <n v="220"/>
    <n v="48"/>
    <n v="220"/>
    <x v="1"/>
    <s v="P2"/>
    <x v="1"/>
    <x v="11"/>
    <m/>
    <m/>
  </r>
  <r>
    <s v="Kachin"/>
    <s v="Hpakant"/>
    <s v="Nant Ma Hpit Catholic Church"/>
    <s v="MMR001CMP103"/>
    <s v="GCA"/>
    <s v="Rural"/>
    <n v="48"/>
    <n v="420"/>
    <n v="48"/>
    <n v="220"/>
    <n v="48"/>
    <n v="220"/>
    <x v="1"/>
    <s v="P1"/>
    <x v="1"/>
    <x v="11"/>
    <m/>
    <m/>
  </r>
  <r>
    <s v="Kachin"/>
    <s v="Hpakant"/>
    <s v="Nant Ma Hpit Catholic Church"/>
    <s v="MMR001CMP103"/>
    <s v="GCA"/>
    <s v="Rural"/>
    <n v="48"/>
    <n v="420"/>
    <n v="48"/>
    <n v="220"/>
    <n v="48"/>
    <n v="220"/>
    <x v="0"/>
    <s v="P1"/>
    <x v="1"/>
    <x v="11"/>
    <m/>
    <m/>
  </r>
  <r>
    <s v="Kachin"/>
    <s v="Waingmaw"/>
    <s v="Border Post 8"/>
    <s v="MMR001CMP113"/>
    <s v="NGCA"/>
    <s v="Rural"/>
    <n v="155"/>
    <n v="672"/>
    <n v="155"/>
    <n v="665"/>
    <n v="155"/>
    <n v="665"/>
    <x v="0"/>
    <s v="P2"/>
    <x v="1"/>
    <x v="11"/>
    <m/>
    <m/>
  </r>
  <r>
    <s v="Kachin"/>
    <s v="Waingmaw"/>
    <s v="Border Post 8"/>
    <s v="MMR001CMP113"/>
    <s v="NGCA"/>
    <s v="Rural"/>
    <n v="155"/>
    <n v="672"/>
    <n v="155"/>
    <n v="665"/>
    <n v="155"/>
    <n v="665"/>
    <x v="1"/>
    <s v="P2"/>
    <x v="1"/>
    <x v="11"/>
    <m/>
    <m/>
  </r>
  <r>
    <s v="Kachin"/>
    <s v="Waingmaw"/>
    <s v="Border Post 8"/>
    <s v="MMR001CMP113"/>
    <s v="NGCA"/>
    <s v="Rural"/>
    <n v="155"/>
    <n v="672"/>
    <n v="155"/>
    <n v="665"/>
    <n v="155"/>
    <n v="665"/>
    <x v="1"/>
    <s v="P1"/>
    <x v="1"/>
    <x v="11"/>
    <m/>
    <m/>
  </r>
  <r>
    <s v="Kachin"/>
    <s v="Waingmaw"/>
    <s v="Border Post 8"/>
    <s v="MMR001CMP113"/>
    <s v="NGCA"/>
    <s v="Rural"/>
    <n v="155"/>
    <n v="672"/>
    <n v="155"/>
    <n v="665"/>
    <n v="155"/>
    <n v="665"/>
    <x v="0"/>
    <s v="P1"/>
    <x v="1"/>
    <x v="11"/>
    <m/>
    <m/>
  </r>
  <r>
    <s v="Kachin"/>
    <s v="Waingmaw"/>
    <s v="Woi Chyai "/>
    <s v="MMR001CMP116"/>
    <s v="NGCA"/>
    <s v="Urban"/>
    <n v="1344"/>
    <n v="6811"/>
    <n v="352"/>
    <n v="1884"/>
    <m/>
    <n v="6602"/>
    <x v="0"/>
    <s v="P2"/>
    <x v="1"/>
    <x v="11"/>
    <m/>
    <m/>
  </r>
  <r>
    <s v="Kachin"/>
    <s v="Waingmaw"/>
    <s v="Woi Chyai "/>
    <s v="MMR001CMP116"/>
    <s v="NGCA"/>
    <s v="Urban"/>
    <n v="1344"/>
    <n v="6811"/>
    <n v="352"/>
    <n v="1884"/>
    <m/>
    <n v="6602"/>
    <x v="1"/>
    <s v="P2"/>
    <x v="1"/>
    <x v="11"/>
    <m/>
    <m/>
  </r>
  <r>
    <s v="Kachin"/>
    <s v="Waingmaw"/>
    <s v="Woi Chyai "/>
    <s v="MMR001CMP116"/>
    <s v="NGCA"/>
    <s v="Urban"/>
    <n v="1344"/>
    <n v="6811"/>
    <n v="352"/>
    <n v="1884"/>
    <m/>
    <n v="6602"/>
    <x v="1"/>
    <s v="P1"/>
    <x v="1"/>
    <x v="11"/>
    <m/>
    <m/>
  </r>
  <r>
    <s v="Kachin"/>
    <s v="Waingmaw"/>
    <s v="Woi Chyai "/>
    <s v="MMR001CMP116"/>
    <s v="NGCA"/>
    <s v="Urban"/>
    <n v="1344"/>
    <n v="6811"/>
    <n v="352"/>
    <n v="1884"/>
    <m/>
    <n v="6602"/>
    <x v="0"/>
    <s v="P1"/>
    <x v="1"/>
    <x v="11"/>
    <m/>
    <m/>
  </r>
  <r>
    <s v="Kachin"/>
    <s v="Waingmaw"/>
    <s v="Maga Yang "/>
    <s v="MMR001CMP119"/>
    <s v="NGCA"/>
    <s v="Rural"/>
    <n v="608"/>
    <n v="2639"/>
    <n v="500"/>
    <n v="2145"/>
    <n v="586"/>
    <n v="2614"/>
    <x v="1"/>
    <s v="P1"/>
    <x v="1"/>
    <x v="11"/>
    <m/>
    <m/>
  </r>
  <r>
    <s v="Kachin"/>
    <s v="Waingmaw"/>
    <s v="Maga Yang "/>
    <s v="MMR001CMP119"/>
    <s v="NGCA"/>
    <s v="Rural"/>
    <n v="608"/>
    <n v="2639"/>
    <n v="500"/>
    <n v="2145"/>
    <n v="586"/>
    <n v="2614"/>
    <x v="0"/>
    <s v="P2"/>
    <x v="1"/>
    <x v="11"/>
    <m/>
    <m/>
  </r>
  <r>
    <s v="Kachin"/>
    <s v="Waingmaw"/>
    <s v="Maga Yang "/>
    <s v="MMR001CMP119"/>
    <s v="NGCA"/>
    <s v="Rural"/>
    <n v="608"/>
    <n v="2639"/>
    <n v="500"/>
    <n v="2145"/>
    <n v="586"/>
    <n v="2614"/>
    <x v="1"/>
    <s v="P2"/>
    <x v="1"/>
    <x v="11"/>
    <m/>
    <m/>
  </r>
  <r>
    <s v="Kachin"/>
    <s v="Waingmaw"/>
    <s v="Maga Yang "/>
    <s v="MMR001CMP119"/>
    <s v="NGCA"/>
    <s v="Rural"/>
    <n v="608"/>
    <n v="2639"/>
    <n v="500"/>
    <n v="2145"/>
    <n v="586"/>
    <n v="2614"/>
    <x v="0"/>
    <s v="P1"/>
    <x v="1"/>
    <x v="11"/>
    <m/>
    <m/>
  </r>
  <r>
    <s v="Kachin"/>
    <s v="Momauk"/>
    <s v="Je Yang Hka "/>
    <s v="MMR001CMP121"/>
    <s v="NGCA"/>
    <s v="Rural"/>
    <n v="1695"/>
    <n v="7145"/>
    <n v="1501"/>
    <n v="8042"/>
    <n v="1643"/>
    <n v="8780"/>
    <x v="1"/>
    <s v="P1"/>
    <x v="1"/>
    <x v="11"/>
    <m/>
    <m/>
  </r>
  <r>
    <s v="Kachin"/>
    <s v="Momauk"/>
    <s v="Je Yang Hka "/>
    <s v="MMR001CMP121"/>
    <s v="NGCA"/>
    <s v="Rural"/>
    <n v="1695"/>
    <n v="7145"/>
    <n v="1501"/>
    <n v="8042"/>
    <n v="1643"/>
    <n v="8780"/>
    <x v="0"/>
    <s v="P2"/>
    <x v="1"/>
    <x v="11"/>
    <m/>
    <m/>
  </r>
  <r>
    <s v="Kachin"/>
    <s v="Momauk"/>
    <s v="Je Yang Hka "/>
    <s v="MMR001CMP121"/>
    <s v="NGCA"/>
    <s v="Rural"/>
    <n v="1695"/>
    <n v="7145"/>
    <n v="1501"/>
    <n v="8042"/>
    <n v="1643"/>
    <n v="8780"/>
    <x v="1"/>
    <s v="P2"/>
    <x v="1"/>
    <x v="11"/>
    <m/>
    <m/>
  </r>
  <r>
    <s v="Kachin"/>
    <s v="Momauk"/>
    <s v="Je Yang Hka "/>
    <s v="MMR001CMP121"/>
    <s v="NGCA"/>
    <s v="Rural"/>
    <n v="1695"/>
    <n v="7145"/>
    <n v="1501"/>
    <n v="8042"/>
    <n v="1643"/>
    <n v="8780"/>
    <x v="0"/>
    <s v="P1"/>
    <x v="1"/>
    <x v="11"/>
    <m/>
    <m/>
  </r>
  <r>
    <s v="Kachin"/>
    <s v="Momauk"/>
    <s v="Hpun Lum Yang "/>
    <s v="MMR001CMP122"/>
    <s v="NGCA"/>
    <s v="Rural"/>
    <n v="662"/>
    <n v="3293"/>
    <n v="586"/>
    <n v="2829"/>
    <n v="586"/>
    <n v="2829"/>
    <x v="0"/>
    <s v="P2"/>
    <x v="1"/>
    <x v="11"/>
    <m/>
    <m/>
  </r>
  <r>
    <s v="Kachin"/>
    <s v="Momauk"/>
    <s v="Hpun Lum Yang "/>
    <s v="MMR001CMP122"/>
    <s v="NGCA"/>
    <s v="Rural"/>
    <n v="662"/>
    <n v="3293"/>
    <n v="586"/>
    <n v="2829"/>
    <n v="586"/>
    <n v="2829"/>
    <x v="1"/>
    <s v="P2"/>
    <x v="1"/>
    <x v="11"/>
    <m/>
    <m/>
  </r>
  <r>
    <s v="Kachin"/>
    <s v="Momauk"/>
    <s v="Hpun Lum Yang "/>
    <s v="MMR001CMP122"/>
    <s v="NGCA"/>
    <s v="Rural"/>
    <n v="662"/>
    <n v="3293"/>
    <n v="586"/>
    <n v="2829"/>
    <n v="586"/>
    <n v="2829"/>
    <x v="1"/>
    <s v="P1"/>
    <x v="1"/>
    <x v="11"/>
    <m/>
    <m/>
  </r>
  <r>
    <s v="Kachin"/>
    <s v="Myitkyina"/>
    <s v="Man Hkring Baptist Church"/>
    <s v="MMR001CMP008"/>
    <s v="GCA"/>
    <s v="Urban"/>
    <n v="101"/>
    <n v="544"/>
    <n v="94"/>
    <n v="503"/>
    <n v="101"/>
    <n v="544"/>
    <x v="1"/>
    <s v="P1"/>
    <x v="0"/>
    <x v="2"/>
    <m/>
    <m/>
  </r>
  <r>
    <s v="Kachin"/>
    <s v="Myitkyina"/>
    <s v="Man Hkring Baptist Church"/>
    <s v="MMR001CMP008"/>
    <s v="GCA"/>
    <s v="Urban"/>
    <n v="101"/>
    <n v="544"/>
    <n v="94"/>
    <n v="503"/>
    <n v="101"/>
    <n v="544"/>
    <x v="1"/>
    <s v="P2"/>
    <x v="0"/>
    <x v="9"/>
    <m/>
    <m/>
  </r>
  <r>
    <s v="Kachin"/>
    <s v="Myitkyina"/>
    <s v="Man Hkring Baptist Church"/>
    <s v="MMR001CMP008"/>
    <s v="GCA"/>
    <s v="Urban"/>
    <n v="101"/>
    <n v="544"/>
    <n v="94"/>
    <n v="503"/>
    <n v="101"/>
    <n v="544"/>
    <x v="0"/>
    <s v="P1"/>
    <x v="0"/>
    <x v="0"/>
    <m/>
    <m/>
  </r>
  <r>
    <s v="Kachin"/>
    <s v="Myitkyina"/>
    <s v="Man Hkring Baptist Church"/>
    <s v="MMR001CMP008"/>
    <s v="GCA"/>
    <s v="Urban"/>
    <n v="101"/>
    <n v="544"/>
    <n v="94"/>
    <n v="503"/>
    <n v="101"/>
    <n v="544"/>
    <x v="0"/>
    <s v="P2"/>
    <x v="0"/>
    <x v="3"/>
    <m/>
    <m/>
  </r>
  <r>
    <s v="Kachin"/>
    <s v="Myitkyina"/>
    <s v="Du Kahtawng Qtr. 5"/>
    <s v="MMR001CMP011"/>
    <s v="GCA"/>
    <s v="Urban"/>
    <n v="50"/>
    <n v="236"/>
    <n v="8"/>
    <n v="35"/>
    <n v="8"/>
    <n v="35"/>
    <x v="1"/>
    <s v="P1"/>
    <x v="0"/>
    <x v="0"/>
    <m/>
    <m/>
  </r>
  <r>
    <s v="Kachin"/>
    <s v="Myitkyina"/>
    <s v="Du Kahtawng Qtr. 5"/>
    <s v="MMR001CMP011"/>
    <s v="GCA"/>
    <s v="Urban"/>
    <n v="50"/>
    <n v="236"/>
    <n v="8"/>
    <n v="35"/>
    <n v="8"/>
    <n v="35"/>
    <x v="1"/>
    <s v="P2"/>
    <x v="0"/>
    <x v="8"/>
    <m/>
    <m/>
  </r>
  <r>
    <s v="Kachin"/>
    <s v="Myitkyina"/>
    <s v="Du Kahtawng Qtr. 5"/>
    <s v="MMR001CMP011"/>
    <s v="GCA"/>
    <s v="Urban"/>
    <n v="50"/>
    <n v="236"/>
    <n v="8"/>
    <n v="35"/>
    <n v="8"/>
    <n v="35"/>
    <x v="0"/>
    <s v="P1"/>
    <x v="0"/>
    <x v="0"/>
    <m/>
    <m/>
  </r>
  <r>
    <s v="Kachin"/>
    <s v="Myitkyina"/>
    <s v="Du Kahtawng Qtr. 5"/>
    <s v="MMR001CMP011"/>
    <s v="GCA"/>
    <s v="Urban"/>
    <n v="50"/>
    <n v="236"/>
    <n v="8"/>
    <n v="35"/>
    <n v="8"/>
    <n v="35"/>
    <x v="0"/>
    <s v="P2"/>
    <x v="0"/>
    <x v="3"/>
    <m/>
    <m/>
  </r>
  <r>
    <s v="Kachin"/>
    <s v="Myitkyina"/>
    <s v="Du Kahtawng Qtr. 14"/>
    <s v="MMR001CMP012"/>
    <s v="GCA"/>
    <s v="Urban"/>
    <n v="6"/>
    <n v="28"/>
    <n v="6"/>
    <n v="31"/>
    <n v="6"/>
    <n v="31"/>
    <x v="1"/>
    <s v="P1"/>
    <x v="0"/>
    <x v="1"/>
    <m/>
    <m/>
  </r>
  <r>
    <s v="Kachin"/>
    <s v="Myitkyina"/>
    <s v="Du Kahtawng Qtr. 14"/>
    <s v="MMR001CMP012"/>
    <s v="GCA"/>
    <s v="Urban"/>
    <n v="6"/>
    <n v="28"/>
    <n v="6"/>
    <n v="31"/>
    <n v="6"/>
    <n v="31"/>
    <x v="1"/>
    <s v="P2"/>
    <x v="0"/>
    <x v="2"/>
    <m/>
    <m/>
  </r>
  <r>
    <s v="Kachin"/>
    <s v="Myitkyina"/>
    <s v="Du Kahtawng Qtr. 14"/>
    <s v="MMR001CMP012"/>
    <s v="GCA"/>
    <s v="Urban"/>
    <n v="6"/>
    <n v="28"/>
    <n v="6"/>
    <n v="31"/>
    <n v="6"/>
    <n v="31"/>
    <x v="0"/>
    <s v="P1"/>
    <x v="0"/>
    <x v="0"/>
    <m/>
    <m/>
  </r>
  <r>
    <s v="Kachin"/>
    <s v="Myitkyina"/>
    <s v="Du Kahtawng Qtr. 14"/>
    <s v="MMR001CMP012"/>
    <s v="GCA"/>
    <s v="Urban"/>
    <n v="6"/>
    <n v="28"/>
    <n v="6"/>
    <n v="31"/>
    <n v="6"/>
    <n v="31"/>
    <x v="0"/>
    <s v="P2"/>
    <x v="0"/>
    <x v="7"/>
    <m/>
    <m/>
  </r>
  <r>
    <s v="Kachin"/>
    <s v="Myitkyina"/>
    <s v="Du Kahtawng Qtr. 4"/>
    <s v="MMR001CMP010"/>
    <s v="GCA"/>
    <s v="Urban"/>
    <n v="6"/>
    <n v="39"/>
    <n v="6"/>
    <n v="39"/>
    <n v="28"/>
    <n v="145"/>
    <x v="1"/>
    <s v="P1"/>
    <x v="0"/>
    <x v="0"/>
    <m/>
    <m/>
  </r>
  <r>
    <s v="Kachin"/>
    <s v="Myitkyina"/>
    <s v="Du Kahtawng Qtr. 4"/>
    <s v="MMR001CMP010"/>
    <s v="GCA"/>
    <s v="Urban"/>
    <n v="6"/>
    <n v="39"/>
    <n v="6"/>
    <n v="39"/>
    <n v="28"/>
    <n v="145"/>
    <x v="1"/>
    <s v="P2"/>
    <x v="0"/>
    <x v="8"/>
    <m/>
    <m/>
  </r>
  <r>
    <s v="Kachin"/>
    <s v="Myitkyina"/>
    <s v="Du Kahtawng Qtr. 4"/>
    <s v="MMR001CMP010"/>
    <s v="GCA"/>
    <s v="Urban"/>
    <n v="6"/>
    <n v="39"/>
    <n v="6"/>
    <n v="39"/>
    <n v="28"/>
    <n v="145"/>
    <x v="0"/>
    <s v="P1"/>
    <x v="0"/>
    <x v="0"/>
    <m/>
    <m/>
  </r>
  <r>
    <s v="Kachin"/>
    <s v="Myitkyina"/>
    <s v="Du Kahtawng Qtr. 4"/>
    <s v="MMR001CMP010"/>
    <s v="GCA"/>
    <s v="Urban"/>
    <n v="6"/>
    <n v="39"/>
    <n v="6"/>
    <n v="39"/>
    <n v="28"/>
    <n v="145"/>
    <x v="0"/>
    <s v="P2"/>
    <x v="0"/>
    <x v="3"/>
    <m/>
    <m/>
  </r>
  <r>
    <s v="Kachin"/>
    <s v="Myitkyina"/>
    <s v="Le Kone Ziun Baptist Church "/>
    <s v="MMR001CMP014"/>
    <s v="GCA"/>
    <s v="Urban"/>
    <n v="138"/>
    <n v="697"/>
    <n v="82"/>
    <n v="467"/>
    <n v="138"/>
    <n v="697"/>
    <x v="1"/>
    <s v="P1"/>
    <x v="0"/>
    <x v="2"/>
    <m/>
    <m/>
  </r>
  <r>
    <s v="Kachin"/>
    <s v="Myitkyina"/>
    <s v="Le Kone Ziun Baptist Church "/>
    <s v="MMR001CMP014"/>
    <s v="GCA"/>
    <s v="Urban"/>
    <n v="138"/>
    <n v="697"/>
    <n v="82"/>
    <n v="467"/>
    <n v="138"/>
    <n v="697"/>
    <x v="1"/>
    <s v="P2"/>
    <x v="0"/>
    <x v="4"/>
    <m/>
    <m/>
  </r>
  <r>
    <s v="Kachin"/>
    <s v="Myitkyina"/>
    <s v="Le Kone Ziun Baptist Church "/>
    <s v="MMR001CMP014"/>
    <s v="GCA"/>
    <s v="Urban"/>
    <n v="138"/>
    <n v="697"/>
    <n v="82"/>
    <n v="467"/>
    <n v="138"/>
    <n v="697"/>
    <x v="0"/>
    <s v="P1"/>
    <x v="0"/>
    <x v="2"/>
    <m/>
    <m/>
  </r>
  <r>
    <s v="Kachin"/>
    <s v="Myitkyina"/>
    <s v="Le Kone Ziun Baptist Church "/>
    <s v="MMR001CMP014"/>
    <s v="GCA"/>
    <s v="Urban"/>
    <n v="138"/>
    <n v="697"/>
    <n v="82"/>
    <n v="467"/>
    <n v="138"/>
    <n v="697"/>
    <x v="0"/>
    <s v="P2"/>
    <x v="0"/>
    <x v="4"/>
    <m/>
    <m/>
  </r>
  <r>
    <s v="Kachin"/>
    <s v="Myitkyina"/>
    <s v="Maliyang Baptist Church"/>
    <s v="MMR001CMP016"/>
    <s v="GCA"/>
    <s v="Urban"/>
    <n v="60"/>
    <n v="293"/>
    <n v="60"/>
    <n v="293"/>
    <n v="60"/>
    <n v="293"/>
    <x v="1"/>
    <s v="P1"/>
    <x v="0"/>
    <x v="2"/>
    <m/>
    <m/>
  </r>
  <r>
    <s v="Kachin"/>
    <s v="Myitkyina"/>
    <s v="Maliyang Baptist Church"/>
    <s v="MMR001CMP016"/>
    <s v="GCA"/>
    <s v="Urban"/>
    <n v="60"/>
    <n v="293"/>
    <n v="60"/>
    <n v="293"/>
    <n v="60"/>
    <n v="293"/>
    <x v="1"/>
    <s v="P2"/>
    <x v="0"/>
    <x v="0"/>
    <m/>
    <m/>
  </r>
  <r>
    <s v="Kachin"/>
    <s v="Myitkyina"/>
    <s v="Maliyang Baptist Church"/>
    <s v="MMR001CMP016"/>
    <s v="GCA"/>
    <s v="Urban"/>
    <n v="60"/>
    <n v="293"/>
    <n v="60"/>
    <n v="293"/>
    <n v="60"/>
    <n v="293"/>
    <x v="0"/>
    <s v="P1"/>
    <x v="0"/>
    <x v="0"/>
    <m/>
    <m/>
  </r>
  <r>
    <s v="Kachin"/>
    <s v="Myitkyina"/>
    <s v="Maliyang Baptist Church"/>
    <s v="MMR001CMP016"/>
    <s v="GCA"/>
    <s v="Urban"/>
    <n v="60"/>
    <n v="293"/>
    <n v="60"/>
    <n v="293"/>
    <n v="60"/>
    <n v="293"/>
    <x v="0"/>
    <s v="P2"/>
    <x v="0"/>
    <x v="12"/>
    <m/>
    <m/>
  </r>
  <r>
    <s v="Kachin"/>
    <s v="Puta-O"/>
    <s v="Lung Sut"/>
    <s v="MMR001CMP234"/>
    <s v="GCA"/>
    <s v="Urban"/>
    <n v="59"/>
    <n v="235"/>
    <n v="59"/>
    <n v="235"/>
    <n v="59"/>
    <n v="235"/>
    <x v="1"/>
    <s v="P1"/>
    <x v="0"/>
    <x v="0"/>
    <m/>
    <m/>
  </r>
  <r>
    <s v="Kachin"/>
    <s v="Puta-O"/>
    <s v="Lung Sut"/>
    <s v="MMR001CMP234"/>
    <s v="GCA"/>
    <s v="Urban"/>
    <n v="59"/>
    <n v="235"/>
    <n v="59"/>
    <n v="235"/>
    <n v="59"/>
    <n v="235"/>
    <x v="1"/>
    <s v="P2"/>
    <x v="0"/>
    <x v="8"/>
    <m/>
    <m/>
  </r>
  <r>
    <s v="Kachin"/>
    <s v="Puta-O"/>
    <s v="Lung Sut"/>
    <s v="MMR001CMP234"/>
    <s v="GCA"/>
    <s v="Urban"/>
    <n v="59"/>
    <n v="235"/>
    <n v="59"/>
    <n v="235"/>
    <n v="59"/>
    <n v="235"/>
    <x v="0"/>
    <s v="P1"/>
    <x v="0"/>
    <x v="0"/>
    <m/>
    <m/>
  </r>
  <r>
    <s v="Kachin"/>
    <s v="Puta-O"/>
    <s v="Lung Sut"/>
    <s v="MMR001CMP234"/>
    <s v="GCA"/>
    <s v="Urban"/>
    <n v="59"/>
    <n v="235"/>
    <n v="59"/>
    <n v="235"/>
    <n v="59"/>
    <n v="235"/>
    <x v="0"/>
    <s v="P2"/>
    <x v="0"/>
    <x v="8"/>
    <m/>
    <m/>
  </r>
  <r>
    <s v="Kachin"/>
    <s v="Myitkyina"/>
    <s v="Le Kone Bethlehem Church"/>
    <s v="MMR001CMP015"/>
    <s v="GCA"/>
    <s v="Urban"/>
    <n v="108"/>
    <n v="605"/>
    <n v="17"/>
    <n v="176"/>
    <n v="96"/>
    <n v="544"/>
    <x v="1"/>
    <s v="P1"/>
    <x v="0"/>
    <x v="2"/>
    <m/>
    <m/>
  </r>
  <r>
    <s v="Kachin"/>
    <s v="Myitkyina"/>
    <s v="Le Kone Bethlehem Church"/>
    <s v="MMR001CMP015"/>
    <s v="GCA"/>
    <s v="Urban"/>
    <n v="108"/>
    <n v="605"/>
    <n v="17"/>
    <n v="176"/>
    <n v="96"/>
    <n v="544"/>
    <x v="1"/>
    <s v="P2"/>
    <x v="0"/>
    <x v="12"/>
    <m/>
    <m/>
  </r>
  <r>
    <s v="Kachin"/>
    <s v="Myitkyina"/>
    <s v="Le Kone Bethlehem Church"/>
    <s v="MMR001CMP015"/>
    <s v="GCA"/>
    <s v="Urban"/>
    <n v="108"/>
    <n v="605"/>
    <n v="17"/>
    <n v="176"/>
    <n v="96"/>
    <n v="544"/>
    <x v="0"/>
    <s v="P1"/>
    <x v="0"/>
    <x v="2"/>
    <m/>
    <m/>
  </r>
  <r>
    <s v="Kachin"/>
    <s v="Myitkyina"/>
    <s v="Le Kone Bethlehem Church"/>
    <s v="MMR001CMP015"/>
    <s v="GCA"/>
    <s v="Urban"/>
    <n v="108"/>
    <n v="605"/>
    <n v="17"/>
    <n v="176"/>
    <n v="96"/>
    <n v="544"/>
    <x v="0"/>
    <s v="P2"/>
    <x v="0"/>
    <x v="0"/>
    <m/>
    <m/>
  </r>
  <r>
    <s v="Kachin"/>
    <s v="Myitkyina"/>
    <s v="Tat Kone Baptist Church"/>
    <s v="MMR001CMP001"/>
    <s v="GCA"/>
    <s v="Urban"/>
    <n v="54"/>
    <n v="355"/>
    <n v="51"/>
    <n v="273"/>
    <n v="67"/>
    <n v="365"/>
    <x v="1"/>
    <s v="P1"/>
    <x v="0"/>
    <x v="2"/>
    <m/>
    <m/>
  </r>
  <r>
    <s v="Kachin"/>
    <s v="Myitkyina"/>
    <s v="Tat Kone Baptist Church"/>
    <s v="MMR001CMP001"/>
    <s v="GCA"/>
    <s v="Urban"/>
    <n v="54"/>
    <n v="355"/>
    <n v="51"/>
    <n v="273"/>
    <n v="67"/>
    <n v="365"/>
    <x v="1"/>
    <s v="P2"/>
    <x v="0"/>
    <x v="0"/>
    <m/>
    <m/>
  </r>
  <r>
    <s v="Kachin"/>
    <s v="Myitkyina"/>
    <s v="Tat Kone Baptist Church"/>
    <s v="MMR001CMP001"/>
    <s v="GCA"/>
    <s v="Urban"/>
    <n v="54"/>
    <n v="355"/>
    <n v="51"/>
    <n v="273"/>
    <n v="67"/>
    <n v="365"/>
    <x v="0"/>
    <s v="P1"/>
    <x v="0"/>
    <x v="2"/>
    <m/>
    <m/>
  </r>
  <r>
    <s v="Kachin"/>
    <s v="Myitkyina"/>
    <s v="Tat Kone Baptist Church"/>
    <s v="MMR001CMP001"/>
    <s v="GCA"/>
    <s v="Urban"/>
    <n v="54"/>
    <n v="355"/>
    <n v="51"/>
    <n v="273"/>
    <n v="67"/>
    <n v="365"/>
    <x v="0"/>
    <s v="P2"/>
    <x v="0"/>
    <x v="0"/>
    <m/>
    <m/>
  </r>
  <r>
    <s v="Kachin"/>
    <s v="Myitkyina"/>
    <s v="Jan Mai Kawng Baptist Church"/>
    <s v="MMR001CMP018"/>
    <s v="GCA"/>
    <s v="Urban"/>
    <n v="203"/>
    <n v="1072"/>
    <n v="198"/>
    <n v="1084"/>
    <n v="204"/>
    <n v="1104"/>
    <x v="1"/>
    <s v="P1"/>
    <x v="0"/>
    <x v="2"/>
    <m/>
    <m/>
  </r>
  <r>
    <s v="Kachin"/>
    <s v="Myitkyina"/>
    <s v="Jan Mai Kawng Baptist Church"/>
    <s v="MMR001CMP018"/>
    <s v="GCA"/>
    <s v="Urban"/>
    <n v="203"/>
    <n v="1072"/>
    <n v="198"/>
    <n v="1084"/>
    <n v="204"/>
    <n v="1104"/>
    <x v="1"/>
    <s v="P2"/>
    <x v="0"/>
    <x v="0"/>
    <m/>
    <m/>
  </r>
  <r>
    <s v="Kachin"/>
    <s v="Myitkyina"/>
    <s v="Jan Mai Kawng Baptist Church"/>
    <s v="MMR001CMP018"/>
    <s v="GCA"/>
    <s v="Urban"/>
    <n v="203"/>
    <n v="1072"/>
    <n v="198"/>
    <n v="1084"/>
    <n v="204"/>
    <n v="1104"/>
    <x v="0"/>
    <s v="P1"/>
    <x v="0"/>
    <x v="0"/>
    <m/>
    <m/>
  </r>
  <r>
    <s v="Kachin"/>
    <s v="Myitkyina"/>
    <s v="Jan Mai Kawng Baptist Church"/>
    <s v="MMR001CMP018"/>
    <s v="GCA"/>
    <s v="Urban"/>
    <n v="203"/>
    <n v="1072"/>
    <n v="198"/>
    <n v="1084"/>
    <n v="204"/>
    <n v="1104"/>
    <x v="0"/>
    <s v="P2"/>
    <x v="0"/>
    <x v="3"/>
    <m/>
    <m/>
  </r>
  <r>
    <s v="Kachin"/>
    <s v="Waingmaw"/>
    <s v="Maina Lawang Baptist Church"/>
    <s v="MMR001CMP039"/>
    <s v="GCA"/>
    <s v="Rural"/>
    <n v="48"/>
    <n v="199"/>
    <n v="46"/>
    <n v="192"/>
    <n v="46"/>
    <n v="192"/>
    <x v="1"/>
    <s v="P1"/>
    <x v="0"/>
    <x v="6"/>
    <m/>
    <m/>
  </r>
  <r>
    <s v="Kachin"/>
    <s v="Waingmaw"/>
    <s v="Maina Lawang Baptist Church"/>
    <s v="MMR001CMP039"/>
    <s v="GCA"/>
    <s v="Rural"/>
    <n v="48"/>
    <n v="199"/>
    <n v="46"/>
    <n v="192"/>
    <n v="46"/>
    <n v="192"/>
    <x v="1"/>
    <s v="P2"/>
    <x v="0"/>
    <x v="5"/>
    <m/>
    <m/>
  </r>
  <r>
    <s v="Kachin"/>
    <s v="Waingmaw"/>
    <s v="Maina Lawang Baptist Church"/>
    <s v="MMR001CMP039"/>
    <s v="GCA"/>
    <s v="Rural"/>
    <n v="48"/>
    <n v="199"/>
    <n v="46"/>
    <n v="192"/>
    <n v="46"/>
    <n v="192"/>
    <x v="0"/>
    <s v="P1"/>
    <x v="0"/>
    <x v="2"/>
    <m/>
    <m/>
  </r>
  <r>
    <s v="Kachin"/>
    <s v="Waingmaw"/>
    <s v="Maina Lawang Baptist Church"/>
    <s v="MMR001CMP039"/>
    <s v="GCA"/>
    <s v="Rural"/>
    <n v="48"/>
    <n v="199"/>
    <n v="46"/>
    <n v="192"/>
    <n v="46"/>
    <n v="192"/>
    <x v="0"/>
    <s v="P2"/>
    <x v="0"/>
    <x v="0"/>
    <m/>
    <m/>
  </r>
  <r>
    <s v="Kachin"/>
    <s v="Myitkyina"/>
    <s v="Shwe Zet Baptist Church"/>
    <s v="MMR001CMP009"/>
    <s v="GCA"/>
    <s v="Urban"/>
    <n v="90"/>
    <n v="487"/>
    <n v="75"/>
    <n v="423"/>
    <n v="91"/>
    <n v="491"/>
    <x v="1"/>
    <s v="P1"/>
    <x v="0"/>
    <x v="2"/>
    <m/>
    <m/>
  </r>
  <r>
    <s v="Kachin"/>
    <s v="Myitkyina"/>
    <s v="Shwe Zet Baptist Church"/>
    <s v="MMR001CMP009"/>
    <s v="GCA"/>
    <s v="Urban"/>
    <n v="90"/>
    <n v="487"/>
    <n v="75"/>
    <n v="423"/>
    <n v="91"/>
    <n v="491"/>
    <x v="1"/>
    <s v="P2"/>
    <x v="0"/>
    <x v="8"/>
    <m/>
    <m/>
  </r>
  <r>
    <s v="Kachin"/>
    <s v="Myitkyina"/>
    <s v="Shwe Zet Baptist Church"/>
    <s v="MMR001CMP009"/>
    <s v="GCA"/>
    <s v="Urban"/>
    <n v="90"/>
    <n v="487"/>
    <n v="75"/>
    <n v="423"/>
    <n v="91"/>
    <n v="491"/>
    <x v="0"/>
    <s v="P1"/>
    <x v="0"/>
    <x v="0"/>
    <m/>
    <m/>
  </r>
  <r>
    <s v="Kachin"/>
    <s v="Myitkyina"/>
    <s v="Shwe Zet Baptist Church"/>
    <s v="MMR001CMP009"/>
    <s v="GCA"/>
    <s v="Urban"/>
    <n v="90"/>
    <n v="487"/>
    <n v="75"/>
    <n v="423"/>
    <n v="91"/>
    <n v="491"/>
    <x v="0"/>
    <s v="P2"/>
    <x v="0"/>
    <x v="3"/>
    <m/>
    <m/>
  </r>
  <r>
    <s v="Kachin"/>
    <s v="Waingmaw"/>
    <s v="Maina KBC (Bawng Ring)"/>
    <s v="MMR001CMP040"/>
    <s v="GCA"/>
    <s v="Rural"/>
    <n v="428"/>
    <n v="2219"/>
    <n v="396"/>
    <n v="2120"/>
    <n v="396"/>
    <n v="2120"/>
    <x v="1"/>
    <s v="P1"/>
    <x v="0"/>
    <x v="2"/>
    <m/>
    <m/>
  </r>
  <r>
    <s v="Kachin"/>
    <s v="Waingmaw"/>
    <s v="Maina KBC (Bawng Ring)"/>
    <s v="MMR001CMP040"/>
    <s v="GCA"/>
    <s v="Rural"/>
    <n v="428"/>
    <n v="2219"/>
    <n v="396"/>
    <n v="2120"/>
    <n v="396"/>
    <n v="2120"/>
    <x v="1"/>
    <s v="P2"/>
    <x v="0"/>
    <x v="0"/>
    <m/>
    <m/>
  </r>
  <r>
    <s v="Kachin"/>
    <s v="Waingmaw"/>
    <s v="Maina KBC (Bawng Ring)"/>
    <s v="MMR001CMP040"/>
    <s v="GCA"/>
    <s v="Rural"/>
    <n v="428"/>
    <n v="2219"/>
    <n v="396"/>
    <n v="2120"/>
    <n v="396"/>
    <n v="2120"/>
    <x v="0"/>
    <s v="P1"/>
    <x v="0"/>
    <x v="2"/>
    <m/>
    <m/>
  </r>
  <r>
    <s v="Kachin"/>
    <s v="Hpakant"/>
    <s v="Hpakant Baptist Church, Nam Ma Hpit"/>
    <s v="MMR001CMP229"/>
    <s v="GCA"/>
    <s v="Rural"/>
    <n v="116"/>
    <n v="530"/>
    <n v="104"/>
    <n v="504"/>
    <n v="104"/>
    <n v="504"/>
    <x v="0"/>
    <s v="P2"/>
    <x v="1"/>
    <x v="3"/>
    <m/>
    <m/>
  </r>
  <r>
    <s v="Kachin"/>
    <s v="Hpakant"/>
    <s v="Hpakant Baptist Church, Nam Ma Hpit"/>
    <s v="MMR001CMP229"/>
    <s v="GCA"/>
    <s v="Rural"/>
    <n v="116"/>
    <n v="530"/>
    <n v="104"/>
    <n v="504"/>
    <n v="104"/>
    <n v="504"/>
    <x v="1"/>
    <s v="P1"/>
    <x v="1"/>
    <x v="1"/>
    <m/>
    <m/>
  </r>
  <r>
    <s v="Kachin"/>
    <s v="Hpakant"/>
    <s v="Hpakant Baptist Church, Nam Ma Hpit"/>
    <s v="MMR001CMP229"/>
    <s v="GCA"/>
    <s v="Rural"/>
    <n v="116"/>
    <n v="530"/>
    <n v="104"/>
    <n v="504"/>
    <n v="104"/>
    <n v="504"/>
    <x v="0"/>
    <s v="P1"/>
    <x v="1"/>
    <x v="1"/>
    <m/>
    <m/>
  </r>
  <r>
    <s v="Kachin"/>
    <s v="Hpakant"/>
    <s v="Hpakant Baptist Church, Nam Ma Hpit"/>
    <s v="MMR001CMP229"/>
    <s v="GCA"/>
    <s v="Rural"/>
    <n v="116"/>
    <n v="530"/>
    <n v="104"/>
    <n v="504"/>
    <n v="104"/>
    <n v="504"/>
    <x v="1"/>
    <s v="P2"/>
    <x v="1"/>
    <x v="6"/>
    <m/>
    <m/>
  </r>
  <r>
    <s v="Kachin"/>
    <s v="Hpakant"/>
    <s v="Ku Day Maw KBC"/>
    <s v="MMR001CMP231"/>
    <s v="GCA"/>
    <s v="Rural"/>
    <n v="46"/>
    <n v="225"/>
    <n v="50"/>
    <n v="242"/>
    <n v="50"/>
    <n v="242"/>
    <x v="1"/>
    <s v="P1"/>
    <x v="1"/>
    <x v="1"/>
    <m/>
    <m/>
  </r>
  <r>
    <s v="Kachin"/>
    <s v="Hpakant"/>
    <s v="Ku Day Maw KBC"/>
    <s v="MMR001CMP231"/>
    <s v="GCA"/>
    <s v="Rural"/>
    <n v="46"/>
    <n v="225"/>
    <n v="50"/>
    <n v="242"/>
    <n v="50"/>
    <n v="242"/>
    <x v="0"/>
    <s v="P2"/>
    <x v="1"/>
    <x v="2"/>
    <m/>
    <m/>
  </r>
  <r>
    <s v="Kachin"/>
    <s v="Hpakant"/>
    <s v="Ku Day Maw KBC"/>
    <s v="MMR001CMP231"/>
    <s v="GCA"/>
    <s v="Rural"/>
    <n v="46"/>
    <n v="225"/>
    <n v="50"/>
    <n v="242"/>
    <n v="50"/>
    <n v="242"/>
    <x v="1"/>
    <s v="P2"/>
    <x v="1"/>
    <x v="2"/>
    <m/>
    <m/>
  </r>
  <r>
    <s v="Kachin"/>
    <s v="Hpakant"/>
    <s v="Ku Day Maw KBC"/>
    <s v="MMR001CMP231"/>
    <s v="GCA"/>
    <s v="Rural"/>
    <n v="46"/>
    <n v="225"/>
    <n v="50"/>
    <n v="242"/>
    <n v="50"/>
    <n v="242"/>
    <x v="0"/>
    <s v="P1"/>
    <x v="1"/>
    <x v="1"/>
    <m/>
    <m/>
  </r>
  <r>
    <s v="Kachin"/>
    <s v="Hpakant"/>
    <s v="Sai Nai Baptish Church, Maw Shan Vil., Seki Mu"/>
    <s v="MMR001CMP183"/>
    <s v="GCA"/>
    <s v="Mixed"/>
    <n v="8"/>
    <n v="40"/>
    <n v="8"/>
    <m/>
    <n v="8"/>
    <n v="0"/>
    <x v="1"/>
    <s v="P1"/>
    <x v="0"/>
    <x v="0"/>
    <m/>
    <m/>
  </r>
  <r>
    <s v="Kachin"/>
    <s v="Hpakant"/>
    <s v="Sai Nai Baptish Church, Maw Shan Vil., Seki Mu"/>
    <s v="MMR001CMP183"/>
    <s v="GCA"/>
    <s v="Mixed"/>
    <n v="8"/>
    <n v="40"/>
    <n v="8"/>
    <m/>
    <n v="8"/>
    <n v="0"/>
    <x v="1"/>
    <s v="P2"/>
    <x v="0"/>
    <x v="8"/>
    <m/>
    <m/>
  </r>
  <r>
    <s v="Kachin"/>
    <s v="Hpakant"/>
    <s v="Sai Nai Baptish Church, Maw Shan Vil., Seki Mu"/>
    <s v="MMR001CMP183"/>
    <s v="GCA"/>
    <s v="Mixed"/>
    <n v="8"/>
    <n v="40"/>
    <n v="8"/>
    <m/>
    <n v="8"/>
    <n v="0"/>
    <x v="0"/>
    <s v="P1"/>
    <x v="0"/>
    <x v="0"/>
    <m/>
    <m/>
  </r>
  <r>
    <s v="Kachin"/>
    <s v="Hpakant"/>
    <s v="Sai Nai Baptish Church, Maw Shan Vil., Seki Mu"/>
    <s v="MMR001CMP183"/>
    <s v="GCA"/>
    <s v="Mixed"/>
    <n v="8"/>
    <n v="40"/>
    <n v="8"/>
    <m/>
    <n v="8"/>
    <n v="0"/>
    <x v="0"/>
    <s v="P2"/>
    <x v="0"/>
    <x v="5"/>
    <m/>
    <m/>
  </r>
  <r>
    <s v="Kachin"/>
    <s v="Mansi"/>
    <s v="Maing Khaung Catholic Church"/>
    <s v="MMR001CMP223"/>
    <s v="GCA"/>
    <s v="Rural"/>
    <n v="123"/>
    <n v="582"/>
    <n v="130"/>
    <n v="600"/>
    <n v="142"/>
    <n v="0"/>
    <x v="1"/>
    <s v="P1"/>
    <x v="0"/>
    <x v="2"/>
    <m/>
    <m/>
  </r>
  <r>
    <s v="Kachin"/>
    <s v="Mansi"/>
    <s v="Maing Khaung Catholic Church"/>
    <s v="MMR001CMP223"/>
    <s v="GCA"/>
    <s v="Rural"/>
    <n v="123"/>
    <n v="582"/>
    <n v="130"/>
    <n v="600"/>
    <n v="142"/>
    <n v="0"/>
    <x v="1"/>
    <s v="P2"/>
    <x v="0"/>
    <x v="2"/>
    <m/>
    <m/>
  </r>
  <r>
    <s v="Kachin"/>
    <s v="Mansi"/>
    <s v="Maing Khaung Catholic Church"/>
    <s v="MMR001CMP223"/>
    <s v="GCA"/>
    <s v="Rural"/>
    <n v="123"/>
    <n v="582"/>
    <n v="130"/>
    <n v="600"/>
    <n v="142"/>
    <n v="0"/>
    <x v="0"/>
    <s v="P1"/>
    <x v="0"/>
    <x v="1"/>
    <m/>
    <m/>
  </r>
  <r>
    <s v="Kachin"/>
    <s v="Mansi"/>
    <s v="Maing Khaung Catholic Church"/>
    <s v="MMR001CMP223"/>
    <s v="GCA"/>
    <s v="Rural"/>
    <n v="123"/>
    <n v="582"/>
    <n v="130"/>
    <n v="600"/>
    <n v="142"/>
    <n v="0"/>
    <x v="0"/>
    <s v="P2"/>
    <x v="0"/>
    <x v="0"/>
    <m/>
    <m/>
  </r>
  <r>
    <s v="Kachin"/>
    <s v="Momauk"/>
    <s v="Man Bung Catholic compound"/>
    <s v="MMR001CMP062"/>
    <s v="GCA"/>
    <s v="Urban"/>
    <n v="261"/>
    <n v="1155"/>
    <n v="259"/>
    <n v="1160"/>
    <n v="259"/>
    <n v="0"/>
    <x v="1"/>
    <s v="P1"/>
    <x v="0"/>
    <x v="2"/>
    <m/>
    <m/>
  </r>
  <r>
    <s v="Kachin"/>
    <s v="Momauk"/>
    <s v="Man Bung Catholic compound"/>
    <s v="MMR001CMP062"/>
    <s v="GCA"/>
    <s v="Urban"/>
    <n v="261"/>
    <n v="1155"/>
    <n v="259"/>
    <n v="1160"/>
    <n v="259"/>
    <n v="0"/>
    <x v="1"/>
    <s v="P2"/>
    <x v="0"/>
    <x v="6"/>
    <m/>
    <m/>
  </r>
  <r>
    <s v="Kachin"/>
    <s v="Momauk"/>
    <s v="Man Bung Catholic compound"/>
    <s v="MMR001CMP062"/>
    <s v="GCA"/>
    <s v="Urban"/>
    <n v="261"/>
    <n v="1155"/>
    <n v="259"/>
    <n v="1160"/>
    <n v="259"/>
    <n v="0"/>
    <x v="0"/>
    <s v="P1"/>
    <x v="0"/>
    <x v="2"/>
    <m/>
    <m/>
  </r>
  <r>
    <s v="Kachin"/>
    <s v="Momauk"/>
    <s v="Man Bung Catholic compound"/>
    <s v="MMR001CMP062"/>
    <s v="GCA"/>
    <s v="Urban"/>
    <n v="261"/>
    <n v="1155"/>
    <n v="259"/>
    <n v="1160"/>
    <n v="259"/>
    <n v="0"/>
    <x v="0"/>
    <s v="P2"/>
    <x v="0"/>
    <x v="0"/>
    <m/>
    <m/>
  </r>
  <r>
    <s v="Kachin"/>
    <s v="Momauk"/>
    <s v="Pa Kahtawng "/>
    <s v="MMR001CMP126"/>
    <s v="NGCA"/>
    <s v="Mixed"/>
    <n v="677"/>
    <n v="3622"/>
    <n v="678"/>
    <n v="3741"/>
    <n v="678"/>
    <n v="0"/>
    <x v="1"/>
    <s v="P1"/>
    <x v="0"/>
    <x v="2"/>
    <m/>
    <m/>
  </r>
  <r>
    <s v="Kachin"/>
    <s v="Momauk"/>
    <s v="Pa Kahtawng "/>
    <s v="MMR001CMP126"/>
    <s v="NGCA"/>
    <s v="Mixed"/>
    <n v="677"/>
    <n v="3622"/>
    <n v="678"/>
    <n v="3741"/>
    <n v="678"/>
    <n v="0"/>
    <x v="1"/>
    <s v="P2"/>
    <x v="0"/>
    <x v="12"/>
    <m/>
    <m/>
  </r>
  <r>
    <s v="Kachin"/>
    <s v="Momauk"/>
    <s v="Pa Kahtawng "/>
    <s v="MMR001CMP126"/>
    <s v="NGCA"/>
    <s v="Mixed"/>
    <n v="677"/>
    <n v="3622"/>
    <n v="678"/>
    <n v="3741"/>
    <n v="678"/>
    <n v="0"/>
    <x v="0"/>
    <s v="P1"/>
    <x v="0"/>
    <x v="2"/>
    <m/>
    <m/>
  </r>
  <r>
    <s v="Kachin"/>
    <s v="Momauk"/>
    <s v="Pa Kahtawng "/>
    <s v="MMR001CMP126"/>
    <s v="NGCA"/>
    <s v="Mixed"/>
    <n v="677"/>
    <n v="3622"/>
    <n v="678"/>
    <n v="3741"/>
    <n v="678"/>
    <n v="0"/>
    <x v="0"/>
    <s v="P2"/>
    <x v="0"/>
    <x v="12"/>
    <m/>
    <m/>
  </r>
  <r>
    <s v="Kachin"/>
    <s v="Bhamo"/>
    <s v="Nant Hlaing Church"/>
    <s v="MMR001CMP054"/>
    <s v="GCA"/>
    <s v="Rural"/>
    <n v="20"/>
    <n v="103"/>
    <n v="19"/>
    <n v="108"/>
    <n v="19"/>
    <n v="0"/>
    <x v="1"/>
    <s v="P1"/>
    <x v="0"/>
    <x v="1"/>
    <m/>
    <m/>
  </r>
  <r>
    <s v="Kachin"/>
    <s v="Bhamo"/>
    <s v="Nant Hlaing Church"/>
    <s v="MMR001CMP054"/>
    <s v="GCA"/>
    <s v="Rural"/>
    <n v="20"/>
    <n v="103"/>
    <n v="19"/>
    <n v="108"/>
    <n v="19"/>
    <n v="0"/>
    <x v="1"/>
    <s v="P2"/>
    <x v="0"/>
    <x v="2"/>
    <m/>
    <m/>
  </r>
  <r>
    <s v="Kachin"/>
    <s v="Bhamo"/>
    <s v="Nant Hlaing Church"/>
    <s v="MMR001CMP054"/>
    <s v="GCA"/>
    <s v="Rural"/>
    <n v="20"/>
    <n v="103"/>
    <n v="19"/>
    <n v="108"/>
    <n v="19"/>
    <n v="0"/>
    <x v="0"/>
    <s v="P1"/>
    <x v="0"/>
    <x v="1"/>
    <m/>
    <m/>
  </r>
  <r>
    <s v="Kachin"/>
    <s v="Bhamo"/>
    <s v="Nant Hlaing Church"/>
    <s v="MMR001CMP054"/>
    <s v="GCA"/>
    <s v="Rural"/>
    <n v="20"/>
    <n v="103"/>
    <n v="19"/>
    <n v="108"/>
    <n v="19"/>
    <n v="0"/>
    <x v="0"/>
    <s v="P2"/>
    <x v="0"/>
    <x v="2"/>
    <m/>
    <m/>
  </r>
  <r>
    <s v="Kachin"/>
    <s v="Bhamo"/>
    <s v="AD-2000 Tharthana Compound"/>
    <s v="MMR001CMP050"/>
    <s v="GCA"/>
    <s v="Urban"/>
    <n v="274"/>
    <n v="1349"/>
    <n v="255"/>
    <n v="1126"/>
    <n v="255"/>
    <n v="0"/>
    <x v="1"/>
    <s v="P1"/>
    <x v="0"/>
    <x v="1"/>
    <m/>
    <m/>
  </r>
  <r>
    <s v="Kachin"/>
    <s v="Bhamo"/>
    <s v="AD-2000 Tharthana Compound"/>
    <s v="MMR001CMP050"/>
    <s v="GCA"/>
    <s v="Urban"/>
    <n v="274"/>
    <n v="1349"/>
    <n v="255"/>
    <n v="1126"/>
    <n v="255"/>
    <n v="0"/>
    <x v="1"/>
    <s v="P2"/>
    <x v="0"/>
    <x v="2"/>
    <m/>
    <m/>
  </r>
  <r>
    <s v="Kachin"/>
    <s v="Bhamo"/>
    <s v="AD-2000 Tharthana Compound"/>
    <s v="MMR001CMP050"/>
    <s v="GCA"/>
    <s v="Urban"/>
    <n v="274"/>
    <n v="1349"/>
    <n v="255"/>
    <n v="1126"/>
    <n v="255"/>
    <n v="0"/>
    <x v="0"/>
    <s v="P1"/>
    <x v="0"/>
    <x v="1"/>
    <m/>
    <m/>
  </r>
  <r>
    <s v="Kachin"/>
    <s v="Bhamo"/>
    <s v="AD-2000 Tharthana Compound"/>
    <s v="MMR001CMP050"/>
    <s v="GCA"/>
    <s v="Urban"/>
    <n v="274"/>
    <n v="1349"/>
    <n v="255"/>
    <n v="1126"/>
    <n v="255"/>
    <n v="0"/>
    <x v="0"/>
    <s v="P2"/>
    <x v="0"/>
    <x v="7"/>
    <m/>
    <m/>
  </r>
  <r>
    <s v="Kachin"/>
    <s v="Shwegu"/>
    <s v="Shwe Gu Catholic Church"/>
    <s v="MMR001CMP068"/>
    <s v="GCA"/>
    <s v="Urban"/>
    <n v="41"/>
    <n v="152"/>
    <n v="38"/>
    <n v="165"/>
    <n v="38"/>
    <n v="0"/>
    <x v="1"/>
    <s v="P1"/>
    <x v="0"/>
    <x v="1"/>
    <m/>
    <m/>
  </r>
  <r>
    <s v="Kachin"/>
    <s v="Shwegu"/>
    <s v="Shwe Gu Catholic Church"/>
    <s v="MMR001CMP068"/>
    <s v="GCA"/>
    <s v="Urban"/>
    <n v="41"/>
    <n v="152"/>
    <n v="38"/>
    <n v="165"/>
    <n v="38"/>
    <n v="0"/>
    <x v="1"/>
    <s v="P2"/>
    <x v="0"/>
    <x v="2"/>
    <m/>
    <m/>
  </r>
  <r>
    <s v="Kachin"/>
    <s v="Shwegu"/>
    <s v="Shwe Gu Catholic Church"/>
    <s v="MMR001CMP068"/>
    <s v="GCA"/>
    <s v="Urban"/>
    <n v="41"/>
    <n v="152"/>
    <n v="38"/>
    <n v="165"/>
    <n v="38"/>
    <n v="0"/>
    <x v="0"/>
    <s v="P1"/>
    <x v="0"/>
    <x v="2"/>
    <m/>
    <m/>
  </r>
  <r>
    <s v="Kachin"/>
    <s v="Shwegu"/>
    <s v="Shwe Gu Catholic Church"/>
    <s v="MMR001CMP068"/>
    <s v="GCA"/>
    <s v="Urban"/>
    <n v="41"/>
    <n v="152"/>
    <n v="38"/>
    <n v="165"/>
    <n v="38"/>
    <n v="0"/>
    <x v="0"/>
    <s v="P2"/>
    <x v="0"/>
    <x v="0"/>
    <m/>
    <m/>
  </r>
  <r>
    <s v="Kachin"/>
    <s v="Mansi"/>
    <s v="Bum Tsit Pa "/>
    <s v="MMR001CMP129"/>
    <s v="NGCA"/>
    <s v="Rural"/>
    <n v="245"/>
    <n v="1232"/>
    <n v="425"/>
    <n v="1982"/>
    <n v="425"/>
    <n v="0"/>
    <x v="1"/>
    <s v="P1"/>
    <x v="0"/>
    <x v="2"/>
    <m/>
    <m/>
  </r>
  <r>
    <s v="Kachin"/>
    <s v="Mansi"/>
    <s v="Bum Tsit Pa "/>
    <s v="MMR001CMP129"/>
    <s v="NGCA"/>
    <s v="Rural"/>
    <n v="245"/>
    <n v="1232"/>
    <n v="425"/>
    <n v="1982"/>
    <n v="425"/>
    <n v="0"/>
    <x v="1"/>
    <s v="P2"/>
    <x v="0"/>
    <x v="6"/>
    <m/>
    <m/>
  </r>
  <r>
    <s v="Kachin"/>
    <s v="Mansi"/>
    <s v="Bum Tsit Pa "/>
    <s v="MMR001CMP129"/>
    <s v="NGCA"/>
    <s v="Rural"/>
    <n v="245"/>
    <n v="1232"/>
    <n v="425"/>
    <n v="1982"/>
    <n v="425"/>
    <n v="0"/>
    <x v="0"/>
    <s v="P1"/>
    <x v="0"/>
    <x v="1"/>
    <m/>
    <m/>
  </r>
  <r>
    <s v="Kachin"/>
    <s v="Mansi"/>
    <s v="Bum Tsit Pa "/>
    <s v="MMR001CMP129"/>
    <s v="NGCA"/>
    <s v="Rural"/>
    <n v="245"/>
    <n v="1232"/>
    <n v="425"/>
    <n v="1982"/>
    <n v="425"/>
    <n v="0"/>
    <x v="0"/>
    <s v="P2"/>
    <x v="0"/>
    <x v="0"/>
    <m/>
    <m/>
  </r>
  <r>
    <s v="Kachin"/>
    <s v="Mansi"/>
    <s v="Man Wing Catholic Church 2"/>
    <s v="MMR001CMP132"/>
    <s v="GCA"/>
    <s v="Rural"/>
    <n v="458"/>
    <n v="2139"/>
    <n v="144"/>
    <n v="520"/>
    <n v="144"/>
    <n v="0"/>
    <x v="1"/>
    <s v="P1"/>
    <x v="0"/>
    <x v="1"/>
    <m/>
    <m/>
  </r>
  <r>
    <s v="Kachin"/>
    <s v="Mansi"/>
    <s v="Man Wing Catholic Church 2"/>
    <s v="MMR001CMP132"/>
    <s v="GCA"/>
    <s v="Rural"/>
    <n v="458"/>
    <n v="2139"/>
    <n v="144"/>
    <n v="520"/>
    <n v="144"/>
    <n v="0"/>
    <x v="1"/>
    <s v="P2"/>
    <x v="0"/>
    <x v="5"/>
    <m/>
    <m/>
  </r>
  <r>
    <s v="Kachin"/>
    <s v="Mansi"/>
    <s v="Man Wing Catholic Church 2"/>
    <s v="MMR001CMP132"/>
    <s v="GCA"/>
    <s v="Rural"/>
    <n v="458"/>
    <n v="2139"/>
    <n v="144"/>
    <n v="520"/>
    <n v="144"/>
    <n v="0"/>
    <x v="0"/>
    <s v="P1"/>
    <x v="0"/>
    <x v="0"/>
    <m/>
    <m/>
  </r>
  <r>
    <s v="Kachin"/>
    <s v="Mansi"/>
    <s v="Man Wing Catholic Church 2"/>
    <s v="MMR001CMP132"/>
    <s v="GCA"/>
    <s v="Rural"/>
    <n v="458"/>
    <n v="2139"/>
    <n v="144"/>
    <n v="520"/>
    <n v="144"/>
    <n v="0"/>
    <x v="0"/>
    <s v="P2"/>
    <x v="0"/>
    <x v="5"/>
    <m/>
    <m/>
  </r>
  <r>
    <s v="Kachin"/>
    <s v="Mansi"/>
    <s v="Man Wing Catholic Church 1"/>
    <s v="MMR001CMP228"/>
    <s v="GCA"/>
    <s v="Rural"/>
    <n v="123"/>
    <n v="555"/>
    <n v="443"/>
    <n v="2248"/>
    <n v="443"/>
    <n v="0"/>
    <x v="1"/>
    <s v="P1"/>
    <x v="0"/>
    <x v="1"/>
    <m/>
    <m/>
  </r>
  <r>
    <s v="Kachin"/>
    <s v="Mansi"/>
    <s v="Man Wing Catholic Church 1"/>
    <s v="MMR001CMP228"/>
    <s v="GCA"/>
    <s v="Rural"/>
    <n v="123"/>
    <n v="555"/>
    <n v="443"/>
    <n v="2248"/>
    <n v="443"/>
    <n v="0"/>
    <x v="1"/>
    <s v="P2"/>
    <x v="0"/>
    <x v="2"/>
    <m/>
    <m/>
  </r>
  <r>
    <s v="Kachin"/>
    <s v="Mansi"/>
    <s v="Man Wing Catholic Church 1"/>
    <s v="MMR001CMP228"/>
    <s v="GCA"/>
    <s v="Rural"/>
    <n v="123"/>
    <n v="555"/>
    <n v="443"/>
    <n v="2248"/>
    <n v="443"/>
    <n v="0"/>
    <x v="0"/>
    <s v="P1"/>
    <x v="0"/>
    <x v="1"/>
    <m/>
    <m/>
  </r>
  <r>
    <s v="Kachin"/>
    <s v="Mansi"/>
    <s v="Man Wing Catholic Church 1"/>
    <s v="MMR001CMP228"/>
    <s v="GCA"/>
    <s v="Rural"/>
    <n v="123"/>
    <n v="555"/>
    <n v="443"/>
    <n v="2248"/>
    <n v="443"/>
    <n v="0"/>
    <x v="0"/>
    <s v="P2"/>
    <x v="0"/>
    <x v="2"/>
    <m/>
    <m/>
  </r>
  <r>
    <s v="Kachin"/>
    <s v="Mansi"/>
    <s v="Lana Zup Ja "/>
    <s v="MMR001CMP128"/>
    <s v="NGCA"/>
    <s v="Rural"/>
    <n v="545"/>
    <n v="2560"/>
    <n v="553"/>
    <n v="2692"/>
    <n v="553"/>
    <n v="0"/>
    <x v="1"/>
    <s v="P1"/>
    <x v="0"/>
    <x v="1"/>
    <m/>
    <m/>
  </r>
  <r>
    <s v="Kachin"/>
    <s v="Mansi"/>
    <s v="Lana Zup Ja "/>
    <s v="MMR001CMP128"/>
    <s v="NGCA"/>
    <s v="Rural"/>
    <n v="545"/>
    <n v="2560"/>
    <n v="553"/>
    <n v="2692"/>
    <n v="553"/>
    <n v="0"/>
    <x v="1"/>
    <s v="P2"/>
    <x v="0"/>
    <x v="2"/>
    <m/>
    <m/>
  </r>
  <r>
    <s v="Kachin"/>
    <s v="Mansi"/>
    <s v="Lana Zup Ja "/>
    <s v="MMR001CMP128"/>
    <s v="NGCA"/>
    <s v="Rural"/>
    <n v="545"/>
    <n v="2560"/>
    <n v="553"/>
    <n v="2692"/>
    <n v="553"/>
    <n v="0"/>
    <x v="0"/>
    <s v="P1"/>
    <x v="0"/>
    <x v="1"/>
    <m/>
    <m/>
  </r>
  <r>
    <s v="Kachin"/>
    <s v="Mansi"/>
    <s v="Lana Zup Ja "/>
    <s v="MMR001CMP128"/>
    <s v="NGCA"/>
    <s v="Rural"/>
    <n v="545"/>
    <n v="2560"/>
    <n v="553"/>
    <n v="2692"/>
    <n v="553"/>
    <n v="0"/>
    <x v="0"/>
    <s v="P2"/>
    <x v="0"/>
    <x v="2"/>
    <m/>
    <m/>
  </r>
  <r>
    <s v="Kachin"/>
    <s v="Momauk"/>
    <s v="Loi Je Catholic Church"/>
    <s v="MMR001CMP069"/>
    <s v="GCA"/>
    <s v="Urban"/>
    <n v="124"/>
    <n v="544"/>
    <n v="124"/>
    <n v="633"/>
    <n v="124"/>
    <n v="0"/>
    <x v="1"/>
    <s v="P1"/>
    <x v="0"/>
    <x v="1"/>
    <m/>
    <m/>
  </r>
  <r>
    <s v="Kachin"/>
    <s v="Momauk"/>
    <s v="Loi Je Catholic Church"/>
    <s v="MMR001CMP069"/>
    <s v="GCA"/>
    <s v="Urban"/>
    <n v="124"/>
    <n v="544"/>
    <n v="124"/>
    <n v="633"/>
    <n v="124"/>
    <n v="0"/>
    <x v="1"/>
    <s v="P2"/>
    <x v="0"/>
    <x v="2"/>
    <m/>
    <m/>
  </r>
  <r>
    <s v="Kachin"/>
    <s v="Momauk"/>
    <s v="Loi Je Catholic Church"/>
    <s v="MMR001CMP069"/>
    <s v="GCA"/>
    <s v="Urban"/>
    <n v="124"/>
    <n v="544"/>
    <n v="124"/>
    <n v="633"/>
    <n v="124"/>
    <n v="0"/>
    <x v="0"/>
    <s v="P1"/>
    <x v="0"/>
    <x v="1"/>
    <m/>
    <m/>
  </r>
  <r>
    <s v="Kachin"/>
    <s v="Momauk"/>
    <s v="Loi Je Catholic Church"/>
    <s v="MMR001CMP069"/>
    <s v="GCA"/>
    <s v="Urban"/>
    <n v="124"/>
    <n v="544"/>
    <n v="124"/>
    <n v="633"/>
    <n v="124"/>
    <n v="0"/>
    <x v="0"/>
    <s v="P2"/>
    <x v="0"/>
    <x v="0"/>
    <m/>
    <m/>
  </r>
  <r>
    <s v="Kachin"/>
    <s v="Momauk"/>
    <s v="Nhkawng Pa "/>
    <s v="MMR001CMP131"/>
    <s v="NGCA"/>
    <s v="Rural"/>
    <n v="375"/>
    <n v="1598"/>
    <n v="375"/>
    <m/>
    <n v="375"/>
    <n v="0"/>
    <x v="1"/>
    <s v="P1"/>
    <x v="0"/>
    <x v="2"/>
    <m/>
    <m/>
  </r>
  <r>
    <s v="Kachin"/>
    <s v="Momauk"/>
    <s v="Nhkawng Pa "/>
    <s v="MMR001CMP131"/>
    <s v="NGCA"/>
    <s v="Rural"/>
    <n v="375"/>
    <n v="1598"/>
    <n v="375"/>
    <m/>
    <n v="375"/>
    <n v="0"/>
    <x v="1"/>
    <s v="P2"/>
    <x v="0"/>
    <x v="0"/>
    <m/>
    <m/>
  </r>
  <r>
    <s v="Kachin"/>
    <s v="Momauk"/>
    <s v="Nhkawng Pa "/>
    <s v="MMR001CMP131"/>
    <s v="NGCA"/>
    <s v="Rural"/>
    <n v="375"/>
    <n v="1598"/>
    <n v="375"/>
    <m/>
    <n v="375"/>
    <n v="0"/>
    <x v="0"/>
    <s v="P1"/>
    <x v="0"/>
    <x v="2"/>
    <m/>
    <m/>
  </r>
  <r>
    <s v="Kachin"/>
    <s v="Momauk"/>
    <s v="Nhkawng Pa "/>
    <s v="MMR001CMP131"/>
    <s v="NGCA"/>
    <s v="Rural"/>
    <n v="375"/>
    <n v="1598"/>
    <n v="375"/>
    <m/>
    <n v="375"/>
    <n v="0"/>
    <x v="0"/>
    <s v="P2"/>
    <x v="0"/>
    <x v="12"/>
    <m/>
    <m/>
  </r>
  <r>
    <s v="Kachin"/>
    <s v="Bhamo"/>
    <s v="AD-2000 Tharthana Compound"/>
    <s v="MMR001CMP050"/>
    <s v="GCA"/>
    <s v="Urban"/>
    <n v="274"/>
    <n v="1349"/>
    <n v="255"/>
    <n v="1126"/>
    <n v="255"/>
    <n v="0"/>
    <x v="1"/>
    <s v="P1"/>
    <x v="1"/>
    <x v="2"/>
    <m/>
    <m/>
  </r>
  <r>
    <s v="Kachin"/>
    <s v="Bhamo"/>
    <s v="AD-2000 Tharthana Compound"/>
    <s v="MMR001CMP050"/>
    <s v="GCA"/>
    <s v="Urban"/>
    <n v="274"/>
    <n v="1349"/>
    <n v="255"/>
    <n v="1126"/>
    <n v="255"/>
    <n v="0"/>
    <x v="0"/>
    <s v="P2"/>
    <x v="1"/>
    <x v="2"/>
    <m/>
    <m/>
  </r>
  <r>
    <s v="Kachin"/>
    <s v="Bhamo"/>
    <s v="AD-2000 Tharthana Compound"/>
    <s v="MMR001CMP050"/>
    <s v="GCA"/>
    <s v="Urban"/>
    <n v="274"/>
    <n v="1349"/>
    <n v="255"/>
    <n v="1126"/>
    <n v="255"/>
    <n v="0"/>
    <x v="1"/>
    <s v="P2"/>
    <x v="1"/>
    <x v="0"/>
    <m/>
    <m/>
  </r>
  <r>
    <s v="Kachin"/>
    <s v="Bhamo"/>
    <s v="AD-2000 Tharthana Compound"/>
    <s v="MMR001CMP050"/>
    <s v="GCA"/>
    <s v="Urban"/>
    <n v="274"/>
    <n v="1349"/>
    <n v="255"/>
    <n v="1126"/>
    <n v="255"/>
    <n v="0"/>
    <x v="0"/>
    <s v="P1"/>
    <x v="1"/>
    <x v="0"/>
    <m/>
    <m/>
  </r>
  <r>
    <s v="Kachin"/>
    <s v="Bhamo"/>
    <s v="Nant Hlaing Church"/>
    <s v="MMR001CMP054"/>
    <s v="GCA"/>
    <s v="Rural"/>
    <n v="20"/>
    <n v="103"/>
    <n v="19"/>
    <n v="108"/>
    <n v="19"/>
    <n v="0"/>
    <x v="1"/>
    <s v="P2"/>
    <x v="1"/>
    <x v="2"/>
    <m/>
    <m/>
  </r>
  <r>
    <s v="Kachin"/>
    <s v="Bhamo"/>
    <s v="Nant Hlaing Church"/>
    <s v="MMR001CMP054"/>
    <s v="GCA"/>
    <s v="Rural"/>
    <n v="20"/>
    <n v="103"/>
    <n v="19"/>
    <n v="108"/>
    <n v="19"/>
    <n v="0"/>
    <x v="0"/>
    <s v="P2"/>
    <x v="1"/>
    <x v="2"/>
    <m/>
    <m/>
  </r>
  <r>
    <s v="Kachin"/>
    <s v="Bhamo"/>
    <s v="Nant Hlaing Church"/>
    <s v="MMR001CMP054"/>
    <s v="GCA"/>
    <s v="Rural"/>
    <n v="20"/>
    <n v="103"/>
    <n v="19"/>
    <n v="108"/>
    <n v="19"/>
    <n v="0"/>
    <x v="1"/>
    <s v="P1"/>
    <x v="1"/>
    <x v="2"/>
    <m/>
    <m/>
  </r>
  <r>
    <s v="Kachin"/>
    <s v="Bhamo"/>
    <s v="Nant Hlaing Church"/>
    <s v="MMR001CMP054"/>
    <s v="GCA"/>
    <s v="Rural"/>
    <n v="20"/>
    <n v="103"/>
    <n v="19"/>
    <n v="108"/>
    <n v="19"/>
    <n v="0"/>
    <x v="0"/>
    <s v="P1"/>
    <x v="1"/>
    <x v="1"/>
    <m/>
    <m/>
  </r>
  <r>
    <s v="Kachin"/>
    <s v="Momauk"/>
    <s v="Man Bung Catholic compound"/>
    <s v="MMR001CMP062"/>
    <s v="GCA"/>
    <s v="Urban"/>
    <n v="261"/>
    <n v="1155"/>
    <n v="259"/>
    <n v="1160"/>
    <n v="259"/>
    <n v="0"/>
    <x v="0"/>
    <s v="P2"/>
    <x v="1"/>
    <x v="2"/>
    <m/>
    <m/>
  </r>
  <r>
    <s v="Kachin"/>
    <s v="Momauk"/>
    <s v="Man Bung Catholic compound"/>
    <s v="MMR001CMP062"/>
    <s v="GCA"/>
    <s v="Urban"/>
    <n v="261"/>
    <n v="1155"/>
    <n v="259"/>
    <n v="1160"/>
    <n v="259"/>
    <n v="0"/>
    <x v="1"/>
    <s v="P2"/>
    <x v="1"/>
    <x v="0"/>
    <m/>
    <m/>
  </r>
  <r>
    <s v="Kachin"/>
    <s v="Momauk"/>
    <s v="Man Bung Catholic compound"/>
    <s v="MMR001CMP062"/>
    <s v="GCA"/>
    <s v="Urban"/>
    <n v="261"/>
    <n v="1155"/>
    <n v="259"/>
    <n v="1160"/>
    <n v="259"/>
    <n v="0"/>
    <x v="1"/>
    <s v="P1"/>
    <x v="1"/>
    <x v="0"/>
    <m/>
    <m/>
  </r>
  <r>
    <s v="Kachin"/>
    <s v="Momauk"/>
    <s v="Man Bung Catholic compound"/>
    <s v="MMR001CMP062"/>
    <s v="GCA"/>
    <s v="Urban"/>
    <n v="261"/>
    <n v="1155"/>
    <n v="259"/>
    <n v="1160"/>
    <n v="259"/>
    <n v="0"/>
    <x v="0"/>
    <s v="P1"/>
    <x v="1"/>
    <x v="1"/>
    <m/>
    <m/>
  </r>
  <r>
    <s v="Kachin"/>
    <s v="Shwegu"/>
    <s v="Shwe Gu Catholic Church"/>
    <s v="MMR001CMP068"/>
    <s v="GCA"/>
    <s v="Urban"/>
    <n v="41"/>
    <n v="152"/>
    <n v="38"/>
    <n v="165"/>
    <n v="38"/>
    <n v="0"/>
    <x v="0"/>
    <s v="P2"/>
    <x v="1"/>
    <x v="0"/>
    <m/>
    <m/>
  </r>
  <r>
    <s v="Kachin"/>
    <s v="Shwegu"/>
    <s v="Shwe Gu Catholic Church"/>
    <s v="MMR001CMP068"/>
    <s v="GCA"/>
    <s v="Urban"/>
    <n v="41"/>
    <n v="152"/>
    <n v="38"/>
    <n v="165"/>
    <n v="38"/>
    <n v="0"/>
    <x v="1"/>
    <s v="P2"/>
    <x v="1"/>
    <x v="0"/>
    <m/>
    <m/>
  </r>
  <r>
    <s v="Kachin"/>
    <s v="Shwegu"/>
    <s v="Shwe Gu Catholic Church"/>
    <s v="MMR001CMP068"/>
    <s v="GCA"/>
    <s v="Urban"/>
    <n v="41"/>
    <n v="152"/>
    <n v="38"/>
    <n v="165"/>
    <n v="38"/>
    <n v="0"/>
    <x v="1"/>
    <s v="P1"/>
    <x v="1"/>
    <x v="2"/>
    <m/>
    <m/>
  </r>
  <r>
    <s v="Kachin"/>
    <s v="Shwegu"/>
    <s v="Shwe Gu Catholic Church"/>
    <s v="MMR001CMP068"/>
    <s v="GCA"/>
    <s v="Urban"/>
    <n v="41"/>
    <n v="152"/>
    <n v="38"/>
    <n v="165"/>
    <n v="38"/>
    <n v="0"/>
    <x v="0"/>
    <s v="P1"/>
    <x v="1"/>
    <x v="2"/>
    <m/>
    <m/>
  </r>
  <r>
    <s v="Kachin"/>
    <s v="Momauk"/>
    <s v="Loi Je Catholic Church"/>
    <s v="MMR001CMP069"/>
    <s v="GCA"/>
    <s v="Urban"/>
    <n v="124"/>
    <n v="544"/>
    <n v="124"/>
    <n v="633"/>
    <n v="124"/>
    <n v="0"/>
    <x v="0"/>
    <s v="P2"/>
    <x v="1"/>
    <x v="2"/>
    <m/>
    <m/>
  </r>
  <r>
    <s v="Kachin"/>
    <s v="Momauk"/>
    <s v="Loi Je Catholic Church"/>
    <s v="MMR001CMP069"/>
    <s v="GCA"/>
    <s v="Urban"/>
    <n v="124"/>
    <n v="544"/>
    <n v="124"/>
    <n v="633"/>
    <n v="124"/>
    <n v="0"/>
    <x v="1"/>
    <s v="P2"/>
    <x v="1"/>
    <x v="0"/>
    <m/>
    <m/>
  </r>
  <r>
    <s v="Kachin"/>
    <s v="Momauk"/>
    <s v="Loi Je Catholic Church"/>
    <s v="MMR001CMP069"/>
    <s v="GCA"/>
    <s v="Urban"/>
    <n v="124"/>
    <n v="544"/>
    <n v="124"/>
    <n v="633"/>
    <n v="124"/>
    <n v="0"/>
    <x v="1"/>
    <s v="P1"/>
    <x v="1"/>
    <x v="2"/>
    <m/>
    <m/>
  </r>
  <r>
    <s v="Kachin"/>
    <s v="Momauk"/>
    <s v="Loi Je Catholic Church"/>
    <s v="MMR001CMP069"/>
    <s v="GCA"/>
    <s v="Urban"/>
    <n v="124"/>
    <n v="544"/>
    <n v="124"/>
    <n v="633"/>
    <n v="124"/>
    <n v="0"/>
    <x v="0"/>
    <s v="P1"/>
    <x v="1"/>
    <x v="1"/>
    <m/>
    <m/>
  </r>
  <r>
    <s v="Kachin"/>
    <s v="Momauk"/>
    <s v="Pa Kahtawng "/>
    <s v="MMR001CMP126"/>
    <s v="NGCA"/>
    <s v="Mixed"/>
    <n v="677"/>
    <n v="3622"/>
    <n v="678"/>
    <n v="3741"/>
    <n v="678"/>
    <n v="0"/>
    <x v="0"/>
    <s v="P2"/>
    <x v="1"/>
    <x v="0"/>
    <m/>
    <m/>
  </r>
  <r>
    <s v="Kachin"/>
    <s v="Momauk"/>
    <s v="Pa Kahtawng "/>
    <s v="MMR001CMP126"/>
    <s v="NGCA"/>
    <s v="Mixed"/>
    <n v="677"/>
    <n v="3622"/>
    <n v="678"/>
    <n v="3741"/>
    <n v="678"/>
    <n v="0"/>
    <x v="1"/>
    <s v="P2"/>
    <x v="1"/>
    <x v="12"/>
    <m/>
    <m/>
  </r>
  <r>
    <s v="Kachin"/>
    <s v="Momauk"/>
    <s v="Pa Kahtawng "/>
    <s v="MMR001CMP126"/>
    <s v="NGCA"/>
    <s v="Mixed"/>
    <n v="677"/>
    <n v="3622"/>
    <n v="678"/>
    <n v="3741"/>
    <n v="678"/>
    <n v="0"/>
    <x v="1"/>
    <s v="P1"/>
    <x v="1"/>
    <x v="2"/>
    <m/>
    <m/>
  </r>
  <r>
    <s v="Kachin"/>
    <s v="Momauk"/>
    <s v="Pa Kahtawng "/>
    <s v="MMR001CMP126"/>
    <s v="NGCA"/>
    <s v="Mixed"/>
    <n v="677"/>
    <n v="3622"/>
    <n v="678"/>
    <n v="3741"/>
    <n v="678"/>
    <n v="0"/>
    <x v="0"/>
    <s v="P1"/>
    <x v="1"/>
    <x v="0"/>
    <m/>
    <m/>
  </r>
  <r>
    <s v="Kachin"/>
    <s v="Mansi"/>
    <s v="Lana Zup Ja "/>
    <s v="MMR001CMP128"/>
    <s v="NGCA"/>
    <s v="Rural"/>
    <n v="545"/>
    <n v="2560"/>
    <n v="553"/>
    <n v="2692"/>
    <n v="553"/>
    <n v="0"/>
    <x v="0"/>
    <s v="P2"/>
    <x v="1"/>
    <x v="5"/>
    <m/>
    <m/>
  </r>
  <r>
    <s v="Kachin"/>
    <s v="Mansi"/>
    <s v="Lana Zup Ja "/>
    <s v="MMR001CMP128"/>
    <s v="NGCA"/>
    <s v="Rural"/>
    <n v="545"/>
    <n v="2560"/>
    <n v="553"/>
    <n v="2692"/>
    <n v="553"/>
    <n v="0"/>
    <x v="1"/>
    <s v="P2"/>
    <x v="1"/>
    <x v="5"/>
    <m/>
    <m/>
  </r>
  <r>
    <s v="Kachin"/>
    <s v="Mansi"/>
    <s v="Lana Zup Ja "/>
    <s v="MMR001CMP128"/>
    <s v="NGCA"/>
    <s v="Rural"/>
    <n v="545"/>
    <n v="2560"/>
    <n v="553"/>
    <n v="2692"/>
    <n v="553"/>
    <n v="0"/>
    <x v="1"/>
    <s v="P1"/>
    <x v="1"/>
    <x v="0"/>
    <m/>
    <m/>
  </r>
  <r>
    <s v="Kachin"/>
    <s v="Mansi"/>
    <s v="Lana Zup Ja "/>
    <s v="MMR001CMP128"/>
    <s v="NGCA"/>
    <s v="Rural"/>
    <n v="545"/>
    <n v="2560"/>
    <n v="553"/>
    <n v="2692"/>
    <n v="553"/>
    <n v="0"/>
    <x v="0"/>
    <s v="P1"/>
    <x v="1"/>
    <x v="0"/>
    <m/>
    <m/>
  </r>
  <r>
    <s v="Kachin"/>
    <s v="Mansi"/>
    <s v="Bum Tsit Pa "/>
    <s v="MMR001CMP129"/>
    <s v="NGCA"/>
    <s v="Rural"/>
    <n v="245"/>
    <n v="1232"/>
    <n v="425"/>
    <n v="1982"/>
    <n v="425"/>
    <n v="0"/>
    <x v="0"/>
    <s v="P2"/>
    <x v="1"/>
    <x v="12"/>
    <m/>
    <m/>
  </r>
  <r>
    <s v="Kachin"/>
    <s v="Mansi"/>
    <s v="Bum Tsit Pa "/>
    <s v="MMR001CMP129"/>
    <s v="NGCA"/>
    <s v="Rural"/>
    <n v="245"/>
    <n v="1232"/>
    <n v="425"/>
    <n v="1982"/>
    <n v="425"/>
    <n v="0"/>
    <x v="1"/>
    <s v="P2"/>
    <x v="1"/>
    <x v="2"/>
    <m/>
    <m/>
  </r>
  <r>
    <s v="Kachin"/>
    <s v="Mansi"/>
    <s v="Bum Tsit Pa "/>
    <s v="MMR001CMP129"/>
    <s v="NGCA"/>
    <s v="Rural"/>
    <n v="245"/>
    <n v="1232"/>
    <n v="425"/>
    <n v="1982"/>
    <n v="425"/>
    <n v="0"/>
    <x v="1"/>
    <s v="P1"/>
    <x v="1"/>
    <x v="6"/>
    <m/>
    <m/>
  </r>
  <r>
    <s v="Kachin"/>
    <s v="Mansi"/>
    <s v="Bum Tsit Pa "/>
    <s v="MMR001CMP129"/>
    <s v="NGCA"/>
    <s v="Rural"/>
    <n v="245"/>
    <n v="1232"/>
    <n v="425"/>
    <n v="1982"/>
    <n v="425"/>
    <n v="0"/>
    <x v="0"/>
    <s v="P1"/>
    <x v="1"/>
    <x v="0"/>
    <m/>
    <m/>
  </r>
  <r>
    <s v="Kachin"/>
    <s v="Momauk"/>
    <s v="Nhkawng Pa "/>
    <s v="MMR001CMP131"/>
    <s v="NGCA"/>
    <s v="Rural"/>
    <n v="375"/>
    <n v="1598"/>
    <n v="375"/>
    <m/>
    <n v="375"/>
    <n v="0"/>
    <x v="1"/>
    <s v="P1"/>
    <x v="1"/>
    <x v="2"/>
    <m/>
    <m/>
  </r>
  <r>
    <s v="Kachin"/>
    <s v="Momauk"/>
    <s v="Nhkawng Pa "/>
    <s v="MMR001CMP131"/>
    <s v="NGCA"/>
    <s v="Rural"/>
    <n v="375"/>
    <n v="1598"/>
    <n v="375"/>
    <m/>
    <n v="375"/>
    <n v="0"/>
    <x v="0"/>
    <s v="P2"/>
    <x v="1"/>
    <x v="2"/>
    <m/>
    <m/>
  </r>
  <r>
    <s v="Kachin"/>
    <s v="Momauk"/>
    <s v="Nhkawng Pa "/>
    <s v="MMR001CMP131"/>
    <s v="NGCA"/>
    <s v="Rural"/>
    <n v="375"/>
    <n v="1598"/>
    <n v="375"/>
    <m/>
    <n v="375"/>
    <n v="0"/>
    <x v="1"/>
    <s v="P2"/>
    <x v="1"/>
    <x v="0"/>
    <m/>
    <m/>
  </r>
  <r>
    <s v="Kachin"/>
    <s v="Momauk"/>
    <s v="Nhkawng Pa "/>
    <s v="MMR001CMP131"/>
    <s v="NGCA"/>
    <s v="Rural"/>
    <n v="375"/>
    <n v="1598"/>
    <n v="375"/>
    <m/>
    <n v="375"/>
    <n v="0"/>
    <x v="0"/>
    <s v="P1"/>
    <x v="1"/>
    <x v="1"/>
    <m/>
    <m/>
  </r>
  <r>
    <s v="Kachin"/>
    <s v="Mansi"/>
    <s v="Man Wing Catholic Church 2"/>
    <s v="MMR001CMP132"/>
    <s v="GCA"/>
    <s v="Rural"/>
    <n v="458"/>
    <n v="2139"/>
    <n v="144"/>
    <n v="520"/>
    <n v="144"/>
    <n v="0"/>
    <x v="0"/>
    <s v="P2"/>
    <x v="1"/>
    <x v="0"/>
    <m/>
    <m/>
  </r>
  <r>
    <s v="Kachin"/>
    <s v="Mansi"/>
    <s v="Man Wing Catholic Church 2"/>
    <s v="MMR001CMP132"/>
    <s v="GCA"/>
    <s v="Rural"/>
    <n v="458"/>
    <n v="2139"/>
    <n v="144"/>
    <n v="520"/>
    <n v="144"/>
    <n v="0"/>
    <x v="1"/>
    <s v="P2"/>
    <x v="1"/>
    <x v="2"/>
    <m/>
    <m/>
  </r>
  <r>
    <s v="Kachin"/>
    <s v="Mansi"/>
    <s v="Man Wing Catholic Church 2"/>
    <s v="MMR001CMP132"/>
    <s v="GCA"/>
    <s v="Rural"/>
    <n v="458"/>
    <n v="2139"/>
    <n v="144"/>
    <n v="520"/>
    <n v="144"/>
    <n v="0"/>
    <x v="1"/>
    <s v="P1"/>
    <x v="1"/>
    <x v="2"/>
    <m/>
    <m/>
  </r>
  <r>
    <s v="Kachin"/>
    <s v="Mansi"/>
    <s v="Man Wing Catholic Church 2"/>
    <s v="MMR001CMP132"/>
    <s v="GCA"/>
    <s v="Rural"/>
    <n v="458"/>
    <n v="2139"/>
    <n v="144"/>
    <n v="520"/>
    <n v="144"/>
    <n v="0"/>
    <x v="0"/>
    <s v="P1"/>
    <x v="1"/>
    <x v="2"/>
    <m/>
    <m/>
  </r>
  <r>
    <s v="Kachin"/>
    <s v="Mansi"/>
    <s v="Maing Khaung Catholic Church"/>
    <s v="MMR001CMP223"/>
    <s v="GCA"/>
    <s v="Rural"/>
    <n v="123"/>
    <n v="582"/>
    <n v="130"/>
    <n v="600"/>
    <n v="142"/>
    <n v="0"/>
    <x v="1"/>
    <s v="P1"/>
    <x v="1"/>
    <x v="2"/>
    <m/>
    <m/>
  </r>
  <r>
    <s v="Kachin"/>
    <s v="Mansi"/>
    <s v="Maing Khaung Catholic Church"/>
    <s v="MMR001CMP223"/>
    <s v="GCA"/>
    <s v="Rural"/>
    <n v="123"/>
    <n v="582"/>
    <n v="130"/>
    <n v="600"/>
    <n v="142"/>
    <n v="0"/>
    <x v="0"/>
    <s v="P2"/>
    <x v="1"/>
    <x v="2"/>
    <m/>
    <m/>
  </r>
  <r>
    <s v="Kachin"/>
    <s v="Mansi"/>
    <s v="Maing Khaung Catholic Church"/>
    <s v="MMR001CMP223"/>
    <s v="GCA"/>
    <s v="Rural"/>
    <n v="123"/>
    <n v="582"/>
    <n v="130"/>
    <n v="600"/>
    <n v="142"/>
    <n v="0"/>
    <x v="1"/>
    <s v="P2"/>
    <x v="1"/>
    <x v="2"/>
    <m/>
    <m/>
  </r>
  <r>
    <s v="Kachin"/>
    <s v="Mansi"/>
    <s v="Maing Khaung Catholic Church"/>
    <s v="MMR001CMP223"/>
    <s v="GCA"/>
    <s v="Rural"/>
    <n v="123"/>
    <n v="582"/>
    <n v="130"/>
    <n v="600"/>
    <n v="142"/>
    <n v="0"/>
    <x v="0"/>
    <s v="P1"/>
    <x v="1"/>
    <x v="1"/>
    <m/>
    <m/>
  </r>
  <r>
    <s v="Kachin"/>
    <s v="Mansi"/>
    <s v="Man Wing Catholic Church 1"/>
    <s v="MMR001CMP228"/>
    <s v="GCA"/>
    <s v="Rural"/>
    <n v="123"/>
    <n v="555"/>
    <n v="443"/>
    <n v="2248"/>
    <n v="443"/>
    <n v="0"/>
    <x v="1"/>
    <s v="P1"/>
    <x v="1"/>
    <x v="0"/>
    <m/>
    <m/>
  </r>
  <r>
    <s v="Kachin"/>
    <s v="Mansi"/>
    <s v="Man Wing Catholic Church 1"/>
    <s v="MMR001CMP228"/>
    <s v="GCA"/>
    <s v="Rural"/>
    <n v="123"/>
    <n v="555"/>
    <n v="443"/>
    <n v="2248"/>
    <n v="443"/>
    <n v="0"/>
    <x v="1"/>
    <s v="P2"/>
    <x v="1"/>
    <x v="6"/>
    <m/>
    <m/>
  </r>
  <r>
    <s v="Kachin"/>
    <s v="Mansi"/>
    <s v="Man Wing Catholic Church 1"/>
    <s v="MMR001CMP228"/>
    <s v="GCA"/>
    <s v="Rural"/>
    <n v="123"/>
    <n v="555"/>
    <n v="443"/>
    <n v="2248"/>
    <n v="443"/>
    <n v="0"/>
    <x v="0"/>
    <s v="P2"/>
    <x v="1"/>
    <x v="5"/>
    <m/>
    <m/>
  </r>
  <r>
    <s v="Kachin"/>
    <s v="Mansi"/>
    <s v="Man Wing Catholic Church 1"/>
    <s v="MMR001CMP228"/>
    <s v="GCA"/>
    <s v="Rural"/>
    <n v="123"/>
    <n v="555"/>
    <n v="443"/>
    <n v="2248"/>
    <n v="443"/>
    <n v="0"/>
    <x v="0"/>
    <s v="P1"/>
    <x v="1"/>
    <x v="0"/>
    <m/>
    <m/>
  </r>
  <r>
    <s v="Kachin"/>
    <s v="Waingmaw"/>
    <s v="Maina Catholic Church (St. Joseph)"/>
    <s v="MMR001CMP029"/>
    <s v="GCA"/>
    <s v="Rural"/>
    <n v="222"/>
    <n v="1208"/>
    <n v="222"/>
    <n v="1208"/>
    <n v="222"/>
    <n v="1208"/>
    <x v="1"/>
    <s v="P2"/>
    <x v="1"/>
    <x v="11"/>
    <m/>
    <m/>
  </r>
  <r>
    <s v="Kachin"/>
    <s v="Waingmaw"/>
    <s v="Maina Catholic Church (St. Joseph)"/>
    <s v="MMR001CMP029"/>
    <s v="GCA"/>
    <s v="Rural"/>
    <n v="222"/>
    <n v="1208"/>
    <n v="222"/>
    <n v="1208"/>
    <n v="222"/>
    <n v="1208"/>
    <x v="0"/>
    <s v="P1"/>
    <x v="1"/>
    <x v="11"/>
    <m/>
    <m/>
  </r>
  <r>
    <s v="Kachin"/>
    <s v="Hpakant"/>
    <s v="Nant Ma Hpit Catholic Church"/>
    <s v="MMR001CMP103"/>
    <s v="GCA"/>
    <s v="Rural"/>
    <n v="48"/>
    <n v="420"/>
    <n v="48"/>
    <n v="220"/>
    <n v="48"/>
    <n v="220"/>
    <x v="1"/>
    <s v="P1"/>
    <x v="0"/>
    <x v="9"/>
    <m/>
    <m/>
  </r>
  <r>
    <s v="Kachin"/>
    <s v="Hpakant"/>
    <s v="Nant Ma Hpit Catholic Church"/>
    <s v="MMR001CMP103"/>
    <s v="GCA"/>
    <s v="Rural"/>
    <n v="48"/>
    <n v="420"/>
    <n v="48"/>
    <n v="220"/>
    <n v="48"/>
    <n v="220"/>
    <x v="1"/>
    <s v="P2"/>
    <x v="0"/>
    <x v="6"/>
    <m/>
    <m/>
  </r>
  <r>
    <s v="Kachin"/>
    <s v="Hpakant"/>
    <s v="Nant Ma Hpit Catholic Church"/>
    <s v="MMR001CMP103"/>
    <s v="GCA"/>
    <s v="Rural"/>
    <n v="48"/>
    <n v="420"/>
    <n v="48"/>
    <n v="220"/>
    <n v="48"/>
    <n v="220"/>
    <x v="0"/>
    <s v="P1"/>
    <x v="0"/>
    <x v="3"/>
    <m/>
    <m/>
  </r>
  <r>
    <s v="Kachin"/>
    <s v="Hpakant"/>
    <s v="Nant Ma Hpit Catholic Church"/>
    <s v="MMR001CMP103"/>
    <s v="GCA"/>
    <s v="Rural"/>
    <n v="48"/>
    <n v="420"/>
    <n v="48"/>
    <n v="220"/>
    <n v="48"/>
    <n v="220"/>
    <x v="0"/>
    <s v="P2"/>
    <x v="0"/>
    <x v="0"/>
    <m/>
    <m/>
  </r>
  <r>
    <s v="Kachin"/>
    <s v="Hpakant"/>
    <s v="5 Ward RC Church(lon Khin)"/>
    <s v="MMR001CMP168"/>
    <s v="GCA"/>
    <s v="Rural"/>
    <n v="66"/>
    <n v="367"/>
    <n v="60"/>
    <n v="374"/>
    <n v="70"/>
    <n v="366"/>
    <x v="1"/>
    <s v="P1"/>
    <x v="0"/>
    <x v="2"/>
    <m/>
    <m/>
  </r>
  <r>
    <s v="Kachin"/>
    <s v="Hpakant"/>
    <s v="5 Ward RC Church(lon Khin)"/>
    <s v="MMR001CMP168"/>
    <s v="GCA"/>
    <s v="Rural"/>
    <n v="66"/>
    <n v="367"/>
    <n v="60"/>
    <n v="374"/>
    <n v="70"/>
    <n v="366"/>
    <x v="1"/>
    <s v="P2"/>
    <x v="0"/>
    <x v="8"/>
    <m/>
    <m/>
  </r>
  <r>
    <s v="Kachin"/>
    <s v="Hpakant"/>
    <s v="5 Ward RC Church(lon Khin)"/>
    <s v="MMR001CMP168"/>
    <s v="GCA"/>
    <s v="Rural"/>
    <n v="66"/>
    <n v="367"/>
    <n v="60"/>
    <n v="374"/>
    <n v="70"/>
    <n v="366"/>
    <x v="0"/>
    <s v="P1"/>
    <x v="0"/>
    <x v="0"/>
    <m/>
    <m/>
  </r>
  <r>
    <s v="Kachin"/>
    <s v="Hpakant"/>
    <s v="5 Ward RC Church(lon Khin)"/>
    <s v="MMR001CMP168"/>
    <s v="GCA"/>
    <s v="Rural"/>
    <n v="66"/>
    <n v="367"/>
    <n v="60"/>
    <n v="374"/>
    <n v="70"/>
    <n v="366"/>
    <x v="0"/>
    <s v="P2"/>
    <x v="0"/>
    <x v="7"/>
    <m/>
    <m/>
  </r>
  <r>
    <s v="Kachin"/>
    <s v="Chipwi"/>
    <s v="Saw Zam"/>
    <s v="MMR001CMP225"/>
    <s v="GCA"/>
    <s v="Rural"/>
    <n v="30"/>
    <n v="174"/>
    <n v="28"/>
    <n v="167"/>
    <n v="30"/>
    <n v="174"/>
    <x v="1"/>
    <s v="P1"/>
    <x v="0"/>
    <x v="1"/>
    <m/>
    <m/>
  </r>
  <r>
    <s v="Kachin"/>
    <s v="Chipwi"/>
    <s v="Saw Zam"/>
    <s v="MMR001CMP225"/>
    <s v="GCA"/>
    <s v="Rural"/>
    <n v="30"/>
    <n v="174"/>
    <n v="28"/>
    <n v="167"/>
    <n v="30"/>
    <n v="174"/>
    <x v="1"/>
    <s v="P2"/>
    <x v="0"/>
    <x v="2"/>
    <m/>
    <m/>
  </r>
  <r>
    <s v="Kachin"/>
    <s v="Chipwi"/>
    <s v="Saw Zam"/>
    <s v="MMR001CMP225"/>
    <s v="GCA"/>
    <s v="Rural"/>
    <n v="30"/>
    <n v="174"/>
    <n v="28"/>
    <n v="167"/>
    <n v="30"/>
    <n v="174"/>
    <x v="0"/>
    <s v="P1"/>
    <x v="0"/>
    <x v="2"/>
    <m/>
    <m/>
  </r>
  <r>
    <s v="Kachin"/>
    <s v="Chipwi"/>
    <s v="Saw Zam"/>
    <s v="MMR001CMP225"/>
    <s v="GCA"/>
    <s v="Rural"/>
    <n v="30"/>
    <n v="174"/>
    <n v="28"/>
    <n v="167"/>
    <n v="30"/>
    <n v="174"/>
    <x v="0"/>
    <s v="P2"/>
    <x v="0"/>
    <x v="0"/>
    <m/>
    <m/>
  </r>
  <r>
    <s v="Kachin"/>
    <s v="Chipwi"/>
    <s v="Pan Wa"/>
    <s v="MMR001CMP210"/>
    <s v="GCA"/>
    <s v="Mixed"/>
    <n v="60"/>
    <n v="275"/>
    <n v="34"/>
    <n v="220"/>
    <n v="60"/>
    <n v="275"/>
    <x v="1"/>
    <s v="P1"/>
    <x v="0"/>
    <x v="11"/>
    <m/>
    <m/>
  </r>
  <r>
    <s v="Kachin"/>
    <s v="Chipwi"/>
    <s v="Pan Wa"/>
    <s v="MMR001CMP210"/>
    <s v="GCA"/>
    <s v="Mixed"/>
    <n v="60"/>
    <n v="275"/>
    <n v="34"/>
    <n v="220"/>
    <n v="60"/>
    <n v="275"/>
    <x v="1"/>
    <s v="P2"/>
    <x v="0"/>
    <x v="11"/>
    <m/>
    <m/>
  </r>
  <r>
    <s v="Kachin"/>
    <s v="Chipwi"/>
    <s v="Pan Wa"/>
    <s v="MMR001CMP210"/>
    <s v="GCA"/>
    <s v="Mixed"/>
    <n v="60"/>
    <n v="275"/>
    <n v="34"/>
    <n v="220"/>
    <n v="60"/>
    <n v="275"/>
    <x v="0"/>
    <s v="P1"/>
    <x v="0"/>
    <x v="2"/>
    <m/>
    <m/>
  </r>
  <r>
    <s v="Kachin"/>
    <s v="Chipwi"/>
    <s v="Pan Wa"/>
    <s v="MMR001CMP210"/>
    <s v="GCA"/>
    <s v="Mixed"/>
    <n v="60"/>
    <n v="275"/>
    <n v="34"/>
    <n v="220"/>
    <n v="60"/>
    <n v="275"/>
    <x v="0"/>
    <s v="P2"/>
    <x v="0"/>
    <x v="5"/>
    <m/>
    <m/>
  </r>
  <r>
    <s v="Kachin"/>
    <s v="Waingmaw"/>
    <s v="Maina Catholic Church (St. Joseph)"/>
    <s v="MMR001CMP029"/>
    <s v="GCA"/>
    <s v="Rural"/>
    <n v="222"/>
    <n v="1208"/>
    <n v="222"/>
    <n v="1208"/>
    <n v="222"/>
    <n v="1208"/>
    <x v="1"/>
    <s v="P1"/>
    <x v="0"/>
    <x v="0"/>
    <m/>
    <m/>
  </r>
  <r>
    <s v="Kachin"/>
    <s v="Waingmaw"/>
    <s v="Maina Catholic Church (St. Joseph)"/>
    <s v="MMR001CMP029"/>
    <s v="GCA"/>
    <s v="Rural"/>
    <n v="222"/>
    <n v="1208"/>
    <n v="222"/>
    <n v="1208"/>
    <n v="222"/>
    <n v="1208"/>
    <x v="1"/>
    <s v="P2"/>
    <x v="0"/>
    <x v="12"/>
    <m/>
    <m/>
  </r>
  <r>
    <s v="Kachin"/>
    <s v="Waingmaw"/>
    <s v="Maina Catholic Church (St. Joseph)"/>
    <s v="MMR001CMP029"/>
    <s v="GCA"/>
    <s v="Rural"/>
    <n v="222"/>
    <n v="1208"/>
    <n v="222"/>
    <n v="1208"/>
    <n v="222"/>
    <n v="1208"/>
    <x v="0"/>
    <s v="P1"/>
    <x v="0"/>
    <x v="0"/>
    <m/>
    <m/>
  </r>
  <r>
    <s v="Kachin"/>
    <s v="Waingmaw"/>
    <s v="Maina Catholic Church (St. Joseph)"/>
    <s v="MMR001CMP029"/>
    <s v="GCA"/>
    <s v="Rural"/>
    <n v="222"/>
    <n v="1208"/>
    <n v="222"/>
    <n v="1208"/>
    <n v="222"/>
    <n v="1208"/>
    <x v="0"/>
    <s v="P2"/>
    <x v="0"/>
    <x v="8"/>
    <m/>
    <m/>
  </r>
  <r>
    <s v="Kachin"/>
    <s v="Myitkyina"/>
    <s v="Jan Mai Kawng Catholic Church"/>
    <s v="MMR001CMP019"/>
    <s v="GCA"/>
    <s v="Urban"/>
    <n v="105"/>
    <n v="462"/>
    <n v="103"/>
    <n v="462"/>
    <n v="123"/>
    <n v="463"/>
    <x v="1"/>
    <s v="P1"/>
    <x v="0"/>
    <x v="2"/>
    <m/>
    <m/>
  </r>
  <r>
    <s v="Kachin"/>
    <s v="Myitkyina"/>
    <s v="Jan Mai Kawng Catholic Church"/>
    <s v="MMR001CMP019"/>
    <s v="GCA"/>
    <s v="Urban"/>
    <n v="105"/>
    <n v="462"/>
    <n v="103"/>
    <n v="462"/>
    <n v="123"/>
    <n v="463"/>
    <x v="1"/>
    <s v="P2"/>
    <x v="0"/>
    <x v="0"/>
    <m/>
    <m/>
  </r>
  <r>
    <s v="Kachin"/>
    <s v="Myitkyina"/>
    <s v="Jan Mai Kawng Catholic Church"/>
    <s v="MMR001CMP019"/>
    <s v="GCA"/>
    <s v="Urban"/>
    <n v="105"/>
    <n v="462"/>
    <n v="103"/>
    <n v="462"/>
    <n v="123"/>
    <n v="463"/>
    <x v="0"/>
    <s v="P1"/>
    <x v="0"/>
    <x v="3"/>
    <m/>
    <m/>
  </r>
  <r>
    <s v="Kachin"/>
    <s v="Myitkyina"/>
    <s v="Jan Mai Kawng Catholic Church"/>
    <s v="MMR001CMP019"/>
    <s v="GCA"/>
    <s v="Urban"/>
    <n v="105"/>
    <n v="462"/>
    <n v="103"/>
    <n v="462"/>
    <n v="123"/>
    <n v="463"/>
    <x v="0"/>
    <s v="P2"/>
    <x v="0"/>
    <x v="0"/>
    <m/>
    <m/>
  </r>
  <r>
    <s v="Kachin"/>
    <s v="Myitkyina"/>
    <s v="Pa Dauk Myaing(Pa La Na)"/>
    <s v="MMR001CMP162"/>
    <s v="GCA"/>
    <s v="Rural"/>
    <n v="43"/>
    <n v="207"/>
    <n v="43"/>
    <n v="269"/>
    <n v="43"/>
    <n v="270"/>
    <x v="1"/>
    <s v="P1"/>
    <x v="0"/>
    <x v="2"/>
    <m/>
    <m/>
  </r>
  <r>
    <s v="Kachin"/>
    <s v="Myitkyina"/>
    <s v="Pa Dauk Myaing(Pa La Na)"/>
    <s v="MMR001CMP162"/>
    <s v="GCA"/>
    <s v="Rural"/>
    <n v="43"/>
    <n v="207"/>
    <n v="43"/>
    <n v="269"/>
    <n v="43"/>
    <n v="270"/>
    <x v="1"/>
    <s v="P2"/>
    <x v="0"/>
    <x v="7"/>
    <m/>
    <m/>
  </r>
  <r>
    <s v="Kachin"/>
    <s v="Myitkyina"/>
    <s v="Pa Dauk Myaing(Pa La Na)"/>
    <s v="MMR001CMP162"/>
    <s v="GCA"/>
    <s v="Rural"/>
    <n v="43"/>
    <n v="207"/>
    <n v="43"/>
    <n v="269"/>
    <n v="43"/>
    <n v="270"/>
    <x v="0"/>
    <s v="P1"/>
    <x v="0"/>
    <x v="2"/>
    <m/>
    <m/>
  </r>
  <r>
    <s v="Kachin"/>
    <s v="Myitkyina"/>
    <s v="Pa Dauk Myaing(Pa La Na)"/>
    <s v="MMR001CMP162"/>
    <s v="GCA"/>
    <s v="Rural"/>
    <n v="43"/>
    <n v="207"/>
    <n v="43"/>
    <n v="269"/>
    <n v="43"/>
    <n v="270"/>
    <x v="0"/>
    <s v="P2"/>
    <x v="0"/>
    <x v="0"/>
    <m/>
    <m/>
  </r>
  <r>
    <s v="Kachin"/>
    <s v="Momauk"/>
    <s v="Dum Bung "/>
    <s v="MMR001CMP123"/>
    <s v="NGCA"/>
    <s v="Rural"/>
    <n v="116"/>
    <n v="595"/>
    <n v="115"/>
    <n v="605"/>
    <n v="115"/>
    <n v="605"/>
    <x v="1"/>
    <s v="P1"/>
    <x v="0"/>
    <x v="11"/>
    <m/>
    <m/>
  </r>
  <r>
    <s v="Kachin"/>
    <s v="Momauk"/>
    <s v="Dum Bung "/>
    <s v="MMR001CMP123"/>
    <s v="NGCA"/>
    <s v="Rural"/>
    <n v="116"/>
    <n v="595"/>
    <n v="115"/>
    <n v="605"/>
    <n v="115"/>
    <n v="605"/>
    <x v="1"/>
    <s v="P2"/>
    <x v="0"/>
    <x v="11"/>
    <m/>
    <m/>
  </r>
  <r>
    <s v="Kachin"/>
    <s v="Momauk"/>
    <s v="Dum Bung "/>
    <s v="MMR001CMP123"/>
    <s v="NGCA"/>
    <s v="Rural"/>
    <n v="116"/>
    <n v="595"/>
    <n v="115"/>
    <n v="605"/>
    <n v="115"/>
    <n v="605"/>
    <x v="0"/>
    <s v="P1"/>
    <x v="0"/>
    <x v="11"/>
    <m/>
    <m/>
  </r>
  <r>
    <s v="Kachin"/>
    <s v="Momauk"/>
    <s v="Dum Bung "/>
    <s v="MMR001CMP123"/>
    <s v="NGCA"/>
    <s v="Rural"/>
    <n v="116"/>
    <n v="595"/>
    <n v="115"/>
    <n v="605"/>
    <n v="115"/>
    <n v="605"/>
    <x v="0"/>
    <s v="P2"/>
    <x v="0"/>
    <x v="11"/>
    <m/>
    <m/>
  </r>
  <r>
    <s v="Kachin"/>
    <s v="Waingmaw"/>
    <s v="Maga Yang "/>
    <s v="MMR001CMP119"/>
    <s v="NGCA"/>
    <s v="Rural"/>
    <n v="608"/>
    <n v="2639"/>
    <n v="500"/>
    <n v="2145"/>
    <n v="586"/>
    <n v="2614"/>
    <x v="1"/>
    <s v="P1"/>
    <x v="0"/>
    <x v="1"/>
    <m/>
    <m/>
  </r>
  <r>
    <s v="Kachin"/>
    <s v="Waingmaw"/>
    <s v="Maga Yang "/>
    <s v="MMR001CMP119"/>
    <s v="NGCA"/>
    <s v="Rural"/>
    <n v="608"/>
    <n v="2639"/>
    <n v="500"/>
    <n v="2145"/>
    <n v="586"/>
    <n v="2614"/>
    <x v="1"/>
    <s v="P2"/>
    <x v="0"/>
    <x v="2"/>
    <m/>
    <m/>
  </r>
  <r>
    <s v="Kachin"/>
    <s v="Waingmaw"/>
    <s v="Maga Yang "/>
    <s v="MMR001CMP119"/>
    <s v="NGCA"/>
    <s v="Rural"/>
    <n v="608"/>
    <n v="2639"/>
    <n v="500"/>
    <n v="2145"/>
    <n v="586"/>
    <n v="2614"/>
    <x v="0"/>
    <s v="P1"/>
    <x v="0"/>
    <x v="1"/>
    <m/>
    <m/>
  </r>
  <r>
    <s v="Kachin"/>
    <s v="Waingmaw"/>
    <s v="Maga Yang "/>
    <s v="MMR001CMP119"/>
    <s v="NGCA"/>
    <s v="Rural"/>
    <n v="608"/>
    <n v="2639"/>
    <n v="500"/>
    <n v="2145"/>
    <n v="586"/>
    <n v="2614"/>
    <x v="0"/>
    <s v="P2"/>
    <x v="0"/>
    <x v="2"/>
    <m/>
    <m/>
  </r>
  <r>
    <s v="Kachin"/>
    <s v="Momauk"/>
    <s v="Je Yang Hka "/>
    <s v="MMR001CMP121"/>
    <s v="NGCA"/>
    <s v="Rural"/>
    <n v="1695"/>
    <n v="7145"/>
    <n v="1501"/>
    <n v="8042"/>
    <n v="1643"/>
    <n v="8780"/>
    <x v="1"/>
    <s v="P1"/>
    <x v="0"/>
    <x v="0"/>
    <m/>
    <m/>
  </r>
  <r>
    <s v="Kachin"/>
    <s v="Momauk"/>
    <s v="Je Yang Hka "/>
    <s v="MMR001CMP121"/>
    <s v="NGCA"/>
    <s v="Rural"/>
    <n v="1695"/>
    <n v="7145"/>
    <n v="1501"/>
    <n v="8042"/>
    <n v="1643"/>
    <n v="8780"/>
    <x v="1"/>
    <s v="P2"/>
    <x v="0"/>
    <x v="6"/>
    <m/>
    <m/>
  </r>
  <r>
    <s v="Kachin"/>
    <s v="Momauk"/>
    <s v="Je Yang Hka "/>
    <s v="MMR001CMP121"/>
    <s v="NGCA"/>
    <s v="Rural"/>
    <n v="1695"/>
    <n v="7145"/>
    <n v="1501"/>
    <n v="8042"/>
    <n v="1643"/>
    <n v="8780"/>
    <x v="0"/>
    <s v="P1"/>
    <x v="0"/>
    <x v="0"/>
    <m/>
    <m/>
  </r>
  <r>
    <s v="Kachin"/>
    <s v="Momauk"/>
    <s v="Je Yang Hka "/>
    <s v="MMR001CMP121"/>
    <s v="NGCA"/>
    <s v="Rural"/>
    <n v="1695"/>
    <n v="7145"/>
    <n v="1501"/>
    <n v="8042"/>
    <n v="1643"/>
    <n v="8780"/>
    <x v="0"/>
    <s v="P2"/>
    <x v="0"/>
    <x v="7"/>
    <s v="Carpenter"/>
    <m/>
  </r>
  <r>
    <s v="Kachin"/>
    <s v="Momauk"/>
    <s v="Hpun Lum Yang "/>
    <s v="MMR001CMP122"/>
    <s v="NGCA"/>
    <s v="Rural"/>
    <n v="662"/>
    <n v="3293"/>
    <n v="586"/>
    <n v="2829"/>
    <n v="586"/>
    <n v="2829"/>
    <x v="1"/>
    <s v="P1"/>
    <x v="0"/>
    <x v="2"/>
    <m/>
    <m/>
  </r>
  <r>
    <s v="Kachin"/>
    <s v="Momauk"/>
    <s v="Hpun Lum Yang "/>
    <s v="MMR001CMP122"/>
    <s v="NGCA"/>
    <s v="Rural"/>
    <n v="662"/>
    <n v="3293"/>
    <n v="586"/>
    <n v="2829"/>
    <n v="586"/>
    <n v="2829"/>
    <x v="1"/>
    <s v="P2"/>
    <x v="0"/>
    <x v="6"/>
    <m/>
    <m/>
  </r>
  <r>
    <s v="Kachin"/>
    <s v="Momauk"/>
    <s v="Hpun Lum Yang "/>
    <s v="MMR001CMP122"/>
    <s v="NGCA"/>
    <s v="Rural"/>
    <n v="662"/>
    <n v="3293"/>
    <n v="586"/>
    <n v="2829"/>
    <n v="586"/>
    <n v="2829"/>
    <x v="0"/>
    <s v="P1"/>
    <x v="0"/>
    <x v="2"/>
    <m/>
    <m/>
  </r>
  <r>
    <s v="Shan_North"/>
    <s v="Manton"/>
    <s v="Mandung - Jinghpaw"/>
    <s v="MMR015CMP009"/>
    <s v="GCA"/>
    <s v="Urban"/>
    <n v="37"/>
    <n v="159"/>
    <n v="37"/>
    <n v="159"/>
    <n v="37"/>
    <n v="172"/>
    <x v="1"/>
    <s v="P2"/>
    <x v="0"/>
    <x v="11"/>
    <m/>
    <m/>
  </r>
  <r>
    <s v="Shan_North"/>
    <s v="Manton"/>
    <s v="Mandung - Jinghpaw"/>
    <s v="MMR015CMP009"/>
    <s v="GCA"/>
    <s v="Urban"/>
    <n v="37"/>
    <n v="159"/>
    <n v="37"/>
    <n v="159"/>
    <n v="37"/>
    <n v="172"/>
    <x v="0"/>
    <s v="P2"/>
    <x v="0"/>
    <x v="0"/>
    <m/>
    <m/>
  </r>
  <r>
    <s v="Shan_North"/>
    <s v="Manton"/>
    <s v="Mandung - Jinghpaw"/>
    <s v="MMR015CMP009"/>
    <s v="GCA"/>
    <s v="Urban"/>
    <n v="37"/>
    <n v="159"/>
    <n v="37"/>
    <n v="159"/>
    <n v="37"/>
    <n v="172"/>
    <x v="1"/>
    <s v="P1"/>
    <x v="1"/>
    <x v="1"/>
    <m/>
    <m/>
  </r>
  <r>
    <s v="Shan_North"/>
    <s v="Manton"/>
    <s v="Mandung - Jinghpaw"/>
    <s v="MMR015CMP009"/>
    <s v="GCA"/>
    <s v="Urban"/>
    <n v="37"/>
    <n v="159"/>
    <n v="37"/>
    <n v="159"/>
    <n v="37"/>
    <n v="172"/>
    <x v="0"/>
    <s v="P1"/>
    <x v="1"/>
    <x v="1"/>
    <m/>
    <m/>
  </r>
  <r>
    <s v="Shan_North"/>
    <s v="Manton"/>
    <s v="Mandung - Jinghpaw"/>
    <s v="MMR015CMP009"/>
    <s v="GCA"/>
    <s v="Urban"/>
    <n v="37"/>
    <n v="159"/>
    <n v="37"/>
    <n v="159"/>
    <n v="37"/>
    <n v="172"/>
    <x v="1"/>
    <s v="P2"/>
    <x v="1"/>
    <x v="10"/>
    <m/>
    <m/>
  </r>
  <r>
    <s v="Shan_North"/>
    <s v="Manton"/>
    <s v="Mandung - Jinghpaw"/>
    <s v="MMR015CMP009"/>
    <s v="GCA"/>
    <s v="Urban"/>
    <n v="37"/>
    <n v="159"/>
    <n v="37"/>
    <n v="159"/>
    <n v="37"/>
    <n v="172"/>
    <x v="0"/>
    <s v="P2"/>
    <x v="1"/>
    <x v="8"/>
    <m/>
    <m/>
  </r>
  <r>
    <s v="Shan_North"/>
    <s v="Namtu"/>
    <s v="Nam Tu Baptist"/>
    <s v="MMR015CMP014"/>
    <s v="GCA"/>
    <s v="Urban"/>
    <n v="9"/>
    <n v="38"/>
    <n v="9"/>
    <n v="37"/>
    <n v="9"/>
    <n v="37"/>
    <x v="1"/>
    <s v="P1"/>
    <x v="0"/>
    <x v="2"/>
    <m/>
    <m/>
  </r>
  <r>
    <s v="Shan_North"/>
    <s v="Namtu"/>
    <s v="Nam Tu Baptist"/>
    <s v="MMR015CMP014"/>
    <s v="GCA"/>
    <s v="Urban"/>
    <n v="9"/>
    <n v="38"/>
    <n v="9"/>
    <n v="37"/>
    <n v="9"/>
    <n v="37"/>
    <x v="0"/>
    <s v="P1"/>
    <x v="0"/>
    <x v="2"/>
    <m/>
    <m/>
  </r>
  <r>
    <s v="Shan_North"/>
    <s v="Namtu"/>
    <s v="Nam Tu Baptist"/>
    <s v="MMR015CMP014"/>
    <s v="GCA"/>
    <s v="Urban"/>
    <n v="9"/>
    <n v="38"/>
    <n v="9"/>
    <n v="37"/>
    <n v="9"/>
    <n v="37"/>
    <x v="1"/>
    <s v="P2"/>
    <x v="0"/>
    <x v="0"/>
    <m/>
    <m/>
  </r>
  <r>
    <s v="Shan_North"/>
    <s v="Namtu"/>
    <s v="Nam Tu Baptist"/>
    <s v="MMR015CMP014"/>
    <s v="GCA"/>
    <s v="Urban"/>
    <n v="9"/>
    <n v="38"/>
    <n v="9"/>
    <n v="37"/>
    <n v="9"/>
    <n v="37"/>
    <x v="0"/>
    <s v="P2"/>
    <x v="0"/>
    <x v="5"/>
    <m/>
    <m/>
  </r>
  <r>
    <s v="Shan_North"/>
    <s v="Namtu"/>
    <s v="Nam Tu Baptist"/>
    <s v="MMR015CMP014"/>
    <s v="GCA"/>
    <s v="Urban"/>
    <n v="9"/>
    <n v="38"/>
    <n v="9"/>
    <n v="37"/>
    <n v="9"/>
    <n v="37"/>
    <x v="1"/>
    <s v="P1"/>
    <x v="1"/>
    <x v="1"/>
    <m/>
    <m/>
  </r>
  <r>
    <s v="Shan_North"/>
    <s v="Namtu"/>
    <s v="Nam Tu Baptist"/>
    <s v="MMR015CMP014"/>
    <s v="GCA"/>
    <s v="Urban"/>
    <n v="9"/>
    <n v="38"/>
    <n v="9"/>
    <n v="37"/>
    <n v="9"/>
    <n v="37"/>
    <x v="0"/>
    <s v="P1"/>
    <x v="1"/>
    <x v="1"/>
    <m/>
    <m/>
  </r>
  <r>
    <s v="Shan_North"/>
    <s v="Namtu"/>
    <s v="Nam Tu Baptist"/>
    <s v="MMR015CMP014"/>
    <s v="GCA"/>
    <s v="Urban"/>
    <n v="9"/>
    <n v="38"/>
    <n v="9"/>
    <n v="37"/>
    <n v="9"/>
    <n v="37"/>
    <x v="1"/>
    <s v="P2"/>
    <x v="1"/>
    <x v="10"/>
    <m/>
    <m/>
  </r>
  <r>
    <s v="Shan_North"/>
    <s v="Namtu"/>
    <s v="Nam Tu Baptist"/>
    <s v="MMR015CMP014"/>
    <s v="GCA"/>
    <s v="Urban"/>
    <n v="9"/>
    <n v="38"/>
    <n v="9"/>
    <n v="37"/>
    <n v="9"/>
    <n v="37"/>
    <x v="0"/>
    <s v="P2"/>
    <x v="1"/>
    <x v="10"/>
    <m/>
    <m/>
  </r>
  <r>
    <s v="Shan_North"/>
    <s v="Kutkai"/>
    <s v="Kutkai downtown (KBC Church)"/>
    <s v="MMR015CMP016"/>
    <s v="GCA"/>
    <s v="Urban"/>
    <n v="65"/>
    <n v="285"/>
    <n v="63"/>
    <n v="286"/>
    <n v="63"/>
    <n v="286"/>
    <x v="1"/>
    <s v="P1"/>
    <x v="0"/>
    <x v="2"/>
    <m/>
    <m/>
  </r>
  <r>
    <s v="Shan_North"/>
    <s v="Kutkai"/>
    <s v="Kutkai downtown (KBC Church)"/>
    <s v="MMR015CMP016"/>
    <s v="GCA"/>
    <s v="Urban"/>
    <n v="65"/>
    <n v="285"/>
    <n v="63"/>
    <n v="286"/>
    <n v="63"/>
    <n v="286"/>
    <x v="0"/>
    <s v="P1"/>
    <x v="0"/>
    <x v="0"/>
    <m/>
    <m/>
  </r>
  <r>
    <s v="Shan_North"/>
    <s v="Kutkai"/>
    <s v="Kutkai downtown (KBC Church)"/>
    <s v="MMR015CMP016"/>
    <s v="GCA"/>
    <s v="Urban"/>
    <n v="65"/>
    <n v="285"/>
    <n v="63"/>
    <n v="286"/>
    <n v="63"/>
    <n v="286"/>
    <x v="1"/>
    <s v="P2"/>
    <x v="0"/>
    <x v="0"/>
    <m/>
    <m/>
  </r>
  <r>
    <s v="Shan_North"/>
    <s v="Kutkai"/>
    <s v="Kutkai downtown (KBC Church)"/>
    <s v="MMR015CMP016"/>
    <s v="GCA"/>
    <s v="Urban"/>
    <n v="65"/>
    <n v="285"/>
    <n v="63"/>
    <n v="286"/>
    <n v="63"/>
    <n v="286"/>
    <x v="0"/>
    <s v="P2"/>
    <x v="0"/>
    <x v="12"/>
    <m/>
    <m/>
  </r>
  <r>
    <s v="Shan_North"/>
    <s v="Kutkai"/>
    <s v="Kutkai downtown (KBC Church)"/>
    <s v="MMR015CMP016"/>
    <s v="GCA"/>
    <s v="Urban"/>
    <n v="65"/>
    <n v="285"/>
    <n v="63"/>
    <n v="286"/>
    <n v="63"/>
    <n v="286"/>
    <x v="1"/>
    <s v="P1"/>
    <x v="1"/>
    <x v="1"/>
    <m/>
    <m/>
  </r>
  <r>
    <s v="Shan_North"/>
    <s v="Kutkai"/>
    <s v="Kutkai downtown (KBC Church)"/>
    <s v="MMR015CMP016"/>
    <s v="GCA"/>
    <s v="Urban"/>
    <n v="65"/>
    <n v="285"/>
    <n v="63"/>
    <n v="286"/>
    <n v="63"/>
    <n v="286"/>
    <x v="0"/>
    <s v="P1"/>
    <x v="1"/>
    <x v="1"/>
    <m/>
    <m/>
  </r>
  <r>
    <s v="Shan_North"/>
    <s v="Kutkai"/>
    <s v="Kutkai downtown (KBC Church)"/>
    <s v="MMR015CMP016"/>
    <s v="GCA"/>
    <s v="Urban"/>
    <n v="65"/>
    <n v="285"/>
    <n v="63"/>
    <n v="286"/>
    <n v="63"/>
    <n v="286"/>
    <x v="1"/>
    <s v="P2"/>
    <x v="1"/>
    <x v="2"/>
    <m/>
    <m/>
  </r>
  <r>
    <s v="Shan_North"/>
    <s v="Kutkai"/>
    <s v="Kutkai downtown (KBC Church)"/>
    <s v="MMR015CMP016"/>
    <s v="GCA"/>
    <s v="Urban"/>
    <n v="65"/>
    <n v="285"/>
    <n v="63"/>
    <n v="286"/>
    <n v="63"/>
    <n v="286"/>
    <x v="0"/>
    <s v="P2"/>
    <x v="1"/>
    <x v="2"/>
    <m/>
    <m/>
  </r>
  <r>
    <s v="Shan_North"/>
    <s v="Kutkai"/>
    <s v="Mine Yu Lay village"/>
    <s v="MMR015CMP018"/>
    <s v="GCA"/>
    <s v="Rural"/>
    <n v="63"/>
    <n v="305"/>
    <n v="69"/>
    <n v="305"/>
    <n v="69"/>
    <n v="305"/>
    <x v="1"/>
    <s v="P1"/>
    <x v="0"/>
    <x v="0"/>
    <m/>
    <m/>
  </r>
  <r>
    <s v="Shan_North"/>
    <s v="Kutkai"/>
    <s v="Mine Yu Lay village"/>
    <s v="MMR015CMP018"/>
    <s v="GCA"/>
    <s v="Rural"/>
    <n v="63"/>
    <n v="305"/>
    <n v="69"/>
    <n v="305"/>
    <n v="69"/>
    <n v="305"/>
    <x v="0"/>
    <s v="P1"/>
    <x v="0"/>
    <x v="0"/>
    <m/>
    <m/>
  </r>
  <r>
    <s v="Shan_North"/>
    <s v="Kutkai"/>
    <s v="Mine Yu Lay village"/>
    <s v="MMR015CMP018"/>
    <s v="GCA"/>
    <s v="Rural"/>
    <n v="63"/>
    <n v="305"/>
    <n v="69"/>
    <n v="305"/>
    <n v="69"/>
    <n v="305"/>
    <x v="1"/>
    <s v="P2"/>
    <x v="0"/>
    <x v="11"/>
    <m/>
    <m/>
  </r>
  <r>
    <s v="Shan_North"/>
    <s v="Kutkai"/>
    <s v="Mine Yu Lay village"/>
    <s v="MMR015CMP018"/>
    <s v="GCA"/>
    <s v="Rural"/>
    <n v="63"/>
    <n v="305"/>
    <n v="69"/>
    <n v="305"/>
    <n v="69"/>
    <n v="305"/>
    <x v="0"/>
    <s v="P2"/>
    <x v="0"/>
    <x v="11"/>
    <m/>
    <m/>
  </r>
  <r>
    <s v="Shan_North"/>
    <s v="Kutkai"/>
    <s v="Mine Yu Lay village"/>
    <s v="MMR015CMP018"/>
    <s v="GCA"/>
    <s v="Rural"/>
    <n v="63"/>
    <n v="305"/>
    <n v="69"/>
    <n v="305"/>
    <n v="69"/>
    <n v="305"/>
    <x v="1"/>
    <s v="P1"/>
    <x v="1"/>
    <x v="1"/>
    <m/>
    <m/>
  </r>
  <r>
    <s v="Shan_North"/>
    <s v="Kutkai"/>
    <s v="Mine Yu Lay village"/>
    <s v="MMR015CMP018"/>
    <s v="GCA"/>
    <s v="Rural"/>
    <n v="63"/>
    <n v="305"/>
    <n v="69"/>
    <n v="305"/>
    <n v="69"/>
    <n v="305"/>
    <x v="0"/>
    <s v="P1"/>
    <x v="1"/>
    <x v="1"/>
    <m/>
    <m/>
  </r>
  <r>
    <s v="Shan_North"/>
    <s v="Kutkai"/>
    <s v="Mine Yu Lay village"/>
    <s v="MMR015CMP018"/>
    <s v="GCA"/>
    <s v="Rural"/>
    <n v="63"/>
    <n v="305"/>
    <n v="69"/>
    <n v="305"/>
    <n v="69"/>
    <n v="305"/>
    <x v="1"/>
    <s v="P2"/>
    <x v="1"/>
    <x v="10"/>
    <m/>
    <m/>
  </r>
  <r>
    <s v="Shan_North"/>
    <s v="Kutkai"/>
    <s v="Mine Yu Lay village"/>
    <s v="MMR015CMP018"/>
    <s v="GCA"/>
    <s v="Rural"/>
    <n v="63"/>
    <n v="305"/>
    <n v="69"/>
    <n v="305"/>
    <n v="69"/>
    <n v="305"/>
    <x v="0"/>
    <s v="P2"/>
    <x v="1"/>
    <x v="10"/>
    <m/>
    <m/>
  </r>
  <r>
    <s v="Shan_North"/>
    <s v="Kutkai"/>
    <s v="Zup Aung Camp"/>
    <s v="MMR015CMP020"/>
    <s v="GCA"/>
    <s v="Rural"/>
    <n v="218"/>
    <n v="1108"/>
    <n v="202"/>
    <n v="906"/>
    <n v="202"/>
    <n v="906"/>
    <x v="1"/>
    <s v="P1"/>
    <x v="0"/>
    <x v="0"/>
    <m/>
    <m/>
  </r>
  <r>
    <s v="Shan_North"/>
    <s v="Kutkai"/>
    <s v="Zup Aung Camp"/>
    <s v="MMR015CMP020"/>
    <s v="GCA"/>
    <s v="Rural"/>
    <n v="218"/>
    <n v="1108"/>
    <n v="202"/>
    <n v="906"/>
    <n v="202"/>
    <n v="906"/>
    <x v="0"/>
    <s v="P1"/>
    <x v="0"/>
    <x v="1"/>
    <m/>
    <m/>
  </r>
  <r>
    <s v="Shan_North"/>
    <s v="Kutkai"/>
    <s v="Zup Aung Camp"/>
    <s v="MMR015CMP020"/>
    <s v="GCA"/>
    <s v="Rural"/>
    <n v="218"/>
    <n v="1108"/>
    <n v="202"/>
    <n v="906"/>
    <n v="202"/>
    <n v="906"/>
    <x v="1"/>
    <s v="P2"/>
    <x v="0"/>
    <x v="11"/>
    <m/>
    <m/>
  </r>
  <r>
    <s v="Shan_North"/>
    <s v="Kutkai"/>
    <s v="Zup Aung Camp"/>
    <s v="MMR015CMP020"/>
    <s v="GCA"/>
    <s v="Rural"/>
    <n v="218"/>
    <n v="1108"/>
    <n v="202"/>
    <n v="906"/>
    <n v="202"/>
    <n v="906"/>
    <x v="0"/>
    <s v="P2"/>
    <x v="0"/>
    <x v="0"/>
    <m/>
    <m/>
  </r>
  <r>
    <s v="Shan_North"/>
    <s v="Kutkai"/>
    <s v="Zup Aung Camp"/>
    <s v="MMR015CMP020"/>
    <s v="GCA"/>
    <s v="Rural"/>
    <n v="218"/>
    <n v="1108"/>
    <n v="202"/>
    <n v="906"/>
    <n v="202"/>
    <n v="906"/>
    <x v="1"/>
    <s v="P1"/>
    <x v="1"/>
    <x v="1"/>
    <m/>
    <m/>
  </r>
  <r>
    <s v="Shan_North"/>
    <s v="Kutkai"/>
    <s v="Zup Aung Camp"/>
    <s v="MMR015CMP020"/>
    <s v="GCA"/>
    <s v="Rural"/>
    <n v="218"/>
    <n v="1108"/>
    <n v="202"/>
    <n v="906"/>
    <n v="202"/>
    <n v="906"/>
    <x v="0"/>
    <s v="P1"/>
    <x v="1"/>
    <x v="1"/>
    <m/>
    <m/>
  </r>
  <r>
    <s v="Shan_North"/>
    <s v="Kutkai"/>
    <s v="Zup Aung Camp"/>
    <s v="MMR015CMP020"/>
    <s v="GCA"/>
    <s v="Rural"/>
    <n v="218"/>
    <n v="1108"/>
    <n v="202"/>
    <n v="906"/>
    <n v="202"/>
    <n v="906"/>
    <x v="1"/>
    <s v="P2"/>
    <x v="1"/>
    <x v="6"/>
    <m/>
    <m/>
  </r>
  <r>
    <s v="Shan_North"/>
    <s v="Kutkai"/>
    <s v="Zup Aung Camp"/>
    <s v="MMR015CMP020"/>
    <s v="GCA"/>
    <s v="Rural"/>
    <n v="218"/>
    <n v="1108"/>
    <n v="202"/>
    <n v="906"/>
    <n v="202"/>
    <n v="906"/>
    <x v="0"/>
    <s v="P2"/>
    <x v="1"/>
    <x v="0"/>
    <m/>
    <m/>
  </r>
  <r>
    <s v="Shan_North"/>
    <s v="Muse"/>
    <s v="Muse Baptist Church"/>
    <s v="MMR015CMP213"/>
    <s v="GCA"/>
    <s v="Urban"/>
    <n v="56"/>
    <n v="236"/>
    <n v="52"/>
    <n v="212"/>
    <n v="52"/>
    <n v="212"/>
    <x v="1"/>
    <s v="P1"/>
    <x v="0"/>
    <x v="0"/>
    <m/>
    <m/>
  </r>
  <r>
    <s v="Shan_North"/>
    <s v="Muse"/>
    <s v="Muse Baptist Church"/>
    <s v="MMR015CMP213"/>
    <s v="GCA"/>
    <s v="Urban"/>
    <n v="56"/>
    <n v="236"/>
    <n v="52"/>
    <n v="212"/>
    <n v="52"/>
    <n v="212"/>
    <x v="0"/>
    <s v="P1"/>
    <x v="0"/>
    <x v="1"/>
    <m/>
    <m/>
  </r>
  <r>
    <s v="Shan_North"/>
    <s v="Muse"/>
    <s v="Muse Baptist Church"/>
    <s v="MMR015CMP213"/>
    <s v="GCA"/>
    <s v="Urban"/>
    <n v="56"/>
    <n v="236"/>
    <n v="52"/>
    <n v="212"/>
    <n v="52"/>
    <n v="212"/>
    <x v="1"/>
    <s v="P2"/>
    <x v="0"/>
    <x v="6"/>
    <m/>
    <m/>
  </r>
  <r>
    <s v="Shan_North"/>
    <s v="Muse"/>
    <s v="Muse Baptist Church"/>
    <s v="MMR015CMP213"/>
    <s v="GCA"/>
    <s v="Urban"/>
    <n v="56"/>
    <n v="236"/>
    <n v="52"/>
    <n v="212"/>
    <n v="52"/>
    <n v="212"/>
    <x v="0"/>
    <s v="P2"/>
    <x v="0"/>
    <x v="0"/>
    <m/>
    <m/>
  </r>
  <r>
    <s v="Shan_North"/>
    <s v="Muse"/>
    <s v="Muse Baptist Church"/>
    <s v="MMR015CMP213"/>
    <s v="GCA"/>
    <s v="Urban"/>
    <n v="56"/>
    <n v="236"/>
    <n v="52"/>
    <n v="212"/>
    <n v="52"/>
    <n v="212"/>
    <x v="1"/>
    <s v="P1"/>
    <x v="1"/>
    <x v="1"/>
    <m/>
    <m/>
  </r>
  <r>
    <s v="Shan_North"/>
    <s v="Muse"/>
    <s v="Muse Baptist Church"/>
    <s v="MMR015CMP213"/>
    <s v="GCA"/>
    <s v="Urban"/>
    <n v="56"/>
    <n v="236"/>
    <n v="52"/>
    <n v="212"/>
    <n v="52"/>
    <n v="212"/>
    <x v="0"/>
    <s v="P1"/>
    <x v="1"/>
    <x v="1"/>
    <m/>
    <m/>
  </r>
  <r>
    <s v="Shan_North"/>
    <s v="Muse"/>
    <s v="Muse Baptist Church"/>
    <s v="MMR015CMP213"/>
    <s v="GCA"/>
    <s v="Urban"/>
    <n v="56"/>
    <n v="236"/>
    <n v="52"/>
    <n v="212"/>
    <n v="52"/>
    <n v="212"/>
    <x v="1"/>
    <s v="P2"/>
    <x v="1"/>
    <x v="10"/>
    <m/>
    <m/>
  </r>
  <r>
    <s v="Shan_North"/>
    <s v="Muse"/>
    <s v="Muse Baptist Church"/>
    <s v="MMR015CMP213"/>
    <s v="GCA"/>
    <s v="Urban"/>
    <n v="56"/>
    <n v="236"/>
    <n v="52"/>
    <n v="212"/>
    <n v="52"/>
    <n v="212"/>
    <x v="0"/>
    <s v="P2"/>
    <x v="1"/>
    <x v="6"/>
    <m/>
    <m/>
  </r>
  <r>
    <s v="Shan_North"/>
    <s v="Namhkan"/>
    <s v="Nam Hkam (KBC Jaw Wang) II"/>
    <s v="MMR015CMP214"/>
    <s v="GCA"/>
    <s v="Urban"/>
    <n v="38"/>
    <n v="198"/>
    <n v="35"/>
    <n v="188"/>
    <n v="37"/>
    <n v="198"/>
    <x v="1"/>
    <s v="P1"/>
    <x v="0"/>
    <x v="2"/>
    <m/>
    <m/>
  </r>
  <r>
    <s v="Shan_North"/>
    <s v="Namhkan"/>
    <s v="Nam Hkam (KBC Jaw Wang) II"/>
    <s v="MMR015CMP214"/>
    <s v="GCA"/>
    <s v="Urban"/>
    <n v="38"/>
    <n v="198"/>
    <n v="35"/>
    <n v="188"/>
    <n v="37"/>
    <n v="198"/>
    <x v="0"/>
    <s v="P1"/>
    <x v="0"/>
    <x v="2"/>
    <m/>
    <m/>
  </r>
  <r>
    <s v="Shan_North"/>
    <s v="Namhkan"/>
    <s v="Nam Hkam (KBC Jaw Wang) II"/>
    <s v="MMR015CMP214"/>
    <s v="GCA"/>
    <s v="Urban"/>
    <n v="38"/>
    <n v="198"/>
    <n v="35"/>
    <n v="188"/>
    <n v="37"/>
    <n v="198"/>
    <x v="1"/>
    <s v="P2"/>
    <x v="0"/>
    <x v="0"/>
    <m/>
    <m/>
  </r>
  <r>
    <s v="Shan_North"/>
    <s v="Namhkan"/>
    <s v="Nam Hkam (KBC Jaw Wang) II"/>
    <s v="MMR015CMP214"/>
    <s v="GCA"/>
    <s v="Urban"/>
    <n v="38"/>
    <n v="198"/>
    <n v="35"/>
    <n v="188"/>
    <n v="37"/>
    <n v="198"/>
    <x v="0"/>
    <s v="P2"/>
    <x v="0"/>
    <x v="0"/>
    <m/>
    <m/>
  </r>
  <r>
    <s v="Shan_North"/>
    <s v="Namhkan"/>
    <s v="Nam Hkam (KBC Jaw Wang) II"/>
    <s v="MMR015CMP214"/>
    <s v="GCA"/>
    <s v="Urban"/>
    <n v="38"/>
    <n v="198"/>
    <n v="35"/>
    <n v="188"/>
    <n v="37"/>
    <n v="198"/>
    <x v="1"/>
    <s v="P1"/>
    <x v="1"/>
    <x v="1"/>
    <m/>
    <m/>
  </r>
  <r>
    <s v="Shan_North"/>
    <s v="Namhkan"/>
    <s v="Nam Hkam (KBC Jaw Wang) II"/>
    <s v="MMR015CMP214"/>
    <s v="GCA"/>
    <s v="Urban"/>
    <n v="38"/>
    <n v="198"/>
    <n v="35"/>
    <n v="188"/>
    <n v="37"/>
    <n v="198"/>
    <x v="0"/>
    <s v="P1"/>
    <x v="1"/>
    <x v="2"/>
    <m/>
    <m/>
  </r>
  <r>
    <s v="Shan_North"/>
    <s v="Namhkan"/>
    <s v="Nam Hkam (KBC Jaw Wang) II"/>
    <s v="MMR015CMP214"/>
    <s v="GCA"/>
    <s v="Urban"/>
    <n v="38"/>
    <n v="198"/>
    <n v="35"/>
    <n v="188"/>
    <n v="37"/>
    <n v="198"/>
    <x v="1"/>
    <s v="P2"/>
    <x v="1"/>
    <x v="2"/>
    <m/>
    <m/>
  </r>
  <r>
    <s v="Shan_North"/>
    <s v="Namhkan"/>
    <s v="Nam Hkam (KBC Jaw Wang) II"/>
    <s v="MMR015CMP214"/>
    <s v="GCA"/>
    <s v="Urban"/>
    <n v="38"/>
    <n v="198"/>
    <n v="35"/>
    <n v="188"/>
    <n v="37"/>
    <n v="198"/>
    <x v="0"/>
    <s v="P2"/>
    <x v="1"/>
    <x v="1"/>
    <m/>
    <m/>
  </r>
  <r>
    <s v="Shan_North"/>
    <s v="Namhkan"/>
    <s v="Namhkan - Pang Long KBC"/>
    <s v="MMR015CMP215"/>
    <s v="GCA"/>
    <s v="Urban"/>
    <n v="126"/>
    <n v="572"/>
    <n v="123"/>
    <n v="571"/>
    <n v="124"/>
    <n v="575"/>
    <x v="1"/>
    <s v="P1"/>
    <x v="0"/>
    <x v="1"/>
    <m/>
    <m/>
  </r>
  <r>
    <s v="Shan_North"/>
    <s v="Namhkan"/>
    <s v="Namhkan - Pang Long KBC"/>
    <s v="MMR015CMP215"/>
    <s v="GCA"/>
    <s v="Urban"/>
    <n v="126"/>
    <n v="572"/>
    <n v="123"/>
    <n v="571"/>
    <n v="124"/>
    <n v="575"/>
    <x v="0"/>
    <s v="P1"/>
    <x v="0"/>
    <x v="2"/>
    <m/>
    <m/>
  </r>
  <r>
    <s v="Shan_North"/>
    <s v="Namhkan"/>
    <s v="Namhkan - Pang Long KBC"/>
    <s v="MMR015CMP215"/>
    <s v="GCA"/>
    <s v="Urban"/>
    <n v="126"/>
    <n v="572"/>
    <n v="123"/>
    <n v="571"/>
    <n v="124"/>
    <n v="575"/>
    <x v="1"/>
    <s v="P2"/>
    <x v="0"/>
    <x v="2"/>
    <m/>
    <m/>
  </r>
  <r>
    <s v="Shan_North"/>
    <s v="Namhkan"/>
    <s v="Namhkan - Pang Long KBC"/>
    <s v="MMR015CMP215"/>
    <s v="GCA"/>
    <s v="Urban"/>
    <n v="126"/>
    <n v="572"/>
    <n v="123"/>
    <n v="571"/>
    <n v="124"/>
    <n v="575"/>
    <x v="0"/>
    <s v="P2"/>
    <x v="0"/>
    <x v="0"/>
    <m/>
    <m/>
  </r>
  <r>
    <s v="Shan_North"/>
    <s v="Namhkan"/>
    <s v="Namhkan - Pang Long KBC"/>
    <s v="MMR015CMP215"/>
    <s v="GCA"/>
    <s v="Urban"/>
    <n v="126"/>
    <n v="572"/>
    <n v="123"/>
    <n v="571"/>
    <n v="124"/>
    <n v="575"/>
    <x v="1"/>
    <s v="P1"/>
    <x v="1"/>
    <x v="1"/>
    <m/>
    <m/>
  </r>
  <r>
    <s v="Shan_North"/>
    <s v="Namhkan"/>
    <s v="Namhkan - Pang Long KBC"/>
    <s v="MMR015CMP215"/>
    <s v="GCA"/>
    <s v="Urban"/>
    <n v="126"/>
    <n v="572"/>
    <n v="123"/>
    <n v="571"/>
    <n v="124"/>
    <n v="575"/>
    <x v="0"/>
    <s v="P1"/>
    <x v="1"/>
    <x v="1"/>
    <m/>
    <m/>
  </r>
  <r>
    <s v="Shan_North"/>
    <s v="Namhkan"/>
    <s v="Namhkan - Pang Long KBC"/>
    <s v="MMR015CMP215"/>
    <s v="GCA"/>
    <s v="Urban"/>
    <n v="126"/>
    <n v="572"/>
    <n v="123"/>
    <n v="571"/>
    <n v="124"/>
    <n v="575"/>
    <x v="1"/>
    <s v="P2"/>
    <x v="1"/>
    <x v="2"/>
    <m/>
    <m/>
  </r>
  <r>
    <s v="Shan_North"/>
    <s v="Namhkan"/>
    <s v="Namhkan - Pang Long KBC"/>
    <s v="MMR015CMP215"/>
    <s v="GCA"/>
    <s v="Urban"/>
    <n v="126"/>
    <n v="572"/>
    <n v="123"/>
    <n v="571"/>
    <n v="124"/>
    <n v="575"/>
    <x v="0"/>
    <s v="P2"/>
    <x v="1"/>
    <x v="2"/>
    <m/>
    <m/>
  </r>
  <r>
    <s v="Kachin"/>
    <s v="Waingmaw"/>
    <s v="Shing Jai"/>
    <s v="MMR001CMP041"/>
    <s v="GCA"/>
    <s v="Rural"/>
    <n v="172"/>
    <n v="838"/>
    <n v="179"/>
    <n v="940"/>
    <n v="179"/>
    <n v="940"/>
    <x v="0"/>
    <s v="P2"/>
    <x v="1"/>
    <x v="2"/>
    <m/>
    <m/>
  </r>
  <r>
    <s v="Kachin"/>
    <s v="Waingmaw"/>
    <s v="Shing Jai"/>
    <s v="MMR001CMP041"/>
    <s v="GCA"/>
    <s v="Rural"/>
    <n v="172"/>
    <n v="838"/>
    <n v="179"/>
    <n v="940"/>
    <n v="179"/>
    <n v="940"/>
    <x v="1"/>
    <s v="P2"/>
    <x v="1"/>
    <x v="0"/>
    <m/>
    <m/>
  </r>
  <r>
    <s v="Kachin"/>
    <s v="Waingmaw"/>
    <s v="Shing Jai"/>
    <s v="MMR001CMP041"/>
    <s v="GCA"/>
    <s v="Rural"/>
    <n v="172"/>
    <n v="838"/>
    <n v="179"/>
    <n v="940"/>
    <n v="179"/>
    <n v="940"/>
    <x v="1"/>
    <s v="P1"/>
    <x v="1"/>
    <x v="1"/>
    <m/>
    <m/>
  </r>
  <r>
    <s v="Kachin"/>
    <s v="Waingmaw"/>
    <s v="Shing Jai"/>
    <s v="MMR001CMP041"/>
    <s v="GCA"/>
    <s v="Rural"/>
    <n v="172"/>
    <n v="838"/>
    <n v="179"/>
    <n v="940"/>
    <n v="179"/>
    <n v="940"/>
    <x v="0"/>
    <s v="P1"/>
    <x v="1"/>
    <x v="1"/>
    <m/>
    <m/>
  </r>
  <r>
    <s v="Kachin"/>
    <s v="Chipwi"/>
    <s v="Hpare Hkyer - BP6"/>
    <s v="MMR001CMP043"/>
    <s v="NGCA"/>
    <s v="Sub-urban"/>
    <n v="154"/>
    <n v="920"/>
    <n v="512"/>
    <n v="1016"/>
    <n v="512"/>
    <n v="1016"/>
    <x v="0"/>
    <s v="P2"/>
    <x v="1"/>
    <x v="0"/>
    <m/>
    <m/>
  </r>
  <r>
    <s v="Kachin"/>
    <s v="Chipwi"/>
    <s v="Hpare Hkyer - BP6"/>
    <s v="MMR001CMP043"/>
    <s v="NGCA"/>
    <s v="Sub-urban"/>
    <n v="154"/>
    <n v="920"/>
    <n v="512"/>
    <n v="1016"/>
    <n v="512"/>
    <n v="1016"/>
    <x v="1"/>
    <s v="P2"/>
    <x v="1"/>
    <x v="9"/>
    <m/>
    <m/>
  </r>
  <r>
    <s v="Kachin"/>
    <s v="Chipwi"/>
    <s v="Hpare Hkyer - BP6"/>
    <s v="MMR001CMP043"/>
    <s v="NGCA"/>
    <s v="Sub-urban"/>
    <n v="154"/>
    <n v="920"/>
    <n v="512"/>
    <n v="1016"/>
    <n v="512"/>
    <n v="1016"/>
    <x v="1"/>
    <s v="P1"/>
    <x v="1"/>
    <x v="1"/>
    <m/>
    <m/>
  </r>
  <r>
    <s v="Kachin"/>
    <s v="Chipwi"/>
    <s v="Hpare Hkyer - BP6"/>
    <s v="MMR001CMP043"/>
    <s v="NGCA"/>
    <s v="Sub-urban"/>
    <n v="154"/>
    <n v="920"/>
    <n v="512"/>
    <n v="1016"/>
    <n v="512"/>
    <n v="1016"/>
    <x v="0"/>
    <s v="P1"/>
    <x v="1"/>
    <x v="1"/>
    <m/>
    <m/>
  </r>
  <r>
    <s v="Kachin"/>
    <s v="Waingmaw"/>
    <s v="Hkau Shau (BP 12)"/>
    <s v="MMR001CMP115"/>
    <s v="NGCA"/>
    <s v="Sub-urban"/>
    <n v="136"/>
    <n v="1116"/>
    <n v="146"/>
    <n v="1072"/>
    <n v="146"/>
    <n v="1072"/>
    <x v="0"/>
    <s v="P1"/>
    <x v="0"/>
    <x v="1"/>
    <m/>
    <m/>
  </r>
  <r>
    <s v="Kachin"/>
    <s v="Waingmaw"/>
    <s v="Hkau Shau (BP 12)"/>
    <s v="MMR001CMP115"/>
    <s v="NGCA"/>
    <s v="Sub-urban"/>
    <n v="136"/>
    <n v="1116"/>
    <n v="146"/>
    <n v="1072"/>
    <n v="146"/>
    <n v="1072"/>
    <x v="0"/>
    <s v="P2"/>
    <x v="0"/>
    <x v="0"/>
    <m/>
    <m/>
  </r>
  <r>
    <s v="Kachin"/>
    <s v="Waingmaw"/>
    <s v="Shing Jai"/>
    <s v="MMR001CMP041"/>
    <s v="GCA"/>
    <s v="Rural"/>
    <n v="172"/>
    <n v="838"/>
    <n v="179"/>
    <n v="940"/>
    <n v="179"/>
    <n v="940"/>
    <x v="1"/>
    <s v="P1"/>
    <x v="0"/>
    <x v="2"/>
    <m/>
    <m/>
  </r>
  <r>
    <s v="Kachin"/>
    <s v="Waingmaw"/>
    <s v="Shing Jai"/>
    <s v="MMR001CMP041"/>
    <s v="GCA"/>
    <s v="Rural"/>
    <n v="172"/>
    <n v="838"/>
    <n v="179"/>
    <n v="940"/>
    <n v="179"/>
    <n v="940"/>
    <x v="1"/>
    <s v="P2"/>
    <x v="0"/>
    <x v="0"/>
    <m/>
    <m/>
  </r>
  <r>
    <s v="Kachin"/>
    <s v="Waingmaw"/>
    <s v="Shing Jai"/>
    <s v="MMR001CMP041"/>
    <s v="GCA"/>
    <s v="Rural"/>
    <n v="172"/>
    <n v="838"/>
    <n v="179"/>
    <n v="940"/>
    <n v="179"/>
    <n v="940"/>
    <x v="0"/>
    <s v="P1"/>
    <x v="0"/>
    <x v="2"/>
    <m/>
    <m/>
  </r>
  <r>
    <s v="Kachin"/>
    <s v="Waingmaw"/>
    <s v="Shing Jai"/>
    <s v="MMR001CMP041"/>
    <s v="GCA"/>
    <s v="Rural"/>
    <n v="172"/>
    <n v="838"/>
    <n v="179"/>
    <n v="940"/>
    <n v="179"/>
    <n v="940"/>
    <x v="0"/>
    <s v="P2"/>
    <x v="0"/>
    <x v="0"/>
    <m/>
    <m/>
  </r>
  <r>
    <s v="Kachin"/>
    <s v="Chipwi"/>
    <s v="Hpare Hkyer - BP6"/>
    <s v="MMR001CMP043"/>
    <s v="NGCA"/>
    <s v="Sub-urban"/>
    <n v="154"/>
    <n v="920"/>
    <n v="512"/>
    <n v="1016"/>
    <n v="512"/>
    <n v="1016"/>
    <x v="1"/>
    <s v="P1"/>
    <x v="0"/>
    <x v="0"/>
    <m/>
    <m/>
  </r>
  <r>
    <s v="Kachin"/>
    <s v="Chipwi"/>
    <s v="Hpare Hkyer - BP6"/>
    <s v="MMR001CMP043"/>
    <s v="NGCA"/>
    <s v="Sub-urban"/>
    <n v="154"/>
    <n v="920"/>
    <n v="512"/>
    <n v="1016"/>
    <n v="512"/>
    <n v="1016"/>
    <x v="1"/>
    <s v="P2"/>
    <x v="0"/>
    <x v="8"/>
    <m/>
    <m/>
  </r>
  <r>
    <s v="Kachin"/>
    <s v="Chipwi"/>
    <s v="Hpare Hkyer - BP6"/>
    <s v="MMR001CMP043"/>
    <s v="NGCA"/>
    <s v="Sub-urban"/>
    <n v="154"/>
    <n v="920"/>
    <n v="512"/>
    <n v="1016"/>
    <n v="512"/>
    <n v="1016"/>
    <x v="0"/>
    <s v="P1"/>
    <x v="0"/>
    <x v="0"/>
    <m/>
    <m/>
  </r>
  <r>
    <s v="Kachin"/>
    <s v="Chipwi"/>
    <s v="Hpare Hkyer - BP6"/>
    <s v="MMR001CMP043"/>
    <s v="NGCA"/>
    <s v="Sub-urban"/>
    <n v="154"/>
    <n v="920"/>
    <n v="512"/>
    <n v="1016"/>
    <n v="512"/>
    <n v="1016"/>
    <x v="0"/>
    <s v="P2"/>
    <x v="0"/>
    <x v="8"/>
    <m/>
    <m/>
  </r>
  <r>
    <s v="Kachin"/>
    <s v="Waingmaw"/>
    <s v="Zai Awng / Mung Ga Zup"/>
    <s v="MMR001CMP111"/>
    <s v="NGCA"/>
    <s v="Sub-urban"/>
    <n v="680"/>
    <n v="2913"/>
    <n v="612"/>
    <n v="2806"/>
    <n v="612"/>
    <n v="2806"/>
    <x v="1"/>
    <s v="P1"/>
    <x v="0"/>
    <x v="0"/>
    <m/>
    <m/>
  </r>
  <r>
    <s v="Kachin"/>
    <s v="Waingmaw"/>
    <s v="Zai Awng / Mung Ga Zup"/>
    <s v="MMR001CMP111"/>
    <s v="NGCA"/>
    <s v="Sub-urban"/>
    <n v="680"/>
    <n v="2913"/>
    <n v="612"/>
    <n v="2806"/>
    <n v="612"/>
    <n v="2806"/>
    <x v="1"/>
    <s v="P2"/>
    <x v="0"/>
    <x v="5"/>
    <m/>
    <m/>
  </r>
  <r>
    <s v="Kachin"/>
    <s v="Waingmaw"/>
    <s v="Zai Awng / Mung Ga Zup"/>
    <s v="MMR001CMP111"/>
    <s v="NGCA"/>
    <s v="Sub-urban"/>
    <n v="680"/>
    <n v="2913"/>
    <n v="612"/>
    <n v="2806"/>
    <n v="612"/>
    <n v="2806"/>
    <x v="0"/>
    <s v="P1"/>
    <x v="0"/>
    <x v="0"/>
    <m/>
    <m/>
  </r>
  <r>
    <s v="Kachin"/>
    <s v="Waingmaw"/>
    <s v="Zai Awng / Mung Ga Zup"/>
    <s v="MMR001CMP111"/>
    <s v="NGCA"/>
    <s v="Sub-urban"/>
    <n v="680"/>
    <n v="2913"/>
    <n v="612"/>
    <n v="2806"/>
    <n v="612"/>
    <n v="2806"/>
    <x v="0"/>
    <s v="P2"/>
    <x v="0"/>
    <x v="1"/>
    <m/>
    <m/>
  </r>
  <r>
    <s v="Kachin"/>
    <s v="Waingmaw"/>
    <s v="Pajau / Jan Mai"/>
    <s v="MMR001CMP120"/>
    <s v="NGCA"/>
    <s v="Sub-urban"/>
    <n v="191"/>
    <n v="768"/>
    <n v="178"/>
    <n v="850"/>
    <n v="178"/>
    <n v="850"/>
    <x v="1"/>
    <s v="P1"/>
    <x v="0"/>
    <x v="0"/>
    <m/>
    <m/>
  </r>
  <r>
    <s v="Kachin"/>
    <s v="Waingmaw"/>
    <s v="Pajau / Jan Mai"/>
    <s v="MMR001CMP120"/>
    <s v="NGCA"/>
    <s v="Sub-urban"/>
    <n v="191"/>
    <n v="768"/>
    <n v="178"/>
    <n v="850"/>
    <n v="178"/>
    <n v="850"/>
    <x v="1"/>
    <s v="P2"/>
    <x v="0"/>
    <x v="5"/>
    <m/>
    <m/>
  </r>
  <r>
    <s v="Kachin"/>
    <s v="Waingmaw"/>
    <s v="Pajau / Jan Mai"/>
    <s v="MMR001CMP120"/>
    <s v="NGCA"/>
    <s v="Sub-urban"/>
    <n v="191"/>
    <n v="768"/>
    <n v="178"/>
    <n v="850"/>
    <n v="178"/>
    <n v="850"/>
    <x v="0"/>
    <s v="P1"/>
    <x v="0"/>
    <x v="0"/>
    <m/>
    <m/>
  </r>
  <r>
    <s v="Kachin"/>
    <s v="Waingmaw"/>
    <s v="Pajau / Jan Mai"/>
    <s v="MMR001CMP120"/>
    <s v="NGCA"/>
    <s v="Sub-urban"/>
    <n v="191"/>
    <n v="768"/>
    <n v="178"/>
    <n v="850"/>
    <n v="178"/>
    <n v="850"/>
    <x v="0"/>
    <s v="P2"/>
    <x v="0"/>
    <x v="5"/>
    <m/>
    <m/>
  </r>
  <r>
    <s v="Kachin"/>
    <s v="Waingmaw"/>
    <s v="Zai Awng / Mung Ga Zup"/>
    <s v="MMR001CMP111"/>
    <s v="NGCA"/>
    <s v="Sub-urban"/>
    <n v="680"/>
    <n v="2913"/>
    <n v="612"/>
    <n v="2806"/>
    <n v="612"/>
    <n v="2806"/>
    <x v="1"/>
    <s v="P1"/>
    <x v="1"/>
    <x v="1"/>
    <m/>
    <m/>
  </r>
  <r>
    <s v="Kachin"/>
    <s v="Waingmaw"/>
    <s v="Zai Awng / Mung Ga Zup"/>
    <s v="MMR001CMP111"/>
    <s v="NGCA"/>
    <s v="Sub-urban"/>
    <n v="680"/>
    <n v="2913"/>
    <n v="612"/>
    <n v="2806"/>
    <n v="612"/>
    <n v="2806"/>
    <x v="0"/>
    <s v="P2"/>
    <x v="1"/>
    <x v="6"/>
    <m/>
    <m/>
  </r>
  <r>
    <s v="Kachin"/>
    <s v="Waingmaw"/>
    <s v="Zai Awng / Mung Ga Zup"/>
    <s v="MMR001CMP111"/>
    <s v="NGCA"/>
    <s v="Sub-urban"/>
    <n v="680"/>
    <n v="2913"/>
    <n v="612"/>
    <n v="2806"/>
    <n v="612"/>
    <n v="2806"/>
    <x v="1"/>
    <s v="P2"/>
    <x v="1"/>
    <x v="6"/>
    <m/>
    <m/>
  </r>
  <r>
    <s v="Kachin"/>
    <s v="Waingmaw"/>
    <s v="Zai Awng / Mung Ga Zup"/>
    <s v="MMR001CMP111"/>
    <s v="NGCA"/>
    <s v="Sub-urban"/>
    <n v="680"/>
    <n v="2913"/>
    <n v="612"/>
    <n v="2806"/>
    <n v="612"/>
    <n v="2806"/>
    <x v="0"/>
    <s v="P1"/>
    <x v="1"/>
    <x v="1"/>
    <m/>
    <m/>
  </r>
  <r>
    <s v="Kachin"/>
    <s v="Waingmaw"/>
    <s v="Hkau Shau (BP 12)"/>
    <s v="MMR001CMP115"/>
    <s v="NGCA"/>
    <s v="Sub-urban"/>
    <n v="136"/>
    <n v="1116"/>
    <n v="146"/>
    <n v="1072"/>
    <n v="146"/>
    <n v="1072"/>
    <x v="1"/>
    <s v="P1"/>
    <x v="1"/>
    <x v="1"/>
    <m/>
    <m/>
  </r>
  <r>
    <s v="Kachin"/>
    <s v="Waingmaw"/>
    <s v="Hkau Shau (BP 12)"/>
    <s v="MMR001CMP115"/>
    <s v="NGCA"/>
    <s v="Sub-urban"/>
    <n v="136"/>
    <n v="1116"/>
    <n v="146"/>
    <n v="1072"/>
    <n v="146"/>
    <n v="1072"/>
    <x v="0"/>
    <s v="P2"/>
    <x v="1"/>
    <x v="10"/>
    <m/>
    <m/>
  </r>
  <r>
    <s v="Kachin"/>
    <s v="Waingmaw"/>
    <s v="Hkau Shau (BP 12)"/>
    <s v="MMR001CMP115"/>
    <s v="NGCA"/>
    <s v="Sub-urban"/>
    <n v="136"/>
    <n v="1116"/>
    <n v="146"/>
    <n v="1072"/>
    <n v="146"/>
    <n v="1072"/>
    <x v="1"/>
    <s v="P2"/>
    <x v="1"/>
    <x v="10"/>
    <m/>
    <m/>
  </r>
  <r>
    <s v="Kachin"/>
    <s v="Waingmaw"/>
    <s v="Hkau Shau (BP 12)"/>
    <s v="MMR001CMP115"/>
    <s v="NGCA"/>
    <s v="Sub-urban"/>
    <n v="136"/>
    <n v="1116"/>
    <n v="146"/>
    <n v="1072"/>
    <n v="146"/>
    <n v="1072"/>
    <x v="0"/>
    <s v="P1"/>
    <x v="1"/>
    <x v="1"/>
    <m/>
    <m/>
  </r>
  <r>
    <s v="Kachin"/>
    <s v="Waingmaw"/>
    <s v="Pajau / Jan Mai"/>
    <s v="MMR001CMP120"/>
    <s v="NGCA"/>
    <s v="Sub-urban"/>
    <n v="191"/>
    <n v="768"/>
    <n v="178"/>
    <n v="850"/>
    <n v="178"/>
    <n v="850"/>
    <x v="0"/>
    <s v="P2"/>
    <x v="1"/>
    <x v="6"/>
    <m/>
    <m/>
  </r>
  <r>
    <s v="Kachin"/>
    <s v="Waingmaw"/>
    <s v="Pajau / Jan Mai"/>
    <s v="MMR001CMP120"/>
    <s v="NGCA"/>
    <s v="Sub-urban"/>
    <n v="191"/>
    <n v="768"/>
    <n v="178"/>
    <n v="850"/>
    <n v="178"/>
    <n v="850"/>
    <x v="1"/>
    <s v="P2"/>
    <x v="1"/>
    <x v="6"/>
    <m/>
    <m/>
  </r>
  <r>
    <s v="Kachin"/>
    <s v="Waingmaw"/>
    <s v="Pajau / Jan Mai"/>
    <s v="MMR001CMP120"/>
    <s v="NGCA"/>
    <s v="Sub-urban"/>
    <n v="191"/>
    <n v="768"/>
    <n v="178"/>
    <n v="850"/>
    <n v="178"/>
    <n v="850"/>
    <x v="1"/>
    <s v="P1"/>
    <x v="1"/>
    <x v="0"/>
    <m/>
    <m/>
  </r>
  <r>
    <s v="Kachin"/>
    <s v="Waingmaw"/>
    <s v="Pajau / Jan Mai"/>
    <s v="MMR001CMP120"/>
    <s v="NGCA"/>
    <s v="Sub-urban"/>
    <n v="191"/>
    <n v="768"/>
    <n v="178"/>
    <n v="850"/>
    <n v="178"/>
    <n v="850"/>
    <x v="0"/>
    <s v="P1"/>
    <x v="1"/>
    <x v="0"/>
    <m/>
    <m/>
  </r>
  <r>
    <s v="Kachin"/>
    <s v="Waingmaw"/>
    <s v="Hkau Shau (BP 12)"/>
    <s v="MMR001CMP115"/>
    <s v="NGCA"/>
    <s v="Sub-urban"/>
    <n v="136"/>
    <n v="1116"/>
    <n v="146"/>
    <n v="1072"/>
    <n v="146"/>
    <n v="1072"/>
    <x v="1"/>
    <s v="P1"/>
    <x v="0"/>
    <x v="1"/>
    <m/>
    <m/>
  </r>
  <r>
    <s v="Kachin"/>
    <s v="Waingmaw"/>
    <s v="Hkau Shau (BP 12)"/>
    <s v="MMR001CMP115"/>
    <s v="NGCA"/>
    <s v="Sub-urban"/>
    <n v="136"/>
    <n v="1116"/>
    <n v="146"/>
    <n v="1072"/>
    <n v="146"/>
    <n v="1072"/>
    <x v="1"/>
    <s v="P2"/>
    <x v="0"/>
    <x v="10"/>
    <m/>
    <m/>
  </r>
  <r>
    <s v="Kachin"/>
    <s v="Momauk"/>
    <s v="Hpun Lum Yang "/>
    <s v="MMR001CMP122"/>
    <s v="NGCA"/>
    <s v="Rural"/>
    <n v="662"/>
    <n v="3293"/>
    <n v="586"/>
    <n v="2829"/>
    <n v="586"/>
    <n v="2829"/>
    <x v="0"/>
    <s v="P1"/>
    <x v="1"/>
    <x v="11"/>
    <m/>
    <m/>
  </r>
  <r>
    <s v="Kachin"/>
    <s v="Momauk"/>
    <s v="Dum Bung "/>
    <s v="MMR001CMP123"/>
    <s v="NGCA"/>
    <s v="Rural"/>
    <n v="116"/>
    <n v="595"/>
    <n v="115"/>
    <n v="605"/>
    <n v="115"/>
    <n v="605"/>
    <x v="1"/>
    <s v="P1"/>
    <x v="1"/>
    <x v="2"/>
    <m/>
    <m/>
  </r>
  <r>
    <s v="Kachin"/>
    <s v="Momauk"/>
    <s v="Dum Bung "/>
    <s v="MMR001CMP123"/>
    <s v="NGCA"/>
    <s v="Rural"/>
    <n v="116"/>
    <n v="595"/>
    <n v="115"/>
    <n v="605"/>
    <n v="115"/>
    <n v="605"/>
    <x v="0"/>
    <s v="P2"/>
    <x v="1"/>
    <x v="0"/>
    <m/>
    <m/>
  </r>
  <r>
    <s v="Kachin"/>
    <s v="Momauk"/>
    <s v="Dum Bung "/>
    <s v="MMR001CMP123"/>
    <s v="NGCA"/>
    <s v="Rural"/>
    <n v="116"/>
    <n v="595"/>
    <n v="115"/>
    <n v="605"/>
    <n v="115"/>
    <n v="605"/>
    <x v="1"/>
    <s v="P2"/>
    <x v="1"/>
    <x v="0"/>
    <m/>
    <m/>
  </r>
  <r>
    <s v="Kachin"/>
    <s v="Momauk"/>
    <s v="Dum Bung "/>
    <s v="MMR001CMP123"/>
    <s v="NGCA"/>
    <s v="Rural"/>
    <n v="116"/>
    <n v="595"/>
    <n v="115"/>
    <n v="605"/>
    <n v="115"/>
    <n v="605"/>
    <x v="0"/>
    <s v="P1"/>
    <x v="1"/>
    <x v="0"/>
    <m/>
    <m/>
  </r>
  <r>
    <s v="Kachin"/>
    <s v="Waingmaw"/>
    <s v="Post 6 Camp"/>
    <s v="MMR001CMP160"/>
    <s v="NGCA"/>
    <s v="Rural"/>
    <n v="90"/>
    <n v="508"/>
    <n v="98"/>
    <n v="554"/>
    <n v="124"/>
    <n v="319"/>
    <x v="0"/>
    <s v="P2"/>
    <x v="1"/>
    <x v="11"/>
    <m/>
    <m/>
  </r>
  <r>
    <s v="Kachin"/>
    <s v="Waingmaw"/>
    <s v="Post 6 Camp"/>
    <s v="MMR001CMP160"/>
    <s v="NGCA"/>
    <s v="Rural"/>
    <n v="90"/>
    <n v="508"/>
    <n v="98"/>
    <n v="554"/>
    <n v="124"/>
    <n v="319"/>
    <x v="1"/>
    <s v="P2"/>
    <x v="1"/>
    <x v="11"/>
    <m/>
    <m/>
  </r>
  <r>
    <s v="Kachin"/>
    <s v="Waingmaw"/>
    <s v="Post 6 Camp"/>
    <s v="MMR001CMP160"/>
    <s v="NGCA"/>
    <s v="Rural"/>
    <n v="90"/>
    <n v="508"/>
    <n v="98"/>
    <n v="554"/>
    <n v="124"/>
    <n v="319"/>
    <x v="1"/>
    <s v="P1"/>
    <x v="1"/>
    <x v="11"/>
    <m/>
    <m/>
  </r>
  <r>
    <s v="Kachin"/>
    <s v="Waingmaw"/>
    <s v="Post 6 Camp"/>
    <s v="MMR001CMP160"/>
    <s v="NGCA"/>
    <s v="Rural"/>
    <n v="90"/>
    <n v="508"/>
    <n v="98"/>
    <n v="554"/>
    <n v="124"/>
    <n v="319"/>
    <x v="0"/>
    <s v="P1"/>
    <x v="1"/>
    <x v="11"/>
    <m/>
    <m/>
  </r>
  <r>
    <s v="Kachin"/>
    <s v="Myitkyina"/>
    <s v="Pa Dauk Myaing(Pa La Na)"/>
    <s v="MMR001CMP162"/>
    <s v="GCA"/>
    <s v="Rural"/>
    <n v="43"/>
    <n v="207"/>
    <n v="43"/>
    <n v="269"/>
    <n v="43"/>
    <n v="270"/>
    <x v="1"/>
    <s v="P1"/>
    <x v="1"/>
    <x v="11"/>
    <m/>
    <m/>
  </r>
  <r>
    <s v="Kachin"/>
    <s v="Myitkyina"/>
    <s v="Pa Dauk Myaing(Pa La Na)"/>
    <s v="MMR001CMP162"/>
    <s v="GCA"/>
    <s v="Rural"/>
    <n v="43"/>
    <n v="207"/>
    <n v="43"/>
    <n v="269"/>
    <n v="43"/>
    <n v="270"/>
    <x v="0"/>
    <s v="P2"/>
    <x v="1"/>
    <x v="11"/>
    <m/>
    <m/>
  </r>
  <r>
    <s v="Kachin"/>
    <s v="Myitkyina"/>
    <s v="Pa Dauk Myaing(Pa La Na)"/>
    <s v="MMR001CMP162"/>
    <s v="GCA"/>
    <s v="Rural"/>
    <n v="43"/>
    <n v="207"/>
    <n v="43"/>
    <n v="269"/>
    <n v="43"/>
    <n v="270"/>
    <x v="1"/>
    <s v="P2"/>
    <x v="1"/>
    <x v="11"/>
    <m/>
    <m/>
  </r>
  <r>
    <s v="Kachin"/>
    <s v="Myitkyina"/>
    <s v="Pa Dauk Myaing(Pa La Na)"/>
    <s v="MMR001CMP162"/>
    <s v="GCA"/>
    <s v="Rural"/>
    <n v="43"/>
    <n v="207"/>
    <n v="43"/>
    <n v="269"/>
    <n v="43"/>
    <n v="270"/>
    <x v="0"/>
    <s v="P1"/>
    <x v="1"/>
    <x v="11"/>
    <m/>
    <m/>
  </r>
  <r>
    <s v="Kachin"/>
    <s v="Hpakant"/>
    <s v="5 Ward RC Church(lon Khin)"/>
    <s v="MMR001CMP168"/>
    <s v="GCA"/>
    <s v="Rural"/>
    <n v="66"/>
    <n v="367"/>
    <n v="60"/>
    <n v="374"/>
    <n v="70"/>
    <n v="366"/>
    <x v="1"/>
    <s v="P1"/>
    <x v="1"/>
    <x v="11"/>
    <m/>
    <m/>
  </r>
  <r>
    <s v="Kachin"/>
    <s v="Hpakant"/>
    <s v="5 Ward RC Church(lon Khin)"/>
    <s v="MMR001CMP168"/>
    <s v="GCA"/>
    <s v="Rural"/>
    <n v="66"/>
    <n v="367"/>
    <n v="60"/>
    <n v="374"/>
    <n v="70"/>
    <n v="366"/>
    <x v="0"/>
    <s v="P2"/>
    <x v="1"/>
    <x v="11"/>
    <m/>
    <m/>
  </r>
  <r>
    <s v="Kachin"/>
    <s v="Hpakant"/>
    <s v="5 Ward RC Church(lon Khin)"/>
    <s v="MMR001CMP168"/>
    <s v="GCA"/>
    <s v="Rural"/>
    <n v="66"/>
    <n v="367"/>
    <n v="60"/>
    <n v="374"/>
    <n v="70"/>
    <n v="366"/>
    <x v="1"/>
    <s v="P2"/>
    <x v="1"/>
    <x v="11"/>
    <m/>
    <m/>
  </r>
  <r>
    <s v="Kachin"/>
    <s v="Hpakant"/>
    <s v="5 Ward RC Church(lon Khin)"/>
    <s v="MMR001CMP168"/>
    <s v="GCA"/>
    <s v="Rural"/>
    <n v="66"/>
    <n v="367"/>
    <n v="60"/>
    <n v="374"/>
    <n v="70"/>
    <n v="366"/>
    <x v="0"/>
    <s v="P1"/>
    <x v="1"/>
    <x v="11"/>
    <m/>
    <m/>
  </r>
  <r>
    <s v="Kachin"/>
    <s v="Chipwi"/>
    <s v="Pan Wa"/>
    <s v="MMR001CMP210"/>
    <s v="GCA"/>
    <s v="Mixed"/>
    <n v="60"/>
    <n v="275"/>
    <n v="34"/>
    <n v="220"/>
    <n v="60"/>
    <n v="275"/>
    <x v="0"/>
    <s v="P1"/>
    <x v="1"/>
    <x v="11"/>
    <m/>
    <m/>
  </r>
  <r>
    <s v="Kachin"/>
    <s v="Chipwi"/>
    <s v="Pan Wa"/>
    <s v="MMR001CMP210"/>
    <s v="GCA"/>
    <s v="Mixed"/>
    <n v="60"/>
    <n v="275"/>
    <n v="34"/>
    <n v="220"/>
    <n v="60"/>
    <n v="275"/>
    <x v="0"/>
    <s v="P2"/>
    <x v="1"/>
    <x v="11"/>
    <m/>
    <m/>
  </r>
  <r>
    <s v="Kachin"/>
    <s v="Chipwi"/>
    <s v="Pan Wa"/>
    <s v="MMR001CMP210"/>
    <s v="GCA"/>
    <s v="Mixed"/>
    <n v="60"/>
    <n v="275"/>
    <n v="34"/>
    <n v="220"/>
    <n v="60"/>
    <n v="275"/>
    <x v="1"/>
    <s v="P2"/>
    <x v="1"/>
    <x v="7"/>
    <s v="adlib"/>
    <m/>
  </r>
  <r>
    <s v="Kachin"/>
    <s v="Chipwi"/>
    <s v="Pan Wa"/>
    <s v="MMR001CMP210"/>
    <s v="GCA"/>
    <s v="Mixed"/>
    <n v="60"/>
    <n v="275"/>
    <n v="34"/>
    <n v="220"/>
    <n v="60"/>
    <n v="275"/>
    <x v="1"/>
    <s v="P1"/>
    <x v="1"/>
    <x v="5"/>
    <m/>
    <m/>
  </r>
  <r>
    <s v="Kachin"/>
    <s v="Chipwi"/>
    <s v="Saw Zam"/>
    <s v="MMR001CMP225"/>
    <s v="GCA"/>
    <s v="Rural"/>
    <n v="30"/>
    <n v="174"/>
    <n v="28"/>
    <n v="167"/>
    <n v="30"/>
    <n v="174"/>
    <x v="0"/>
    <s v="P2"/>
    <x v="1"/>
    <x v="11"/>
    <m/>
    <m/>
  </r>
  <r>
    <s v="Kachin"/>
    <s v="Chipwi"/>
    <s v="Saw Zam"/>
    <s v="MMR001CMP225"/>
    <s v="GCA"/>
    <s v="Rural"/>
    <n v="30"/>
    <n v="174"/>
    <n v="28"/>
    <n v="167"/>
    <n v="30"/>
    <n v="174"/>
    <x v="1"/>
    <s v="P2"/>
    <x v="1"/>
    <x v="11"/>
    <m/>
    <m/>
  </r>
  <r>
    <s v="Kachin"/>
    <s v="Chipwi"/>
    <s v="Saw Zam"/>
    <s v="MMR001CMP225"/>
    <s v="GCA"/>
    <s v="Rural"/>
    <n v="30"/>
    <n v="174"/>
    <n v="28"/>
    <n v="167"/>
    <n v="30"/>
    <n v="174"/>
    <x v="1"/>
    <s v="P1"/>
    <x v="1"/>
    <x v="11"/>
    <m/>
    <m/>
  </r>
  <r>
    <s v="Kachin"/>
    <s v="Chipwi"/>
    <s v="Saw Zam"/>
    <s v="MMR001CMP225"/>
    <s v="GCA"/>
    <s v="Rural"/>
    <n v="30"/>
    <n v="174"/>
    <n v="28"/>
    <n v="167"/>
    <n v="30"/>
    <n v="174"/>
    <x v="0"/>
    <s v="P1"/>
    <x v="1"/>
    <x v="11"/>
    <m/>
    <m/>
  </r>
  <r>
    <s v="Kachin"/>
    <s v="Myitkyina"/>
    <s v="Nan Kway St. John Catholic Church"/>
    <s v="MMR001CMP024"/>
    <s v="GCA"/>
    <s v="Rural"/>
    <n v="67"/>
    <n v="327"/>
    <n v="68"/>
    <n v="327"/>
    <n v="68"/>
    <n v="327"/>
    <x v="1"/>
    <s v="P1"/>
    <x v="0"/>
    <x v="2"/>
    <m/>
    <m/>
  </r>
  <r>
    <s v="Kachin"/>
    <s v="Myitkyina"/>
    <s v="Nan Kway St. John Catholic Church"/>
    <s v="MMR001CMP024"/>
    <s v="GCA"/>
    <s v="Rural"/>
    <n v="67"/>
    <n v="327"/>
    <n v="68"/>
    <n v="327"/>
    <n v="68"/>
    <n v="327"/>
    <x v="1"/>
    <s v="P2"/>
    <x v="0"/>
    <x v="6"/>
    <m/>
    <m/>
  </r>
  <r>
    <s v="Kachin"/>
    <s v="Myitkyina"/>
    <s v="Nan Kway St. John Catholic Church"/>
    <s v="MMR001CMP024"/>
    <s v="GCA"/>
    <s v="Rural"/>
    <n v="67"/>
    <n v="327"/>
    <n v="68"/>
    <n v="327"/>
    <n v="68"/>
    <n v="327"/>
    <x v="0"/>
    <s v="P1"/>
    <x v="0"/>
    <x v="2"/>
    <m/>
    <m/>
  </r>
  <r>
    <s v="Kachin"/>
    <s v="Myitkyina"/>
    <s v="Nan Kway St. John Catholic Church"/>
    <s v="MMR001CMP024"/>
    <s v="GCA"/>
    <s v="Rural"/>
    <n v="67"/>
    <n v="327"/>
    <n v="68"/>
    <n v="327"/>
    <n v="68"/>
    <n v="327"/>
    <x v="0"/>
    <s v="P2"/>
    <x v="0"/>
    <x v="0"/>
    <m/>
    <m/>
  </r>
  <r>
    <s v="Kachin"/>
    <s v="Bhamo"/>
    <s v="Robert Church"/>
    <s v="MMR001CMP047"/>
    <s v="GCA"/>
    <s v="Urban"/>
    <n v="652"/>
    <n v="3706"/>
    <n v="629"/>
    <n v="3794"/>
    <n v="629"/>
    <n v="3794"/>
    <x v="1"/>
    <s v="P2"/>
    <x v="1"/>
    <x v="6"/>
    <m/>
    <m/>
  </r>
  <r>
    <s v="Kachin"/>
    <s v="Bhamo"/>
    <s v="Robert Church"/>
    <s v="MMR001CMP047"/>
    <s v="GCA"/>
    <s v="Urban"/>
    <n v="652"/>
    <n v="3706"/>
    <n v="629"/>
    <n v="3794"/>
    <n v="629"/>
    <n v="3794"/>
    <x v="0"/>
    <s v="P2"/>
    <x v="1"/>
    <x v="6"/>
    <m/>
    <m/>
  </r>
  <r>
    <s v="Kachin"/>
    <s v="Bhamo"/>
    <s v="Robert Church"/>
    <s v="MMR001CMP047"/>
    <s v="GCA"/>
    <s v="Urban"/>
    <n v="652"/>
    <n v="3706"/>
    <n v="629"/>
    <n v="3794"/>
    <n v="629"/>
    <n v="3794"/>
    <x v="1"/>
    <s v="P1"/>
    <x v="1"/>
    <x v="1"/>
    <m/>
    <m/>
  </r>
  <r>
    <s v="Kachin"/>
    <s v="Bhamo"/>
    <s v="Robert Church"/>
    <s v="MMR001CMP047"/>
    <s v="GCA"/>
    <s v="Urban"/>
    <n v="652"/>
    <n v="3706"/>
    <n v="629"/>
    <n v="3794"/>
    <n v="629"/>
    <n v="3794"/>
    <x v="0"/>
    <s v="P1"/>
    <x v="1"/>
    <x v="1"/>
    <m/>
    <m/>
  </r>
  <r>
    <s v="Kachin"/>
    <s v="Bhamo"/>
    <s v="Htoi San Church"/>
    <s v="MMR001CMP052"/>
    <s v="GCA"/>
    <s v="Urban"/>
    <n v="43"/>
    <n v="237"/>
    <n v="39"/>
    <n v="223"/>
    <n v="39"/>
    <n v="223"/>
    <x v="1"/>
    <s v="P1"/>
    <x v="1"/>
    <x v="1"/>
    <m/>
    <m/>
  </r>
  <r>
    <s v="Kachin"/>
    <s v="Bhamo"/>
    <s v="Htoi San Church"/>
    <s v="MMR001CMP052"/>
    <s v="GCA"/>
    <s v="Urban"/>
    <n v="43"/>
    <n v="237"/>
    <n v="39"/>
    <n v="223"/>
    <n v="39"/>
    <n v="223"/>
    <x v="0"/>
    <s v="P2"/>
    <x v="1"/>
    <x v="2"/>
    <m/>
    <m/>
  </r>
  <r>
    <s v="Kachin"/>
    <s v="Bhamo"/>
    <s v="Htoi San Church"/>
    <s v="MMR001CMP052"/>
    <s v="GCA"/>
    <s v="Urban"/>
    <n v="43"/>
    <n v="237"/>
    <n v="39"/>
    <n v="223"/>
    <n v="39"/>
    <n v="223"/>
    <x v="1"/>
    <s v="P2"/>
    <x v="1"/>
    <x v="2"/>
    <m/>
    <m/>
  </r>
  <r>
    <s v="Kachin"/>
    <s v="Bhamo"/>
    <s v="Htoi San Church"/>
    <s v="MMR001CMP052"/>
    <s v="GCA"/>
    <s v="Urban"/>
    <n v="43"/>
    <n v="237"/>
    <n v="39"/>
    <n v="223"/>
    <n v="39"/>
    <n v="223"/>
    <x v="0"/>
    <s v="P1"/>
    <x v="1"/>
    <x v="1"/>
    <m/>
    <m/>
  </r>
  <r>
    <s v="Kachin"/>
    <s v="Momauk"/>
    <s v="Momauk Baptist Church"/>
    <s v="MMR001CMP056"/>
    <s v="GCA"/>
    <s v="Urban"/>
    <n v="207"/>
    <n v="1863"/>
    <n v="391"/>
    <n v="1820"/>
    <n v="391"/>
    <n v="1820"/>
    <x v="1"/>
    <s v="P2"/>
    <x v="1"/>
    <x v="0"/>
    <m/>
    <m/>
  </r>
  <r>
    <s v="Kachin"/>
    <s v="Momauk"/>
    <s v="Momauk Baptist Church"/>
    <s v="MMR001CMP056"/>
    <s v="GCA"/>
    <s v="Urban"/>
    <n v="207"/>
    <n v="1863"/>
    <n v="391"/>
    <n v="1820"/>
    <n v="391"/>
    <n v="1820"/>
    <x v="0"/>
    <s v="P2"/>
    <x v="1"/>
    <x v="0"/>
    <m/>
    <m/>
  </r>
  <r>
    <s v="Kachin"/>
    <s v="Momauk"/>
    <s v="Momauk Baptist Church"/>
    <s v="MMR001CMP056"/>
    <s v="GCA"/>
    <s v="Urban"/>
    <n v="207"/>
    <n v="1863"/>
    <n v="391"/>
    <n v="1820"/>
    <n v="391"/>
    <n v="1820"/>
    <x v="1"/>
    <s v="P1"/>
    <x v="1"/>
    <x v="1"/>
    <m/>
    <m/>
  </r>
  <r>
    <s v="Kachin"/>
    <s v="Momauk"/>
    <s v="Momauk Baptist Church"/>
    <s v="MMR001CMP056"/>
    <s v="GCA"/>
    <s v="Urban"/>
    <n v="207"/>
    <n v="1863"/>
    <n v="391"/>
    <n v="1820"/>
    <n v="391"/>
    <n v="1820"/>
    <x v="0"/>
    <s v="P1"/>
    <x v="1"/>
    <x v="1"/>
    <m/>
    <m/>
  </r>
  <r>
    <s v="Kachin"/>
    <s v="Mansi"/>
    <s v="Mansi Baptist Church"/>
    <s v="MMR001CMP066"/>
    <s v="GCA"/>
    <s v="Urban"/>
    <n v="221"/>
    <n v="1003"/>
    <n v="192"/>
    <n v="873"/>
    <n v="192"/>
    <n v="873"/>
    <x v="1"/>
    <s v="P1"/>
    <x v="1"/>
    <x v="1"/>
    <m/>
    <m/>
  </r>
  <r>
    <s v="Kachin"/>
    <s v="Mansi"/>
    <s v="Mansi Baptist Church"/>
    <s v="MMR001CMP066"/>
    <s v="GCA"/>
    <s v="Urban"/>
    <n v="221"/>
    <n v="1003"/>
    <n v="192"/>
    <n v="873"/>
    <n v="192"/>
    <n v="873"/>
    <x v="0"/>
    <s v="P2"/>
    <x v="1"/>
    <x v="1"/>
    <m/>
    <m/>
  </r>
  <r>
    <s v="Kachin"/>
    <s v="Mansi"/>
    <s v="Mansi Baptist Church"/>
    <s v="MMR001CMP066"/>
    <s v="GCA"/>
    <s v="Urban"/>
    <n v="221"/>
    <n v="1003"/>
    <n v="192"/>
    <n v="873"/>
    <n v="192"/>
    <n v="873"/>
    <x v="1"/>
    <s v="P2"/>
    <x v="1"/>
    <x v="10"/>
    <m/>
    <m/>
  </r>
  <r>
    <s v="Kachin"/>
    <s v="Mansi"/>
    <s v="Maing Khaung"/>
    <s v="MMR001CMP218"/>
    <s v="GCA"/>
    <s v="Rural"/>
    <n v="372"/>
    <n v="1443"/>
    <n v="165"/>
    <n v="1672"/>
    <n v="165"/>
    <n v="1672"/>
    <x v="1"/>
    <s v="P1"/>
    <x v="0"/>
    <x v="2"/>
    <m/>
    <m/>
  </r>
  <r>
    <s v="Kachin"/>
    <s v="Mansi"/>
    <s v="Maing Khaung"/>
    <s v="MMR001CMP218"/>
    <s v="GCA"/>
    <s v="Rural"/>
    <n v="372"/>
    <n v="1443"/>
    <n v="165"/>
    <n v="1672"/>
    <n v="165"/>
    <n v="1672"/>
    <x v="1"/>
    <s v="P2"/>
    <x v="0"/>
    <x v="0"/>
    <m/>
    <m/>
  </r>
  <r>
    <s v="Kachin"/>
    <s v="Mansi"/>
    <s v="Maing Khaung"/>
    <s v="MMR001CMP218"/>
    <s v="GCA"/>
    <s v="Rural"/>
    <n v="372"/>
    <n v="1443"/>
    <n v="165"/>
    <n v="1672"/>
    <n v="165"/>
    <n v="1672"/>
    <x v="0"/>
    <s v="P1"/>
    <x v="0"/>
    <x v="2"/>
    <m/>
    <m/>
  </r>
  <r>
    <s v="Kachin"/>
    <s v="Mansi"/>
    <s v="Maing Khaung"/>
    <s v="MMR001CMP218"/>
    <s v="GCA"/>
    <s v="Rural"/>
    <n v="372"/>
    <n v="1443"/>
    <n v="165"/>
    <n v="1672"/>
    <n v="165"/>
    <n v="1672"/>
    <x v="0"/>
    <s v="P2"/>
    <x v="0"/>
    <x v="0"/>
    <m/>
    <m/>
  </r>
  <r>
    <s v="Kachin"/>
    <s v="Bhamo"/>
    <s v="Phan Khar Kone"/>
    <s v="MMR001CMP193"/>
    <s v="GCA"/>
    <s v="Rural"/>
    <n v="157"/>
    <n v="761"/>
    <n v="150"/>
    <n v="761"/>
    <n v="150"/>
    <n v="761"/>
    <x v="1"/>
    <s v="P1"/>
    <x v="0"/>
    <x v="2"/>
    <m/>
    <m/>
  </r>
  <r>
    <s v="Kachin"/>
    <s v="Bhamo"/>
    <s v="Phan Khar Kone"/>
    <s v="MMR001CMP193"/>
    <s v="GCA"/>
    <s v="Rural"/>
    <n v="157"/>
    <n v="761"/>
    <n v="150"/>
    <n v="761"/>
    <n v="150"/>
    <n v="761"/>
    <x v="1"/>
    <s v="P2"/>
    <x v="0"/>
    <x v="0"/>
    <m/>
    <m/>
  </r>
  <r>
    <s v="Kachin"/>
    <s v="Bhamo"/>
    <s v="Phan Khar Kone"/>
    <s v="MMR001CMP193"/>
    <s v="GCA"/>
    <s v="Rural"/>
    <n v="157"/>
    <n v="761"/>
    <n v="150"/>
    <n v="761"/>
    <n v="150"/>
    <n v="761"/>
    <x v="0"/>
    <s v="P1"/>
    <x v="0"/>
    <x v="2"/>
    <m/>
    <m/>
  </r>
  <r>
    <s v="Kachin"/>
    <s v="Bhamo"/>
    <s v="Phan Khar Kone"/>
    <s v="MMR001CMP193"/>
    <s v="GCA"/>
    <s v="Rural"/>
    <n v="157"/>
    <n v="761"/>
    <n v="150"/>
    <n v="761"/>
    <n v="150"/>
    <n v="761"/>
    <x v="0"/>
    <s v="P2"/>
    <x v="0"/>
    <x v="0"/>
    <m/>
    <m/>
  </r>
  <r>
    <s v="Kachin"/>
    <s v="Momauk"/>
    <s v="Loi Je Lisu Camp"/>
    <s v="MMR001CMP070"/>
    <s v="GCA"/>
    <s v="Urban"/>
    <n v="188"/>
    <n v="993"/>
    <n v="190"/>
    <n v="1021"/>
    <n v="190"/>
    <n v="1021"/>
    <x v="1"/>
    <s v="P1"/>
    <x v="0"/>
    <x v="2"/>
    <m/>
    <m/>
  </r>
  <r>
    <s v="Kachin"/>
    <s v="Momauk"/>
    <s v="Loi Je Lisu Camp"/>
    <s v="MMR001CMP070"/>
    <s v="GCA"/>
    <s v="Urban"/>
    <n v="188"/>
    <n v="993"/>
    <n v="190"/>
    <n v="1021"/>
    <n v="190"/>
    <n v="1021"/>
    <x v="1"/>
    <s v="P2"/>
    <x v="0"/>
    <x v="0"/>
    <m/>
    <m/>
  </r>
  <r>
    <s v="Kachin"/>
    <s v="Momauk"/>
    <s v="Loi Je Lisu Camp"/>
    <s v="MMR001CMP070"/>
    <s v="GCA"/>
    <s v="Urban"/>
    <n v="188"/>
    <n v="993"/>
    <n v="190"/>
    <n v="1021"/>
    <n v="190"/>
    <n v="1021"/>
    <x v="0"/>
    <s v="P1"/>
    <x v="0"/>
    <x v="2"/>
    <m/>
    <m/>
  </r>
  <r>
    <s v="Kachin"/>
    <s v="Momauk"/>
    <s v="Loi Je Lisu Camp"/>
    <s v="MMR001CMP070"/>
    <s v="GCA"/>
    <s v="Urban"/>
    <n v="188"/>
    <n v="993"/>
    <n v="190"/>
    <n v="1021"/>
    <n v="190"/>
    <n v="1021"/>
    <x v="0"/>
    <s v="P2"/>
    <x v="0"/>
    <x v="0"/>
    <m/>
    <m/>
  </r>
  <r>
    <s v="Kachin"/>
    <s v="Momauk"/>
    <s v="Loi Je Baptist Church"/>
    <s v="MMR001CMP071"/>
    <s v="GCA"/>
    <s v="Urban"/>
    <n v="29"/>
    <n v="182"/>
    <n v="36"/>
    <n v="215"/>
    <n v="36"/>
    <n v="217"/>
    <x v="1"/>
    <s v="P1"/>
    <x v="0"/>
    <x v="2"/>
    <m/>
    <m/>
  </r>
  <r>
    <s v="Kachin"/>
    <s v="Momauk"/>
    <s v="Loi Je Baptist Church"/>
    <s v="MMR001CMP071"/>
    <s v="GCA"/>
    <s v="Urban"/>
    <n v="29"/>
    <n v="182"/>
    <n v="36"/>
    <n v="215"/>
    <n v="36"/>
    <n v="217"/>
    <x v="1"/>
    <s v="P2"/>
    <x v="0"/>
    <x v="0"/>
    <m/>
    <m/>
  </r>
  <r>
    <s v="Kachin"/>
    <s v="Momauk"/>
    <s v="Loi Je Baptist Church"/>
    <s v="MMR001CMP071"/>
    <s v="GCA"/>
    <s v="Urban"/>
    <n v="29"/>
    <n v="182"/>
    <n v="36"/>
    <n v="215"/>
    <n v="36"/>
    <n v="217"/>
    <x v="0"/>
    <s v="P1"/>
    <x v="0"/>
    <x v="2"/>
    <m/>
    <m/>
  </r>
  <r>
    <s v="Kachin"/>
    <s v="Momauk"/>
    <s v="Loi Je Baptist Church"/>
    <s v="MMR001CMP071"/>
    <s v="GCA"/>
    <s v="Urban"/>
    <n v="29"/>
    <n v="182"/>
    <n v="36"/>
    <n v="215"/>
    <n v="36"/>
    <n v="217"/>
    <x v="0"/>
    <s v="P2"/>
    <x v="0"/>
    <x v="0"/>
    <m/>
    <m/>
  </r>
  <r>
    <s v="Kachin"/>
    <s v="Momauk"/>
    <s v="Seng Ja "/>
    <s v="MMR001CMP073"/>
    <s v="GCA"/>
    <s v="Rural"/>
    <n v="45"/>
    <n v="269"/>
    <n v="39"/>
    <n v="237"/>
    <n v="39"/>
    <n v="237"/>
    <x v="1"/>
    <s v="P1"/>
    <x v="0"/>
    <x v="2"/>
    <m/>
    <m/>
  </r>
  <r>
    <s v="Kachin"/>
    <s v="Momauk"/>
    <s v="Seng Ja "/>
    <s v="MMR001CMP073"/>
    <s v="GCA"/>
    <s v="Rural"/>
    <n v="45"/>
    <n v="269"/>
    <n v="39"/>
    <n v="237"/>
    <n v="39"/>
    <n v="237"/>
    <x v="1"/>
    <s v="P2"/>
    <x v="0"/>
    <x v="0"/>
    <m/>
    <m/>
  </r>
  <r>
    <s v="Kachin"/>
    <s v="Momauk"/>
    <s v="Seng Ja "/>
    <s v="MMR001CMP073"/>
    <s v="GCA"/>
    <s v="Rural"/>
    <n v="45"/>
    <n v="269"/>
    <n v="39"/>
    <n v="237"/>
    <n v="39"/>
    <n v="237"/>
    <x v="0"/>
    <s v="P1"/>
    <x v="0"/>
    <x v="2"/>
    <m/>
    <m/>
  </r>
  <r>
    <s v="Kachin"/>
    <s v="Momauk"/>
    <s v="Seng Ja "/>
    <s v="MMR001CMP073"/>
    <s v="GCA"/>
    <s v="Rural"/>
    <n v="45"/>
    <n v="269"/>
    <n v="39"/>
    <n v="237"/>
    <n v="39"/>
    <n v="237"/>
    <x v="0"/>
    <s v="P2"/>
    <x v="0"/>
    <x v="0"/>
    <m/>
    <m/>
  </r>
  <r>
    <s v="Kachin"/>
    <s v="Mansi"/>
    <s v="Mansi Baptist Church"/>
    <s v="MMR001CMP066"/>
    <s v="GCA"/>
    <s v="Urban"/>
    <n v="221"/>
    <n v="1003"/>
    <n v="192"/>
    <n v="873"/>
    <n v="192"/>
    <n v="873"/>
    <x v="0"/>
    <s v="P1"/>
    <x v="1"/>
    <x v="0"/>
    <m/>
    <m/>
  </r>
  <r>
    <s v="Kachin"/>
    <s v="Shwegu"/>
    <s v="Shwe Gu Baptist Church"/>
    <s v="MMR001CMP067"/>
    <s v="GCA"/>
    <s v="Urban"/>
    <n v="83"/>
    <n v="293"/>
    <n v="86"/>
    <n v="303"/>
    <n v="86"/>
    <n v="303"/>
    <x v="0"/>
    <s v="P2"/>
    <x v="1"/>
    <x v="0"/>
    <m/>
    <m/>
  </r>
  <r>
    <s v="Kachin"/>
    <s v="Shwegu"/>
    <s v="Shwe Gu Baptist Church"/>
    <s v="MMR001CMP067"/>
    <s v="GCA"/>
    <s v="Urban"/>
    <n v="83"/>
    <n v="293"/>
    <n v="86"/>
    <n v="303"/>
    <n v="86"/>
    <n v="303"/>
    <x v="1"/>
    <s v="P2"/>
    <x v="1"/>
    <x v="1"/>
    <m/>
    <m/>
  </r>
  <r>
    <s v="Kachin"/>
    <s v="Shwegu"/>
    <s v="Shwe Gu Baptist Church"/>
    <s v="MMR001CMP067"/>
    <s v="GCA"/>
    <s v="Urban"/>
    <n v="83"/>
    <n v="293"/>
    <n v="86"/>
    <n v="303"/>
    <n v="86"/>
    <n v="303"/>
    <x v="1"/>
    <s v="P1"/>
    <x v="1"/>
    <x v="6"/>
    <m/>
    <m/>
  </r>
  <r>
    <s v="Kachin"/>
    <s v="Shwegu"/>
    <s v="Shwe Gu Baptist Church"/>
    <s v="MMR001CMP067"/>
    <s v="GCA"/>
    <s v="Urban"/>
    <n v="83"/>
    <n v="293"/>
    <n v="86"/>
    <n v="303"/>
    <n v="86"/>
    <n v="303"/>
    <x v="0"/>
    <s v="P1"/>
    <x v="1"/>
    <x v="1"/>
    <m/>
    <m/>
  </r>
  <r>
    <s v="Kachin"/>
    <s v="Momauk"/>
    <s v="Loi Je Lisu Camp"/>
    <s v="MMR001CMP070"/>
    <s v="GCA"/>
    <s v="Urban"/>
    <n v="188"/>
    <n v="993"/>
    <n v="190"/>
    <n v="1021"/>
    <n v="190"/>
    <n v="1021"/>
    <x v="1"/>
    <s v="P1"/>
    <x v="1"/>
    <x v="1"/>
    <m/>
    <m/>
  </r>
  <r>
    <s v="Kachin"/>
    <s v="Momauk"/>
    <s v="Loi Je Lisu Camp"/>
    <s v="MMR001CMP070"/>
    <s v="GCA"/>
    <s v="Urban"/>
    <n v="188"/>
    <n v="993"/>
    <n v="190"/>
    <n v="1021"/>
    <n v="190"/>
    <n v="1021"/>
    <x v="0"/>
    <s v="P2"/>
    <x v="1"/>
    <x v="2"/>
    <m/>
    <m/>
  </r>
  <r>
    <s v="Kachin"/>
    <s v="Momauk"/>
    <s v="Loi Je Lisu Camp"/>
    <s v="MMR001CMP070"/>
    <s v="GCA"/>
    <s v="Urban"/>
    <n v="188"/>
    <n v="993"/>
    <n v="190"/>
    <n v="1021"/>
    <n v="190"/>
    <n v="1021"/>
    <x v="1"/>
    <s v="P2"/>
    <x v="1"/>
    <x v="2"/>
    <m/>
    <m/>
  </r>
  <r>
    <s v="Kachin"/>
    <s v="Momauk"/>
    <s v="Loi Je Lisu Camp"/>
    <s v="MMR001CMP070"/>
    <s v="GCA"/>
    <s v="Urban"/>
    <n v="188"/>
    <n v="993"/>
    <n v="190"/>
    <n v="1021"/>
    <n v="190"/>
    <n v="1021"/>
    <x v="0"/>
    <s v="P1"/>
    <x v="1"/>
    <x v="1"/>
    <m/>
    <m/>
  </r>
  <r>
    <s v="Kachin"/>
    <s v="Momauk"/>
    <s v="Loi Je Baptist Church"/>
    <s v="MMR001CMP071"/>
    <s v="GCA"/>
    <s v="Urban"/>
    <n v="29"/>
    <n v="182"/>
    <n v="36"/>
    <n v="215"/>
    <n v="36"/>
    <n v="217"/>
    <x v="0"/>
    <s v="P2"/>
    <x v="1"/>
    <x v="1"/>
    <m/>
    <m/>
  </r>
  <r>
    <s v="Kachin"/>
    <s v="Momauk"/>
    <s v="Loi Je Baptist Church"/>
    <s v="MMR001CMP071"/>
    <s v="GCA"/>
    <s v="Urban"/>
    <n v="29"/>
    <n v="182"/>
    <n v="36"/>
    <n v="215"/>
    <n v="36"/>
    <n v="217"/>
    <x v="1"/>
    <s v="P2"/>
    <x v="1"/>
    <x v="2"/>
    <m/>
    <m/>
  </r>
  <r>
    <s v="Kachin"/>
    <s v="Momauk"/>
    <s v="Loi Je Baptist Church"/>
    <s v="MMR001CMP071"/>
    <s v="GCA"/>
    <s v="Urban"/>
    <n v="29"/>
    <n v="182"/>
    <n v="36"/>
    <n v="215"/>
    <n v="36"/>
    <n v="217"/>
    <x v="1"/>
    <s v="P1"/>
    <x v="1"/>
    <x v="1"/>
    <m/>
    <m/>
  </r>
  <r>
    <s v="Kachin"/>
    <s v="Momauk"/>
    <s v="Loi Je Baptist Church"/>
    <s v="MMR001CMP071"/>
    <s v="GCA"/>
    <s v="Urban"/>
    <n v="29"/>
    <n v="182"/>
    <n v="36"/>
    <n v="215"/>
    <n v="36"/>
    <n v="217"/>
    <x v="0"/>
    <s v="P1"/>
    <x v="1"/>
    <x v="2"/>
    <m/>
    <m/>
  </r>
  <r>
    <s v="Kachin"/>
    <s v="Momauk"/>
    <s v="Nyaung Na Pin "/>
    <s v="MMR001CMP072"/>
    <s v="GCA"/>
    <s v="Mixed"/>
    <n v="50"/>
    <n v="293"/>
    <n v="50"/>
    <n v="309"/>
    <n v="50"/>
    <n v="309"/>
    <x v="1"/>
    <s v="P2"/>
    <x v="1"/>
    <x v="0"/>
    <m/>
    <m/>
  </r>
  <r>
    <s v="Kachin"/>
    <s v="Momauk"/>
    <s v="Nyaung Na Pin "/>
    <s v="MMR001CMP072"/>
    <s v="GCA"/>
    <s v="Mixed"/>
    <n v="50"/>
    <n v="293"/>
    <n v="50"/>
    <n v="309"/>
    <n v="50"/>
    <n v="309"/>
    <x v="0"/>
    <s v="P2"/>
    <x v="1"/>
    <x v="0"/>
    <m/>
    <m/>
  </r>
  <r>
    <s v="Kachin"/>
    <s v="Momauk"/>
    <s v="Nyaung Na Pin "/>
    <s v="MMR001CMP072"/>
    <s v="GCA"/>
    <s v="Mixed"/>
    <n v="50"/>
    <n v="293"/>
    <n v="50"/>
    <n v="309"/>
    <n v="50"/>
    <n v="309"/>
    <x v="1"/>
    <s v="P1"/>
    <x v="1"/>
    <x v="1"/>
    <m/>
    <m/>
  </r>
  <r>
    <s v="Kachin"/>
    <s v="Momauk"/>
    <s v="Ni Thaw Ka Monestry"/>
    <s v="MMR001CMP059"/>
    <s v="GCA"/>
    <s v="Urban"/>
    <n v="24"/>
    <n v="89"/>
    <n v="27"/>
    <n v="101"/>
    <n v="27"/>
    <n v="0"/>
    <x v="0"/>
    <s v="P1"/>
    <x v="0"/>
    <x v="1"/>
    <m/>
    <m/>
  </r>
  <r>
    <s v="Kachin"/>
    <s v="Momauk"/>
    <s v="Ni Thaw Ka Monestry"/>
    <s v="MMR001CMP059"/>
    <s v="GCA"/>
    <s v="Urban"/>
    <n v="24"/>
    <n v="89"/>
    <n v="27"/>
    <n v="101"/>
    <n v="27"/>
    <n v="0"/>
    <x v="0"/>
    <s v="P2"/>
    <x v="0"/>
    <x v="0"/>
    <m/>
    <m/>
  </r>
  <r>
    <s v="Kachin"/>
    <s v="Bhamo"/>
    <s v="Yoe Kyi Monastery"/>
    <s v="MMR001CMP053"/>
    <s v="GCA"/>
    <s v="Urban"/>
    <n v="15"/>
    <n v="64"/>
    <n v="15"/>
    <n v="73"/>
    <n v="15"/>
    <n v="73"/>
    <x v="1"/>
    <s v="P1"/>
    <x v="0"/>
    <x v="0"/>
    <m/>
    <m/>
  </r>
  <r>
    <s v="Kachin"/>
    <s v="Bhamo"/>
    <s v="Yoe Kyi Monastery"/>
    <s v="MMR001CMP053"/>
    <s v="GCA"/>
    <s v="Urban"/>
    <n v="15"/>
    <n v="64"/>
    <n v="15"/>
    <n v="73"/>
    <n v="15"/>
    <n v="73"/>
    <x v="1"/>
    <s v="P2"/>
    <x v="0"/>
    <x v="7"/>
    <m/>
    <m/>
  </r>
  <r>
    <s v="Kachin"/>
    <s v="Bhamo"/>
    <s v="Yoe Kyi Monastery"/>
    <s v="MMR001CMP053"/>
    <s v="GCA"/>
    <s v="Urban"/>
    <n v="15"/>
    <n v="64"/>
    <n v="15"/>
    <n v="73"/>
    <n v="15"/>
    <n v="73"/>
    <x v="0"/>
    <s v="P1"/>
    <x v="0"/>
    <x v="0"/>
    <m/>
    <m/>
  </r>
  <r>
    <s v="Kachin"/>
    <s v="Bhamo"/>
    <s v="Yoe Kyi Monastery"/>
    <s v="MMR001CMP053"/>
    <s v="GCA"/>
    <s v="Urban"/>
    <n v="15"/>
    <n v="64"/>
    <n v="15"/>
    <n v="73"/>
    <n v="15"/>
    <n v="73"/>
    <x v="0"/>
    <s v="P2"/>
    <x v="0"/>
    <x v="7"/>
    <m/>
    <m/>
  </r>
  <r>
    <s v="Kachin"/>
    <s v="Bhamo"/>
    <s v="Ta Gun Taing Monastery (Shwe Kyi Na)"/>
    <s v="MMR001CMP055"/>
    <s v="GCA"/>
    <s v="Urban"/>
    <n v="25"/>
    <n v="104"/>
    <n v="24"/>
    <n v="107"/>
    <n v="24"/>
    <n v="107"/>
    <x v="1"/>
    <s v="P1"/>
    <x v="0"/>
    <x v="0"/>
    <m/>
    <m/>
  </r>
  <r>
    <s v="Kachin"/>
    <s v="Bhamo"/>
    <s v="Ta Gun Taing Monastery (Shwe Kyi Na)"/>
    <s v="MMR001CMP055"/>
    <s v="GCA"/>
    <s v="Urban"/>
    <n v="25"/>
    <n v="104"/>
    <n v="24"/>
    <n v="107"/>
    <n v="24"/>
    <n v="107"/>
    <x v="1"/>
    <s v="P2"/>
    <x v="0"/>
    <x v="5"/>
    <m/>
    <m/>
  </r>
  <r>
    <s v="Kachin"/>
    <s v="Bhamo"/>
    <s v="Ta Gun Taing Monastery (Shwe Kyi Na)"/>
    <s v="MMR001CMP055"/>
    <s v="GCA"/>
    <s v="Urban"/>
    <n v="25"/>
    <n v="104"/>
    <n v="24"/>
    <n v="107"/>
    <n v="24"/>
    <n v="107"/>
    <x v="0"/>
    <s v="P1"/>
    <x v="0"/>
    <x v="0"/>
    <m/>
    <m/>
  </r>
  <r>
    <s v="Kachin"/>
    <s v="Bhamo"/>
    <s v="Ta Gun Taing Monastery (Shwe Kyi Na)"/>
    <s v="MMR001CMP055"/>
    <s v="GCA"/>
    <s v="Urban"/>
    <n v="25"/>
    <n v="104"/>
    <n v="24"/>
    <n v="107"/>
    <n v="24"/>
    <n v="107"/>
    <x v="0"/>
    <s v="P2"/>
    <x v="0"/>
    <x v="5"/>
    <m/>
    <m/>
  </r>
  <r>
    <s v="Kachin"/>
    <s v="Bhamo"/>
    <s v="Lisu Boarding-House"/>
    <s v="MMR001CMP049"/>
    <s v="GCA"/>
    <s v="Urban"/>
    <n v="116"/>
    <n v="659"/>
    <n v="113"/>
    <n v="641"/>
    <n v="120"/>
    <n v="680"/>
    <x v="1"/>
    <s v="P1"/>
    <x v="0"/>
    <x v="2"/>
    <m/>
    <m/>
  </r>
  <r>
    <s v="Kachin"/>
    <s v="Bhamo"/>
    <s v="Lisu Boarding-House"/>
    <s v="MMR001CMP049"/>
    <s v="GCA"/>
    <s v="Urban"/>
    <n v="116"/>
    <n v="659"/>
    <n v="113"/>
    <n v="641"/>
    <n v="120"/>
    <n v="680"/>
    <x v="1"/>
    <s v="P2"/>
    <x v="0"/>
    <x v="0"/>
    <m/>
    <m/>
  </r>
  <r>
    <s v="Kachin"/>
    <s v="Bhamo"/>
    <s v="Lisu Boarding-House"/>
    <s v="MMR001CMP049"/>
    <s v="GCA"/>
    <s v="Urban"/>
    <n v="116"/>
    <n v="659"/>
    <n v="113"/>
    <n v="641"/>
    <n v="120"/>
    <n v="680"/>
    <x v="0"/>
    <s v="P1"/>
    <x v="0"/>
    <x v="0"/>
    <m/>
    <m/>
  </r>
  <r>
    <s v="Kachin"/>
    <s v="Bhamo"/>
    <s v="Lisu Boarding-House"/>
    <s v="MMR001CMP049"/>
    <s v="GCA"/>
    <s v="Urban"/>
    <n v="116"/>
    <n v="659"/>
    <n v="113"/>
    <n v="641"/>
    <n v="120"/>
    <n v="680"/>
    <x v="0"/>
    <s v="P2"/>
    <x v="0"/>
    <x v="7"/>
    <m/>
    <m/>
  </r>
  <r>
    <s v="Kachin"/>
    <s v="Bhamo"/>
    <s v="Lisu Boarding-House"/>
    <s v="MMR001CMP049"/>
    <s v="GCA"/>
    <s v="Urban"/>
    <n v="116"/>
    <n v="659"/>
    <n v="113"/>
    <n v="641"/>
    <n v="120"/>
    <n v="680"/>
    <x v="0"/>
    <s v="P2"/>
    <x v="1"/>
    <x v="2"/>
    <m/>
    <m/>
  </r>
  <r>
    <s v="Kachin"/>
    <s v="Bhamo"/>
    <s v="Lisu Boarding-House"/>
    <s v="MMR001CMP049"/>
    <s v="GCA"/>
    <s v="Urban"/>
    <n v="116"/>
    <n v="659"/>
    <n v="113"/>
    <n v="641"/>
    <n v="120"/>
    <n v="680"/>
    <x v="1"/>
    <s v="P2"/>
    <x v="1"/>
    <x v="2"/>
    <m/>
    <m/>
  </r>
  <r>
    <s v="Kachin"/>
    <s v="Bhamo"/>
    <s v="Lisu Boarding-House"/>
    <s v="MMR001CMP049"/>
    <s v="GCA"/>
    <s v="Urban"/>
    <n v="116"/>
    <n v="659"/>
    <n v="113"/>
    <n v="641"/>
    <n v="120"/>
    <n v="680"/>
    <x v="1"/>
    <s v="P1"/>
    <x v="1"/>
    <x v="1"/>
    <m/>
    <m/>
  </r>
  <r>
    <s v="Kachin"/>
    <s v="Bhamo"/>
    <s v="Lisu Boarding-House"/>
    <s v="MMR001CMP049"/>
    <s v="GCA"/>
    <s v="Urban"/>
    <n v="116"/>
    <n v="659"/>
    <n v="113"/>
    <n v="641"/>
    <n v="120"/>
    <n v="680"/>
    <x v="0"/>
    <s v="P1"/>
    <x v="1"/>
    <x v="1"/>
    <m/>
    <m/>
  </r>
  <r>
    <s v="Kachin"/>
    <s v="Bhamo"/>
    <s v="Mu-yin Baptist Church"/>
    <s v="MMR001CMP051"/>
    <s v="GCA"/>
    <s v="Urban"/>
    <n v="23"/>
    <n v="86"/>
    <n v="13"/>
    <n v="55"/>
    <n v="14"/>
    <n v="65"/>
    <x v="0"/>
    <s v="P2"/>
    <x v="1"/>
    <x v="2"/>
    <m/>
    <m/>
  </r>
  <r>
    <s v="Kachin"/>
    <s v="Bhamo"/>
    <s v="Mu-yin Baptist Church"/>
    <s v="MMR001CMP051"/>
    <s v="GCA"/>
    <s v="Urban"/>
    <n v="23"/>
    <n v="86"/>
    <n v="13"/>
    <n v="55"/>
    <n v="14"/>
    <n v="65"/>
    <x v="1"/>
    <s v="P2"/>
    <x v="1"/>
    <x v="2"/>
    <m/>
    <m/>
  </r>
  <r>
    <s v="Kachin"/>
    <s v="Bhamo"/>
    <s v="Mu-yin Baptist Church"/>
    <s v="MMR001CMP051"/>
    <s v="GCA"/>
    <s v="Urban"/>
    <n v="23"/>
    <n v="86"/>
    <n v="13"/>
    <n v="55"/>
    <n v="14"/>
    <n v="65"/>
    <x v="1"/>
    <s v="P1"/>
    <x v="1"/>
    <x v="1"/>
    <m/>
    <m/>
  </r>
  <r>
    <s v="Kachin"/>
    <s v="Bhamo"/>
    <s v="Mu-yin Baptist Church"/>
    <s v="MMR001CMP051"/>
    <s v="GCA"/>
    <s v="Urban"/>
    <n v="23"/>
    <n v="86"/>
    <n v="13"/>
    <n v="55"/>
    <n v="14"/>
    <n v="65"/>
    <x v="0"/>
    <s v="P1"/>
    <x v="1"/>
    <x v="1"/>
    <m/>
    <m/>
  </r>
  <r>
    <s v="Kachin"/>
    <s v="Bhamo"/>
    <s v="Yoe Kyi Monastery"/>
    <s v="MMR001CMP053"/>
    <s v="GCA"/>
    <s v="Urban"/>
    <n v="15"/>
    <n v="64"/>
    <n v="15"/>
    <n v="73"/>
    <n v="15"/>
    <n v="73"/>
    <x v="0"/>
    <s v="P2"/>
    <x v="1"/>
    <x v="3"/>
    <m/>
    <m/>
  </r>
  <r>
    <s v="Kachin"/>
    <s v="Bhamo"/>
    <s v="Yoe Kyi Monastery"/>
    <s v="MMR001CMP053"/>
    <s v="GCA"/>
    <s v="Urban"/>
    <n v="15"/>
    <n v="64"/>
    <n v="15"/>
    <n v="73"/>
    <n v="15"/>
    <n v="73"/>
    <x v="1"/>
    <s v="P2"/>
    <x v="1"/>
    <x v="7"/>
    <m/>
    <m/>
  </r>
  <r>
    <s v="Kachin"/>
    <s v="Bhamo"/>
    <s v="Yoe Kyi Monastery"/>
    <s v="MMR001CMP053"/>
    <s v="GCA"/>
    <s v="Urban"/>
    <n v="15"/>
    <n v="64"/>
    <n v="15"/>
    <n v="73"/>
    <n v="15"/>
    <n v="73"/>
    <x v="1"/>
    <s v="P1"/>
    <x v="1"/>
    <x v="1"/>
    <m/>
    <m/>
  </r>
  <r>
    <s v="Kachin"/>
    <s v="Bhamo"/>
    <s v="Yoe Kyi Monastery"/>
    <s v="MMR001CMP053"/>
    <s v="GCA"/>
    <s v="Urban"/>
    <n v="15"/>
    <n v="64"/>
    <n v="15"/>
    <n v="73"/>
    <n v="15"/>
    <n v="73"/>
    <x v="0"/>
    <s v="P1"/>
    <x v="1"/>
    <x v="1"/>
    <m/>
    <m/>
  </r>
  <r>
    <s v="Kachin"/>
    <s v="Bhamo"/>
    <s v="Ta Gun Taing Monastery (Shwe Kyi Na)"/>
    <s v="MMR001CMP055"/>
    <s v="GCA"/>
    <s v="Urban"/>
    <n v="25"/>
    <n v="104"/>
    <n v="24"/>
    <n v="107"/>
    <n v="24"/>
    <n v="107"/>
    <x v="0"/>
    <s v="P2"/>
    <x v="1"/>
    <x v="2"/>
    <m/>
    <m/>
  </r>
  <r>
    <s v="Kachin"/>
    <s v="Bhamo"/>
    <s v="Ta Gun Taing Monastery (Shwe Kyi Na)"/>
    <s v="MMR001CMP055"/>
    <s v="GCA"/>
    <s v="Urban"/>
    <n v="25"/>
    <n v="104"/>
    <n v="24"/>
    <n v="107"/>
    <n v="24"/>
    <n v="107"/>
    <x v="1"/>
    <s v="P2"/>
    <x v="1"/>
    <x v="0"/>
    <m/>
    <m/>
  </r>
  <r>
    <s v="Kachin"/>
    <s v="Bhamo"/>
    <s v="Ta Gun Taing Monastery (Shwe Kyi Na)"/>
    <s v="MMR001CMP055"/>
    <s v="GCA"/>
    <s v="Urban"/>
    <n v="25"/>
    <n v="104"/>
    <n v="24"/>
    <n v="107"/>
    <n v="24"/>
    <n v="107"/>
    <x v="1"/>
    <s v="P1"/>
    <x v="1"/>
    <x v="1"/>
    <m/>
    <m/>
  </r>
  <r>
    <s v="Kachin"/>
    <s v="Bhamo"/>
    <s v="Ta Gun Taing Monastery (Shwe Kyi Na)"/>
    <s v="MMR001CMP055"/>
    <s v="GCA"/>
    <s v="Urban"/>
    <n v="25"/>
    <n v="104"/>
    <n v="24"/>
    <n v="107"/>
    <n v="24"/>
    <n v="107"/>
    <x v="0"/>
    <s v="P1"/>
    <x v="1"/>
    <x v="1"/>
    <m/>
    <m/>
  </r>
  <r>
    <s v="Kachin"/>
    <s v="Momauk"/>
    <s v="Ni Thaw Ka Monestry"/>
    <s v="MMR001CMP059"/>
    <s v="GCA"/>
    <s v="Urban"/>
    <n v="24"/>
    <n v="89"/>
    <n v="27"/>
    <n v="101"/>
    <n v="27"/>
    <n v="0"/>
    <x v="1"/>
    <s v="P1"/>
    <x v="1"/>
    <x v="1"/>
    <m/>
    <m/>
  </r>
  <r>
    <s v="Kachin"/>
    <s v="Momauk"/>
    <s v="Ni Thaw Ka Monestry"/>
    <s v="MMR001CMP059"/>
    <s v="GCA"/>
    <s v="Urban"/>
    <n v="24"/>
    <n v="89"/>
    <n v="27"/>
    <n v="101"/>
    <n v="27"/>
    <n v="0"/>
    <x v="1"/>
    <s v="P2"/>
    <x v="1"/>
    <x v="10"/>
    <m/>
    <m/>
  </r>
  <r>
    <s v="Kachin"/>
    <s v="Momauk"/>
    <s v="Ni Thaw Ka Monestry"/>
    <s v="MMR001CMP059"/>
    <s v="GCA"/>
    <s v="Urban"/>
    <n v="24"/>
    <n v="89"/>
    <n v="27"/>
    <n v="101"/>
    <n v="27"/>
    <n v="0"/>
    <x v="0"/>
    <s v="P2"/>
    <x v="1"/>
    <x v="10"/>
    <m/>
    <m/>
  </r>
  <r>
    <s v="Kachin"/>
    <s v="Momauk"/>
    <s v="Ni Thaw Ka Monestry"/>
    <s v="MMR001CMP059"/>
    <s v="GCA"/>
    <s v="Urban"/>
    <n v="24"/>
    <n v="89"/>
    <n v="27"/>
    <n v="101"/>
    <n v="27"/>
    <n v="0"/>
    <x v="0"/>
    <s v="P1"/>
    <x v="1"/>
    <x v="1"/>
    <m/>
    <m/>
  </r>
  <r>
    <s v="Kachin"/>
    <s v="Bhamo"/>
    <s v="Mu-yin Baptist Church"/>
    <s v="MMR001CMP051"/>
    <s v="GCA"/>
    <s v="Urban"/>
    <n v="23"/>
    <n v="86"/>
    <n v="13"/>
    <n v="55"/>
    <n v="14"/>
    <n v="65"/>
    <x v="1"/>
    <s v="P1"/>
    <x v="0"/>
    <x v="2"/>
    <m/>
    <m/>
  </r>
  <r>
    <s v="Kachin"/>
    <s v="Bhamo"/>
    <s v="Mu-yin Baptist Church"/>
    <s v="MMR001CMP051"/>
    <s v="GCA"/>
    <s v="Urban"/>
    <n v="23"/>
    <n v="86"/>
    <n v="13"/>
    <n v="55"/>
    <n v="14"/>
    <n v="65"/>
    <x v="1"/>
    <s v="P2"/>
    <x v="0"/>
    <x v="0"/>
    <m/>
    <m/>
  </r>
  <r>
    <s v="Kachin"/>
    <s v="Bhamo"/>
    <s v="Mu-yin Baptist Church"/>
    <s v="MMR001CMP051"/>
    <s v="GCA"/>
    <s v="Urban"/>
    <n v="23"/>
    <n v="86"/>
    <n v="13"/>
    <n v="55"/>
    <n v="14"/>
    <n v="65"/>
    <x v="0"/>
    <s v="P1"/>
    <x v="0"/>
    <x v="0"/>
    <m/>
    <m/>
  </r>
  <r>
    <s v="Kachin"/>
    <s v="Bhamo"/>
    <s v="Mu-yin Baptist Church"/>
    <s v="MMR001CMP051"/>
    <s v="GCA"/>
    <s v="Urban"/>
    <n v="23"/>
    <n v="86"/>
    <n v="13"/>
    <n v="55"/>
    <n v="14"/>
    <n v="65"/>
    <x v="0"/>
    <s v="P2"/>
    <x v="0"/>
    <x v="3"/>
    <m/>
    <m/>
  </r>
  <r>
    <s v="Kachin"/>
    <s v="Momauk"/>
    <s v="Ni Thaw Ka Monestry"/>
    <s v="MMR001CMP059"/>
    <s v="GCA"/>
    <s v="Urban"/>
    <n v="24"/>
    <n v="89"/>
    <n v="27"/>
    <n v="101"/>
    <n v="27"/>
    <n v="0"/>
    <x v="1"/>
    <s v="P1"/>
    <x v="0"/>
    <x v="1"/>
    <m/>
    <m/>
  </r>
  <r>
    <s v="Kachin"/>
    <s v="Momauk"/>
    <s v="Ni Thaw Ka Monestry"/>
    <s v="MMR001CMP059"/>
    <s v="GCA"/>
    <s v="Urban"/>
    <n v="24"/>
    <n v="89"/>
    <n v="27"/>
    <n v="101"/>
    <n v="27"/>
    <n v="0"/>
    <x v="1"/>
    <s v="P2"/>
    <x v="0"/>
    <x v="5"/>
    <m/>
    <m/>
  </r>
  <r>
    <s v="Kachin"/>
    <s v="Hpakant"/>
    <s v="Dhama Rakhita, Nyein Chan Tar Yar Ward(Lon Khin)"/>
    <s v="MMR001CMP174"/>
    <s v="GCA"/>
    <s v="Urban"/>
    <n v="65"/>
    <n v="347"/>
    <n v="66"/>
    <n v="354"/>
    <n v="66"/>
    <n v="0"/>
    <x v="1"/>
    <s v="P1"/>
    <x v="0"/>
    <x v="2"/>
    <m/>
    <m/>
  </r>
  <r>
    <s v="Kachin"/>
    <s v="Hpakant"/>
    <s v="Dhama Rakhita, Nyein Chan Tar Yar Ward(Lon Khin)"/>
    <s v="MMR001CMP174"/>
    <s v="GCA"/>
    <s v="Urban"/>
    <n v="65"/>
    <n v="347"/>
    <n v="66"/>
    <n v="354"/>
    <n v="66"/>
    <n v="0"/>
    <x v="1"/>
    <s v="P2"/>
    <x v="0"/>
    <x v="8"/>
    <m/>
    <m/>
  </r>
  <r>
    <s v="Kachin"/>
    <s v="Hpakant"/>
    <s v="Dhama Rakhita, Nyein Chan Tar Yar Ward(Lon Khin)"/>
    <s v="MMR001CMP174"/>
    <s v="GCA"/>
    <s v="Urban"/>
    <n v="65"/>
    <n v="347"/>
    <n v="66"/>
    <n v="354"/>
    <n v="66"/>
    <n v="0"/>
    <x v="0"/>
    <s v="P1"/>
    <x v="0"/>
    <x v="3"/>
    <m/>
    <m/>
  </r>
  <r>
    <s v="Kachin"/>
    <s v="Momauk"/>
    <s v="Nyaung Na Pin "/>
    <s v="MMR001CMP072"/>
    <s v="GCA"/>
    <s v="Mixed"/>
    <n v="50"/>
    <n v="293"/>
    <n v="50"/>
    <n v="309"/>
    <n v="50"/>
    <n v="309"/>
    <x v="0"/>
    <s v="P1"/>
    <x v="1"/>
    <x v="1"/>
    <m/>
    <m/>
  </r>
  <r>
    <s v="Kachin"/>
    <s v="Momauk"/>
    <s v="Seng Ja "/>
    <s v="MMR001CMP073"/>
    <s v="GCA"/>
    <s v="Rural"/>
    <n v="45"/>
    <n v="269"/>
    <n v="39"/>
    <n v="237"/>
    <n v="39"/>
    <n v="237"/>
    <x v="0"/>
    <s v="P2"/>
    <x v="1"/>
    <x v="2"/>
    <m/>
    <m/>
  </r>
  <r>
    <s v="Kachin"/>
    <s v="Momauk"/>
    <s v="Seng Ja "/>
    <s v="MMR001CMP073"/>
    <s v="GCA"/>
    <s v="Rural"/>
    <n v="45"/>
    <n v="269"/>
    <n v="39"/>
    <n v="237"/>
    <n v="39"/>
    <n v="237"/>
    <x v="1"/>
    <s v="P2"/>
    <x v="1"/>
    <x v="2"/>
    <m/>
    <m/>
  </r>
  <r>
    <s v="Kachin"/>
    <s v="Momauk"/>
    <s v="Seng Ja "/>
    <s v="MMR001CMP073"/>
    <s v="GCA"/>
    <s v="Rural"/>
    <n v="45"/>
    <n v="269"/>
    <n v="39"/>
    <n v="237"/>
    <n v="39"/>
    <n v="237"/>
    <x v="1"/>
    <s v="P1"/>
    <x v="1"/>
    <x v="1"/>
    <m/>
    <m/>
  </r>
  <r>
    <s v="Kachin"/>
    <s v="Momauk"/>
    <s v="Seng Ja "/>
    <s v="MMR001CMP073"/>
    <s v="GCA"/>
    <s v="Rural"/>
    <n v="45"/>
    <n v="269"/>
    <n v="39"/>
    <n v="237"/>
    <n v="39"/>
    <n v="237"/>
    <x v="0"/>
    <s v="P1"/>
    <x v="1"/>
    <x v="1"/>
    <m/>
    <m/>
  </r>
  <r>
    <s v="Kachin"/>
    <s v="Bhamo"/>
    <s v="Phan Khar Kone"/>
    <s v="MMR001CMP193"/>
    <s v="GCA"/>
    <s v="Rural"/>
    <n v="157"/>
    <n v="761"/>
    <n v="150"/>
    <n v="761"/>
    <n v="150"/>
    <n v="761"/>
    <x v="0"/>
    <s v="P2"/>
    <x v="1"/>
    <x v="0"/>
    <m/>
    <m/>
  </r>
  <r>
    <s v="Kachin"/>
    <s v="Bhamo"/>
    <s v="Phan Khar Kone"/>
    <s v="MMR001CMP193"/>
    <s v="GCA"/>
    <s v="Rural"/>
    <n v="157"/>
    <n v="761"/>
    <n v="150"/>
    <n v="761"/>
    <n v="150"/>
    <n v="761"/>
    <x v="1"/>
    <s v="P2"/>
    <x v="1"/>
    <x v="0"/>
    <m/>
    <m/>
  </r>
  <r>
    <s v="Kachin"/>
    <s v="Bhamo"/>
    <s v="Phan Khar Kone"/>
    <s v="MMR001CMP193"/>
    <s v="GCA"/>
    <s v="Rural"/>
    <n v="157"/>
    <n v="761"/>
    <n v="150"/>
    <n v="761"/>
    <n v="150"/>
    <n v="761"/>
    <x v="0"/>
    <s v="P1"/>
    <x v="1"/>
    <x v="1"/>
    <m/>
    <m/>
  </r>
  <r>
    <s v="Kachin"/>
    <s v="Bhamo"/>
    <s v="Phan Khar Kone"/>
    <s v="MMR001CMP193"/>
    <s v="GCA"/>
    <s v="Rural"/>
    <n v="157"/>
    <n v="761"/>
    <n v="150"/>
    <n v="761"/>
    <n v="150"/>
    <n v="761"/>
    <x v="1"/>
    <s v="P1"/>
    <x v="1"/>
    <x v="10"/>
    <m/>
    <m/>
  </r>
  <r>
    <s v="Kachin"/>
    <s v="Bhamo"/>
    <s v="Aung Thar Church"/>
    <s v="MMR001CMP194"/>
    <s v="GCA"/>
    <s v="Mixed"/>
    <n v="12"/>
    <n v="52"/>
    <n v="12"/>
    <n v="56"/>
    <n v="12"/>
    <n v="56"/>
    <x v="0"/>
    <s v="P1"/>
    <x v="1"/>
    <x v="1"/>
    <m/>
    <m/>
  </r>
  <r>
    <s v="Kachin"/>
    <s v="Bhamo"/>
    <s v="Aung Thar Church"/>
    <s v="MMR001CMP194"/>
    <s v="GCA"/>
    <s v="Mixed"/>
    <n v="12"/>
    <n v="52"/>
    <n v="12"/>
    <n v="56"/>
    <n v="12"/>
    <n v="56"/>
    <x v="0"/>
    <s v="P2"/>
    <x v="1"/>
    <x v="2"/>
    <m/>
    <m/>
  </r>
  <r>
    <s v="Kachin"/>
    <s v="Bhamo"/>
    <s v="Aung Thar Church"/>
    <s v="MMR001CMP194"/>
    <s v="GCA"/>
    <s v="Mixed"/>
    <n v="12"/>
    <n v="52"/>
    <n v="12"/>
    <n v="56"/>
    <n v="12"/>
    <n v="56"/>
    <x v="1"/>
    <s v="P2"/>
    <x v="1"/>
    <x v="2"/>
    <m/>
    <m/>
  </r>
  <r>
    <s v="Kachin"/>
    <s v="Bhamo"/>
    <s v="Aung Thar Church"/>
    <s v="MMR001CMP194"/>
    <s v="GCA"/>
    <s v="Mixed"/>
    <n v="12"/>
    <n v="52"/>
    <n v="12"/>
    <n v="56"/>
    <n v="12"/>
    <n v="56"/>
    <x v="1"/>
    <s v="P1"/>
    <x v="1"/>
    <x v="1"/>
    <m/>
    <m/>
  </r>
  <r>
    <s v="Kachin"/>
    <s v="Mansi"/>
    <s v="Maing Khaung"/>
    <s v="MMR001CMP218"/>
    <s v="GCA"/>
    <s v="Rural"/>
    <n v="372"/>
    <n v="1443"/>
    <n v="165"/>
    <n v="1672"/>
    <n v="165"/>
    <n v="1672"/>
    <x v="0"/>
    <s v="P2"/>
    <x v="1"/>
    <x v="2"/>
    <m/>
    <m/>
  </r>
  <r>
    <s v="Kachin"/>
    <s v="Mansi"/>
    <s v="Maing Khaung"/>
    <s v="MMR001CMP218"/>
    <s v="GCA"/>
    <s v="Rural"/>
    <n v="372"/>
    <n v="1443"/>
    <n v="165"/>
    <n v="1672"/>
    <n v="165"/>
    <n v="1672"/>
    <x v="1"/>
    <s v="P2"/>
    <x v="1"/>
    <x v="2"/>
    <m/>
    <m/>
  </r>
  <r>
    <s v="Kachin"/>
    <s v="Mansi"/>
    <s v="Maing Khaung"/>
    <s v="MMR001CMP218"/>
    <s v="GCA"/>
    <s v="Rural"/>
    <n v="372"/>
    <n v="1443"/>
    <n v="165"/>
    <n v="1672"/>
    <n v="165"/>
    <n v="1672"/>
    <x v="1"/>
    <s v="P1"/>
    <x v="1"/>
    <x v="1"/>
    <m/>
    <m/>
  </r>
  <r>
    <s v="Kachin"/>
    <s v="Mansi"/>
    <s v="Maing Khaung"/>
    <s v="MMR001CMP218"/>
    <s v="GCA"/>
    <s v="Rural"/>
    <n v="372"/>
    <n v="1443"/>
    <n v="165"/>
    <n v="1672"/>
    <n v="165"/>
    <n v="1672"/>
    <x v="0"/>
    <s v="P1"/>
    <x v="1"/>
    <x v="1"/>
    <m/>
    <m/>
  </r>
  <r>
    <s v="Kachin"/>
    <s v="Bhamo"/>
    <s v="Aung Thar Church"/>
    <s v="MMR001CMP194"/>
    <s v="GCA"/>
    <s v="Mixed"/>
    <n v="12"/>
    <n v="52"/>
    <n v="12"/>
    <n v="56"/>
    <n v="12"/>
    <n v="56"/>
    <x v="1"/>
    <s v="P1"/>
    <x v="0"/>
    <x v="2"/>
    <m/>
    <m/>
  </r>
  <r>
    <s v="Kachin"/>
    <s v="Bhamo"/>
    <s v="Aung Thar Church"/>
    <s v="MMR001CMP194"/>
    <s v="GCA"/>
    <s v="Mixed"/>
    <n v="12"/>
    <n v="52"/>
    <n v="12"/>
    <n v="56"/>
    <n v="12"/>
    <n v="56"/>
    <x v="1"/>
    <s v="P2"/>
    <x v="0"/>
    <x v="0"/>
    <m/>
    <m/>
  </r>
  <r>
    <s v="Kachin"/>
    <s v="Bhamo"/>
    <s v="Aung Thar Church"/>
    <s v="MMR001CMP194"/>
    <s v="GCA"/>
    <s v="Mixed"/>
    <n v="12"/>
    <n v="52"/>
    <n v="12"/>
    <n v="56"/>
    <n v="12"/>
    <n v="56"/>
    <x v="0"/>
    <s v="P1"/>
    <x v="0"/>
    <x v="0"/>
    <m/>
    <m/>
  </r>
  <r>
    <s v="Kachin"/>
    <s v="Bhamo"/>
    <s v="Aung Thar Church"/>
    <s v="MMR001CMP194"/>
    <s v="GCA"/>
    <s v="Mixed"/>
    <n v="12"/>
    <n v="52"/>
    <n v="12"/>
    <n v="56"/>
    <n v="12"/>
    <n v="56"/>
    <x v="0"/>
    <s v="P2"/>
    <x v="0"/>
    <x v="12"/>
    <m/>
    <m/>
  </r>
  <r>
    <s v="Kachin"/>
    <s v="Bhamo"/>
    <s v="Robert Church"/>
    <s v="MMR001CMP047"/>
    <s v="GCA"/>
    <s v="Urban"/>
    <n v="652"/>
    <n v="3706"/>
    <n v="629"/>
    <n v="3794"/>
    <n v="629"/>
    <n v="3794"/>
    <x v="1"/>
    <s v="P1"/>
    <x v="0"/>
    <x v="2"/>
    <m/>
    <m/>
  </r>
  <r>
    <s v="Kachin"/>
    <s v="Bhamo"/>
    <s v="Robert Church"/>
    <s v="MMR001CMP047"/>
    <s v="GCA"/>
    <s v="Urban"/>
    <n v="652"/>
    <n v="3706"/>
    <n v="629"/>
    <n v="3794"/>
    <n v="629"/>
    <n v="3794"/>
    <x v="1"/>
    <s v="P2"/>
    <x v="0"/>
    <x v="1"/>
    <m/>
    <m/>
  </r>
  <r>
    <s v="Kachin"/>
    <s v="Bhamo"/>
    <s v="Robert Church"/>
    <s v="MMR001CMP047"/>
    <s v="GCA"/>
    <s v="Urban"/>
    <n v="652"/>
    <n v="3706"/>
    <n v="629"/>
    <n v="3794"/>
    <n v="629"/>
    <n v="3794"/>
    <x v="0"/>
    <s v="P1"/>
    <x v="0"/>
    <x v="2"/>
    <m/>
    <m/>
  </r>
  <r>
    <s v="Kachin"/>
    <s v="Bhamo"/>
    <s v="Robert Church"/>
    <s v="MMR001CMP047"/>
    <s v="GCA"/>
    <s v="Urban"/>
    <n v="652"/>
    <n v="3706"/>
    <n v="629"/>
    <n v="3794"/>
    <n v="629"/>
    <n v="3794"/>
    <x v="0"/>
    <s v="P2"/>
    <x v="0"/>
    <x v="1"/>
    <m/>
    <m/>
  </r>
  <r>
    <s v="Kachin"/>
    <s v="Bhamo"/>
    <s v="Htoi San Church"/>
    <s v="MMR001CMP052"/>
    <s v="GCA"/>
    <s v="Urban"/>
    <n v="43"/>
    <n v="237"/>
    <n v="39"/>
    <n v="223"/>
    <n v="39"/>
    <n v="223"/>
    <x v="1"/>
    <s v="P1"/>
    <x v="0"/>
    <x v="0"/>
    <m/>
    <m/>
  </r>
  <r>
    <s v="Kachin"/>
    <s v="Bhamo"/>
    <s v="Htoi San Church"/>
    <s v="MMR001CMP052"/>
    <s v="GCA"/>
    <s v="Urban"/>
    <n v="43"/>
    <n v="237"/>
    <n v="39"/>
    <n v="223"/>
    <n v="39"/>
    <n v="223"/>
    <x v="1"/>
    <s v="P2"/>
    <x v="0"/>
    <x v="2"/>
    <m/>
    <m/>
  </r>
  <r>
    <s v="Kachin"/>
    <s v="Bhamo"/>
    <s v="Htoi San Church"/>
    <s v="MMR001CMP052"/>
    <s v="GCA"/>
    <s v="Urban"/>
    <n v="43"/>
    <n v="237"/>
    <n v="39"/>
    <n v="223"/>
    <n v="39"/>
    <n v="223"/>
    <x v="0"/>
    <s v="P1"/>
    <x v="0"/>
    <x v="2"/>
    <m/>
    <m/>
  </r>
  <r>
    <s v="Kachin"/>
    <s v="Bhamo"/>
    <s v="Htoi San Church"/>
    <s v="MMR001CMP052"/>
    <s v="GCA"/>
    <s v="Urban"/>
    <n v="43"/>
    <n v="237"/>
    <n v="39"/>
    <n v="223"/>
    <n v="39"/>
    <n v="223"/>
    <x v="0"/>
    <s v="P2"/>
    <x v="0"/>
    <x v="0"/>
    <m/>
    <m/>
  </r>
  <r>
    <s v="Kachin"/>
    <s v="Momauk"/>
    <s v="Nyaung Na Pin "/>
    <s v="MMR001CMP072"/>
    <s v="GCA"/>
    <s v="Mixed"/>
    <n v="50"/>
    <n v="293"/>
    <n v="50"/>
    <n v="309"/>
    <n v="50"/>
    <n v="309"/>
    <x v="1"/>
    <s v="P1"/>
    <x v="0"/>
    <x v="2"/>
    <m/>
    <m/>
  </r>
  <r>
    <s v="Kachin"/>
    <s v="Momauk"/>
    <s v="Nyaung Na Pin "/>
    <s v="MMR001CMP072"/>
    <s v="GCA"/>
    <s v="Mixed"/>
    <n v="50"/>
    <n v="293"/>
    <n v="50"/>
    <n v="309"/>
    <n v="50"/>
    <n v="309"/>
    <x v="1"/>
    <s v="P2"/>
    <x v="0"/>
    <x v="0"/>
    <m/>
    <m/>
  </r>
  <r>
    <s v="Kachin"/>
    <s v="Mansi"/>
    <s v="Mansi Baptist Church"/>
    <s v="MMR001CMP066"/>
    <s v="GCA"/>
    <s v="Urban"/>
    <n v="221"/>
    <n v="1003"/>
    <n v="192"/>
    <n v="873"/>
    <n v="192"/>
    <n v="873"/>
    <x v="1"/>
    <s v="P1"/>
    <x v="0"/>
    <x v="2"/>
    <m/>
    <m/>
  </r>
  <r>
    <s v="Kachin"/>
    <s v="Mansi"/>
    <s v="Mansi Baptist Church"/>
    <s v="MMR001CMP066"/>
    <s v="GCA"/>
    <s v="Urban"/>
    <n v="221"/>
    <n v="1003"/>
    <n v="192"/>
    <n v="873"/>
    <n v="192"/>
    <n v="873"/>
    <x v="1"/>
    <s v="P2"/>
    <x v="0"/>
    <x v="0"/>
    <m/>
    <m/>
  </r>
  <r>
    <s v="Kachin"/>
    <s v="Mansi"/>
    <s v="Mansi Baptist Church"/>
    <s v="MMR001CMP066"/>
    <s v="GCA"/>
    <s v="Urban"/>
    <n v="221"/>
    <n v="1003"/>
    <n v="192"/>
    <n v="873"/>
    <n v="192"/>
    <n v="873"/>
    <x v="0"/>
    <s v="P1"/>
    <x v="0"/>
    <x v="2"/>
    <m/>
    <m/>
  </r>
  <r>
    <s v="Kachin"/>
    <s v="Mansi"/>
    <s v="Mansi Baptist Church"/>
    <s v="MMR001CMP066"/>
    <s v="GCA"/>
    <s v="Urban"/>
    <n v="221"/>
    <n v="1003"/>
    <n v="192"/>
    <n v="873"/>
    <n v="192"/>
    <n v="873"/>
    <x v="0"/>
    <s v="P2"/>
    <x v="0"/>
    <x v="0"/>
    <m/>
    <m/>
  </r>
  <r>
    <s v="Kachin"/>
    <s v="Momauk"/>
    <s v="Momauk Baptist Church"/>
    <s v="MMR001CMP056"/>
    <s v="GCA"/>
    <s v="Urban"/>
    <n v="207"/>
    <n v="1863"/>
    <n v="391"/>
    <n v="1820"/>
    <n v="391"/>
    <n v="1820"/>
    <x v="1"/>
    <s v="P1"/>
    <x v="0"/>
    <x v="0"/>
    <m/>
    <m/>
  </r>
  <r>
    <s v="Kachin"/>
    <s v="Momauk"/>
    <s v="Momauk Baptist Church"/>
    <s v="MMR001CMP056"/>
    <s v="GCA"/>
    <s v="Urban"/>
    <n v="207"/>
    <n v="1863"/>
    <n v="391"/>
    <n v="1820"/>
    <n v="391"/>
    <n v="1820"/>
    <x v="1"/>
    <s v="P2"/>
    <x v="0"/>
    <x v="6"/>
    <m/>
    <m/>
  </r>
  <r>
    <s v="Kachin"/>
    <s v="Momauk"/>
    <s v="Momauk Baptist Church"/>
    <s v="MMR001CMP056"/>
    <s v="GCA"/>
    <s v="Urban"/>
    <n v="207"/>
    <n v="1863"/>
    <n v="391"/>
    <n v="1820"/>
    <n v="391"/>
    <n v="1820"/>
    <x v="0"/>
    <s v="P1"/>
    <x v="0"/>
    <x v="2"/>
    <m/>
    <m/>
  </r>
  <r>
    <s v="Kachin"/>
    <s v="Momauk"/>
    <s v="Momauk Baptist Church"/>
    <s v="MMR001CMP056"/>
    <s v="GCA"/>
    <s v="Urban"/>
    <n v="207"/>
    <n v="1863"/>
    <n v="391"/>
    <n v="1820"/>
    <n v="391"/>
    <n v="1820"/>
    <x v="0"/>
    <s v="P2"/>
    <x v="0"/>
    <x v="0"/>
    <m/>
    <m/>
  </r>
  <r>
    <s v="Kachin"/>
    <s v="Momauk"/>
    <s v="Nyaung Na Pin "/>
    <s v="MMR001CMP072"/>
    <s v="GCA"/>
    <s v="Mixed"/>
    <n v="50"/>
    <n v="293"/>
    <n v="50"/>
    <n v="309"/>
    <n v="50"/>
    <n v="309"/>
    <x v="0"/>
    <s v="P1"/>
    <x v="0"/>
    <x v="2"/>
    <m/>
    <m/>
  </r>
  <r>
    <s v="Kachin"/>
    <s v="Momauk"/>
    <s v="Nyaung Na Pin "/>
    <s v="MMR001CMP072"/>
    <s v="GCA"/>
    <s v="Mixed"/>
    <n v="50"/>
    <n v="293"/>
    <n v="50"/>
    <n v="309"/>
    <n v="50"/>
    <n v="309"/>
    <x v="0"/>
    <s v="P2"/>
    <x v="0"/>
    <x v="0"/>
    <m/>
    <m/>
  </r>
  <r>
    <s v="Kachin"/>
    <s v="Shwegu"/>
    <s v="Shwe Gu Baptist Church"/>
    <s v="MMR001CMP067"/>
    <s v="GCA"/>
    <s v="Urban"/>
    <n v="83"/>
    <n v="293"/>
    <n v="86"/>
    <n v="303"/>
    <n v="86"/>
    <n v="303"/>
    <x v="1"/>
    <s v="P1"/>
    <x v="0"/>
    <x v="4"/>
    <m/>
    <m/>
  </r>
  <r>
    <s v="Kachin"/>
    <s v="Shwegu"/>
    <s v="Shwe Gu Baptist Church"/>
    <s v="MMR001CMP067"/>
    <s v="GCA"/>
    <s v="Urban"/>
    <n v="83"/>
    <n v="293"/>
    <n v="86"/>
    <n v="303"/>
    <n v="86"/>
    <n v="303"/>
    <x v="1"/>
    <s v="P2"/>
    <x v="0"/>
    <x v="0"/>
    <m/>
    <m/>
  </r>
  <r>
    <s v="Kachin"/>
    <s v="Shwegu"/>
    <s v="Shwe Gu Baptist Church"/>
    <s v="MMR001CMP067"/>
    <s v="GCA"/>
    <s v="Urban"/>
    <n v="83"/>
    <n v="293"/>
    <n v="86"/>
    <n v="303"/>
    <n v="86"/>
    <n v="303"/>
    <x v="0"/>
    <s v="P1"/>
    <x v="0"/>
    <x v="0"/>
    <m/>
    <m/>
  </r>
  <r>
    <s v="Kachin"/>
    <s v="Shwegu"/>
    <s v="Shwe Gu Baptist Church"/>
    <s v="MMR001CMP067"/>
    <s v="GCA"/>
    <s v="Urban"/>
    <n v="83"/>
    <n v="293"/>
    <n v="86"/>
    <n v="303"/>
    <n v="86"/>
    <n v="303"/>
    <x v="0"/>
    <s v="P2"/>
    <x v="0"/>
    <x v="0"/>
    <m/>
    <m/>
  </r>
  <r>
    <s v="Shan_North"/>
    <s v="Namhkan"/>
    <s v="Nam Hkam Catholic Church ( St. Thomas I)"/>
    <s v="MMR015CMP003"/>
    <s v="GCA"/>
    <s v="Urban"/>
    <n v="48"/>
    <n v="218"/>
    <n v="44"/>
    <n v="215"/>
    <n v="44"/>
    <n v="215"/>
    <x v="1"/>
    <s v="P1"/>
    <x v="1"/>
    <x v="0"/>
    <m/>
    <m/>
  </r>
  <r>
    <s v="Shan_North"/>
    <s v="Namhkan"/>
    <s v="Nam Hkam Catholic Church ( St. Thomas I)"/>
    <s v="MMR015CMP003"/>
    <s v="GCA"/>
    <s v="Urban"/>
    <n v="48"/>
    <n v="218"/>
    <n v="44"/>
    <n v="215"/>
    <n v="44"/>
    <n v="215"/>
    <x v="0"/>
    <s v="P1"/>
    <x v="1"/>
    <x v="1"/>
    <m/>
    <m/>
  </r>
  <r>
    <s v="Shan_North"/>
    <s v="Namhkan"/>
    <s v="Nam Hkam Catholic Church ( St. Thomas I)"/>
    <s v="MMR015CMP003"/>
    <s v="GCA"/>
    <s v="Urban"/>
    <n v="48"/>
    <n v="218"/>
    <n v="44"/>
    <n v="215"/>
    <n v="44"/>
    <n v="215"/>
    <x v="1"/>
    <s v="P2"/>
    <x v="1"/>
    <x v="1"/>
    <m/>
    <m/>
  </r>
  <r>
    <s v="Shan_North"/>
    <s v="Namhkan"/>
    <s v="Nam Hkam Catholic Church ( St. Thomas I)"/>
    <s v="MMR015CMP003"/>
    <s v="GCA"/>
    <s v="Urban"/>
    <n v="48"/>
    <n v="218"/>
    <n v="44"/>
    <n v="215"/>
    <n v="44"/>
    <n v="215"/>
    <x v="0"/>
    <s v="P2"/>
    <x v="1"/>
    <x v="0"/>
    <m/>
    <m/>
  </r>
  <r>
    <s v="Shan_North"/>
    <s v="Kutkai"/>
    <s v="Kutkai downtown (RC Church)"/>
    <s v="MMR015CMP017"/>
    <s v="GCA"/>
    <s v="Urban"/>
    <n v="31"/>
    <n v="144"/>
    <n v="30"/>
    <n v="139"/>
    <n v="30"/>
    <n v="139"/>
    <x v="1"/>
    <s v="P1"/>
    <x v="1"/>
    <x v="2"/>
    <m/>
    <m/>
  </r>
  <r>
    <s v="Shan_North"/>
    <s v="Kutkai"/>
    <s v="Kutkai downtown (RC Church)"/>
    <s v="MMR015CMP017"/>
    <s v="GCA"/>
    <s v="Urban"/>
    <n v="31"/>
    <n v="144"/>
    <n v="30"/>
    <n v="139"/>
    <n v="30"/>
    <n v="139"/>
    <x v="0"/>
    <s v="P1"/>
    <x v="1"/>
    <x v="1"/>
    <m/>
    <m/>
  </r>
  <r>
    <s v="Shan_North"/>
    <s v="Kutkai"/>
    <s v="Kutkai downtown (RC Church)"/>
    <s v="MMR015CMP017"/>
    <s v="GCA"/>
    <s v="Urban"/>
    <n v="31"/>
    <n v="144"/>
    <n v="30"/>
    <n v="139"/>
    <n v="30"/>
    <n v="139"/>
    <x v="1"/>
    <s v="P2"/>
    <x v="1"/>
    <x v="1"/>
    <m/>
    <m/>
  </r>
  <r>
    <s v="Shan_North"/>
    <s v="Kutkai"/>
    <s v="Kutkai downtown (RC Church)"/>
    <s v="MMR015CMP017"/>
    <s v="GCA"/>
    <s v="Urban"/>
    <n v="31"/>
    <n v="144"/>
    <n v="30"/>
    <n v="139"/>
    <n v="30"/>
    <n v="139"/>
    <x v="0"/>
    <s v="P2"/>
    <x v="1"/>
    <x v="0"/>
    <m/>
    <m/>
  </r>
  <r>
    <s v="Shan_North"/>
    <s v="Manton"/>
    <s v="Mandung - RC"/>
    <s v="MMR015CMP209"/>
    <s v="GCA"/>
    <s v="Urban"/>
    <n v="31"/>
    <n v="183"/>
    <n v="29"/>
    <n v="157"/>
    <n v="29"/>
    <n v="157"/>
    <x v="1"/>
    <s v="P1"/>
    <x v="1"/>
    <x v="1"/>
    <m/>
    <m/>
  </r>
  <r>
    <s v="Shan_North"/>
    <s v="Manton"/>
    <s v="Mandung - RC"/>
    <s v="MMR015CMP209"/>
    <s v="GCA"/>
    <s v="Urban"/>
    <n v="31"/>
    <n v="183"/>
    <n v="29"/>
    <n v="157"/>
    <n v="29"/>
    <n v="157"/>
    <x v="0"/>
    <s v="P1"/>
    <x v="1"/>
    <x v="2"/>
    <m/>
    <m/>
  </r>
  <r>
    <s v="Shan_North"/>
    <s v="Manton"/>
    <s v="Mandung - RC"/>
    <s v="MMR015CMP209"/>
    <s v="GCA"/>
    <s v="Urban"/>
    <n v="31"/>
    <n v="183"/>
    <n v="29"/>
    <n v="157"/>
    <n v="29"/>
    <n v="157"/>
    <x v="1"/>
    <s v="P2"/>
    <x v="1"/>
    <x v="0"/>
    <m/>
    <m/>
  </r>
  <r>
    <s v="Shan_North"/>
    <s v="Manton"/>
    <s v="Mandung - RC"/>
    <s v="MMR015CMP209"/>
    <s v="GCA"/>
    <s v="Urban"/>
    <n v="31"/>
    <n v="183"/>
    <n v="29"/>
    <n v="157"/>
    <n v="29"/>
    <n v="157"/>
    <x v="0"/>
    <s v="P2"/>
    <x v="1"/>
    <x v="0"/>
    <m/>
    <m/>
  </r>
  <r>
    <s v="Shan_North"/>
    <s v="Muse"/>
    <s v="Muse Catholic Church"/>
    <s v="MMR015CMP216"/>
    <s v="GCA"/>
    <s v="Urban"/>
    <n v="26"/>
    <n v="111"/>
    <n v="26"/>
    <n v="118"/>
    <n v="26"/>
    <n v="118"/>
    <x v="1"/>
    <s v="P1"/>
    <x v="1"/>
    <x v="1"/>
    <m/>
    <m/>
  </r>
  <r>
    <s v="Shan_North"/>
    <s v="Muse"/>
    <s v="Muse Catholic Church"/>
    <s v="MMR015CMP216"/>
    <s v="GCA"/>
    <s v="Urban"/>
    <n v="26"/>
    <n v="111"/>
    <n v="26"/>
    <n v="118"/>
    <n v="26"/>
    <n v="118"/>
    <x v="0"/>
    <s v="P1"/>
    <x v="1"/>
    <x v="1"/>
    <m/>
    <m/>
  </r>
  <r>
    <s v="Shan_North"/>
    <s v="Muse"/>
    <s v="Muse Catholic Church"/>
    <s v="MMR015CMP216"/>
    <s v="GCA"/>
    <s v="Urban"/>
    <n v="26"/>
    <n v="111"/>
    <n v="26"/>
    <n v="118"/>
    <n v="26"/>
    <n v="118"/>
    <x v="1"/>
    <s v="P2"/>
    <x v="1"/>
    <x v="0"/>
    <m/>
    <m/>
  </r>
  <r>
    <s v="Shan_North"/>
    <s v="Muse"/>
    <s v="Muse Catholic Church"/>
    <s v="MMR015CMP216"/>
    <s v="GCA"/>
    <s v="Urban"/>
    <n v="26"/>
    <n v="111"/>
    <n v="26"/>
    <n v="118"/>
    <n v="26"/>
    <n v="118"/>
    <x v="0"/>
    <s v="P2"/>
    <x v="1"/>
    <x v="2"/>
    <m/>
    <m/>
  </r>
  <r>
    <s v="Shan_North"/>
    <s v="Kutkai"/>
    <s v="Mungji Pa Dabang (Catholic Church)"/>
    <s v="MMR015CMP217"/>
    <s v="GCA"/>
    <s v="Mixed"/>
    <n v="23"/>
    <n v="112"/>
    <n v="22"/>
    <n v="111"/>
    <n v="22"/>
    <n v="111"/>
    <x v="1"/>
    <s v="P1"/>
    <x v="1"/>
    <x v="1"/>
    <m/>
    <m/>
  </r>
  <r>
    <s v="Shan_North"/>
    <s v="Kutkai"/>
    <s v="Mungji Pa Dabang (Catholic Church)"/>
    <s v="MMR015CMP217"/>
    <s v="GCA"/>
    <s v="Mixed"/>
    <n v="23"/>
    <n v="112"/>
    <n v="22"/>
    <n v="111"/>
    <n v="22"/>
    <n v="111"/>
    <x v="0"/>
    <s v="P1"/>
    <x v="1"/>
    <x v="1"/>
    <m/>
    <m/>
  </r>
  <r>
    <s v="Shan_North"/>
    <s v="Kutkai"/>
    <s v="Mungji Pa Dabang (Catholic Church)"/>
    <s v="MMR015CMP217"/>
    <s v="GCA"/>
    <s v="Mixed"/>
    <n v="23"/>
    <n v="112"/>
    <n v="22"/>
    <n v="111"/>
    <n v="22"/>
    <n v="111"/>
    <x v="1"/>
    <s v="P2"/>
    <x v="1"/>
    <x v="12"/>
    <m/>
    <m/>
  </r>
  <r>
    <s v="Shan_North"/>
    <s v="Kutkai"/>
    <s v="Mungji Pa Dabang (Catholic Church)"/>
    <s v="MMR015CMP217"/>
    <s v="GCA"/>
    <s v="Mixed"/>
    <n v="23"/>
    <n v="112"/>
    <n v="22"/>
    <n v="111"/>
    <n v="22"/>
    <n v="111"/>
    <x v="0"/>
    <s v="P2"/>
    <x v="1"/>
    <x v="0"/>
    <m/>
    <m/>
  </r>
  <r>
    <s v="Shan_North"/>
    <s v="Kutkai"/>
    <s v="Kutkai downtown (RC Church)"/>
    <s v="MMR015CMP017"/>
    <s v="GCA"/>
    <s v="Urban"/>
    <n v="31"/>
    <n v="144"/>
    <n v="30"/>
    <n v="139"/>
    <n v="30"/>
    <n v="139"/>
    <x v="1"/>
    <s v="P1"/>
    <x v="0"/>
    <x v="2"/>
    <m/>
    <m/>
  </r>
  <r>
    <s v="Shan_North"/>
    <s v="Kutkai"/>
    <s v="Kutkai downtown (RC Church)"/>
    <s v="MMR015CMP017"/>
    <s v="GCA"/>
    <s v="Urban"/>
    <n v="31"/>
    <n v="144"/>
    <n v="30"/>
    <n v="139"/>
    <n v="30"/>
    <n v="139"/>
    <x v="1"/>
    <s v="P2"/>
    <x v="0"/>
    <x v="0"/>
    <m/>
    <m/>
  </r>
  <r>
    <s v="Shan_North"/>
    <s v="Kutkai"/>
    <s v="Kutkai downtown (RC Church)"/>
    <s v="MMR015CMP017"/>
    <s v="GCA"/>
    <s v="Urban"/>
    <n v="31"/>
    <n v="144"/>
    <n v="30"/>
    <n v="139"/>
    <n v="30"/>
    <n v="139"/>
    <x v="0"/>
    <s v="P1"/>
    <x v="0"/>
    <x v="0"/>
    <m/>
    <m/>
  </r>
  <r>
    <s v="Shan_North"/>
    <s v="Kutkai"/>
    <s v="Kutkai downtown (RC Church)"/>
    <s v="MMR015CMP017"/>
    <s v="GCA"/>
    <s v="Urban"/>
    <n v="31"/>
    <n v="144"/>
    <n v="30"/>
    <n v="139"/>
    <n v="30"/>
    <n v="139"/>
    <x v="0"/>
    <s v="P2"/>
    <x v="0"/>
    <x v="2"/>
    <m/>
    <m/>
  </r>
  <r>
    <s v="Shan_North"/>
    <s v="Manton"/>
    <s v="Mandung - RC"/>
    <s v="MMR015CMP209"/>
    <s v="GCA"/>
    <s v="Urban"/>
    <n v="31"/>
    <n v="183"/>
    <n v="29"/>
    <n v="157"/>
    <n v="29"/>
    <n v="157"/>
    <x v="1"/>
    <s v="P1"/>
    <x v="0"/>
    <x v="0"/>
    <m/>
    <m/>
  </r>
  <r>
    <s v="Shan_North"/>
    <s v="Manton"/>
    <s v="Mandung - RC"/>
    <s v="MMR015CMP209"/>
    <s v="GCA"/>
    <s v="Urban"/>
    <n v="31"/>
    <n v="183"/>
    <n v="29"/>
    <n v="157"/>
    <n v="29"/>
    <n v="157"/>
    <x v="1"/>
    <s v="P2"/>
    <x v="0"/>
    <x v="2"/>
    <m/>
    <m/>
  </r>
  <r>
    <s v="Shan_North"/>
    <s v="Manton"/>
    <s v="Mandung - RC"/>
    <s v="MMR015CMP209"/>
    <s v="GCA"/>
    <s v="Urban"/>
    <n v="31"/>
    <n v="183"/>
    <n v="29"/>
    <n v="157"/>
    <n v="29"/>
    <n v="157"/>
    <x v="0"/>
    <s v="P1"/>
    <x v="0"/>
    <x v="1"/>
    <m/>
    <m/>
  </r>
  <r>
    <s v="Shan_North"/>
    <s v="Manton"/>
    <s v="Mandung - RC"/>
    <s v="MMR015CMP209"/>
    <s v="GCA"/>
    <s v="Urban"/>
    <n v="31"/>
    <n v="183"/>
    <n v="29"/>
    <n v="157"/>
    <n v="29"/>
    <n v="157"/>
    <x v="0"/>
    <s v="P2"/>
    <x v="0"/>
    <x v="0"/>
    <m/>
    <m/>
  </r>
  <r>
    <s v="Shan_North"/>
    <s v="Kutkai"/>
    <s v="Mungji Pa Dabang (Catholic Church)"/>
    <s v="MMR015CMP217"/>
    <s v="GCA"/>
    <s v="Mixed"/>
    <n v="23"/>
    <n v="112"/>
    <n v="22"/>
    <n v="111"/>
    <n v="22"/>
    <n v="111"/>
    <x v="1"/>
    <s v="P1"/>
    <x v="0"/>
    <x v="6"/>
    <m/>
    <m/>
  </r>
  <r>
    <s v="Shan_North"/>
    <s v="Kutkai"/>
    <s v="Mungji Pa Dabang (Catholic Church)"/>
    <s v="MMR015CMP217"/>
    <s v="GCA"/>
    <s v="Mixed"/>
    <n v="23"/>
    <n v="112"/>
    <n v="22"/>
    <n v="111"/>
    <n v="22"/>
    <n v="111"/>
    <x v="1"/>
    <s v="P2"/>
    <x v="0"/>
    <x v="2"/>
    <m/>
    <m/>
  </r>
  <r>
    <s v="Shan_North"/>
    <s v="Kutkai"/>
    <s v="Mungji Pa Dabang (Catholic Church)"/>
    <s v="MMR015CMP217"/>
    <s v="GCA"/>
    <s v="Mixed"/>
    <n v="23"/>
    <n v="112"/>
    <n v="22"/>
    <n v="111"/>
    <n v="22"/>
    <n v="111"/>
    <x v="0"/>
    <s v="P1"/>
    <x v="0"/>
    <x v="0"/>
    <m/>
    <m/>
  </r>
  <r>
    <s v="Shan_North"/>
    <s v="Kutkai"/>
    <s v="Mungji Pa Dabang (Catholic Church)"/>
    <s v="MMR015CMP217"/>
    <s v="GCA"/>
    <s v="Mixed"/>
    <n v="23"/>
    <n v="112"/>
    <n v="22"/>
    <n v="111"/>
    <n v="22"/>
    <n v="111"/>
    <x v="0"/>
    <s v="P2"/>
    <x v="0"/>
    <x v="5"/>
    <m/>
    <m/>
  </r>
  <r>
    <s v="Shan_North"/>
    <s v="Muse"/>
    <s v="Muse Catholic Church"/>
    <s v="MMR015CMP216"/>
    <s v="GCA"/>
    <s v="Urban"/>
    <n v="26"/>
    <n v="111"/>
    <n v="26"/>
    <n v="118"/>
    <n v="26"/>
    <n v="118"/>
    <x v="1"/>
    <s v="P1"/>
    <x v="0"/>
    <x v="0"/>
    <m/>
    <m/>
  </r>
  <r>
    <s v="Shan_North"/>
    <s v="Muse"/>
    <s v="Muse Catholic Church"/>
    <s v="MMR015CMP216"/>
    <s v="GCA"/>
    <s v="Urban"/>
    <n v="26"/>
    <n v="111"/>
    <n v="26"/>
    <n v="118"/>
    <n v="26"/>
    <n v="118"/>
    <x v="1"/>
    <s v="P2"/>
    <x v="0"/>
    <x v="2"/>
    <m/>
    <m/>
  </r>
  <r>
    <s v="Shan_North"/>
    <s v="Muse"/>
    <s v="Muse Catholic Church"/>
    <s v="MMR015CMP216"/>
    <s v="GCA"/>
    <s v="Urban"/>
    <n v="26"/>
    <n v="111"/>
    <n v="26"/>
    <n v="118"/>
    <n v="26"/>
    <n v="118"/>
    <x v="0"/>
    <s v="P1"/>
    <x v="0"/>
    <x v="2"/>
    <m/>
    <m/>
  </r>
  <r>
    <s v="Shan_North"/>
    <s v="Muse"/>
    <s v="Muse Catholic Church"/>
    <s v="MMR015CMP216"/>
    <s v="GCA"/>
    <s v="Urban"/>
    <n v="26"/>
    <n v="111"/>
    <n v="26"/>
    <n v="118"/>
    <n v="26"/>
    <n v="118"/>
    <x v="0"/>
    <s v="P2"/>
    <x v="0"/>
    <x v="0"/>
    <m/>
    <m/>
  </r>
  <r>
    <s v="Shan_North"/>
    <s v="Namhkan"/>
    <s v="Nam Hkam Catholic Church ( St. Thomas I)"/>
    <s v="MMR015CMP003"/>
    <s v="GCA"/>
    <s v="Urban"/>
    <n v="48"/>
    <n v="218"/>
    <n v="44"/>
    <n v="215"/>
    <n v="44"/>
    <n v="215"/>
    <x v="1"/>
    <s v="P1"/>
    <x v="0"/>
    <x v="6"/>
    <m/>
    <m/>
  </r>
  <r>
    <s v="Shan_North"/>
    <s v="Namhkan"/>
    <s v="Nam Hkam Catholic Church ( St. Thomas I)"/>
    <s v="MMR015CMP003"/>
    <s v="GCA"/>
    <s v="Urban"/>
    <n v="48"/>
    <n v="218"/>
    <n v="44"/>
    <n v="215"/>
    <n v="44"/>
    <n v="215"/>
    <x v="1"/>
    <s v="P2"/>
    <x v="0"/>
    <x v="1"/>
    <m/>
    <m/>
  </r>
  <r>
    <s v="Shan_North"/>
    <s v="Namhkan"/>
    <s v="Nam Hkam Catholic Church ( St. Thomas I)"/>
    <s v="MMR015CMP003"/>
    <s v="GCA"/>
    <s v="Urban"/>
    <n v="48"/>
    <n v="218"/>
    <n v="44"/>
    <n v="215"/>
    <n v="44"/>
    <n v="215"/>
    <x v="0"/>
    <s v="P1"/>
    <x v="0"/>
    <x v="5"/>
    <m/>
    <m/>
  </r>
  <r>
    <s v="Shan_North"/>
    <s v="Namhkan"/>
    <s v="Nam Hkam Catholic Church ( St. Thomas I)"/>
    <s v="MMR015CMP003"/>
    <s v="GCA"/>
    <s v="Urban"/>
    <n v="48"/>
    <n v="218"/>
    <n v="44"/>
    <n v="215"/>
    <n v="44"/>
    <n v="215"/>
    <x v="0"/>
    <s v="P2"/>
    <x v="0"/>
    <x v="0"/>
    <m/>
    <m/>
  </r>
  <r>
    <s v="Kachin"/>
    <s v="Mogaung"/>
    <s v="Sar Hmaw - KBC"/>
    <s v="MMR001CMP236"/>
    <s v="GCA"/>
    <s v="Rural"/>
    <n v="40"/>
    <n v="158"/>
    <n v="31"/>
    <n v="138"/>
    <n v="31"/>
    <n v="138"/>
    <x v="0"/>
    <s v="P2"/>
    <x v="1"/>
    <x v="7"/>
    <m/>
    <m/>
  </r>
  <r>
    <s v="Kachin"/>
    <s v="Mogaung"/>
    <s v="Sar Hmaw - KBC"/>
    <s v="MMR001CMP236"/>
    <s v="GCA"/>
    <s v="Rural"/>
    <n v="40"/>
    <n v="158"/>
    <n v="31"/>
    <n v="138"/>
    <n v="31"/>
    <n v="138"/>
    <x v="0"/>
    <s v="P2"/>
    <x v="0"/>
    <x v="0"/>
    <m/>
    <m/>
  </r>
  <r>
    <s v="Kachin"/>
    <s v="Mogaung"/>
    <s v="Sar Hmaw - KBC"/>
    <s v="MMR001CMP236"/>
    <s v="GCA"/>
    <s v="Rural"/>
    <n v="40"/>
    <n v="158"/>
    <n v="31"/>
    <n v="138"/>
    <n v="31"/>
    <n v="138"/>
    <x v="0"/>
    <s v="P1"/>
    <x v="1"/>
    <x v="1"/>
    <m/>
    <m/>
  </r>
  <r>
    <s v="Kachin"/>
    <s v="Mogaung"/>
    <s v="Sar Hmaw - KBC"/>
    <s v="MMR001CMP236"/>
    <s v="GCA"/>
    <s v="Rural"/>
    <n v="40"/>
    <n v="158"/>
    <n v="31"/>
    <n v="138"/>
    <n v="31"/>
    <n v="138"/>
    <x v="0"/>
    <s v="P1"/>
    <x v="0"/>
    <x v="1"/>
    <m/>
    <m/>
  </r>
  <r>
    <s v="Kachin"/>
    <s v="Mogaung"/>
    <s v="Sar Hmaw - KBC"/>
    <s v="MMR001CMP236"/>
    <s v="GCA"/>
    <s v="Rural"/>
    <n v="40"/>
    <n v="158"/>
    <n v="31"/>
    <n v="138"/>
    <n v="31"/>
    <n v="138"/>
    <x v="1"/>
    <s v="P2"/>
    <x v="1"/>
    <x v="7"/>
    <m/>
    <m/>
  </r>
  <r>
    <s v="Kachin"/>
    <s v="Mogaung"/>
    <s v="Sar Hmaw - KBC"/>
    <s v="MMR001CMP236"/>
    <s v="GCA"/>
    <s v="Rural"/>
    <n v="40"/>
    <n v="158"/>
    <n v="31"/>
    <n v="138"/>
    <n v="31"/>
    <n v="138"/>
    <x v="1"/>
    <s v="P2"/>
    <x v="0"/>
    <x v="0"/>
    <m/>
    <m/>
  </r>
  <r>
    <s v="Kachin"/>
    <s v="Mogaung"/>
    <s v="Sar Hmaw - KBC"/>
    <s v="MMR001CMP236"/>
    <s v="GCA"/>
    <s v="Rural"/>
    <n v="40"/>
    <n v="158"/>
    <n v="31"/>
    <n v="138"/>
    <n v="31"/>
    <n v="138"/>
    <x v="1"/>
    <s v="P1"/>
    <x v="1"/>
    <x v="1"/>
    <m/>
    <m/>
  </r>
  <r>
    <s v="Kachin"/>
    <s v="Mogaung"/>
    <s v="Sar Hmaw - KBC"/>
    <s v="MMR001CMP236"/>
    <s v="GCA"/>
    <s v="Rural"/>
    <n v="40"/>
    <n v="158"/>
    <n v="31"/>
    <n v="138"/>
    <n v="31"/>
    <n v="138"/>
    <x v="1"/>
    <s v="P1"/>
    <x v="0"/>
    <x v="1"/>
    <m/>
    <m/>
  </r>
  <r>
    <s v="Kachin"/>
    <s v="Hpakant"/>
    <s v="Dhama Rakhita, Nyein Chan Tar Yar Ward(Lon Khin)"/>
    <s v="MMR001CMP174"/>
    <s v="GCA"/>
    <s v="Urban"/>
    <n v="65"/>
    <n v="347"/>
    <n v="66"/>
    <n v="354"/>
    <n v="66"/>
    <n v="0"/>
    <x v="0"/>
    <s v="P2"/>
    <x v="0"/>
    <x v="0"/>
    <m/>
    <m/>
  </r>
  <r>
    <s v="Kachin"/>
    <s v="Hpakant"/>
    <s v="Lisu Baptist Church, Maw Shan Vil,. Seik Mu"/>
    <s v="MMR001CMP181"/>
    <s v="GCA"/>
    <s v="Urban"/>
    <n v="25"/>
    <n v="133"/>
    <n v="21"/>
    <n v="117"/>
    <n v="21"/>
    <n v="0"/>
    <x v="1"/>
    <s v="P1"/>
    <x v="0"/>
    <x v="2"/>
    <m/>
    <m/>
  </r>
  <r>
    <s v="Kachin"/>
    <s v="Hpakant"/>
    <s v="Lisu Baptist Church, Maw Shan Vil,. Seik Mu"/>
    <s v="MMR001CMP181"/>
    <s v="GCA"/>
    <s v="Urban"/>
    <n v="25"/>
    <n v="133"/>
    <n v="21"/>
    <n v="117"/>
    <n v="21"/>
    <n v="0"/>
    <x v="1"/>
    <s v="P2"/>
    <x v="0"/>
    <x v="0"/>
    <m/>
    <m/>
  </r>
  <r>
    <s v="Kachin"/>
    <s v="Hpakant"/>
    <s v="Lisu Baptist Church, Maw Shan Vil,. Seik Mu"/>
    <s v="MMR001CMP181"/>
    <s v="GCA"/>
    <s v="Urban"/>
    <n v="25"/>
    <n v="133"/>
    <n v="21"/>
    <n v="117"/>
    <n v="21"/>
    <n v="0"/>
    <x v="0"/>
    <s v="P1"/>
    <x v="0"/>
    <x v="1"/>
    <m/>
    <m/>
  </r>
  <r>
    <s v="Kachin"/>
    <s v="Hpakant"/>
    <s v="Lisu Baptist Church, Maw Shan Vil,. Seik Mu"/>
    <s v="MMR001CMP181"/>
    <s v="GCA"/>
    <s v="Urban"/>
    <n v="25"/>
    <n v="133"/>
    <n v="21"/>
    <n v="117"/>
    <n v="21"/>
    <n v="0"/>
    <x v="0"/>
    <s v="P2"/>
    <x v="0"/>
    <x v="2"/>
    <m/>
    <m/>
  </r>
  <r>
    <s v="Kachin"/>
    <s v="Hpakant"/>
    <s v="Chin Church, Seik Mu"/>
    <s v="MMR001CMP109"/>
    <s v="GCA"/>
    <s v="Urban"/>
    <n v="6"/>
    <n v="30"/>
    <n v="6"/>
    <n v="28"/>
    <n v="6"/>
    <n v="0"/>
    <x v="1"/>
    <s v="P1"/>
    <x v="0"/>
    <x v="2"/>
    <m/>
    <m/>
  </r>
  <r>
    <s v="Kachin"/>
    <s v="Hpakant"/>
    <s v="Chin Church, Seik Mu"/>
    <s v="MMR001CMP109"/>
    <s v="GCA"/>
    <s v="Urban"/>
    <n v="6"/>
    <n v="30"/>
    <n v="6"/>
    <n v="28"/>
    <n v="6"/>
    <n v="0"/>
    <x v="1"/>
    <s v="P2"/>
    <x v="0"/>
    <x v="6"/>
    <m/>
    <m/>
  </r>
  <r>
    <s v="Kachin"/>
    <s v="Hpakant"/>
    <s v="Chin Church, Seik Mu"/>
    <s v="MMR001CMP109"/>
    <s v="GCA"/>
    <s v="Urban"/>
    <n v="6"/>
    <n v="30"/>
    <n v="6"/>
    <n v="28"/>
    <n v="6"/>
    <n v="0"/>
    <x v="0"/>
    <s v="P1"/>
    <x v="0"/>
    <x v="3"/>
    <m/>
    <m/>
  </r>
  <r>
    <s v="Kachin"/>
    <s v="Hpakant"/>
    <s v="Chin Church, Seik Mu"/>
    <s v="MMR001CMP109"/>
    <s v="GCA"/>
    <s v="Urban"/>
    <n v="6"/>
    <n v="30"/>
    <n v="6"/>
    <n v="28"/>
    <n v="6"/>
    <n v="0"/>
    <x v="0"/>
    <s v="P2"/>
    <x v="0"/>
    <x v="5"/>
    <m/>
    <m/>
  </r>
  <r>
    <s v="Kachin"/>
    <s v="Hpakant"/>
    <s v="AG Church, Maw Wan"/>
    <s v="MMR001CMP190"/>
    <s v="GCA"/>
    <s v="Urban"/>
    <n v="14"/>
    <n v="83"/>
    <n v="13"/>
    <n v="83"/>
    <n v="13"/>
    <n v="0"/>
    <x v="1"/>
    <s v="P1"/>
    <x v="0"/>
    <x v="0"/>
    <m/>
    <m/>
  </r>
  <r>
    <s v="Kachin"/>
    <s v="Hpakant"/>
    <s v="AG Church, Maw Wan"/>
    <s v="MMR001CMP190"/>
    <s v="GCA"/>
    <s v="Urban"/>
    <n v="14"/>
    <n v="83"/>
    <n v="13"/>
    <n v="83"/>
    <n v="13"/>
    <n v="0"/>
    <x v="1"/>
    <s v="P2"/>
    <x v="0"/>
    <x v="6"/>
    <m/>
    <m/>
  </r>
  <r>
    <s v="Kachin"/>
    <s v="Hpakant"/>
    <s v="AG Church, Maw Wan"/>
    <s v="MMR001CMP190"/>
    <s v="GCA"/>
    <s v="Urban"/>
    <n v="14"/>
    <n v="83"/>
    <n v="13"/>
    <n v="83"/>
    <n v="13"/>
    <n v="0"/>
    <x v="0"/>
    <s v="P1"/>
    <x v="0"/>
    <x v="1"/>
    <m/>
    <m/>
  </r>
  <r>
    <s v="Kachin"/>
    <s v="Hpakant"/>
    <s v="AG Church, Maw Wan"/>
    <s v="MMR001CMP190"/>
    <s v="GCA"/>
    <s v="Urban"/>
    <n v="14"/>
    <n v="83"/>
    <n v="13"/>
    <n v="83"/>
    <n v="13"/>
    <n v="0"/>
    <x v="0"/>
    <s v="P2"/>
    <x v="0"/>
    <x v="3"/>
    <m/>
    <m/>
  </r>
  <r>
    <s v="Kachin"/>
    <s v="Hpakant"/>
    <s v="Rawan Baptist Church, Maw Shan Vil., Seik Mu"/>
    <s v="MMR001CMP182"/>
    <s v="GCA"/>
    <s v="Urban"/>
    <n v="10"/>
    <n v="39"/>
    <n v="9"/>
    <n v="37"/>
    <n v="9"/>
    <n v="0"/>
    <x v="1"/>
    <s v="P1"/>
    <x v="0"/>
    <x v="6"/>
    <m/>
    <m/>
  </r>
  <r>
    <s v="Kachin"/>
    <s v="Hpakant"/>
    <s v="Rawan Baptist Church, Maw Shan Vil., Seik Mu"/>
    <s v="MMR001CMP182"/>
    <s v="GCA"/>
    <s v="Urban"/>
    <n v="10"/>
    <n v="39"/>
    <n v="9"/>
    <n v="37"/>
    <n v="9"/>
    <n v="0"/>
    <x v="1"/>
    <s v="P2"/>
    <x v="0"/>
    <x v="8"/>
    <m/>
    <m/>
  </r>
  <r>
    <s v="Kachin"/>
    <s v="Hpakant"/>
    <s v="Rawan Baptist Church, Maw Shan Vil., Seik Mu"/>
    <s v="MMR001CMP182"/>
    <s v="GCA"/>
    <s v="Urban"/>
    <n v="10"/>
    <n v="39"/>
    <n v="9"/>
    <n v="37"/>
    <n v="9"/>
    <n v="0"/>
    <x v="0"/>
    <s v="P1"/>
    <x v="0"/>
    <x v="8"/>
    <m/>
    <m/>
  </r>
  <r>
    <s v="Kachin"/>
    <s v="Hpakant"/>
    <s v="Rawan Baptist Church, Maw Shan Vil., Seik Mu"/>
    <s v="MMR001CMP182"/>
    <s v="GCA"/>
    <s v="Urban"/>
    <n v="10"/>
    <n v="39"/>
    <n v="9"/>
    <n v="37"/>
    <n v="9"/>
    <n v="0"/>
    <x v="0"/>
    <s v="P2"/>
    <x v="0"/>
    <x v="3"/>
    <m/>
    <m/>
  </r>
  <r>
    <s v="Kachin"/>
    <s v="Hpakant"/>
    <s v="Maw Wan, Mu-yin Baptist Church"/>
    <s v="MMR001CMP091"/>
    <s v="GCA"/>
    <s v="Urban"/>
    <n v="5"/>
    <n v="26"/>
    <n v="5"/>
    <n v="27"/>
    <n v="5"/>
    <n v="0"/>
    <x v="1"/>
    <s v="P1"/>
    <x v="0"/>
    <x v="2"/>
    <m/>
    <m/>
  </r>
  <r>
    <s v="Kachin"/>
    <s v="Hpakant"/>
    <s v="Maw Wan, Mu-yin Baptist Church"/>
    <s v="MMR001CMP091"/>
    <s v="GCA"/>
    <s v="Urban"/>
    <n v="5"/>
    <n v="26"/>
    <n v="5"/>
    <n v="27"/>
    <n v="5"/>
    <n v="0"/>
    <x v="1"/>
    <s v="P2"/>
    <x v="0"/>
    <x v="0"/>
    <m/>
    <m/>
  </r>
  <r>
    <s v="Kachin"/>
    <s v="Hpakant"/>
    <s v="Maw Wan, Mu-yin Baptist Church"/>
    <s v="MMR001CMP091"/>
    <s v="GCA"/>
    <s v="Urban"/>
    <n v="5"/>
    <n v="26"/>
    <n v="5"/>
    <n v="27"/>
    <n v="5"/>
    <n v="0"/>
    <x v="0"/>
    <s v="P1"/>
    <x v="0"/>
    <x v="0"/>
    <m/>
    <m/>
  </r>
  <r>
    <s v="Kachin"/>
    <s v="Hpakant"/>
    <s v="Maw Wan, Mu-yin Baptist Church"/>
    <s v="MMR001CMP091"/>
    <s v="GCA"/>
    <s v="Urban"/>
    <n v="5"/>
    <n v="26"/>
    <n v="5"/>
    <n v="27"/>
    <n v="5"/>
    <n v="0"/>
    <x v="0"/>
    <s v="P2"/>
    <x v="0"/>
    <x v="3"/>
    <m/>
    <m/>
  </r>
  <r>
    <s v="Kachin"/>
    <s v="Hpakant"/>
    <s v="Nam Ma Phyit, COC"/>
    <s v="MMR001CMP192"/>
    <s v="GCA"/>
    <s v="Urban"/>
    <n v="17"/>
    <n v="64"/>
    <n v="12"/>
    <n v="47"/>
    <n v="12"/>
    <n v="0"/>
    <x v="1"/>
    <s v="P1"/>
    <x v="0"/>
    <x v="2"/>
    <m/>
    <m/>
  </r>
  <r>
    <s v="Kachin"/>
    <s v="Hpakant"/>
    <s v="Nam Ma Phyit, COC"/>
    <s v="MMR001CMP192"/>
    <s v="GCA"/>
    <s v="Urban"/>
    <n v="17"/>
    <n v="64"/>
    <n v="12"/>
    <n v="47"/>
    <n v="12"/>
    <n v="0"/>
    <x v="1"/>
    <s v="P2"/>
    <x v="0"/>
    <x v="1"/>
    <m/>
    <m/>
  </r>
  <r>
    <s v="Kachin"/>
    <s v="Hpakant"/>
    <s v="Nam Ma Phyit, COC"/>
    <s v="MMR001CMP192"/>
    <s v="GCA"/>
    <s v="Urban"/>
    <n v="17"/>
    <n v="64"/>
    <n v="12"/>
    <n v="47"/>
    <n v="12"/>
    <n v="0"/>
    <x v="0"/>
    <s v="P1"/>
    <x v="0"/>
    <x v="1"/>
    <m/>
    <m/>
  </r>
  <r>
    <s v="Kachin"/>
    <s v="Hpakant"/>
    <s v="Nam Ma Phyit, COC"/>
    <s v="MMR001CMP192"/>
    <s v="GCA"/>
    <s v="Urban"/>
    <n v="17"/>
    <n v="64"/>
    <n v="12"/>
    <n v="47"/>
    <n v="12"/>
    <n v="0"/>
    <x v="0"/>
    <s v="P2"/>
    <x v="0"/>
    <x v="3"/>
    <m/>
    <m/>
  </r>
  <r>
    <s v="Kachin"/>
    <s v="Hpakant"/>
    <s v="Hmaw Wan, Anglican"/>
    <s v="MMR001CMP191"/>
    <s v="GCA"/>
    <s v="Urban"/>
    <n v="13"/>
    <n v="75"/>
    <n v="8"/>
    <n v="46"/>
    <n v="8"/>
    <n v="0"/>
    <x v="1"/>
    <s v="P1"/>
    <x v="0"/>
    <x v="0"/>
    <m/>
    <m/>
  </r>
  <r>
    <s v="Kachin"/>
    <s v="Hpakant"/>
    <s v="Hmaw Wan, Anglican"/>
    <s v="MMR001CMP191"/>
    <s v="GCA"/>
    <s v="Urban"/>
    <n v="13"/>
    <n v="75"/>
    <n v="8"/>
    <n v="46"/>
    <n v="8"/>
    <n v="0"/>
    <x v="1"/>
    <s v="P2"/>
    <x v="0"/>
    <x v="8"/>
    <m/>
    <m/>
  </r>
  <r>
    <s v="Kachin"/>
    <s v="Hpakant"/>
    <s v="Hmaw Wan, Anglican"/>
    <s v="MMR001CMP191"/>
    <s v="GCA"/>
    <s v="Urban"/>
    <n v="13"/>
    <n v="75"/>
    <n v="8"/>
    <n v="46"/>
    <n v="8"/>
    <n v="0"/>
    <x v="0"/>
    <s v="P1"/>
    <x v="0"/>
    <x v="6"/>
    <m/>
    <m/>
  </r>
  <r>
    <s v="Kachin"/>
    <s v="Hpakant"/>
    <s v="Hmaw Wan, Anglican"/>
    <s v="MMR001CMP191"/>
    <s v="GCA"/>
    <s v="Urban"/>
    <n v="13"/>
    <n v="75"/>
    <n v="8"/>
    <n v="46"/>
    <n v="8"/>
    <n v="0"/>
    <x v="0"/>
    <s v="P2"/>
    <x v="0"/>
    <x v="3"/>
    <m/>
    <m/>
  </r>
  <r>
    <s v="Kachin"/>
    <s v="Hpakant"/>
    <s v="Lisu Baptist Church, Maw Wan Ward"/>
    <s v="MMR001CMP167"/>
    <s v="GCA"/>
    <s v="Rural"/>
    <n v="15"/>
    <n v="74"/>
    <n v="16"/>
    <n v="73"/>
    <n v="16"/>
    <n v="0"/>
    <x v="1"/>
    <s v="P1"/>
    <x v="0"/>
    <x v="1"/>
    <m/>
    <m/>
  </r>
  <r>
    <s v="Kachin"/>
    <s v="Hpakant"/>
    <s v="Lisu Baptist Church, Maw Wan Ward"/>
    <s v="MMR001CMP167"/>
    <s v="GCA"/>
    <s v="Rural"/>
    <n v="15"/>
    <n v="74"/>
    <n v="16"/>
    <n v="73"/>
    <n v="16"/>
    <n v="0"/>
    <x v="1"/>
    <s v="P2"/>
    <x v="0"/>
    <x v="2"/>
    <m/>
    <m/>
  </r>
  <r>
    <s v="Kachin"/>
    <s v="Hpakant"/>
    <s v="Lisu Baptist Church, Maw Wan Ward"/>
    <s v="MMR001CMP167"/>
    <s v="GCA"/>
    <s v="Rural"/>
    <n v="15"/>
    <n v="74"/>
    <n v="16"/>
    <n v="73"/>
    <n v="16"/>
    <n v="0"/>
    <x v="0"/>
    <s v="P1"/>
    <x v="0"/>
    <x v="1"/>
    <m/>
    <m/>
  </r>
  <r>
    <s v="Kachin"/>
    <s v="Hpakant"/>
    <s v="Lisu Baptist Church, Maw Wan Ward"/>
    <s v="MMR001CMP167"/>
    <s v="GCA"/>
    <s v="Rural"/>
    <n v="15"/>
    <n v="74"/>
    <n v="16"/>
    <n v="73"/>
    <n v="16"/>
    <n v="0"/>
    <x v="0"/>
    <s v="P2"/>
    <x v="0"/>
    <x v="3"/>
    <m/>
    <m/>
  </r>
  <r>
    <s v="Kachin"/>
    <s v="Hpakant"/>
    <s v="Maw Wan, Mu-yin Baptist Church"/>
    <s v="MMR001CMP091"/>
    <s v="GCA"/>
    <s v="Urban"/>
    <n v="5"/>
    <n v="26"/>
    <n v="5"/>
    <n v="27"/>
    <n v="5"/>
    <n v="0"/>
    <x v="1"/>
    <s v="P2"/>
    <x v="1"/>
    <x v="2"/>
    <m/>
    <m/>
  </r>
  <r>
    <s v="Kachin"/>
    <s v="Hpakant"/>
    <s v="Maw Wan, Mu-yin Baptist Church"/>
    <s v="MMR001CMP091"/>
    <s v="GCA"/>
    <s v="Urban"/>
    <n v="5"/>
    <n v="26"/>
    <n v="5"/>
    <n v="27"/>
    <n v="5"/>
    <n v="0"/>
    <x v="0"/>
    <s v="P2"/>
    <x v="1"/>
    <x v="3"/>
    <m/>
    <m/>
  </r>
  <r>
    <s v="Kachin"/>
    <s v="Hpakant"/>
    <s v="Maw Wan, Mu-yin Baptist Church"/>
    <s v="MMR001CMP091"/>
    <s v="GCA"/>
    <s v="Urban"/>
    <n v="5"/>
    <n v="26"/>
    <n v="5"/>
    <n v="27"/>
    <n v="5"/>
    <n v="0"/>
    <x v="1"/>
    <s v="P1"/>
    <x v="1"/>
    <x v="1"/>
    <m/>
    <m/>
  </r>
  <r>
    <s v="Kachin"/>
    <s v="Hpakant"/>
    <s v="Maw Wan, Mu-yin Baptist Church"/>
    <s v="MMR001CMP091"/>
    <s v="GCA"/>
    <s v="Urban"/>
    <n v="5"/>
    <n v="26"/>
    <n v="5"/>
    <n v="27"/>
    <n v="5"/>
    <n v="0"/>
    <x v="0"/>
    <s v="P1"/>
    <x v="1"/>
    <x v="1"/>
    <m/>
    <m/>
  </r>
  <r>
    <s v="Kachin"/>
    <s v="Hpakant"/>
    <s v="Chin Church, Seik Mu"/>
    <s v="MMR001CMP109"/>
    <s v="GCA"/>
    <s v="Urban"/>
    <n v="6"/>
    <n v="30"/>
    <n v="6"/>
    <n v="28"/>
    <n v="6"/>
    <n v="0"/>
    <x v="0"/>
    <s v="P2"/>
    <x v="1"/>
    <x v="0"/>
    <m/>
    <m/>
  </r>
  <r>
    <s v="Kachin"/>
    <s v="Hpakant"/>
    <s v="Chin Church, Seik Mu"/>
    <s v="MMR001CMP109"/>
    <s v="GCA"/>
    <s v="Urban"/>
    <n v="6"/>
    <n v="30"/>
    <n v="6"/>
    <n v="28"/>
    <n v="6"/>
    <n v="0"/>
    <x v="1"/>
    <s v="P2"/>
    <x v="1"/>
    <x v="0"/>
    <m/>
    <m/>
  </r>
  <r>
    <s v="Kachin"/>
    <s v="Hpakant"/>
    <s v="Chin Church, Seik Mu"/>
    <s v="MMR001CMP109"/>
    <s v="GCA"/>
    <s v="Urban"/>
    <n v="6"/>
    <n v="30"/>
    <n v="6"/>
    <n v="28"/>
    <n v="6"/>
    <n v="0"/>
    <x v="1"/>
    <s v="P1"/>
    <x v="1"/>
    <x v="1"/>
    <m/>
    <m/>
  </r>
  <r>
    <s v="Kachin"/>
    <s v="Hpakant"/>
    <s v="Chin Church, Seik Mu"/>
    <s v="MMR001CMP109"/>
    <s v="GCA"/>
    <s v="Urban"/>
    <n v="6"/>
    <n v="30"/>
    <n v="6"/>
    <n v="28"/>
    <n v="6"/>
    <n v="0"/>
    <x v="0"/>
    <s v="P1"/>
    <x v="1"/>
    <x v="1"/>
    <m/>
    <m/>
  </r>
  <r>
    <s v="Kachin"/>
    <s v="Hpakant"/>
    <s v="Lisu Baptist Church, Maw Wan Ward"/>
    <s v="MMR001CMP167"/>
    <s v="GCA"/>
    <s v="Rural"/>
    <n v="15"/>
    <n v="74"/>
    <n v="16"/>
    <n v="73"/>
    <n v="16"/>
    <n v="0"/>
    <x v="0"/>
    <s v="P2"/>
    <x v="1"/>
    <x v="2"/>
    <m/>
    <m/>
  </r>
  <r>
    <s v="Kachin"/>
    <s v="Hpakant"/>
    <s v="Lisu Baptist Church, Maw Wan Ward"/>
    <s v="MMR001CMP167"/>
    <s v="GCA"/>
    <s v="Rural"/>
    <n v="15"/>
    <n v="74"/>
    <n v="16"/>
    <n v="73"/>
    <n v="16"/>
    <n v="0"/>
    <x v="1"/>
    <s v="P2"/>
    <x v="1"/>
    <x v="2"/>
    <m/>
    <m/>
  </r>
  <r>
    <s v="Kachin"/>
    <s v="Hpakant"/>
    <s v="Lisu Baptist Church, Maw Wan Ward"/>
    <s v="MMR001CMP167"/>
    <s v="GCA"/>
    <s v="Rural"/>
    <n v="15"/>
    <n v="74"/>
    <n v="16"/>
    <n v="73"/>
    <n v="16"/>
    <n v="0"/>
    <x v="1"/>
    <s v="P1"/>
    <x v="1"/>
    <x v="1"/>
    <m/>
    <m/>
  </r>
  <r>
    <s v="Kachin"/>
    <s v="Hpakant"/>
    <s v="Lisu Baptist Church, Maw Wan Ward"/>
    <s v="MMR001CMP167"/>
    <s v="GCA"/>
    <s v="Rural"/>
    <n v="15"/>
    <n v="74"/>
    <n v="16"/>
    <n v="73"/>
    <n v="16"/>
    <n v="0"/>
    <x v="0"/>
    <s v="P1"/>
    <x v="1"/>
    <x v="1"/>
    <m/>
    <m/>
  </r>
  <r>
    <s v="Kachin"/>
    <s v="Hpakant"/>
    <s v="Dhama Rakhita, Nyein Chan Tar Yar Ward(Lon Khin)"/>
    <s v="MMR001CMP174"/>
    <s v="GCA"/>
    <s v="Urban"/>
    <n v="65"/>
    <n v="347"/>
    <n v="66"/>
    <n v="354"/>
    <n v="66"/>
    <n v="0"/>
    <x v="1"/>
    <s v="P2"/>
    <x v="1"/>
    <x v="2"/>
    <m/>
    <m/>
  </r>
  <r>
    <s v="Kachin"/>
    <s v="Hpakant"/>
    <s v="Dhama Rakhita, Nyein Chan Tar Yar Ward(Lon Khin)"/>
    <s v="MMR001CMP174"/>
    <s v="GCA"/>
    <s v="Urban"/>
    <n v="65"/>
    <n v="347"/>
    <n v="66"/>
    <n v="354"/>
    <n v="66"/>
    <n v="0"/>
    <x v="0"/>
    <s v="P2"/>
    <x v="1"/>
    <x v="2"/>
    <m/>
    <m/>
  </r>
  <r>
    <s v="Kachin"/>
    <s v="Hpakant"/>
    <s v="Dhama Rakhita, Nyein Chan Tar Yar Ward(Lon Khin)"/>
    <s v="MMR001CMP174"/>
    <s v="GCA"/>
    <s v="Urban"/>
    <n v="65"/>
    <n v="347"/>
    <n v="66"/>
    <n v="354"/>
    <n v="66"/>
    <n v="0"/>
    <x v="1"/>
    <s v="P1"/>
    <x v="1"/>
    <x v="1"/>
    <m/>
    <m/>
  </r>
  <r>
    <s v="Kachin"/>
    <s v="Hpakant"/>
    <s v="Dhama Rakhita, Nyein Chan Tar Yar Ward(Lon Khin)"/>
    <s v="MMR001CMP174"/>
    <s v="GCA"/>
    <s v="Urban"/>
    <n v="65"/>
    <n v="347"/>
    <n v="66"/>
    <n v="354"/>
    <n v="66"/>
    <n v="0"/>
    <x v="0"/>
    <s v="P1"/>
    <x v="1"/>
    <x v="1"/>
    <m/>
    <m/>
  </r>
  <r>
    <s v="Kachin"/>
    <s v="Hpakant"/>
    <s v="AG Church, Hmaw Si Sa"/>
    <s v="MMR001CMP176"/>
    <s v="GCA"/>
    <s v="Urban"/>
    <n v="67"/>
    <n v="350"/>
    <n v="67"/>
    <n v="351"/>
    <n v="67"/>
    <n v="351"/>
    <x v="0"/>
    <s v="P2"/>
    <x v="1"/>
    <x v="2"/>
    <m/>
    <m/>
  </r>
  <r>
    <s v="Kachin"/>
    <s v="Hpakant"/>
    <s v="AG Church, Hmaw Si Sa"/>
    <s v="MMR001CMP176"/>
    <s v="GCA"/>
    <s v="Urban"/>
    <n v="67"/>
    <n v="350"/>
    <n v="67"/>
    <n v="351"/>
    <n v="67"/>
    <n v="351"/>
    <x v="1"/>
    <s v="P2"/>
    <x v="1"/>
    <x v="0"/>
    <m/>
    <m/>
  </r>
  <r>
    <s v="Kachin"/>
    <s v="Hpakant"/>
    <s v="AG Church, Hmaw Si Sa"/>
    <s v="MMR001CMP176"/>
    <s v="GCA"/>
    <s v="Urban"/>
    <n v="67"/>
    <n v="350"/>
    <n v="67"/>
    <n v="351"/>
    <n v="67"/>
    <n v="351"/>
    <x v="1"/>
    <s v="P1"/>
    <x v="1"/>
    <x v="1"/>
    <m/>
    <m/>
  </r>
  <r>
    <s v="Kachin"/>
    <s v="Hpakant"/>
    <s v="AG Church, Hmaw Si Sa"/>
    <s v="MMR001CMP176"/>
    <s v="GCA"/>
    <s v="Urban"/>
    <n v="67"/>
    <n v="350"/>
    <n v="67"/>
    <n v="351"/>
    <n v="67"/>
    <n v="351"/>
    <x v="0"/>
    <s v="P1"/>
    <x v="1"/>
    <x v="1"/>
    <m/>
    <m/>
  </r>
  <r>
    <s v="Kachin"/>
    <s v="Hpakant"/>
    <s v="Lisu Baptist Church, Maw Shan Vil,. Seik Mu"/>
    <s v="MMR001CMP181"/>
    <s v="GCA"/>
    <s v="Urban"/>
    <n v="25"/>
    <n v="133"/>
    <n v="21"/>
    <n v="117"/>
    <n v="21"/>
    <n v="0"/>
    <x v="0"/>
    <s v="P2"/>
    <x v="1"/>
    <x v="2"/>
    <m/>
    <m/>
  </r>
  <r>
    <s v="Kachin"/>
    <s v="Hpakant"/>
    <s v="Lisu Baptist Church, Maw Shan Vil,. Seik Mu"/>
    <s v="MMR001CMP181"/>
    <s v="GCA"/>
    <s v="Urban"/>
    <n v="25"/>
    <n v="133"/>
    <n v="21"/>
    <n v="117"/>
    <n v="21"/>
    <n v="0"/>
    <x v="1"/>
    <s v="P2"/>
    <x v="1"/>
    <x v="2"/>
    <m/>
    <m/>
  </r>
  <r>
    <s v="Kachin"/>
    <s v="Hpakant"/>
    <s v="Lisu Baptist Church, Maw Shan Vil,. Seik Mu"/>
    <s v="MMR001CMP181"/>
    <s v="GCA"/>
    <s v="Urban"/>
    <n v="25"/>
    <n v="133"/>
    <n v="21"/>
    <n v="117"/>
    <n v="21"/>
    <n v="0"/>
    <x v="1"/>
    <s v="P1"/>
    <x v="1"/>
    <x v="1"/>
    <m/>
    <m/>
  </r>
  <r>
    <s v="Kachin"/>
    <s v="Hpakant"/>
    <s v="Lisu Baptist Church, Maw Shan Vil,. Seik Mu"/>
    <s v="MMR001CMP181"/>
    <s v="GCA"/>
    <s v="Urban"/>
    <n v="25"/>
    <n v="133"/>
    <n v="21"/>
    <n v="117"/>
    <n v="21"/>
    <n v="0"/>
    <x v="0"/>
    <s v="P1"/>
    <x v="1"/>
    <x v="1"/>
    <m/>
    <m/>
  </r>
  <r>
    <s v="Kachin"/>
    <s v="Hpakant"/>
    <s v="Rawan Baptist Church, Maw Shan Vil., Seik Mu"/>
    <s v="MMR001CMP182"/>
    <s v="GCA"/>
    <s v="Urban"/>
    <n v="10"/>
    <n v="39"/>
    <n v="9"/>
    <n v="37"/>
    <n v="9"/>
    <n v="0"/>
    <x v="1"/>
    <s v="P2"/>
    <x v="1"/>
    <x v="6"/>
    <m/>
    <m/>
  </r>
  <r>
    <s v="Kachin"/>
    <s v="Hpakant"/>
    <s v="Rawan Baptist Church, Maw Shan Vil., Seik Mu"/>
    <s v="MMR001CMP182"/>
    <s v="GCA"/>
    <s v="Urban"/>
    <n v="10"/>
    <n v="39"/>
    <n v="9"/>
    <n v="37"/>
    <n v="9"/>
    <n v="0"/>
    <x v="0"/>
    <s v="P2"/>
    <x v="1"/>
    <x v="10"/>
    <m/>
    <m/>
  </r>
  <r>
    <s v="Kachin"/>
    <s v="Hpakant"/>
    <s v="Rawan Baptist Church, Maw Shan Vil., Seik Mu"/>
    <s v="MMR001CMP182"/>
    <s v="GCA"/>
    <s v="Urban"/>
    <n v="10"/>
    <n v="39"/>
    <n v="9"/>
    <n v="37"/>
    <n v="9"/>
    <n v="0"/>
    <x v="1"/>
    <s v="P1"/>
    <x v="1"/>
    <x v="1"/>
    <m/>
    <m/>
  </r>
  <r>
    <s v="Kachin"/>
    <s v="Hpakant"/>
    <s v="Rawan Baptist Church, Maw Shan Vil., Seik Mu"/>
    <s v="MMR001CMP182"/>
    <s v="GCA"/>
    <s v="Urban"/>
    <n v="10"/>
    <n v="39"/>
    <n v="9"/>
    <n v="37"/>
    <n v="9"/>
    <n v="0"/>
    <x v="0"/>
    <s v="P1"/>
    <x v="1"/>
    <x v="1"/>
    <m/>
    <m/>
  </r>
  <r>
    <s v="Kachin"/>
    <s v="Hpakant"/>
    <s v="AG Church, Maw Wan"/>
    <s v="MMR001CMP190"/>
    <s v="GCA"/>
    <s v="Urban"/>
    <n v="14"/>
    <n v="83"/>
    <n v="13"/>
    <n v="83"/>
    <n v="13"/>
    <n v="0"/>
    <x v="1"/>
    <s v="P2"/>
    <x v="1"/>
    <x v="2"/>
    <m/>
    <m/>
  </r>
  <r>
    <s v="Kachin"/>
    <s v="Hpakant"/>
    <s v="AG Church, Maw Wan"/>
    <s v="MMR001CMP190"/>
    <s v="GCA"/>
    <s v="Urban"/>
    <n v="14"/>
    <n v="83"/>
    <n v="13"/>
    <n v="83"/>
    <n v="13"/>
    <n v="0"/>
    <x v="0"/>
    <s v="P2"/>
    <x v="1"/>
    <x v="2"/>
    <m/>
    <m/>
  </r>
  <r>
    <s v="Kachin"/>
    <s v="Hpakant"/>
    <s v="AG Church, Maw Wan"/>
    <s v="MMR001CMP190"/>
    <s v="GCA"/>
    <s v="Urban"/>
    <n v="14"/>
    <n v="83"/>
    <n v="13"/>
    <n v="83"/>
    <n v="13"/>
    <n v="0"/>
    <x v="0"/>
    <s v="P1"/>
    <x v="1"/>
    <x v="1"/>
    <m/>
    <m/>
  </r>
  <r>
    <s v="Kachin"/>
    <s v="Hpakant"/>
    <s v="AG Church, Maw Wan"/>
    <s v="MMR001CMP190"/>
    <s v="GCA"/>
    <s v="Urban"/>
    <n v="14"/>
    <n v="83"/>
    <n v="13"/>
    <n v="83"/>
    <n v="13"/>
    <n v="0"/>
    <x v="1"/>
    <s v="P1"/>
    <x v="1"/>
    <x v="1"/>
    <m/>
    <m/>
  </r>
  <r>
    <s v="Kachin"/>
    <s v="Hpakant"/>
    <s v="Hmaw Wan, Anglican"/>
    <s v="MMR001CMP191"/>
    <s v="GCA"/>
    <s v="Urban"/>
    <n v="13"/>
    <n v="75"/>
    <n v="8"/>
    <n v="46"/>
    <n v="8"/>
    <n v="0"/>
    <x v="1"/>
    <s v="P1"/>
    <x v="1"/>
    <x v="1"/>
    <m/>
    <m/>
  </r>
  <r>
    <s v="Kachin"/>
    <s v="Hpakant"/>
    <s v="Hmaw Wan, Anglican"/>
    <s v="MMR001CMP191"/>
    <s v="GCA"/>
    <s v="Urban"/>
    <n v="13"/>
    <n v="75"/>
    <n v="8"/>
    <n v="46"/>
    <n v="8"/>
    <n v="0"/>
    <x v="0"/>
    <s v="P1"/>
    <x v="1"/>
    <x v="1"/>
    <m/>
    <m/>
  </r>
  <r>
    <s v="Kachin"/>
    <s v="Hpakant"/>
    <s v="Hmaw Wan, Anglican"/>
    <s v="MMR001CMP191"/>
    <s v="GCA"/>
    <s v="Urban"/>
    <n v="13"/>
    <n v="75"/>
    <n v="8"/>
    <n v="46"/>
    <n v="8"/>
    <n v="0"/>
    <x v="1"/>
    <s v="P2"/>
    <x v="1"/>
    <x v="2"/>
    <m/>
    <m/>
  </r>
  <r>
    <s v="Kachin"/>
    <s v="Hpakant"/>
    <s v="Hmaw Wan, Anglican"/>
    <s v="MMR001CMP191"/>
    <s v="GCA"/>
    <s v="Urban"/>
    <n v="13"/>
    <n v="75"/>
    <n v="8"/>
    <n v="46"/>
    <n v="8"/>
    <n v="0"/>
    <x v="0"/>
    <s v="P2"/>
    <x v="1"/>
    <x v="2"/>
    <m/>
    <m/>
  </r>
  <r>
    <s v="Kachin"/>
    <s v="Hpakant"/>
    <s v="Nam Ma Phyit, COC"/>
    <s v="MMR001CMP192"/>
    <s v="GCA"/>
    <s v="Urban"/>
    <n v="17"/>
    <n v="64"/>
    <n v="12"/>
    <n v="47"/>
    <n v="12"/>
    <n v="0"/>
    <x v="1"/>
    <s v="P1"/>
    <x v="1"/>
    <x v="1"/>
    <m/>
    <m/>
  </r>
  <r>
    <s v="Kachin"/>
    <s v="Hpakant"/>
    <s v="Nam Ma Phyit, COC"/>
    <s v="MMR001CMP192"/>
    <s v="GCA"/>
    <s v="Urban"/>
    <n v="17"/>
    <n v="64"/>
    <n v="12"/>
    <n v="47"/>
    <n v="12"/>
    <n v="0"/>
    <x v="0"/>
    <s v="P1"/>
    <x v="1"/>
    <x v="1"/>
    <m/>
    <m/>
  </r>
  <r>
    <s v="Kachin"/>
    <s v="Hpakant"/>
    <s v="Nam Ma Phyit, COC"/>
    <s v="MMR001CMP192"/>
    <s v="GCA"/>
    <s v="Urban"/>
    <n v="17"/>
    <n v="64"/>
    <n v="12"/>
    <n v="47"/>
    <n v="12"/>
    <n v="0"/>
    <x v="1"/>
    <s v="P2"/>
    <x v="1"/>
    <x v="2"/>
    <m/>
    <m/>
  </r>
  <r>
    <s v="Kachin"/>
    <s v="Hpakant"/>
    <s v="Nam Ma Phyit, COC"/>
    <s v="MMR001CMP192"/>
    <s v="GCA"/>
    <s v="Urban"/>
    <n v="17"/>
    <n v="64"/>
    <n v="12"/>
    <n v="47"/>
    <n v="12"/>
    <n v="0"/>
    <x v="0"/>
    <s v="P2"/>
    <x v="1"/>
    <x v="3"/>
    <m/>
    <m/>
  </r>
  <r>
    <s v="Kachin"/>
    <s v="Hpakant"/>
    <s v="AG Church, Hmaw Si Sa"/>
    <s v="MMR001CMP176"/>
    <s v="GCA"/>
    <s v="Urban"/>
    <n v="67"/>
    <n v="350"/>
    <n v="67"/>
    <n v="351"/>
    <n v="67"/>
    <n v="351"/>
    <x v="1"/>
    <s v="P1"/>
    <x v="0"/>
    <x v="10"/>
    <m/>
    <m/>
  </r>
  <r>
    <s v="Kachin"/>
    <s v="Hpakant"/>
    <s v="AG Church, Hmaw Si Sa"/>
    <s v="MMR001CMP176"/>
    <s v="GCA"/>
    <s v="Urban"/>
    <n v="67"/>
    <n v="350"/>
    <n v="67"/>
    <n v="351"/>
    <n v="67"/>
    <n v="351"/>
    <x v="1"/>
    <s v="P2"/>
    <x v="0"/>
    <x v="0"/>
    <m/>
    <m/>
  </r>
  <r>
    <s v="Kachin"/>
    <s v="Hpakant"/>
    <s v="AG Church, Hmaw Si Sa"/>
    <s v="MMR001CMP176"/>
    <s v="GCA"/>
    <s v="Urban"/>
    <n v="67"/>
    <n v="350"/>
    <n v="67"/>
    <n v="351"/>
    <n v="67"/>
    <n v="351"/>
    <x v="0"/>
    <s v="P1"/>
    <x v="0"/>
    <x v="0"/>
    <m/>
    <m/>
  </r>
  <r>
    <s v="Kachin"/>
    <s v="Hpakant"/>
    <s v="AG Church, Hmaw Si Sa"/>
    <s v="MMR001CMP176"/>
    <s v="GCA"/>
    <s v="Urban"/>
    <n v="67"/>
    <n v="350"/>
    <n v="67"/>
    <n v="351"/>
    <n v="67"/>
    <n v="351"/>
    <x v="0"/>
    <s v="P2"/>
    <x v="0"/>
    <x v="3"/>
    <m/>
    <m/>
  </r>
  <r>
    <s v="Kachin"/>
    <s v="Waingmaw"/>
    <s v="Qtr. 3 Mu-yin  Baptist Church"/>
    <s v="MMR001CMP030"/>
    <s v="GCA"/>
    <s v="Urban"/>
    <n v="31"/>
    <n v="171"/>
    <n v="23"/>
    <n v="124"/>
    <n v="31"/>
    <n v="171"/>
    <x v="0"/>
    <s v="P2"/>
    <x v="1"/>
    <x v="0"/>
    <m/>
    <m/>
  </r>
  <r>
    <s v="Kachin"/>
    <s v="Waingmaw"/>
    <s v="Qtr. 3 Mu-yin  Baptist Church"/>
    <s v="MMR001CMP030"/>
    <s v="GCA"/>
    <s v="Urban"/>
    <n v="31"/>
    <n v="171"/>
    <n v="23"/>
    <n v="124"/>
    <n v="31"/>
    <n v="171"/>
    <x v="1"/>
    <s v="P2"/>
    <x v="1"/>
    <x v="2"/>
    <m/>
    <m/>
  </r>
  <r>
    <s v="Kachin"/>
    <s v="Waingmaw"/>
    <s v="Qtr. 3 Mu-yin  Baptist Church"/>
    <s v="MMR001CMP030"/>
    <s v="GCA"/>
    <s v="Urban"/>
    <n v="31"/>
    <n v="171"/>
    <n v="23"/>
    <n v="124"/>
    <n v="31"/>
    <n v="171"/>
    <x v="1"/>
    <s v="P1"/>
    <x v="1"/>
    <x v="1"/>
    <m/>
    <m/>
  </r>
  <r>
    <s v="Kachin"/>
    <s v="Waingmaw"/>
    <s v="Qtr. 3 Mu-yin  Baptist Church"/>
    <s v="MMR001CMP030"/>
    <s v="GCA"/>
    <s v="Urban"/>
    <n v="31"/>
    <n v="171"/>
    <n v="23"/>
    <n v="124"/>
    <n v="31"/>
    <n v="171"/>
    <x v="0"/>
    <s v="P1"/>
    <x v="1"/>
    <x v="1"/>
    <m/>
    <m/>
  </r>
  <r>
    <s v="Kachin"/>
    <s v="Waingmaw"/>
    <s v="Maina AG Church"/>
    <s v="MMR001CMP031"/>
    <s v="GCA"/>
    <s v="Urban"/>
    <n v="143"/>
    <n v="800"/>
    <n v="113"/>
    <n v="618"/>
    <n v="143"/>
    <n v="800"/>
    <x v="1"/>
    <s v="P1"/>
    <x v="1"/>
    <x v="1"/>
    <m/>
    <m/>
  </r>
  <r>
    <s v="Kachin"/>
    <s v="Waingmaw"/>
    <s v="Maina AG Church"/>
    <s v="MMR001CMP031"/>
    <s v="GCA"/>
    <s v="Urban"/>
    <n v="143"/>
    <n v="800"/>
    <n v="113"/>
    <n v="618"/>
    <n v="143"/>
    <n v="800"/>
    <x v="1"/>
    <s v="P2"/>
    <x v="1"/>
    <x v="2"/>
    <m/>
    <m/>
  </r>
  <r>
    <s v="Kachin"/>
    <s v="Waingmaw"/>
    <s v="Maina AG Church"/>
    <s v="MMR001CMP031"/>
    <s v="GCA"/>
    <s v="Urban"/>
    <n v="143"/>
    <n v="800"/>
    <n v="113"/>
    <n v="618"/>
    <n v="143"/>
    <n v="800"/>
    <x v="0"/>
    <s v="P2"/>
    <x v="1"/>
    <x v="3"/>
    <m/>
    <m/>
  </r>
  <r>
    <s v="Kachin"/>
    <s v="Waingmaw"/>
    <s v="Maina AG Church"/>
    <s v="MMR001CMP031"/>
    <s v="GCA"/>
    <s v="Urban"/>
    <n v="143"/>
    <n v="800"/>
    <n v="113"/>
    <n v="618"/>
    <n v="143"/>
    <n v="800"/>
    <x v="0"/>
    <s v="P1"/>
    <x v="1"/>
    <x v="1"/>
    <m/>
    <m/>
  </r>
  <r>
    <s v="Kachin"/>
    <s v="Waingmaw"/>
    <s v="Qtr. 2 Lhaovo Baptist Church"/>
    <s v="MMR001CMP032"/>
    <s v="GCA"/>
    <s v="Urban"/>
    <n v="91"/>
    <n v="328"/>
    <n v="69"/>
    <n v="258"/>
    <n v="91"/>
    <n v="328"/>
    <x v="0"/>
    <s v="P2"/>
    <x v="1"/>
    <x v="2"/>
    <m/>
    <m/>
  </r>
  <r>
    <s v="Kachin"/>
    <s v="Waingmaw"/>
    <s v="Qtr. 2 Lhaovo Baptist Church"/>
    <s v="MMR001CMP032"/>
    <s v="GCA"/>
    <s v="Urban"/>
    <n v="91"/>
    <n v="328"/>
    <n v="69"/>
    <n v="258"/>
    <n v="91"/>
    <n v="328"/>
    <x v="1"/>
    <s v="P2"/>
    <x v="1"/>
    <x v="2"/>
    <m/>
    <m/>
  </r>
  <r>
    <s v="Kachin"/>
    <s v="Waingmaw"/>
    <s v="Qtr. 2 Lhaovo Baptist Church"/>
    <s v="MMR001CMP032"/>
    <s v="GCA"/>
    <s v="Urban"/>
    <n v="91"/>
    <n v="328"/>
    <n v="69"/>
    <n v="258"/>
    <n v="91"/>
    <n v="328"/>
    <x v="1"/>
    <s v="P1"/>
    <x v="1"/>
    <x v="1"/>
    <m/>
    <m/>
  </r>
  <r>
    <s v="Kachin"/>
    <s v="Waingmaw"/>
    <s v="Qtr. 2 Lhaovo Baptist Church"/>
    <s v="MMR001CMP032"/>
    <s v="GCA"/>
    <s v="Urban"/>
    <n v="91"/>
    <n v="328"/>
    <n v="69"/>
    <n v="258"/>
    <n v="91"/>
    <n v="328"/>
    <x v="0"/>
    <s v="P1"/>
    <x v="1"/>
    <x v="1"/>
    <m/>
    <m/>
  </r>
  <r>
    <s v="Kachin"/>
    <s v="Waingmaw"/>
    <s v="Nawng Hee Village"/>
    <s v="MMR001CMP033"/>
    <s v="GCA"/>
    <s v="Rural"/>
    <n v="18"/>
    <n v="82"/>
    <n v="12"/>
    <n v="51"/>
    <n v="18"/>
    <n v="81"/>
    <x v="1"/>
    <s v="P2"/>
    <x v="1"/>
    <x v="2"/>
    <m/>
    <m/>
  </r>
  <r>
    <s v="Kachin"/>
    <s v="Waingmaw"/>
    <s v="Nawng Hee Village"/>
    <s v="MMR001CMP033"/>
    <s v="GCA"/>
    <s v="Rural"/>
    <n v="18"/>
    <n v="82"/>
    <n v="12"/>
    <n v="51"/>
    <n v="18"/>
    <n v="81"/>
    <x v="0"/>
    <s v="P2"/>
    <x v="1"/>
    <x v="2"/>
    <m/>
    <m/>
  </r>
  <r>
    <s v="Kachin"/>
    <s v="Waingmaw"/>
    <s v="Nawng Hee Village"/>
    <s v="MMR001CMP033"/>
    <s v="GCA"/>
    <s v="Rural"/>
    <n v="18"/>
    <n v="82"/>
    <n v="12"/>
    <n v="51"/>
    <n v="18"/>
    <n v="81"/>
    <x v="1"/>
    <s v="P1"/>
    <x v="1"/>
    <x v="1"/>
    <m/>
    <m/>
  </r>
  <r>
    <s v="Kachin"/>
    <s v="Waingmaw"/>
    <s v="Nawng Hee Village"/>
    <s v="MMR001CMP033"/>
    <s v="GCA"/>
    <s v="Rural"/>
    <n v="18"/>
    <n v="82"/>
    <n v="12"/>
    <n v="51"/>
    <n v="18"/>
    <n v="81"/>
    <x v="0"/>
    <s v="P1"/>
    <x v="1"/>
    <x v="1"/>
    <m/>
    <m/>
  </r>
  <r>
    <s v="Kachin"/>
    <s v="Waingmaw"/>
    <s v="Thargaya Lisu Baptist Church"/>
    <s v="MMR001CMP037"/>
    <s v="GCA"/>
    <s v="Urban"/>
    <n v="44"/>
    <n v="183"/>
    <n v="25"/>
    <n v="115"/>
    <n v="44"/>
    <n v="181"/>
    <x v="0"/>
    <s v="P1"/>
    <x v="1"/>
    <x v="1"/>
    <m/>
    <m/>
  </r>
  <r>
    <s v="Kachin"/>
    <s v="Waingmaw"/>
    <s v="Thargaya Lisu Baptist Church"/>
    <s v="MMR001CMP037"/>
    <s v="GCA"/>
    <s v="Urban"/>
    <n v="44"/>
    <n v="183"/>
    <n v="25"/>
    <n v="115"/>
    <n v="44"/>
    <n v="181"/>
    <x v="0"/>
    <s v="P2"/>
    <x v="1"/>
    <x v="2"/>
    <m/>
    <m/>
  </r>
  <r>
    <s v="Kachin"/>
    <s v="Waingmaw"/>
    <s v="Thargaya Lisu Baptist Church"/>
    <s v="MMR001CMP037"/>
    <s v="GCA"/>
    <s v="Urban"/>
    <n v="44"/>
    <n v="183"/>
    <n v="25"/>
    <n v="115"/>
    <n v="44"/>
    <n v="181"/>
    <x v="1"/>
    <s v="P2"/>
    <x v="1"/>
    <x v="2"/>
    <m/>
    <m/>
  </r>
  <r>
    <s v="Kachin"/>
    <s v="Waingmaw"/>
    <s v="Thargaya Lisu Baptist Church"/>
    <s v="MMR001CMP037"/>
    <s v="GCA"/>
    <s v="Urban"/>
    <n v="44"/>
    <n v="183"/>
    <n v="25"/>
    <n v="115"/>
    <n v="44"/>
    <n v="181"/>
    <x v="1"/>
    <s v="P1"/>
    <x v="1"/>
    <x v="1"/>
    <m/>
    <m/>
  </r>
  <r>
    <s v="Kachin"/>
    <s v="Waingmaw"/>
    <s v="Waingmaw AG Church"/>
    <s v="MMR001CMP038"/>
    <s v="GCA"/>
    <s v="Urban"/>
    <n v="70"/>
    <n v="278"/>
    <n v="37"/>
    <n v="156"/>
    <n v="71"/>
    <n v="277"/>
    <x v="0"/>
    <s v="P2"/>
    <x v="1"/>
    <x v="2"/>
    <m/>
    <m/>
  </r>
  <r>
    <s v="Kachin"/>
    <s v="Waingmaw"/>
    <s v="Waingmaw AG Church"/>
    <s v="MMR001CMP038"/>
    <s v="GCA"/>
    <s v="Urban"/>
    <n v="70"/>
    <n v="278"/>
    <n v="37"/>
    <n v="156"/>
    <n v="71"/>
    <n v="277"/>
    <x v="1"/>
    <s v="P1"/>
    <x v="1"/>
    <x v="2"/>
    <m/>
    <m/>
  </r>
  <r>
    <s v="Kachin"/>
    <s v="Waingmaw"/>
    <s v="Waingmaw AG Church"/>
    <s v="MMR001CMP038"/>
    <s v="GCA"/>
    <s v="Urban"/>
    <n v="70"/>
    <n v="278"/>
    <n v="37"/>
    <n v="156"/>
    <n v="71"/>
    <n v="277"/>
    <x v="0"/>
    <s v="P1"/>
    <x v="1"/>
    <x v="1"/>
    <m/>
    <m/>
  </r>
  <r>
    <s v="Kachin"/>
    <s v="Waingmaw"/>
    <s v="Waingmaw AG Church"/>
    <s v="MMR001CMP038"/>
    <s v="GCA"/>
    <s v="Urban"/>
    <n v="70"/>
    <n v="278"/>
    <n v="37"/>
    <n v="156"/>
    <n v="71"/>
    <n v="277"/>
    <x v="1"/>
    <s v="P2"/>
    <x v="1"/>
    <x v="6"/>
    <m/>
    <m/>
  </r>
  <r>
    <s v="Kachin"/>
    <s v="Chipwi"/>
    <s v="Chipwi KBC camp"/>
    <s v="MMR001CMP042"/>
    <s v="GCA"/>
    <s v="Urban"/>
    <n v="109"/>
    <n v="511"/>
    <n v="109"/>
    <n v="513"/>
    <n v="109"/>
    <n v="0"/>
    <x v="1"/>
    <s v="P1"/>
    <x v="1"/>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7"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 of Respondents">
  <location ref="I31:K37" firstHeaderRow="0" firstDataRow="1" firstDataCol="1"/>
  <pivotFields count="2">
    <pivotField dataField="1" showAll="0"/>
    <pivotField axis="axisRow" dataField="1" showAll="0" sortType="ascending" defaultSubtotal="0">
      <items count="6">
        <item x="0"/>
        <item x="2"/>
        <item x="1"/>
        <item x="3"/>
        <item x="4"/>
        <item m="1" x="5"/>
      </items>
    </pivotField>
  </pivotFields>
  <rowFields count="1">
    <field x="1"/>
  </rowFields>
  <rowItems count="6">
    <i>
      <x/>
    </i>
    <i>
      <x v="1"/>
    </i>
    <i>
      <x v="2"/>
    </i>
    <i>
      <x v="3"/>
    </i>
    <i>
      <x v="4"/>
    </i>
    <i t="grand">
      <x/>
    </i>
  </rowItems>
  <colFields count="1">
    <field x="-2"/>
  </colFields>
  <colItems count="2">
    <i>
      <x/>
    </i>
    <i i="1">
      <x v="1"/>
    </i>
  </colItems>
  <dataFields count="2">
    <dataField name="Count of # of Respondents" fld="1" subtotal="count" baseField="1" baseItem="0"/>
    <dataField name="Percentage %" fld="0" subtotal="count" showDataAs="percentOfTotal" baseField="0" baseItem="0" numFmtId="9"/>
  </dataFields>
  <formats count="3">
    <format dxfId="99">
      <pivotArea dataOnly="0" labelOnly="1" outline="0" fieldPosition="0">
        <references count="1">
          <reference field="4294967294" count="1">
            <x v="1"/>
          </reference>
        </references>
      </pivotArea>
    </format>
    <format dxfId="98">
      <pivotArea outline="0" collapsedLevelsAreSubtotals="1" fieldPosition="0">
        <references count="1">
          <reference field="4294967294" count="1" selected="0">
            <x v="1"/>
          </reference>
        </references>
      </pivotArea>
    </format>
    <format dxfId="97">
      <pivotArea collapsedLevelsAreSubtotals="1" fieldPosition="0">
        <references count="2">
          <reference field="4294967294" count="1" selected="0">
            <x v="1"/>
          </reference>
          <reference field="1" count="4">
            <x v="0"/>
            <x v="1"/>
            <x v="2"/>
            <x v="3"/>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0"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Q19:R22" firstHeaderRow="1" firstDataRow="1" firstDataCol="1"/>
  <pivotFields count="196">
    <pivotField axis="axisRow"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dataField="1" showAll="0" defaultSubtotal="0">
      <items count="8">
        <item x="7"/>
        <item x="3"/>
        <item x="6"/>
        <item x="1"/>
        <item x="2"/>
        <item x="4"/>
        <item x="5"/>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Items count="1">
    <i/>
  </colItems>
  <dataFields count="1">
    <dataField name="# of complaints" fld="96"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9"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Q11:T15"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95"/>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2"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L3:O7"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82"/>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7"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location ref="L34:M38"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h="1" x="0"/>
        <item x="1"/>
      </items>
    </pivotField>
    <pivotField showAll="0" defaultSubtotal="0">
      <items count="2">
        <item h="1" x="0"/>
        <item x="1"/>
      </items>
    </pivotField>
    <pivotField showAll="0" defaultSubtotal="0">
      <items count="2">
        <item h="1" x="0"/>
        <item x="1"/>
      </items>
    </pivotField>
    <pivotField showAll="0" defaultSubtotal="0">
      <items count="2">
        <item h="1" x="0"/>
        <item x="1"/>
      </items>
    </pivotField>
    <pivotField axis="axisCol"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87"/>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8"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Q3:T7"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90"/>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4"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location ref="L16:M20"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h="1" x="0"/>
        <item x="1"/>
      </items>
    </pivotField>
    <pivotField axis="axisCol"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84"/>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J23" firstHeaderRow="1" firstDataRow="2" firstDataCol="1"/>
  <pivotFields count="196">
    <pivotField axis="axisRow" showAll="0" defaultSubtotal="0">
      <items count="2">
        <item x="0"/>
        <item x="1"/>
      </items>
    </pivotField>
    <pivotField axis="axisRow" showAll="0" defaultSubtotal="0">
      <items count="16">
        <item x="1"/>
        <item x="4"/>
        <item x="0"/>
        <item x="7"/>
        <item x="3"/>
        <item x="10"/>
        <item x="8"/>
        <item x="14"/>
        <item x="6"/>
        <item x="15"/>
        <item x="5"/>
        <item x="12"/>
        <item x="13"/>
        <item x="2"/>
        <item x="11"/>
        <item x="9"/>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19">
    <i>
      <x/>
    </i>
    <i r="1">
      <x/>
    </i>
    <i r="1">
      <x v="1"/>
    </i>
    <i r="1">
      <x v="2"/>
    </i>
    <i r="1">
      <x v="4"/>
    </i>
    <i r="1">
      <x v="6"/>
    </i>
    <i r="1">
      <x v="7"/>
    </i>
    <i r="1">
      <x v="8"/>
    </i>
    <i r="1">
      <x v="10"/>
    </i>
    <i r="1">
      <x v="12"/>
    </i>
    <i r="1">
      <x v="13"/>
    </i>
    <i r="1">
      <x v="15"/>
    </i>
    <i>
      <x v="1"/>
    </i>
    <i r="1">
      <x v="3"/>
    </i>
    <i r="1">
      <x v="5"/>
    </i>
    <i r="1">
      <x v="9"/>
    </i>
    <i r="1">
      <x v="11"/>
    </i>
    <i r="1">
      <x v="14"/>
    </i>
    <i t="grand">
      <x/>
    </i>
  </rowItems>
  <colFields count="1">
    <field x="23"/>
  </colFields>
  <colItems count="9">
    <i>
      <x/>
    </i>
    <i>
      <x v="1"/>
    </i>
    <i>
      <x v="2"/>
    </i>
    <i>
      <x v="3"/>
    </i>
    <i>
      <x v="4"/>
    </i>
    <i>
      <x v="5"/>
    </i>
    <i>
      <x v="6"/>
    </i>
    <i>
      <x v="7"/>
    </i>
    <i t="grand">
      <x/>
    </i>
  </colItems>
  <dataFields count="1">
    <dataField name="Agencie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Q26:U29" firstHeaderRow="0" firstDataRow="1" firstDataCol="1"/>
  <pivotFields count="196">
    <pivotField axis="axisRow"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
  </colFields>
  <colItems count="4">
    <i>
      <x/>
    </i>
    <i i="1">
      <x v="1"/>
    </i>
    <i i="2">
      <x v="2"/>
    </i>
    <i i="3">
      <x v="3"/>
    </i>
  </colItems>
  <dataFields count="4">
    <dataField name="Males" fld="102" baseField="0" baseItem="0"/>
    <dataField name="Females" fld="103" baseField="0" baseItem="0"/>
    <dataField name="M" fld="104" baseField="0" baseItem="0"/>
    <dataField name="F" fld="105" baseField="0" baseItem="0"/>
  </dataFields>
  <formats count="3">
    <format dxfId="96">
      <pivotArea dataOnly="0" labelOnly="1" outline="0" fieldPosition="0">
        <references count="1">
          <reference field="4294967294" count="1">
            <x v="2"/>
          </reference>
        </references>
      </pivotArea>
    </format>
    <format dxfId="95">
      <pivotArea dataOnly="0" labelOnly="1" outline="0" fieldPosition="0">
        <references count="1">
          <reference field="4294967294" count="1">
            <x v="3"/>
          </reference>
        </references>
      </pivotArea>
    </format>
    <format dxfId="94">
      <pivotArea outline="0" collapsedLevelsAreSubtotals="1" fieldPosition="0">
        <references count="1">
          <reference field="4294967294" count="2" selected="0">
            <x v="2"/>
            <x v="3"/>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9" cacheId="3" applyNumberFormats="0" applyBorderFormats="0" applyFontFormats="0" applyPatternFormats="0" applyAlignmentFormats="0" applyWidthHeightFormats="1" dataCaption="Values" updatedVersion="5" minRefreshableVersion="3" showDrill="0" useAutoFormatting="1" colGrandTotals="0" itemPrintTitles="1" createdVersion="4" indent="0" outline="1" outlineData="1" multipleFieldFilters="0" rowHeaderCaption="State">
  <location ref="A40:B44" firstHeaderRow="1" firstDataRow="1" firstDataCol="1" rowPageCount="1" colPageCount="1"/>
  <pivotFields count="196">
    <pivotField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h="1" x="1"/>
        <item x="0"/>
      </items>
    </pivotField>
    <pivotField showAll="0" defaultSubtotal="0">
      <items count="2">
        <item h="1" x="0"/>
        <item x="1"/>
      </items>
    </pivotField>
    <pivotField showAll="0" defaultSubtotal="0">
      <items count="2">
        <item h="1" x="0"/>
        <item x="1"/>
      </items>
    </pivotField>
    <pivotField name="Other" axis="axisPage" multipleItemSelectionAllowed="1" showAll="0" defaultSubtotal="0">
      <items count="2">
        <item h="1" x="0"/>
        <item x="1"/>
      </items>
    </pivotField>
    <pivotField axis="axisRow" showAll="0" defaultSubtotal="0">
      <items count="4">
        <item x="1"/>
        <item n="IRRC" x="2"/>
        <item n="KIA/KIO" x="3"/>
        <item x="0"/>
      </items>
    </pivotField>
  </pivotFields>
  <rowFields count="1">
    <field x="195"/>
  </rowFields>
  <rowItems count="4">
    <i>
      <x/>
    </i>
    <i>
      <x v="1"/>
    </i>
    <i>
      <x v="2"/>
    </i>
    <i t="grand">
      <x/>
    </i>
  </rowItems>
  <colItems count="1">
    <i/>
  </colItems>
  <pageFields count="1">
    <pageField fld="194" hier="-1"/>
  </pageField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rowHeaderCaption="State">
  <location ref="A3:D7"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72"/>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rowHeaderCaption="State / Township">
  <location ref="A3:G23" firstHeaderRow="1" firstDataRow="2" firstDataCol="1"/>
  <pivotFields count="196">
    <pivotField axis="axisRow" showAll="0" defaultSubtotal="0">
      <items count="2">
        <item x="0"/>
        <item x="1"/>
      </items>
    </pivotField>
    <pivotField axis="axisRow" showAll="0" defaultSubtotal="0">
      <items count="16">
        <item x="1"/>
        <item x="4"/>
        <item x="0"/>
        <item x="7"/>
        <item x="3"/>
        <item x="10"/>
        <item x="8"/>
        <item x="14"/>
        <item x="6"/>
        <item x="15"/>
        <item x="5"/>
        <item x="12"/>
        <item x="13"/>
        <item x="2"/>
        <item x="11"/>
        <item x="9"/>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19">
    <i>
      <x/>
    </i>
    <i r="1">
      <x/>
    </i>
    <i r="1">
      <x v="1"/>
    </i>
    <i r="1">
      <x v="2"/>
    </i>
    <i r="1">
      <x v="4"/>
    </i>
    <i r="1">
      <x v="6"/>
    </i>
    <i r="1">
      <x v="7"/>
    </i>
    <i r="1">
      <x v="8"/>
    </i>
    <i r="1">
      <x v="10"/>
    </i>
    <i r="1">
      <x v="12"/>
    </i>
    <i r="1">
      <x v="13"/>
    </i>
    <i r="1">
      <x v="15"/>
    </i>
    <i>
      <x v="1"/>
    </i>
    <i r="1">
      <x v="3"/>
    </i>
    <i r="1">
      <x v="5"/>
    </i>
    <i r="1">
      <x v="9"/>
    </i>
    <i r="1">
      <x v="11"/>
    </i>
    <i r="1">
      <x v="14"/>
    </i>
    <i t="grand">
      <x/>
    </i>
  </rowItems>
  <colFields count="1">
    <field x="27"/>
  </colFields>
  <colItems count="6">
    <i>
      <x/>
    </i>
    <i>
      <x v="1"/>
    </i>
    <i>
      <x v="2"/>
    </i>
    <i>
      <x v="3"/>
    </i>
    <i>
      <x v="4"/>
    </i>
    <i t="grand">
      <x/>
    </i>
  </colItems>
  <dataFields count="1">
    <dataField name="Agencie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7" cacheId="3" applyNumberFormats="0" applyBorderFormats="0" applyFontFormats="0" applyPatternFormats="0" applyAlignmentFormats="0" applyWidthHeightFormats="1" dataCaption="Values" updatedVersion="5" minRefreshableVersion="3" showDrill="0" useAutoFormatting="1" colGrandTotals="0" itemPrintTitles="1" createdVersion="4" indent="0" outline="1" outlineData="1" multipleFieldFilters="0" rowHeaderCaption="State">
  <location ref="A27:B30"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h="1" x="1"/>
        <item x="0"/>
      </items>
    </pivotField>
    <pivotField showAll="0" defaultSubtotal="0">
      <items count="2">
        <item h="1" x="0"/>
        <item x="1"/>
      </items>
    </pivotField>
    <pivotField axis="axisCol" showAll="0" defaultSubtotal="0">
      <items count="2">
        <item h="1" x="0"/>
        <item x="1"/>
      </items>
    </pivotField>
    <pivotField showAll="0" defaultSubtotal="0"/>
    <pivotField showAll="0" defaultSubtotal="0"/>
  </pivotFields>
  <rowFields count="1">
    <field x="0"/>
  </rowFields>
  <rowItems count="2">
    <i>
      <x/>
    </i>
    <i t="grand">
      <x/>
    </i>
  </rowItems>
  <colFields count="1">
    <field x="193"/>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8" cacheId="3" applyNumberFormats="0" applyBorderFormats="0" applyFontFormats="0" applyPatternFormats="0" applyAlignmentFormats="0" applyWidthHeightFormats="1" dataCaption="Values" updatedVersion="5" minRefreshableVersion="3" showDrill="0" useAutoFormatting="1" colGrandTotals="0" itemPrintTitles="1" createdVersion="4" indent="0" outline="1" outlineData="1" multipleFieldFilters="0" rowHeaderCaption="State">
  <location ref="A33:B36"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h="1" x="1"/>
        <item x="0"/>
      </items>
    </pivotField>
    <pivotField showAll="0" defaultSubtotal="0">
      <items count="2">
        <item h="1" x="0"/>
        <item x="1"/>
      </items>
    </pivotField>
    <pivotField showAll="0" defaultSubtotal="0">
      <items count="2">
        <item h="1" x="0"/>
        <item x="1"/>
      </items>
    </pivotField>
    <pivotField axis="axisCol" showAll="0" defaultSubtotal="0">
      <items count="2">
        <item h="1" x="0"/>
        <item x="1"/>
      </items>
    </pivotField>
    <pivotField showAll="0" defaultSubtotal="0"/>
  </pivotFields>
  <rowFields count="1">
    <field x="0"/>
  </rowFields>
  <rowItems count="2">
    <i>
      <x/>
    </i>
    <i t="grand">
      <x/>
    </i>
  </rowItems>
  <colFields count="1">
    <field x="194"/>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showDrill="0" useAutoFormatting="1" colGrandTotals="0" itemPrintTitles="1" createdVersion="4" indent="0" outline="1" outlineData="1" multipleFieldFilters="0" rowHeaderCaption="State">
  <location ref="A12:B16"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h="1" x="1"/>
        <item x="0"/>
      </items>
    </pivotField>
    <pivotField showAll="0" defaultSubtotal="0"/>
    <pivotField showAll="0" defaultSubtotal="0"/>
    <pivotField showAll="0" defaultSubtotal="0"/>
    <pivotField showAll="0" defaultSubtotal="0"/>
  </pivotFields>
  <rowFields count="1">
    <field x="0"/>
  </rowFields>
  <rowItems count="3">
    <i>
      <x/>
    </i>
    <i>
      <x v="1"/>
    </i>
    <i t="grand">
      <x/>
    </i>
  </rowItems>
  <colFields count="1">
    <field x="191"/>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6" cacheId="3" applyNumberFormats="0" applyBorderFormats="0" applyFontFormats="0" applyPatternFormats="0" applyAlignmentFormats="0" applyWidthHeightFormats="1" dataCaption="Values" updatedVersion="5" minRefreshableVersion="3" showDrill="0" useAutoFormatting="1" colGrandTotals="0" itemPrintTitles="1" createdVersion="4" indent="0" outline="1" outlineData="1" multipleFieldFilters="0" rowHeaderCaption="State">
  <location ref="A19:B23"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h="1" x="1"/>
        <item x="0"/>
      </items>
    </pivotField>
    <pivotField axis="axisCol" showAll="0" defaultSubtotal="0">
      <items count="2">
        <item h="1" x="0"/>
        <item x="1"/>
      </items>
    </pivotField>
    <pivotField showAll="0" defaultSubtotal="0"/>
    <pivotField showAll="0" defaultSubtotal="0"/>
    <pivotField showAll="0" defaultSubtotal="0"/>
  </pivotFields>
  <rowFields count="1">
    <field x="0"/>
  </rowFields>
  <rowItems count="3">
    <i>
      <x/>
    </i>
    <i>
      <x v="1"/>
    </i>
    <i t="grand">
      <x/>
    </i>
  </rowItems>
  <colFields count="1">
    <field x="192"/>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itemPrintTitles="1" createdVersion="4" indent="0" compact="0" compactData="0" multipleFieldFilters="0" chartFormat="6">
  <location ref="A6:B19" firstHeaderRow="1" firstDataRow="1" firstDataCol="1" rowPageCount="2" colPageCount="1"/>
  <pivotFields count="16">
    <pivotField compact="0" outline="0" showAll="0"/>
    <pivotField axis="axisPage" compact="0" outline="0" multipleItemSelectionAllowed="1" showAll="0">
      <items count="17">
        <item x="7"/>
        <item x="4"/>
        <item x="1"/>
        <item x="13"/>
        <item x="8"/>
        <item x="12"/>
        <item x="3"/>
        <item x="10"/>
        <item x="5"/>
        <item x="15"/>
        <item x="0"/>
        <item x="9"/>
        <item x="14"/>
        <item x="2"/>
        <item x="6"/>
        <item x="11"/>
        <item t="default"/>
      </items>
    </pivotField>
    <pivotField name="Camp Name" compact="0" outline="0" multipleItemSelectionAllowed="1" showAll="0" sortType="ascending" defaultSubtotal="0">
      <items count="128">
        <item x="49"/>
        <item x="32"/>
        <item x="29"/>
        <item x="11"/>
        <item x="17"/>
        <item x="87"/>
        <item x="70"/>
        <item x="26"/>
        <item x="69"/>
        <item x="42"/>
        <item x="123"/>
        <item x="45"/>
        <item x="5"/>
        <item x="74"/>
        <item x="46"/>
        <item x="33"/>
        <item x="110"/>
        <item x="62"/>
        <item x="54"/>
        <item x="52"/>
        <item x="35"/>
        <item x="104"/>
        <item x="73"/>
        <item x="85"/>
        <item x="21"/>
        <item x="7"/>
        <item x="48"/>
        <item x="1"/>
        <item x="94"/>
        <item x="83"/>
        <item x="44"/>
        <item x="3"/>
        <item x="24"/>
        <item x="41"/>
        <item x="78"/>
        <item x="91"/>
        <item x="19"/>
        <item x="59"/>
        <item x="36"/>
        <item x="111"/>
        <item x="51"/>
        <item x="115"/>
        <item x="31"/>
        <item x="22"/>
        <item x="50"/>
        <item x="114"/>
        <item x="9"/>
        <item x="37"/>
        <item x="40"/>
        <item x="125"/>
        <item x="38"/>
        <item x="55"/>
        <item x="28"/>
        <item x="0"/>
        <item x="96"/>
        <item x="79"/>
        <item x="71"/>
        <item x="14"/>
        <item x="82"/>
        <item x="84"/>
        <item x="6"/>
        <item x="107"/>
        <item x="66"/>
        <item x="117"/>
        <item x="25"/>
        <item x="105"/>
        <item x="92"/>
        <item x="88"/>
        <item x="100"/>
        <item x="101"/>
        <item x="108"/>
        <item x="39"/>
        <item x="97"/>
        <item x="20"/>
        <item x="99"/>
        <item x="127"/>
        <item x="86"/>
        <item x="80"/>
        <item x="90"/>
        <item x="98"/>
        <item x="61"/>
        <item x="77"/>
        <item x="16"/>
        <item x="57"/>
        <item x="126"/>
        <item x="23"/>
        <item x="15"/>
        <item x="8"/>
        <item x="68"/>
        <item x="106"/>
        <item x="53"/>
        <item x="72"/>
        <item x="103"/>
        <item x="58"/>
        <item x="124"/>
        <item x="18"/>
        <item x="112"/>
        <item x="60"/>
        <item x="109"/>
        <item x="113"/>
        <item x="27"/>
        <item x="118"/>
        <item x="75"/>
        <item x="116"/>
        <item x="4"/>
        <item x="120"/>
        <item x="67"/>
        <item x="63"/>
        <item x="95"/>
        <item x="89"/>
        <item x="2"/>
        <item x="47"/>
        <item x="81"/>
        <item x="43"/>
        <item x="65"/>
        <item x="93"/>
        <item x="76"/>
        <item x="10"/>
        <item x="64"/>
        <item x="121"/>
        <item x="122"/>
        <item x="30"/>
        <item x="56"/>
        <item x="119"/>
        <item x="13"/>
        <item x="34"/>
        <item x="12"/>
        <item x="102"/>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multipleItemSelectionAllowed="1" showAll="0">
      <items count="14">
        <item h="1" x="12"/>
        <item x="0"/>
        <item n="01" x="2"/>
        <item n="02" x="3"/>
        <item n="03-04" x="4"/>
        <item n="05-10" x="5"/>
        <item x="1"/>
        <item x="6"/>
        <item x="7"/>
        <item x="8"/>
        <item x="9"/>
        <item x="10"/>
        <item x="11"/>
        <item t="default"/>
      </items>
    </pivotField>
    <pivotField axis="axisPage" compact="0" outline="0" multipleItemSelectionAllowed="1" showAll="0">
      <items count="4">
        <item x="1"/>
        <item x="0"/>
        <item h="1" x="2"/>
        <item t="default"/>
      </items>
    </pivotField>
    <pivotField dataField="1" compact="0" outline="0" showAll="0"/>
    <pivotField compact="0" outline="0" showAll="0" defaultSubtotal="0">
      <items count="2">
        <item x="0"/>
        <item x="1"/>
      </items>
    </pivotField>
  </pivotFields>
  <rowFields count="1">
    <field x="12"/>
  </rowFields>
  <rowItems count="13">
    <i>
      <x v="1"/>
    </i>
    <i>
      <x v="2"/>
    </i>
    <i>
      <x v="3"/>
    </i>
    <i>
      <x v="4"/>
    </i>
    <i>
      <x v="5"/>
    </i>
    <i>
      <x v="6"/>
    </i>
    <i>
      <x v="7"/>
    </i>
    <i>
      <x v="8"/>
    </i>
    <i>
      <x v="9"/>
    </i>
    <i>
      <x v="10"/>
    </i>
    <i>
      <x v="11"/>
    </i>
    <i>
      <x v="12"/>
    </i>
    <i t="grand">
      <x/>
    </i>
  </rowItems>
  <colItems count="1">
    <i/>
  </colItems>
  <pageFields count="2">
    <pageField fld="13" hier="-1"/>
    <pageField fld="1" hier="-1"/>
  </pageFields>
  <dataFields count="1">
    <dataField name="# of Displaced People" fld="14" baseField="12" baseItem="1" numFmtId="3"/>
  </dataFields>
  <formats count="6">
    <format dxfId="93">
      <pivotArea type="all" dataOnly="0" outline="0" fieldPosition="0"/>
    </format>
    <format dxfId="92">
      <pivotArea outline="0" collapsedLevelsAreSubtotals="1" fieldPosition="0"/>
    </format>
    <format dxfId="91">
      <pivotArea field="2" type="button" dataOnly="0" labelOnly="1" outline="0"/>
    </format>
    <format dxfId="90">
      <pivotArea dataOnly="0" labelOnly="1" outline="0" axis="axisValues" fieldPosition="0"/>
    </format>
    <format dxfId="89">
      <pivotArea dataOnly="0" labelOnly="1" grandRow="1" outline="0" fieldPosition="0"/>
    </format>
    <format dxfId="88">
      <pivotArea outline="0" fieldPosition="0">
        <references count="1">
          <reference field="4294967294" count="1">
            <x v="0"/>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
    <chartFormat chart="5" format="0"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itemPrintTitles="1" createdVersion="4" indent="0" outline="1" outlineData="1" multipleFieldFilters="0" rowHeaderCaption="State/Township">
  <location ref="A3:AB25" firstHeaderRow="1" firstDataRow="4" firstDataCol="1"/>
  <pivotFields count="16">
    <pivotField axis="axisRow" showAll="0">
      <items count="3">
        <item x="0"/>
        <item x="1"/>
        <item t="default"/>
      </items>
    </pivotField>
    <pivotField axis="axisRow" showAll="0">
      <items count="17">
        <item x="7"/>
        <item x="4"/>
        <item x="1"/>
        <item x="13"/>
        <item x="8"/>
        <item x="12"/>
        <item x="3"/>
        <item x="10"/>
        <item x="5"/>
        <item x="15"/>
        <item x="0"/>
        <item x="9"/>
        <item x="14"/>
        <item x="2"/>
        <item x="6"/>
        <item x="11"/>
        <item t="default"/>
      </items>
    </pivotField>
    <pivotField showAll="0"/>
    <pivotField showAll="0"/>
    <pivotField showAll="0"/>
    <pivotField showAll="0"/>
    <pivotField showAll="0"/>
    <pivotField showAll="0"/>
    <pivotField showAll="0"/>
    <pivotField showAll="0"/>
    <pivotField showAll="0"/>
    <pivotField showAll="0"/>
    <pivotField axis="axisCol" multipleItemSelectionAllowed="1" showAll="0">
      <items count="14">
        <item h="1" x="12"/>
        <item x="0"/>
        <item x="1"/>
        <item n="01" x="2"/>
        <item n="02" x="3"/>
        <item n="03-04" x="4"/>
        <item x="5"/>
        <item x="6"/>
        <item x="7"/>
        <item x="8"/>
        <item x="9"/>
        <item x="10"/>
        <item x="11"/>
        <item t="default"/>
      </items>
    </pivotField>
    <pivotField axis="axisCol" showAll="0">
      <items count="4">
        <item n="Females" x="1"/>
        <item n="Males" x="0"/>
        <item h="1" x="2"/>
        <item t="default"/>
      </items>
    </pivotField>
    <pivotField dataField="1" showAll="0"/>
    <pivotField axis="axisCol" showAll="0" defaultSubtotal="0">
      <items count="2">
        <item h="1" x="0"/>
        <item n="Age Category" x="1"/>
      </items>
    </pivotField>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3">
    <field x="13"/>
    <field x="15"/>
    <field x="12"/>
  </colFields>
  <colItems count="27">
    <i>
      <x/>
      <x v="1"/>
      <x v="1"/>
    </i>
    <i r="2">
      <x v="2"/>
    </i>
    <i r="2">
      <x v="3"/>
    </i>
    <i r="2">
      <x v="4"/>
    </i>
    <i r="2">
      <x v="5"/>
    </i>
    <i r="2">
      <x v="6"/>
    </i>
    <i r="2">
      <x v="7"/>
    </i>
    <i r="2">
      <x v="8"/>
    </i>
    <i r="2">
      <x v="9"/>
    </i>
    <i r="2">
      <x v="10"/>
    </i>
    <i r="2">
      <x v="11"/>
    </i>
    <i r="2">
      <x v="12"/>
    </i>
    <i t="default">
      <x/>
    </i>
    <i>
      <x v="1"/>
      <x v="1"/>
      <x v="1"/>
    </i>
    <i r="2">
      <x v="2"/>
    </i>
    <i r="2">
      <x v="3"/>
    </i>
    <i r="2">
      <x v="4"/>
    </i>
    <i r="2">
      <x v="5"/>
    </i>
    <i r="2">
      <x v="6"/>
    </i>
    <i r="2">
      <x v="7"/>
    </i>
    <i r="2">
      <x v="8"/>
    </i>
    <i r="2">
      <x v="9"/>
    </i>
    <i r="2">
      <x v="10"/>
    </i>
    <i r="2">
      <x v="11"/>
    </i>
    <i r="2">
      <x v="12"/>
    </i>
    <i t="default">
      <x v="1"/>
    </i>
    <i t="grand">
      <x/>
    </i>
  </colItems>
  <dataFields count="1">
    <dataField name="Sum of Total" fld="14" baseField="0" baseItem="0" numFmtId="165"/>
  </dataFields>
  <formats count="4">
    <format dxfId="87">
      <pivotArea dataOnly="0" labelOnly="1" fieldPosition="0">
        <references count="1">
          <reference field="13" count="1" defaultSubtotal="1">
            <x v="0"/>
          </reference>
        </references>
      </pivotArea>
    </format>
    <format dxfId="86">
      <pivotArea dataOnly="0" labelOnly="1" fieldPosition="0">
        <references count="2">
          <reference field="12" count="0"/>
          <reference field="13" count="1" selected="0">
            <x v="0"/>
          </reference>
        </references>
      </pivotArea>
    </format>
    <format dxfId="85">
      <pivotArea dataOnly="0" labelOnly="1" fieldPosition="0">
        <references count="2">
          <reference field="12" count="0"/>
          <reference field="13" count="1" selected="0">
            <x v="1"/>
          </reference>
        </references>
      </pivotArea>
    </format>
    <format dxfId="84">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 cacheId="1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Township">
  <location ref="I3:K14" firstHeaderRow="0" firstDataRow="1" firstDataCol="1"/>
  <pivotFields count="95">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axis="axisRow" showAll="0">
      <items count="6">
        <item x="4"/>
        <item x="3"/>
        <item x="1"/>
        <item x="2"/>
        <item x="0"/>
        <item t="default"/>
      </items>
    </pivotField>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25"/>
  </rowFields>
  <rowItems count="11">
    <i>
      <x/>
    </i>
    <i r="1">
      <x/>
    </i>
    <i r="1">
      <x v="1"/>
    </i>
    <i r="1">
      <x v="2"/>
    </i>
    <i r="1">
      <x v="3"/>
    </i>
    <i r="1">
      <x v="4"/>
    </i>
    <i>
      <x v="1"/>
    </i>
    <i r="1">
      <x v="2"/>
    </i>
    <i r="1">
      <x v="3"/>
    </i>
    <i r="1">
      <x v="4"/>
    </i>
    <i t="grand">
      <x/>
    </i>
  </rowItems>
  <colFields count="1">
    <field x="-2"/>
  </colFields>
  <colItems count="2">
    <i>
      <x/>
    </i>
    <i i="1">
      <x v="1"/>
    </i>
  </colItems>
  <dataFields count="2">
    <dataField name="Arrival HH" fld="23" baseField="0" baseItem="0"/>
    <dataField name="Arrival Ind" fld="24"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rotection" cacheId="1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Township">
  <location ref="A3:G22" firstHeaderRow="0" firstDataRow="1" firstDataCol="1"/>
  <pivotFields count="95">
    <pivotField axis="axisRow" showAll="0">
      <items count="3">
        <item x="0"/>
        <item x="1"/>
        <item t="default"/>
      </items>
    </pivotField>
    <pivotField axis="axisRow" showAll="0">
      <items count="17">
        <item x="1"/>
        <item x="4"/>
        <item x="0"/>
        <item x="7"/>
        <item x="3"/>
        <item x="10"/>
        <item x="8"/>
        <item x="14"/>
        <item x="6"/>
        <item x="15"/>
        <item x="5"/>
        <item x="12"/>
        <item x="11"/>
        <item x="9"/>
        <item x="1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2"/>
  </colFields>
  <colItems count="6">
    <i>
      <x/>
    </i>
    <i i="1">
      <x v="1"/>
    </i>
    <i i="2">
      <x v="2"/>
    </i>
    <i i="3">
      <x v="3"/>
    </i>
    <i i="4">
      <x v="4"/>
    </i>
    <i i="5">
      <x v="5"/>
    </i>
  </colItems>
  <dataFields count="6">
    <dataField name="Birth" fld="22" baseField="0" baseItem="0"/>
    <dataField name="Deaths" fld="70" baseField="0" baseItem="0"/>
    <dataField name="Arrival HH" fld="23" baseField="0" baseItem="0"/>
    <dataField name="Arrival Ind" fld="24" baseField="0" baseItem="0"/>
    <dataField name="Departure HH" fld="26" baseField="0" baseItem="0"/>
    <dataField name="Deaparture Ind" fld="27"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3" cacheId="1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Township">
  <location ref="A27:C40" firstHeaderRow="0" firstDataRow="1" firstDataCol="1"/>
  <pivotFields count="95">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axis="axisRow" showAll="0">
      <items count="7">
        <item x="5"/>
        <item x="1"/>
        <item x="2"/>
        <item x="3"/>
        <item x="4"/>
        <item x="0"/>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28"/>
  </rowFields>
  <rowItems count="13">
    <i>
      <x/>
    </i>
    <i r="1">
      <x/>
    </i>
    <i r="1">
      <x v="1"/>
    </i>
    <i r="1">
      <x v="2"/>
    </i>
    <i r="1">
      <x v="3"/>
    </i>
    <i r="1">
      <x v="4"/>
    </i>
    <i r="1">
      <x v="5"/>
    </i>
    <i>
      <x v="1"/>
    </i>
    <i r="1">
      <x v="2"/>
    </i>
    <i r="1">
      <x v="3"/>
    </i>
    <i r="1">
      <x v="4"/>
    </i>
    <i r="1">
      <x v="5"/>
    </i>
    <i t="grand">
      <x/>
    </i>
  </rowItems>
  <colFields count="1">
    <field x="-2"/>
  </colFields>
  <colItems count="2">
    <i>
      <x/>
    </i>
    <i i="1">
      <x v="1"/>
    </i>
  </colItems>
  <dataFields count="2">
    <dataField name="Departure HH" fld="26" baseField="0" baseItem="0"/>
    <dataField name="Departure Ind" fld="27"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Priority Gaps">
  <location ref="A3:B34" firstHeaderRow="1" firstDataRow="1" firstDataCol="1"/>
  <pivotFields count="18">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pivotField showAll="0" defaultSubtotal="0"/>
    <pivotField axis="axisRow" showAll="0" defaultSubtotal="0">
      <items count="30">
        <item x="7"/>
        <item x="5"/>
        <item x="25"/>
        <item x="6"/>
        <item x="3"/>
        <item x="22"/>
        <item x="10"/>
        <item x="12"/>
        <item x="23"/>
        <item x="16"/>
        <item x="14"/>
        <item x="8"/>
        <item x="26"/>
        <item x="20"/>
        <item x="19"/>
        <item x="2"/>
        <item x="27"/>
        <item x="24"/>
        <item x="11"/>
        <item x="0"/>
        <item x="13"/>
        <item x="4"/>
        <item x="28"/>
        <item x="9"/>
        <item x="1"/>
        <item x="17"/>
        <item x="18"/>
        <item x="21"/>
        <item x="29"/>
        <item x="15"/>
      </items>
    </pivotField>
    <pivotField showAll="0"/>
    <pivotField showAll="0"/>
  </pivotFields>
  <rowFields count="1">
    <field x="15"/>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Count of CP_PCode" fld="3" subtotal="count"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2">
    <chartFormat chart="2" format="3"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rowHeaderCaption="Township / Camp">
  <location ref="U31:V160" firstHeaderRow="1" firstDataRow="1" firstDataCol="1" rowPageCount="1" colPageCount="1"/>
  <pivotFields count="5">
    <pivotField axis="axisRow" dataField="1" showAll="0" defaultSubtotal="0">
      <items count="128">
        <item x="14"/>
        <item x="29"/>
        <item x="15"/>
        <item x="101"/>
        <item x="31"/>
        <item x="30"/>
        <item x="97"/>
        <item x="28"/>
        <item x="13"/>
        <item x="26"/>
        <item x="27"/>
        <item x="25"/>
        <item x="0"/>
        <item x="3"/>
        <item x="2"/>
        <item x="8"/>
        <item x="33"/>
        <item x="60"/>
        <item x="91"/>
        <item x="92"/>
        <item x="104"/>
        <item x="105"/>
        <item x="64"/>
        <item x="12"/>
        <item x="96"/>
        <item x="5"/>
        <item x="88"/>
        <item x="63"/>
        <item x="95"/>
        <item x="90"/>
        <item x="94"/>
        <item x="93"/>
        <item x="102"/>
        <item x="103"/>
        <item x="7"/>
        <item x="6"/>
        <item x="43"/>
        <item x="87"/>
        <item x="41"/>
        <item x="125"/>
        <item x="72"/>
        <item x="24"/>
        <item x="73"/>
        <item x="117"/>
        <item x="76"/>
        <item x="52"/>
        <item x="75"/>
        <item x="122"/>
        <item x="74"/>
        <item x="49"/>
        <item x="121"/>
        <item x="127"/>
        <item x="55"/>
        <item x="47"/>
        <item x="119"/>
        <item x="118"/>
        <item x="123"/>
        <item x="126"/>
        <item x="9"/>
        <item x="1"/>
        <item x="10"/>
        <item x="70"/>
        <item x="84"/>
        <item x="65"/>
        <item x="23"/>
        <item x="79"/>
        <item x="44"/>
        <item x="57"/>
        <item x="40"/>
        <item x="71"/>
        <item x="62"/>
        <item x="42"/>
        <item x="61"/>
        <item x="59"/>
        <item x="58"/>
        <item x="54"/>
        <item x="46"/>
        <item x="45"/>
        <item x="53"/>
        <item x="51"/>
        <item x="98"/>
        <item x="32"/>
        <item x="11"/>
        <item x="68"/>
        <item x="66"/>
        <item x="83"/>
        <item x="56"/>
        <item x="17"/>
        <item x="80"/>
        <item x="77"/>
        <item x="16"/>
        <item x="82"/>
        <item x="86"/>
        <item x="21"/>
        <item x="22"/>
        <item x="78"/>
        <item x="81"/>
        <item x="85"/>
        <item x="124"/>
        <item x="116"/>
        <item x="89"/>
        <item x="67"/>
        <item x="120"/>
        <item x="48"/>
        <item x="69"/>
        <item x="50"/>
        <item x="19"/>
        <item x="99"/>
        <item x="20"/>
        <item x="4"/>
        <item x="111"/>
        <item x="34"/>
        <item x="110"/>
        <item x="108"/>
        <item x="113"/>
        <item x="100"/>
        <item x="114"/>
        <item x="106"/>
        <item x="35"/>
        <item x="107"/>
        <item x="39"/>
        <item x="36"/>
        <item x="109"/>
        <item x="112"/>
        <item x="115"/>
        <item x="37"/>
        <item x="38"/>
        <item x="18"/>
      </items>
    </pivotField>
    <pivotField showAll="0" defaultSubtotal="0"/>
    <pivotField axis="axisPage" multipleItemSelectionAllowed="1" showAll="0" defaultSubtotal="0">
      <items count="7">
        <item x="0"/>
        <item x="1"/>
        <item x="2"/>
        <item x="6"/>
        <item x="3"/>
        <item x="5"/>
        <item h="1" x="4"/>
      </items>
    </pivotField>
    <pivotField showAll="0" defaultSubtotal="0"/>
    <pivotField showAll="0" defaultSubtotal="0"/>
  </pivotFields>
  <rowFields count="1">
    <field x="0"/>
  </rowFields>
  <rowItems count="1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t="grand">
      <x/>
    </i>
  </rowItems>
  <colItems count="1">
    <i/>
  </colItems>
  <pageFields count="1">
    <pageField fld="2" hier="-1"/>
  </pageFields>
  <dataFields count="1">
    <dataField name="# of Respondents" fld="0" subtotal="count" baseField="0" baseItem="0"/>
  </dataFields>
  <formats count="3">
    <format dxfId="102">
      <pivotArea dataOnly="0" labelOnly="1" outline="0" axis="axisValues" fieldPosition="0"/>
    </format>
    <format dxfId="101">
      <pivotArea collapsedLevelsAreSubtotals="1" fieldPosition="0">
        <references count="1">
          <reference field="0" count="1">
            <x v="11"/>
          </reference>
        </references>
      </pivotArea>
    </format>
    <format dxfId="100">
      <pivotArea dataOnly="0" labelOnly="1" fieldPosition="0">
        <references count="1">
          <reference field="0" count="1">
            <x v="1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5" minRefreshableVersion="3" itemPrintTitles="1" createdVersion="4" indent="0" outline="1" outlineData="1" multipleFieldFilters="0" rowHeaderCaption="Livelihood Type">
  <location ref="A3:F19" firstHeaderRow="1" firstDataRow="3" firstDataCol="1"/>
  <pivotFields count="18">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n="Female" x="1"/>
        <item n="Male" x="0"/>
      </items>
    </pivotField>
    <pivotField dataField="1" showAll="0"/>
    <pivotField axis="axisCol" showAll="0">
      <items count="3">
        <item x="1"/>
        <item x="0"/>
        <item t="default"/>
      </items>
    </pivotField>
    <pivotField axis="axisRow" showAll="0">
      <items count="14">
        <item x="10"/>
        <item x="12"/>
        <item x="2"/>
        <item x="4"/>
        <item x="9"/>
        <item x="3"/>
        <item x="8"/>
        <item x="7"/>
        <item x="6"/>
        <item x="0"/>
        <item x="1"/>
        <item x="5"/>
        <item x="11"/>
        <item t="default"/>
      </items>
    </pivotField>
    <pivotField showAll="0"/>
    <pivotField showAll="0"/>
  </pivotFields>
  <rowFields count="1">
    <field x="15"/>
  </rowFields>
  <rowItems count="14">
    <i>
      <x/>
    </i>
    <i>
      <x v="1"/>
    </i>
    <i>
      <x v="2"/>
    </i>
    <i>
      <x v="3"/>
    </i>
    <i>
      <x v="4"/>
    </i>
    <i>
      <x v="5"/>
    </i>
    <i>
      <x v="6"/>
    </i>
    <i>
      <x v="7"/>
    </i>
    <i>
      <x v="8"/>
    </i>
    <i>
      <x v="9"/>
    </i>
    <i>
      <x v="10"/>
    </i>
    <i>
      <x v="11"/>
    </i>
    <i>
      <x v="12"/>
    </i>
    <i t="grand">
      <x/>
    </i>
  </rowItems>
  <colFields count="2">
    <field x="12"/>
    <field x="14"/>
  </colFields>
  <colItems count="5">
    <i>
      <x/>
      <x/>
    </i>
    <i r="1">
      <x v="1"/>
    </i>
    <i>
      <x v="1"/>
      <x/>
    </i>
    <i r="1">
      <x v="1"/>
    </i>
    <i t="grand">
      <x/>
    </i>
  </colItems>
  <dataFields count="1">
    <dataField name="Choose Gender" fld="1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33"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L3:O7"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s>
  <rowFields count="1">
    <field x="0"/>
  </rowFields>
  <rowItems count="3">
    <i>
      <x/>
    </i>
    <i>
      <x v="1"/>
    </i>
    <i t="grand">
      <x/>
    </i>
  </rowItems>
  <colFields count="1">
    <field x="58"/>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1"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G56:J60"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x="0"/>
        <item x="1"/>
      </items>
    </pivotField>
    <pivotField showAll="0" defaultSubtotal="0">
      <items count="2">
        <item x="0"/>
        <item x="1"/>
      </items>
    </pivotField>
    <pivotField showAll="0" defaultSubtotal="0">
      <items count="2">
        <item x="0"/>
        <item x="1"/>
      </items>
    </pivotField>
    <pivotField axis="axisCol" showAll="0" defaultSubtotal="0">
      <items count="2">
        <item x="0"/>
        <item x="1"/>
      </items>
    </pivotField>
    <pivotField showAll="0" defaultSubtotal="0"/>
    <pivotField showAll="0" defaultSubtotal="0"/>
    <pivotField showAll="0" defaultSubtotal="0"/>
    <pivotField showAll="0" defaultSubtotal="0"/>
  </pivotFields>
  <rowFields count="1">
    <field x="0"/>
  </rowFields>
  <rowItems count="3">
    <i>
      <x/>
    </i>
    <i>
      <x v="1"/>
    </i>
    <i t="grand">
      <x/>
    </i>
  </rowItems>
  <colFields count="1">
    <field x="56"/>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7"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0" firstHeaderRow="1" firstDataRow="2" firstDataCol="1"/>
  <pivotFields count="61">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multipleItemSelectionAllowed="1" showAll="0" defaultSubtotal="0"/>
    <pivotField numFmtId="49"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31"/>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7"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G3:J23" firstHeaderRow="1" firstDataRow="2" firstDataCol="1"/>
  <pivotFields count="61">
    <pivotField axis="axisRow" dataField="1" showAll="0">
      <items count="3">
        <item x="0"/>
        <item x="1"/>
        <item t="default"/>
      </items>
    </pivotField>
    <pivotField axis="axisRow"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52"/>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32"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G65:J69"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x="0"/>
        <item x="1"/>
      </items>
    </pivotField>
    <pivotField showAll="0" defaultSubtotal="0">
      <items count="2">
        <item x="0"/>
        <item x="1"/>
      </items>
    </pivotField>
    <pivotField showAll="0" defaultSubtotal="0">
      <items count="2">
        <item x="0"/>
        <item x="1"/>
      </items>
    </pivotField>
    <pivotField showAll="0" defaultSubtotal="0"/>
    <pivotField axis="axisCol" showAll="0" defaultSubtotal="0">
      <items count="2">
        <item x="0"/>
        <item x="1"/>
      </items>
    </pivotField>
    <pivotField showAll="0" defaultSubtotal="0"/>
    <pivotField showAll="0" defaultSubtotal="0"/>
    <pivotField showAll="0" defaultSubtotal="0"/>
  </pivotFields>
  <rowFields count="1">
    <field x="0"/>
  </rowFields>
  <rowItems count="3">
    <i>
      <x/>
    </i>
    <i>
      <x v="1"/>
    </i>
    <i t="grand">
      <x/>
    </i>
  </rowItems>
  <colFields count="1">
    <field x="57"/>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le6"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D22" firstHeaderRow="0" firstDataRow="1" firstDataCol="1"/>
  <pivotFields count="61">
    <pivotField axis="axisRow" showAll="0">
      <items count="3">
        <item x="0"/>
        <item x="1"/>
        <item t="default"/>
      </items>
    </pivotField>
    <pivotField axis="axisRow"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2"/>
  </colFields>
  <colItems count="3">
    <i>
      <x/>
    </i>
    <i i="1">
      <x v="1"/>
    </i>
    <i i="2">
      <x v="2"/>
    </i>
  </colItems>
  <dataFields count="3">
    <dataField name="Attending Male Students" fld="49" baseField="0" baseItem="0"/>
    <dataField name="Attending Female Students" fld="50" baseField="0" baseItem="0"/>
    <dataField name="# of Teachers" fld="51"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PivotTable4"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38:D42" firstHeaderRow="1" firstDataRow="2" firstDataCol="1"/>
  <pivotFields count="61">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multipleItemSelectionAllowed="1" showAll="0" defaultSubtotal="0"/>
    <pivotField numFmtId="49" showAll="0" defaultSubtotal="0"/>
    <pivotField showAll="0" defaultSubtotal="0"/>
    <pivotField showAll="0" defaultSubtotal="0"/>
    <pivotField showAll="0" defaultSubtotal="0"/>
    <pivotField showAll="0" defaultSubtotal="0"/>
    <pivotField axis="axisCol" multipleItemSelectionAllowe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9"/>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PivotTable5"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47:D51" firstHeaderRow="1" firstDataRow="2" firstDataCol="1"/>
  <pivotFields count="61">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multipleItemSelectionAllowed="1" showAll="0" defaultSubtotal="0"/>
    <pivotField numFmtId="49"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le29"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G38:J42"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x="0"/>
        <item x="1"/>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54"/>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Agencies">
  <location ref="J3:K9" firstHeaderRow="1" firstDataRow="1" firstDataCol="1"/>
  <pivotFields count="196">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5">
        <item x="0"/>
        <item x="2"/>
        <item x="4"/>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7"/>
  </rowFields>
  <rowItems count="6">
    <i>
      <x/>
    </i>
    <i>
      <x v="1"/>
    </i>
    <i>
      <x v="2"/>
    </i>
    <i>
      <x v="3"/>
    </i>
    <i>
      <x v="4"/>
    </i>
    <i t="grand">
      <x/>
    </i>
  </rowItems>
  <colItems count="1">
    <i/>
  </colItems>
  <dataFields count="1">
    <dataField name="Profiled Camps" fld="3" subtotal="count" baseField="0" baseItem="0"/>
  </dataFields>
  <formats count="2">
    <format dxfId="104">
      <pivotArea dataOnly="0" labelOnly="1" outline="0" axis="axisValues" fieldPosition="0"/>
    </format>
    <format dxfId="103">
      <pivotArea field="27" type="button" dataOnly="0" labelOnly="1" outline="0" axis="axisRow"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9:D33" firstHeaderRow="1" firstDataRow="2" firstDataCol="1"/>
  <pivotFields count="61">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axis="axisCol" multipleItemSelectionAllowed="1" showAll="0" defaultSubtotal="0">
      <items count="2">
        <item x="0"/>
        <item x="1"/>
      </items>
    </pivotField>
    <pivotField numFmtId="49"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PivotTable28"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G29:J33"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53"/>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PivotTable34"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L11:O15"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axis="axisCol" showAll="0" defaultSubtotal="0">
      <items count="2">
        <item x="0"/>
        <item x="1"/>
      </items>
    </pivotField>
    <pivotField showAll="0" defaultSubtotal="0"/>
  </pivotFields>
  <rowFields count="1">
    <field x="0"/>
  </rowFields>
  <rowItems count="3">
    <i>
      <x/>
    </i>
    <i>
      <x v="1"/>
    </i>
    <i t="grand">
      <x/>
    </i>
  </rowItems>
  <colFields count="1">
    <field x="59"/>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PivotTable30"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G47:J51"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x="0"/>
        <item x="1"/>
      </items>
    </pivotField>
    <pivotField showAll="0" defaultSubtotal="0">
      <items count="2">
        <item x="0"/>
        <item x="1"/>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55"/>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PivotTable35"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L19:O23" firstHeaderRow="1" firstDataRow="2" firstDataCol="1"/>
  <pivotFields count="61">
    <pivotField axis="axisRow" dataField="1" showAll="0">
      <items count="3">
        <item x="0"/>
        <item x="1"/>
        <item t="default"/>
      </items>
    </pivotField>
    <pivotField showAll="0">
      <items count="17">
        <item x="3"/>
        <item x="10"/>
        <item x="0"/>
        <item x="12"/>
        <item x="1"/>
        <item x="15"/>
        <item x="8"/>
        <item x="9"/>
        <item x="2"/>
        <item x="13"/>
        <item x="5"/>
        <item x="11"/>
        <item x="14"/>
        <item x="6"/>
        <item x="4"/>
        <item x="7"/>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x="0"/>
        <item x="1"/>
      </items>
    </pivotField>
    <pivotField axis="axisCol" showAll="0" defaultSubtotal="0">
      <items count="2">
        <item x="0"/>
        <item x="1"/>
      </items>
    </pivotField>
  </pivotFields>
  <rowFields count="1">
    <field x="0"/>
  </rowFields>
  <rowItems count="3">
    <i>
      <x/>
    </i>
    <i>
      <x v="1"/>
    </i>
    <i t="grand">
      <x/>
    </i>
  </rowItems>
  <colFields count="1">
    <field x="60"/>
  </colFields>
  <colItems count="3">
    <i>
      <x/>
    </i>
    <i>
      <x v="1"/>
    </i>
    <i t="grand">
      <x/>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PivotTable26"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13:J16" firstHeaderRow="0" firstDataRow="1" firstDataCol="1"/>
  <pivotFields count="38">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pivotField showAll="0" defaultSubtotal="0"/>
    <pivotField showAll="0" defaultSubtotal="0"/>
    <pivotField showAll="0" defaultSubtotal="0"/>
    <pivotField dataField="1" showAll="0" defaultSubtotal="0"/>
    <pivotField dataField="1" showAll="0" defaultSubtotal="0"/>
  </pivotFields>
  <rowFields count="1">
    <field x="0"/>
  </rowFields>
  <rowItems count="3">
    <i>
      <x/>
    </i>
    <i>
      <x v="1"/>
    </i>
    <i t="grand">
      <x/>
    </i>
  </rowItems>
  <colFields count="1">
    <field x="-2"/>
  </colFields>
  <colItems count="2">
    <i>
      <x/>
    </i>
    <i i="1">
      <x v="1"/>
    </i>
  </colItems>
  <dataFields count="2">
    <dataField name="Males" fld="36" baseField="0" baseItem="0"/>
    <dataField name="Females" fld="37"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PivotTable25"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4:K8" firstHeaderRow="1" firstDataRow="2" firstDataCol="1"/>
  <pivotFields count="38">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31"/>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PivotTable8"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13:F17" firstHeaderRow="1" firstDataRow="2" firstDataCol="1"/>
  <pivotFields count="38">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axis="axisCol" showAll="0">
      <items count="5">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2"/>
  </colFields>
  <colItems count="5">
    <i>
      <x/>
    </i>
    <i>
      <x v="1"/>
    </i>
    <i>
      <x v="2"/>
    </i>
    <i>
      <x v="3"/>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PivotTable7"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4:D8" firstHeaderRow="1" firstDataRow="2" firstDataCol="1"/>
  <pivotFields count="38">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8"/>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PivotTable9"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22:D26" firstHeaderRow="1" firstDataRow="2" firstDataCol="1"/>
  <pivotFields count="38">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9" cacheId="1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rowHeaderCaption="Accomodation Type">
  <location ref="J17:K21" firstHeaderRow="1" firstDataRow="1" firstDataCol="1" rowPageCount="2" colPageCount="1"/>
  <pivotFields count="45">
    <pivotField axis="axisPage" multipleItemSelectionAllowed="1" showAll="0" defaultSubtotal="0">
      <items count="2">
        <item h="1" x="1"/>
        <item x="0"/>
      </items>
    </pivotField>
    <pivotField dataField="1"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pivotField showAll="0"/>
    <pivotField showAll="0" defaultSubtotal="0"/>
    <pivotField showAll="0"/>
    <pivotField axis="axisPage" multipleItemSelectionAllowed="1" showAll="0" defaultSubtotal="0">
      <items count="2">
        <item h="1" x="1"/>
        <item x="0"/>
      </items>
    </pivotField>
    <pivotField axis="axisRow" showAll="0">
      <items count="6">
        <item x="2"/>
        <item x="1"/>
        <item x="0"/>
        <item x="4"/>
        <item x="3"/>
        <item t="default"/>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1"/>
  </rowFields>
  <rowItems count="4">
    <i>
      <x/>
    </i>
    <i>
      <x v="1"/>
    </i>
    <i>
      <x v="2"/>
    </i>
    <i t="grand">
      <x/>
    </i>
  </rowItems>
  <colItems count="1">
    <i/>
  </colItems>
  <pageFields count="2">
    <pageField fld="0" hier="-1"/>
    <pageField fld="20" hier="-1"/>
  </pageFields>
  <dataFields count="1">
    <dataField name="Total " fld="1" subtotal="count" baseField="0" baseItem="0"/>
  </dataFields>
  <formats count="5">
    <format dxfId="109">
      <pivotArea dataOnly="0" labelOnly="1" outline="0" axis="axisValues" fieldPosition="0"/>
    </format>
    <format dxfId="108">
      <pivotArea collapsedLevelsAreSubtotals="1" fieldPosition="0">
        <references count="1">
          <reference field="21" count="1">
            <x v="1"/>
          </reference>
        </references>
      </pivotArea>
    </format>
    <format dxfId="107">
      <pivotArea dataOnly="0" labelOnly="1" fieldPosition="0">
        <references count="1">
          <reference field="21" count="1">
            <x v="1"/>
          </reference>
        </references>
      </pivotArea>
    </format>
    <format dxfId="106">
      <pivotArea collapsedLevelsAreSubtotals="1" fieldPosition="0">
        <references count="1">
          <reference field="21" count="1">
            <x v="1"/>
          </reference>
        </references>
      </pivotArea>
    </format>
    <format dxfId="105">
      <pivotArea dataOnly="0" labelOnly="1" fieldPosition="0">
        <references count="1">
          <reference field="21" count="1">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J4:M8"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3:D7"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PivotTable18"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O13:R17"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axis="axisCol" showAll="0" defaultSubtotal="0">
      <items count="2">
        <item x="0"/>
        <item x="1"/>
      </items>
    </pivotField>
  </pivotFields>
  <rowFields count="1">
    <field x="0"/>
  </rowFields>
  <rowItems count="3">
    <i>
      <x/>
    </i>
    <i>
      <x v="1"/>
    </i>
    <i t="grand">
      <x/>
    </i>
  </rowItems>
  <colFields count="1">
    <field x="3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Health facility">
  <location ref="A12:G24" firstHeaderRow="1" firstDataRow="3" firstDataCol="1"/>
  <pivotFields count="34">
    <pivotField axis="axisCol"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5"/>
        <item x="0"/>
        <item x="1"/>
        <item x="2"/>
        <item x="3"/>
        <item x="4"/>
        <item x="6"/>
        <item x="7"/>
        <item x="8"/>
        <item t="default"/>
      </items>
    </pivotField>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21"/>
  </rowFields>
  <rowItems count="10">
    <i>
      <x/>
    </i>
    <i>
      <x v="1"/>
    </i>
    <i>
      <x v="2"/>
    </i>
    <i>
      <x v="3"/>
    </i>
    <i>
      <x v="4"/>
    </i>
    <i>
      <x v="5"/>
    </i>
    <i>
      <x v="6"/>
    </i>
    <i>
      <x v="7"/>
    </i>
    <i>
      <x v="8"/>
    </i>
    <i t="grand">
      <x/>
    </i>
  </rowItems>
  <colFields count="2">
    <field x="0"/>
    <field x="-2"/>
  </colFields>
  <colItems count="6">
    <i>
      <x/>
      <x/>
    </i>
    <i r="1" i="1">
      <x v="1"/>
    </i>
    <i>
      <x v="1"/>
      <x/>
    </i>
    <i r="1" i="1">
      <x v="1"/>
    </i>
    <i t="grand">
      <x/>
    </i>
    <i t="grand" i="1">
      <x/>
    </i>
  </colItems>
  <dataFields count="2">
    <dataField name="# of camps" fld="3" subtotal="count" baseField="0" baseItem="0"/>
    <dataField name="%" fld="3" subtotal="count" showDataAs="percentOfTotal" baseField="21" baseItem="0" numFmtId="9"/>
  </dataFields>
  <formats count="2">
    <format dxfId="68">
      <pivotArea field="21" grandCol="1" collapsedLevelsAreSubtotals="1" axis="axisRow" fieldPosition="0">
        <references count="2">
          <reference field="4294967294" count="2" selected="0">
            <x v="0"/>
            <x v="1"/>
          </reference>
          <reference field="21" count="1">
            <x v="1"/>
          </reference>
        </references>
      </pivotArea>
    </format>
    <format dxfId="67">
      <pivotArea field="21" grandCol="1" collapsedLevelsAreSubtotals="1" axis="axisRow" fieldPosition="0">
        <references count="2">
          <reference field="4294967294" count="2" selected="0">
            <x v="0"/>
            <x v="1"/>
          </reference>
          <reference field="21" count="2">
            <x v="2"/>
            <x v="3"/>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PivotTable19"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J22:M26"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8"/>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PivotTable17"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J13:M17"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7"/>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PivotTable16"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O4:R8"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2">
        <item x="0"/>
        <item x="1"/>
      </items>
    </pivotField>
    <pivotField showAll="0" defaultSubtotal="0"/>
    <pivotField showAll="0" defaultSubtotal="0"/>
  </pivotFields>
  <rowFields count="1">
    <field x="0"/>
  </rowFields>
  <rowItems count="3">
    <i>
      <x/>
    </i>
    <i>
      <x v="1"/>
    </i>
    <i t="grand">
      <x/>
    </i>
  </rowItems>
  <colFields count="1">
    <field x="31"/>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28:I32"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items count="3">
        <item x="1"/>
        <item x="0"/>
        <item t="default"/>
      </items>
    </pivotField>
    <pivotField showAll="0"/>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28:D32"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4"/>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O22:R26"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Col" showAll="0" defaultSubtotal="0">
      <items count="2">
        <item x="0"/>
        <item x="1"/>
      </items>
    </pivotField>
    <pivotField showAll="0" defaultSubtotal="0"/>
    <pivotField showAll="0" defaultSubtotal="0"/>
    <pivotField showAll="0" defaultSubtotal="0"/>
  </pivotFields>
  <rowFields count="1">
    <field x="0"/>
  </rowFields>
  <rowItems count="3">
    <i>
      <x/>
    </i>
    <i>
      <x v="1"/>
    </i>
    <i t="grand">
      <x/>
    </i>
  </rowItems>
  <colFields count="1">
    <field x="30"/>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Township / Camp">
  <location ref="A31:E39" firstHeaderRow="1" firstDataRow="2" firstDataCol="1"/>
  <pivotFields count="5">
    <pivotField dataField="1" showAll="0" defaultSubtotal="0"/>
    <pivotField showAll="0" defaultSubtotal="0"/>
    <pivotField axis="axisRow" showAll="0" defaultSubtotal="0">
      <items count="7">
        <item x="0"/>
        <item x="1"/>
        <item x="2"/>
        <item x="6"/>
        <item x="3"/>
        <item x="5"/>
        <item x="4"/>
      </items>
    </pivotField>
    <pivotField axis="axisCol" showAll="0" sortType="ascending" defaultSubtotal="0">
      <items count="4">
        <item x="2"/>
        <item x="1"/>
        <item x="0"/>
        <item h="1" x="3"/>
      </items>
    </pivotField>
    <pivotField showAll="0" defaultSubtotal="0"/>
  </pivotFields>
  <rowFields count="1">
    <field x="2"/>
  </rowFields>
  <rowItems count="7">
    <i>
      <x/>
    </i>
    <i>
      <x v="1"/>
    </i>
    <i>
      <x v="2"/>
    </i>
    <i>
      <x v="3"/>
    </i>
    <i>
      <x v="4"/>
    </i>
    <i>
      <x v="5"/>
    </i>
    <i t="grand">
      <x/>
    </i>
  </rowItems>
  <colFields count="1">
    <field x="3"/>
  </colFields>
  <colItems count="4">
    <i>
      <x/>
    </i>
    <i>
      <x v="1"/>
    </i>
    <i>
      <x v="2"/>
    </i>
    <i t="grand">
      <x/>
    </i>
  </colItems>
  <dataFields count="1">
    <dataField name="Count of CampName" fld="0" subtotal="count" baseField="0" baseItem="0"/>
  </dataFields>
  <formats count="1">
    <format dxfId="110">
      <pivotArea dataOnly="0" labelOnly="1" outline="0" axis="axisValues"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37:I41"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6"/>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37:D41" firstHeaderRow="1" firstDataRow="2" firstDataCol="1"/>
  <pivotFields count="34">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2">
        <item x="0"/>
        <item x="1"/>
      </items>
    </pivotField>
    <pivotField showAll="0" defaultSubtotal="0"/>
    <pivotField showAll="0" defaultSubtotal="0"/>
    <pivotField showAll="0" defaultSubtotal="0"/>
    <pivotField showAll="0" defaultSubtotal="0"/>
  </pivotFields>
  <rowFields count="1">
    <field x="0"/>
  </rowFields>
  <rowItems count="3">
    <i>
      <x/>
    </i>
    <i>
      <x v="1"/>
    </i>
    <i t="grand">
      <x/>
    </i>
  </rowItems>
  <colFields count="1">
    <field x="29"/>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PivotTable11"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41:K45"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axis="axisCol" showAll="0" defaultSubtotal="0">
      <items count="2">
        <item x="1"/>
        <item x="0"/>
      </items>
    </pivotField>
    <pivotField showAll="0" defaultSubtotal="0"/>
    <pivotField showAll="0" defaultSubtotal="0"/>
  </pivotFields>
  <rowFields count="1">
    <field x="0"/>
  </rowFields>
  <rowItems count="3">
    <i>
      <x/>
    </i>
    <i>
      <x v="1"/>
    </i>
    <i t="grand">
      <x/>
    </i>
  </rowItems>
  <colFields count="1">
    <field x="32"/>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PivotTable4"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13:M17"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items count="4">
        <item n="Daily" x="2"/>
        <item n="2-3 days per week" x="1"/>
        <item n="weekly" x="3"/>
        <item x="0"/>
      </items>
    </pivotField>
    <pivotField showAll="0" defaultSubtotal="0"/>
    <pivotField showAll="0" defaultSubtotal="0"/>
    <pivotField axis="axisCol" showAll="0" defaultSubtotal="0">
      <items count="4">
        <item n="Daily" x="3"/>
        <item n="2-3 days per week" x="2"/>
        <item n="weekly"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6"/>
  </colFields>
  <colItems count="5">
    <i>
      <x/>
    </i>
    <i>
      <x v="1"/>
    </i>
    <i>
      <x v="2"/>
    </i>
    <i>
      <x v="3"/>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PivotTable9"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32:D36"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8"/>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PivotTable12"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50:K54"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1"/>
        <item x="0"/>
      </items>
    </pivotField>
    <pivotField axis="axisCol" showAll="0" defaultSubtotal="0">
      <items count="2">
        <item x="1"/>
        <item x="0"/>
      </items>
    </pivotField>
    <pivotField showAll="0" defaultSubtotal="0"/>
  </pivotFields>
  <rowFields count="1">
    <field x="0"/>
  </rowFields>
  <rowItems count="3">
    <i>
      <x/>
    </i>
    <i>
      <x v="1"/>
    </i>
    <i t="grand">
      <x/>
    </i>
  </rowItems>
  <colFields count="1">
    <field x="3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PivotTable10"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32:K36"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s>
  <rowFields count="1">
    <field x="0"/>
  </rowFields>
  <rowItems count="3">
    <i>
      <x/>
    </i>
    <i>
      <x v="1"/>
    </i>
    <i t="grand">
      <x/>
    </i>
  </rowItems>
  <colFields count="1">
    <field x="31"/>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PivotTable5"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4:K8"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PivotTable8"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41:F45"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items count="4">
        <item n="Daily" x="2"/>
        <item n="2-3 days per week" x="1"/>
        <item n="weekly" x="3"/>
        <item x="0"/>
      </items>
    </pivotField>
    <pivotField showAll="0" defaultSubtotal="0"/>
    <pivotField showAll="0" defaultSubtotal="0"/>
    <pivotField showAll="0" defaultSubtotal="0"/>
    <pivotField showAll="0" defaultSubtotal="0"/>
    <pivotField showAll="0" defaultSubtotal="0">
      <items count="2">
        <item x="0"/>
        <item x="1"/>
      </items>
    </pivotField>
    <pivotField axis="axisCol" showAll="0" defaultSubtotal="0">
      <items count="4">
        <item n="Daily" x="3"/>
        <item n="2-3 days per week" x="1"/>
        <item n="Weekly" x="2"/>
        <item x="0"/>
      </items>
    </pivotField>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9"/>
  </colFields>
  <colItems count="5">
    <i>
      <x/>
    </i>
    <i>
      <x v="1"/>
    </i>
    <i>
      <x v="2"/>
    </i>
    <i>
      <x v="3"/>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13:F17"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axis="axisCol" showAll="0" defaultSubtotal="0">
      <items count="4">
        <item n="Daily" x="2"/>
        <item n="2-3 days per week" x="1"/>
        <item n="weekly" x="3"/>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3"/>
  </colFields>
  <colItems count="5">
    <i>
      <x/>
    </i>
    <i>
      <x v="1"/>
    </i>
    <i>
      <x v="2"/>
    </i>
    <i>
      <x v="3"/>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5"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location ref="L22:M26"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h="1" x="0"/>
        <item x="1"/>
      </items>
    </pivotField>
    <pivotField showAll="0" defaultSubtotal="0">
      <items count="2">
        <item h="1" x="0"/>
        <item x="1"/>
      </items>
    </pivotField>
    <pivotField axis="axisCol"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85"/>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PivotTable13"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59:K63"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items count="2">
        <item x="1"/>
        <item x="0"/>
      </items>
    </pivotField>
    <pivotField showAll="0" defaultSubtotal="0">
      <items count="2">
        <item x="1"/>
        <item x="0"/>
      </items>
    </pivotField>
    <pivotField showAll="0" defaultSubtotal="0">
      <items count="2">
        <item x="1"/>
        <item x="0"/>
      </items>
    </pivotField>
    <pivotField axis="axisCol" showAll="0" defaultSubtotal="0">
      <items count="2">
        <item x="0"/>
        <item x="1"/>
      </items>
    </pivotField>
  </pivotFields>
  <rowFields count="1">
    <field x="0"/>
  </rowFields>
  <rowItems count="3">
    <i>
      <x/>
    </i>
    <i>
      <x v="1"/>
    </i>
    <i t="grand">
      <x/>
    </i>
  </rowItems>
  <colFields count="1">
    <field x="34"/>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PivotTable7"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4:D8"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2"/>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PivotTable2"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22:F26"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items count="4">
        <item n="Daily" x="2"/>
        <item n="2-3 days per week" x="1"/>
        <item n="weekly" x="3"/>
        <item x="0"/>
      </items>
    </pivotField>
    <pivotField axis="axisCol" showAll="0" defaultSubtotal="0">
      <items count="4">
        <item x="1"/>
        <item x="2"/>
        <item x="3"/>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4"/>
  </colFields>
  <colItems count="5">
    <i>
      <x/>
    </i>
    <i>
      <x v="1"/>
    </i>
    <i>
      <x v="2"/>
    </i>
    <i>
      <x v="3"/>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PivotTable3" cacheId="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H22:L26" firstHeaderRow="1" firstDataRow="2" firstDataCol="1"/>
  <pivotFields count="35">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defaultSubtotal="0">
      <items count="2">
        <item x="0"/>
        <item x="1"/>
      </items>
    </pivotField>
    <pivotField showAll="0" defaultSubtotal="0">
      <items count="4">
        <item n="Daily" x="2"/>
        <item n="2-3 days per week" x="1"/>
        <item n="weekly" x="3"/>
        <item x="0"/>
      </items>
    </pivotField>
    <pivotField showAll="0" defaultSubtotal="0">
      <items count="4">
        <item x="1"/>
        <item x="2"/>
        <item x="3"/>
        <item x="0"/>
      </items>
    </pivotField>
    <pivotField showAll="0" defaultSubtotal="0"/>
    <pivotField showAll="0" defaultSubtotal="0"/>
    <pivotField axis="axisCol" showAll="0" defaultSubtotal="0">
      <items count="3">
        <item x="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7"/>
  </colFields>
  <colItems count="4">
    <i>
      <x/>
    </i>
    <i>
      <x v="1"/>
    </i>
    <i>
      <x v="2"/>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PivotTable9"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4:G23" firstHeaderRow="0" firstDataRow="1" firstDataCol="1"/>
  <pivotFields count="29">
    <pivotField axis="axisRow" showAll="0">
      <items count="3">
        <item x="0"/>
        <item x="1"/>
        <item t="default"/>
      </items>
    </pivotField>
    <pivotField axis="axisRow" showAll="0">
      <items count="17">
        <item x="1"/>
        <item x="4"/>
        <item x="0"/>
        <item x="7"/>
        <item x="3"/>
        <item x="10"/>
        <item x="8"/>
        <item x="14"/>
        <item x="6"/>
        <item x="15"/>
        <item x="5"/>
        <item x="12"/>
        <item x="11"/>
        <item x="9"/>
        <item x="1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2"/>
  </colFields>
  <colItems count="6">
    <i>
      <x/>
    </i>
    <i i="1">
      <x v="1"/>
    </i>
    <i i="2">
      <x v="2"/>
    </i>
    <i i="3">
      <x v="3"/>
    </i>
    <i i="4">
      <x v="4"/>
    </i>
    <i i="5">
      <x v="5"/>
    </i>
  </colItems>
  <dataFields count="6">
    <dataField name="# of HHs" fld="26" baseField="1" baseItem="6"/>
    <dataField name="%" fld="26" showDataAs="percentOfTotal" baseField="0" baseItem="0" numFmtId="9"/>
    <dataField name="major repairs" fld="27" subtotal="count" baseField="1" baseItem="6"/>
    <dataField name="%'" fld="27" showDataAs="percentOfTotal" baseField="0" baseItem="0" numFmtId="9"/>
    <dataField name="minor repairs" fld="28" baseField="1" baseItem="6"/>
    <dataField name="% " fld="28" showDataAs="percentOfTotal" baseField="0" baseItem="0" numFmtId="9"/>
  </dataFields>
  <formats count="27">
    <format dxfId="34">
      <pivotArea dataOnly="0" labelOnly="1" outline="0" fieldPosition="0">
        <references count="1">
          <reference field="4294967294" count="1">
            <x v="2"/>
          </reference>
        </references>
      </pivotArea>
    </format>
    <format dxfId="33">
      <pivotArea outline="0" fieldPosition="0">
        <references count="1">
          <reference field="4294967294" count="1">
            <x v="1"/>
          </reference>
        </references>
      </pivotArea>
    </format>
    <format dxfId="32">
      <pivotArea outline="0" fieldPosition="0">
        <references count="1">
          <reference field="4294967294" count="1">
            <x v="3"/>
          </reference>
        </references>
      </pivotArea>
    </format>
    <format dxfId="31">
      <pivotArea outline="0" fieldPosition="0">
        <references count="1">
          <reference field="4294967294" count="1">
            <x v="5"/>
          </reference>
        </references>
      </pivotArea>
    </format>
    <format dxfId="30">
      <pivotArea dataOnly="0" labelOnly="1" outline="0" fieldPosition="0">
        <references count="1">
          <reference field="4294967294" count="2">
            <x v="0"/>
            <x v="1"/>
          </reference>
        </references>
      </pivotArea>
    </format>
    <format dxfId="29">
      <pivotArea outline="0" collapsedLevelsAreSubtotals="1" fieldPosition="0"/>
    </format>
    <format dxfId="28">
      <pivotArea dataOnly="0" labelOnly="1" outline="0" fieldPosition="0">
        <references count="1">
          <reference field="4294967294" count="4">
            <x v="2"/>
            <x v="3"/>
            <x v="4"/>
            <x v="5"/>
          </reference>
        </references>
      </pivotArea>
    </format>
    <format dxfId="27">
      <pivotArea dataOnly="0" labelOnly="1" outline="0" fieldPosition="0">
        <references count="1">
          <reference field="4294967294" count="4">
            <x v="2"/>
            <x v="3"/>
            <x v="4"/>
            <x v="5"/>
          </reference>
        </references>
      </pivotArea>
    </format>
    <format dxfId="26">
      <pivotArea collapsedLevelsAreSubtotals="1" fieldPosition="0">
        <references count="3">
          <reference field="4294967294" count="2" selected="0">
            <x v="0"/>
            <x v="1"/>
          </reference>
          <reference field="0" count="1" selected="0">
            <x v="0"/>
          </reference>
          <reference field="1" count="1">
            <x v="15"/>
          </reference>
        </references>
      </pivotArea>
    </format>
    <format dxfId="25">
      <pivotArea dataOnly="0" labelOnly="1" fieldPosition="0">
        <references count="2">
          <reference field="0" count="1" selected="0">
            <x v="0"/>
          </reference>
          <reference field="1" count="1">
            <x v="15"/>
          </reference>
        </references>
      </pivotArea>
    </format>
    <format dxfId="24">
      <pivotArea collapsedLevelsAreSubtotals="1" fieldPosition="0">
        <references count="2">
          <reference field="0" count="1" selected="0">
            <x v="0"/>
          </reference>
          <reference field="1" count="1">
            <x v="8"/>
          </reference>
        </references>
      </pivotArea>
    </format>
    <format dxfId="23">
      <pivotArea dataOnly="0" labelOnly="1" fieldPosition="0">
        <references count="2">
          <reference field="0" count="1" selected="0">
            <x v="0"/>
          </reference>
          <reference field="1" count="1">
            <x v="8"/>
          </reference>
        </references>
      </pivotArea>
    </format>
    <format dxfId="22">
      <pivotArea collapsedLevelsAreSubtotals="1" fieldPosition="0">
        <references count="3">
          <reference field="4294967294" count="5" selected="0">
            <x v="1"/>
            <x v="2"/>
            <x v="3"/>
            <x v="4"/>
            <x v="5"/>
          </reference>
          <reference field="0" count="1" selected="0">
            <x v="0"/>
          </reference>
          <reference field="1" count="1">
            <x v="15"/>
          </reference>
        </references>
      </pivotArea>
    </format>
    <format dxfId="21">
      <pivotArea collapsedLevelsAreSubtotals="1" fieldPosition="0">
        <references count="2">
          <reference field="0" count="1" selected="0">
            <x v="1"/>
          </reference>
          <reference field="1" count="1">
            <x v="3"/>
          </reference>
        </references>
      </pivotArea>
    </format>
    <format dxfId="20">
      <pivotArea dataOnly="0" labelOnly="1" fieldPosition="0">
        <references count="2">
          <reference field="0" count="1" selected="0">
            <x v="1"/>
          </reference>
          <reference field="1" count="1">
            <x v="3"/>
          </reference>
        </references>
      </pivotArea>
    </format>
    <format dxfId="19">
      <pivotArea field="0" grandRow="1" outline="0" collapsedLevelsAreSubtotals="1" axis="axisRow" fieldPosition="0">
        <references count="1">
          <reference field="4294967294" count="1" selected="0">
            <x v="0"/>
          </reference>
        </references>
      </pivotArea>
    </format>
    <format dxfId="18">
      <pivotArea dataOnly="0" labelOnly="1" grandRow="1" outline="0" fieldPosition="0"/>
    </format>
    <format dxfId="17">
      <pivotArea field="0" grandRow="1" outline="0" collapsedLevelsAreSubtotals="1" axis="axisRow" fieldPosition="0">
        <references count="1">
          <reference field="4294967294" count="1" selected="0">
            <x v="0"/>
          </reference>
        </references>
      </pivotArea>
    </format>
    <format dxfId="16">
      <pivotArea dataOnly="0" labelOnly="1" grandRow="1" outline="0" fieldPosition="0"/>
    </format>
    <format dxfId="15">
      <pivotArea field="0" grandRow="1" outline="0" collapsedLevelsAreSubtotals="1" axis="axisRow" fieldPosition="0">
        <references count="1">
          <reference field="4294967294" count="1" selected="0">
            <x v="0"/>
          </reference>
        </references>
      </pivotArea>
    </format>
    <format dxfId="14">
      <pivotArea dataOnly="0" labelOnly="1" grandRow="1" outline="0" fieldPosition="0"/>
    </format>
    <format dxfId="13">
      <pivotArea field="0" grandRow="1" outline="0" collapsedLevelsAreSubtotals="1" axis="axisRow" fieldPosition="0">
        <references count="1">
          <reference field="4294967294" count="1" selected="0">
            <x v="2"/>
          </reference>
        </references>
      </pivotArea>
    </format>
    <format dxfId="12">
      <pivotArea field="0" grandRow="1" outline="0" collapsedLevelsAreSubtotals="1" axis="axisRow" fieldPosition="0">
        <references count="1">
          <reference field="4294967294" count="1" selected="0">
            <x v="2"/>
          </reference>
        </references>
      </pivotArea>
    </format>
    <format dxfId="11">
      <pivotArea field="0" grandRow="1" outline="0" collapsedLevelsAreSubtotals="1" axis="axisRow" fieldPosition="0">
        <references count="1">
          <reference field="4294967294" count="1" selected="0">
            <x v="2"/>
          </reference>
        </references>
      </pivotArea>
    </format>
    <format dxfId="10">
      <pivotArea field="0" grandRow="1" outline="0" collapsedLevelsAreSubtotals="1" axis="axisRow" fieldPosition="0">
        <references count="1">
          <reference field="4294967294" count="1" selected="0">
            <x v="4"/>
          </reference>
        </references>
      </pivotArea>
    </format>
    <format dxfId="9">
      <pivotArea field="0" grandRow="1" outline="0" collapsedLevelsAreSubtotals="1" axis="axisRow" fieldPosition="0">
        <references count="1">
          <reference field="4294967294" count="1" selected="0">
            <x v="4"/>
          </reference>
        </references>
      </pivotArea>
    </format>
    <format dxfId="8">
      <pivotArea field="0" grandRow="1" outline="0" collapsedLevelsAreSubtotals="1" axis="axisRow" fieldPosition="0">
        <references count="1">
          <reference field="4294967294" count="1" selected="0">
            <x v="4"/>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PivotTable24" cacheId="5"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 Township">
  <location ref="N4:P25" firstHeaderRow="1" firstDataRow="3" firstDataCol="1"/>
  <pivotFields count="29">
    <pivotField axis="axisRow" dataField="1" showAll="0">
      <items count="3">
        <item x="0"/>
        <item x="1"/>
        <item t="default"/>
      </items>
    </pivotField>
    <pivotField axis="axisRow" showAll="0">
      <items count="17">
        <item x="1"/>
        <item x="4"/>
        <item x="0"/>
        <item x="7"/>
        <item x="3"/>
        <item x="10"/>
        <item x="8"/>
        <item x="14"/>
        <item x="6"/>
        <item x="15"/>
        <item x="5"/>
        <item x="12"/>
        <item x="11"/>
        <item x="9"/>
        <item x="1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h="1" x="0"/>
        <item x="1"/>
      </items>
    </pivotField>
    <pivotField showAll="0" defaultSubtotal="0">
      <items count="2">
        <item h="1" x="0"/>
        <item x="1"/>
      </items>
    </pivotField>
    <pivotField axis="axisCol" showAll="0" defaultSubtotal="0">
      <items count="2">
        <item h="1" x="1"/>
        <item x="0"/>
      </items>
    </pivotField>
    <pivotField showAll="0" defaultSubtotal="0"/>
    <pivotField showAll="0" defaultSubtotal="0"/>
    <pivotField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2">
    <field x="25"/>
    <field x="-2"/>
  </colFields>
  <colItems count="2">
    <i>
      <x v="1"/>
      <x/>
    </i>
    <i r="1" i="1">
      <x v="1"/>
    </i>
  </colItems>
  <dataFields count="2">
    <dataField name="# of camps" fld="0" subtotal="count" baseField="0" baseItem="0"/>
    <dataField name="%" fld="0" subtotal="count" showDataAs="percentOfTotal" baseField="0" baseItem="0" numFmtId="9"/>
  </dataFields>
  <formats count="10">
    <format dxfId="44">
      <pivotArea outline="0" collapsedLevelsAreSubtotals="1" fieldPosition="0"/>
    </format>
    <format dxfId="43">
      <pivotArea collapsedLevelsAreSubtotals="1" fieldPosition="0">
        <references count="2">
          <reference field="0" count="1" selected="0">
            <x v="0"/>
          </reference>
          <reference field="1" count="1">
            <x v="15"/>
          </reference>
        </references>
      </pivotArea>
    </format>
    <format dxfId="42">
      <pivotArea collapsedLevelsAreSubtotals="1" fieldPosition="0">
        <references count="1">
          <reference field="0" count="1">
            <x v="1"/>
          </reference>
        </references>
      </pivotArea>
    </format>
    <format dxfId="41">
      <pivotArea collapsedLevelsAreSubtotals="1" fieldPosition="0">
        <references count="2">
          <reference field="0" count="1" selected="0">
            <x v="1"/>
          </reference>
          <reference field="1" count="1">
            <x v="3"/>
          </reference>
        </references>
      </pivotArea>
    </format>
    <format dxfId="40">
      <pivotArea dataOnly="0" labelOnly="1" fieldPosition="0">
        <references count="1">
          <reference field="0" count="1">
            <x v="1"/>
          </reference>
        </references>
      </pivotArea>
    </format>
    <format dxfId="39">
      <pivotArea dataOnly="0" labelOnly="1" fieldPosition="0">
        <references count="2">
          <reference field="0" count="1" selected="0">
            <x v="0"/>
          </reference>
          <reference field="1" count="2">
            <x v="3"/>
            <x v="15"/>
          </reference>
        </references>
      </pivotArea>
    </format>
    <format dxfId="38">
      <pivotArea collapsedLevelsAreSubtotals="1" fieldPosition="0">
        <references count="2">
          <reference field="0" count="1" selected="0">
            <x v="0"/>
          </reference>
          <reference field="1" count="1">
            <x v="8"/>
          </reference>
        </references>
      </pivotArea>
    </format>
    <format dxfId="37">
      <pivotArea dataOnly="0" labelOnly="1" fieldPosition="0">
        <references count="2">
          <reference field="0" count="1" selected="0">
            <x v="0"/>
          </reference>
          <reference field="1" count="1">
            <x v="8"/>
          </reference>
        </references>
      </pivotArea>
    </format>
    <format dxfId="36">
      <pivotArea dataOnly="0" labelOnly="1" fieldPosition="0">
        <references count="2">
          <reference field="0" count="1" selected="0">
            <x v="1"/>
          </reference>
          <reference field="1" count="1">
            <x v="3"/>
          </reference>
        </references>
      </pivotArea>
    </format>
    <format dxfId="35">
      <pivotArea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PivotTable23" cacheId="5"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 Township">
  <location ref="J18:L26" firstHeaderRow="1" firstDataRow="3" firstDataCol="1"/>
  <pivotFields count="29">
    <pivotField axis="axisRow" dataField="1" showAll="0">
      <items count="3">
        <item x="0"/>
        <item x="1"/>
        <item t="default"/>
      </items>
    </pivotField>
    <pivotField axis="axisRow" showAll="0">
      <items count="17">
        <item x="1"/>
        <item x="4"/>
        <item x="0"/>
        <item x="7"/>
        <item x="3"/>
        <item x="10"/>
        <item x="8"/>
        <item x="14"/>
        <item x="6"/>
        <item x="15"/>
        <item x="5"/>
        <item x="12"/>
        <item x="11"/>
        <item x="9"/>
        <item x="1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h="1" x="0"/>
        <item x="1"/>
      </items>
    </pivotField>
    <pivotField axis="axisCol" showAll="0" defaultSubtotal="0">
      <items count="2">
        <item h="1" x="0"/>
        <item x="1"/>
      </items>
    </pivotField>
    <pivotField showAll="0" defaultSubtotal="0"/>
    <pivotField showAll="0" defaultSubtotal="0"/>
    <pivotField showAll="0" defaultSubtotal="0"/>
    <pivotField showAll="0" defaultSubtotal="0"/>
  </pivotFields>
  <rowFields count="2">
    <field x="0"/>
    <field x="1"/>
  </rowFields>
  <rowItems count="6">
    <i>
      <x/>
    </i>
    <i r="1">
      <x/>
    </i>
    <i r="1">
      <x v="4"/>
    </i>
    <i r="1">
      <x v="8"/>
    </i>
    <i r="1">
      <x v="14"/>
    </i>
    <i t="grand">
      <x/>
    </i>
  </rowItems>
  <colFields count="2">
    <field x="24"/>
    <field x="-2"/>
  </colFields>
  <colItems count="2">
    <i>
      <x v="1"/>
      <x/>
    </i>
    <i r="1" i="1">
      <x v="1"/>
    </i>
  </colItems>
  <dataFields count="2">
    <dataField name="# of camps" fld="0" subtotal="count" baseField="0" baseItem="0"/>
    <dataField name="%" fld="0" subtotal="count" showDataAs="percentOfTotal" baseField="0" baseItem="0" numFmtId="9"/>
  </dataFields>
  <formats count="11">
    <format dxfId="55">
      <pivotArea outline="0" collapsedLevelsAreSubtotals="1" fieldPosition="0"/>
    </format>
    <format dxfId="54">
      <pivotArea dataOnly="0" labelOnly="1" fieldPosition="0">
        <references count="2">
          <reference field="0" count="1" selected="0">
            <x v="1"/>
          </reference>
          <reference field="1" count="1">
            <x v="3"/>
          </reference>
        </references>
      </pivotArea>
    </format>
    <format dxfId="53">
      <pivotArea collapsedLevelsAreSubtotals="1" fieldPosition="0">
        <references count="2">
          <reference field="0" count="1" selected="0">
            <x v="0"/>
          </reference>
          <reference field="1" count="1">
            <x v="15"/>
          </reference>
        </references>
      </pivotArea>
    </format>
    <format dxfId="52">
      <pivotArea collapsedLevelsAreSubtotals="1" fieldPosition="0">
        <references count="1">
          <reference field="0" count="1">
            <x v="1"/>
          </reference>
        </references>
      </pivotArea>
    </format>
    <format dxfId="51">
      <pivotArea collapsedLevelsAreSubtotals="1" fieldPosition="0">
        <references count="2">
          <reference field="0" count="1" selected="0">
            <x v="1"/>
          </reference>
          <reference field="1" count="1">
            <x v="3"/>
          </reference>
        </references>
      </pivotArea>
    </format>
    <format dxfId="50">
      <pivotArea dataOnly="0" labelOnly="1" fieldPosition="0">
        <references count="1">
          <reference field="0" count="1">
            <x v="1"/>
          </reference>
        </references>
      </pivotArea>
    </format>
    <format dxfId="49">
      <pivotArea dataOnly="0" labelOnly="1" fieldPosition="0">
        <references count="2">
          <reference field="0" count="1" selected="0">
            <x v="0"/>
          </reference>
          <reference field="1" count="2">
            <x v="3"/>
            <x v="15"/>
          </reference>
        </references>
      </pivotArea>
    </format>
    <format dxfId="48">
      <pivotArea collapsedLevelsAreSubtotals="1" fieldPosition="0">
        <references count="2">
          <reference field="0" count="1" selected="0">
            <x v="0"/>
          </reference>
          <reference field="1" count="1">
            <x v="8"/>
          </reference>
        </references>
      </pivotArea>
    </format>
    <format dxfId="47">
      <pivotArea dataOnly="0" labelOnly="1" fieldPosition="0">
        <references count="2">
          <reference field="0" count="1" selected="0">
            <x v="0"/>
          </reference>
          <reference field="1" count="1">
            <x v="8"/>
          </reference>
        </references>
      </pivotArea>
    </format>
    <format dxfId="46">
      <pivotArea outline="0" fieldPosition="0">
        <references count="1">
          <reference field="4294967294" count="1">
            <x v="1"/>
          </reference>
        </references>
      </pivotArea>
    </format>
    <format dxfId="45">
      <pivotArea dataOnly="0" labelOnly="1" outline="0" fieldPosition="0">
        <references count="2">
          <reference field="4294967294" count="1">
            <x v="0"/>
          </reference>
          <reference field="24" count="0" selected="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PivotTable22" cacheId="5"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 Township">
  <location ref="J4:L16" firstHeaderRow="1" firstDataRow="3" firstDataCol="1"/>
  <pivotFields count="29">
    <pivotField axis="axisRow" dataField="1" showAll="0">
      <items count="3">
        <item x="0"/>
        <item x="1"/>
        <item t="default"/>
      </items>
    </pivotField>
    <pivotField axis="axisRow" showAll="0">
      <items count="17">
        <item x="1"/>
        <item x="4"/>
        <item x="0"/>
        <item x="7"/>
        <item x="3"/>
        <item x="10"/>
        <item x="8"/>
        <item x="14"/>
        <item x="6"/>
        <item x="15"/>
        <item x="5"/>
        <item x="12"/>
        <item x="11"/>
        <item x="9"/>
        <item x="1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h="1" x="0"/>
        <item x="1"/>
      </items>
    </pivotField>
    <pivotField showAll="0" defaultSubtotal="0"/>
    <pivotField showAll="0" defaultSubtotal="0"/>
    <pivotField showAll="0" defaultSubtotal="0"/>
    <pivotField showAll="0" defaultSubtotal="0"/>
    <pivotField showAll="0" defaultSubtotal="0"/>
  </pivotFields>
  <rowFields count="2">
    <field x="0"/>
    <field x="1"/>
  </rowFields>
  <rowItems count="10">
    <i>
      <x/>
    </i>
    <i r="1">
      <x/>
    </i>
    <i r="1">
      <x v="1"/>
    </i>
    <i r="1">
      <x v="2"/>
    </i>
    <i r="1">
      <x v="4"/>
    </i>
    <i r="1">
      <x v="10"/>
    </i>
    <i r="1">
      <x v="15"/>
    </i>
    <i>
      <x v="1"/>
    </i>
    <i r="1">
      <x v="3"/>
    </i>
    <i t="grand">
      <x/>
    </i>
  </rowItems>
  <colFields count="2">
    <field x="23"/>
    <field x="-2"/>
  </colFields>
  <colItems count="2">
    <i>
      <x v="1"/>
      <x/>
    </i>
    <i r="1" i="1">
      <x v="1"/>
    </i>
  </colItems>
  <dataFields count="2">
    <dataField name="# of camps" fld="0" subtotal="count" baseField="0" baseItem="0"/>
    <dataField name="%" fld="0" subtotal="count" showDataAs="percentOfTotal" baseField="0" baseItem="0" numFmtId="9"/>
  </dataFields>
  <formats count="11">
    <format dxfId="66">
      <pivotArea outline="0" collapsedLevelsAreSubtotals="1" fieldPosition="0"/>
    </format>
    <format dxfId="65">
      <pivotArea collapsedLevelsAreSubtotals="1" fieldPosition="0">
        <references count="2">
          <reference field="0" count="1" selected="0">
            <x v="0"/>
          </reference>
          <reference field="1" count="1">
            <x v="8"/>
          </reference>
        </references>
      </pivotArea>
    </format>
    <format dxfId="64">
      <pivotArea dataOnly="0" labelOnly="1" fieldPosition="0">
        <references count="2">
          <reference field="0" count="1" selected="0">
            <x v="0"/>
          </reference>
          <reference field="1" count="1">
            <x v="8"/>
          </reference>
        </references>
      </pivotArea>
    </format>
    <format dxfId="63">
      <pivotArea collapsedLevelsAreSubtotals="1" fieldPosition="0">
        <references count="2">
          <reference field="0" count="1" selected="0">
            <x v="0"/>
          </reference>
          <reference field="1" count="1">
            <x v="15"/>
          </reference>
        </references>
      </pivotArea>
    </format>
    <format dxfId="62">
      <pivotArea collapsedLevelsAreSubtotals="1" fieldPosition="0">
        <references count="1">
          <reference field="0" count="1">
            <x v="1"/>
          </reference>
        </references>
      </pivotArea>
    </format>
    <format dxfId="61">
      <pivotArea collapsedLevelsAreSubtotals="1" fieldPosition="0">
        <references count="2">
          <reference field="0" count="1" selected="0">
            <x v="1"/>
          </reference>
          <reference field="1" count="1">
            <x v="3"/>
          </reference>
        </references>
      </pivotArea>
    </format>
    <format dxfId="60">
      <pivotArea dataOnly="0" labelOnly="1" fieldPosition="0">
        <references count="1">
          <reference field="0" count="1">
            <x v="1"/>
          </reference>
        </references>
      </pivotArea>
    </format>
    <format dxfId="59">
      <pivotArea dataOnly="0" labelOnly="1" fieldPosition="0">
        <references count="2">
          <reference field="0" count="1" selected="0">
            <x v="0"/>
          </reference>
          <reference field="1" count="2">
            <x v="3"/>
            <x v="15"/>
          </reference>
        </references>
      </pivotArea>
    </format>
    <format dxfId="58">
      <pivotArea dataOnly="0" labelOnly="1" fieldPosition="0">
        <references count="2">
          <reference field="0" count="1" selected="0">
            <x v="1"/>
          </reference>
          <reference field="1" count="1">
            <x v="3"/>
          </reference>
        </references>
      </pivotArea>
    </format>
    <format dxfId="57">
      <pivotArea outline="0" fieldPosition="0">
        <references count="1">
          <reference field="4294967294" count="1">
            <x v="1"/>
          </reference>
        </references>
      </pivotArea>
    </format>
    <format dxfId="56">
      <pivotArea dataOnly="0" labelOnly="1" outline="0" fieldPosition="0">
        <references count="2">
          <reference field="4294967294" count="1">
            <x v="0"/>
          </reference>
          <reference field="23" count="0" selected="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PivotTable1"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F3:I23" firstHeaderRow="1" firstDataRow="2" firstDataCol="1"/>
  <pivotFields count="30">
    <pivotField axis="axisRow" showAll="0" defaultSubtotal="0">
      <items count="2">
        <item x="0"/>
        <item x="1"/>
      </items>
    </pivotField>
    <pivotField axis="axisRow" showAll="0" defaultSubtotal="0">
      <items count="16">
        <item x="4"/>
        <item x="2"/>
        <item x="6"/>
        <item x="10"/>
        <item x="3"/>
        <item x="14"/>
        <item x="8"/>
        <item x="11"/>
        <item x="5"/>
        <item x="9"/>
        <item x="0"/>
        <item x="7"/>
        <item x="15"/>
        <item x="13"/>
        <item x="1"/>
        <item x="12"/>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axis="axisCol" showAll="0" defaultSubtotal="0">
      <items count="2">
        <item x="1"/>
        <item x="0"/>
      </items>
    </pivotField>
    <pivotField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28"/>
  </colFields>
  <colItems count="3">
    <i>
      <x/>
    </i>
    <i>
      <x v="1"/>
    </i>
    <i t="grand">
      <x/>
    </i>
  </colItems>
  <dataFields count="1">
    <dataField name="# of camp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PivotTable4"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182:A208" firstHeaderRow="1" firstDataRow="1" firstDataCol="1"/>
  <pivotFields count="30">
    <pivotField showAll="0" defaultSubtotal="0"/>
    <pivotField showAll="0" defaultSubtotal="0"/>
    <pivotField axis="axisRow" showAll="0" defaultSubtotal="0">
      <items count="128">
        <item x="40"/>
        <item x="55"/>
        <item x="6"/>
        <item x="122"/>
        <item x="119"/>
        <item x="85"/>
        <item x="54"/>
        <item x="69"/>
        <item x="64"/>
        <item x="124"/>
        <item x="2"/>
        <item x="121"/>
        <item x="32"/>
        <item x="33"/>
        <item x="31"/>
        <item x="19"/>
        <item x="107"/>
        <item x="79"/>
        <item x="21"/>
        <item x="114"/>
        <item x="45"/>
        <item x="9"/>
        <item x="59"/>
        <item x="96"/>
        <item x="46"/>
        <item x="43"/>
        <item x="125"/>
        <item x="38"/>
        <item x="73"/>
        <item x="93"/>
        <item x="65"/>
        <item x="66"/>
        <item x="4"/>
        <item x="60"/>
        <item x="67"/>
        <item x="104"/>
        <item x="120"/>
        <item x="113"/>
        <item x="101"/>
        <item x="91"/>
        <item x="7"/>
        <item x="90"/>
        <item x="49"/>
        <item x="13"/>
        <item x="44"/>
        <item x="105"/>
        <item x="42"/>
        <item x="23"/>
        <item x="22"/>
        <item x="88"/>
        <item x="62"/>
        <item x="51"/>
        <item x="56"/>
        <item x="30"/>
        <item x="14"/>
        <item x="116"/>
        <item x="72"/>
        <item x="94"/>
        <item x="26"/>
        <item x="84"/>
        <item x="83"/>
        <item x="81"/>
        <item x="117"/>
        <item x="74"/>
        <item x="87"/>
        <item x="70"/>
        <item x="28"/>
        <item x="76"/>
        <item x="27"/>
        <item x="5"/>
        <item x="97"/>
        <item x="110"/>
        <item x="77"/>
        <item x="24"/>
        <item x="71"/>
        <item x="115"/>
        <item x="127"/>
        <item x="78"/>
        <item x="0"/>
        <item x="57"/>
        <item x="12"/>
        <item x="39"/>
        <item x="48"/>
        <item x="29"/>
        <item x="8"/>
        <item x="102"/>
        <item x="52"/>
        <item x="82"/>
        <item x="18"/>
        <item x="11"/>
        <item x="80"/>
        <item x="41"/>
        <item x="89"/>
        <item x="99"/>
        <item x="103"/>
        <item x="34"/>
        <item x="15"/>
        <item x="50"/>
        <item x="112"/>
        <item x="86"/>
        <item x="35"/>
        <item x="16"/>
        <item x="92"/>
        <item x="37"/>
        <item x="47"/>
        <item x="1"/>
        <item x="68"/>
        <item x="63"/>
        <item x="100"/>
        <item x="98"/>
        <item x="123"/>
        <item x="58"/>
        <item x="108"/>
        <item x="126"/>
        <item x="61"/>
        <item x="3"/>
        <item x="106"/>
        <item x="17"/>
        <item x="36"/>
        <item x="111"/>
        <item x="109"/>
        <item x="118"/>
        <item x="53"/>
        <item x="25"/>
        <item x="75"/>
        <item x="10"/>
        <item x="20"/>
        <item x="9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1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t="grand">
      <x/>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6"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location ref="L28:M32"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items count="2">
        <item h="1" x="0"/>
        <item x="1"/>
      </items>
    </pivotField>
    <pivotField showAll="0" defaultSubtotal="0">
      <items count="2">
        <item h="1" x="0"/>
        <item x="1"/>
      </items>
    </pivotField>
    <pivotField showAll="0" defaultSubtotal="0">
      <items count="2">
        <item h="1" x="0"/>
        <item x="1"/>
      </items>
    </pivotField>
    <pivotField axis="axisCol"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86"/>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PivotTable10"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D23" firstHeaderRow="1" firstDataRow="2" firstDataCol="1"/>
  <pivotFields count="30">
    <pivotField axis="axisRow" showAll="0" defaultSubtotal="0">
      <items count="2">
        <item x="0"/>
        <item x="1"/>
      </items>
    </pivotField>
    <pivotField axis="axisRow" showAll="0" defaultSubtotal="0">
      <items count="16">
        <item x="4"/>
        <item x="2"/>
        <item x="6"/>
        <item x="10"/>
        <item x="3"/>
        <item x="14"/>
        <item x="8"/>
        <item x="11"/>
        <item x="5"/>
        <item x="9"/>
        <item x="0"/>
        <item x="7"/>
        <item x="15"/>
        <item x="13"/>
        <item x="1"/>
        <item x="12"/>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27"/>
  </colFields>
  <colItems count="3">
    <i>
      <x/>
    </i>
    <i>
      <x v="1"/>
    </i>
    <i t="grand">
      <x/>
    </i>
  </colItems>
  <dataFields count="1">
    <dataField name="# of camp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PivotTable21"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0:G177" firstHeaderRow="0" firstDataRow="1" firstDataCol="1"/>
  <pivotFields count="30">
    <pivotField axis="axisRow" showAll="0" defaultSubtotal="0">
      <items count="2">
        <item x="0"/>
        <item x="1"/>
      </items>
    </pivotField>
    <pivotField axis="axisRow" showAll="0" defaultSubtotal="0">
      <items count="16">
        <item x="4"/>
        <item x="2"/>
        <item x="6"/>
        <item x="10"/>
        <item x="3"/>
        <item x="14"/>
        <item x="8"/>
        <item x="11"/>
        <item x="5"/>
        <item x="9"/>
        <item x="0"/>
        <item x="7"/>
        <item x="15"/>
        <item x="13"/>
        <item x="1"/>
        <item x="12"/>
      </items>
    </pivotField>
    <pivotField axis="axisRow" showAll="0" defaultSubtotal="0">
      <items count="128">
        <item x="40"/>
        <item x="55"/>
        <item x="6"/>
        <item x="122"/>
        <item x="119"/>
        <item x="85"/>
        <item x="54"/>
        <item x="69"/>
        <item x="64"/>
        <item x="124"/>
        <item x="2"/>
        <item x="121"/>
        <item x="32"/>
        <item x="33"/>
        <item x="31"/>
        <item x="19"/>
        <item x="107"/>
        <item x="79"/>
        <item x="21"/>
        <item x="114"/>
        <item x="45"/>
        <item x="9"/>
        <item x="59"/>
        <item x="96"/>
        <item x="46"/>
        <item x="43"/>
        <item x="125"/>
        <item x="38"/>
        <item x="73"/>
        <item x="93"/>
        <item x="65"/>
        <item x="66"/>
        <item x="4"/>
        <item x="60"/>
        <item x="67"/>
        <item x="104"/>
        <item x="120"/>
        <item x="113"/>
        <item x="101"/>
        <item x="91"/>
        <item x="7"/>
        <item x="90"/>
        <item x="49"/>
        <item x="13"/>
        <item x="44"/>
        <item x="105"/>
        <item x="42"/>
        <item x="23"/>
        <item x="22"/>
        <item x="88"/>
        <item x="62"/>
        <item x="51"/>
        <item x="56"/>
        <item x="30"/>
        <item x="14"/>
        <item x="116"/>
        <item x="72"/>
        <item x="94"/>
        <item x="26"/>
        <item x="84"/>
        <item x="83"/>
        <item x="81"/>
        <item x="117"/>
        <item x="74"/>
        <item x="87"/>
        <item x="70"/>
        <item x="28"/>
        <item x="76"/>
        <item x="27"/>
        <item x="5"/>
        <item x="97"/>
        <item x="110"/>
        <item x="77"/>
        <item x="24"/>
        <item x="71"/>
        <item x="115"/>
        <item x="127"/>
        <item x="78"/>
        <item x="0"/>
        <item x="57"/>
        <item x="12"/>
        <item x="39"/>
        <item x="48"/>
        <item x="29"/>
        <item x="8"/>
        <item x="102"/>
        <item x="52"/>
        <item x="82"/>
        <item x="18"/>
        <item x="11"/>
        <item x="80"/>
        <item x="41"/>
        <item x="89"/>
        <item x="99"/>
        <item x="103"/>
        <item x="34"/>
        <item x="15"/>
        <item x="50"/>
        <item x="112"/>
        <item x="86"/>
        <item x="35"/>
        <item x="16"/>
        <item x="92"/>
        <item x="37"/>
        <item x="47"/>
        <item x="1"/>
        <item x="68"/>
        <item x="63"/>
        <item x="100"/>
        <item x="98"/>
        <item x="123"/>
        <item x="58"/>
        <item x="108"/>
        <item x="126"/>
        <item x="61"/>
        <item x="3"/>
        <item x="106"/>
        <item x="17"/>
        <item x="36"/>
        <item x="111"/>
        <item x="109"/>
        <item x="118"/>
        <item x="53"/>
        <item x="25"/>
        <item x="75"/>
        <item x="10"/>
        <item x="20"/>
        <item x="9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s>
  <rowFields count="3">
    <field x="0"/>
    <field x="1"/>
    <field x="2"/>
  </rowFields>
  <rowItems count="147">
    <i>
      <x/>
    </i>
    <i r="1">
      <x/>
    </i>
    <i r="2">
      <x v="2"/>
    </i>
    <i r="2">
      <x v="5"/>
    </i>
    <i r="2">
      <x v="23"/>
    </i>
    <i r="2">
      <x v="38"/>
    </i>
    <i r="2">
      <x v="69"/>
    </i>
    <i r="2">
      <x v="79"/>
    </i>
    <i r="2">
      <x v="92"/>
    </i>
    <i r="2">
      <x v="99"/>
    </i>
    <i r="2">
      <x v="110"/>
    </i>
    <i r="2">
      <x v="121"/>
    </i>
    <i r="1">
      <x v="1"/>
    </i>
    <i r="2">
      <x v="10"/>
    </i>
    <i r="2">
      <x v="21"/>
    </i>
    <i r="2">
      <x v="35"/>
    </i>
    <i r="2">
      <x v="91"/>
    </i>
    <i r="2">
      <x v="101"/>
    </i>
    <i r="1">
      <x v="2"/>
    </i>
    <i r="2">
      <x/>
    </i>
    <i r="2">
      <x v="1"/>
    </i>
    <i r="2">
      <x v="3"/>
    </i>
    <i r="2">
      <x v="4"/>
    </i>
    <i r="2">
      <x v="6"/>
    </i>
    <i r="2">
      <x v="9"/>
    </i>
    <i r="2">
      <x v="11"/>
    </i>
    <i r="2">
      <x v="18"/>
    </i>
    <i r="2">
      <x v="19"/>
    </i>
    <i r="2">
      <x v="20"/>
    </i>
    <i r="2">
      <x v="27"/>
    </i>
    <i r="2">
      <x v="36"/>
    </i>
    <i r="2">
      <x v="37"/>
    </i>
    <i r="2">
      <x v="62"/>
    </i>
    <i r="2">
      <x v="75"/>
    </i>
    <i r="2">
      <x v="80"/>
    </i>
    <i r="2">
      <x v="98"/>
    </i>
    <i r="2">
      <x v="100"/>
    </i>
    <i r="2">
      <x v="118"/>
    </i>
    <i r="2">
      <x v="122"/>
    </i>
    <i r="1">
      <x v="4"/>
    </i>
    <i r="2">
      <x v="8"/>
    </i>
    <i r="2">
      <x v="32"/>
    </i>
    <i r="2">
      <x v="49"/>
    </i>
    <i r="2">
      <x v="50"/>
    </i>
    <i r="2">
      <x v="54"/>
    </i>
    <i r="2">
      <x v="55"/>
    </i>
    <i r="2">
      <x v="59"/>
    </i>
    <i r="2">
      <x v="125"/>
    </i>
    <i r="2">
      <x v="126"/>
    </i>
    <i r="1">
      <x v="6"/>
    </i>
    <i r="2">
      <x v="31"/>
    </i>
    <i r="2">
      <x v="58"/>
    </i>
    <i r="2">
      <x v="81"/>
    </i>
    <i r="2">
      <x v="127"/>
    </i>
    <i r="1">
      <x v="7"/>
    </i>
    <i r="2">
      <x v="83"/>
    </i>
    <i r="2">
      <x v="109"/>
    </i>
    <i r="1">
      <x v="8"/>
    </i>
    <i r="2">
      <x v="15"/>
    </i>
    <i r="2">
      <x v="22"/>
    </i>
    <i r="2">
      <x v="26"/>
    </i>
    <i r="2">
      <x v="39"/>
    </i>
    <i r="2">
      <x v="40"/>
    </i>
    <i r="2">
      <x v="41"/>
    </i>
    <i r="2">
      <x v="52"/>
    </i>
    <i r="2">
      <x v="64"/>
    </i>
    <i r="2">
      <x v="84"/>
    </i>
    <i r="2">
      <x v="85"/>
    </i>
    <i r="2">
      <x v="87"/>
    </i>
    <i r="2">
      <x v="89"/>
    </i>
    <i r="2">
      <x v="102"/>
    </i>
    <i r="1">
      <x v="10"/>
    </i>
    <i r="2">
      <x v="12"/>
    </i>
    <i r="2">
      <x v="13"/>
    </i>
    <i r="2">
      <x v="14"/>
    </i>
    <i r="2">
      <x v="24"/>
    </i>
    <i r="2">
      <x v="25"/>
    </i>
    <i r="2">
      <x v="30"/>
    </i>
    <i r="2">
      <x v="33"/>
    </i>
    <i r="2">
      <x v="34"/>
    </i>
    <i r="2">
      <x v="51"/>
    </i>
    <i r="2">
      <x v="53"/>
    </i>
    <i r="2">
      <x v="60"/>
    </i>
    <i r="2">
      <x v="61"/>
    </i>
    <i r="2">
      <x v="78"/>
    </i>
    <i r="2">
      <x v="86"/>
    </i>
    <i r="2">
      <x v="88"/>
    </i>
    <i r="2">
      <x v="103"/>
    </i>
    <i r="2">
      <x v="104"/>
    </i>
    <i r="2">
      <x v="108"/>
    </i>
    <i r="2">
      <x v="111"/>
    </i>
    <i r="2">
      <x v="112"/>
    </i>
    <i r="2">
      <x v="113"/>
    </i>
    <i r="2">
      <x v="114"/>
    </i>
    <i r="2">
      <x v="115"/>
    </i>
    <i r="2">
      <x v="120"/>
    </i>
    <i r="1">
      <x v="13"/>
    </i>
    <i r="2">
      <x v="106"/>
    </i>
    <i r="2">
      <x v="107"/>
    </i>
    <i r="1">
      <x v="14"/>
    </i>
    <i r="2">
      <x v="7"/>
    </i>
    <i r="2">
      <x v="16"/>
    </i>
    <i r="2">
      <x v="17"/>
    </i>
    <i r="2">
      <x v="43"/>
    </i>
    <i r="2">
      <x v="44"/>
    </i>
    <i r="2">
      <x v="45"/>
    </i>
    <i r="2">
      <x v="46"/>
    </i>
    <i r="2">
      <x v="47"/>
    </i>
    <i r="2">
      <x v="48"/>
    </i>
    <i r="2">
      <x v="82"/>
    </i>
    <i r="2">
      <x v="90"/>
    </i>
    <i r="2">
      <x v="93"/>
    </i>
    <i r="2">
      <x v="94"/>
    </i>
    <i r="2">
      <x v="95"/>
    </i>
    <i r="2">
      <x v="96"/>
    </i>
    <i r="2">
      <x v="97"/>
    </i>
    <i r="2">
      <x v="105"/>
    </i>
    <i r="2">
      <x v="116"/>
    </i>
    <i r="2">
      <x v="117"/>
    </i>
    <i r="2">
      <x v="119"/>
    </i>
    <i r="2">
      <x v="123"/>
    </i>
    <i r="1">
      <x v="15"/>
    </i>
    <i r="2">
      <x v="42"/>
    </i>
    <i>
      <x v="1"/>
    </i>
    <i r="1">
      <x v="3"/>
    </i>
    <i r="2">
      <x v="28"/>
    </i>
    <i r="2">
      <x v="29"/>
    </i>
    <i r="2">
      <x v="63"/>
    </i>
    <i r="2">
      <x v="65"/>
    </i>
    <i r="2">
      <x v="66"/>
    </i>
    <i r="2">
      <x v="74"/>
    </i>
    <i r="2">
      <x v="124"/>
    </i>
    <i r="1">
      <x v="5"/>
    </i>
    <i r="2">
      <x v="56"/>
    </i>
    <i r="2">
      <x v="57"/>
    </i>
    <i r="1">
      <x v="9"/>
    </i>
    <i r="2">
      <x v="67"/>
    </i>
    <i r="2">
      <x v="68"/>
    </i>
    <i r="1">
      <x v="11"/>
    </i>
    <i r="2">
      <x v="70"/>
    </i>
    <i r="2">
      <x v="71"/>
    </i>
    <i r="2">
      <x v="72"/>
    </i>
    <i r="2">
      <x v="73"/>
    </i>
    <i r="2">
      <x v="77"/>
    </i>
    <i r="1">
      <x v="12"/>
    </i>
    <i r="2">
      <x v="76"/>
    </i>
    <i t="grand">
      <x/>
    </i>
  </rowItems>
  <colFields count="1">
    <field x="-2"/>
  </colFields>
  <colItems count="6">
    <i>
      <x/>
    </i>
    <i i="1">
      <x v="1"/>
    </i>
    <i i="2">
      <x v="2"/>
    </i>
    <i i="3">
      <x v="3"/>
    </i>
    <i i="4">
      <x v="4"/>
    </i>
    <i i="5">
      <x v="5"/>
    </i>
  </colItems>
  <dataFields count="6">
    <dataField name=" Water_Need_coverage" fld="20" subtotal="average" baseField="1" baseItem="12" numFmtId="9"/>
    <dataField name=" Total_Latrines_coverage" fld="21" subtotal="average" baseField="0" baseItem="0" numFmtId="9"/>
    <dataField name="  Semi_Permanent_Latrines_coverage" fld="22" subtotal="average" baseField="0" baseItem="0" numFmtId="9"/>
    <dataField name=" Bathing_Facilities_coverage" fld="23" subtotal="average" baseField="0" baseItem="0" numFmtId="9"/>
    <dataField name=" Hand_Washing_Facilities_coverage" fld="24" subtotal="average" baseField="0" baseItem="0" numFmtId="9"/>
    <dataField name=" Hygiene_Kit_coverage" fld="25" subtotal="average" baseField="0" baseItem="0" numFmtId="9"/>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K3:N23" firstHeaderRow="1" firstDataRow="2" firstDataCol="1"/>
  <pivotFields count="30">
    <pivotField axis="axisRow" showAll="0" defaultSubtotal="0">
      <items count="2">
        <item x="0"/>
        <item x="1"/>
      </items>
    </pivotField>
    <pivotField axis="axisRow" showAll="0" defaultSubtotal="0">
      <items count="16">
        <item x="4"/>
        <item x="2"/>
        <item x="6"/>
        <item x="10"/>
        <item x="3"/>
        <item x="14"/>
        <item x="8"/>
        <item x="11"/>
        <item x="5"/>
        <item x="9"/>
        <item x="0"/>
        <item x="7"/>
        <item x="15"/>
        <item x="13"/>
        <item x="1"/>
        <item x="12"/>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1"/>
        <item x="0"/>
      </items>
    </pivotField>
    <pivotField showAll="0" defaultSubtotal="0">
      <items count="2">
        <item x="1"/>
        <item x="0"/>
      </items>
    </pivotField>
    <pivotField axis="axisCol" showAll="0" defaultSubtotal="0">
      <items count="2">
        <item x="1"/>
        <item x="0"/>
      </items>
    </pivotField>
  </pivotFields>
  <rowFields count="2">
    <field x="0"/>
    <field x="1"/>
  </rowFields>
  <rowItems count="19">
    <i>
      <x/>
    </i>
    <i r="1">
      <x/>
    </i>
    <i r="1">
      <x v="1"/>
    </i>
    <i r="1">
      <x v="2"/>
    </i>
    <i r="1">
      <x v="4"/>
    </i>
    <i r="1">
      <x v="6"/>
    </i>
    <i r="1">
      <x v="7"/>
    </i>
    <i r="1">
      <x v="8"/>
    </i>
    <i r="1">
      <x v="10"/>
    </i>
    <i r="1">
      <x v="13"/>
    </i>
    <i r="1">
      <x v="14"/>
    </i>
    <i r="1">
      <x v="15"/>
    </i>
    <i>
      <x v="1"/>
    </i>
    <i r="1">
      <x v="3"/>
    </i>
    <i r="1">
      <x v="5"/>
    </i>
    <i r="1">
      <x v="9"/>
    </i>
    <i r="1">
      <x v="11"/>
    </i>
    <i r="1">
      <x v="12"/>
    </i>
    <i t="grand">
      <x/>
    </i>
  </rowItems>
  <colFields count="1">
    <field x="29"/>
  </colFields>
  <colItems count="3">
    <i>
      <x/>
    </i>
    <i>
      <x v="1"/>
    </i>
    <i t="grand">
      <x/>
    </i>
  </colItems>
  <dataFields count="1">
    <dataField name="# of camp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PivotTable11" cacheId="1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Vulnerability Type">
  <location ref="A3:D14" firstHeaderRow="1" firstDataRow="2"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4">
        <item n="Female" x="1"/>
        <item n="Male" x="2"/>
        <item h="1" x="0"/>
        <item t="default"/>
      </items>
    </pivotField>
    <pivotField axis="axisRow" showAll="0">
      <items count="10">
        <item x="1"/>
        <item x="0"/>
        <item x="2"/>
        <item x="3"/>
        <item x="4"/>
        <item x="5"/>
        <item x="6"/>
        <item x="7"/>
        <item x="8"/>
        <item t="default"/>
      </items>
    </pivotField>
    <pivotField dataField="1" showAll="0"/>
  </pivotFields>
  <rowFields count="1">
    <field x="13"/>
  </rowFields>
  <rowItems count="10">
    <i>
      <x/>
    </i>
    <i>
      <x v="1"/>
    </i>
    <i>
      <x v="2"/>
    </i>
    <i>
      <x v="3"/>
    </i>
    <i>
      <x v="4"/>
    </i>
    <i>
      <x v="5"/>
    </i>
    <i>
      <x v="6"/>
    </i>
    <i>
      <x v="7"/>
    </i>
    <i>
      <x v="8"/>
    </i>
    <i t="grand">
      <x/>
    </i>
  </rowItems>
  <colFields count="1">
    <field x="12"/>
  </colFields>
  <colItems count="3">
    <i>
      <x/>
    </i>
    <i>
      <x v="1"/>
    </i>
    <i t="grand">
      <x/>
    </i>
  </colItems>
  <dataFields count="1">
    <dataField name="Sum of Total" fld="14" baseField="0" baseItem="0"/>
  </dataFields>
  <conditionalFormats count="1">
    <conditionalFormat priority="2">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PivotTable22" cacheId="1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Vulnerability Type">
  <location ref="A20:D42" firstHeaderRow="1" firstDataRow="2" firstDataCol="1" rowPageCount="1" colPageCount="1"/>
  <pivotFields count="15">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4">
        <item n="Female" x="1"/>
        <item n="Male" x="2"/>
        <item h="1" x="0"/>
        <item t="default"/>
      </items>
    </pivotField>
    <pivotField axis="axisRow" showAll="0">
      <items count="10">
        <item x="1"/>
        <item x="0"/>
        <item x="2"/>
        <item x="3"/>
        <item x="4"/>
        <item x="5"/>
        <item x="6"/>
        <item x="7"/>
        <item x="8"/>
        <item t="default"/>
      </items>
    </pivotField>
    <pivotField axis="axisPage" dataField="1" multipleItemSelectionAllowed="1" showAll="0">
      <items count="70">
        <item x="2"/>
        <item x="1"/>
        <item x="0"/>
        <item x="4"/>
        <item x="3"/>
        <item x="19"/>
        <item x="5"/>
        <item x="13"/>
        <item x="21"/>
        <item x="26"/>
        <item x="20"/>
        <item x="12"/>
        <item x="25"/>
        <item x="24"/>
        <item x="7"/>
        <item x="6"/>
        <item x="32"/>
        <item x="31"/>
        <item x="9"/>
        <item x="22"/>
        <item x="10"/>
        <item x="18"/>
        <item x="17"/>
        <item x="27"/>
        <item x="52"/>
        <item x="39"/>
        <item x="60"/>
        <item x="15"/>
        <item x="67"/>
        <item x="37"/>
        <item x="57"/>
        <item x="23"/>
        <item x="53"/>
        <item x="35"/>
        <item x="51"/>
        <item x="16"/>
        <item x="58"/>
        <item x="44"/>
        <item x="11"/>
        <item x="50"/>
        <item x="29"/>
        <item x="38"/>
        <item x="34"/>
        <item x="65"/>
        <item x="61"/>
        <item x="8"/>
        <item x="14"/>
        <item x="28"/>
        <item x="30"/>
        <item x="33"/>
        <item x="36"/>
        <item x="40"/>
        <item x="41"/>
        <item x="42"/>
        <item x="43"/>
        <item x="45"/>
        <item x="46"/>
        <item x="47"/>
        <item x="48"/>
        <item x="49"/>
        <item x="54"/>
        <item x="55"/>
        <item x="56"/>
        <item x="59"/>
        <item x="62"/>
        <item x="63"/>
        <item x="64"/>
        <item x="66"/>
        <item x="68"/>
        <item t="default"/>
      </items>
    </pivotField>
  </pivotFields>
  <rowFields count="2">
    <field x="0"/>
    <field x="13"/>
  </rowFields>
  <rowItems count="21">
    <i>
      <x/>
    </i>
    <i r="1">
      <x/>
    </i>
    <i r="1">
      <x v="1"/>
    </i>
    <i r="1">
      <x v="2"/>
    </i>
    <i r="1">
      <x v="3"/>
    </i>
    <i r="1">
      <x v="4"/>
    </i>
    <i r="1">
      <x v="5"/>
    </i>
    <i r="1">
      <x v="6"/>
    </i>
    <i r="1">
      <x v="7"/>
    </i>
    <i r="1">
      <x v="8"/>
    </i>
    <i>
      <x v="1"/>
    </i>
    <i r="1">
      <x/>
    </i>
    <i r="1">
      <x v="1"/>
    </i>
    <i r="1">
      <x v="2"/>
    </i>
    <i r="1">
      <x v="3"/>
    </i>
    <i r="1">
      <x v="4"/>
    </i>
    <i r="1">
      <x v="5"/>
    </i>
    <i r="1">
      <x v="6"/>
    </i>
    <i r="1">
      <x v="7"/>
    </i>
    <i r="1">
      <x v="8"/>
    </i>
    <i t="grand">
      <x/>
    </i>
  </rowItems>
  <colFields count="1">
    <field x="12"/>
  </colFields>
  <colItems count="3">
    <i>
      <x/>
    </i>
    <i>
      <x v="1"/>
    </i>
    <i t="grand">
      <x/>
    </i>
  </colItems>
  <pageFields count="1">
    <pageField fld="14" hier="-1"/>
  </pageFields>
  <dataFields count="1">
    <dataField name="Sum of Total" fld="14" baseField="0" baseItem="0"/>
  </dataField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PivotTable3"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OO State/Township" colHeaderCaption="Displaced State/Township">
  <location ref="A4:T43" firstHeaderRow="1" firstDataRow="3" firstDataCol="1"/>
  <pivotFields count="35">
    <pivotField showAll="0"/>
    <pivotField axis="axisRow" showAll="0">
      <items count="3">
        <item x="1"/>
        <item x="0"/>
        <item t="default"/>
      </items>
    </pivotField>
    <pivotField showAll="0"/>
    <pivotField axis="axisRow" showAll="0">
      <items count="35">
        <item x="7"/>
        <item x="17"/>
        <item x="6"/>
        <item x="27"/>
        <item x="31"/>
        <item x="13"/>
        <item x="19"/>
        <item x="0"/>
        <item x="33"/>
        <item x="1"/>
        <item x="11"/>
        <item x="32"/>
        <item x="4"/>
        <item x="24"/>
        <item x="20"/>
        <item x="10"/>
        <item x="5"/>
        <item x="21"/>
        <item x="29"/>
        <item x="26"/>
        <item x="9"/>
        <item x="22"/>
        <item x="30"/>
        <item x="23"/>
        <item x="28"/>
        <item x="2"/>
        <item x="15"/>
        <item x="25"/>
        <item x="14"/>
        <item x="8"/>
        <item x="18"/>
        <item x="16"/>
        <item x="3"/>
        <item x="12"/>
        <item t="default"/>
      </items>
    </pivotField>
    <pivotField showAll="0"/>
    <pivotField showAll="0"/>
    <pivotField showAll="0"/>
    <pivotField showAll="0"/>
    <pivotField dataField="1" showAll="0"/>
    <pivotField showAll="0"/>
    <pivotField axis="axisCol" showAll="0">
      <items count="3">
        <item x="1"/>
        <item x="0"/>
        <item t="default"/>
      </items>
    </pivotField>
    <pivotField showAll="0"/>
    <pivotField showAll="0"/>
    <pivotField axis="axisCol" showAll="0">
      <items count="17">
        <item x="3"/>
        <item x="8"/>
        <item x="2"/>
        <item x="0"/>
        <item x="13"/>
        <item x="14"/>
        <item x="9"/>
        <item x="5"/>
        <item x="7"/>
        <item x="12"/>
        <item x="4"/>
        <item x="10"/>
        <item x="11"/>
        <item x="15"/>
        <item x="6"/>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3"/>
  </rowFields>
  <rowItems count="37">
    <i>
      <x/>
    </i>
    <i r="1">
      <x/>
    </i>
    <i r="1">
      <x v="1"/>
    </i>
    <i r="1">
      <x v="2"/>
    </i>
    <i r="1">
      <x v="5"/>
    </i>
    <i r="1">
      <x v="6"/>
    </i>
    <i r="1">
      <x v="10"/>
    </i>
    <i r="1">
      <x v="12"/>
    </i>
    <i r="1">
      <x v="14"/>
    </i>
    <i r="1">
      <x v="15"/>
    </i>
    <i r="1">
      <x v="16"/>
    </i>
    <i r="1">
      <x v="20"/>
    </i>
    <i r="1">
      <x v="26"/>
    </i>
    <i r="1">
      <x v="28"/>
    </i>
    <i r="1">
      <x v="29"/>
    </i>
    <i r="1">
      <x v="30"/>
    </i>
    <i r="1">
      <x v="31"/>
    </i>
    <i r="1">
      <x v="32"/>
    </i>
    <i>
      <x v="1"/>
    </i>
    <i r="1">
      <x v="3"/>
    </i>
    <i r="1">
      <x v="4"/>
    </i>
    <i r="1">
      <x v="7"/>
    </i>
    <i r="1">
      <x v="8"/>
    </i>
    <i r="1">
      <x v="9"/>
    </i>
    <i r="1">
      <x v="11"/>
    </i>
    <i r="1">
      <x v="13"/>
    </i>
    <i r="1">
      <x v="17"/>
    </i>
    <i r="1">
      <x v="18"/>
    </i>
    <i r="1">
      <x v="19"/>
    </i>
    <i r="1">
      <x v="21"/>
    </i>
    <i r="1">
      <x v="22"/>
    </i>
    <i r="1">
      <x v="23"/>
    </i>
    <i r="1">
      <x v="24"/>
    </i>
    <i r="1">
      <x v="25"/>
    </i>
    <i r="1">
      <x v="27"/>
    </i>
    <i r="1">
      <x v="33"/>
    </i>
    <i t="grand">
      <x/>
    </i>
  </rowItems>
  <colFields count="2">
    <field x="10"/>
    <field x="13"/>
  </colFields>
  <colItems count="19">
    <i>
      <x/>
      <x/>
    </i>
    <i r="1">
      <x v="1"/>
    </i>
    <i r="1">
      <x v="2"/>
    </i>
    <i r="1">
      <x v="4"/>
    </i>
    <i r="1">
      <x v="6"/>
    </i>
    <i r="1">
      <x v="7"/>
    </i>
    <i r="1">
      <x v="8"/>
    </i>
    <i r="1">
      <x v="10"/>
    </i>
    <i r="1">
      <x v="13"/>
    </i>
    <i r="1">
      <x v="14"/>
    </i>
    <i r="1">
      <x v="15"/>
    </i>
    <i t="default">
      <x/>
    </i>
    <i>
      <x v="1"/>
      <x v="3"/>
    </i>
    <i r="1">
      <x v="5"/>
    </i>
    <i r="1">
      <x v="9"/>
    </i>
    <i r="1">
      <x v="11"/>
    </i>
    <i r="1">
      <x v="12"/>
    </i>
    <i t="default">
      <x v="1"/>
    </i>
    <i t="grand">
      <x/>
    </i>
  </colItems>
  <dataFields count="1">
    <dataField name="# of HHs" fld="8" baseField="0" baseItem="0"/>
  </dataFields>
  <formats count="5">
    <format dxfId="7">
      <pivotArea field="1" type="button" dataOnly="0" labelOnly="1" outline="0" axis="axisRow" fieldPosition="0"/>
    </format>
    <format dxfId="6">
      <pivotArea type="origin" dataOnly="0" labelOnly="1" outline="0" fieldPosition="0"/>
    </format>
    <format dxfId="5">
      <pivotArea field="10" type="button" dataOnly="0" labelOnly="1" outline="0" axis="axisCol" fieldPosition="0"/>
    </format>
    <format dxfId="4">
      <pivotArea field="1" type="button" dataOnly="0" labelOnly="1" outline="0" axis="axisRow" fieldPosition="0"/>
    </format>
    <format dxfId="3">
      <pivotArea field="10" type="button" dataOnly="0" labelOnly="1" outline="0" axis="axisCol"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PivotTable3" cacheId="1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7:K29" firstHeaderRow="0" firstDataRow="1" firstDataCol="1" rowPageCount="3" colPageCount="1"/>
  <pivotFields count="45">
    <pivotField axis="axisPage" multipleItemSelectionAllowed="1" showAll="0">
      <items count="3">
        <item h="1" x="1"/>
        <item x="0"/>
        <item t="default"/>
      </items>
    </pivotField>
    <pivotField axis="axisRow" showAll="0">
      <items count="3">
        <item x="1"/>
        <item x="0"/>
        <item t="default"/>
      </items>
    </pivotField>
    <pivotField showAll="0"/>
    <pivotField showAll="0"/>
    <pivotField showAll="0"/>
    <pivotField axis="axisRow" showAll="0">
      <items count="22">
        <item sd="0" x="8"/>
        <item sd="0" x="2"/>
        <item sd="0" x="1"/>
        <item sd="0" x="11"/>
        <item sd="0" x="19"/>
        <item sd="0" x="13"/>
        <item sd="0" x="9"/>
        <item sd="0" x="20"/>
        <item sd="0" x="4"/>
        <item sd="0" x="18"/>
        <item sd="0" x="15"/>
        <item sd="0" x="17"/>
        <item sd="0" x="6"/>
        <item sd="0" x="5"/>
        <item sd="0" x="16"/>
        <item sd="0" x="10"/>
        <item sd="0" x="0"/>
        <item sd="0" x="14"/>
        <item sd="0" x="7"/>
        <item sd="0" x="3"/>
        <item sd="0" x="12"/>
        <item t="default" sd="0"/>
      </items>
    </pivotField>
    <pivotField showAll="0"/>
    <pivotField showAll="0"/>
    <pivotField showAll="0"/>
    <pivotField showAll="0"/>
    <pivotField showAll="0"/>
    <pivotField axis="axisRow" showAll="0">
      <items count="241">
        <item x="198"/>
        <item x="73"/>
        <item x="41"/>
        <item x="180"/>
        <item x="144"/>
        <item x="145"/>
        <item x="199"/>
        <item x="74"/>
        <item x="200"/>
        <item x="5"/>
        <item x="179"/>
        <item x="6"/>
        <item x="75"/>
        <item x="1"/>
        <item x="153"/>
        <item x="202"/>
        <item x="42"/>
        <item x="182"/>
        <item x="146"/>
        <item x="203"/>
        <item x="43"/>
        <item x="177"/>
        <item x="147"/>
        <item x="204"/>
        <item x="205"/>
        <item x="76"/>
        <item x="154"/>
        <item x="170"/>
        <item x="151"/>
        <item x="152"/>
        <item x="2"/>
        <item x="77"/>
        <item x="78"/>
        <item x="31"/>
        <item x="206"/>
        <item x="163"/>
        <item x="32"/>
        <item x="7"/>
        <item x="8"/>
        <item x="148"/>
        <item x="79"/>
        <item x="80"/>
        <item x="162"/>
        <item x="25"/>
        <item x="26"/>
        <item x="81"/>
        <item x="47"/>
        <item x="168"/>
        <item x="9"/>
        <item x="82"/>
        <item x="83"/>
        <item x="84"/>
        <item x="183"/>
        <item x="85"/>
        <item x="23"/>
        <item x="172"/>
        <item x="137"/>
        <item x="10"/>
        <item x="142"/>
        <item x="87"/>
        <item x="49"/>
        <item x="149"/>
        <item x="164"/>
        <item x="165"/>
        <item x="89"/>
        <item x="185"/>
        <item x="90"/>
        <item x="166"/>
        <item x="91"/>
        <item x="208"/>
        <item x="173"/>
        <item x="92"/>
        <item x="51"/>
        <item x="69"/>
        <item x="115"/>
        <item x="116"/>
        <item x="117"/>
        <item x="191"/>
        <item x="118"/>
        <item x="192"/>
        <item x="119"/>
        <item x="13"/>
        <item x="11"/>
        <item x="139"/>
        <item x="93"/>
        <item x="94"/>
        <item x="157"/>
        <item x="158"/>
        <item x="186"/>
        <item x="210"/>
        <item x="34"/>
        <item x="95"/>
        <item x="187"/>
        <item x="96"/>
        <item x="97"/>
        <item x="211"/>
        <item x="212"/>
        <item x="213"/>
        <item x="214"/>
        <item x="215"/>
        <item x="216"/>
        <item x="217"/>
        <item x="218"/>
        <item x="52"/>
        <item x="53"/>
        <item x="219"/>
        <item x="220"/>
        <item x="221"/>
        <item x="222"/>
        <item x="174"/>
        <item x="223"/>
        <item x="224"/>
        <item x="98"/>
        <item x="193"/>
        <item x="233"/>
        <item x="120"/>
        <item x="197"/>
        <item x="169"/>
        <item x="194"/>
        <item x="155"/>
        <item x="123"/>
        <item x="195"/>
        <item x="38"/>
        <item x="176"/>
        <item x="29"/>
        <item x="124"/>
        <item x="125"/>
        <item x="126"/>
        <item x="196"/>
        <item x="143"/>
        <item x="21"/>
        <item x="18"/>
        <item x="234"/>
        <item x="235"/>
        <item x="225"/>
        <item x="35"/>
        <item x="99"/>
        <item x="100"/>
        <item x="0"/>
        <item x="101"/>
        <item x="54"/>
        <item x="188"/>
        <item x="55"/>
        <item x="161"/>
        <item x="19"/>
        <item x="178"/>
        <item x="70"/>
        <item x="236"/>
        <item x="237"/>
        <item x="40"/>
        <item x="71"/>
        <item x="132"/>
        <item x="72"/>
        <item x="238"/>
        <item x="102"/>
        <item x="56"/>
        <item x="57"/>
        <item x="103"/>
        <item x="58"/>
        <item x="59"/>
        <item x="150"/>
        <item x="104"/>
        <item x="226"/>
        <item x="105"/>
        <item x="227"/>
        <item x="175"/>
        <item x="106"/>
        <item x="60"/>
        <item x="189"/>
        <item x="61"/>
        <item x="108"/>
        <item x="109"/>
        <item x="190"/>
        <item x="110"/>
        <item x="136"/>
        <item x="22"/>
        <item x="228"/>
        <item x="36"/>
        <item x="229"/>
        <item x="111"/>
        <item x="63"/>
        <item x="64"/>
        <item x="112"/>
        <item x="113"/>
        <item x="65"/>
        <item x="171"/>
        <item x="230"/>
        <item x="12"/>
        <item x="27"/>
        <item x="66"/>
        <item x="20"/>
        <item x="28"/>
        <item x="231"/>
        <item x="232"/>
        <item x="68"/>
        <item x="37"/>
        <item x="133"/>
        <item x="134"/>
        <item x="239"/>
        <item x="135"/>
        <item x="201"/>
        <item x="181"/>
        <item x="44"/>
        <item x="45"/>
        <item x="121"/>
        <item x="130"/>
        <item x="131"/>
        <item x="160"/>
        <item x="24"/>
        <item x="3"/>
        <item x="107"/>
        <item x="62"/>
        <item x="140"/>
        <item x="114"/>
        <item x="67"/>
        <item x="46"/>
        <item x="48"/>
        <item x="86"/>
        <item x="167"/>
        <item x="207"/>
        <item x="184"/>
        <item x="88"/>
        <item x="33"/>
        <item x="50"/>
        <item x="138"/>
        <item x="209"/>
        <item x="14"/>
        <item x="15"/>
        <item x="122"/>
        <item x="16"/>
        <item x="141"/>
        <item x="17"/>
        <item x="127"/>
        <item x="128"/>
        <item x="129"/>
        <item x="4"/>
        <item x="156"/>
        <item x="159"/>
        <item x="39"/>
        <item x="30"/>
        <item t="default"/>
      </items>
    </pivotField>
    <pivotField showAll="0"/>
    <pivotField showAll="0"/>
    <pivotField showAll="0"/>
    <pivotField showAll="0"/>
    <pivotField dataField="1" showAll="0"/>
    <pivotField dataField="1" showAll="0"/>
    <pivotField showAll="0"/>
    <pivotField showAll="0"/>
    <pivotField axis="axisPage" multipleItemSelectionAllowed="1" showAll="0">
      <items count="3">
        <item h="1" x="1"/>
        <item x="0"/>
        <item t="default"/>
      </items>
    </pivotField>
    <pivotField axis="axisPage" multipleItemSelectionAllowed="1" showAll="0">
      <items count="6">
        <item h="1" x="2"/>
        <item x="1"/>
        <item h="1" x="0"/>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dragToRow="0" dragToCol="0" dragToPage="0" showAll="0" defaultSubtotal="0"/>
  </pivotFields>
  <rowFields count="3">
    <field x="1"/>
    <field x="5"/>
    <field x="11"/>
  </rowFields>
  <rowItems count="22">
    <i>
      <x/>
    </i>
    <i r="1">
      <x/>
    </i>
    <i r="1">
      <x v="1"/>
    </i>
    <i r="1">
      <x v="2"/>
    </i>
    <i r="1">
      <x v="5"/>
    </i>
    <i r="1">
      <x v="8"/>
    </i>
    <i r="1">
      <x v="10"/>
    </i>
    <i r="1">
      <x v="11"/>
    </i>
    <i r="1">
      <x v="12"/>
    </i>
    <i r="1">
      <x v="14"/>
    </i>
    <i r="1">
      <x v="17"/>
    </i>
    <i r="1">
      <x v="18"/>
    </i>
    <i r="1">
      <x v="19"/>
    </i>
    <i r="1">
      <x v="20"/>
    </i>
    <i>
      <x v="1"/>
    </i>
    <i r="1">
      <x v="3"/>
    </i>
    <i r="1">
      <x v="6"/>
    </i>
    <i r="1">
      <x v="9"/>
    </i>
    <i r="1">
      <x v="13"/>
    </i>
    <i r="1">
      <x v="15"/>
    </i>
    <i r="1">
      <x v="16"/>
    </i>
    <i t="grand">
      <x/>
    </i>
  </rowItems>
  <colFields count="1">
    <field x="-2"/>
  </colFields>
  <colItems count="10">
    <i>
      <x/>
    </i>
    <i i="1">
      <x v="1"/>
    </i>
    <i i="2">
      <x v="2"/>
    </i>
    <i i="3">
      <x v="3"/>
    </i>
    <i i="4">
      <x v="4"/>
    </i>
    <i i="5">
      <x v="5"/>
    </i>
    <i i="6">
      <x v="6"/>
    </i>
    <i i="7">
      <x v="7"/>
    </i>
    <i i="8">
      <x v="8"/>
    </i>
    <i i="9">
      <x v="9"/>
    </i>
  </colItems>
  <pageFields count="3">
    <pageField fld="0" hier="-1"/>
    <pageField fld="20" hier="-1"/>
    <pageField fld="21" hier="-1"/>
  </pageFields>
  <dataFields count="10">
    <dataField name="#IND" fld="17" baseField="5" baseItem="21"/>
    <dataField name="POOIND" fld="43" baseField="0" baseItem="0"/>
    <dataField name="#HH" fld="16" baseField="1" baseItem="0"/>
    <dataField name="#HHs profiled" fld="37" baseField="1" baseItem="0"/>
    <dataField name="#Same_State" fld="38" baseField="1" baseItem="0"/>
    <dataField name="#Same_township" fld="39" baseField="1" baseItem="0"/>
    <dataField name="#Same_VTT" fld="40" baseField="1" baseItem="0"/>
    <dataField name="#Other_VTT" fld="41" baseField="5" baseItem="8"/>
    <dataField name="#Blank_Vtt" fld="42" baseField="5" baseItem="18"/>
    <dataField name=" #HH_NotCovered" fld="44" baseField="0" baseItem="0"/>
  </dataFields>
  <formats count="3">
    <format dxfId="2">
      <pivotArea outline="0" collapsedLevelsAreSubtotals="1" fieldPosition="0"/>
    </format>
    <format dxfId="1">
      <pivotArea field="1" type="button" dataOnly="0" labelOnly="1" outline="0" axis="axisRow" fieldPosition="0"/>
    </format>
    <format dxfId="0">
      <pivotArea dataOnly="0" labelOnly="1" outline="0" fieldPosition="0">
        <references count="1">
          <reference field="4294967294" count="9">
            <x v="0"/>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3"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rowHeaderCaption="State">
  <location ref="L11:M14" firstHeaderRow="1" firstDataRow="2" firstDataCol="1"/>
  <pivotFields count="196">
    <pivotField axis="axisRow" dataField="1" showAll="0" defaultSubtotal="0">
      <items count="2">
        <item x="0"/>
        <item x="1"/>
      </items>
    </pivotField>
    <pivotField showAll="0" defaultSubtotal="0">
      <items count="16">
        <item x="1"/>
        <item x="4"/>
        <item x="0"/>
        <item x="7"/>
        <item x="3"/>
        <item x="10"/>
        <item x="8"/>
        <item x="14"/>
        <item x="6"/>
        <item x="15"/>
        <item x="5"/>
        <item x="12"/>
        <item x="13"/>
        <item x="2"/>
        <item x="11"/>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8">
        <item x="0"/>
        <item x="4"/>
        <item x="3"/>
        <item x="1"/>
        <item x="2"/>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axis="axisCol"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83"/>
  </colFields>
  <colItems count="1">
    <i>
      <x v="1"/>
    </i>
  </colItems>
  <dataFields count="1">
    <dataField name="Count of State"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2" autoFormatId="16" applyNumberFormats="0" applyBorderFormats="0" applyFontFormats="1" applyPatternFormats="1" applyAlignmentFormats="0" applyWidthHeightFormats="0">
  <queryTableRefresh nextId="19">
    <queryTableFields count="13">
      <queryTableField id="1" name="State" tableColumnId="19"/>
      <queryTableField id="2" name="Township" tableColumnId="20"/>
      <queryTableField id="3" name="Camp" tableColumnId="21"/>
      <queryTableField id="4" name="CP_PCode" tableColumnId="22"/>
      <queryTableField id="5" name="Accessibility" tableColumnId="23"/>
      <queryTableField id="6" name="Location_Type" tableColumnId="24"/>
      <queryTableField id="7" name="HS_Cluster" tableColumnId="25"/>
      <queryTableField id="13" name="Group" tableColumnId="31"/>
      <queryTableField id="14" name="Priority" tableColumnId="32"/>
      <queryTableField id="15" name="Sector_Mimu" tableColumnId="33"/>
      <queryTableField id="16" name="Gap" tableColumnId="34"/>
      <queryTableField id="17" name="Other_text" tableColumnId="35"/>
      <queryTableField id="18" name="Comment" tableColumnId="36"/>
    </queryTableFields>
    <queryTableDeletedFields count="5">
      <deletedField name="Ind_Cluster"/>
      <deletedField name="HS_Living"/>
      <deletedField name="Ind_Living"/>
      <deletedField name="HS_Registered"/>
      <deletedField name="Ind_Registered"/>
    </queryTableDeletedFields>
  </queryTableRefresh>
</queryTable>
</file>

<file path=xl/queryTables/queryTable2.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19">
    <queryTableFields count="13">
      <queryTableField id="1" name="State" tableColumnId="19"/>
      <queryTableField id="2" name="Township" tableColumnId="20"/>
      <queryTableField id="3" name="Camp" tableColumnId="21"/>
      <queryTableField id="4" name="CP_PCode" tableColumnId="22"/>
      <queryTableField id="5" name="Accessibility" tableColumnId="23"/>
      <queryTableField id="6" name="Location_Type" tableColumnId="24"/>
      <queryTableField id="7" name="HS_Cluster" tableColumnId="25"/>
      <queryTableField id="13" name="Sex" tableColumnId="31"/>
      <queryTableField id="14" name="Priority" tableColumnId="32"/>
      <queryTableField id="15" name="Period" tableColumnId="33"/>
      <queryTableField id="16" name="Livelihood" tableColumnId="34"/>
      <queryTableField id="17" name="Other_text" tableColumnId="35"/>
      <queryTableField id="18" name="Comment" tableColumnId="36"/>
    </queryTableFields>
    <queryTableDeletedFields count="5">
      <deletedField name="Ind_Cluster"/>
      <deletedField name="HS_Living"/>
      <deletedField name="Ind_Living"/>
      <deletedField name="HS_Registered"/>
      <deletedField name="Ind_Registered"/>
    </queryTableDeletedFields>
  </queryTableRefresh>
</queryTable>
</file>

<file path=xl/queryTables/queryTable3.xml><?xml version="1.0" encoding="utf-8"?>
<queryTable xmlns="http://schemas.openxmlformats.org/spreadsheetml/2006/main" name="ExternalData_1" connectionId="4" autoFormatId="16" applyNumberFormats="0" applyBorderFormats="0" applyFontFormats="1" applyPatternFormats="1" applyAlignmentFormats="0" applyWidthHeightFormats="0">
  <queryTableRefresh nextId="71">
    <queryTableFields count="56">
      <queryTableField id="1" name="State" tableColumnId="53"/>
      <queryTableField id="2" name="Township" tableColumnId="54"/>
      <queryTableField id="3" name="Camp" tableColumnId="55"/>
      <queryTableField id="4" name="CP_PCode" tableColumnId="56"/>
      <queryTableField id="5" name="Accessibility" tableColumnId="57"/>
      <queryTableField id="6" name="Location_Type" tableColumnId="58"/>
      <queryTableField id="7" name="HS_Cluster" tableColumnId="59"/>
      <queryTableField id="13" name="Education_Resposible" tableColumnId="65"/>
      <queryTableField id="14" name="Nursery_Availability" tableColumnId="66"/>
      <queryTableField id="15" name="Nursery_Distance" tableColumnId="67"/>
      <queryTableField id="16" name="Nursery_Foot" tableColumnId="68"/>
      <queryTableField id="17" name="Nursery_Motor" tableColumnId="69"/>
      <queryTableField id="18" name="Nursery_Car" tableColumnId="70"/>
      <queryTableField id="19" name="Nursery_Water" tableColumnId="71"/>
      <queryTableField id="20" name="Pri_School_Availability" tableColumnId="72"/>
      <queryTableField id="21" name="Pri_School_Distance" tableColumnId="73"/>
      <queryTableField id="22" name="Pri_School_Foot" tableColumnId="74"/>
      <queryTableField id="23" name="Pri_School_Motor" tableColumnId="75"/>
      <queryTableField id="24" name="Pri_School_Car" tableColumnId="76"/>
      <queryTableField id="25" name="Pri_School_Water" tableColumnId="77"/>
      <queryTableField id="26" name="Sec_Scool_Availability" tableColumnId="78"/>
      <queryTableField id="27" name="Sec_Scool_Distance" tableColumnId="79"/>
      <queryTableField id="28" name="Sec_School_Foot" tableColumnId="80"/>
      <queryTableField id="29" name="Sec_School_Motor" tableColumnId="81"/>
      <queryTableField id="30" name="Sec_School_Car" tableColumnId="82"/>
      <queryTableField id="31" name="Sec_School_Water" tableColumnId="83"/>
      <queryTableField id="32" name="Hig_School_Availability" tableColumnId="84"/>
      <queryTableField id="33" name="Hig_School_Distance" tableColumnId="85"/>
      <queryTableField id="34" name="Hig_School_Foot" tableColumnId="86"/>
      <queryTableField id="35" name="Hig_School_Motor" tableColumnId="87"/>
      <queryTableField id="36" name="Hig_School_Car" tableColumnId="88"/>
      <queryTableField id="37" name="Hig_School_Water" tableColumnId="89"/>
      <queryTableField id="38" name="Pre_School_ECD_Male" tableColumnId="90"/>
      <queryTableField id="39" name="Pre_School_ECD_Female" tableColumnId="91"/>
      <queryTableField id="40" name="Primary_Male" tableColumnId="92"/>
      <queryTableField id="41" name="Primary_Female" tableColumnId="93"/>
      <queryTableField id="42" name="Middle_Male" tableColumnId="94"/>
      <queryTableField id="43" name="Middle_Female" tableColumnId="95"/>
      <queryTableField id="44" name="High_Male" tableColumnId="96"/>
      <queryTableField id="45" name="High_Female" tableColumnId="97"/>
      <queryTableField id="46" name="Preschool_Teachers" tableColumnId="98"/>
      <queryTableField id="47" name="Primary_Teachers" tableColumnId="99"/>
      <queryTableField id="48" name="Middle_Teachers" tableColumnId="100"/>
      <queryTableField id="49" name="High_Teachers" tableColumnId="101"/>
      <queryTableField id="50" name="Male_Total" tableColumnId="102"/>
      <queryTableField id="51" name="Female_Total" tableColumnId="103"/>
      <queryTableField id="52" name="Teachers_Total" tableColumnId="104"/>
      <queryTableField id="62" name="EduSupplyReceived" tableColumnId="1"/>
      <queryTableField id="63" name="Textbook" tableColumnId="2"/>
      <queryTableField id="64" name="Exercisebook" tableColumnId="3"/>
      <queryTableField id="65" name="RainCoat" tableColumnId="4"/>
      <queryTableField id="66" name="SchoolBag" tableColumnId="5"/>
      <queryTableField id="67" name="SchoolUniform" tableColumnId="6"/>
      <queryTableField id="68" name="Government" tableColumnId="7"/>
      <queryTableField id="69" name="I_NGO" tableColumnId="8"/>
      <queryTableField id="70" name="PrivateDonor" tableColumnId="9"/>
    </queryTableFields>
    <queryTableDeletedFields count="5">
      <deletedField name="Ind_Cluster"/>
      <deletedField name="HS_Living"/>
      <deletedField name="Ind_Living"/>
      <deletedField name="HS_Registered"/>
      <deletedField name="Ind_Registered"/>
    </queryTableDeletedFields>
  </queryTableRefresh>
</queryTable>
</file>

<file path=xl/queryTables/queryTable4.xml><?xml version="1.0" encoding="utf-8"?>
<queryTable xmlns="http://schemas.openxmlformats.org/spreadsheetml/2006/main" name="ExternalData_1" connectionId="5" autoFormatId="16" applyNumberFormats="0" applyBorderFormats="0" applyFontFormats="1" applyPatternFormats="1" applyAlignmentFormats="0" applyWidthHeightFormats="0">
  <queryTableRefresh nextId="39">
    <queryTableFields count="32">
      <queryTableField id="1" name="State" tableColumnId="25"/>
      <queryTableField id="2" name="Township" tableColumnId="26"/>
      <queryTableField id="3" name="Camp" tableColumnId="27"/>
      <queryTableField id="4" name="CP_PCode" tableColumnId="28"/>
      <queryTableField id="5" name="Accessibility" tableColumnId="29"/>
      <queryTableField id="6" name="Location_Type" tableColumnId="30"/>
      <queryTableField id="7" name="HS_Cluster" tableColumnId="31"/>
      <queryTableField id="13" name="Kitchen_Type" tableColumnId="37"/>
      <queryTableField id="14" name="StorageFacility" tableColumnId="38"/>
      <queryTableField id="15" name="CampProfile_Data_Responsability.Responsible" tableColumnId="39"/>
      <queryTableField id="17" name="code_Responsible.Responsible" tableColumnId="41"/>
      <queryTableField id="18" name="Service" tableColumnId="42"/>
      <queryTableField id="19" name="Avaibility" tableColumnId="43"/>
      <queryTableField id="20" name="Distance" tableColumnId="44"/>
      <queryTableField id="21" name="Foot" tableColumnId="45"/>
      <queryTableField id="22" name="Motor" tableColumnId="46"/>
      <queryTableField id="23" name="Car" tableColumnId="47"/>
      <queryTableField id="24" name="Water" tableColumnId="48"/>
      <queryTableField id="25" name="F13_01" tableColumnId="1"/>
      <queryTableField id="26" name="F13_1_IDP_M" tableColumnId="2"/>
      <queryTableField id="27" name="F13_1_IDP_F" tableColumnId="3"/>
      <queryTableField id="28" name="F13_1_Non_M" tableColumnId="4"/>
      <queryTableField id="29" name="F13_1_Non_F" tableColumnId="5"/>
      <queryTableField id="30" name="F13_1_Tot_M" tableColumnId="6"/>
      <queryTableField id="31" name="F13_1_Tot_F" tableColumnId="7"/>
      <queryTableField id="32" name="FoodCash_MgmtCommittee" tableColumnId="8"/>
      <queryTableField id="33" name="FemaleIDP" tableColumnId="9"/>
      <queryTableField id="34" name="MaleIDP" tableColumnId="10"/>
      <queryTableField id="35" name="MaleNonIDP" tableColumnId="11"/>
      <queryTableField id="36" name="FemaleNonIDP" tableColumnId="12"/>
      <queryTableField id="37" name="MaleTotal" tableColumnId="13"/>
      <queryTableField id="38" name="FemaleTotal" tableColumnId="14"/>
    </queryTableFields>
    <queryTableDeletedFields count="6">
      <deletedField name="Ind_Cluster"/>
      <deletedField name="HS_Living"/>
      <deletedField name="Ind_Living"/>
      <deletedField name="HS_Registered"/>
      <deletedField name="Ind_Registered"/>
      <deletedField name="Responsability"/>
    </queryTableDeletedFields>
  </queryTableRefresh>
</queryTable>
</file>

<file path=xl/queryTables/queryTable5.xml><?xml version="1.0" encoding="utf-8"?>
<queryTable xmlns="http://schemas.openxmlformats.org/spreadsheetml/2006/main" name="ExternalData_1" connectionId="6" autoFormatId="16" applyNumberFormats="0" applyBorderFormats="0" applyFontFormats="1" applyPatternFormats="1" applyAlignmentFormats="0" applyWidthHeightFormats="0">
  <queryTableRefresh nextId="40">
    <queryTableFields count="28">
      <queryTableField id="1" name="State" tableColumnId="34"/>
      <queryTableField id="2" name="Township" tableColumnId="35"/>
      <queryTableField id="3" name="Camp" tableColumnId="36"/>
      <queryTableField id="4" name="CP_PCode" tableColumnId="37"/>
      <queryTableField id="5" name="Accessibility" tableColumnId="38"/>
      <queryTableField id="6" name="Location_Type" tableColumnId="39"/>
      <queryTableField id="7" name="HS_Cluster" tableColumnId="40"/>
      <queryTableField id="14" name="Responsible" tableColumnId="47"/>
      <queryTableField id="15" name="Service" tableColumnId="48"/>
      <queryTableField id="16" name="Avaibility" tableColumnId="49"/>
      <queryTableField id="17" name="Distance" tableColumnId="50"/>
      <queryTableField id="18" name="Foot" tableColumnId="51"/>
      <queryTableField id="19" name="Motor" tableColumnId="52"/>
      <queryTableField id="20" name="Car" tableColumnId="53"/>
      <queryTableField id="21" name="Water" tableColumnId="54"/>
      <queryTableField id="22" name="Health_Facility" tableColumnId="55"/>
      <queryTableField id="23" name="Other" tableColumnId="56"/>
      <queryTableField id="24" name="Doctors" tableColumnId="57"/>
      <queryTableField id="25" name="Nurses" tableColumnId="58"/>
      <queryTableField id="27" name="Pychological_Support_Services" tableColumnId="60"/>
      <queryTableField id="28" name="Mid_Wives" tableColumnId="61"/>
      <queryTableField id="30" name="Preventive_Health_Care" tableColumnId="63"/>
      <queryTableField id="32" name="Reproductive_Heath_Care" tableColumnId="65"/>
      <queryTableField id="34" name="Community_Health_Workers" tableColumnId="1"/>
      <queryTableField id="36" name="GBV_related_healthcare" tableColumnId="3"/>
      <queryTableField id="37" name="Immunization" tableColumnId="4"/>
      <queryTableField id="38" name="Patient_referral" tableColumnId="5"/>
      <queryTableField id="39" name="Primary_HealthCare_service" tableColumnId="6"/>
    </queryTableFields>
    <queryTableDeletedFields count="6">
      <deletedField name="Ind_Cluster"/>
      <deletedField name="HS_Living"/>
      <deletedField name="Ind_Living"/>
      <deletedField name="HS_Registered"/>
      <deletedField name="Ind_Registered"/>
      <deletedField name="Responsability"/>
    </queryTableDeletedFields>
  </queryTableRefresh>
</queryTable>
</file>

<file path=xl/queryTables/queryTable6.xml><?xml version="1.0" encoding="utf-8"?>
<queryTable xmlns="http://schemas.openxmlformats.org/spreadsheetml/2006/main" name="ExternalData_1" connectionId="9" autoFormatId="16" applyNumberFormats="0" applyBorderFormats="0" applyFontFormats="1" applyPatternFormats="1" applyAlignmentFormats="0" applyWidthHeightFormats="0">
  <queryTableRefresh nextId="226">
    <queryTableFields count="28">
      <queryTableField id="1" name="State" tableColumnId="130"/>
      <queryTableField id="2" name="Township" tableColumnId="131"/>
      <queryTableField id="3" name="Camp" tableColumnId="132"/>
      <queryTableField id="4" name="CP_PCode" tableColumnId="133"/>
      <queryTableField id="5" name="Accessibility" tableColumnId="134"/>
      <queryTableField id="6" name="Location_Type" tableColumnId="135"/>
      <queryTableField id="7" name="HS_Cluster" tableColumnId="136"/>
      <queryTableField id="205" name="code_Responsible.Responsible" tableColumnId="3"/>
      <queryTableField id="206" name="Service" tableColumnId="4"/>
      <queryTableField id="207" name="Avaibility" tableColumnId="5"/>
      <queryTableField id="208" name="Distance" tableColumnId="6"/>
      <queryTableField id="209" name="Foot" tableColumnId="7"/>
      <queryTableField id="210" name="Motor" tableColumnId="8"/>
      <queryTableField id="211" name="Car" tableColumnId="9"/>
      <queryTableField id="212" name="Water" tableColumnId="10"/>
      <queryTableField id="213" name="ChildFriendlySpace" tableColumnId="11"/>
      <queryTableField id="214" name="CFS_OpeningHour" tableColumnId="12"/>
      <queryTableField id="215" name="CFS_NoOfChildren" tableColumnId="13"/>
      <queryTableField id="216" name="YouthCentre" tableColumnId="14"/>
      <queryTableField id="217" name="YC_OpeningHour" tableColumnId="15"/>
      <queryTableField id="218" name="YC_NoOfChildren" tableColumnId="16"/>
      <queryTableField id="219" name="WomengirlsCentre" tableColumnId="17"/>
      <queryTableField id="220" name="WG_OpeningHour" tableColumnId="18"/>
      <queryTableField id="221" name="WG_Distance" tableColumnId="19"/>
      <queryTableField id="222" name="FTS" tableColumnId="20"/>
      <queryTableField id="223" name="ReferralPathwayAvailable" tableColumnId="21"/>
      <queryTableField id="224" name="LegalServiceAvailable" tableColumnId="22"/>
      <queryTableField id="225" name="ElectricitySolarpanel" tableColumnId="23"/>
    </queryTableFields>
    <queryTableDeletedFields count="7">
      <deletedField name="Ind_Cluster"/>
      <deletedField name="HS_Living"/>
      <deletedField name="Ind_Living"/>
      <deletedField name="HS_Registered"/>
      <deletedField name="Ind_Registered"/>
      <deletedField name="CampProfile_Data_Responsability.Responsible"/>
      <deletedField name="Responsability"/>
    </queryTableDeletedFields>
  </queryTableRefresh>
</queryTable>
</file>

<file path=xl/queryTables/queryTable7.xml><?xml version="1.0" encoding="utf-8"?>
<queryTable xmlns="http://schemas.openxmlformats.org/spreadsheetml/2006/main" name="ExternalData_1" connectionId="7" autoFormatId="16" applyNumberFormats="0" applyBorderFormats="0" applyFontFormats="1" applyPatternFormats="1" applyAlignmentFormats="0" applyWidthHeightFormats="0">
  <queryTableRefresh nextId="42">
    <queryTableFields count="24">
      <queryTableField id="1" name="State" tableColumnId="18"/>
      <queryTableField id="2" name="Township" tableColumnId="19"/>
      <queryTableField id="3" name="Camp" tableColumnId="20"/>
      <queryTableField id="4" name="CampProfile_Analysis_qry.CP_Pcode" tableColumnId="21"/>
      <queryTableField id="5" name="Accessibility" tableColumnId="22"/>
      <queryTableField id="6" name="Location_Type" tableColumnId="23"/>
      <queryTableField id="7" name="HS_Cluster" tableColumnId="24"/>
      <queryTableField id="13" name="CampProfile_Data_Sector_Shelter.CP_Pcode" tableColumnId="30"/>
      <queryTableField id="14" name="Emergency_Make_Shift" tableColumnId="31"/>
      <queryTableField id="15" name="Collective_Center" tableColumnId="32"/>
      <queryTableField id="16" name="Temporary_Shelter" tableColumnId="33"/>
      <queryTableField id="17" name="ShelterBuilt" tableColumnId="34"/>
      <queryTableField id="30" name="F21_01" tableColumnId="1"/>
      <queryTableField id="31" name="F21_02" tableColumnId="2"/>
      <queryTableField id="32" name="F21_03" tableColumnId="3"/>
      <queryTableField id="33" name="F22_01" tableColumnId="4"/>
      <queryTableField id="34" name="F23_01" tableColumnId="5"/>
      <queryTableField id="35" name="F24_01" tableColumnId="6"/>
      <queryTableField id="36" name="CollectiveCenter" tableColumnId="7"/>
      <queryTableField id="37" name="EmergencyTent" tableColumnId="8"/>
      <queryTableField id="38" name="TemporaryShelter" tableColumnId="9"/>
      <queryTableField id="39" name="ShelterNeedHH" tableColumnId="10"/>
      <queryTableField id="40" name="MAJORNeed" tableColumnId="11"/>
      <queryTableField id="41" name="MINORNeed" tableColumnId="12"/>
    </queryTableFields>
    <queryTableDeletedFields count="5">
      <deletedField name="Ind_Cluster"/>
      <deletedField name="HS_Living"/>
      <deletedField name="Ind_Living"/>
      <deletedField name="HS_Registered"/>
      <deletedField name="Ind_Registered"/>
    </queryTableDeletedFields>
  </queryTableRefresh>
</queryTable>
</file>

<file path=xl/queryTables/queryTable8.xml><?xml version="1.0" encoding="utf-8"?>
<queryTable xmlns="http://schemas.openxmlformats.org/spreadsheetml/2006/main" name="ExternalData_1" connectionId="8" autoFormatId="16" applyNumberFormats="0" applyBorderFormats="0" applyFontFormats="1" applyPatternFormats="1" applyAlignmentFormats="0" applyWidthHeightFormats="0">
  <queryTableRefresh nextId="32">
    <queryTableFields count="25">
      <queryTableField id="1" name="State" tableColumnId="29"/>
      <queryTableField id="2" name="Township" tableColumnId="30"/>
      <queryTableField id="3" name="Camp" tableColumnId="31"/>
      <queryTableField id="4" name="CP_PCode" tableColumnId="32"/>
      <queryTableField id="5" name="Accessibility" tableColumnId="33"/>
      <queryTableField id="6" name="Location_Type" tableColumnId="34"/>
      <queryTableField id="7" name="HS_Cluster" tableColumnId="35"/>
      <queryTableField id="13" name="code_Responsible.Responsible" tableColumnId="41"/>
      <queryTableField id="14" name="code_Responsible_1.Responsible" tableColumnId="42"/>
      <queryTableField id="15" name="Service" tableColumnId="43"/>
      <queryTableField id="17" name="Distance" tableColumnId="45"/>
      <queryTableField id="18" name="Foot" tableColumnId="46"/>
      <queryTableField id="19" name="Motor" tableColumnId="47"/>
      <queryTableField id="20" name="Car" tableColumnId="48"/>
      <queryTableField id="21" name="Water" tableColumnId="49"/>
      <queryTableField id="22" name="Water_Need_coverage" tableColumnId="50"/>
      <queryTableField id="23" name="Total_Latrines_coverage" tableColumnId="51"/>
      <queryTableField id="24" name="Semi_Permanent_Latrines_coverage" tableColumnId="52"/>
      <queryTableField id="25" name="Bathing_Facilities_coverage" tableColumnId="53"/>
      <queryTableField id="26" name="Hand_Washing_Facilities_coverage" tableColumnId="54"/>
      <queryTableField id="27" name="Hygiene_Kit_coverage" tableColumnId="55"/>
      <queryTableField id="28" name="Update Date" tableColumnId="56"/>
      <queryTableField id="29" name="DrinkingWaterAvailability" tableColumnId="1"/>
      <queryTableField id="30" name="DesludgingAvailability" tableColumnId="2"/>
      <queryTableField id="31" name="WasteManagementAvailability" tableColumnId="3"/>
    </queryTableFields>
    <queryTableDeletedFields count="5">
      <deletedField name="Ind_Cluster"/>
      <deletedField name="HS_Living"/>
      <deletedField name="Ind_Living"/>
      <deletedField name="HS_Registered"/>
      <deletedField name="Ind_Registered"/>
    </queryTableDeletedFields>
  </queryTableRefresh>
</queryTable>
</file>

<file path=xl/queryTables/queryTable9.xml><?xml version="1.0" encoding="utf-8"?>
<queryTable xmlns="http://schemas.openxmlformats.org/spreadsheetml/2006/main" name="ExternalData_1" connectionId="3" autoFormatId="16" applyNumberFormats="0" applyBorderFormats="0" applyFontFormats="1" applyPatternFormats="1" applyAlignmentFormats="0" applyWidthHeightFormats="0">
  <queryTableRefresh nextId="45">
    <queryTableFields count="37">
      <queryTableField id="1" name="Status" tableColumnId="38"/>
      <queryTableField id="2" name="State" tableColumnId="39"/>
      <queryTableField id="3" name="S_Pcode" tableColumnId="40"/>
      <queryTableField id="4" name="District" tableColumnId="41"/>
      <queryTableField id="5" name="D_Pcode" tableColumnId="42"/>
      <queryTableField id="6" name="Township" tableColumnId="43"/>
      <queryTableField id="7" name="T_Pcode" tableColumnId="44"/>
      <queryTableField id="8" name="VillageTracKTown" tableColumnId="45"/>
      <queryTableField id="9" name="VTT_Pcode" tableColumnId="46"/>
      <queryTableField id="10" name="VillageWard_Name" tableColumnId="47"/>
      <queryTableField id="11" name="VW_Pcode" tableColumnId="48"/>
      <queryTableField id="12" name="Camp" tableColumnId="49"/>
      <queryTableField id="13" name="CP_Pcode" tableColumnId="50"/>
      <queryTableField id="14" name="Longitude" tableColumnId="51"/>
      <queryTableField id="15" name="Latitude" tableColumnId="52"/>
      <queryTableField id="16" name="Altitude" tableColumnId="53"/>
      <queryTableField id="17" name="HH" tableColumnId="54"/>
      <queryTableField id="18" name="Total" tableColumnId="55"/>
      <queryTableField id="19" name="Avg" tableColumnId="56"/>
      <queryTableField id="20" name="Accessibility" tableColumnId="57"/>
      <queryTableField id="21" name="Affected Population" tableColumnId="58"/>
      <queryTableField id="22" name="Type of Accomodation" tableColumnId="59"/>
      <queryTableField id="23" name="Type of Location" tableColumnId="60"/>
      <queryTableField id="24" name="Opening Date" tableColumnId="61"/>
      <queryTableField id="25" name="CM/FP" tableColumnId="62"/>
      <queryTableField id="26" name="Responsible Agency" tableColumnId="63"/>
      <queryTableField id="27" name="Source" tableColumnId="64"/>
      <queryTableField id="28" name="Method" tableColumnId="65"/>
      <queryTableField id="29" name="Update Date" tableColumnId="66"/>
      <queryTableField id="30" name="Comment" tableColumnId="67"/>
      <queryTableField id="31" name="Priority" tableColumnId="68"/>
      <queryTableField id="32" name="Shelter Gap" tableColumnId="69"/>
      <queryTableField id="33" name="Land Status" tableColumnId="70"/>
      <queryTableField id="34" name="Shelter Possible" tableColumnId="71"/>
      <queryTableField id="35" name="Nearest_Town" tableColumnId="72"/>
      <queryTableField id="36" name="Distance" tableColumnId="73"/>
      <queryTableField id="37" name="Distance_Cat" tableColumnId="74"/>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id="16" name="Table1" displayName="Table1" ref="A1:H139" totalsRowShown="0" headerRowDxfId="114">
  <autoFilter ref="A1:H139"/>
  <sortState ref="A2:J140">
    <sortCondition ref="F1:F140"/>
  </sortState>
  <tableColumns count="8">
    <tableColumn id="1" name="State"/>
    <tableColumn id="2" name="Township"/>
    <tableColumn id="3" name="Camp"/>
    <tableColumn id="4" name="CP_Pcode"/>
    <tableColumn id="9" name="Profiled"/>
    <tableColumn id="5" name="Dashboard" dataDxfId="113">
      <calculatedColumnFormula>IF($E2=TRUE,HYPERLINK(CONCATENATE("Kachin_CampProfile_R5_GeneratedDoc\",$A2,"\",$B2,"\",$D2,".pdf"),CONCATENATE($D2,".pdf")),"No Data")</calculatedColumnFormula>
    </tableColumn>
    <tableColumn id="6" name="3W" dataDxfId="112">
      <calculatedColumnFormula>IF($E2=TRUE,HYPERLINK(CONCATENATE("Kachin_CampProfile_R5_GeneratedDoc\",$A2,"\",$B2,"\",$D2,"_3W.pdf"),CONCATENATE($D2,"_3W.pdf")),"No Data")</calculatedColumnFormula>
    </tableColumn>
    <tableColumn id="10" name="Comment" dataDxfId="111"/>
  </tableColumns>
  <tableStyleInfo name="TableStyleMedium2" showFirstColumn="0" showLastColumn="0" showRowStripes="1" showColumnStripes="0"/>
</table>
</file>

<file path=xl/tables/table10.xml><?xml version="1.0" encoding="utf-8"?>
<table xmlns="http://schemas.openxmlformats.org/spreadsheetml/2006/main" id="17" name="Camp_List_t" displayName="Camp_List_t" ref="A1:AK244" tableType="queryTable" totalsRowShown="0">
  <autoFilter ref="A1:AK244"/>
  <tableColumns count="37">
    <tableColumn id="38" uniqueName="38" name="Status" queryTableFieldId="1"/>
    <tableColumn id="39" uniqueName="39" name="State" queryTableFieldId="2"/>
    <tableColumn id="40" uniqueName="40" name="S_Pcode" queryTableFieldId="3"/>
    <tableColumn id="41" uniqueName="41" name="District" queryTableFieldId="4"/>
    <tableColumn id="42" uniqueName="42" name="D_Pcode" queryTableFieldId="5"/>
    <tableColumn id="43" uniqueName="43" name="Township" queryTableFieldId="6"/>
    <tableColumn id="44" uniqueName="44" name="T_Pcode" queryTableFieldId="7"/>
    <tableColumn id="45" uniqueName="45" name="VillageTracKTown" queryTableFieldId="8"/>
    <tableColumn id="46" uniqueName="46" name="VTT_Pcode" queryTableFieldId="9"/>
    <tableColumn id="47" uniqueName="47" name="VillageWard_Name" queryTableFieldId="10"/>
    <tableColumn id="48" uniqueName="48" name="VW_Pcode" queryTableFieldId="11"/>
    <tableColumn id="49" uniqueName="49" name="Camp" queryTableFieldId="12"/>
    <tableColumn id="50" uniqueName="50" name="CP_Pcode" queryTableFieldId="13"/>
    <tableColumn id="51" uniqueName="51" name="Longitude" queryTableFieldId="14"/>
    <tableColumn id="52" uniqueName="52" name="Latitude" queryTableFieldId="15"/>
    <tableColumn id="53" uniqueName="53" name="Altitude" queryTableFieldId="16"/>
    <tableColumn id="54" uniqueName="54" name="HH" queryTableFieldId="17"/>
    <tableColumn id="55" uniqueName="55" name="Total" queryTableFieldId="18"/>
    <tableColumn id="56" uniqueName="56" name="Avg" queryTableFieldId="19"/>
    <tableColumn id="57" uniqueName="57" name="Accessibility" queryTableFieldId="20"/>
    <tableColumn id="58" uniqueName="58" name="Affected Population" queryTableFieldId="21"/>
    <tableColumn id="59" uniqueName="59" name="Type of Accomodation" queryTableFieldId="22"/>
    <tableColumn id="60" uniqueName="60" name="Type of Location" queryTableFieldId="23"/>
    <tableColumn id="61" uniqueName="61" name="Opening Date" queryTableFieldId="24"/>
    <tableColumn id="62" uniqueName="62" name="CM/FP" queryTableFieldId="25"/>
    <tableColumn id="63" uniqueName="63" name="Responsible Agency" queryTableFieldId="26"/>
    <tableColumn id="64" uniqueName="64" name="Source" queryTableFieldId="27"/>
    <tableColumn id="65" uniqueName="65" name="Method" queryTableFieldId="28"/>
    <tableColumn id="66" uniqueName="66" name="Update Date" queryTableFieldId="29"/>
    <tableColumn id="67" uniqueName="67" name="Comment" queryTableFieldId="30"/>
    <tableColumn id="68" uniqueName="68" name="Priority" queryTableFieldId="31"/>
    <tableColumn id="69" uniqueName="69" name="Shelter Gap" queryTableFieldId="32"/>
    <tableColumn id="70" uniqueName="70" name="Land Status" queryTableFieldId="33"/>
    <tableColumn id="71" uniqueName="71" name="Shelter Possible" queryTableFieldId="34"/>
    <tableColumn id="72" uniqueName="72" name="Nearest_Town" queryTableFieldId="35"/>
    <tableColumn id="73" uniqueName="73" name="Distance" queryTableFieldId="36"/>
    <tableColumn id="74" uniqueName="74" name="Distance_Cat" queryTableFieldId="37"/>
  </tableColumns>
  <tableStyleInfo name="TableStyleMedium2" showFirstColumn="0" showLastColumn="0" showRowStripes="1" showColumnStripes="0"/>
</table>
</file>

<file path=xl/tables/table2.xml><?xml version="1.0" encoding="utf-8"?>
<table xmlns="http://schemas.openxmlformats.org/spreadsheetml/2006/main" id="2" name="Data_Gap_t" displayName="Data_Gap_t" ref="A1:M1537" tableType="queryTable" totalsRowShown="0" headerRowDxfId="83" dataDxfId="82">
  <autoFilter ref="A1:M1537"/>
  <tableColumns count="13">
    <tableColumn id="19" uniqueName="19" name="State" queryTableFieldId="1" dataDxfId="81"/>
    <tableColumn id="20" uniqueName="20" name="Township" queryTableFieldId="2" dataDxfId="80"/>
    <tableColumn id="21" uniqueName="21" name="Camp" queryTableFieldId="3" dataDxfId="79"/>
    <tableColumn id="22" uniqueName="22" name="CP_PCode" queryTableFieldId="4" dataDxfId="78"/>
    <tableColumn id="23" uniqueName="23" name="Accessibility" queryTableFieldId="5" dataDxfId="77"/>
    <tableColumn id="24" uniqueName="24" name="Location_Type" queryTableFieldId="6" dataDxfId="76"/>
    <tableColumn id="25" uniqueName="25" name="HS__x000a_Cluster" queryTableFieldId="7" dataDxfId="75"/>
    <tableColumn id="31" uniqueName="31" name="Group" queryTableFieldId="13" dataDxfId="74"/>
    <tableColumn id="32" uniqueName="32" name="Priority" queryTableFieldId="14" dataDxfId="73"/>
    <tableColumn id="33" uniqueName="33" name="Sector_Mimu" queryTableFieldId="15" dataDxfId="72"/>
    <tableColumn id="34" uniqueName="34" name="Gap" queryTableFieldId="16" dataDxfId="71"/>
    <tableColumn id="35" uniqueName="35" name="Other_text" queryTableFieldId="17" dataDxfId="70"/>
    <tableColumn id="36" uniqueName="36" name="Comment" queryTableFieldId="18" dataDxfId="69"/>
  </tableColumns>
  <tableStyleInfo name="TableStyleMedium2" showFirstColumn="0" showLastColumn="0" showRowStripes="1" showColumnStripes="0"/>
</table>
</file>

<file path=xl/tables/table3.xml><?xml version="1.0" encoding="utf-8"?>
<table xmlns="http://schemas.openxmlformats.org/spreadsheetml/2006/main" id="3" name="Data_Livelihood_t" displayName="Data_Livelihood_t" ref="A1:M1025" tableType="queryTable" totalsRowShown="0">
  <autoFilter ref="A1:M1025"/>
  <tableColumns count="13">
    <tableColumn id="19" uniqueName="19" name="State" queryTableFieldId="1"/>
    <tableColumn id="20" uniqueName="20" name="Township" queryTableFieldId="2"/>
    <tableColumn id="21" uniqueName="21" name="Camp" queryTableFieldId="3"/>
    <tableColumn id="22" uniqueName="22" name="CP_PCode" queryTableFieldId="4"/>
    <tableColumn id="23" uniqueName="23" name="Accessibility" queryTableFieldId="5"/>
    <tableColumn id="24" uniqueName="24" name="Location_Type" queryTableFieldId="6"/>
    <tableColumn id="25" uniqueName="25" name="HS_Cluster" queryTableFieldId="7"/>
    <tableColumn id="31" uniqueName="31" name="Sex" queryTableFieldId="13"/>
    <tableColumn id="32" uniqueName="32" name="Priority" queryTableFieldId="14"/>
    <tableColumn id="33" uniqueName="33" name="Period" queryTableFieldId="15"/>
    <tableColumn id="34" uniqueName="34" name="Livelihood" queryTableFieldId="16"/>
    <tableColumn id="35" uniqueName="35" name="Other_text" queryTableFieldId="17"/>
    <tableColumn id="36" uniqueName="36" name="Comment" queryTableFieldId="18"/>
  </tableColumns>
  <tableStyleInfo name="TableStyleMedium2" showFirstColumn="0" showLastColumn="0" showRowStripes="1" showColumnStripes="0"/>
</table>
</file>

<file path=xl/tables/table4.xml><?xml version="1.0" encoding="utf-8"?>
<table xmlns="http://schemas.openxmlformats.org/spreadsheetml/2006/main" id="5" name="Data_Sector_Education_t" displayName="Data_Sector_Education_t" ref="A1:BD129" tableType="queryTable" totalsRowShown="0">
  <autoFilter ref="A1:BD129"/>
  <tableColumns count="56">
    <tableColumn id="53" uniqueName="53" name="State" queryTableFieldId="1"/>
    <tableColumn id="54" uniqueName="54" name="Township" queryTableFieldId="2"/>
    <tableColumn id="55" uniqueName="55" name="Camp" queryTableFieldId="3"/>
    <tableColumn id="56" uniqueName="56" name="CP_PCode" queryTableFieldId="4"/>
    <tableColumn id="57" uniqueName="57" name="Accessibility" queryTableFieldId="5"/>
    <tableColumn id="58" uniqueName="58" name="Location_Type" queryTableFieldId="6"/>
    <tableColumn id="59" uniqueName="59" name="HS_Cluster" queryTableFieldId="7"/>
    <tableColumn id="65" uniqueName="65" name="Education_Resposible" queryTableFieldId="13"/>
    <tableColumn id="66" uniqueName="66" name="Nursery_Availability" queryTableFieldId="14"/>
    <tableColumn id="67" uniqueName="67" name="Nursery_Distance" queryTableFieldId="15"/>
    <tableColumn id="68" uniqueName="68" name="Nursery_Foot" queryTableFieldId="16"/>
    <tableColumn id="69" uniqueName="69" name="Nursery_Motor" queryTableFieldId="17"/>
    <tableColumn id="70" uniqueName="70" name="Nursery_Car" queryTableFieldId="18"/>
    <tableColumn id="71" uniqueName="71" name="Nursery_Water" queryTableFieldId="19"/>
    <tableColumn id="72" uniqueName="72" name="Pri_School_Availability" queryTableFieldId="20"/>
    <tableColumn id="73" uniqueName="73" name="Pri_School_Distance" queryTableFieldId="21"/>
    <tableColumn id="74" uniqueName="74" name="Pri_School_Foot" queryTableFieldId="22"/>
    <tableColumn id="75" uniqueName="75" name="Pri_School_Motor" queryTableFieldId="23"/>
    <tableColumn id="76" uniqueName="76" name="Pri_School_Car" queryTableFieldId="24"/>
    <tableColumn id="77" uniqueName="77" name="Pri_School_Water" queryTableFieldId="25"/>
    <tableColumn id="78" uniqueName="78" name="Sec_Scool_Availability" queryTableFieldId="26"/>
    <tableColumn id="79" uniqueName="79" name="Sec_Scool_Distance" queryTableFieldId="27"/>
    <tableColumn id="80" uniqueName="80" name="Sec_School_Foot" queryTableFieldId="28"/>
    <tableColumn id="81" uniqueName="81" name="Sec_School_Motor" queryTableFieldId="29"/>
    <tableColumn id="82" uniqueName="82" name="Sec_School_Car" queryTableFieldId="30"/>
    <tableColumn id="83" uniqueName="83" name="Sec_School_Water" queryTableFieldId="31"/>
    <tableColumn id="84" uniqueName="84" name="Hig_School_Availability" queryTableFieldId="32"/>
    <tableColumn id="85" uniqueName="85" name="Hig_School_Distance" queryTableFieldId="33"/>
    <tableColumn id="86" uniqueName="86" name="Hig_School_Foot" queryTableFieldId="34"/>
    <tableColumn id="87" uniqueName="87" name="Hig_School_Motor" queryTableFieldId="35"/>
    <tableColumn id="88" uniqueName="88" name="Hig_School_Car" queryTableFieldId="36"/>
    <tableColumn id="89" uniqueName="89" name="Hig_School_Water" queryTableFieldId="37"/>
    <tableColumn id="90" uniqueName="90" name="Pre_School_ECD_Male" queryTableFieldId="38"/>
    <tableColumn id="91" uniqueName="91" name="Pre_School_ECD_Female" queryTableFieldId="39"/>
    <tableColumn id="92" uniqueName="92" name="Primary_Male" queryTableFieldId="40"/>
    <tableColumn id="93" uniqueName="93" name="Primary_Female" queryTableFieldId="41"/>
    <tableColumn id="94" uniqueName="94" name="Middle_Male" queryTableFieldId="42"/>
    <tableColumn id="95" uniqueName="95" name="Middle_Female" queryTableFieldId="43"/>
    <tableColumn id="96" uniqueName="96" name="High_Male" queryTableFieldId="44"/>
    <tableColumn id="97" uniqueName="97" name="High_Female" queryTableFieldId="45"/>
    <tableColumn id="98" uniqueName="98" name="Preschool_Teachers" queryTableFieldId="46"/>
    <tableColumn id="99" uniqueName="99" name="Primary_Teachers" queryTableFieldId="47"/>
    <tableColumn id="100" uniqueName="100" name="Middle_Teachers" queryTableFieldId="48"/>
    <tableColumn id="101" uniqueName="101" name="High_Teachers" queryTableFieldId="49"/>
    <tableColumn id="102" uniqueName="102" name="Male_Total" queryTableFieldId="50"/>
    <tableColumn id="103" uniqueName="103" name="Female_Total" queryTableFieldId="51"/>
    <tableColumn id="104" uniqueName="104" name="Teachers_Total" queryTableFieldId="52"/>
    <tableColumn id="1" uniqueName="1" name="EduSupplyReceived" queryTableFieldId="62"/>
    <tableColumn id="2" uniqueName="2" name="Textbook" queryTableFieldId="63"/>
    <tableColumn id="3" uniqueName="3" name="Exercisebook" queryTableFieldId="64"/>
    <tableColumn id="4" uniqueName="4" name="RainCoat" queryTableFieldId="65"/>
    <tableColumn id="5" uniqueName="5" name="SchoolBag" queryTableFieldId="66"/>
    <tableColumn id="6" uniqueName="6" name="SchoolUniform" queryTableFieldId="67"/>
    <tableColumn id="7" uniqueName="7" name="Government" queryTableFieldId="68"/>
    <tableColumn id="8" uniqueName="8" name="I_NGO" queryTableFieldId="69"/>
    <tableColumn id="9" uniqueName="9" name="PrivateDonor" queryTableFieldId="70"/>
  </tableColumns>
  <tableStyleInfo name="TableStyleMedium2" showFirstColumn="0" showLastColumn="0" showRowStripes="1" showColumnStripes="0"/>
</table>
</file>

<file path=xl/tables/table5.xml><?xml version="1.0" encoding="utf-8"?>
<table xmlns="http://schemas.openxmlformats.org/spreadsheetml/2006/main" id="6" name="Data_Food_t" displayName="Data_Food_t" ref="A1:AF129" tableType="queryTable" totalsRowShown="0">
  <autoFilter ref="A1:AF129"/>
  <tableColumns count="32">
    <tableColumn id="25" uniqueName="25" name="State" queryTableFieldId="1"/>
    <tableColumn id="26" uniqueName="26" name="Township" queryTableFieldId="2"/>
    <tableColumn id="27" uniqueName="27" name="Camp" queryTableFieldId="3"/>
    <tableColumn id="28" uniqueName="28" name="CP_PCode" queryTableFieldId="4"/>
    <tableColumn id="29" uniqueName="29" name="Accessibility" queryTableFieldId="5"/>
    <tableColumn id="30" uniqueName="30" name="Location_Type" queryTableFieldId="6"/>
    <tableColumn id="31" uniqueName="31" name="HS_Cluster" queryTableFieldId="7"/>
    <tableColumn id="37" uniqueName="37" name="Kitchen_Type" queryTableFieldId="13"/>
    <tableColumn id="38" uniqueName="38" name="StorageFacility" queryTableFieldId="14"/>
    <tableColumn id="39" uniqueName="39" name="CampProfile_Data_Responsability.Responsible" queryTableFieldId="15"/>
    <tableColumn id="41" uniqueName="41" name="code_Responsible.Responsible" queryTableFieldId="17"/>
    <tableColumn id="42" uniqueName="42" name="Service" queryTableFieldId="18"/>
    <tableColumn id="43" uniqueName="43" name="Avaibility" queryTableFieldId="19"/>
    <tableColumn id="44" uniqueName="44" name="Distance" queryTableFieldId="20"/>
    <tableColumn id="45" uniqueName="45" name="Foot" queryTableFieldId="21"/>
    <tableColumn id="46" uniqueName="46" name="Motor" queryTableFieldId="22"/>
    <tableColumn id="47" uniqueName="47" name="Car" queryTableFieldId="23"/>
    <tableColumn id="48" uniqueName="48" name="Water" queryTableFieldId="24"/>
    <tableColumn id="1" uniqueName="1" name="F13_01" queryTableFieldId="25"/>
    <tableColumn id="2" uniqueName="2" name="F13_1_IDP_M" queryTableFieldId="26"/>
    <tableColumn id="3" uniqueName="3" name="F13_1_IDP_F" queryTableFieldId="27"/>
    <tableColumn id="4" uniqueName="4" name="F13_1_Non_M" queryTableFieldId="28"/>
    <tableColumn id="5" uniqueName="5" name="F13_1_Non_F" queryTableFieldId="29"/>
    <tableColumn id="6" uniqueName="6" name="F13_1_Tot_M" queryTableFieldId="30"/>
    <tableColumn id="7" uniqueName="7" name="F13_1_Tot_F" queryTableFieldId="31"/>
    <tableColumn id="8" uniqueName="8" name="FoodCash_MgmtCommittee" queryTableFieldId="32"/>
    <tableColumn id="9" uniqueName="9" name="FemaleIDP" queryTableFieldId="33"/>
    <tableColumn id="10" uniqueName="10" name="MaleIDP" queryTableFieldId="34"/>
    <tableColumn id="11" uniqueName="11" name="MaleNonIDP" queryTableFieldId="35"/>
    <tableColumn id="12" uniqueName="12" name="FemaleNonIDP" queryTableFieldId="36"/>
    <tableColumn id="13" uniqueName="13" name="MaleTotal" queryTableFieldId="37"/>
    <tableColumn id="14" uniqueName="14" name="FemaleTotal" queryTableFieldId="38"/>
  </tableColumns>
  <tableStyleInfo name="TableStyleMedium2" showFirstColumn="0" showLastColumn="0" showRowStripes="1" showColumnStripes="0"/>
</table>
</file>

<file path=xl/tables/table6.xml><?xml version="1.0" encoding="utf-8"?>
<table xmlns="http://schemas.openxmlformats.org/spreadsheetml/2006/main" id="7" name="Data_Health_t" displayName="Data_Health_t" ref="A1:AB129" tableType="queryTable" totalsRowShown="0">
  <autoFilter ref="A1:AB129"/>
  <tableColumns count="28">
    <tableColumn id="34" uniqueName="34" name="State" queryTableFieldId="1"/>
    <tableColumn id="35" uniqueName="35" name="Township" queryTableFieldId="2"/>
    <tableColumn id="36" uniqueName="36" name="Camp" queryTableFieldId="3"/>
    <tableColumn id="37" uniqueName="37" name="CP_PCode" queryTableFieldId="4"/>
    <tableColumn id="38" uniqueName="38" name="Accessibility" queryTableFieldId="5"/>
    <tableColumn id="39" uniqueName="39" name="Location_Type" queryTableFieldId="6"/>
    <tableColumn id="40" uniqueName="40" name="HS_Cluster" queryTableFieldId="7"/>
    <tableColumn id="47" uniqueName="47" name="Responsible" queryTableFieldId="14"/>
    <tableColumn id="48" uniqueName="48" name="Service" queryTableFieldId="15"/>
    <tableColumn id="49" uniqueName="49" name="Avaibility" queryTableFieldId="16"/>
    <tableColumn id="50" uniqueName="50" name="Distance" queryTableFieldId="17"/>
    <tableColumn id="51" uniqueName="51" name="Foot" queryTableFieldId="18"/>
    <tableColumn id="52" uniqueName="52" name="Motor" queryTableFieldId="19"/>
    <tableColumn id="53" uniqueName="53" name="Car" queryTableFieldId="20"/>
    <tableColumn id="54" uniqueName="54" name="Water" queryTableFieldId="21"/>
    <tableColumn id="55" uniqueName="55" name="Health_Facility" queryTableFieldId="22"/>
    <tableColumn id="56" uniqueName="56" name="Other" queryTableFieldId="23"/>
    <tableColumn id="57" uniqueName="57" name="Doctors" queryTableFieldId="24"/>
    <tableColumn id="58" uniqueName="58" name="Nurses" queryTableFieldId="25"/>
    <tableColumn id="60" uniqueName="60" name="Pychological_Support_Services" queryTableFieldId="27"/>
    <tableColumn id="61" uniqueName="61" name="Mid_Wives" queryTableFieldId="28"/>
    <tableColumn id="63" uniqueName="63" name="Preventive_Health_Care" queryTableFieldId="30"/>
    <tableColumn id="65" uniqueName="65" name="Reproductive_Heath_Care" queryTableFieldId="32"/>
    <tableColumn id="1" uniqueName="1" name="Community_Health_Workers" queryTableFieldId="34"/>
    <tableColumn id="3" uniqueName="3" name="GBV_related_healthcare" queryTableFieldId="36"/>
    <tableColumn id="4" uniqueName="4" name="Immunization" queryTableFieldId="37"/>
    <tableColumn id="5" uniqueName="5" name="Patient_referral" queryTableFieldId="38"/>
    <tableColumn id="6" uniqueName="6" name="Primary_HealthCare_service" queryTableFieldId="39"/>
  </tableColumns>
  <tableStyleInfo name="TableStyleMedium2" showFirstColumn="0" showLastColumn="0" showRowStripes="1" showColumnStripes="0"/>
</table>
</file>

<file path=xl/tables/table7.xml><?xml version="1.0" encoding="utf-8"?>
<table xmlns="http://schemas.openxmlformats.org/spreadsheetml/2006/main" id="1" name="Data_Protection_t" displayName="Data_Protection_t" ref="A1:AB129" tableType="queryTable" totalsRowShown="0">
  <autoFilter ref="A1:AB129"/>
  <tableColumns count="28">
    <tableColumn id="130" uniqueName="130" name="State" queryTableFieldId="1"/>
    <tableColumn id="131" uniqueName="131" name="Township" queryTableFieldId="2"/>
    <tableColumn id="132" uniqueName="132" name="Camp" queryTableFieldId="3"/>
    <tableColumn id="133" uniqueName="133" name="CP_PCode" queryTableFieldId="4"/>
    <tableColumn id="134" uniqueName="134" name="Accessibility" queryTableFieldId="5"/>
    <tableColumn id="135" uniqueName="135" name="Location_Type" queryTableFieldId="6"/>
    <tableColumn id="136" uniqueName="136" name="HS_Cluster" queryTableFieldId="7"/>
    <tableColumn id="3" uniqueName="3" name="code_Responsible.Responsible" queryTableFieldId="205"/>
    <tableColumn id="4" uniqueName="4" name="Service" queryTableFieldId="206"/>
    <tableColumn id="5" uniqueName="5" name="Avaibility" queryTableFieldId="207"/>
    <tableColumn id="6" uniqueName="6" name="Distance" queryTableFieldId="208"/>
    <tableColumn id="7" uniqueName="7" name="Foot" queryTableFieldId="209"/>
    <tableColumn id="8" uniqueName="8" name="Motor" queryTableFieldId="210"/>
    <tableColumn id="9" uniqueName="9" name="Car" queryTableFieldId="211"/>
    <tableColumn id="10" uniqueName="10" name="Water" queryTableFieldId="212"/>
    <tableColumn id="11" uniqueName="11" name="ChildFriendlySpace" queryTableFieldId="213"/>
    <tableColumn id="12" uniqueName="12" name="CFS_OpeningHour" queryTableFieldId="214"/>
    <tableColumn id="13" uniqueName="13" name="CFS_NoOfChildren" queryTableFieldId="215"/>
    <tableColumn id="14" uniqueName="14" name="YouthCentre" queryTableFieldId="216"/>
    <tableColumn id="15" uniqueName="15" name="YC_OpeningHour" queryTableFieldId="217"/>
    <tableColumn id="16" uniqueName="16" name="YC_NoOfChildren" queryTableFieldId="218"/>
    <tableColumn id="17" uniqueName="17" name="WomengirlsCentre" queryTableFieldId="219"/>
    <tableColumn id="18" uniqueName="18" name="WG_OpeningHour" queryTableFieldId="220"/>
    <tableColumn id="19" uniqueName="19" name="WG_Distance" queryTableFieldId="221"/>
    <tableColumn id="20" uniqueName="20" name="FTS" queryTableFieldId="222"/>
    <tableColumn id="21" uniqueName="21" name="ReferralPathwayAvailable" queryTableFieldId="223"/>
    <tableColumn id="22" uniqueName="22" name="LegalServiceAvailable" queryTableFieldId="224"/>
    <tableColumn id="23" uniqueName="23" name="ElectricitySolarpanel" queryTableFieldId="225"/>
  </tableColumns>
  <tableStyleInfo name="TableStyleMedium2" showFirstColumn="0" showLastColumn="0" showRowStripes="1" showColumnStripes="0"/>
</table>
</file>

<file path=xl/tables/table8.xml><?xml version="1.0" encoding="utf-8"?>
<table xmlns="http://schemas.openxmlformats.org/spreadsheetml/2006/main" id="8" name="Data_Shelter_t" displayName="Data_Shelter_t" ref="A1:X129" tableType="queryTable" totalsRowShown="0">
  <autoFilter ref="A1:X129"/>
  <tableColumns count="24">
    <tableColumn id="18" uniqueName="18" name="State" queryTableFieldId="1"/>
    <tableColumn id="19" uniqueName="19" name="Township" queryTableFieldId="2"/>
    <tableColumn id="20" uniqueName="20" name="Camp" queryTableFieldId="3"/>
    <tableColumn id="21" uniqueName="21" name="CampProfile_Analysis_qry.CP_Pcode" queryTableFieldId="4"/>
    <tableColumn id="22" uniqueName="22" name="Accessibility" queryTableFieldId="5"/>
    <tableColumn id="23" uniqueName="23" name="Location_Type" queryTableFieldId="6"/>
    <tableColumn id="24" uniqueName="24" name="HS_Cluster" queryTableFieldId="7"/>
    <tableColumn id="30" uniqueName="30" name="CampProfile_Data_Sector_Shelter.CP_Pcode" queryTableFieldId="13"/>
    <tableColumn id="31" uniqueName="31" name="Emergency_Make_Shift" queryTableFieldId="14"/>
    <tableColumn id="32" uniqueName="32" name="Collective_Center" queryTableFieldId="15"/>
    <tableColumn id="33" uniqueName="33" name="Temporary_Shelter" queryTableFieldId="16"/>
    <tableColumn id="34" uniqueName="34" name="ShelterBuilt" queryTableFieldId="17"/>
    <tableColumn id="1" uniqueName="1" name="F21_01" queryTableFieldId="30"/>
    <tableColumn id="2" uniqueName="2" name="F21_02" queryTableFieldId="31"/>
    <tableColumn id="3" uniqueName="3" name="F21_03" queryTableFieldId="32"/>
    <tableColumn id="4" uniqueName="4" name="F22_01" queryTableFieldId="33"/>
    <tableColumn id="5" uniqueName="5" name="F23_01" queryTableFieldId="34"/>
    <tableColumn id="6" uniqueName="6" name="F24_01" queryTableFieldId="35"/>
    <tableColumn id="7" uniqueName="7" name="CollectiveCenter" queryTableFieldId="36"/>
    <tableColumn id="8" uniqueName="8" name="EmergencyTent" queryTableFieldId="37"/>
    <tableColumn id="9" uniqueName="9" name="TemporaryShelter" queryTableFieldId="38"/>
    <tableColumn id="10" uniqueName="10" name="ShelterNeedHH" queryTableFieldId="39"/>
    <tableColumn id="11" uniqueName="11" name="MAJORNeed" queryTableFieldId="40"/>
    <tableColumn id="12" uniqueName="12" name="MINORNeed" queryTableFieldId="41"/>
  </tableColumns>
  <tableStyleInfo name="TableStyleMedium2" showFirstColumn="0" showLastColumn="0" showRowStripes="1" showColumnStripes="0"/>
</table>
</file>

<file path=xl/tables/table9.xml><?xml version="1.0" encoding="utf-8"?>
<table xmlns="http://schemas.openxmlformats.org/spreadsheetml/2006/main" id="9" name="Data_Wash_t" displayName="Data_Wash_t" ref="A1:Y129" tableType="queryTable" totalsRowShown="0">
  <autoFilter ref="A1:Y129"/>
  <tableColumns count="25">
    <tableColumn id="29" uniqueName="29" name="State" queryTableFieldId="1"/>
    <tableColumn id="30" uniqueName="30" name="Township" queryTableFieldId="2"/>
    <tableColumn id="31" uniqueName="31" name="Camp" queryTableFieldId="3"/>
    <tableColumn id="32" uniqueName="32" name="CP_PCode" queryTableFieldId="4"/>
    <tableColumn id="33" uniqueName="33" name="Accessibility" queryTableFieldId="5"/>
    <tableColumn id="34" uniqueName="34" name="Location_Type" queryTableFieldId="6"/>
    <tableColumn id="35" uniqueName="35" name="HS_Cluster" queryTableFieldId="7"/>
    <tableColumn id="41" uniqueName="41" name="code_Responsible.Responsible" queryTableFieldId="13"/>
    <tableColumn id="42" uniqueName="42" name="code_Responsible_1.Responsible" queryTableFieldId="14"/>
    <tableColumn id="43" uniqueName="43" name="Service" queryTableFieldId="15"/>
    <tableColumn id="45" uniqueName="45" name="Distance" queryTableFieldId="17"/>
    <tableColumn id="46" uniqueName="46" name="Foot" queryTableFieldId="18"/>
    <tableColumn id="47" uniqueName="47" name="Motor" queryTableFieldId="19"/>
    <tableColumn id="48" uniqueName="48" name="Car" queryTableFieldId="20"/>
    <tableColumn id="49" uniqueName="49" name="Water" queryTableFieldId="21"/>
    <tableColumn id="50" uniqueName="50" name="Water_Need_coverage" queryTableFieldId="22"/>
    <tableColumn id="51" uniqueName="51" name="Total_Latrines_coverage" queryTableFieldId="23"/>
    <tableColumn id="52" uniqueName="52" name="Semi_Permanent_Latrines_coverage" queryTableFieldId="24"/>
    <tableColumn id="53" uniqueName="53" name="Bathing_Facilities_coverage" queryTableFieldId="25"/>
    <tableColumn id="54" uniqueName="54" name="Hand_Washing_Facilities_coverage" queryTableFieldId="26"/>
    <tableColumn id="55" uniqueName="55" name="Hygiene_Kit_coverage" queryTableFieldId="27"/>
    <tableColumn id="56" uniqueName="56" name="Update Date" queryTableFieldId="28"/>
    <tableColumn id="1" uniqueName="1" name="DrinkingWaterAvailability" queryTableFieldId="29"/>
    <tableColumn id="2" uniqueName="2" name="DesludgingAvailability" queryTableFieldId="30"/>
    <tableColumn id="3" uniqueName="3" name="WasteManagementAvailability" queryTableFieldId="3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ivotTable" Target="../pivotTables/pivotTable2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ivotTable" Target="../pivotTables/pivotTable3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38.xml"/><Relationship Id="rId13" Type="http://schemas.openxmlformats.org/officeDocument/2006/relationships/pivotTable" Target="../pivotTables/pivotTable43.xml"/><Relationship Id="rId3" Type="http://schemas.openxmlformats.org/officeDocument/2006/relationships/pivotTable" Target="../pivotTables/pivotTable33.xml"/><Relationship Id="rId7" Type="http://schemas.openxmlformats.org/officeDocument/2006/relationships/pivotTable" Target="../pivotTables/pivotTable37.xml"/><Relationship Id="rId12" Type="http://schemas.openxmlformats.org/officeDocument/2006/relationships/pivotTable" Target="../pivotTables/pivotTable42.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11" Type="http://schemas.openxmlformats.org/officeDocument/2006/relationships/pivotTable" Target="../pivotTables/pivotTable41.xml"/><Relationship Id="rId5" Type="http://schemas.openxmlformats.org/officeDocument/2006/relationships/pivotTable" Target="../pivotTables/pivotTable35.xml"/><Relationship Id="rId15" Type="http://schemas.openxmlformats.org/officeDocument/2006/relationships/printerSettings" Target="../printerSettings/printerSettings10.bin"/><Relationship Id="rId10" Type="http://schemas.openxmlformats.org/officeDocument/2006/relationships/pivotTable" Target="../pivotTables/pivotTable40.xml"/><Relationship Id="rId4" Type="http://schemas.openxmlformats.org/officeDocument/2006/relationships/pivotTable" Target="../pivotTables/pivotTable34.xml"/><Relationship Id="rId9" Type="http://schemas.openxmlformats.org/officeDocument/2006/relationships/pivotTable" Target="../pivotTables/pivotTable39.xml"/><Relationship Id="rId14" Type="http://schemas.openxmlformats.org/officeDocument/2006/relationships/pivotTable" Target="../pivotTables/pivotTable4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47.xml"/><Relationship Id="rId2" Type="http://schemas.openxmlformats.org/officeDocument/2006/relationships/pivotTable" Target="../pivotTables/pivotTable46.xml"/><Relationship Id="rId1" Type="http://schemas.openxmlformats.org/officeDocument/2006/relationships/pivotTable" Target="../pivotTables/pivotTable45.xml"/><Relationship Id="rId5" Type="http://schemas.openxmlformats.org/officeDocument/2006/relationships/pivotTable" Target="../pivotTables/pivotTable49.xml"/><Relationship Id="rId4" Type="http://schemas.openxmlformats.org/officeDocument/2006/relationships/pivotTable" Target="../pivotTables/pivotTable4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8" Type="http://schemas.openxmlformats.org/officeDocument/2006/relationships/pivotTable" Target="../pivotTables/pivotTable57.xml"/><Relationship Id="rId3" Type="http://schemas.openxmlformats.org/officeDocument/2006/relationships/pivotTable" Target="../pivotTables/pivotTable52.xml"/><Relationship Id="rId7" Type="http://schemas.openxmlformats.org/officeDocument/2006/relationships/pivotTable" Target="../pivotTables/pivotTable56.xml"/><Relationship Id="rId12" Type="http://schemas.openxmlformats.org/officeDocument/2006/relationships/pivotTable" Target="../pivotTables/pivotTable61.xml"/><Relationship Id="rId2" Type="http://schemas.openxmlformats.org/officeDocument/2006/relationships/pivotTable" Target="../pivotTables/pivotTable51.xml"/><Relationship Id="rId1" Type="http://schemas.openxmlformats.org/officeDocument/2006/relationships/pivotTable" Target="../pivotTables/pivotTable50.xml"/><Relationship Id="rId6" Type="http://schemas.openxmlformats.org/officeDocument/2006/relationships/pivotTable" Target="../pivotTables/pivotTable55.xml"/><Relationship Id="rId11" Type="http://schemas.openxmlformats.org/officeDocument/2006/relationships/pivotTable" Target="../pivotTables/pivotTable60.xml"/><Relationship Id="rId5" Type="http://schemas.openxmlformats.org/officeDocument/2006/relationships/pivotTable" Target="../pivotTables/pivotTable54.xml"/><Relationship Id="rId10" Type="http://schemas.openxmlformats.org/officeDocument/2006/relationships/pivotTable" Target="../pivotTables/pivotTable59.xml"/><Relationship Id="rId4" Type="http://schemas.openxmlformats.org/officeDocument/2006/relationships/pivotTable" Target="../pivotTables/pivotTable53.xml"/><Relationship Id="rId9" Type="http://schemas.openxmlformats.org/officeDocument/2006/relationships/pivotTable" Target="../pivotTables/pivotTable5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69.xml"/><Relationship Id="rId13" Type="http://schemas.openxmlformats.org/officeDocument/2006/relationships/printerSettings" Target="../printerSettings/printerSettings11.bin"/><Relationship Id="rId3" Type="http://schemas.openxmlformats.org/officeDocument/2006/relationships/pivotTable" Target="../pivotTables/pivotTable64.xml"/><Relationship Id="rId7" Type="http://schemas.openxmlformats.org/officeDocument/2006/relationships/pivotTable" Target="../pivotTables/pivotTable68.xml"/><Relationship Id="rId12" Type="http://schemas.openxmlformats.org/officeDocument/2006/relationships/pivotTable" Target="../pivotTables/pivotTable73.xml"/><Relationship Id="rId2" Type="http://schemas.openxmlformats.org/officeDocument/2006/relationships/pivotTable" Target="../pivotTables/pivotTable63.xml"/><Relationship Id="rId1" Type="http://schemas.openxmlformats.org/officeDocument/2006/relationships/pivotTable" Target="../pivotTables/pivotTable62.xml"/><Relationship Id="rId6" Type="http://schemas.openxmlformats.org/officeDocument/2006/relationships/pivotTable" Target="../pivotTables/pivotTable67.xml"/><Relationship Id="rId11" Type="http://schemas.openxmlformats.org/officeDocument/2006/relationships/pivotTable" Target="../pivotTables/pivotTable72.xml"/><Relationship Id="rId5" Type="http://schemas.openxmlformats.org/officeDocument/2006/relationships/pivotTable" Target="../pivotTables/pivotTable66.xml"/><Relationship Id="rId10" Type="http://schemas.openxmlformats.org/officeDocument/2006/relationships/pivotTable" Target="../pivotTables/pivotTable71.xml"/><Relationship Id="rId4" Type="http://schemas.openxmlformats.org/officeDocument/2006/relationships/pivotTable" Target="../pivotTables/pivotTable65.xml"/><Relationship Id="rId9" Type="http://schemas.openxmlformats.org/officeDocument/2006/relationships/pivotTable" Target="../pivotTables/pivotTable7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76.xml"/><Relationship Id="rId2" Type="http://schemas.openxmlformats.org/officeDocument/2006/relationships/pivotTable" Target="../pivotTables/pivotTable75.xml"/><Relationship Id="rId1" Type="http://schemas.openxmlformats.org/officeDocument/2006/relationships/pivotTable" Target="../pivotTables/pivotTable74.xml"/><Relationship Id="rId4" Type="http://schemas.openxmlformats.org/officeDocument/2006/relationships/pivotTable" Target="../pivotTables/pivotTable7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80.xml"/><Relationship Id="rId2" Type="http://schemas.openxmlformats.org/officeDocument/2006/relationships/pivotTable" Target="../pivotTables/pivotTable79.xml"/><Relationship Id="rId1" Type="http://schemas.openxmlformats.org/officeDocument/2006/relationships/pivotTable" Target="../pivotTables/pivotTable78.xml"/><Relationship Id="rId6" Type="http://schemas.openxmlformats.org/officeDocument/2006/relationships/printerSettings" Target="../printerSettings/printerSettings12.bin"/><Relationship Id="rId5" Type="http://schemas.openxmlformats.org/officeDocument/2006/relationships/pivotTable" Target="../pivotTables/pivotTable82.xml"/><Relationship Id="rId4" Type="http://schemas.openxmlformats.org/officeDocument/2006/relationships/pivotTable" Target="../pivotTables/pivotTable8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84.xml"/><Relationship Id="rId1" Type="http://schemas.openxmlformats.org/officeDocument/2006/relationships/pivotTable" Target="../pivotTables/pivotTable8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85.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5.bin"/><Relationship Id="rId1" Type="http://schemas.openxmlformats.org/officeDocument/2006/relationships/pivotTable" Target="../pivotTables/pivotTable86.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12"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openxmlformats.org/officeDocument/2006/relationships/pivotTable" Target="../pivotTables/pivotTable17.xml"/><Relationship Id="rId5" Type="http://schemas.openxmlformats.org/officeDocument/2006/relationships/pivotTable" Target="../pivotTables/pivotTable11.xml"/><Relationship Id="rId10" Type="http://schemas.openxmlformats.org/officeDocument/2006/relationships/pivotTable" Target="../pivotTables/pivotTable16.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rinterSettings" Target="../printerSettings/printerSettings5.bin"/><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ivotTable" Target="../pivotTables/pivotTable2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F26:J36"/>
  <sheetViews>
    <sheetView tabSelected="1" view="pageLayout" zoomScale="145" zoomScalePageLayoutView="145" workbookViewId="0">
      <selection activeCell="K3" sqref="K3"/>
    </sheetView>
  </sheetViews>
  <sheetFormatPr defaultRowHeight="15" x14ac:dyDescent="0.25"/>
  <sheetData>
    <row r="26" spans="10:10" x14ac:dyDescent="0.25">
      <c r="J26" s="3"/>
    </row>
    <row r="27" spans="10:10" x14ac:dyDescent="0.25">
      <c r="J27" s="3"/>
    </row>
    <row r="28" spans="10:10" x14ac:dyDescent="0.25">
      <c r="J28" s="3"/>
    </row>
    <row r="29" spans="10:10" x14ac:dyDescent="0.25">
      <c r="J29" s="3"/>
    </row>
    <row r="30" spans="10:10" x14ac:dyDescent="0.25">
      <c r="J30" s="3"/>
    </row>
    <row r="31" spans="10:10" x14ac:dyDescent="0.25">
      <c r="J31" s="3"/>
    </row>
    <row r="32" spans="10:10" x14ac:dyDescent="0.25">
      <c r="J32" s="3"/>
    </row>
    <row r="33" spans="6:10" x14ac:dyDescent="0.25">
      <c r="J33" s="3"/>
    </row>
    <row r="34" spans="6:10" x14ac:dyDescent="0.25">
      <c r="J34" s="3"/>
    </row>
    <row r="35" spans="6:10" x14ac:dyDescent="0.25">
      <c r="J35" s="3"/>
    </row>
    <row r="36" spans="6:10" x14ac:dyDescent="0.25">
      <c r="F36" s="3"/>
    </row>
  </sheetData>
  <pageMargins left="0.31496062992125984" right="0.31496062992125984" top="6.3218390804597707E-2" bottom="0.35433070866141736"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34"/>
  <sheetViews>
    <sheetView zoomScale="70" zoomScaleNormal="70" workbookViewId="0">
      <selection activeCell="E40" sqref="E40"/>
    </sheetView>
  </sheetViews>
  <sheetFormatPr defaultRowHeight="15" x14ac:dyDescent="0.25"/>
  <cols>
    <col min="1" max="1" width="44.7109375" customWidth="1"/>
    <col min="2" max="2" width="17.7109375" customWidth="1"/>
    <col min="3" max="3" width="9.85546875" customWidth="1"/>
    <col min="4" max="4" width="13.7109375" customWidth="1"/>
    <col min="5" max="5" width="22.42578125" customWidth="1"/>
    <col min="6" max="6" width="21.28515625" customWidth="1"/>
    <col min="7" max="7" width="17.7109375" bestFit="1" customWidth="1"/>
    <col min="8" max="8" width="19.42578125" customWidth="1"/>
    <col min="9" max="9" width="13.85546875" customWidth="1"/>
    <col min="10" max="10" width="18.85546875" bestFit="1" customWidth="1"/>
    <col min="11" max="11" width="11.28515625" bestFit="1" customWidth="1"/>
    <col min="12" max="12" width="22.85546875" customWidth="1"/>
    <col min="13" max="13" width="22.5703125" bestFit="1" customWidth="1"/>
    <col min="14" max="14" width="11.28515625" customWidth="1"/>
    <col min="15" max="15" width="14" customWidth="1"/>
    <col min="16" max="16" width="18.140625" bestFit="1" customWidth="1"/>
    <col min="17" max="17" width="28.85546875" bestFit="1" customWidth="1"/>
    <col min="18" max="18" width="9.5703125" customWidth="1"/>
    <col min="19" max="19" width="5.7109375" customWidth="1"/>
    <col min="20" max="20" width="21.85546875" customWidth="1"/>
    <col min="21" max="21" width="14.28515625" customWidth="1"/>
    <col min="22" max="22" width="23.7109375" customWidth="1"/>
    <col min="23" max="23" width="17.42578125" customWidth="1"/>
    <col min="24" max="24" width="17" customWidth="1"/>
    <col min="25" max="25" width="15.5703125" bestFit="1" customWidth="1"/>
    <col min="26" max="26" width="39.5703125" customWidth="1"/>
    <col min="27" max="27" width="10.7109375" customWidth="1"/>
    <col min="28" max="47" width="7.85546875" bestFit="1" customWidth="1"/>
    <col min="48" max="48" width="6.85546875" bestFit="1" customWidth="1"/>
    <col min="49" max="71" width="7.85546875" bestFit="1" customWidth="1"/>
    <col min="72" max="72" width="6.85546875" bestFit="1" customWidth="1"/>
    <col min="73" max="90" width="7.85546875" bestFit="1" customWidth="1"/>
    <col min="91" max="91" width="6.85546875" bestFit="1" customWidth="1"/>
    <col min="92" max="92" width="11.28515625" bestFit="1" customWidth="1"/>
    <col min="93" max="94" width="2" customWidth="1"/>
    <col min="95" max="95" width="12.7109375" bestFit="1" customWidth="1"/>
    <col min="96" max="96" width="9.7109375" bestFit="1" customWidth="1"/>
    <col min="97" max="98" width="3" bestFit="1" customWidth="1"/>
    <col min="99" max="99" width="2" customWidth="1"/>
    <col min="100" max="100" width="12.7109375" bestFit="1" customWidth="1"/>
    <col min="101" max="101" width="9.7109375" bestFit="1" customWidth="1"/>
    <col min="102" max="104" width="3" bestFit="1" customWidth="1"/>
    <col min="105" max="105" width="12.7109375" bestFit="1" customWidth="1"/>
    <col min="106" max="106" width="9.7109375" bestFit="1" customWidth="1"/>
    <col min="107" max="109" width="3" bestFit="1" customWidth="1"/>
    <col min="110" max="110" width="12.7109375" bestFit="1" customWidth="1"/>
    <col min="111" max="111" width="11.28515625" bestFit="1" customWidth="1"/>
  </cols>
  <sheetData>
    <row r="1" spans="1:2" ht="21" x14ac:dyDescent="0.35">
      <c r="A1" s="17" t="s">
        <v>1127</v>
      </c>
    </row>
    <row r="3" spans="1:2" x14ac:dyDescent="0.25">
      <c r="A3" s="4" t="s">
        <v>1129</v>
      </c>
      <c r="B3" t="s">
        <v>30</v>
      </c>
    </row>
    <row r="4" spans="1:2" x14ac:dyDescent="0.25">
      <c r="A4" s="5" t="s">
        <v>760</v>
      </c>
      <c r="B4" s="6">
        <v>119</v>
      </c>
    </row>
    <row r="5" spans="1:2" x14ac:dyDescent="0.25">
      <c r="A5" s="5" t="s">
        <v>742</v>
      </c>
      <c r="B5" s="6">
        <v>216</v>
      </c>
    </row>
    <row r="6" spans="1:2" x14ac:dyDescent="0.25">
      <c r="A6" s="5" t="s">
        <v>767</v>
      </c>
      <c r="B6" s="6">
        <v>12</v>
      </c>
    </row>
    <row r="7" spans="1:2" x14ac:dyDescent="0.25">
      <c r="A7" s="5" t="s">
        <v>755</v>
      </c>
      <c r="B7" s="6">
        <v>37</v>
      </c>
    </row>
    <row r="8" spans="1:2" x14ac:dyDescent="0.25">
      <c r="A8" s="5" t="s">
        <v>753</v>
      </c>
      <c r="B8" s="6">
        <v>180</v>
      </c>
    </row>
    <row r="9" spans="1:2" x14ac:dyDescent="0.25">
      <c r="A9" s="5" t="s">
        <v>769</v>
      </c>
      <c r="B9" s="6">
        <v>14</v>
      </c>
    </row>
    <row r="10" spans="1:2" x14ac:dyDescent="0.25">
      <c r="A10" s="5" t="s">
        <v>761</v>
      </c>
      <c r="B10" s="6">
        <v>73</v>
      </c>
    </row>
    <row r="11" spans="1:2" x14ac:dyDescent="0.25">
      <c r="A11" s="5" t="s">
        <v>745</v>
      </c>
      <c r="B11" s="6">
        <v>74</v>
      </c>
    </row>
    <row r="12" spans="1:2" x14ac:dyDescent="0.25">
      <c r="A12" s="5" t="s">
        <v>758</v>
      </c>
      <c r="B12" s="6">
        <v>41</v>
      </c>
    </row>
    <row r="13" spans="1:2" x14ac:dyDescent="0.25">
      <c r="A13" s="5" t="s">
        <v>747</v>
      </c>
      <c r="B13" s="6">
        <v>92</v>
      </c>
    </row>
    <row r="14" spans="1:2" x14ac:dyDescent="0.25">
      <c r="A14" s="5" t="s">
        <v>762</v>
      </c>
      <c r="B14" s="6">
        <v>31</v>
      </c>
    </row>
    <row r="15" spans="1:2" x14ac:dyDescent="0.25">
      <c r="A15" s="5" t="s">
        <v>764</v>
      </c>
      <c r="B15" s="6">
        <v>43</v>
      </c>
    </row>
    <row r="16" spans="1:2" x14ac:dyDescent="0.25">
      <c r="A16" s="5" t="s">
        <v>759</v>
      </c>
      <c r="B16" s="6">
        <v>13</v>
      </c>
    </row>
    <row r="17" spans="1:2" x14ac:dyDescent="0.25">
      <c r="A17" s="5" t="s">
        <v>771</v>
      </c>
      <c r="B17" s="6">
        <v>20</v>
      </c>
    </row>
    <row r="18" spans="1:2" x14ac:dyDescent="0.25">
      <c r="A18" s="5" t="s">
        <v>768</v>
      </c>
      <c r="B18" s="6">
        <v>26</v>
      </c>
    </row>
    <row r="19" spans="1:2" x14ac:dyDescent="0.25">
      <c r="A19" s="5" t="s">
        <v>763</v>
      </c>
      <c r="B19" s="6">
        <v>62</v>
      </c>
    </row>
    <row r="20" spans="1:2" x14ac:dyDescent="0.25">
      <c r="A20" s="5" t="s">
        <v>1</v>
      </c>
      <c r="B20" s="6">
        <v>16</v>
      </c>
    </row>
    <row r="21" spans="1:2" x14ac:dyDescent="0.25">
      <c r="A21" s="5" t="s">
        <v>766</v>
      </c>
      <c r="B21" s="6">
        <v>18</v>
      </c>
    </row>
    <row r="22" spans="1:2" x14ac:dyDescent="0.25">
      <c r="A22" s="5" t="s">
        <v>765</v>
      </c>
      <c r="B22" s="6">
        <v>27</v>
      </c>
    </row>
    <row r="23" spans="1:2" x14ac:dyDescent="0.25">
      <c r="A23" s="5" t="s">
        <v>751</v>
      </c>
      <c r="B23" s="6">
        <v>135</v>
      </c>
    </row>
    <row r="24" spans="1:2" x14ac:dyDescent="0.25">
      <c r="A24" s="5" t="s">
        <v>749</v>
      </c>
      <c r="B24" s="6">
        <v>56</v>
      </c>
    </row>
    <row r="25" spans="1:2" x14ac:dyDescent="0.25">
      <c r="A25" s="5" t="s">
        <v>750</v>
      </c>
      <c r="B25" s="6">
        <v>74</v>
      </c>
    </row>
    <row r="26" spans="1:2" x14ac:dyDescent="0.25">
      <c r="A26" s="5" t="s">
        <v>770</v>
      </c>
      <c r="B26" s="6">
        <v>27</v>
      </c>
    </row>
    <row r="27" spans="1:2" x14ac:dyDescent="0.25">
      <c r="A27" s="5" t="s">
        <v>756</v>
      </c>
      <c r="B27" s="6">
        <v>40</v>
      </c>
    </row>
    <row r="28" spans="1:2" x14ac:dyDescent="0.25">
      <c r="A28" s="5" t="s">
        <v>1978</v>
      </c>
      <c r="B28" s="6">
        <v>17</v>
      </c>
    </row>
    <row r="29" spans="1:2" x14ac:dyDescent="0.25">
      <c r="A29" s="5" t="s">
        <v>1979</v>
      </c>
      <c r="B29" s="6">
        <v>32</v>
      </c>
    </row>
    <row r="30" spans="1:2" x14ac:dyDescent="0.25">
      <c r="A30" s="5" t="s">
        <v>1980</v>
      </c>
      <c r="B30" s="6">
        <v>13</v>
      </c>
    </row>
    <row r="31" spans="1:2" x14ac:dyDescent="0.25">
      <c r="A31" s="5" t="s">
        <v>1981</v>
      </c>
      <c r="B31" s="6">
        <v>16</v>
      </c>
    </row>
    <row r="32" spans="1:2" x14ac:dyDescent="0.25">
      <c r="A32" s="5" t="s">
        <v>1984</v>
      </c>
      <c r="B32" s="6">
        <v>5</v>
      </c>
    </row>
    <row r="33" spans="1:2" x14ac:dyDescent="0.25">
      <c r="A33" s="5" t="s">
        <v>32</v>
      </c>
      <c r="B33" s="6">
        <v>7</v>
      </c>
    </row>
    <row r="34" spans="1:2" x14ac:dyDescent="0.25">
      <c r="A34" s="5" t="s">
        <v>29</v>
      </c>
      <c r="B34" s="6">
        <v>1536</v>
      </c>
    </row>
  </sheetData>
  <conditionalFormatting pivot="1" sqref="B4:B34">
    <cfRule type="dataBar" priority="1">
      <dataBar>
        <cfvo type="min"/>
        <cfvo type="max"/>
        <color rgb="FF0070C0"/>
      </dataBar>
      <extLst>
        <ext xmlns:x14="http://schemas.microsoft.com/office/spreadsheetml/2009/9/main" uri="{B025F937-C7B1-47D3-B67F-A62EFF666E3E}">
          <x14:id>{06DA0DFF-A2F9-4A42-B9AA-ECC917B89326}</x14:id>
        </ext>
      </extLst>
    </cfRule>
  </conditionalFormatting>
  <pageMargins left="0.7" right="0.7" top="0.75" bottom="0.75" header="0.3" footer="0.3"/>
  <pageSetup orientation="portrait" verticalDpi="0" r:id="rId2"/>
  <drawing r:id="rId3"/>
  <extLst>
    <ext xmlns:x14="http://schemas.microsoft.com/office/spreadsheetml/2009/9/main" uri="{78C0D931-6437-407d-A8EE-F0AAD7539E65}">
      <x14:conditionalFormattings>
        <x14:conditionalFormatting xmlns:xm="http://schemas.microsoft.com/office/excel/2006/main" pivot="1">
          <x14:cfRule type="dataBar" id="{06DA0DFF-A2F9-4A42-B9AA-ECC917B89326}">
            <x14:dataBar minLength="0" maxLength="100" border="1">
              <x14:cfvo type="autoMin"/>
              <x14:cfvo type="autoMax"/>
              <x14:borderColor rgb="FF000000"/>
              <x14:negativeFillColor rgb="FFFF0000"/>
              <x14:axisColor rgb="FF000000"/>
            </x14:dataBar>
          </x14:cfRule>
          <xm:sqref>B4:B34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M1025"/>
  <sheetViews>
    <sheetView zoomScale="85" zoomScaleNormal="85"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1" width="11.42578125" bestFit="1" customWidth="1"/>
    <col min="2" max="2" width="11.85546875" bestFit="1" customWidth="1"/>
    <col min="3" max="3" width="47" bestFit="1" customWidth="1"/>
    <col min="4" max="4" width="15.7109375" customWidth="1"/>
    <col min="5" max="5" width="14.28515625" bestFit="1" customWidth="1"/>
    <col min="6" max="6" width="16.140625" bestFit="1" customWidth="1"/>
    <col min="7" max="7" width="12.85546875" bestFit="1" customWidth="1"/>
    <col min="8" max="8" width="6.42578125" bestFit="1" customWidth="1"/>
    <col min="9" max="9" width="9.85546875" bestFit="1" customWidth="1"/>
    <col min="10" max="10" width="19.85546875" bestFit="1" customWidth="1"/>
    <col min="11" max="11" width="30.7109375" bestFit="1" customWidth="1"/>
    <col min="12" max="12" width="13" bestFit="1" customWidth="1"/>
    <col min="13" max="13" width="12" customWidth="1"/>
    <col min="14" max="14" width="11.85546875" customWidth="1"/>
  </cols>
  <sheetData>
    <row r="1" spans="1:13" x14ac:dyDescent="0.25">
      <c r="A1" t="s">
        <v>42</v>
      </c>
      <c r="B1" t="s">
        <v>43</v>
      </c>
      <c r="C1" t="s">
        <v>44</v>
      </c>
      <c r="D1" t="s">
        <v>45</v>
      </c>
      <c r="E1" t="s">
        <v>46</v>
      </c>
      <c r="F1" t="s">
        <v>47</v>
      </c>
      <c r="G1" t="s">
        <v>48</v>
      </c>
      <c r="H1" t="s">
        <v>2</v>
      </c>
      <c r="I1" t="s">
        <v>232</v>
      </c>
      <c r="J1" t="s">
        <v>236</v>
      </c>
      <c r="K1" t="s">
        <v>24</v>
      </c>
      <c r="L1" t="s">
        <v>233</v>
      </c>
      <c r="M1" t="s">
        <v>234</v>
      </c>
    </row>
    <row r="2" spans="1:13" x14ac:dyDescent="0.25">
      <c r="A2" t="s">
        <v>0</v>
      </c>
      <c r="B2" t="s">
        <v>5</v>
      </c>
      <c r="C2" t="s">
        <v>138</v>
      </c>
      <c r="D2" t="s">
        <v>139</v>
      </c>
      <c r="E2" t="s">
        <v>51</v>
      </c>
      <c r="F2" t="s">
        <v>78</v>
      </c>
      <c r="G2">
        <v>428</v>
      </c>
      <c r="H2" t="s">
        <v>22</v>
      </c>
      <c r="I2" t="s">
        <v>237</v>
      </c>
      <c r="J2" t="s">
        <v>238</v>
      </c>
      <c r="K2" t="s">
        <v>1997</v>
      </c>
    </row>
    <row r="3" spans="1:13" x14ac:dyDescent="0.25">
      <c r="A3" s="3" t="s">
        <v>0</v>
      </c>
      <c r="B3" s="3" t="s">
        <v>4</v>
      </c>
      <c r="C3" s="3" t="s">
        <v>49</v>
      </c>
      <c r="D3" s="3" t="s">
        <v>50</v>
      </c>
      <c r="E3" s="3" t="s">
        <v>51</v>
      </c>
      <c r="F3" s="3" t="s">
        <v>52</v>
      </c>
      <c r="G3" s="3">
        <v>54</v>
      </c>
      <c r="H3" s="3" t="s">
        <v>21</v>
      </c>
      <c r="I3" s="3" t="s">
        <v>239</v>
      </c>
      <c r="J3" s="3" t="s">
        <v>240</v>
      </c>
      <c r="K3" s="3" t="s">
        <v>1998</v>
      </c>
      <c r="L3" s="3"/>
      <c r="M3" s="3"/>
    </row>
    <row r="4" spans="1:13" x14ac:dyDescent="0.25">
      <c r="A4" s="3" t="s">
        <v>0</v>
      </c>
      <c r="B4" s="3" t="s">
        <v>4</v>
      </c>
      <c r="C4" s="3" t="s">
        <v>49</v>
      </c>
      <c r="D4" s="3" t="s">
        <v>50</v>
      </c>
      <c r="E4" s="3" t="s">
        <v>51</v>
      </c>
      <c r="F4" s="3" t="s">
        <v>52</v>
      </c>
      <c r="G4" s="3">
        <v>54</v>
      </c>
      <c r="H4" s="3" t="s">
        <v>22</v>
      </c>
      <c r="I4" s="3" t="s">
        <v>239</v>
      </c>
      <c r="J4" s="3" t="s">
        <v>240</v>
      </c>
      <c r="K4" s="3" t="s">
        <v>246</v>
      </c>
      <c r="L4" s="3"/>
      <c r="M4" s="3"/>
    </row>
    <row r="5" spans="1:13" x14ac:dyDescent="0.25">
      <c r="A5" s="3" t="s">
        <v>0</v>
      </c>
      <c r="B5" s="3" t="s">
        <v>4</v>
      </c>
      <c r="C5" s="3" t="s">
        <v>49</v>
      </c>
      <c r="D5" s="3" t="s">
        <v>50</v>
      </c>
      <c r="E5" s="3" t="s">
        <v>51</v>
      </c>
      <c r="F5" s="3" t="s">
        <v>52</v>
      </c>
      <c r="G5" s="3">
        <v>54</v>
      </c>
      <c r="H5" s="3" t="s">
        <v>21</v>
      </c>
      <c r="I5" s="3" t="s">
        <v>237</v>
      </c>
      <c r="J5" s="3" t="s">
        <v>240</v>
      </c>
      <c r="K5" s="3" t="s">
        <v>246</v>
      </c>
      <c r="L5" s="3"/>
      <c r="M5" s="3"/>
    </row>
    <row r="6" spans="1:13" x14ac:dyDescent="0.25">
      <c r="A6" s="3" t="s">
        <v>0</v>
      </c>
      <c r="B6" s="3" t="s">
        <v>4</v>
      </c>
      <c r="C6" s="3" t="s">
        <v>49</v>
      </c>
      <c r="D6" s="3" t="s">
        <v>50</v>
      </c>
      <c r="E6" s="3" t="s">
        <v>51</v>
      </c>
      <c r="F6" s="3" t="s">
        <v>52</v>
      </c>
      <c r="G6" s="3">
        <v>54</v>
      </c>
      <c r="H6" s="3" t="s">
        <v>22</v>
      </c>
      <c r="I6" s="3" t="s">
        <v>237</v>
      </c>
      <c r="J6" s="3" t="s">
        <v>240</v>
      </c>
      <c r="K6" s="3" t="s">
        <v>1997</v>
      </c>
      <c r="L6" s="3"/>
      <c r="M6" s="3"/>
    </row>
    <row r="7" spans="1:13" x14ac:dyDescent="0.25">
      <c r="A7" s="3" t="s">
        <v>0</v>
      </c>
      <c r="B7" s="3" t="s">
        <v>5</v>
      </c>
      <c r="C7" s="3" t="s">
        <v>122</v>
      </c>
      <c r="D7" s="3" t="s">
        <v>123</v>
      </c>
      <c r="E7" s="3" t="s">
        <v>51</v>
      </c>
      <c r="F7" s="3" t="s">
        <v>52</v>
      </c>
      <c r="G7" s="3">
        <v>65</v>
      </c>
      <c r="H7" s="3" t="s">
        <v>21</v>
      </c>
      <c r="I7" s="3" t="s">
        <v>239</v>
      </c>
      <c r="J7" s="3" t="s">
        <v>238</v>
      </c>
      <c r="K7" s="3" t="s">
        <v>1997</v>
      </c>
      <c r="L7" s="3"/>
      <c r="M7" s="3"/>
    </row>
    <row r="8" spans="1:13" x14ac:dyDescent="0.25">
      <c r="A8" s="3" t="s">
        <v>0</v>
      </c>
      <c r="B8" s="3" t="s">
        <v>5</v>
      </c>
      <c r="C8" s="3" t="s">
        <v>122</v>
      </c>
      <c r="D8" s="3" t="s">
        <v>123</v>
      </c>
      <c r="E8" s="3" t="s">
        <v>51</v>
      </c>
      <c r="F8" s="3" t="s">
        <v>52</v>
      </c>
      <c r="G8" s="3">
        <v>65</v>
      </c>
      <c r="H8" s="3" t="s">
        <v>21</v>
      </c>
      <c r="I8" s="3" t="s">
        <v>237</v>
      </c>
      <c r="J8" s="3" t="s">
        <v>238</v>
      </c>
      <c r="K8" s="3" t="s">
        <v>246</v>
      </c>
      <c r="L8" s="3"/>
      <c r="M8" s="3"/>
    </row>
    <row r="9" spans="1:13" x14ac:dyDescent="0.25">
      <c r="A9" s="3" t="s">
        <v>0</v>
      </c>
      <c r="B9" s="3" t="s">
        <v>5</v>
      </c>
      <c r="C9" s="3" t="s">
        <v>122</v>
      </c>
      <c r="D9" s="3" t="s">
        <v>123</v>
      </c>
      <c r="E9" s="3" t="s">
        <v>51</v>
      </c>
      <c r="F9" s="3" t="s">
        <v>52</v>
      </c>
      <c r="G9" s="3">
        <v>65</v>
      </c>
      <c r="H9" s="3" t="s">
        <v>22</v>
      </c>
      <c r="I9" s="3" t="s">
        <v>239</v>
      </c>
      <c r="J9" s="3" t="s">
        <v>238</v>
      </c>
      <c r="K9" s="3" t="s">
        <v>1997</v>
      </c>
      <c r="L9" s="3"/>
      <c r="M9" s="3"/>
    </row>
    <row r="10" spans="1:13" x14ac:dyDescent="0.25">
      <c r="A10" s="3" t="s">
        <v>0</v>
      </c>
      <c r="B10" s="3" t="s">
        <v>5</v>
      </c>
      <c r="C10" s="3" t="s">
        <v>122</v>
      </c>
      <c r="D10" s="3" t="s">
        <v>123</v>
      </c>
      <c r="E10" s="3" t="s">
        <v>51</v>
      </c>
      <c r="F10" s="3" t="s">
        <v>52</v>
      </c>
      <c r="G10" s="3">
        <v>65</v>
      </c>
      <c r="H10" s="3" t="s">
        <v>22</v>
      </c>
      <c r="I10" s="3" t="s">
        <v>237</v>
      </c>
      <c r="J10" s="3" t="s">
        <v>238</v>
      </c>
      <c r="K10" s="3" t="s">
        <v>242</v>
      </c>
      <c r="L10" s="3"/>
      <c r="M10" s="3"/>
    </row>
    <row r="11" spans="1:13" x14ac:dyDescent="0.25">
      <c r="A11" s="3" t="s">
        <v>0</v>
      </c>
      <c r="B11" s="3" t="s">
        <v>12</v>
      </c>
      <c r="C11" s="3" t="s">
        <v>150</v>
      </c>
      <c r="D11" s="3" t="s">
        <v>151</v>
      </c>
      <c r="E11" s="3" t="s">
        <v>51</v>
      </c>
      <c r="F11" s="3" t="s">
        <v>78</v>
      </c>
      <c r="G11" s="3">
        <v>18</v>
      </c>
      <c r="H11" s="3" t="s">
        <v>21</v>
      </c>
      <c r="I11" s="3" t="s">
        <v>239</v>
      </c>
      <c r="J11" s="3" t="s">
        <v>238</v>
      </c>
      <c r="K11" s="3" t="s">
        <v>246</v>
      </c>
      <c r="L11" s="3"/>
      <c r="M11" s="3"/>
    </row>
    <row r="12" spans="1:13" x14ac:dyDescent="0.25">
      <c r="A12" s="3" t="s">
        <v>0</v>
      </c>
      <c r="B12" s="3" t="s">
        <v>12</v>
      </c>
      <c r="C12" s="3" t="s">
        <v>150</v>
      </c>
      <c r="D12" s="3" t="s">
        <v>151</v>
      </c>
      <c r="E12" s="3" t="s">
        <v>51</v>
      </c>
      <c r="F12" s="3" t="s">
        <v>78</v>
      </c>
      <c r="G12" s="3">
        <v>18</v>
      </c>
      <c r="H12" s="3" t="s">
        <v>21</v>
      </c>
      <c r="I12" s="3" t="s">
        <v>237</v>
      </c>
      <c r="J12" s="3" t="s">
        <v>238</v>
      </c>
      <c r="K12" s="3" t="s">
        <v>1997</v>
      </c>
      <c r="L12" s="3"/>
      <c r="M12" s="3"/>
    </row>
    <row r="13" spans="1:13" x14ac:dyDescent="0.25">
      <c r="A13" s="3" t="s">
        <v>0</v>
      </c>
      <c r="B13" s="3" t="s">
        <v>12</v>
      </c>
      <c r="C13" s="3" t="s">
        <v>150</v>
      </c>
      <c r="D13" s="3" t="s">
        <v>151</v>
      </c>
      <c r="E13" s="3" t="s">
        <v>51</v>
      </c>
      <c r="F13" s="3" t="s">
        <v>78</v>
      </c>
      <c r="G13" s="3">
        <v>18</v>
      </c>
      <c r="H13" s="3" t="s">
        <v>22</v>
      </c>
      <c r="I13" s="3" t="s">
        <v>239</v>
      </c>
      <c r="J13" s="3" t="s">
        <v>238</v>
      </c>
      <c r="K13" s="3" t="s">
        <v>242</v>
      </c>
      <c r="L13" s="3"/>
      <c r="M13" s="3"/>
    </row>
    <row r="14" spans="1:13" x14ac:dyDescent="0.25">
      <c r="A14" s="3" t="s">
        <v>0</v>
      </c>
      <c r="B14" s="3" t="s">
        <v>12</v>
      </c>
      <c r="C14" s="3" t="s">
        <v>150</v>
      </c>
      <c r="D14" s="3" t="s">
        <v>151</v>
      </c>
      <c r="E14" s="3" t="s">
        <v>51</v>
      </c>
      <c r="F14" s="3" t="s">
        <v>78</v>
      </c>
      <c r="G14" s="3">
        <v>18</v>
      </c>
      <c r="H14" s="3" t="s">
        <v>22</v>
      </c>
      <c r="I14" s="3" t="s">
        <v>237</v>
      </c>
      <c r="J14" s="3" t="s">
        <v>238</v>
      </c>
      <c r="K14" s="3" t="s">
        <v>1997</v>
      </c>
      <c r="L14" s="3"/>
      <c r="M14" s="3"/>
    </row>
    <row r="15" spans="1:13" x14ac:dyDescent="0.25">
      <c r="A15" s="3" t="s">
        <v>0</v>
      </c>
      <c r="B15" s="3" t="s">
        <v>13</v>
      </c>
      <c r="C15" s="3" t="s">
        <v>148</v>
      </c>
      <c r="D15" s="3" t="s">
        <v>149</v>
      </c>
      <c r="E15" s="3" t="s">
        <v>51</v>
      </c>
      <c r="F15" s="3" t="s">
        <v>85</v>
      </c>
      <c r="G15" s="3">
        <v>14</v>
      </c>
      <c r="H15" s="3" t="s">
        <v>21</v>
      </c>
      <c r="I15" s="3" t="s">
        <v>239</v>
      </c>
      <c r="J15" s="3" t="s">
        <v>238</v>
      </c>
      <c r="K15" s="3" t="s">
        <v>1997</v>
      </c>
      <c r="L15" s="3"/>
      <c r="M15" s="3"/>
    </row>
    <row r="16" spans="1:13" x14ac:dyDescent="0.25">
      <c r="A16" s="3" t="s">
        <v>0</v>
      </c>
      <c r="B16" s="3" t="s">
        <v>13</v>
      </c>
      <c r="C16" s="3" t="s">
        <v>148</v>
      </c>
      <c r="D16" s="3" t="s">
        <v>149</v>
      </c>
      <c r="E16" s="3" t="s">
        <v>51</v>
      </c>
      <c r="F16" s="3" t="s">
        <v>85</v>
      </c>
      <c r="G16" s="3">
        <v>14</v>
      </c>
      <c r="H16" s="3" t="s">
        <v>21</v>
      </c>
      <c r="I16" s="3" t="s">
        <v>237</v>
      </c>
      <c r="J16" s="3" t="s">
        <v>238</v>
      </c>
      <c r="K16" s="3" t="s">
        <v>246</v>
      </c>
      <c r="L16" s="3"/>
      <c r="M16" s="3"/>
    </row>
    <row r="17" spans="1:13" x14ac:dyDescent="0.25">
      <c r="A17" s="3" t="s">
        <v>0</v>
      </c>
      <c r="B17" s="3" t="s">
        <v>13</v>
      </c>
      <c r="C17" s="3" t="s">
        <v>148</v>
      </c>
      <c r="D17" s="3" t="s">
        <v>149</v>
      </c>
      <c r="E17" s="3" t="s">
        <v>51</v>
      </c>
      <c r="F17" s="3" t="s">
        <v>85</v>
      </c>
      <c r="G17" s="3">
        <v>14</v>
      </c>
      <c r="H17" s="3" t="s">
        <v>22</v>
      </c>
      <c r="I17" s="3" t="s">
        <v>239</v>
      </c>
      <c r="J17" s="3" t="s">
        <v>238</v>
      </c>
      <c r="K17" s="3" t="s">
        <v>246</v>
      </c>
      <c r="L17" s="3"/>
      <c r="M17" s="3"/>
    </row>
    <row r="18" spans="1:13" x14ac:dyDescent="0.25">
      <c r="A18" s="3" t="s">
        <v>0</v>
      </c>
      <c r="B18" s="3" t="s">
        <v>13</v>
      </c>
      <c r="C18" s="3" t="s">
        <v>148</v>
      </c>
      <c r="D18" s="3" t="s">
        <v>149</v>
      </c>
      <c r="E18" s="3" t="s">
        <v>51</v>
      </c>
      <c r="F18" s="3" t="s">
        <v>85</v>
      </c>
      <c r="G18" s="3">
        <v>14</v>
      </c>
      <c r="H18" s="3" t="s">
        <v>22</v>
      </c>
      <c r="I18" s="3" t="s">
        <v>237</v>
      </c>
      <c r="J18" s="3" t="s">
        <v>238</v>
      </c>
      <c r="K18" s="3" t="s">
        <v>1997</v>
      </c>
      <c r="L18" s="3"/>
      <c r="M18" s="3"/>
    </row>
    <row r="19" spans="1:13" x14ac:dyDescent="0.25">
      <c r="A19" s="3" t="s">
        <v>0</v>
      </c>
      <c r="B19" s="3" t="s">
        <v>11</v>
      </c>
      <c r="C19" s="3" t="s">
        <v>142</v>
      </c>
      <c r="D19" s="3" t="s">
        <v>143</v>
      </c>
      <c r="E19" s="3" t="s">
        <v>51</v>
      </c>
      <c r="F19" s="3" t="s">
        <v>85</v>
      </c>
      <c r="G19" s="3">
        <v>13</v>
      </c>
      <c r="H19" s="3" t="s">
        <v>21</v>
      </c>
      <c r="I19" s="3" t="s">
        <v>239</v>
      </c>
      <c r="J19" s="3" t="s">
        <v>238</v>
      </c>
      <c r="K19" s="3" t="s">
        <v>246</v>
      </c>
      <c r="L19" s="3"/>
      <c r="M19" s="3"/>
    </row>
    <row r="20" spans="1:13" x14ac:dyDescent="0.25">
      <c r="A20" s="3" t="s">
        <v>0</v>
      </c>
      <c r="B20" s="3" t="s">
        <v>11</v>
      </c>
      <c r="C20" s="3" t="s">
        <v>142</v>
      </c>
      <c r="D20" s="3" t="s">
        <v>143</v>
      </c>
      <c r="E20" s="3" t="s">
        <v>51</v>
      </c>
      <c r="F20" s="3" t="s">
        <v>85</v>
      </c>
      <c r="G20" s="3">
        <v>13</v>
      </c>
      <c r="H20" s="3" t="s">
        <v>21</v>
      </c>
      <c r="I20" s="3" t="s">
        <v>237</v>
      </c>
      <c r="J20" s="3" t="s">
        <v>238</v>
      </c>
      <c r="K20" s="3" t="s">
        <v>1997</v>
      </c>
      <c r="L20" s="3"/>
      <c r="M20" s="3"/>
    </row>
    <row r="21" spans="1:13" x14ac:dyDescent="0.25">
      <c r="A21" s="3" t="s">
        <v>0</v>
      </c>
      <c r="B21" s="3" t="s">
        <v>11</v>
      </c>
      <c r="C21" s="3" t="s">
        <v>142</v>
      </c>
      <c r="D21" s="3" t="s">
        <v>143</v>
      </c>
      <c r="E21" s="3" t="s">
        <v>51</v>
      </c>
      <c r="F21" s="3" t="s">
        <v>85</v>
      </c>
      <c r="G21" s="3">
        <v>13</v>
      </c>
      <c r="H21" s="3" t="s">
        <v>22</v>
      </c>
      <c r="I21" s="3" t="s">
        <v>239</v>
      </c>
      <c r="J21" s="3" t="s">
        <v>238</v>
      </c>
      <c r="K21" s="3" t="s">
        <v>246</v>
      </c>
      <c r="L21" s="3"/>
      <c r="M21" s="3"/>
    </row>
    <row r="22" spans="1:13" x14ac:dyDescent="0.25">
      <c r="A22" s="3" t="s">
        <v>0</v>
      </c>
      <c r="B22" s="3" t="s">
        <v>11</v>
      </c>
      <c r="C22" s="3" t="s">
        <v>142</v>
      </c>
      <c r="D22" s="3" t="s">
        <v>143</v>
      </c>
      <c r="E22" s="3" t="s">
        <v>51</v>
      </c>
      <c r="F22" s="3" t="s">
        <v>85</v>
      </c>
      <c r="G22" s="3">
        <v>13</v>
      </c>
      <c r="H22" s="3" t="s">
        <v>22</v>
      </c>
      <c r="I22" s="3" t="s">
        <v>237</v>
      </c>
      <c r="J22" s="3" t="s">
        <v>238</v>
      </c>
      <c r="K22" s="3" t="s">
        <v>1997</v>
      </c>
      <c r="L22" s="3"/>
      <c r="M22" s="3"/>
    </row>
    <row r="23" spans="1:13" x14ac:dyDescent="0.25">
      <c r="A23" s="3" t="s">
        <v>0</v>
      </c>
      <c r="B23" s="3" t="s">
        <v>11</v>
      </c>
      <c r="C23" s="3" t="s">
        <v>144</v>
      </c>
      <c r="D23" s="3" t="s">
        <v>145</v>
      </c>
      <c r="E23" s="3" t="s">
        <v>51</v>
      </c>
      <c r="F23" s="3" t="s">
        <v>52</v>
      </c>
      <c r="G23" s="3">
        <v>14</v>
      </c>
      <c r="H23" s="3" t="s">
        <v>21</v>
      </c>
      <c r="I23" s="3" t="s">
        <v>239</v>
      </c>
      <c r="J23" s="3" t="s">
        <v>238</v>
      </c>
      <c r="K23" s="3" t="s">
        <v>246</v>
      </c>
      <c r="L23" s="3"/>
      <c r="M23" s="3"/>
    </row>
    <row r="24" spans="1:13" x14ac:dyDescent="0.25">
      <c r="A24" s="3" t="s">
        <v>0</v>
      </c>
      <c r="B24" s="3" t="s">
        <v>11</v>
      </c>
      <c r="C24" s="3" t="s">
        <v>144</v>
      </c>
      <c r="D24" s="3" t="s">
        <v>145</v>
      </c>
      <c r="E24" s="3" t="s">
        <v>51</v>
      </c>
      <c r="F24" s="3" t="s">
        <v>52</v>
      </c>
      <c r="G24" s="3">
        <v>14</v>
      </c>
      <c r="H24" s="3" t="s">
        <v>21</v>
      </c>
      <c r="I24" s="3" t="s">
        <v>237</v>
      </c>
      <c r="J24" s="3" t="s">
        <v>238</v>
      </c>
      <c r="K24" s="3" t="s">
        <v>248</v>
      </c>
      <c r="L24" s="3"/>
      <c r="M24" s="3"/>
    </row>
    <row r="25" spans="1:13" x14ac:dyDescent="0.25">
      <c r="A25" s="3" t="s">
        <v>0</v>
      </c>
      <c r="B25" s="3" t="s">
        <v>11</v>
      </c>
      <c r="C25" s="3" t="s">
        <v>144</v>
      </c>
      <c r="D25" s="3" t="s">
        <v>145</v>
      </c>
      <c r="E25" s="3" t="s">
        <v>51</v>
      </c>
      <c r="F25" s="3" t="s">
        <v>52</v>
      </c>
      <c r="G25" s="3">
        <v>14</v>
      </c>
      <c r="H25" s="3" t="s">
        <v>22</v>
      </c>
      <c r="I25" s="3" t="s">
        <v>239</v>
      </c>
      <c r="J25" s="3" t="s">
        <v>238</v>
      </c>
      <c r="K25" s="3" t="s">
        <v>1997</v>
      </c>
      <c r="L25" s="3"/>
      <c r="M25" s="3"/>
    </row>
    <row r="26" spans="1:13" x14ac:dyDescent="0.25">
      <c r="A26" s="3" t="s">
        <v>0</v>
      </c>
      <c r="B26" s="3" t="s">
        <v>11</v>
      </c>
      <c r="C26" s="3" t="s">
        <v>144</v>
      </c>
      <c r="D26" s="3" t="s">
        <v>145</v>
      </c>
      <c r="E26" s="3" t="s">
        <v>51</v>
      </c>
      <c r="F26" s="3" t="s">
        <v>52</v>
      </c>
      <c r="G26" s="3">
        <v>14</v>
      </c>
      <c r="H26" s="3" t="s">
        <v>22</v>
      </c>
      <c r="I26" s="3" t="s">
        <v>237</v>
      </c>
      <c r="J26" s="3" t="s">
        <v>238</v>
      </c>
      <c r="K26" s="3" t="s">
        <v>1999</v>
      </c>
      <c r="L26" s="3"/>
      <c r="M26" s="3"/>
    </row>
    <row r="27" spans="1:13" x14ac:dyDescent="0.25">
      <c r="A27" s="3" t="s">
        <v>0</v>
      </c>
      <c r="B27" s="3" t="s">
        <v>11</v>
      </c>
      <c r="C27" s="3" t="s">
        <v>140</v>
      </c>
      <c r="D27" s="3" t="s">
        <v>141</v>
      </c>
      <c r="E27" s="3" t="s">
        <v>51</v>
      </c>
      <c r="F27" s="3" t="s">
        <v>85</v>
      </c>
      <c r="G27" s="3">
        <v>18</v>
      </c>
      <c r="H27" s="3" t="s">
        <v>21</v>
      </c>
      <c r="I27" s="3" t="s">
        <v>239</v>
      </c>
      <c r="J27" s="3" t="s">
        <v>238</v>
      </c>
      <c r="K27" s="3" t="s">
        <v>246</v>
      </c>
      <c r="L27" s="3"/>
      <c r="M27" s="3"/>
    </row>
    <row r="28" spans="1:13" x14ac:dyDescent="0.25">
      <c r="A28" s="3" t="s">
        <v>0</v>
      </c>
      <c r="B28" s="3" t="s">
        <v>11</v>
      </c>
      <c r="C28" s="3" t="s">
        <v>140</v>
      </c>
      <c r="D28" s="3" t="s">
        <v>141</v>
      </c>
      <c r="E28" s="3" t="s">
        <v>51</v>
      </c>
      <c r="F28" s="3" t="s">
        <v>85</v>
      </c>
      <c r="G28" s="3">
        <v>18</v>
      </c>
      <c r="H28" s="3" t="s">
        <v>21</v>
      </c>
      <c r="I28" s="3" t="s">
        <v>237</v>
      </c>
      <c r="J28" s="3" t="s">
        <v>238</v>
      </c>
      <c r="K28" s="3" t="s">
        <v>1997</v>
      </c>
      <c r="L28" s="3"/>
      <c r="M28" s="3"/>
    </row>
    <row r="29" spans="1:13" x14ac:dyDescent="0.25">
      <c r="A29" s="3" t="s">
        <v>0</v>
      </c>
      <c r="B29" s="3" t="s">
        <v>11</v>
      </c>
      <c r="C29" s="3" t="s">
        <v>140</v>
      </c>
      <c r="D29" s="3" t="s">
        <v>141</v>
      </c>
      <c r="E29" s="3" t="s">
        <v>51</v>
      </c>
      <c r="F29" s="3" t="s">
        <v>85</v>
      </c>
      <c r="G29" s="3">
        <v>18</v>
      </c>
      <c r="H29" s="3" t="s">
        <v>22</v>
      </c>
      <c r="I29" s="3" t="s">
        <v>239</v>
      </c>
      <c r="J29" s="3" t="s">
        <v>238</v>
      </c>
      <c r="K29" s="3" t="s">
        <v>1997</v>
      </c>
      <c r="L29" s="3"/>
      <c r="M29" s="3"/>
    </row>
    <row r="30" spans="1:13" x14ac:dyDescent="0.25">
      <c r="A30" s="3" t="s">
        <v>0</v>
      </c>
      <c r="B30" s="3" t="s">
        <v>11</v>
      </c>
      <c r="C30" s="3" t="s">
        <v>140</v>
      </c>
      <c r="D30" s="3" t="s">
        <v>141</v>
      </c>
      <c r="E30" s="3" t="s">
        <v>51</v>
      </c>
      <c r="F30" s="3" t="s">
        <v>85</v>
      </c>
      <c r="G30" s="3">
        <v>18</v>
      </c>
      <c r="H30" s="3" t="s">
        <v>22</v>
      </c>
      <c r="I30" s="3" t="s">
        <v>237</v>
      </c>
      <c r="J30" s="3" t="s">
        <v>238</v>
      </c>
      <c r="K30" s="3" t="s">
        <v>242</v>
      </c>
      <c r="L30" s="3"/>
      <c r="M30" s="3"/>
    </row>
    <row r="31" spans="1:13" x14ac:dyDescent="0.25">
      <c r="A31" s="3" t="s">
        <v>0</v>
      </c>
      <c r="B31" s="3" t="s">
        <v>4</v>
      </c>
      <c r="C31" s="3" t="s">
        <v>112</v>
      </c>
      <c r="D31" s="3" t="s">
        <v>113</v>
      </c>
      <c r="E31" s="3" t="s">
        <v>51</v>
      </c>
      <c r="F31" s="3" t="s">
        <v>52</v>
      </c>
      <c r="G31" s="3">
        <v>44</v>
      </c>
      <c r="H31" s="3" t="s">
        <v>21</v>
      </c>
      <c r="I31" s="3" t="s">
        <v>239</v>
      </c>
      <c r="J31" s="3" t="s">
        <v>238</v>
      </c>
      <c r="K31" s="3" t="s">
        <v>1997</v>
      </c>
      <c r="L31" s="3"/>
      <c r="M31" s="3"/>
    </row>
    <row r="32" spans="1:13" x14ac:dyDescent="0.25">
      <c r="A32" s="3" t="s">
        <v>0</v>
      </c>
      <c r="B32" s="3" t="s">
        <v>4</v>
      </c>
      <c r="C32" s="3" t="s">
        <v>112</v>
      </c>
      <c r="D32" s="3" t="s">
        <v>113</v>
      </c>
      <c r="E32" s="3" t="s">
        <v>51</v>
      </c>
      <c r="F32" s="3" t="s">
        <v>52</v>
      </c>
      <c r="G32" s="3">
        <v>44</v>
      </c>
      <c r="H32" s="3" t="s">
        <v>21</v>
      </c>
      <c r="I32" s="3" t="s">
        <v>237</v>
      </c>
      <c r="J32" s="3" t="s">
        <v>238</v>
      </c>
      <c r="K32" s="3" t="s">
        <v>243</v>
      </c>
      <c r="L32" s="3"/>
      <c r="M32" s="3"/>
    </row>
    <row r="33" spans="1:13" x14ac:dyDescent="0.25">
      <c r="A33" s="3" t="s">
        <v>0</v>
      </c>
      <c r="B33" s="3" t="s">
        <v>4</v>
      </c>
      <c r="C33" s="3" t="s">
        <v>112</v>
      </c>
      <c r="D33" s="3" t="s">
        <v>113</v>
      </c>
      <c r="E33" s="3" t="s">
        <v>51</v>
      </c>
      <c r="F33" s="3" t="s">
        <v>52</v>
      </c>
      <c r="G33" s="3">
        <v>44</v>
      </c>
      <c r="H33" s="3" t="s">
        <v>22</v>
      </c>
      <c r="I33" s="3" t="s">
        <v>239</v>
      </c>
      <c r="J33" s="3" t="s">
        <v>238</v>
      </c>
      <c r="K33" s="3" t="s">
        <v>1997</v>
      </c>
      <c r="L33" s="3"/>
      <c r="M33" s="3"/>
    </row>
    <row r="34" spans="1:13" x14ac:dyDescent="0.25">
      <c r="A34" s="3" t="s">
        <v>0</v>
      </c>
      <c r="B34" s="3" t="s">
        <v>4</v>
      </c>
      <c r="C34" s="3" t="s">
        <v>112</v>
      </c>
      <c r="D34" s="3" t="s">
        <v>113</v>
      </c>
      <c r="E34" s="3" t="s">
        <v>51</v>
      </c>
      <c r="F34" s="3" t="s">
        <v>52</v>
      </c>
      <c r="G34" s="3">
        <v>44</v>
      </c>
      <c r="H34" s="3" t="s">
        <v>22</v>
      </c>
      <c r="I34" s="3" t="s">
        <v>237</v>
      </c>
      <c r="J34" s="3" t="s">
        <v>238</v>
      </c>
      <c r="K34" s="3" t="s">
        <v>1999</v>
      </c>
      <c r="L34" s="3"/>
      <c r="M34" s="3"/>
    </row>
    <row r="35" spans="1:13" x14ac:dyDescent="0.25">
      <c r="A35" s="3" t="s">
        <v>0</v>
      </c>
      <c r="B35" s="3" t="s">
        <v>4</v>
      </c>
      <c r="C35" s="3" t="s">
        <v>58</v>
      </c>
      <c r="D35" s="3" t="s">
        <v>59</v>
      </c>
      <c r="E35" s="3" t="s">
        <v>51</v>
      </c>
      <c r="F35" s="3" t="s">
        <v>52</v>
      </c>
      <c r="G35" s="3">
        <v>32</v>
      </c>
      <c r="H35" s="3" t="s">
        <v>21</v>
      </c>
      <c r="I35" s="3" t="s">
        <v>239</v>
      </c>
      <c r="J35" s="3" t="s">
        <v>238</v>
      </c>
      <c r="K35" s="3" t="s">
        <v>1997</v>
      </c>
      <c r="L35" s="3"/>
      <c r="M35" s="3"/>
    </row>
    <row r="36" spans="1:13" x14ac:dyDescent="0.25">
      <c r="A36" s="3" t="s">
        <v>0</v>
      </c>
      <c r="B36" s="3" t="s">
        <v>4</v>
      </c>
      <c r="C36" s="3" t="s">
        <v>58</v>
      </c>
      <c r="D36" s="3" t="s">
        <v>59</v>
      </c>
      <c r="E36" s="3" t="s">
        <v>51</v>
      </c>
      <c r="F36" s="3" t="s">
        <v>52</v>
      </c>
      <c r="G36" s="3">
        <v>32</v>
      </c>
      <c r="H36" s="3" t="s">
        <v>21</v>
      </c>
      <c r="I36" s="3" t="s">
        <v>237</v>
      </c>
      <c r="J36" s="3" t="s">
        <v>238</v>
      </c>
      <c r="K36" s="3" t="s">
        <v>246</v>
      </c>
      <c r="L36" s="3"/>
      <c r="M36" s="3"/>
    </row>
    <row r="37" spans="1:13" x14ac:dyDescent="0.25">
      <c r="A37" s="3" t="s">
        <v>0</v>
      </c>
      <c r="B37" s="3" t="s">
        <v>4</v>
      </c>
      <c r="C37" s="3" t="s">
        <v>58</v>
      </c>
      <c r="D37" s="3" t="s">
        <v>59</v>
      </c>
      <c r="E37" s="3" t="s">
        <v>51</v>
      </c>
      <c r="F37" s="3" t="s">
        <v>52</v>
      </c>
      <c r="G37" s="3">
        <v>32</v>
      </c>
      <c r="H37" s="3" t="s">
        <v>22</v>
      </c>
      <c r="I37" s="3" t="s">
        <v>239</v>
      </c>
      <c r="J37" s="3" t="s">
        <v>238</v>
      </c>
      <c r="K37" s="3" t="s">
        <v>1997</v>
      </c>
      <c r="L37" s="3"/>
      <c r="M37" s="3"/>
    </row>
    <row r="38" spans="1:13" x14ac:dyDescent="0.25">
      <c r="A38" s="3" t="s">
        <v>0</v>
      </c>
      <c r="B38" s="3" t="s">
        <v>4</v>
      </c>
      <c r="C38" s="3" t="s">
        <v>58</v>
      </c>
      <c r="D38" s="3" t="s">
        <v>59</v>
      </c>
      <c r="E38" s="3" t="s">
        <v>51</v>
      </c>
      <c r="F38" s="3" t="s">
        <v>52</v>
      </c>
      <c r="G38" s="3">
        <v>32</v>
      </c>
      <c r="H38" s="3" t="s">
        <v>22</v>
      </c>
      <c r="I38" s="3" t="s">
        <v>237</v>
      </c>
      <c r="J38" s="3" t="s">
        <v>238</v>
      </c>
      <c r="K38" s="3" t="s">
        <v>1</v>
      </c>
      <c r="L38" s="3"/>
      <c r="M38" s="3"/>
    </row>
    <row r="39" spans="1:13" x14ac:dyDescent="0.25">
      <c r="A39" s="3" t="s">
        <v>0</v>
      </c>
      <c r="B39" s="3" t="s">
        <v>5</v>
      </c>
      <c r="C39" s="3" t="s">
        <v>136</v>
      </c>
      <c r="D39" s="3" t="s">
        <v>137</v>
      </c>
      <c r="E39" s="3" t="s">
        <v>51</v>
      </c>
      <c r="F39" s="3" t="s">
        <v>78</v>
      </c>
      <c r="G39" s="3">
        <v>48</v>
      </c>
      <c r="H39" s="3" t="s">
        <v>21</v>
      </c>
      <c r="I39" s="3" t="s">
        <v>237</v>
      </c>
      <c r="J39" s="3" t="s">
        <v>240</v>
      </c>
      <c r="K39" s="3" t="s">
        <v>247</v>
      </c>
      <c r="L39" s="3"/>
      <c r="M39" s="3"/>
    </row>
    <row r="40" spans="1:13" x14ac:dyDescent="0.25">
      <c r="A40" s="3" t="s">
        <v>0</v>
      </c>
      <c r="B40" s="3" t="s">
        <v>5</v>
      </c>
      <c r="C40" s="3" t="s">
        <v>136</v>
      </c>
      <c r="D40" s="3" t="s">
        <v>137</v>
      </c>
      <c r="E40" s="3" t="s">
        <v>51</v>
      </c>
      <c r="F40" s="3" t="s">
        <v>78</v>
      </c>
      <c r="G40" s="3">
        <v>48</v>
      </c>
      <c r="H40" s="3" t="s">
        <v>22</v>
      </c>
      <c r="I40" s="3" t="s">
        <v>239</v>
      </c>
      <c r="J40" s="3" t="s">
        <v>240</v>
      </c>
      <c r="K40" s="3" t="s">
        <v>1998</v>
      </c>
      <c r="L40" s="3"/>
      <c r="M40" s="3"/>
    </row>
    <row r="41" spans="1:13" x14ac:dyDescent="0.25">
      <c r="A41" s="3" t="s">
        <v>0</v>
      </c>
      <c r="B41" s="3" t="s">
        <v>5</v>
      </c>
      <c r="C41" s="3" t="s">
        <v>136</v>
      </c>
      <c r="D41" s="3" t="s">
        <v>137</v>
      </c>
      <c r="E41" s="3" t="s">
        <v>51</v>
      </c>
      <c r="F41" s="3" t="s">
        <v>78</v>
      </c>
      <c r="G41" s="3">
        <v>48</v>
      </c>
      <c r="H41" s="3" t="s">
        <v>21</v>
      </c>
      <c r="I41" s="3" t="s">
        <v>239</v>
      </c>
      <c r="J41" s="3" t="s">
        <v>240</v>
      </c>
      <c r="K41" s="3" t="s">
        <v>1997</v>
      </c>
      <c r="L41" s="3"/>
      <c r="M41" s="3"/>
    </row>
    <row r="42" spans="1:13" x14ac:dyDescent="0.25">
      <c r="A42" s="3" t="s">
        <v>0</v>
      </c>
      <c r="B42" s="3" t="s">
        <v>5</v>
      </c>
      <c r="C42" s="3" t="s">
        <v>136</v>
      </c>
      <c r="D42" s="3" t="s">
        <v>137</v>
      </c>
      <c r="E42" s="3" t="s">
        <v>51</v>
      </c>
      <c r="F42" s="3" t="s">
        <v>78</v>
      </c>
      <c r="G42" s="3">
        <v>48</v>
      </c>
      <c r="H42" s="3" t="s">
        <v>22</v>
      </c>
      <c r="I42" s="3" t="s">
        <v>237</v>
      </c>
      <c r="J42" s="3" t="s">
        <v>240</v>
      </c>
      <c r="K42" s="3" t="s">
        <v>1997</v>
      </c>
      <c r="L42" s="3"/>
      <c r="M42" s="3"/>
    </row>
    <row r="43" spans="1:13" x14ac:dyDescent="0.25">
      <c r="A43" s="3" t="s">
        <v>0</v>
      </c>
      <c r="B43" s="3" t="s">
        <v>5</v>
      </c>
      <c r="C43" s="3" t="s">
        <v>138</v>
      </c>
      <c r="D43" s="3" t="s">
        <v>139</v>
      </c>
      <c r="E43" s="3" t="s">
        <v>51</v>
      </c>
      <c r="F43" s="3" t="s">
        <v>78</v>
      </c>
      <c r="G43" s="3">
        <v>428</v>
      </c>
      <c r="H43" s="3" t="s">
        <v>21</v>
      </c>
      <c r="I43" s="3" t="s">
        <v>239</v>
      </c>
      <c r="J43" s="3" t="s">
        <v>240</v>
      </c>
      <c r="K43" s="3" t="s">
        <v>1998</v>
      </c>
      <c r="L43" s="3"/>
      <c r="M43" s="3"/>
    </row>
    <row r="44" spans="1:13" x14ac:dyDescent="0.25">
      <c r="A44" s="3" t="s">
        <v>0</v>
      </c>
      <c r="B44" s="3" t="s">
        <v>5</v>
      </c>
      <c r="C44" s="3" t="s">
        <v>138</v>
      </c>
      <c r="D44" s="3" t="s">
        <v>139</v>
      </c>
      <c r="E44" s="3" t="s">
        <v>51</v>
      </c>
      <c r="F44" s="3" t="s">
        <v>78</v>
      </c>
      <c r="G44" s="3">
        <v>428</v>
      </c>
      <c r="H44" s="3" t="s">
        <v>22</v>
      </c>
      <c r="I44" s="3" t="s">
        <v>237</v>
      </c>
      <c r="J44" s="3" t="s">
        <v>240</v>
      </c>
      <c r="K44" s="3" t="s">
        <v>1997</v>
      </c>
      <c r="L44" s="3"/>
      <c r="M44" s="3"/>
    </row>
    <row r="45" spans="1:13" x14ac:dyDescent="0.25">
      <c r="A45" s="3" t="s">
        <v>0</v>
      </c>
      <c r="B45" s="3" t="s">
        <v>5</v>
      </c>
      <c r="C45" s="3" t="s">
        <v>138</v>
      </c>
      <c r="D45" s="3" t="s">
        <v>139</v>
      </c>
      <c r="E45" s="3" t="s">
        <v>51</v>
      </c>
      <c r="F45" s="3" t="s">
        <v>78</v>
      </c>
      <c r="G45" s="3">
        <v>428</v>
      </c>
      <c r="H45" s="3" t="s">
        <v>21</v>
      </c>
      <c r="I45" s="3" t="s">
        <v>237</v>
      </c>
      <c r="J45" s="3" t="s">
        <v>240</v>
      </c>
      <c r="K45" s="3" t="s">
        <v>246</v>
      </c>
      <c r="L45" s="3"/>
      <c r="M45" s="3"/>
    </row>
    <row r="46" spans="1:13" x14ac:dyDescent="0.25">
      <c r="A46" s="3" t="s">
        <v>0</v>
      </c>
      <c r="B46" s="3" t="s">
        <v>5</v>
      </c>
      <c r="C46" s="3" t="s">
        <v>138</v>
      </c>
      <c r="D46" s="3" t="s">
        <v>139</v>
      </c>
      <c r="E46" s="3" t="s">
        <v>51</v>
      </c>
      <c r="F46" s="3" t="s">
        <v>78</v>
      </c>
      <c r="G46" s="3">
        <v>428</v>
      </c>
      <c r="H46" s="3" t="s">
        <v>22</v>
      </c>
      <c r="I46" s="3" t="s">
        <v>239</v>
      </c>
      <c r="J46" s="3" t="s">
        <v>240</v>
      </c>
      <c r="K46" s="3" t="s">
        <v>1998</v>
      </c>
      <c r="L46" s="3"/>
      <c r="M46" s="3"/>
    </row>
    <row r="47" spans="1:13" x14ac:dyDescent="0.25">
      <c r="A47" s="3" t="s">
        <v>0</v>
      </c>
      <c r="B47" s="3" t="s">
        <v>4</v>
      </c>
      <c r="C47" s="3" t="s">
        <v>58</v>
      </c>
      <c r="D47" s="3" t="s">
        <v>59</v>
      </c>
      <c r="E47" s="3" t="s">
        <v>51</v>
      </c>
      <c r="F47" s="3" t="s">
        <v>52</v>
      </c>
      <c r="G47" s="3">
        <v>32</v>
      </c>
      <c r="H47" s="3" t="s">
        <v>22</v>
      </c>
      <c r="I47" s="3" t="s">
        <v>239</v>
      </c>
      <c r="J47" s="3" t="s">
        <v>240</v>
      </c>
      <c r="K47" s="3" t="s">
        <v>1998</v>
      </c>
      <c r="L47" s="3"/>
      <c r="M47" s="3"/>
    </row>
    <row r="48" spans="1:13" x14ac:dyDescent="0.25">
      <c r="A48" s="3" t="s">
        <v>0</v>
      </c>
      <c r="B48" s="3" t="s">
        <v>4</v>
      </c>
      <c r="C48" s="3" t="s">
        <v>58</v>
      </c>
      <c r="D48" s="3" t="s">
        <v>59</v>
      </c>
      <c r="E48" s="3" t="s">
        <v>51</v>
      </c>
      <c r="F48" s="3" t="s">
        <v>52</v>
      </c>
      <c r="G48" s="3">
        <v>32</v>
      </c>
      <c r="H48" s="3" t="s">
        <v>22</v>
      </c>
      <c r="I48" s="3" t="s">
        <v>237</v>
      </c>
      <c r="J48" s="3" t="s">
        <v>240</v>
      </c>
      <c r="K48" s="3" t="s">
        <v>1997</v>
      </c>
      <c r="L48" s="3"/>
      <c r="M48" s="3"/>
    </row>
    <row r="49" spans="1:13" x14ac:dyDescent="0.25">
      <c r="A49" s="3" t="s">
        <v>0</v>
      </c>
      <c r="B49" s="3" t="s">
        <v>4</v>
      </c>
      <c r="C49" s="3" t="s">
        <v>58</v>
      </c>
      <c r="D49" s="3" t="s">
        <v>59</v>
      </c>
      <c r="E49" s="3" t="s">
        <v>51</v>
      </c>
      <c r="F49" s="3" t="s">
        <v>52</v>
      </c>
      <c r="G49" s="3">
        <v>32</v>
      </c>
      <c r="H49" s="3" t="s">
        <v>21</v>
      </c>
      <c r="I49" s="3" t="s">
        <v>237</v>
      </c>
      <c r="J49" s="3" t="s">
        <v>240</v>
      </c>
      <c r="K49" s="3" t="s">
        <v>243</v>
      </c>
      <c r="L49" s="3"/>
      <c r="M49" s="3"/>
    </row>
    <row r="50" spans="1:13" x14ac:dyDescent="0.25">
      <c r="A50" s="3" t="s">
        <v>0</v>
      </c>
      <c r="B50" s="3" t="s">
        <v>4</v>
      </c>
      <c r="C50" s="3" t="s">
        <v>58</v>
      </c>
      <c r="D50" s="3" t="s">
        <v>59</v>
      </c>
      <c r="E50" s="3" t="s">
        <v>51</v>
      </c>
      <c r="F50" s="3" t="s">
        <v>52</v>
      </c>
      <c r="G50" s="3">
        <v>32</v>
      </c>
      <c r="H50" s="3" t="s">
        <v>21</v>
      </c>
      <c r="I50" s="3" t="s">
        <v>239</v>
      </c>
      <c r="J50" s="3" t="s">
        <v>240</v>
      </c>
      <c r="K50" s="3" t="s">
        <v>1998</v>
      </c>
      <c r="L50" s="3"/>
      <c r="M50" s="3"/>
    </row>
    <row r="51" spans="1:13" x14ac:dyDescent="0.25">
      <c r="A51" s="3" t="s">
        <v>0</v>
      </c>
      <c r="B51" s="3" t="s">
        <v>4</v>
      </c>
      <c r="C51" s="3" t="s">
        <v>100</v>
      </c>
      <c r="D51" s="3" t="s">
        <v>101</v>
      </c>
      <c r="E51" s="3" t="s">
        <v>51</v>
      </c>
      <c r="F51" s="3" t="s">
        <v>52</v>
      </c>
      <c r="G51" s="3">
        <v>90</v>
      </c>
      <c r="H51" s="3" t="s">
        <v>22</v>
      </c>
      <c r="I51" s="3" t="s">
        <v>239</v>
      </c>
      <c r="J51" s="3" t="s">
        <v>240</v>
      </c>
      <c r="K51" s="3" t="s">
        <v>1998</v>
      </c>
      <c r="L51" s="3"/>
      <c r="M51" s="3"/>
    </row>
    <row r="52" spans="1:13" x14ac:dyDescent="0.25">
      <c r="A52" s="3" t="s">
        <v>0</v>
      </c>
      <c r="B52" s="3" t="s">
        <v>4</v>
      </c>
      <c r="C52" s="3" t="s">
        <v>100</v>
      </c>
      <c r="D52" s="3" t="s">
        <v>101</v>
      </c>
      <c r="E52" s="3" t="s">
        <v>51</v>
      </c>
      <c r="F52" s="3" t="s">
        <v>52</v>
      </c>
      <c r="G52" s="3">
        <v>90</v>
      </c>
      <c r="H52" s="3" t="s">
        <v>22</v>
      </c>
      <c r="I52" s="3" t="s">
        <v>237</v>
      </c>
      <c r="J52" s="3" t="s">
        <v>240</v>
      </c>
      <c r="K52" s="3" t="s">
        <v>242</v>
      </c>
      <c r="L52" s="3"/>
      <c r="M52" s="3"/>
    </row>
    <row r="53" spans="1:13" x14ac:dyDescent="0.25">
      <c r="A53" s="3" t="s">
        <v>0</v>
      </c>
      <c r="B53" s="3" t="s">
        <v>4</v>
      </c>
      <c r="C53" s="3" t="s">
        <v>100</v>
      </c>
      <c r="D53" s="3" t="s">
        <v>101</v>
      </c>
      <c r="E53" s="3" t="s">
        <v>51</v>
      </c>
      <c r="F53" s="3" t="s">
        <v>52</v>
      </c>
      <c r="G53" s="3">
        <v>90</v>
      </c>
      <c r="H53" s="3" t="s">
        <v>21</v>
      </c>
      <c r="I53" s="3" t="s">
        <v>237</v>
      </c>
      <c r="J53" s="3" t="s">
        <v>240</v>
      </c>
      <c r="K53" s="3" t="s">
        <v>246</v>
      </c>
      <c r="L53" s="3"/>
      <c r="M53" s="3"/>
    </row>
    <row r="54" spans="1:13" x14ac:dyDescent="0.25">
      <c r="A54" s="3" t="s">
        <v>0</v>
      </c>
      <c r="B54" s="3" t="s">
        <v>4</v>
      </c>
      <c r="C54" s="3" t="s">
        <v>100</v>
      </c>
      <c r="D54" s="3" t="s">
        <v>101</v>
      </c>
      <c r="E54" s="3" t="s">
        <v>51</v>
      </c>
      <c r="F54" s="3" t="s">
        <v>52</v>
      </c>
      <c r="G54" s="3">
        <v>90</v>
      </c>
      <c r="H54" s="3" t="s">
        <v>21</v>
      </c>
      <c r="I54" s="3" t="s">
        <v>239</v>
      </c>
      <c r="J54" s="3" t="s">
        <v>240</v>
      </c>
      <c r="K54" s="3" t="s">
        <v>1998</v>
      </c>
      <c r="L54" s="3"/>
      <c r="M54" s="3"/>
    </row>
    <row r="55" spans="1:13" x14ac:dyDescent="0.25">
      <c r="A55" s="3" t="s">
        <v>0</v>
      </c>
      <c r="B55" s="3" t="s">
        <v>4</v>
      </c>
      <c r="C55" s="3" t="s">
        <v>112</v>
      </c>
      <c r="D55" s="3" t="s">
        <v>113</v>
      </c>
      <c r="E55" s="3" t="s">
        <v>51</v>
      </c>
      <c r="F55" s="3" t="s">
        <v>52</v>
      </c>
      <c r="G55" s="3">
        <v>44</v>
      </c>
      <c r="H55" s="3" t="s">
        <v>21</v>
      </c>
      <c r="I55" s="3" t="s">
        <v>237</v>
      </c>
      <c r="J55" s="3" t="s">
        <v>240</v>
      </c>
      <c r="K55" s="3" t="s">
        <v>243</v>
      </c>
      <c r="L55" s="3"/>
      <c r="M55" s="3"/>
    </row>
    <row r="56" spans="1:13" x14ac:dyDescent="0.25">
      <c r="A56" s="3" t="s">
        <v>0</v>
      </c>
      <c r="B56" s="3" t="s">
        <v>4</v>
      </c>
      <c r="C56" s="3" t="s">
        <v>112</v>
      </c>
      <c r="D56" s="3" t="s">
        <v>113</v>
      </c>
      <c r="E56" s="3" t="s">
        <v>51</v>
      </c>
      <c r="F56" s="3" t="s">
        <v>52</v>
      </c>
      <c r="G56" s="3">
        <v>44</v>
      </c>
      <c r="H56" s="3" t="s">
        <v>22</v>
      </c>
      <c r="I56" s="3" t="s">
        <v>239</v>
      </c>
      <c r="J56" s="3" t="s">
        <v>240</v>
      </c>
      <c r="K56" s="3" t="s">
        <v>1997</v>
      </c>
      <c r="L56" s="3"/>
      <c r="M56" s="3"/>
    </row>
    <row r="57" spans="1:13" x14ac:dyDescent="0.25">
      <c r="A57" s="3" t="s">
        <v>0</v>
      </c>
      <c r="B57" s="3" t="s">
        <v>4</v>
      </c>
      <c r="C57" s="3" t="s">
        <v>112</v>
      </c>
      <c r="D57" s="3" t="s">
        <v>113</v>
      </c>
      <c r="E57" s="3" t="s">
        <v>51</v>
      </c>
      <c r="F57" s="3" t="s">
        <v>52</v>
      </c>
      <c r="G57" s="3">
        <v>44</v>
      </c>
      <c r="H57" s="3" t="s">
        <v>22</v>
      </c>
      <c r="I57" s="3" t="s">
        <v>237</v>
      </c>
      <c r="J57" s="3" t="s">
        <v>240</v>
      </c>
      <c r="K57" s="3" t="s">
        <v>1998</v>
      </c>
      <c r="L57" s="3"/>
      <c r="M57" s="3"/>
    </row>
    <row r="58" spans="1:13" x14ac:dyDescent="0.25">
      <c r="A58" s="3" t="s">
        <v>0</v>
      </c>
      <c r="B58" s="3" t="s">
        <v>4</v>
      </c>
      <c r="C58" s="3" t="s">
        <v>112</v>
      </c>
      <c r="D58" s="3" t="s">
        <v>113</v>
      </c>
      <c r="E58" s="3" t="s">
        <v>51</v>
      </c>
      <c r="F58" s="3" t="s">
        <v>52</v>
      </c>
      <c r="G58" s="3">
        <v>44</v>
      </c>
      <c r="H58" s="3" t="s">
        <v>21</v>
      </c>
      <c r="I58" s="3" t="s">
        <v>239</v>
      </c>
      <c r="J58" s="3" t="s">
        <v>240</v>
      </c>
      <c r="K58" s="3" t="s">
        <v>1998</v>
      </c>
      <c r="L58" s="3"/>
      <c r="M58" s="3"/>
    </row>
    <row r="59" spans="1:13" x14ac:dyDescent="0.25">
      <c r="A59" s="3" t="s">
        <v>0</v>
      </c>
      <c r="B59" s="3" t="s">
        <v>4</v>
      </c>
      <c r="C59" s="3" t="s">
        <v>114</v>
      </c>
      <c r="D59" s="3" t="s">
        <v>115</v>
      </c>
      <c r="E59" s="3" t="s">
        <v>51</v>
      </c>
      <c r="F59" s="3" t="s">
        <v>52</v>
      </c>
      <c r="G59" s="3">
        <v>138</v>
      </c>
      <c r="H59" s="3" t="s">
        <v>22</v>
      </c>
      <c r="I59" s="3" t="s">
        <v>237</v>
      </c>
      <c r="J59" s="3" t="s">
        <v>240</v>
      </c>
      <c r="K59" s="3" t="s">
        <v>246</v>
      </c>
      <c r="L59" s="3"/>
      <c r="M59" s="3"/>
    </row>
    <row r="60" spans="1:13" x14ac:dyDescent="0.25">
      <c r="A60" s="3" t="s">
        <v>0</v>
      </c>
      <c r="B60" s="3" t="s">
        <v>4</v>
      </c>
      <c r="C60" s="3" t="s">
        <v>114</v>
      </c>
      <c r="D60" s="3" t="s">
        <v>115</v>
      </c>
      <c r="E60" s="3" t="s">
        <v>51</v>
      </c>
      <c r="F60" s="3" t="s">
        <v>52</v>
      </c>
      <c r="G60" s="3">
        <v>138</v>
      </c>
      <c r="H60" s="3" t="s">
        <v>21</v>
      </c>
      <c r="I60" s="3" t="s">
        <v>237</v>
      </c>
      <c r="J60" s="3" t="s">
        <v>240</v>
      </c>
      <c r="K60" s="3" t="s">
        <v>246</v>
      </c>
      <c r="L60" s="3"/>
      <c r="M60" s="3"/>
    </row>
    <row r="61" spans="1:13" x14ac:dyDescent="0.25">
      <c r="A61" s="3" t="s">
        <v>0</v>
      </c>
      <c r="B61" s="3" t="s">
        <v>4</v>
      </c>
      <c r="C61" s="3" t="s">
        <v>114</v>
      </c>
      <c r="D61" s="3" t="s">
        <v>115</v>
      </c>
      <c r="E61" s="3" t="s">
        <v>51</v>
      </c>
      <c r="F61" s="3" t="s">
        <v>52</v>
      </c>
      <c r="G61" s="3">
        <v>138</v>
      </c>
      <c r="H61" s="3" t="s">
        <v>21</v>
      </c>
      <c r="I61" s="3" t="s">
        <v>239</v>
      </c>
      <c r="J61" s="3" t="s">
        <v>240</v>
      </c>
      <c r="K61" s="3" t="s">
        <v>1998</v>
      </c>
      <c r="L61" s="3"/>
      <c r="M61" s="3"/>
    </row>
    <row r="62" spans="1:13" x14ac:dyDescent="0.25">
      <c r="A62" s="3" t="s">
        <v>0</v>
      </c>
      <c r="B62" s="3" t="s">
        <v>4</v>
      </c>
      <c r="C62" s="3" t="s">
        <v>114</v>
      </c>
      <c r="D62" s="3" t="s">
        <v>115</v>
      </c>
      <c r="E62" s="3" t="s">
        <v>51</v>
      </c>
      <c r="F62" s="3" t="s">
        <v>52</v>
      </c>
      <c r="G62" s="3">
        <v>138</v>
      </c>
      <c r="H62" s="3" t="s">
        <v>22</v>
      </c>
      <c r="I62" s="3" t="s">
        <v>239</v>
      </c>
      <c r="J62" s="3" t="s">
        <v>240</v>
      </c>
      <c r="K62" s="3" t="s">
        <v>1998</v>
      </c>
      <c r="L62" s="3"/>
      <c r="M62" s="3"/>
    </row>
    <row r="63" spans="1:13" x14ac:dyDescent="0.25">
      <c r="A63" s="3" t="s">
        <v>0</v>
      </c>
      <c r="B63" s="3" t="s">
        <v>4</v>
      </c>
      <c r="C63" s="3" t="s">
        <v>116</v>
      </c>
      <c r="D63" s="3" t="s">
        <v>117</v>
      </c>
      <c r="E63" s="3" t="s">
        <v>51</v>
      </c>
      <c r="F63" s="3" t="s">
        <v>52</v>
      </c>
      <c r="G63" s="3">
        <v>108</v>
      </c>
      <c r="H63" s="3" t="s">
        <v>21</v>
      </c>
      <c r="I63" s="3" t="s">
        <v>237</v>
      </c>
      <c r="J63" s="3" t="s">
        <v>240</v>
      </c>
      <c r="K63" s="3" t="s">
        <v>246</v>
      </c>
      <c r="L63" s="3"/>
      <c r="M63" s="3"/>
    </row>
    <row r="64" spans="1:13" x14ac:dyDescent="0.25">
      <c r="A64" s="3" t="s">
        <v>0</v>
      </c>
      <c r="B64" s="3" t="s">
        <v>4</v>
      </c>
      <c r="C64" s="3" t="s">
        <v>116</v>
      </c>
      <c r="D64" s="3" t="s">
        <v>117</v>
      </c>
      <c r="E64" s="3" t="s">
        <v>51</v>
      </c>
      <c r="F64" s="3" t="s">
        <v>52</v>
      </c>
      <c r="G64" s="3">
        <v>108</v>
      </c>
      <c r="H64" s="3" t="s">
        <v>22</v>
      </c>
      <c r="I64" s="3" t="s">
        <v>239</v>
      </c>
      <c r="J64" s="3" t="s">
        <v>240</v>
      </c>
      <c r="K64" s="3" t="s">
        <v>1998</v>
      </c>
      <c r="L64" s="3"/>
      <c r="M64" s="3"/>
    </row>
    <row r="65" spans="1:13" x14ac:dyDescent="0.25">
      <c r="A65" s="3" t="s">
        <v>0</v>
      </c>
      <c r="B65" s="3" t="s">
        <v>4</v>
      </c>
      <c r="C65" s="3" t="s">
        <v>116</v>
      </c>
      <c r="D65" s="3" t="s">
        <v>117</v>
      </c>
      <c r="E65" s="3" t="s">
        <v>51</v>
      </c>
      <c r="F65" s="3" t="s">
        <v>52</v>
      </c>
      <c r="G65" s="3">
        <v>108</v>
      </c>
      <c r="H65" s="3" t="s">
        <v>22</v>
      </c>
      <c r="I65" s="3" t="s">
        <v>237</v>
      </c>
      <c r="J65" s="3" t="s">
        <v>240</v>
      </c>
      <c r="K65" s="3" t="s">
        <v>244</v>
      </c>
      <c r="L65" s="3"/>
      <c r="M65" s="3"/>
    </row>
    <row r="66" spans="1:13" x14ac:dyDescent="0.25">
      <c r="A66" s="3" t="s">
        <v>0</v>
      </c>
      <c r="B66" s="3" t="s">
        <v>4</v>
      </c>
      <c r="C66" s="3" t="s">
        <v>116</v>
      </c>
      <c r="D66" s="3" t="s">
        <v>117</v>
      </c>
      <c r="E66" s="3" t="s">
        <v>51</v>
      </c>
      <c r="F66" s="3" t="s">
        <v>52</v>
      </c>
      <c r="G66" s="3">
        <v>108</v>
      </c>
      <c r="H66" s="3" t="s">
        <v>21</v>
      </c>
      <c r="I66" s="3" t="s">
        <v>239</v>
      </c>
      <c r="J66" s="3" t="s">
        <v>240</v>
      </c>
      <c r="K66" s="3" t="s">
        <v>1998</v>
      </c>
      <c r="L66" s="3"/>
      <c r="M66" s="3"/>
    </row>
    <row r="67" spans="1:13" x14ac:dyDescent="0.25">
      <c r="A67" s="3" t="s">
        <v>0</v>
      </c>
      <c r="B67" s="3" t="s">
        <v>4</v>
      </c>
      <c r="C67" s="3" t="s">
        <v>118</v>
      </c>
      <c r="D67" s="3" t="s">
        <v>119</v>
      </c>
      <c r="E67" s="3" t="s">
        <v>51</v>
      </c>
      <c r="F67" s="3" t="s">
        <v>52</v>
      </c>
      <c r="G67" s="3">
        <v>60</v>
      </c>
      <c r="H67" s="3" t="s">
        <v>21</v>
      </c>
      <c r="I67" s="3" t="s">
        <v>239</v>
      </c>
      <c r="J67" s="3" t="s">
        <v>240</v>
      </c>
      <c r="K67" s="3" t="s">
        <v>1998</v>
      </c>
      <c r="L67" s="3"/>
      <c r="M67" s="3"/>
    </row>
    <row r="68" spans="1:13" x14ac:dyDescent="0.25">
      <c r="A68" s="3" t="s">
        <v>0</v>
      </c>
      <c r="B68" s="3" t="s">
        <v>4</v>
      </c>
      <c r="C68" s="3" t="s">
        <v>118</v>
      </c>
      <c r="D68" s="3" t="s">
        <v>119</v>
      </c>
      <c r="E68" s="3" t="s">
        <v>51</v>
      </c>
      <c r="F68" s="3" t="s">
        <v>52</v>
      </c>
      <c r="G68" s="3">
        <v>60</v>
      </c>
      <c r="H68" s="3" t="s">
        <v>22</v>
      </c>
      <c r="I68" s="3" t="s">
        <v>239</v>
      </c>
      <c r="J68" s="3" t="s">
        <v>240</v>
      </c>
      <c r="K68" s="3" t="s">
        <v>1998</v>
      </c>
      <c r="L68" s="3"/>
      <c r="M68" s="3"/>
    </row>
    <row r="69" spans="1:13" x14ac:dyDescent="0.25">
      <c r="A69" s="3" t="s">
        <v>0</v>
      </c>
      <c r="B69" s="3" t="s">
        <v>4</v>
      </c>
      <c r="C69" s="3" t="s">
        <v>118</v>
      </c>
      <c r="D69" s="3" t="s">
        <v>119</v>
      </c>
      <c r="E69" s="3" t="s">
        <v>51</v>
      </c>
      <c r="F69" s="3" t="s">
        <v>52</v>
      </c>
      <c r="G69" s="3">
        <v>60</v>
      </c>
      <c r="H69" s="3" t="s">
        <v>21</v>
      </c>
      <c r="I69" s="3" t="s">
        <v>237</v>
      </c>
      <c r="J69" s="3" t="s">
        <v>240</v>
      </c>
      <c r="K69" s="3" t="s">
        <v>246</v>
      </c>
      <c r="L69" s="3"/>
      <c r="M69" s="3"/>
    </row>
    <row r="70" spans="1:13" x14ac:dyDescent="0.25">
      <c r="A70" s="3" t="s">
        <v>0</v>
      </c>
      <c r="B70" s="3" t="s">
        <v>4</v>
      </c>
      <c r="C70" s="3" t="s">
        <v>118</v>
      </c>
      <c r="D70" s="3" t="s">
        <v>119</v>
      </c>
      <c r="E70" s="3" t="s">
        <v>51</v>
      </c>
      <c r="F70" s="3" t="s">
        <v>52</v>
      </c>
      <c r="G70" s="3">
        <v>60</v>
      </c>
      <c r="H70" s="3" t="s">
        <v>22</v>
      </c>
      <c r="I70" s="3" t="s">
        <v>237</v>
      </c>
      <c r="J70" s="3" t="s">
        <v>240</v>
      </c>
      <c r="K70" s="3" t="s">
        <v>242</v>
      </c>
      <c r="L70" s="3"/>
      <c r="M70" s="3"/>
    </row>
    <row r="71" spans="1:13" x14ac:dyDescent="0.25">
      <c r="A71" s="3" t="s">
        <v>0</v>
      </c>
      <c r="B71" s="3" t="s">
        <v>4</v>
      </c>
      <c r="C71" s="3" t="s">
        <v>120</v>
      </c>
      <c r="D71" s="3" t="s">
        <v>121</v>
      </c>
      <c r="E71" s="3" t="s">
        <v>51</v>
      </c>
      <c r="F71" s="3" t="s">
        <v>52</v>
      </c>
      <c r="G71" s="3">
        <v>203</v>
      </c>
      <c r="H71" s="3" t="s">
        <v>21</v>
      </c>
      <c r="I71" s="3" t="s">
        <v>239</v>
      </c>
      <c r="J71" s="3" t="s">
        <v>240</v>
      </c>
      <c r="K71" s="3" t="s">
        <v>246</v>
      </c>
      <c r="L71" s="3"/>
      <c r="M71" s="3"/>
    </row>
    <row r="72" spans="1:13" x14ac:dyDescent="0.25">
      <c r="A72" s="3" t="s">
        <v>0</v>
      </c>
      <c r="B72" s="3" t="s">
        <v>4</v>
      </c>
      <c r="C72" s="3" t="s">
        <v>120</v>
      </c>
      <c r="D72" s="3" t="s">
        <v>121</v>
      </c>
      <c r="E72" s="3" t="s">
        <v>51</v>
      </c>
      <c r="F72" s="3" t="s">
        <v>52</v>
      </c>
      <c r="G72" s="3">
        <v>203</v>
      </c>
      <c r="H72" s="3" t="s">
        <v>22</v>
      </c>
      <c r="I72" s="3" t="s">
        <v>239</v>
      </c>
      <c r="J72" s="3" t="s">
        <v>240</v>
      </c>
      <c r="K72" s="3" t="s">
        <v>246</v>
      </c>
      <c r="L72" s="3"/>
      <c r="M72" s="3"/>
    </row>
    <row r="73" spans="1:13" x14ac:dyDescent="0.25">
      <c r="A73" s="3" t="s">
        <v>0</v>
      </c>
      <c r="B73" s="3" t="s">
        <v>4</v>
      </c>
      <c r="C73" s="3" t="s">
        <v>120</v>
      </c>
      <c r="D73" s="3" t="s">
        <v>121</v>
      </c>
      <c r="E73" s="3" t="s">
        <v>51</v>
      </c>
      <c r="F73" s="3" t="s">
        <v>52</v>
      </c>
      <c r="G73" s="3">
        <v>203</v>
      </c>
      <c r="H73" s="3" t="s">
        <v>21</v>
      </c>
      <c r="I73" s="3" t="s">
        <v>237</v>
      </c>
      <c r="J73" s="3" t="s">
        <v>240</v>
      </c>
      <c r="K73" s="3" t="s">
        <v>1998</v>
      </c>
      <c r="L73" s="3"/>
      <c r="M73" s="3"/>
    </row>
    <row r="74" spans="1:13" x14ac:dyDescent="0.25">
      <c r="A74" s="3" t="s">
        <v>0</v>
      </c>
      <c r="B74" s="3" t="s">
        <v>4</v>
      </c>
      <c r="C74" s="3" t="s">
        <v>120</v>
      </c>
      <c r="D74" s="3" t="s">
        <v>121</v>
      </c>
      <c r="E74" s="3" t="s">
        <v>51</v>
      </c>
      <c r="F74" s="3" t="s">
        <v>52</v>
      </c>
      <c r="G74" s="3">
        <v>203</v>
      </c>
      <c r="H74" s="3" t="s">
        <v>22</v>
      </c>
      <c r="I74" s="3" t="s">
        <v>237</v>
      </c>
      <c r="J74" s="3" t="s">
        <v>240</v>
      </c>
      <c r="K74" s="3" t="s">
        <v>1997</v>
      </c>
      <c r="L74" s="3"/>
      <c r="M74" s="3"/>
    </row>
    <row r="75" spans="1:13" x14ac:dyDescent="0.25">
      <c r="A75" s="3" t="s">
        <v>0</v>
      </c>
      <c r="B75" s="3" t="s">
        <v>5</v>
      </c>
      <c r="C75" s="3" t="s">
        <v>122</v>
      </c>
      <c r="D75" s="3" t="s">
        <v>123</v>
      </c>
      <c r="E75" s="3" t="s">
        <v>51</v>
      </c>
      <c r="F75" s="3" t="s">
        <v>52</v>
      </c>
      <c r="G75" s="3">
        <v>65</v>
      </c>
      <c r="H75" s="3" t="s">
        <v>22</v>
      </c>
      <c r="I75" s="3" t="s">
        <v>237</v>
      </c>
      <c r="J75" s="3" t="s">
        <v>240</v>
      </c>
      <c r="K75" s="3" t="s">
        <v>1998</v>
      </c>
      <c r="L75" s="3"/>
      <c r="M75" s="3"/>
    </row>
    <row r="76" spans="1:13" x14ac:dyDescent="0.25">
      <c r="A76" s="3" t="s">
        <v>0</v>
      </c>
      <c r="B76" s="3" t="s">
        <v>5</v>
      </c>
      <c r="C76" s="3" t="s">
        <v>122</v>
      </c>
      <c r="D76" s="3" t="s">
        <v>123</v>
      </c>
      <c r="E76" s="3" t="s">
        <v>51</v>
      </c>
      <c r="F76" s="3" t="s">
        <v>52</v>
      </c>
      <c r="G76" s="3">
        <v>65</v>
      </c>
      <c r="H76" s="3" t="s">
        <v>21</v>
      </c>
      <c r="I76" s="3" t="s">
        <v>237</v>
      </c>
      <c r="J76" s="3" t="s">
        <v>240</v>
      </c>
      <c r="K76" s="3" t="s">
        <v>246</v>
      </c>
      <c r="L76" s="3"/>
      <c r="M76" s="3"/>
    </row>
    <row r="77" spans="1:13" x14ac:dyDescent="0.25">
      <c r="A77" s="3" t="s">
        <v>0</v>
      </c>
      <c r="B77" s="3" t="s">
        <v>5</v>
      </c>
      <c r="C77" s="3" t="s">
        <v>122</v>
      </c>
      <c r="D77" s="3" t="s">
        <v>123</v>
      </c>
      <c r="E77" s="3" t="s">
        <v>51</v>
      </c>
      <c r="F77" s="3" t="s">
        <v>52</v>
      </c>
      <c r="G77" s="3">
        <v>65</v>
      </c>
      <c r="H77" s="3" t="s">
        <v>21</v>
      </c>
      <c r="I77" s="3" t="s">
        <v>239</v>
      </c>
      <c r="J77" s="3" t="s">
        <v>240</v>
      </c>
      <c r="K77" s="3" t="s">
        <v>1998</v>
      </c>
      <c r="L77" s="3"/>
      <c r="M77" s="3"/>
    </row>
    <row r="78" spans="1:13" x14ac:dyDescent="0.25">
      <c r="A78" s="3" t="s">
        <v>0</v>
      </c>
      <c r="B78" s="3" t="s">
        <v>5</v>
      </c>
      <c r="C78" s="3" t="s">
        <v>122</v>
      </c>
      <c r="D78" s="3" t="s">
        <v>123</v>
      </c>
      <c r="E78" s="3" t="s">
        <v>51</v>
      </c>
      <c r="F78" s="3" t="s">
        <v>52</v>
      </c>
      <c r="G78" s="3">
        <v>65</v>
      </c>
      <c r="H78" s="3" t="s">
        <v>22</v>
      </c>
      <c r="I78" s="3" t="s">
        <v>239</v>
      </c>
      <c r="J78" s="3" t="s">
        <v>240</v>
      </c>
      <c r="K78" s="3" t="s">
        <v>246</v>
      </c>
      <c r="L78" s="3"/>
      <c r="M78" s="3"/>
    </row>
    <row r="79" spans="1:13" x14ac:dyDescent="0.25">
      <c r="A79" s="3" t="s">
        <v>0</v>
      </c>
      <c r="B79" s="3" t="s">
        <v>5</v>
      </c>
      <c r="C79" s="3" t="s">
        <v>124</v>
      </c>
      <c r="D79" s="3" t="s">
        <v>125</v>
      </c>
      <c r="E79" s="3" t="s">
        <v>51</v>
      </c>
      <c r="F79" s="3" t="s">
        <v>78</v>
      </c>
      <c r="G79" s="3">
        <v>22</v>
      </c>
      <c r="H79" s="3" t="s">
        <v>22</v>
      </c>
      <c r="I79" s="3" t="s">
        <v>237</v>
      </c>
      <c r="J79" s="3" t="s">
        <v>240</v>
      </c>
      <c r="K79" s="3" t="s">
        <v>246</v>
      </c>
      <c r="L79" s="3"/>
      <c r="M79" s="3"/>
    </row>
    <row r="80" spans="1:13" x14ac:dyDescent="0.25">
      <c r="A80" s="3" t="s">
        <v>0</v>
      </c>
      <c r="B80" s="3" t="s">
        <v>5</v>
      </c>
      <c r="C80" s="3" t="s">
        <v>124</v>
      </c>
      <c r="D80" s="3" t="s">
        <v>125</v>
      </c>
      <c r="E80" s="3" t="s">
        <v>51</v>
      </c>
      <c r="F80" s="3" t="s">
        <v>78</v>
      </c>
      <c r="G80" s="3">
        <v>22</v>
      </c>
      <c r="H80" s="3" t="s">
        <v>21</v>
      </c>
      <c r="I80" s="3" t="s">
        <v>239</v>
      </c>
      <c r="J80" s="3" t="s">
        <v>240</v>
      </c>
      <c r="K80" s="3" t="s">
        <v>1998</v>
      </c>
      <c r="L80" s="3"/>
      <c r="M80" s="3"/>
    </row>
    <row r="81" spans="1:13" x14ac:dyDescent="0.25">
      <c r="A81" s="3" t="s">
        <v>0</v>
      </c>
      <c r="B81" s="3" t="s">
        <v>5</v>
      </c>
      <c r="C81" s="3" t="s">
        <v>124</v>
      </c>
      <c r="D81" s="3" t="s">
        <v>125</v>
      </c>
      <c r="E81" s="3" t="s">
        <v>51</v>
      </c>
      <c r="F81" s="3" t="s">
        <v>78</v>
      </c>
      <c r="G81" s="3">
        <v>22</v>
      </c>
      <c r="H81" s="3" t="s">
        <v>22</v>
      </c>
      <c r="I81" s="3" t="s">
        <v>239</v>
      </c>
      <c r="J81" s="3" t="s">
        <v>240</v>
      </c>
      <c r="K81" s="3" t="s">
        <v>1998</v>
      </c>
      <c r="L81" s="3"/>
      <c r="M81" s="3"/>
    </row>
    <row r="82" spans="1:13" x14ac:dyDescent="0.25">
      <c r="A82" s="3" t="s">
        <v>0</v>
      </c>
      <c r="B82" s="3" t="s">
        <v>5</v>
      </c>
      <c r="C82" s="3" t="s">
        <v>124</v>
      </c>
      <c r="D82" s="3" t="s">
        <v>125</v>
      </c>
      <c r="E82" s="3" t="s">
        <v>51</v>
      </c>
      <c r="F82" s="3" t="s">
        <v>78</v>
      </c>
      <c r="G82" s="3">
        <v>22</v>
      </c>
      <c r="H82" s="3" t="s">
        <v>21</v>
      </c>
      <c r="I82" s="3" t="s">
        <v>237</v>
      </c>
      <c r="J82" s="3" t="s">
        <v>240</v>
      </c>
      <c r="K82" s="3" t="s">
        <v>246</v>
      </c>
      <c r="L82" s="3"/>
      <c r="M82" s="3"/>
    </row>
    <row r="83" spans="1:13" x14ac:dyDescent="0.25">
      <c r="A83" s="3" t="s">
        <v>0</v>
      </c>
      <c r="B83" s="3" t="s">
        <v>11</v>
      </c>
      <c r="C83" s="3" t="s">
        <v>140</v>
      </c>
      <c r="D83" s="3" t="s">
        <v>141</v>
      </c>
      <c r="E83" s="3" t="s">
        <v>51</v>
      </c>
      <c r="F83" s="3" t="s">
        <v>85</v>
      </c>
      <c r="G83" s="3">
        <v>18</v>
      </c>
      <c r="H83" s="3" t="s">
        <v>21</v>
      </c>
      <c r="I83" s="3" t="s">
        <v>239</v>
      </c>
      <c r="J83" s="3" t="s">
        <v>240</v>
      </c>
      <c r="K83" s="3" t="s">
        <v>1998</v>
      </c>
      <c r="L83" s="3"/>
      <c r="M83" s="3"/>
    </row>
    <row r="84" spans="1:13" x14ac:dyDescent="0.25">
      <c r="A84" s="3" t="s">
        <v>0</v>
      </c>
      <c r="B84" s="3" t="s">
        <v>11</v>
      </c>
      <c r="C84" s="3" t="s">
        <v>140</v>
      </c>
      <c r="D84" s="3" t="s">
        <v>141</v>
      </c>
      <c r="E84" s="3" t="s">
        <v>51</v>
      </c>
      <c r="F84" s="3" t="s">
        <v>85</v>
      </c>
      <c r="G84" s="3">
        <v>18</v>
      </c>
      <c r="H84" s="3" t="s">
        <v>22</v>
      </c>
      <c r="I84" s="3" t="s">
        <v>237</v>
      </c>
      <c r="J84" s="3" t="s">
        <v>240</v>
      </c>
      <c r="K84" s="3" t="s">
        <v>246</v>
      </c>
      <c r="L84" s="3"/>
      <c r="M84" s="3"/>
    </row>
    <row r="85" spans="1:13" x14ac:dyDescent="0.25">
      <c r="A85" s="3" t="s">
        <v>0</v>
      </c>
      <c r="B85" s="3" t="s">
        <v>11</v>
      </c>
      <c r="C85" s="3" t="s">
        <v>140</v>
      </c>
      <c r="D85" s="3" t="s">
        <v>141</v>
      </c>
      <c r="E85" s="3" t="s">
        <v>51</v>
      </c>
      <c r="F85" s="3" t="s">
        <v>85</v>
      </c>
      <c r="G85" s="3">
        <v>18</v>
      </c>
      <c r="H85" s="3" t="s">
        <v>21</v>
      </c>
      <c r="I85" s="3" t="s">
        <v>237</v>
      </c>
      <c r="J85" s="3" t="s">
        <v>240</v>
      </c>
      <c r="K85" s="3" t="s">
        <v>246</v>
      </c>
      <c r="L85" s="3"/>
      <c r="M85" s="3"/>
    </row>
    <row r="86" spans="1:13" x14ac:dyDescent="0.25">
      <c r="A86" s="3" t="s">
        <v>0</v>
      </c>
      <c r="B86" s="3" t="s">
        <v>11</v>
      </c>
      <c r="C86" s="3" t="s">
        <v>140</v>
      </c>
      <c r="D86" s="3" t="s">
        <v>141</v>
      </c>
      <c r="E86" s="3" t="s">
        <v>51</v>
      </c>
      <c r="F86" s="3" t="s">
        <v>85</v>
      </c>
      <c r="G86" s="3">
        <v>18</v>
      </c>
      <c r="H86" s="3" t="s">
        <v>22</v>
      </c>
      <c r="I86" s="3" t="s">
        <v>239</v>
      </c>
      <c r="J86" s="3" t="s">
        <v>240</v>
      </c>
      <c r="K86" s="3" t="s">
        <v>1998</v>
      </c>
      <c r="L86" s="3"/>
      <c r="M86" s="3"/>
    </row>
    <row r="87" spans="1:13" x14ac:dyDescent="0.25">
      <c r="A87" s="3" t="s">
        <v>0</v>
      </c>
      <c r="B87" s="3" t="s">
        <v>11</v>
      </c>
      <c r="C87" s="3" t="s">
        <v>142</v>
      </c>
      <c r="D87" s="3" t="s">
        <v>143</v>
      </c>
      <c r="E87" s="3" t="s">
        <v>51</v>
      </c>
      <c r="F87" s="3" t="s">
        <v>85</v>
      </c>
      <c r="G87" s="3">
        <v>13</v>
      </c>
      <c r="H87" s="3" t="s">
        <v>22</v>
      </c>
      <c r="I87" s="3" t="s">
        <v>237</v>
      </c>
      <c r="J87" s="3" t="s">
        <v>240</v>
      </c>
      <c r="K87" s="3" t="s">
        <v>246</v>
      </c>
      <c r="L87" s="3"/>
      <c r="M87" s="3"/>
    </row>
    <row r="88" spans="1:13" x14ac:dyDescent="0.25">
      <c r="A88" s="3" t="s">
        <v>0</v>
      </c>
      <c r="B88" s="3" t="s">
        <v>11</v>
      </c>
      <c r="C88" s="3" t="s">
        <v>142</v>
      </c>
      <c r="D88" s="3" t="s">
        <v>143</v>
      </c>
      <c r="E88" s="3" t="s">
        <v>51</v>
      </c>
      <c r="F88" s="3" t="s">
        <v>85</v>
      </c>
      <c r="G88" s="3">
        <v>13</v>
      </c>
      <c r="H88" s="3" t="s">
        <v>21</v>
      </c>
      <c r="I88" s="3" t="s">
        <v>237</v>
      </c>
      <c r="J88" s="3" t="s">
        <v>240</v>
      </c>
      <c r="K88" s="3" t="s">
        <v>246</v>
      </c>
      <c r="L88" s="3"/>
      <c r="M88" s="3"/>
    </row>
    <row r="89" spans="1:13" x14ac:dyDescent="0.25">
      <c r="A89" s="3" t="s">
        <v>0</v>
      </c>
      <c r="B89" s="3" t="s">
        <v>11</v>
      </c>
      <c r="C89" s="3" t="s">
        <v>142</v>
      </c>
      <c r="D89" s="3" t="s">
        <v>143</v>
      </c>
      <c r="E89" s="3" t="s">
        <v>51</v>
      </c>
      <c r="F89" s="3" t="s">
        <v>85</v>
      </c>
      <c r="G89" s="3">
        <v>13</v>
      </c>
      <c r="H89" s="3" t="s">
        <v>21</v>
      </c>
      <c r="I89" s="3" t="s">
        <v>239</v>
      </c>
      <c r="J89" s="3" t="s">
        <v>240</v>
      </c>
      <c r="K89" s="3" t="s">
        <v>1998</v>
      </c>
      <c r="L89" s="3"/>
      <c r="M89" s="3"/>
    </row>
    <row r="90" spans="1:13" x14ac:dyDescent="0.25">
      <c r="A90" s="3" t="s">
        <v>0</v>
      </c>
      <c r="B90" s="3" t="s">
        <v>11</v>
      </c>
      <c r="C90" s="3" t="s">
        <v>142</v>
      </c>
      <c r="D90" s="3" t="s">
        <v>143</v>
      </c>
      <c r="E90" s="3" t="s">
        <v>51</v>
      </c>
      <c r="F90" s="3" t="s">
        <v>85</v>
      </c>
      <c r="G90" s="3">
        <v>13</v>
      </c>
      <c r="H90" s="3" t="s">
        <v>22</v>
      </c>
      <c r="I90" s="3" t="s">
        <v>239</v>
      </c>
      <c r="J90" s="3" t="s">
        <v>240</v>
      </c>
      <c r="K90" s="3" t="s">
        <v>1998</v>
      </c>
      <c r="L90" s="3"/>
      <c r="M90" s="3"/>
    </row>
    <row r="91" spans="1:13" x14ac:dyDescent="0.25">
      <c r="A91" s="3" t="s">
        <v>0</v>
      </c>
      <c r="B91" s="3" t="s">
        <v>11</v>
      </c>
      <c r="C91" s="3" t="s">
        <v>144</v>
      </c>
      <c r="D91" s="3" t="s">
        <v>145</v>
      </c>
      <c r="E91" s="3" t="s">
        <v>51</v>
      </c>
      <c r="F91" s="3" t="s">
        <v>52</v>
      </c>
      <c r="G91" s="3">
        <v>14</v>
      </c>
      <c r="H91" s="3" t="s">
        <v>21</v>
      </c>
      <c r="I91" s="3" t="s">
        <v>237</v>
      </c>
      <c r="J91" s="3" t="s">
        <v>240</v>
      </c>
      <c r="K91" s="3" t="s">
        <v>1997</v>
      </c>
      <c r="L91" s="3"/>
      <c r="M91" s="3"/>
    </row>
    <row r="92" spans="1:13" x14ac:dyDescent="0.25">
      <c r="A92" s="3" t="s">
        <v>0</v>
      </c>
      <c r="B92" s="3" t="s">
        <v>11</v>
      </c>
      <c r="C92" s="3" t="s">
        <v>144</v>
      </c>
      <c r="D92" s="3" t="s">
        <v>145</v>
      </c>
      <c r="E92" s="3" t="s">
        <v>51</v>
      </c>
      <c r="F92" s="3" t="s">
        <v>52</v>
      </c>
      <c r="G92" s="3">
        <v>14</v>
      </c>
      <c r="H92" s="3" t="s">
        <v>22</v>
      </c>
      <c r="I92" s="3" t="s">
        <v>237</v>
      </c>
      <c r="J92" s="3" t="s">
        <v>240</v>
      </c>
      <c r="K92" s="3" t="s">
        <v>1997</v>
      </c>
      <c r="L92" s="3"/>
      <c r="M92" s="3"/>
    </row>
    <row r="93" spans="1:13" x14ac:dyDescent="0.25">
      <c r="A93" s="3" t="s">
        <v>0</v>
      </c>
      <c r="B93" s="3" t="s">
        <v>11</v>
      </c>
      <c r="C93" s="3" t="s">
        <v>144</v>
      </c>
      <c r="D93" s="3" t="s">
        <v>145</v>
      </c>
      <c r="E93" s="3" t="s">
        <v>51</v>
      </c>
      <c r="F93" s="3" t="s">
        <v>52</v>
      </c>
      <c r="G93" s="3">
        <v>14</v>
      </c>
      <c r="H93" s="3" t="s">
        <v>21</v>
      </c>
      <c r="I93" s="3" t="s">
        <v>239</v>
      </c>
      <c r="J93" s="3" t="s">
        <v>240</v>
      </c>
      <c r="K93" s="3" t="s">
        <v>246</v>
      </c>
      <c r="L93" s="3"/>
      <c r="M93" s="3"/>
    </row>
    <row r="94" spans="1:13" x14ac:dyDescent="0.25">
      <c r="A94" s="3" t="s">
        <v>0</v>
      </c>
      <c r="B94" s="3" t="s">
        <v>11</v>
      </c>
      <c r="C94" s="3" t="s">
        <v>144</v>
      </c>
      <c r="D94" s="3" t="s">
        <v>145</v>
      </c>
      <c r="E94" s="3" t="s">
        <v>51</v>
      </c>
      <c r="F94" s="3" t="s">
        <v>52</v>
      </c>
      <c r="G94" s="3">
        <v>14</v>
      </c>
      <c r="H94" s="3" t="s">
        <v>22</v>
      </c>
      <c r="I94" s="3" t="s">
        <v>239</v>
      </c>
      <c r="J94" s="3" t="s">
        <v>240</v>
      </c>
      <c r="K94" s="3" t="s">
        <v>1998</v>
      </c>
      <c r="L94" s="3"/>
      <c r="M94" s="3"/>
    </row>
    <row r="95" spans="1:13" x14ac:dyDescent="0.25">
      <c r="A95" s="3" t="s">
        <v>0</v>
      </c>
      <c r="B95" s="3" t="s">
        <v>13</v>
      </c>
      <c r="C95" s="3" t="s">
        <v>148</v>
      </c>
      <c r="D95" s="3" t="s">
        <v>149</v>
      </c>
      <c r="E95" s="3" t="s">
        <v>51</v>
      </c>
      <c r="F95" s="3" t="s">
        <v>85</v>
      </c>
      <c r="G95" s="3">
        <v>14</v>
      </c>
      <c r="H95" s="3" t="s">
        <v>22</v>
      </c>
      <c r="I95" s="3" t="s">
        <v>237</v>
      </c>
      <c r="J95" s="3" t="s">
        <v>240</v>
      </c>
      <c r="K95" s="3" t="s">
        <v>1998</v>
      </c>
      <c r="L95" s="3"/>
      <c r="M95" s="3"/>
    </row>
    <row r="96" spans="1:13" x14ac:dyDescent="0.25">
      <c r="A96" s="3" t="s">
        <v>0</v>
      </c>
      <c r="B96" s="3" t="s">
        <v>13</v>
      </c>
      <c r="C96" s="3" t="s">
        <v>148</v>
      </c>
      <c r="D96" s="3" t="s">
        <v>149</v>
      </c>
      <c r="E96" s="3" t="s">
        <v>51</v>
      </c>
      <c r="F96" s="3" t="s">
        <v>85</v>
      </c>
      <c r="G96" s="3">
        <v>14</v>
      </c>
      <c r="H96" s="3" t="s">
        <v>21</v>
      </c>
      <c r="I96" s="3" t="s">
        <v>237</v>
      </c>
      <c r="J96" s="3" t="s">
        <v>240</v>
      </c>
      <c r="K96" s="3" t="s">
        <v>246</v>
      </c>
      <c r="L96" s="3"/>
      <c r="M96" s="3"/>
    </row>
    <row r="97" spans="1:13" x14ac:dyDescent="0.25">
      <c r="A97" s="3" t="s">
        <v>0</v>
      </c>
      <c r="B97" s="3" t="s">
        <v>13</v>
      </c>
      <c r="C97" s="3" t="s">
        <v>148</v>
      </c>
      <c r="D97" s="3" t="s">
        <v>149</v>
      </c>
      <c r="E97" s="3" t="s">
        <v>51</v>
      </c>
      <c r="F97" s="3" t="s">
        <v>85</v>
      </c>
      <c r="G97" s="3">
        <v>14</v>
      </c>
      <c r="H97" s="3" t="s">
        <v>21</v>
      </c>
      <c r="I97" s="3" t="s">
        <v>239</v>
      </c>
      <c r="J97" s="3" t="s">
        <v>240</v>
      </c>
      <c r="K97" s="3" t="s">
        <v>1998</v>
      </c>
      <c r="L97" s="3"/>
      <c r="M97" s="3"/>
    </row>
    <row r="98" spans="1:13" x14ac:dyDescent="0.25">
      <c r="A98" s="3" t="s">
        <v>0</v>
      </c>
      <c r="B98" s="3" t="s">
        <v>13</v>
      </c>
      <c r="C98" s="3" t="s">
        <v>148</v>
      </c>
      <c r="D98" s="3" t="s">
        <v>149</v>
      </c>
      <c r="E98" s="3" t="s">
        <v>51</v>
      </c>
      <c r="F98" s="3" t="s">
        <v>85</v>
      </c>
      <c r="G98" s="3">
        <v>14</v>
      </c>
      <c r="H98" s="3" t="s">
        <v>22</v>
      </c>
      <c r="I98" s="3" t="s">
        <v>239</v>
      </c>
      <c r="J98" s="3" t="s">
        <v>240</v>
      </c>
      <c r="K98" s="3" t="s">
        <v>246</v>
      </c>
      <c r="L98" s="3"/>
      <c r="M98" s="3"/>
    </row>
    <row r="99" spans="1:13" x14ac:dyDescent="0.25">
      <c r="A99" s="3" t="s">
        <v>0</v>
      </c>
      <c r="B99" s="3" t="s">
        <v>12</v>
      </c>
      <c r="C99" s="3" t="s">
        <v>150</v>
      </c>
      <c r="D99" s="3" t="s">
        <v>151</v>
      </c>
      <c r="E99" s="3" t="s">
        <v>51</v>
      </c>
      <c r="F99" s="3" t="s">
        <v>78</v>
      </c>
      <c r="G99" s="3">
        <v>18</v>
      </c>
      <c r="H99" s="3" t="s">
        <v>21</v>
      </c>
      <c r="I99" s="3" t="s">
        <v>239</v>
      </c>
      <c r="J99" s="3" t="s">
        <v>240</v>
      </c>
      <c r="K99" s="3" t="s">
        <v>246</v>
      </c>
      <c r="L99" s="3"/>
      <c r="M99" s="3"/>
    </row>
    <row r="100" spans="1:13" x14ac:dyDescent="0.25">
      <c r="A100" s="3" t="s">
        <v>0</v>
      </c>
      <c r="B100" s="3" t="s">
        <v>12</v>
      </c>
      <c r="C100" s="3" t="s">
        <v>150</v>
      </c>
      <c r="D100" s="3" t="s">
        <v>151</v>
      </c>
      <c r="E100" s="3" t="s">
        <v>51</v>
      </c>
      <c r="F100" s="3" t="s">
        <v>78</v>
      </c>
      <c r="G100" s="3">
        <v>18</v>
      </c>
      <c r="H100" s="3" t="s">
        <v>22</v>
      </c>
      <c r="I100" s="3" t="s">
        <v>237</v>
      </c>
      <c r="J100" s="3" t="s">
        <v>240</v>
      </c>
      <c r="K100" s="3" t="s">
        <v>243</v>
      </c>
      <c r="L100" s="3"/>
      <c r="M100" s="3"/>
    </row>
    <row r="101" spans="1:13" x14ac:dyDescent="0.25">
      <c r="A101" s="3" t="s">
        <v>0</v>
      </c>
      <c r="B101" s="3" t="s">
        <v>12</v>
      </c>
      <c r="C101" s="3" t="s">
        <v>150</v>
      </c>
      <c r="D101" s="3" t="s">
        <v>151</v>
      </c>
      <c r="E101" s="3" t="s">
        <v>51</v>
      </c>
      <c r="F101" s="3" t="s">
        <v>78</v>
      </c>
      <c r="G101" s="3">
        <v>18</v>
      </c>
      <c r="H101" s="3" t="s">
        <v>21</v>
      </c>
      <c r="I101" s="3" t="s">
        <v>237</v>
      </c>
      <c r="J101" s="3" t="s">
        <v>240</v>
      </c>
      <c r="K101" s="3" t="s">
        <v>243</v>
      </c>
      <c r="L101" s="3"/>
      <c r="M101" s="3"/>
    </row>
    <row r="102" spans="1:13" x14ac:dyDescent="0.25">
      <c r="A102" s="3" t="s">
        <v>0</v>
      </c>
      <c r="B102" s="3" t="s">
        <v>12</v>
      </c>
      <c r="C102" s="3" t="s">
        <v>150</v>
      </c>
      <c r="D102" s="3" t="s">
        <v>151</v>
      </c>
      <c r="E102" s="3" t="s">
        <v>51</v>
      </c>
      <c r="F102" s="3" t="s">
        <v>78</v>
      </c>
      <c r="G102" s="3">
        <v>18</v>
      </c>
      <c r="H102" s="3" t="s">
        <v>22</v>
      </c>
      <c r="I102" s="3" t="s">
        <v>239</v>
      </c>
      <c r="J102" s="3" t="s">
        <v>240</v>
      </c>
      <c r="K102" s="3" t="s">
        <v>246</v>
      </c>
      <c r="L102" s="3"/>
      <c r="M102" s="3"/>
    </row>
    <row r="103" spans="1:13" x14ac:dyDescent="0.25">
      <c r="A103" s="3" t="s">
        <v>0</v>
      </c>
      <c r="B103" s="3" t="s">
        <v>624</v>
      </c>
      <c r="C103" s="3" t="s">
        <v>733</v>
      </c>
      <c r="D103" s="3" t="s">
        <v>734</v>
      </c>
      <c r="E103" s="3" t="s">
        <v>51</v>
      </c>
      <c r="F103" s="3" t="s">
        <v>52</v>
      </c>
      <c r="G103" s="3">
        <v>59</v>
      </c>
      <c r="H103" s="3" t="s">
        <v>22</v>
      </c>
      <c r="I103" s="3" t="s">
        <v>237</v>
      </c>
      <c r="J103" s="3" t="s">
        <v>240</v>
      </c>
      <c r="K103" s="3" t="s">
        <v>241</v>
      </c>
      <c r="L103" s="3"/>
      <c r="M103" s="3"/>
    </row>
    <row r="104" spans="1:13" x14ac:dyDescent="0.25">
      <c r="A104" s="3" t="s">
        <v>0</v>
      </c>
      <c r="B104" s="3" t="s">
        <v>624</v>
      </c>
      <c r="C104" s="3" t="s">
        <v>733</v>
      </c>
      <c r="D104" s="3" t="s">
        <v>734</v>
      </c>
      <c r="E104" s="3" t="s">
        <v>51</v>
      </c>
      <c r="F104" s="3" t="s">
        <v>52</v>
      </c>
      <c r="G104" s="3">
        <v>59</v>
      </c>
      <c r="H104" s="3" t="s">
        <v>21</v>
      </c>
      <c r="I104" s="3" t="s">
        <v>237</v>
      </c>
      <c r="J104" s="3" t="s">
        <v>240</v>
      </c>
      <c r="K104" s="3" t="s">
        <v>246</v>
      </c>
      <c r="L104" s="3"/>
      <c r="M104" s="3"/>
    </row>
    <row r="105" spans="1:13" x14ac:dyDescent="0.25">
      <c r="A105" s="3" t="s">
        <v>0</v>
      </c>
      <c r="B105" s="3" t="s">
        <v>624</v>
      </c>
      <c r="C105" s="3" t="s">
        <v>733</v>
      </c>
      <c r="D105" s="3" t="s">
        <v>734</v>
      </c>
      <c r="E105" s="3" t="s">
        <v>51</v>
      </c>
      <c r="F105" s="3" t="s">
        <v>52</v>
      </c>
      <c r="G105" s="3">
        <v>59</v>
      </c>
      <c r="H105" s="3" t="s">
        <v>21</v>
      </c>
      <c r="I105" s="3" t="s">
        <v>239</v>
      </c>
      <c r="J105" s="3" t="s">
        <v>240</v>
      </c>
      <c r="K105" s="3" t="s">
        <v>1998</v>
      </c>
      <c r="L105" s="3"/>
      <c r="M105" s="3"/>
    </row>
    <row r="106" spans="1:13" x14ac:dyDescent="0.25">
      <c r="A106" s="3" t="s">
        <v>0</v>
      </c>
      <c r="B106" s="3" t="s">
        <v>624</v>
      </c>
      <c r="C106" s="3" t="s">
        <v>733</v>
      </c>
      <c r="D106" s="3" t="s">
        <v>734</v>
      </c>
      <c r="E106" s="3" t="s">
        <v>51</v>
      </c>
      <c r="F106" s="3" t="s">
        <v>52</v>
      </c>
      <c r="G106" s="3">
        <v>59</v>
      </c>
      <c r="H106" s="3" t="s">
        <v>22</v>
      </c>
      <c r="I106" s="3" t="s">
        <v>239</v>
      </c>
      <c r="J106" s="3" t="s">
        <v>240</v>
      </c>
      <c r="K106" s="3" t="s">
        <v>1998</v>
      </c>
      <c r="L106" s="3"/>
      <c r="M106" s="3"/>
    </row>
    <row r="107" spans="1:13" x14ac:dyDescent="0.25">
      <c r="A107" s="3" t="s">
        <v>0</v>
      </c>
      <c r="B107" s="3" t="s">
        <v>5</v>
      </c>
      <c r="C107" s="3" t="s">
        <v>124</v>
      </c>
      <c r="D107" s="3" t="s">
        <v>125</v>
      </c>
      <c r="E107" s="3" t="s">
        <v>51</v>
      </c>
      <c r="F107" s="3" t="s">
        <v>78</v>
      </c>
      <c r="G107" s="3">
        <v>22</v>
      </c>
      <c r="H107" s="3" t="s">
        <v>21</v>
      </c>
      <c r="I107" s="3" t="s">
        <v>239</v>
      </c>
      <c r="J107" s="3" t="s">
        <v>238</v>
      </c>
      <c r="K107" s="3" t="s">
        <v>246</v>
      </c>
      <c r="L107" s="3"/>
      <c r="M107" s="3"/>
    </row>
    <row r="108" spans="1:13" x14ac:dyDescent="0.25">
      <c r="A108" s="3" t="s">
        <v>0</v>
      </c>
      <c r="B108" s="3" t="s">
        <v>5</v>
      </c>
      <c r="C108" s="3" t="s">
        <v>124</v>
      </c>
      <c r="D108" s="3" t="s">
        <v>125</v>
      </c>
      <c r="E108" s="3" t="s">
        <v>51</v>
      </c>
      <c r="F108" s="3" t="s">
        <v>78</v>
      </c>
      <c r="G108" s="3">
        <v>22</v>
      </c>
      <c r="H108" s="3" t="s">
        <v>21</v>
      </c>
      <c r="I108" s="3" t="s">
        <v>237</v>
      </c>
      <c r="J108" s="3" t="s">
        <v>238</v>
      </c>
      <c r="K108" s="3" t="s">
        <v>1997</v>
      </c>
      <c r="L108" s="3"/>
      <c r="M108" s="3"/>
    </row>
    <row r="109" spans="1:13" x14ac:dyDescent="0.25">
      <c r="A109" s="3" t="s">
        <v>0</v>
      </c>
      <c r="B109" s="3" t="s">
        <v>5</v>
      </c>
      <c r="C109" s="3" t="s">
        <v>124</v>
      </c>
      <c r="D109" s="3" t="s">
        <v>125</v>
      </c>
      <c r="E109" s="3" t="s">
        <v>51</v>
      </c>
      <c r="F109" s="3" t="s">
        <v>78</v>
      </c>
      <c r="G109" s="3">
        <v>22</v>
      </c>
      <c r="H109" s="3" t="s">
        <v>22</v>
      </c>
      <c r="I109" s="3" t="s">
        <v>239</v>
      </c>
      <c r="J109" s="3" t="s">
        <v>238</v>
      </c>
      <c r="K109" s="3" t="s">
        <v>246</v>
      </c>
      <c r="L109" s="3"/>
      <c r="M109" s="3"/>
    </row>
    <row r="110" spans="1:13" x14ac:dyDescent="0.25">
      <c r="A110" s="3" t="s">
        <v>0</v>
      </c>
      <c r="B110" s="3" t="s">
        <v>5</v>
      </c>
      <c r="C110" s="3" t="s">
        <v>124</v>
      </c>
      <c r="D110" s="3" t="s">
        <v>125</v>
      </c>
      <c r="E110" s="3" t="s">
        <v>51</v>
      </c>
      <c r="F110" s="3" t="s">
        <v>78</v>
      </c>
      <c r="G110" s="3">
        <v>22</v>
      </c>
      <c r="H110" s="3" t="s">
        <v>22</v>
      </c>
      <c r="I110" s="3" t="s">
        <v>237</v>
      </c>
      <c r="J110" s="3" t="s">
        <v>238</v>
      </c>
      <c r="K110" s="3" t="s">
        <v>1997</v>
      </c>
      <c r="L110" s="3"/>
      <c r="M110" s="3"/>
    </row>
    <row r="111" spans="1:13" x14ac:dyDescent="0.25">
      <c r="A111" s="3" t="s">
        <v>0</v>
      </c>
      <c r="B111" s="3" t="s">
        <v>13</v>
      </c>
      <c r="C111" s="3" t="s">
        <v>146</v>
      </c>
      <c r="D111" s="3" t="s">
        <v>147</v>
      </c>
      <c r="E111" s="3" t="s">
        <v>51</v>
      </c>
      <c r="F111" s="3" t="s">
        <v>78</v>
      </c>
      <c r="G111" s="3">
        <v>19</v>
      </c>
      <c r="H111" s="3" t="s">
        <v>21</v>
      </c>
      <c r="I111" s="3" t="s">
        <v>239</v>
      </c>
      <c r="J111" s="3" t="s">
        <v>238</v>
      </c>
      <c r="K111" s="3" t="s">
        <v>1997</v>
      </c>
      <c r="L111" s="3"/>
      <c r="M111" s="3"/>
    </row>
    <row r="112" spans="1:13" x14ac:dyDescent="0.25">
      <c r="A112" s="3" t="s">
        <v>0</v>
      </c>
      <c r="B112" s="3" t="s">
        <v>13</v>
      </c>
      <c r="C112" s="3" t="s">
        <v>146</v>
      </c>
      <c r="D112" s="3" t="s">
        <v>147</v>
      </c>
      <c r="E112" s="3" t="s">
        <v>51</v>
      </c>
      <c r="F112" s="3" t="s">
        <v>78</v>
      </c>
      <c r="G112" s="3">
        <v>19</v>
      </c>
      <c r="H112" s="3" t="s">
        <v>21</v>
      </c>
      <c r="I112" s="3" t="s">
        <v>237</v>
      </c>
      <c r="J112" s="3" t="s">
        <v>238</v>
      </c>
      <c r="K112" s="3" t="s">
        <v>247</v>
      </c>
      <c r="L112" s="3"/>
      <c r="M112" s="3"/>
    </row>
    <row r="113" spans="1:13" x14ac:dyDescent="0.25">
      <c r="A113" s="3" t="s">
        <v>0</v>
      </c>
      <c r="B113" s="3" t="s">
        <v>13</v>
      </c>
      <c r="C113" s="3" t="s">
        <v>146</v>
      </c>
      <c r="D113" s="3" t="s">
        <v>147</v>
      </c>
      <c r="E113" s="3" t="s">
        <v>51</v>
      </c>
      <c r="F113" s="3" t="s">
        <v>78</v>
      </c>
      <c r="G113" s="3">
        <v>19</v>
      </c>
      <c r="H113" s="3" t="s">
        <v>22</v>
      </c>
      <c r="I113" s="3" t="s">
        <v>239</v>
      </c>
      <c r="J113" s="3" t="s">
        <v>238</v>
      </c>
      <c r="K113" s="3" t="s">
        <v>242</v>
      </c>
      <c r="L113" s="3"/>
      <c r="M113" s="3"/>
    </row>
    <row r="114" spans="1:13" x14ac:dyDescent="0.25">
      <c r="A114" s="3" t="s">
        <v>0</v>
      </c>
      <c r="B114" s="3" t="s">
        <v>13</v>
      </c>
      <c r="C114" s="3" t="s">
        <v>146</v>
      </c>
      <c r="D114" s="3" t="s">
        <v>147</v>
      </c>
      <c r="E114" s="3" t="s">
        <v>51</v>
      </c>
      <c r="F114" s="3" t="s">
        <v>78</v>
      </c>
      <c r="G114" s="3">
        <v>19</v>
      </c>
      <c r="H114" s="3" t="s">
        <v>22</v>
      </c>
      <c r="I114" s="3" t="s">
        <v>237</v>
      </c>
      <c r="J114" s="3" t="s">
        <v>238</v>
      </c>
      <c r="K114" s="3" t="s">
        <v>1997</v>
      </c>
      <c r="L114" s="3"/>
      <c r="M114" s="3"/>
    </row>
    <row r="115" spans="1:13" x14ac:dyDescent="0.25">
      <c r="A115" s="3" t="s">
        <v>0</v>
      </c>
      <c r="B115" s="3" t="s">
        <v>13</v>
      </c>
      <c r="C115" s="3" t="s">
        <v>128</v>
      </c>
      <c r="D115" s="3" t="s">
        <v>129</v>
      </c>
      <c r="E115" s="3" t="s">
        <v>51</v>
      </c>
      <c r="F115" s="3" t="s">
        <v>78</v>
      </c>
      <c r="G115" s="3">
        <v>36</v>
      </c>
      <c r="H115" s="3" t="s">
        <v>21</v>
      </c>
      <c r="I115" s="3" t="s">
        <v>239</v>
      </c>
      <c r="J115" s="3" t="s">
        <v>238</v>
      </c>
      <c r="K115" s="3" t="s">
        <v>1997</v>
      </c>
      <c r="L115" s="3"/>
      <c r="M115" s="3"/>
    </row>
    <row r="116" spans="1:13" x14ac:dyDescent="0.25">
      <c r="A116" s="3" t="s">
        <v>0</v>
      </c>
      <c r="B116" s="3" t="s">
        <v>13</v>
      </c>
      <c r="C116" s="3" t="s">
        <v>128</v>
      </c>
      <c r="D116" s="3" t="s">
        <v>129</v>
      </c>
      <c r="E116" s="3" t="s">
        <v>51</v>
      </c>
      <c r="F116" s="3" t="s">
        <v>78</v>
      </c>
      <c r="G116" s="3">
        <v>36</v>
      </c>
      <c r="H116" s="3" t="s">
        <v>21</v>
      </c>
      <c r="I116" s="3" t="s">
        <v>237</v>
      </c>
      <c r="J116" s="3" t="s">
        <v>238</v>
      </c>
      <c r="K116" s="3" t="s">
        <v>247</v>
      </c>
      <c r="L116" s="3"/>
      <c r="M116" s="3"/>
    </row>
    <row r="117" spans="1:13" x14ac:dyDescent="0.25">
      <c r="A117" s="3" t="s">
        <v>0</v>
      </c>
      <c r="B117" s="3" t="s">
        <v>13</v>
      </c>
      <c r="C117" s="3" t="s">
        <v>128</v>
      </c>
      <c r="D117" s="3" t="s">
        <v>129</v>
      </c>
      <c r="E117" s="3" t="s">
        <v>51</v>
      </c>
      <c r="F117" s="3" t="s">
        <v>78</v>
      </c>
      <c r="G117" s="3">
        <v>36</v>
      </c>
      <c r="H117" s="3" t="s">
        <v>22</v>
      </c>
      <c r="I117" s="3" t="s">
        <v>239</v>
      </c>
      <c r="J117" s="3" t="s">
        <v>238</v>
      </c>
      <c r="K117" s="3" t="s">
        <v>1997</v>
      </c>
      <c r="L117" s="3"/>
      <c r="M117" s="3"/>
    </row>
    <row r="118" spans="1:13" x14ac:dyDescent="0.25">
      <c r="A118" s="3" t="s">
        <v>0</v>
      </c>
      <c r="B118" s="3" t="s">
        <v>13</v>
      </c>
      <c r="C118" s="3" t="s">
        <v>128</v>
      </c>
      <c r="D118" s="3" t="s">
        <v>129</v>
      </c>
      <c r="E118" s="3" t="s">
        <v>51</v>
      </c>
      <c r="F118" s="3" t="s">
        <v>78</v>
      </c>
      <c r="G118" s="3">
        <v>36</v>
      </c>
      <c r="H118" s="3" t="s">
        <v>22</v>
      </c>
      <c r="I118" s="3" t="s">
        <v>237</v>
      </c>
      <c r="J118" s="3" t="s">
        <v>238</v>
      </c>
      <c r="K118" s="3" t="s">
        <v>242</v>
      </c>
      <c r="L118" s="3"/>
      <c r="M118" s="3"/>
    </row>
    <row r="119" spans="1:13" x14ac:dyDescent="0.25">
      <c r="A119" s="3" t="s">
        <v>0</v>
      </c>
      <c r="B119" s="3" t="s">
        <v>13</v>
      </c>
      <c r="C119" s="3" t="s">
        <v>158</v>
      </c>
      <c r="D119" s="3" t="s">
        <v>159</v>
      </c>
      <c r="E119" s="3" t="s">
        <v>51</v>
      </c>
      <c r="F119" s="3" t="s">
        <v>78</v>
      </c>
      <c r="G119" s="3">
        <v>116</v>
      </c>
      <c r="H119" s="3" t="s">
        <v>21</v>
      </c>
      <c r="I119" s="3" t="s">
        <v>239</v>
      </c>
      <c r="J119" s="3" t="s">
        <v>238</v>
      </c>
      <c r="K119" s="3" t="s">
        <v>1997</v>
      </c>
      <c r="L119" s="3"/>
      <c r="M119" s="3"/>
    </row>
    <row r="120" spans="1:13" x14ac:dyDescent="0.25">
      <c r="A120" s="3" t="s">
        <v>0</v>
      </c>
      <c r="B120" s="3" t="s">
        <v>13</v>
      </c>
      <c r="C120" s="3" t="s">
        <v>158</v>
      </c>
      <c r="D120" s="3" t="s">
        <v>159</v>
      </c>
      <c r="E120" s="3" t="s">
        <v>51</v>
      </c>
      <c r="F120" s="3" t="s">
        <v>78</v>
      </c>
      <c r="G120" s="3">
        <v>116</v>
      </c>
      <c r="H120" s="3" t="s">
        <v>21</v>
      </c>
      <c r="I120" s="3" t="s">
        <v>237</v>
      </c>
      <c r="J120" s="3" t="s">
        <v>238</v>
      </c>
      <c r="K120" s="3" t="s">
        <v>247</v>
      </c>
      <c r="L120" s="3"/>
      <c r="M120" s="3"/>
    </row>
    <row r="121" spans="1:13" x14ac:dyDescent="0.25">
      <c r="A121" s="3" t="s">
        <v>0</v>
      </c>
      <c r="B121" s="3" t="s">
        <v>13</v>
      </c>
      <c r="C121" s="3" t="s">
        <v>158</v>
      </c>
      <c r="D121" s="3" t="s">
        <v>159</v>
      </c>
      <c r="E121" s="3" t="s">
        <v>51</v>
      </c>
      <c r="F121" s="3" t="s">
        <v>78</v>
      </c>
      <c r="G121" s="3">
        <v>116</v>
      </c>
      <c r="H121" s="3" t="s">
        <v>22</v>
      </c>
      <c r="I121" s="3" t="s">
        <v>239</v>
      </c>
      <c r="J121" s="3" t="s">
        <v>238</v>
      </c>
      <c r="K121" s="3" t="s">
        <v>1997</v>
      </c>
      <c r="L121" s="3"/>
      <c r="M121" s="3"/>
    </row>
    <row r="122" spans="1:13" x14ac:dyDescent="0.25">
      <c r="A122" s="3" t="s">
        <v>0</v>
      </c>
      <c r="B122" s="3" t="s">
        <v>13</v>
      </c>
      <c r="C122" s="3" t="s">
        <v>158</v>
      </c>
      <c r="D122" s="3" t="s">
        <v>159</v>
      </c>
      <c r="E122" s="3" t="s">
        <v>51</v>
      </c>
      <c r="F122" s="3" t="s">
        <v>78</v>
      </c>
      <c r="G122" s="3">
        <v>116</v>
      </c>
      <c r="H122" s="3" t="s">
        <v>22</v>
      </c>
      <c r="I122" s="3" t="s">
        <v>237</v>
      </c>
      <c r="J122" s="3" t="s">
        <v>238</v>
      </c>
      <c r="K122" s="3" t="s">
        <v>242</v>
      </c>
      <c r="L122" s="3"/>
      <c r="M122" s="3"/>
    </row>
    <row r="123" spans="1:13" x14ac:dyDescent="0.25">
      <c r="A123" s="3" t="s">
        <v>0</v>
      </c>
      <c r="B123" s="3" t="s">
        <v>13</v>
      </c>
      <c r="C123" s="3" t="s">
        <v>731</v>
      </c>
      <c r="D123" s="3" t="s">
        <v>732</v>
      </c>
      <c r="E123" s="3" t="s">
        <v>51</v>
      </c>
      <c r="F123" s="3" t="s">
        <v>78</v>
      </c>
      <c r="G123" s="3">
        <v>46</v>
      </c>
      <c r="H123" s="3" t="s">
        <v>21</v>
      </c>
      <c r="I123" s="3" t="s">
        <v>239</v>
      </c>
      <c r="J123" s="3" t="s">
        <v>238</v>
      </c>
      <c r="K123" s="3" t="s">
        <v>1997</v>
      </c>
      <c r="L123" s="3"/>
      <c r="M123" s="3"/>
    </row>
    <row r="124" spans="1:13" x14ac:dyDescent="0.25">
      <c r="A124" s="3" t="s">
        <v>0</v>
      </c>
      <c r="B124" s="3" t="s">
        <v>13</v>
      </c>
      <c r="C124" s="3" t="s">
        <v>731</v>
      </c>
      <c r="D124" s="3" t="s">
        <v>732</v>
      </c>
      <c r="E124" s="3" t="s">
        <v>51</v>
      </c>
      <c r="F124" s="3" t="s">
        <v>78</v>
      </c>
      <c r="G124" s="3">
        <v>46</v>
      </c>
      <c r="H124" s="3" t="s">
        <v>21</v>
      </c>
      <c r="I124" s="3" t="s">
        <v>237</v>
      </c>
      <c r="J124" s="3" t="s">
        <v>238</v>
      </c>
      <c r="K124" s="3" t="s">
        <v>247</v>
      </c>
      <c r="L124" s="3"/>
      <c r="M124" s="3"/>
    </row>
    <row r="125" spans="1:13" x14ac:dyDescent="0.25">
      <c r="A125" s="3" t="s">
        <v>0</v>
      </c>
      <c r="B125" s="3" t="s">
        <v>13</v>
      </c>
      <c r="C125" s="3" t="s">
        <v>731</v>
      </c>
      <c r="D125" s="3" t="s">
        <v>732</v>
      </c>
      <c r="E125" s="3" t="s">
        <v>51</v>
      </c>
      <c r="F125" s="3" t="s">
        <v>78</v>
      </c>
      <c r="G125" s="3">
        <v>46</v>
      </c>
      <c r="H125" s="3" t="s">
        <v>22</v>
      </c>
      <c r="I125" s="3" t="s">
        <v>239</v>
      </c>
      <c r="J125" s="3" t="s">
        <v>238</v>
      </c>
      <c r="K125" s="3" t="s">
        <v>1997</v>
      </c>
      <c r="L125" s="3"/>
      <c r="M125" s="3"/>
    </row>
    <row r="126" spans="1:13" x14ac:dyDescent="0.25">
      <c r="A126" s="3" t="s">
        <v>0</v>
      </c>
      <c r="B126" s="3" t="s">
        <v>13</v>
      </c>
      <c r="C126" s="3" t="s">
        <v>731</v>
      </c>
      <c r="D126" s="3" t="s">
        <v>732</v>
      </c>
      <c r="E126" s="3" t="s">
        <v>51</v>
      </c>
      <c r="F126" s="3" t="s">
        <v>78</v>
      </c>
      <c r="G126" s="3">
        <v>46</v>
      </c>
      <c r="H126" s="3" t="s">
        <v>22</v>
      </c>
      <c r="I126" s="3" t="s">
        <v>237</v>
      </c>
      <c r="J126" s="3" t="s">
        <v>238</v>
      </c>
      <c r="K126" s="3" t="s">
        <v>242</v>
      </c>
      <c r="L126" s="3"/>
      <c r="M126" s="3"/>
    </row>
    <row r="127" spans="1:13" x14ac:dyDescent="0.25">
      <c r="A127" s="3" t="s">
        <v>0</v>
      </c>
      <c r="B127" s="3" t="s">
        <v>13</v>
      </c>
      <c r="C127" s="3" t="s">
        <v>152</v>
      </c>
      <c r="D127" s="3" t="s">
        <v>153</v>
      </c>
      <c r="E127" s="3" t="s">
        <v>51</v>
      </c>
      <c r="F127" s="3" t="s">
        <v>78</v>
      </c>
      <c r="G127" s="3">
        <v>77</v>
      </c>
      <c r="H127" s="3" t="s">
        <v>21</v>
      </c>
      <c r="I127" s="3" t="s">
        <v>239</v>
      </c>
      <c r="J127" s="3" t="s">
        <v>238</v>
      </c>
      <c r="K127" s="3" t="s">
        <v>1997</v>
      </c>
      <c r="L127" s="3"/>
      <c r="M127" s="3"/>
    </row>
    <row r="128" spans="1:13" x14ac:dyDescent="0.25">
      <c r="A128" s="3" t="s">
        <v>0</v>
      </c>
      <c r="B128" s="3" t="s">
        <v>13</v>
      </c>
      <c r="C128" s="3" t="s">
        <v>152</v>
      </c>
      <c r="D128" s="3" t="s">
        <v>153</v>
      </c>
      <c r="E128" s="3" t="s">
        <v>51</v>
      </c>
      <c r="F128" s="3" t="s">
        <v>78</v>
      </c>
      <c r="G128" s="3">
        <v>77</v>
      </c>
      <c r="H128" s="3" t="s">
        <v>21</v>
      </c>
      <c r="I128" s="3" t="s">
        <v>237</v>
      </c>
      <c r="J128" s="3" t="s">
        <v>238</v>
      </c>
      <c r="K128" s="3" t="s">
        <v>247</v>
      </c>
      <c r="L128" s="3"/>
      <c r="M128" s="3"/>
    </row>
    <row r="129" spans="1:13" x14ac:dyDescent="0.25">
      <c r="A129" s="3" t="s">
        <v>0</v>
      </c>
      <c r="B129" s="3" t="s">
        <v>13</v>
      </c>
      <c r="C129" s="3" t="s">
        <v>152</v>
      </c>
      <c r="D129" s="3" t="s">
        <v>153</v>
      </c>
      <c r="E129" s="3" t="s">
        <v>51</v>
      </c>
      <c r="F129" s="3" t="s">
        <v>78</v>
      </c>
      <c r="G129" s="3">
        <v>77</v>
      </c>
      <c r="H129" s="3" t="s">
        <v>22</v>
      </c>
      <c r="I129" s="3" t="s">
        <v>239</v>
      </c>
      <c r="J129" s="3" t="s">
        <v>238</v>
      </c>
      <c r="K129" s="3" t="s">
        <v>242</v>
      </c>
      <c r="L129" s="3"/>
      <c r="M129" s="3"/>
    </row>
    <row r="130" spans="1:13" x14ac:dyDescent="0.25">
      <c r="A130" s="3" t="s">
        <v>0</v>
      </c>
      <c r="B130" s="3" t="s">
        <v>13</v>
      </c>
      <c r="C130" s="3" t="s">
        <v>152</v>
      </c>
      <c r="D130" s="3" t="s">
        <v>153</v>
      </c>
      <c r="E130" s="3" t="s">
        <v>51</v>
      </c>
      <c r="F130" s="3" t="s">
        <v>78</v>
      </c>
      <c r="G130" s="3">
        <v>77</v>
      </c>
      <c r="H130" s="3" t="s">
        <v>22</v>
      </c>
      <c r="I130" s="3" t="s">
        <v>237</v>
      </c>
      <c r="J130" s="3" t="s">
        <v>238</v>
      </c>
      <c r="K130" s="3" t="s">
        <v>1997</v>
      </c>
      <c r="L130" s="3"/>
      <c r="M130" s="3"/>
    </row>
    <row r="131" spans="1:13" x14ac:dyDescent="0.25">
      <c r="A131" s="3" t="s">
        <v>0</v>
      </c>
      <c r="B131" s="3" t="s">
        <v>13</v>
      </c>
      <c r="C131" s="3" t="s">
        <v>156</v>
      </c>
      <c r="D131" s="3" t="s">
        <v>157</v>
      </c>
      <c r="E131" s="3" t="s">
        <v>51</v>
      </c>
      <c r="F131" s="3" t="s">
        <v>78</v>
      </c>
      <c r="G131" s="3">
        <v>35</v>
      </c>
      <c r="H131" s="3" t="s">
        <v>21</v>
      </c>
      <c r="I131" s="3" t="s">
        <v>239</v>
      </c>
      <c r="J131" s="3" t="s">
        <v>238</v>
      </c>
      <c r="K131" s="3" t="s">
        <v>1997</v>
      </c>
      <c r="L131" s="3"/>
      <c r="M131" s="3"/>
    </row>
    <row r="132" spans="1:13" x14ac:dyDescent="0.25">
      <c r="A132" s="3" t="s">
        <v>0</v>
      </c>
      <c r="B132" s="3" t="s">
        <v>13</v>
      </c>
      <c r="C132" s="3" t="s">
        <v>156</v>
      </c>
      <c r="D132" s="3" t="s">
        <v>157</v>
      </c>
      <c r="E132" s="3" t="s">
        <v>51</v>
      </c>
      <c r="F132" s="3" t="s">
        <v>78</v>
      </c>
      <c r="G132" s="3">
        <v>35</v>
      </c>
      <c r="H132" s="3" t="s">
        <v>21</v>
      </c>
      <c r="I132" s="3" t="s">
        <v>237</v>
      </c>
      <c r="J132" s="3" t="s">
        <v>238</v>
      </c>
      <c r="K132" s="3" t="s">
        <v>247</v>
      </c>
      <c r="L132" s="3"/>
      <c r="M132" s="3"/>
    </row>
    <row r="133" spans="1:13" x14ac:dyDescent="0.25">
      <c r="A133" s="3" t="s">
        <v>0</v>
      </c>
      <c r="B133" s="3" t="s">
        <v>13</v>
      </c>
      <c r="C133" s="3" t="s">
        <v>156</v>
      </c>
      <c r="D133" s="3" t="s">
        <v>157</v>
      </c>
      <c r="E133" s="3" t="s">
        <v>51</v>
      </c>
      <c r="F133" s="3" t="s">
        <v>78</v>
      </c>
      <c r="G133" s="3">
        <v>35</v>
      </c>
      <c r="H133" s="3" t="s">
        <v>22</v>
      </c>
      <c r="I133" s="3" t="s">
        <v>239</v>
      </c>
      <c r="J133" s="3" t="s">
        <v>238</v>
      </c>
      <c r="K133" s="3" t="s">
        <v>242</v>
      </c>
      <c r="L133" s="3"/>
      <c r="M133" s="3"/>
    </row>
    <row r="134" spans="1:13" x14ac:dyDescent="0.25">
      <c r="A134" s="3" t="s">
        <v>0</v>
      </c>
      <c r="B134" s="3" t="s">
        <v>13</v>
      </c>
      <c r="C134" s="3" t="s">
        <v>156</v>
      </c>
      <c r="D134" s="3" t="s">
        <v>157</v>
      </c>
      <c r="E134" s="3" t="s">
        <v>51</v>
      </c>
      <c r="F134" s="3" t="s">
        <v>78</v>
      </c>
      <c r="G134" s="3">
        <v>35</v>
      </c>
      <c r="H134" s="3" t="s">
        <v>22</v>
      </c>
      <c r="I134" s="3" t="s">
        <v>237</v>
      </c>
      <c r="J134" s="3" t="s">
        <v>238</v>
      </c>
      <c r="K134" s="3" t="s">
        <v>1997</v>
      </c>
      <c r="L134" s="3"/>
      <c r="M134" s="3"/>
    </row>
    <row r="135" spans="1:13" x14ac:dyDescent="0.25">
      <c r="A135" s="3" t="s">
        <v>0</v>
      </c>
      <c r="B135" s="3" t="s">
        <v>13</v>
      </c>
      <c r="C135" s="3" t="s">
        <v>146</v>
      </c>
      <c r="D135" s="3" t="s">
        <v>147</v>
      </c>
      <c r="E135" s="3" t="s">
        <v>51</v>
      </c>
      <c r="F135" s="3" t="s">
        <v>78</v>
      </c>
      <c r="G135" s="3">
        <v>19</v>
      </c>
      <c r="H135" s="3" t="s">
        <v>21</v>
      </c>
      <c r="I135" s="3" t="s">
        <v>239</v>
      </c>
      <c r="J135" s="3" t="s">
        <v>240</v>
      </c>
      <c r="K135" s="3" t="s">
        <v>1997</v>
      </c>
      <c r="L135" s="3"/>
      <c r="M135" s="3"/>
    </row>
    <row r="136" spans="1:13" x14ac:dyDescent="0.25">
      <c r="A136" s="3" t="s">
        <v>0</v>
      </c>
      <c r="B136" s="3" t="s">
        <v>13</v>
      </c>
      <c r="C136" s="3" t="s">
        <v>146</v>
      </c>
      <c r="D136" s="3" t="s">
        <v>147</v>
      </c>
      <c r="E136" s="3" t="s">
        <v>51</v>
      </c>
      <c r="F136" s="3" t="s">
        <v>78</v>
      </c>
      <c r="G136" s="3">
        <v>19</v>
      </c>
      <c r="H136" s="3" t="s">
        <v>22</v>
      </c>
      <c r="I136" s="3" t="s">
        <v>239</v>
      </c>
      <c r="J136" s="3" t="s">
        <v>240</v>
      </c>
      <c r="K136" s="3" t="s">
        <v>242</v>
      </c>
      <c r="L136" s="3"/>
      <c r="M136" s="3"/>
    </row>
    <row r="137" spans="1:13" x14ac:dyDescent="0.25">
      <c r="A137" s="3" t="s">
        <v>0</v>
      </c>
      <c r="B137" s="3" t="s">
        <v>13</v>
      </c>
      <c r="C137" s="3" t="s">
        <v>146</v>
      </c>
      <c r="D137" s="3" t="s">
        <v>147</v>
      </c>
      <c r="E137" s="3" t="s">
        <v>51</v>
      </c>
      <c r="F137" s="3" t="s">
        <v>78</v>
      </c>
      <c r="G137" s="3">
        <v>19</v>
      </c>
      <c r="H137" s="3" t="s">
        <v>21</v>
      </c>
      <c r="I137" s="3" t="s">
        <v>237</v>
      </c>
      <c r="J137" s="3" t="s">
        <v>240</v>
      </c>
      <c r="K137" s="3" t="s">
        <v>243</v>
      </c>
      <c r="L137" s="3"/>
      <c r="M137" s="3"/>
    </row>
    <row r="138" spans="1:13" x14ac:dyDescent="0.25">
      <c r="A138" s="3" t="s">
        <v>0</v>
      </c>
      <c r="B138" s="3" t="s">
        <v>13</v>
      </c>
      <c r="C138" s="3" t="s">
        <v>146</v>
      </c>
      <c r="D138" s="3" t="s">
        <v>147</v>
      </c>
      <c r="E138" s="3" t="s">
        <v>51</v>
      </c>
      <c r="F138" s="3" t="s">
        <v>78</v>
      </c>
      <c r="G138" s="3">
        <v>19</v>
      </c>
      <c r="H138" s="3" t="s">
        <v>22</v>
      </c>
      <c r="I138" s="3" t="s">
        <v>237</v>
      </c>
      <c r="J138" s="3" t="s">
        <v>240</v>
      </c>
      <c r="K138" s="3" t="s">
        <v>1997</v>
      </c>
      <c r="L138" s="3"/>
      <c r="M138" s="3"/>
    </row>
    <row r="139" spans="1:13" x14ac:dyDescent="0.25">
      <c r="A139" s="3" t="s">
        <v>0</v>
      </c>
      <c r="B139" s="3" t="s">
        <v>13</v>
      </c>
      <c r="C139" s="3" t="s">
        <v>128</v>
      </c>
      <c r="D139" s="3" t="s">
        <v>129</v>
      </c>
      <c r="E139" s="3" t="s">
        <v>51</v>
      </c>
      <c r="F139" s="3" t="s">
        <v>78</v>
      </c>
      <c r="G139" s="3">
        <v>36</v>
      </c>
      <c r="H139" s="3" t="s">
        <v>22</v>
      </c>
      <c r="I139" s="3" t="s">
        <v>237</v>
      </c>
      <c r="J139" s="3" t="s">
        <v>240</v>
      </c>
      <c r="K139" s="3" t="s">
        <v>1997</v>
      </c>
      <c r="L139" s="3"/>
      <c r="M139" s="3"/>
    </row>
    <row r="140" spans="1:13" x14ac:dyDescent="0.25">
      <c r="A140" s="3" t="s">
        <v>0</v>
      </c>
      <c r="B140" s="3" t="s">
        <v>13</v>
      </c>
      <c r="C140" s="3" t="s">
        <v>128</v>
      </c>
      <c r="D140" s="3" t="s">
        <v>129</v>
      </c>
      <c r="E140" s="3" t="s">
        <v>51</v>
      </c>
      <c r="F140" s="3" t="s">
        <v>78</v>
      </c>
      <c r="G140" s="3">
        <v>36</v>
      </c>
      <c r="H140" s="3" t="s">
        <v>21</v>
      </c>
      <c r="I140" s="3" t="s">
        <v>237</v>
      </c>
      <c r="J140" s="3" t="s">
        <v>240</v>
      </c>
      <c r="K140" s="3" t="s">
        <v>1997</v>
      </c>
      <c r="L140" s="3"/>
      <c r="M140" s="3"/>
    </row>
    <row r="141" spans="1:13" x14ac:dyDescent="0.25">
      <c r="A141" s="3" t="s">
        <v>0</v>
      </c>
      <c r="B141" s="3" t="s">
        <v>13</v>
      </c>
      <c r="C141" s="3" t="s">
        <v>128</v>
      </c>
      <c r="D141" s="3" t="s">
        <v>129</v>
      </c>
      <c r="E141" s="3" t="s">
        <v>51</v>
      </c>
      <c r="F141" s="3" t="s">
        <v>78</v>
      </c>
      <c r="G141" s="3">
        <v>36</v>
      </c>
      <c r="H141" s="3" t="s">
        <v>21</v>
      </c>
      <c r="I141" s="3" t="s">
        <v>239</v>
      </c>
      <c r="J141" s="3" t="s">
        <v>240</v>
      </c>
      <c r="K141" s="3" t="s">
        <v>1998</v>
      </c>
      <c r="L141" s="3"/>
      <c r="M141" s="3"/>
    </row>
    <row r="142" spans="1:13" x14ac:dyDescent="0.25">
      <c r="A142" s="3" t="s">
        <v>0</v>
      </c>
      <c r="B142" s="3" t="s">
        <v>13</v>
      </c>
      <c r="C142" s="3" t="s">
        <v>128</v>
      </c>
      <c r="D142" s="3" t="s">
        <v>129</v>
      </c>
      <c r="E142" s="3" t="s">
        <v>51</v>
      </c>
      <c r="F142" s="3" t="s">
        <v>78</v>
      </c>
      <c r="G142" s="3">
        <v>36</v>
      </c>
      <c r="H142" s="3" t="s">
        <v>22</v>
      </c>
      <c r="I142" s="3" t="s">
        <v>239</v>
      </c>
      <c r="J142" s="3" t="s">
        <v>240</v>
      </c>
      <c r="K142" s="3" t="s">
        <v>1998</v>
      </c>
      <c r="L142" s="3"/>
      <c r="M142" s="3"/>
    </row>
    <row r="143" spans="1:13" x14ac:dyDescent="0.25">
      <c r="A143" s="3" t="s">
        <v>0</v>
      </c>
      <c r="B143" s="3" t="s">
        <v>13</v>
      </c>
      <c r="C143" s="3" t="s">
        <v>152</v>
      </c>
      <c r="D143" s="3" t="s">
        <v>153</v>
      </c>
      <c r="E143" s="3" t="s">
        <v>51</v>
      </c>
      <c r="F143" s="3" t="s">
        <v>78</v>
      </c>
      <c r="G143" s="3">
        <v>77</v>
      </c>
      <c r="H143" s="3" t="s">
        <v>21</v>
      </c>
      <c r="I143" s="3" t="s">
        <v>239</v>
      </c>
      <c r="J143" s="3" t="s">
        <v>240</v>
      </c>
      <c r="K143" s="3" t="s">
        <v>1998</v>
      </c>
      <c r="L143" s="3"/>
      <c r="M143" s="3"/>
    </row>
    <row r="144" spans="1:13" x14ac:dyDescent="0.25">
      <c r="A144" s="3" t="s">
        <v>0</v>
      </c>
      <c r="B144" s="3" t="s">
        <v>13</v>
      </c>
      <c r="C144" s="3" t="s">
        <v>152</v>
      </c>
      <c r="D144" s="3" t="s">
        <v>153</v>
      </c>
      <c r="E144" s="3" t="s">
        <v>51</v>
      </c>
      <c r="F144" s="3" t="s">
        <v>78</v>
      </c>
      <c r="G144" s="3">
        <v>77</v>
      </c>
      <c r="H144" s="3" t="s">
        <v>22</v>
      </c>
      <c r="I144" s="3" t="s">
        <v>237</v>
      </c>
      <c r="J144" s="3" t="s">
        <v>240</v>
      </c>
      <c r="K144" s="3" t="s">
        <v>242</v>
      </c>
      <c r="L144" s="3"/>
      <c r="M144" s="3"/>
    </row>
    <row r="145" spans="1:13" x14ac:dyDescent="0.25">
      <c r="A145" s="3" t="s">
        <v>0</v>
      </c>
      <c r="B145" s="3" t="s">
        <v>13</v>
      </c>
      <c r="C145" s="3" t="s">
        <v>152</v>
      </c>
      <c r="D145" s="3" t="s">
        <v>153</v>
      </c>
      <c r="E145" s="3" t="s">
        <v>51</v>
      </c>
      <c r="F145" s="3" t="s">
        <v>78</v>
      </c>
      <c r="G145" s="3">
        <v>77</v>
      </c>
      <c r="H145" s="3" t="s">
        <v>21</v>
      </c>
      <c r="I145" s="3" t="s">
        <v>237</v>
      </c>
      <c r="J145" s="3" t="s">
        <v>240</v>
      </c>
      <c r="K145" s="3" t="s">
        <v>1997</v>
      </c>
      <c r="L145" s="3"/>
      <c r="M145" s="3"/>
    </row>
    <row r="146" spans="1:13" x14ac:dyDescent="0.25">
      <c r="A146" s="3" t="s">
        <v>0</v>
      </c>
      <c r="B146" s="3" t="s">
        <v>13</v>
      </c>
      <c r="C146" s="3" t="s">
        <v>152</v>
      </c>
      <c r="D146" s="3" t="s">
        <v>153</v>
      </c>
      <c r="E146" s="3" t="s">
        <v>51</v>
      </c>
      <c r="F146" s="3" t="s">
        <v>78</v>
      </c>
      <c r="G146" s="3">
        <v>77</v>
      </c>
      <c r="H146" s="3" t="s">
        <v>22</v>
      </c>
      <c r="I146" s="3" t="s">
        <v>239</v>
      </c>
      <c r="J146" s="3" t="s">
        <v>240</v>
      </c>
      <c r="K146" s="3" t="s">
        <v>1998</v>
      </c>
      <c r="L146" s="3"/>
      <c r="M146" s="3"/>
    </row>
    <row r="147" spans="1:13" x14ac:dyDescent="0.25">
      <c r="A147" s="3" t="s">
        <v>0</v>
      </c>
      <c r="B147" s="3" t="s">
        <v>13</v>
      </c>
      <c r="C147" s="3" t="s">
        <v>154</v>
      </c>
      <c r="D147" s="3" t="s">
        <v>155</v>
      </c>
      <c r="E147" s="3" t="s">
        <v>51</v>
      </c>
      <c r="F147" s="3" t="s">
        <v>85</v>
      </c>
      <c r="G147" s="3">
        <v>8</v>
      </c>
      <c r="H147" s="3" t="s">
        <v>22</v>
      </c>
      <c r="I147" s="3" t="s">
        <v>237</v>
      </c>
      <c r="J147" s="3" t="s">
        <v>240</v>
      </c>
      <c r="K147" s="3" t="s">
        <v>246</v>
      </c>
      <c r="L147" s="3"/>
      <c r="M147" s="3"/>
    </row>
    <row r="148" spans="1:13" x14ac:dyDescent="0.25">
      <c r="A148" s="3" t="s">
        <v>0</v>
      </c>
      <c r="B148" s="3" t="s">
        <v>13</v>
      </c>
      <c r="C148" s="3" t="s">
        <v>154</v>
      </c>
      <c r="D148" s="3" t="s">
        <v>155</v>
      </c>
      <c r="E148" s="3" t="s">
        <v>51</v>
      </c>
      <c r="F148" s="3" t="s">
        <v>85</v>
      </c>
      <c r="G148" s="3">
        <v>8</v>
      </c>
      <c r="H148" s="3" t="s">
        <v>21</v>
      </c>
      <c r="I148" s="3" t="s">
        <v>237</v>
      </c>
      <c r="J148" s="3" t="s">
        <v>240</v>
      </c>
      <c r="K148" s="3" t="s">
        <v>246</v>
      </c>
      <c r="L148" s="3"/>
      <c r="M148" s="3"/>
    </row>
    <row r="149" spans="1:13" x14ac:dyDescent="0.25">
      <c r="A149" s="3" t="s">
        <v>0</v>
      </c>
      <c r="B149" s="3" t="s">
        <v>13</v>
      </c>
      <c r="C149" s="3" t="s">
        <v>154</v>
      </c>
      <c r="D149" s="3" t="s">
        <v>155</v>
      </c>
      <c r="E149" s="3" t="s">
        <v>51</v>
      </c>
      <c r="F149" s="3" t="s">
        <v>85</v>
      </c>
      <c r="G149" s="3">
        <v>8</v>
      </c>
      <c r="H149" s="3" t="s">
        <v>21</v>
      </c>
      <c r="I149" s="3" t="s">
        <v>239</v>
      </c>
      <c r="J149" s="3" t="s">
        <v>240</v>
      </c>
      <c r="K149" s="3" t="s">
        <v>1998</v>
      </c>
      <c r="L149" s="3"/>
      <c r="M149" s="3"/>
    </row>
    <row r="150" spans="1:13" x14ac:dyDescent="0.25">
      <c r="A150" s="3" t="s">
        <v>0</v>
      </c>
      <c r="B150" s="3" t="s">
        <v>13</v>
      </c>
      <c r="C150" s="3" t="s">
        <v>154</v>
      </c>
      <c r="D150" s="3" t="s">
        <v>155</v>
      </c>
      <c r="E150" s="3" t="s">
        <v>51</v>
      </c>
      <c r="F150" s="3" t="s">
        <v>85</v>
      </c>
      <c r="G150" s="3">
        <v>8</v>
      </c>
      <c r="H150" s="3" t="s">
        <v>22</v>
      </c>
      <c r="I150" s="3" t="s">
        <v>239</v>
      </c>
      <c r="J150" s="3" t="s">
        <v>240</v>
      </c>
      <c r="K150" s="3" t="s">
        <v>1998</v>
      </c>
      <c r="L150" s="3"/>
      <c r="M150" s="3"/>
    </row>
    <row r="151" spans="1:13" x14ac:dyDescent="0.25">
      <c r="A151" s="3" t="s">
        <v>0</v>
      </c>
      <c r="B151" s="3" t="s">
        <v>13</v>
      </c>
      <c r="C151" s="3" t="s">
        <v>156</v>
      </c>
      <c r="D151" s="3" t="s">
        <v>157</v>
      </c>
      <c r="E151" s="3" t="s">
        <v>51</v>
      </c>
      <c r="F151" s="3" t="s">
        <v>78</v>
      </c>
      <c r="G151" s="3">
        <v>35</v>
      </c>
      <c r="H151" s="3" t="s">
        <v>21</v>
      </c>
      <c r="I151" s="3" t="s">
        <v>237</v>
      </c>
      <c r="J151" s="3" t="s">
        <v>240</v>
      </c>
      <c r="K151" s="3" t="s">
        <v>247</v>
      </c>
      <c r="L151" s="3"/>
      <c r="M151" s="3"/>
    </row>
    <row r="152" spans="1:13" x14ac:dyDescent="0.25">
      <c r="A152" s="3" t="s">
        <v>0</v>
      </c>
      <c r="B152" s="3" t="s">
        <v>13</v>
      </c>
      <c r="C152" s="3" t="s">
        <v>156</v>
      </c>
      <c r="D152" s="3" t="s">
        <v>157</v>
      </c>
      <c r="E152" s="3" t="s">
        <v>51</v>
      </c>
      <c r="F152" s="3" t="s">
        <v>78</v>
      </c>
      <c r="G152" s="3">
        <v>35</v>
      </c>
      <c r="H152" s="3" t="s">
        <v>21</v>
      </c>
      <c r="I152" s="3" t="s">
        <v>239</v>
      </c>
      <c r="J152" s="3" t="s">
        <v>240</v>
      </c>
      <c r="K152" s="3" t="s">
        <v>243</v>
      </c>
      <c r="L152" s="3"/>
      <c r="M152" s="3"/>
    </row>
    <row r="153" spans="1:13" x14ac:dyDescent="0.25">
      <c r="A153" s="3" t="s">
        <v>0</v>
      </c>
      <c r="B153" s="3" t="s">
        <v>13</v>
      </c>
      <c r="C153" s="3" t="s">
        <v>156</v>
      </c>
      <c r="D153" s="3" t="s">
        <v>157</v>
      </c>
      <c r="E153" s="3" t="s">
        <v>51</v>
      </c>
      <c r="F153" s="3" t="s">
        <v>78</v>
      </c>
      <c r="G153" s="3">
        <v>35</v>
      </c>
      <c r="H153" s="3" t="s">
        <v>22</v>
      </c>
      <c r="I153" s="3" t="s">
        <v>237</v>
      </c>
      <c r="J153" s="3" t="s">
        <v>240</v>
      </c>
      <c r="K153" s="3" t="s">
        <v>242</v>
      </c>
      <c r="L153" s="3"/>
      <c r="M153" s="3"/>
    </row>
    <row r="154" spans="1:13" x14ac:dyDescent="0.25">
      <c r="A154" s="3" t="s">
        <v>0</v>
      </c>
      <c r="B154" s="3" t="s">
        <v>13</v>
      </c>
      <c r="C154" s="3" t="s">
        <v>156</v>
      </c>
      <c r="D154" s="3" t="s">
        <v>157</v>
      </c>
      <c r="E154" s="3" t="s">
        <v>51</v>
      </c>
      <c r="F154" s="3" t="s">
        <v>78</v>
      </c>
      <c r="G154" s="3">
        <v>35</v>
      </c>
      <c r="H154" s="3" t="s">
        <v>22</v>
      </c>
      <c r="I154" s="3" t="s">
        <v>239</v>
      </c>
      <c r="J154" s="3" t="s">
        <v>240</v>
      </c>
      <c r="K154" s="3" t="s">
        <v>1997</v>
      </c>
      <c r="L154" s="3"/>
      <c r="M154" s="3"/>
    </row>
    <row r="155" spans="1:13" x14ac:dyDescent="0.25">
      <c r="A155" s="3" t="s">
        <v>0</v>
      </c>
      <c r="B155" s="3" t="s">
        <v>6</v>
      </c>
      <c r="C155" s="3" t="s">
        <v>228</v>
      </c>
      <c r="D155" s="3" t="s">
        <v>229</v>
      </c>
      <c r="E155" s="3" t="s">
        <v>51</v>
      </c>
      <c r="F155" s="3" t="s">
        <v>52</v>
      </c>
      <c r="G155" s="3">
        <v>109</v>
      </c>
      <c r="H155" s="3" t="s">
        <v>22</v>
      </c>
      <c r="I155" s="3" t="s">
        <v>237</v>
      </c>
      <c r="J155" s="3" t="s">
        <v>240</v>
      </c>
      <c r="K155" s="3" t="s">
        <v>246</v>
      </c>
      <c r="L155" s="3"/>
      <c r="M155" s="3"/>
    </row>
    <row r="156" spans="1:13" x14ac:dyDescent="0.25">
      <c r="A156" s="3" t="s">
        <v>0</v>
      </c>
      <c r="B156" s="3" t="s">
        <v>6</v>
      </c>
      <c r="C156" s="3" t="s">
        <v>228</v>
      </c>
      <c r="D156" s="3" t="s">
        <v>229</v>
      </c>
      <c r="E156" s="3" t="s">
        <v>51</v>
      </c>
      <c r="F156" s="3" t="s">
        <v>52</v>
      </c>
      <c r="G156" s="3">
        <v>109</v>
      </c>
      <c r="H156" s="3" t="s">
        <v>21</v>
      </c>
      <c r="I156" s="3" t="s">
        <v>237</v>
      </c>
      <c r="J156" s="3" t="s">
        <v>240</v>
      </c>
      <c r="K156" s="3" t="s">
        <v>246</v>
      </c>
      <c r="L156" s="3"/>
      <c r="M156" s="3"/>
    </row>
    <row r="157" spans="1:13" x14ac:dyDescent="0.25">
      <c r="A157" s="3" t="s">
        <v>0</v>
      </c>
      <c r="B157" s="3" t="s">
        <v>6</v>
      </c>
      <c r="C157" s="3" t="s">
        <v>228</v>
      </c>
      <c r="D157" s="3" t="s">
        <v>229</v>
      </c>
      <c r="E157" s="3" t="s">
        <v>51</v>
      </c>
      <c r="F157" s="3" t="s">
        <v>52</v>
      </c>
      <c r="G157" s="3">
        <v>109</v>
      </c>
      <c r="H157" s="3" t="s">
        <v>22</v>
      </c>
      <c r="I157" s="3" t="s">
        <v>239</v>
      </c>
      <c r="J157" s="3" t="s">
        <v>240</v>
      </c>
      <c r="K157" s="3" t="s">
        <v>1998</v>
      </c>
      <c r="L157" s="3"/>
      <c r="M157" s="3"/>
    </row>
    <row r="158" spans="1:13" x14ac:dyDescent="0.25">
      <c r="A158" s="3" t="s">
        <v>0</v>
      </c>
      <c r="B158" s="3" t="s">
        <v>4</v>
      </c>
      <c r="C158" s="3" t="s">
        <v>60</v>
      </c>
      <c r="D158" s="3" t="s">
        <v>61</v>
      </c>
      <c r="E158" s="3" t="s">
        <v>51</v>
      </c>
      <c r="F158" s="3" t="s">
        <v>52</v>
      </c>
      <c r="G158" s="3">
        <v>6</v>
      </c>
      <c r="H158" s="3" t="s">
        <v>22</v>
      </c>
      <c r="I158" s="3" t="s">
        <v>237</v>
      </c>
      <c r="J158" s="3" t="s">
        <v>240</v>
      </c>
      <c r="K158" s="3" t="s">
        <v>1998</v>
      </c>
      <c r="L158" s="3"/>
      <c r="M158" s="3"/>
    </row>
    <row r="159" spans="1:13" x14ac:dyDescent="0.25">
      <c r="A159" s="3" t="s">
        <v>0</v>
      </c>
      <c r="B159" s="3" t="s">
        <v>4</v>
      </c>
      <c r="C159" s="3" t="s">
        <v>60</v>
      </c>
      <c r="D159" s="3" t="s">
        <v>61</v>
      </c>
      <c r="E159" s="3" t="s">
        <v>51</v>
      </c>
      <c r="F159" s="3" t="s">
        <v>52</v>
      </c>
      <c r="G159" s="3">
        <v>6</v>
      </c>
      <c r="H159" s="3" t="s">
        <v>21</v>
      </c>
      <c r="I159" s="3" t="s">
        <v>237</v>
      </c>
      <c r="J159" s="3" t="s">
        <v>240</v>
      </c>
      <c r="K159" s="3" t="s">
        <v>246</v>
      </c>
      <c r="L159" s="3"/>
      <c r="M159" s="3"/>
    </row>
    <row r="160" spans="1:13" x14ac:dyDescent="0.25">
      <c r="A160" s="3" t="s">
        <v>0</v>
      </c>
      <c r="B160" s="3" t="s">
        <v>4</v>
      </c>
      <c r="C160" s="3" t="s">
        <v>60</v>
      </c>
      <c r="D160" s="3" t="s">
        <v>61</v>
      </c>
      <c r="E160" s="3" t="s">
        <v>51</v>
      </c>
      <c r="F160" s="3" t="s">
        <v>52</v>
      </c>
      <c r="G160" s="3">
        <v>6</v>
      </c>
      <c r="H160" s="3" t="s">
        <v>21</v>
      </c>
      <c r="I160" s="3" t="s">
        <v>239</v>
      </c>
      <c r="J160" s="3" t="s">
        <v>240</v>
      </c>
      <c r="K160" s="3" t="s">
        <v>1998</v>
      </c>
      <c r="L160" s="3"/>
      <c r="M160" s="3"/>
    </row>
    <row r="161" spans="1:13" x14ac:dyDescent="0.25">
      <c r="A161" s="3" t="s">
        <v>0</v>
      </c>
      <c r="B161" s="3" t="s">
        <v>4</v>
      </c>
      <c r="C161" s="3" t="s">
        <v>60</v>
      </c>
      <c r="D161" s="3" t="s">
        <v>61</v>
      </c>
      <c r="E161" s="3" t="s">
        <v>51</v>
      </c>
      <c r="F161" s="3" t="s">
        <v>52</v>
      </c>
      <c r="G161" s="3">
        <v>6</v>
      </c>
      <c r="H161" s="3" t="s">
        <v>22</v>
      </c>
      <c r="I161" s="3" t="s">
        <v>239</v>
      </c>
      <c r="J161" s="3" t="s">
        <v>240</v>
      </c>
      <c r="K161" s="3" t="s">
        <v>1997</v>
      </c>
      <c r="L161" s="3"/>
      <c r="M161" s="3"/>
    </row>
    <row r="162" spans="1:13" x14ac:dyDescent="0.25">
      <c r="A162" s="3" t="s">
        <v>0</v>
      </c>
      <c r="B162" s="3" t="s">
        <v>4</v>
      </c>
      <c r="C162" s="3" t="s">
        <v>204</v>
      </c>
      <c r="D162" s="3" t="s">
        <v>205</v>
      </c>
      <c r="E162" s="3" t="s">
        <v>51</v>
      </c>
      <c r="F162" s="3" t="s">
        <v>52</v>
      </c>
      <c r="G162" s="3">
        <v>22</v>
      </c>
      <c r="H162" s="3" t="s">
        <v>21</v>
      </c>
      <c r="I162" s="3" t="s">
        <v>237</v>
      </c>
      <c r="J162" s="3" t="s">
        <v>240</v>
      </c>
      <c r="K162" s="3" t="s">
        <v>246</v>
      </c>
      <c r="L162" s="3"/>
      <c r="M162" s="3"/>
    </row>
    <row r="163" spans="1:13" x14ac:dyDescent="0.25">
      <c r="A163" s="3" t="s">
        <v>0</v>
      </c>
      <c r="B163" s="3" t="s">
        <v>4</v>
      </c>
      <c r="C163" s="3" t="s">
        <v>204</v>
      </c>
      <c r="D163" s="3" t="s">
        <v>205</v>
      </c>
      <c r="E163" s="3" t="s">
        <v>51</v>
      </c>
      <c r="F163" s="3" t="s">
        <v>52</v>
      </c>
      <c r="G163" s="3">
        <v>22</v>
      </c>
      <c r="H163" s="3" t="s">
        <v>22</v>
      </c>
      <c r="I163" s="3" t="s">
        <v>237</v>
      </c>
      <c r="J163" s="3" t="s">
        <v>240</v>
      </c>
      <c r="K163" s="3" t="s">
        <v>243</v>
      </c>
      <c r="L163" s="3"/>
      <c r="M163" s="3"/>
    </row>
    <row r="164" spans="1:13" x14ac:dyDescent="0.25">
      <c r="A164" s="3" t="s">
        <v>0</v>
      </c>
      <c r="B164" s="3" t="s">
        <v>4</v>
      </c>
      <c r="C164" s="3" t="s">
        <v>204</v>
      </c>
      <c r="D164" s="3" t="s">
        <v>205</v>
      </c>
      <c r="E164" s="3" t="s">
        <v>51</v>
      </c>
      <c r="F164" s="3" t="s">
        <v>52</v>
      </c>
      <c r="G164" s="3">
        <v>22</v>
      </c>
      <c r="H164" s="3" t="s">
        <v>21</v>
      </c>
      <c r="I164" s="3" t="s">
        <v>239</v>
      </c>
      <c r="J164" s="3" t="s">
        <v>240</v>
      </c>
      <c r="K164" s="3" t="s">
        <v>1998</v>
      </c>
      <c r="L164" s="3"/>
      <c r="M164" s="3"/>
    </row>
    <row r="165" spans="1:13" x14ac:dyDescent="0.25">
      <c r="A165" s="3" t="s">
        <v>0</v>
      </c>
      <c r="B165" s="3" t="s">
        <v>4</v>
      </c>
      <c r="C165" s="3" t="s">
        <v>204</v>
      </c>
      <c r="D165" s="3" t="s">
        <v>205</v>
      </c>
      <c r="E165" s="3" t="s">
        <v>51</v>
      </c>
      <c r="F165" s="3" t="s">
        <v>52</v>
      </c>
      <c r="G165" s="3">
        <v>22</v>
      </c>
      <c r="H165" s="3" t="s">
        <v>22</v>
      </c>
      <c r="I165" s="3" t="s">
        <v>239</v>
      </c>
      <c r="J165" s="3" t="s">
        <v>240</v>
      </c>
      <c r="K165" s="3" t="s">
        <v>1998</v>
      </c>
      <c r="L165" s="3"/>
      <c r="M165" s="3"/>
    </row>
    <row r="166" spans="1:13" x14ac:dyDescent="0.25">
      <c r="A166" s="3" t="s">
        <v>0</v>
      </c>
      <c r="B166" s="3" t="s">
        <v>4</v>
      </c>
      <c r="C166" s="3" t="s">
        <v>216</v>
      </c>
      <c r="D166" s="3" t="s">
        <v>217</v>
      </c>
      <c r="E166" s="3" t="s">
        <v>51</v>
      </c>
      <c r="F166" s="3" t="s">
        <v>78</v>
      </c>
      <c r="G166" s="3">
        <v>21</v>
      </c>
      <c r="H166" s="3" t="s">
        <v>22</v>
      </c>
      <c r="I166" s="3" t="s">
        <v>239</v>
      </c>
      <c r="J166" s="3" t="s">
        <v>240</v>
      </c>
      <c r="K166" s="3" t="s">
        <v>1998</v>
      </c>
      <c r="L166" s="3"/>
      <c r="M166" s="3"/>
    </row>
    <row r="167" spans="1:13" x14ac:dyDescent="0.25">
      <c r="A167" s="3" t="s">
        <v>0</v>
      </c>
      <c r="B167" s="3" t="s">
        <v>4</v>
      </c>
      <c r="C167" s="3" t="s">
        <v>216</v>
      </c>
      <c r="D167" s="3" t="s">
        <v>217</v>
      </c>
      <c r="E167" s="3" t="s">
        <v>51</v>
      </c>
      <c r="F167" s="3" t="s">
        <v>78</v>
      </c>
      <c r="G167" s="3">
        <v>21</v>
      </c>
      <c r="H167" s="3" t="s">
        <v>22</v>
      </c>
      <c r="I167" s="3" t="s">
        <v>237</v>
      </c>
      <c r="J167" s="3" t="s">
        <v>240</v>
      </c>
      <c r="K167" s="3" t="s">
        <v>246</v>
      </c>
      <c r="L167" s="3"/>
      <c r="M167" s="3"/>
    </row>
    <row r="168" spans="1:13" x14ac:dyDescent="0.25">
      <c r="A168" s="3" t="s">
        <v>0</v>
      </c>
      <c r="B168" s="3" t="s">
        <v>4</v>
      </c>
      <c r="C168" s="3" t="s">
        <v>216</v>
      </c>
      <c r="D168" s="3" t="s">
        <v>217</v>
      </c>
      <c r="E168" s="3" t="s">
        <v>51</v>
      </c>
      <c r="F168" s="3" t="s">
        <v>78</v>
      </c>
      <c r="G168" s="3">
        <v>21</v>
      </c>
      <c r="H168" s="3" t="s">
        <v>21</v>
      </c>
      <c r="I168" s="3" t="s">
        <v>237</v>
      </c>
      <c r="J168" s="3" t="s">
        <v>240</v>
      </c>
      <c r="K168" s="3" t="s">
        <v>246</v>
      </c>
      <c r="L168" s="3"/>
      <c r="M168" s="3"/>
    </row>
    <row r="169" spans="1:13" x14ac:dyDescent="0.25">
      <c r="A169" s="3" t="s">
        <v>0</v>
      </c>
      <c r="B169" s="3" t="s">
        <v>4</v>
      </c>
      <c r="C169" s="3" t="s">
        <v>216</v>
      </c>
      <c r="D169" s="3" t="s">
        <v>217</v>
      </c>
      <c r="E169" s="3" t="s">
        <v>51</v>
      </c>
      <c r="F169" s="3" t="s">
        <v>78</v>
      </c>
      <c r="G169" s="3">
        <v>21</v>
      </c>
      <c r="H169" s="3" t="s">
        <v>21</v>
      </c>
      <c r="I169" s="3" t="s">
        <v>239</v>
      </c>
      <c r="J169" s="3" t="s">
        <v>240</v>
      </c>
      <c r="K169" s="3" t="s">
        <v>1998</v>
      </c>
      <c r="L169" s="3"/>
      <c r="M169" s="3"/>
    </row>
    <row r="170" spans="1:13" x14ac:dyDescent="0.25">
      <c r="A170" s="3" t="s">
        <v>0</v>
      </c>
      <c r="B170" s="3" t="s">
        <v>4</v>
      </c>
      <c r="C170" s="3" t="s">
        <v>218</v>
      </c>
      <c r="D170" s="3" t="s">
        <v>219</v>
      </c>
      <c r="E170" s="3" t="s">
        <v>51</v>
      </c>
      <c r="F170" s="3" t="s">
        <v>78</v>
      </c>
      <c r="G170" s="3">
        <v>14</v>
      </c>
      <c r="H170" s="3" t="s">
        <v>22</v>
      </c>
      <c r="I170" s="3" t="s">
        <v>237</v>
      </c>
      <c r="J170" s="3" t="s">
        <v>240</v>
      </c>
      <c r="K170" s="3" t="s">
        <v>1997</v>
      </c>
      <c r="L170" s="3"/>
      <c r="M170" s="3"/>
    </row>
    <row r="171" spans="1:13" x14ac:dyDescent="0.25">
      <c r="A171" s="3" t="s">
        <v>0</v>
      </c>
      <c r="B171" s="3" t="s">
        <v>4</v>
      </c>
      <c r="C171" s="3" t="s">
        <v>218</v>
      </c>
      <c r="D171" s="3" t="s">
        <v>219</v>
      </c>
      <c r="E171" s="3" t="s">
        <v>51</v>
      </c>
      <c r="F171" s="3" t="s">
        <v>78</v>
      </c>
      <c r="G171" s="3">
        <v>14</v>
      </c>
      <c r="H171" s="3" t="s">
        <v>21</v>
      </c>
      <c r="I171" s="3" t="s">
        <v>237</v>
      </c>
      <c r="J171" s="3" t="s">
        <v>240</v>
      </c>
      <c r="K171" s="3" t="s">
        <v>243</v>
      </c>
      <c r="L171" s="3"/>
      <c r="M171" s="3"/>
    </row>
    <row r="172" spans="1:13" x14ac:dyDescent="0.25">
      <c r="A172" s="3" t="s">
        <v>0</v>
      </c>
      <c r="B172" s="3" t="s">
        <v>4</v>
      </c>
      <c r="C172" s="3" t="s">
        <v>218</v>
      </c>
      <c r="D172" s="3" t="s">
        <v>219</v>
      </c>
      <c r="E172" s="3" t="s">
        <v>51</v>
      </c>
      <c r="F172" s="3" t="s">
        <v>78</v>
      </c>
      <c r="G172" s="3">
        <v>14</v>
      </c>
      <c r="H172" s="3" t="s">
        <v>21</v>
      </c>
      <c r="I172" s="3" t="s">
        <v>239</v>
      </c>
      <c r="J172" s="3" t="s">
        <v>240</v>
      </c>
      <c r="K172" s="3" t="s">
        <v>246</v>
      </c>
      <c r="L172" s="3"/>
      <c r="M172" s="3"/>
    </row>
    <row r="173" spans="1:13" x14ac:dyDescent="0.25">
      <c r="A173" s="3" t="s">
        <v>0</v>
      </c>
      <c r="B173" s="3" t="s">
        <v>4</v>
      </c>
      <c r="C173" s="3" t="s">
        <v>218</v>
      </c>
      <c r="D173" s="3" t="s">
        <v>219</v>
      </c>
      <c r="E173" s="3" t="s">
        <v>51</v>
      </c>
      <c r="F173" s="3" t="s">
        <v>78</v>
      </c>
      <c r="G173" s="3">
        <v>14</v>
      </c>
      <c r="H173" s="3" t="s">
        <v>22</v>
      </c>
      <c r="I173" s="3" t="s">
        <v>239</v>
      </c>
      <c r="J173" s="3" t="s">
        <v>240</v>
      </c>
      <c r="K173" s="3" t="s">
        <v>1998</v>
      </c>
      <c r="L173" s="3"/>
      <c r="M173" s="3"/>
    </row>
    <row r="174" spans="1:13" x14ac:dyDescent="0.25">
      <c r="A174" s="3" t="s">
        <v>0</v>
      </c>
      <c r="B174" s="3" t="s">
        <v>4</v>
      </c>
      <c r="C174" s="3" t="s">
        <v>206</v>
      </c>
      <c r="D174" s="3" t="s">
        <v>207</v>
      </c>
      <c r="E174" s="3" t="s">
        <v>51</v>
      </c>
      <c r="F174" s="3" t="s">
        <v>52</v>
      </c>
      <c r="G174" s="3">
        <v>7</v>
      </c>
      <c r="H174" s="3" t="s">
        <v>22</v>
      </c>
      <c r="I174" s="3" t="s">
        <v>239</v>
      </c>
      <c r="J174" s="3" t="s">
        <v>240</v>
      </c>
      <c r="K174" s="3" t="s">
        <v>1997</v>
      </c>
      <c r="L174" s="3"/>
      <c r="M174" s="3"/>
    </row>
    <row r="175" spans="1:13" x14ac:dyDescent="0.25">
      <c r="A175" s="3" t="s">
        <v>0</v>
      </c>
      <c r="B175" s="3" t="s">
        <v>4</v>
      </c>
      <c r="C175" s="3" t="s">
        <v>206</v>
      </c>
      <c r="D175" s="3" t="s">
        <v>207</v>
      </c>
      <c r="E175" s="3" t="s">
        <v>51</v>
      </c>
      <c r="F175" s="3" t="s">
        <v>52</v>
      </c>
      <c r="G175" s="3">
        <v>7</v>
      </c>
      <c r="H175" s="3" t="s">
        <v>22</v>
      </c>
      <c r="I175" s="3" t="s">
        <v>237</v>
      </c>
      <c r="J175" s="3" t="s">
        <v>240</v>
      </c>
      <c r="K175" s="3" t="s">
        <v>243</v>
      </c>
      <c r="L175" s="3"/>
      <c r="M175" s="3"/>
    </row>
    <row r="176" spans="1:13" x14ac:dyDescent="0.25">
      <c r="A176" s="3" t="s">
        <v>0</v>
      </c>
      <c r="B176" s="3" t="s">
        <v>4</v>
      </c>
      <c r="C176" s="3" t="s">
        <v>206</v>
      </c>
      <c r="D176" s="3" t="s">
        <v>207</v>
      </c>
      <c r="E176" s="3" t="s">
        <v>51</v>
      </c>
      <c r="F176" s="3" t="s">
        <v>52</v>
      </c>
      <c r="G176" s="3">
        <v>7</v>
      </c>
      <c r="H176" s="3" t="s">
        <v>21</v>
      </c>
      <c r="I176" s="3" t="s">
        <v>237</v>
      </c>
      <c r="J176" s="3" t="s">
        <v>240</v>
      </c>
      <c r="K176" s="3" t="s">
        <v>243</v>
      </c>
      <c r="L176" s="3"/>
      <c r="M176" s="3"/>
    </row>
    <row r="177" spans="1:13" x14ac:dyDescent="0.25">
      <c r="A177" s="3" t="s">
        <v>0</v>
      </c>
      <c r="B177" s="3" t="s">
        <v>4</v>
      </c>
      <c r="C177" s="3" t="s">
        <v>206</v>
      </c>
      <c r="D177" s="3" t="s">
        <v>207</v>
      </c>
      <c r="E177" s="3" t="s">
        <v>51</v>
      </c>
      <c r="F177" s="3" t="s">
        <v>52</v>
      </c>
      <c r="G177" s="3">
        <v>7</v>
      </c>
      <c r="H177" s="3" t="s">
        <v>21</v>
      </c>
      <c r="I177" s="3" t="s">
        <v>239</v>
      </c>
      <c r="J177" s="3" t="s">
        <v>240</v>
      </c>
      <c r="K177" s="3" t="s">
        <v>1997</v>
      </c>
      <c r="L177" s="3"/>
      <c r="M177" s="3"/>
    </row>
    <row r="178" spans="1:13" x14ac:dyDescent="0.25">
      <c r="A178" s="3" t="s">
        <v>0</v>
      </c>
      <c r="B178" s="3" t="s">
        <v>4</v>
      </c>
      <c r="C178" s="3" t="s">
        <v>533</v>
      </c>
      <c r="D178" s="3" t="s">
        <v>534</v>
      </c>
      <c r="E178" s="3" t="s">
        <v>51</v>
      </c>
      <c r="F178" s="3" t="s">
        <v>52</v>
      </c>
      <c r="G178" s="3">
        <v>54</v>
      </c>
      <c r="H178" s="3" t="s">
        <v>22</v>
      </c>
      <c r="I178" s="3" t="s">
        <v>237</v>
      </c>
      <c r="J178" s="3" t="s">
        <v>240</v>
      </c>
      <c r="K178" s="3"/>
      <c r="L178" s="3"/>
      <c r="M178" s="3"/>
    </row>
    <row r="179" spans="1:13" x14ac:dyDescent="0.25">
      <c r="A179" s="3" t="s">
        <v>0</v>
      </c>
      <c r="B179" s="3" t="s">
        <v>4</v>
      </c>
      <c r="C179" s="3" t="s">
        <v>533</v>
      </c>
      <c r="D179" s="3" t="s">
        <v>534</v>
      </c>
      <c r="E179" s="3" t="s">
        <v>51</v>
      </c>
      <c r="F179" s="3" t="s">
        <v>52</v>
      </c>
      <c r="G179" s="3">
        <v>54</v>
      </c>
      <c r="H179" s="3" t="s">
        <v>21</v>
      </c>
      <c r="I179" s="3" t="s">
        <v>237</v>
      </c>
      <c r="J179" s="3" t="s">
        <v>240</v>
      </c>
      <c r="K179" s="3"/>
      <c r="L179" s="3"/>
      <c r="M179" s="3"/>
    </row>
    <row r="180" spans="1:13" x14ac:dyDescent="0.25">
      <c r="A180" s="3" t="s">
        <v>0</v>
      </c>
      <c r="B180" s="3" t="s">
        <v>4</v>
      </c>
      <c r="C180" s="3" t="s">
        <v>533</v>
      </c>
      <c r="D180" s="3" t="s">
        <v>534</v>
      </c>
      <c r="E180" s="3" t="s">
        <v>51</v>
      </c>
      <c r="F180" s="3" t="s">
        <v>52</v>
      </c>
      <c r="G180" s="3">
        <v>54</v>
      </c>
      <c r="H180" s="3" t="s">
        <v>21</v>
      </c>
      <c r="I180" s="3" t="s">
        <v>239</v>
      </c>
      <c r="J180" s="3" t="s">
        <v>240</v>
      </c>
      <c r="K180" s="3"/>
      <c r="L180" s="3"/>
      <c r="M180" s="3"/>
    </row>
    <row r="181" spans="1:13" x14ac:dyDescent="0.25">
      <c r="A181" s="3" t="s">
        <v>0</v>
      </c>
      <c r="B181" s="3" t="s">
        <v>4</v>
      </c>
      <c r="C181" s="3" t="s">
        <v>533</v>
      </c>
      <c r="D181" s="3" t="s">
        <v>534</v>
      </c>
      <c r="E181" s="3" t="s">
        <v>51</v>
      </c>
      <c r="F181" s="3" t="s">
        <v>52</v>
      </c>
      <c r="G181" s="3">
        <v>54</v>
      </c>
      <c r="H181" s="3" t="s">
        <v>22</v>
      </c>
      <c r="I181" s="3" t="s">
        <v>239</v>
      </c>
      <c r="J181" s="3" t="s">
        <v>240</v>
      </c>
      <c r="K181" s="3"/>
      <c r="L181" s="3"/>
      <c r="M181" s="3"/>
    </row>
    <row r="182" spans="1:13" x14ac:dyDescent="0.25">
      <c r="A182" s="3" t="s">
        <v>0</v>
      </c>
      <c r="B182" s="3" t="s">
        <v>5</v>
      </c>
      <c r="C182" s="3" t="s">
        <v>208</v>
      </c>
      <c r="D182" s="3" t="s">
        <v>209</v>
      </c>
      <c r="E182" s="3" t="s">
        <v>51</v>
      </c>
      <c r="F182" s="3" t="s">
        <v>52</v>
      </c>
      <c r="G182" s="3">
        <v>88</v>
      </c>
      <c r="H182" s="3" t="s">
        <v>21</v>
      </c>
      <c r="I182" s="3" t="s">
        <v>239</v>
      </c>
      <c r="J182" s="3" t="s">
        <v>240</v>
      </c>
      <c r="K182" s="3" t="s">
        <v>1997</v>
      </c>
      <c r="L182" s="3"/>
      <c r="M182" s="3"/>
    </row>
    <row r="183" spans="1:13" x14ac:dyDescent="0.25">
      <c r="A183" s="3" t="s">
        <v>0</v>
      </c>
      <c r="B183" s="3" t="s">
        <v>5</v>
      </c>
      <c r="C183" s="3" t="s">
        <v>208</v>
      </c>
      <c r="D183" s="3" t="s">
        <v>209</v>
      </c>
      <c r="E183" s="3" t="s">
        <v>51</v>
      </c>
      <c r="F183" s="3" t="s">
        <v>52</v>
      </c>
      <c r="G183" s="3">
        <v>88</v>
      </c>
      <c r="H183" s="3" t="s">
        <v>22</v>
      </c>
      <c r="I183" s="3" t="s">
        <v>237</v>
      </c>
      <c r="J183" s="3" t="s">
        <v>240</v>
      </c>
      <c r="K183" s="3" t="s">
        <v>245</v>
      </c>
      <c r="L183" s="3"/>
      <c r="M183" s="3"/>
    </row>
    <row r="184" spans="1:13" x14ac:dyDescent="0.25">
      <c r="A184" s="3" t="s">
        <v>0</v>
      </c>
      <c r="B184" s="3" t="s">
        <v>5</v>
      </c>
      <c r="C184" s="3" t="s">
        <v>208</v>
      </c>
      <c r="D184" s="3" t="s">
        <v>209</v>
      </c>
      <c r="E184" s="3" t="s">
        <v>51</v>
      </c>
      <c r="F184" s="3" t="s">
        <v>52</v>
      </c>
      <c r="G184" s="3">
        <v>88</v>
      </c>
      <c r="H184" s="3" t="s">
        <v>21</v>
      </c>
      <c r="I184" s="3" t="s">
        <v>237</v>
      </c>
      <c r="J184" s="3" t="s">
        <v>240</v>
      </c>
      <c r="K184" s="3" t="s">
        <v>245</v>
      </c>
      <c r="L184" s="3"/>
      <c r="M184" s="3"/>
    </row>
    <row r="185" spans="1:13" x14ac:dyDescent="0.25">
      <c r="A185" s="3" t="s">
        <v>0</v>
      </c>
      <c r="B185" s="3" t="s">
        <v>5</v>
      </c>
      <c r="C185" s="3" t="s">
        <v>208</v>
      </c>
      <c r="D185" s="3" t="s">
        <v>209</v>
      </c>
      <c r="E185" s="3" t="s">
        <v>51</v>
      </c>
      <c r="F185" s="3" t="s">
        <v>52</v>
      </c>
      <c r="G185" s="3">
        <v>88</v>
      </c>
      <c r="H185" s="3" t="s">
        <v>22</v>
      </c>
      <c r="I185" s="3" t="s">
        <v>239</v>
      </c>
      <c r="J185" s="3" t="s">
        <v>240</v>
      </c>
      <c r="K185" s="3" t="s">
        <v>243</v>
      </c>
      <c r="L185" s="3"/>
      <c r="M185" s="3"/>
    </row>
    <row r="186" spans="1:13" x14ac:dyDescent="0.25">
      <c r="A186" s="3" t="s">
        <v>0</v>
      </c>
      <c r="B186" s="3" t="s">
        <v>5</v>
      </c>
      <c r="C186" s="3" t="s">
        <v>220</v>
      </c>
      <c r="D186" s="3" t="s">
        <v>221</v>
      </c>
      <c r="E186" s="3" t="s">
        <v>51</v>
      </c>
      <c r="F186" s="3" t="s">
        <v>78</v>
      </c>
      <c r="G186" s="3">
        <v>99</v>
      </c>
      <c r="H186" s="3" t="s">
        <v>21</v>
      </c>
      <c r="I186" s="3" t="s">
        <v>237</v>
      </c>
      <c r="J186" s="3" t="s">
        <v>240</v>
      </c>
      <c r="K186" s="3" t="s">
        <v>243</v>
      </c>
      <c r="L186" s="3"/>
      <c r="M186" s="3"/>
    </row>
    <row r="187" spans="1:13" x14ac:dyDescent="0.25">
      <c r="A187" s="3" t="s">
        <v>0</v>
      </c>
      <c r="B187" s="3" t="s">
        <v>5</v>
      </c>
      <c r="C187" s="3" t="s">
        <v>220</v>
      </c>
      <c r="D187" s="3" t="s">
        <v>221</v>
      </c>
      <c r="E187" s="3" t="s">
        <v>51</v>
      </c>
      <c r="F187" s="3" t="s">
        <v>78</v>
      </c>
      <c r="G187" s="3">
        <v>99</v>
      </c>
      <c r="H187" s="3" t="s">
        <v>22</v>
      </c>
      <c r="I187" s="3" t="s">
        <v>239</v>
      </c>
      <c r="J187" s="3" t="s">
        <v>240</v>
      </c>
      <c r="K187" s="3" t="s">
        <v>1997</v>
      </c>
      <c r="L187" s="3"/>
      <c r="M187" s="3"/>
    </row>
    <row r="188" spans="1:13" x14ac:dyDescent="0.25">
      <c r="A188" s="3" t="s">
        <v>0</v>
      </c>
      <c r="B188" s="3" t="s">
        <v>5</v>
      </c>
      <c r="C188" s="3" t="s">
        <v>220</v>
      </c>
      <c r="D188" s="3" t="s">
        <v>221</v>
      </c>
      <c r="E188" s="3" t="s">
        <v>51</v>
      </c>
      <c r="F188" s="3" t="s">
        <v>78</v>
      </c>
      <c r="G188" s="3">
        <v>99</v>
      </c>
      <c r="H188" s="3" t="s">
        <v>21</v>
      </c>
      <c r="I188" s="3" t="s">
        <v>239</v>
      </c>
      <c r="J188" s="3" t="s">
        <v>240</v>
      </c>
      <c r="K188" s="3" t="s">
        <v>1998</v>
      </c>
      <c r="L188" s="3"/>
      <c r="M188" s="3"/>
    </row>
    <row r="189" spans="1:13" x14ac:dyDescent="0.25">
      <c r="A189" s="3" t="s">
        <v>0</v>
      </c>
      <c r="B189" s="3" t="s">
        <v>5</v>
      </c>
      <c r="C189" s="3" t="s">
        <v>220</v>
      </c>
      <c r="D189" s="3" t="s">
        <v>221</v>
      </c>
      <c r="E189" s="3" t="s">
        <v>51</v>
      </c>
      <c r="F189" s="3" t="s">
        <v>78</v>
      </c>
      <c r="G189" s="3">
        <v>99</v>
      </c>
      <c r="H189" s="3" t="s">
        <v>22</v>
      </c>
      <c r="I189" s="3" t="s">
        <v>237</v>
      </c>
      <c r="J189" s="3" t="s">
        <v>240</v>
      </c>
      <c r="K189" s="3" t="s">
        <v>242</v>
      </c>
      <c r="L189" s="3"/>
      <c r="M189" s="3"/>
    </row>
    <row r="190" spans="1:13" x14ac:dyDescent="0.25">
      <c r="A190" s="3" t="s">
        <v>0</v>
      </c>
      <c r="B190" s="3" t="s">
        <v>6</v>
      </c>
      <c r="C190" s="3" t="s">
        <v>230</v>
      </c>
      <c r="D190" s="3" t="s">
        <v>231</v>
      </c>
      <c r="E190" s="3" t="s">
        <v>51</v>
      </c>
      <c r="F190" s="3" t="s">
        <v>52</v>
      </c>
      <c r="G190" s="3">
        <v>143</v>
      </c>
      <c r="H190" s="3" t="s">
        <v>22</v>
      </c>
      <c r="I190" s="3" t="s">
        <v>237</v>
      </c>
      <c r="J190" s="3" t="s">
        <v>240</v>
      </c>
      <c r="K190" s="3" t="s">
        <v>246</v>
      </c>
      <c r="L190" s="3"/>
      <c r="M190" s="3"/>
    </row>
    <row r="191" spans="1:13" x14ac:dyDescent="0.25">
      <c r="A191" s="3" t="s">
        <v>0</v>
      </c>
      <c r="B191" s="3" t="s">
        <v>6</v>
      </c>
      <c r="C191" s="3" t="s">
        <v>230</v>
      </c>
      <c r="D191" s="3" t="s">
        <v>231</v>
      </c>
      <c r="E191" s="3" t="s">
        <v>51</v>
      </c>
      <c r="F191" s="3" t="s">
        <v>52</v>
      </c>
      <c r="G191" s="3">
        <v>143</v>
      </c>
      <c r="H191" s="3" t="s">
        <v>21</v>
      </c>
      <c r="I191" s="3" t="s">
        <v>237</v>
      </c>
      <c r="J191" s="3" t="s">
        <v>240</v>
      </c>
      <c r="K191" s="3" t="s">
        <v>246</v>
      </c>
      <c r="L191" s="3"/>
      <c r="M191" s="3"/>
    </row>
    <row r="192" spans="1:13" x14ac:dyDescent="0.25">
      <c r="A192" s="3" t="s">
        <v>0</v>
      </c>
      <c r="B192" s="3" t="s">
        <v>6</v>
      </c>
      <c r="C192" s="3" t="s">
        <v>230</v>
      </c>
      <c r="D192" s="3" t="s">
        <v>231</v>
      </c>
      <c r="E192" s="3" t="s">
        <v>51</v>
      </c>
      <c r="F192" s="3" t="s">
        <v>52</v>
      </c>
      <c r="G192" s="3">
        <v>143</v>
      </c>
      <c r="H192" s="3" t="s">
        <v>21</v>
      </c>
      <c r="I192" s="3" t="s">
        <v>239</v>
      </c>
      <c r="J192" s="3" t="s">
        <v>240</v>
      </c>
      <c r="K192" s="3" t="s">
        <v>1998</v>
      </c>
      <c r="L192" s="3"/>
      <c r="M192" s="3"/>
    </row>
    <row r="193" spans="1:13" x14ac:dyDescent="0.25">
      <c r="A193" s="3" t="s">
        <v>0</v>
      </c>
      <c r="B193" s="3" t="s">
        <v>6</v>
      </c>
      <c r="C193" s="3" t="s">
        <v>230</v>
      </c>
      <c r="D193" s="3" t="s">
        <v>231</v>
      </c>
      <c r="E193" s="3" t="s">
        <v>51</v>
      </c>
      <c r="F193" s="3" t="s">
        <v>52</v>
      </c>
      <c r="G193" s="3">
        <v>143</v>
      </c>
      <c r="H193" s="3" t="s">
        <v>22</v>
      </c>
      <c r="I193" s="3" t="s">
        <v>239</v>
      </c>
      <c r="J193" s="3" t="s">
        <v>240</v>
      </c>
      <c r="K193" s="3" t="s">
        <v>1998</v>
      </c>
      <c r="L193" s="3"/>
      <c r="M193" s="3"/>
    </row>
    <row r="194" spans="1:13" x14ac:dyDescent="0.25">
      <c r="A194" s="3" t="s">
        <v>0</v>
      </c>
      <c r="B194" s="3" t="s">
        <v>4</v>
      </c>
      <c r="C194" s="3" t="s">
        <v>533</v>
      </c>
      <c r="D194" s="3" t="s">
        <v>534</v>
      </c>
      <c r="E194" s="3" t="s">
        <v>51</v>
      </c>
      <c r="F194" s="3" t="s">
        <v>52</v>
      </c>
      <c r="G194" s="3">
        <v>54</v>
      </c>
      <c r="H194" s="3" t="s">
        <v>21</v>
      </c>
      <c r="I194" s="3" t="s">
        <v>239</v>
      </c>
      <c r="J194" s="3" t="s">
        <v>238</v>
      </c>
      <c r="K194" s="3" t="s">
        <v>246</v>
      </c>
      <c r="L194" s="3"/>
      <c r="M194" s="3"/>
    </row>
    <row r="195" spans="1:13" x14ac:dyDescent="0.25">
      <c r="A195" s="3" t="s">
        <v>0</v>
      </c>
      <c r="B195" s="3" t="s">
        <v>4</v>
      </c>
      <c r="C195" s="3" t="s">
        <v>533</v>
      </c>
      <c r="D195" s="3" t="s">
        <v>534</v>
      </c>
      <c r="E195" s="3" t="s">
        <v>51</v>
      </c>
      <c r="F195" s="3" t="s">
        <v>52</v>
      </c>
      <c r="G195" s="3">
        <v>54</v>
      </c>
      <c r="H195" s="3" t="s">
        <v>21</v>
      </c>
      <c r="I195" s="3" t="s">
        <v>237</v>
      </c>
      <c r="J195" s="3" t="s">
        <v>238</v>
      </c>
      <c r="K195" s="3" t="s">
        <v>243</v>
      </c>
      <c r="L195" s="3"/>
      <c r="M195" s="3"/>
    </row>
    <row r="196" spans="1:13" x14ac:dyDescent="0.25">
      <c r="A196" s="3" t="s">
        <v>0</v>
      </c>
      <c r="B196" s="3" t="s">
        <v>4</v>
      </c>
      <c r="C196" s="3" t="s">
        <v>533</v>
      </c>
      <c r="D196" s="3" t="s">
        <v>534</v>
      </c>
      <c r="E196" s="3" t="s">
        <v>51</v>
      </c>
      <c r="F196" s="3" t="s">
        <v>52</v>
      </c>
      <c r="G196" s="3">
        <v>54</v>
      </c>
      <c r="H196" s="3" t="s">
        <v>22</v>
      </c>
      <c r="I196" s="3" t="s">
        <v>239</v>
      </c>
      <c r="J196" s="3" t="s">
        <v>238</v>
      </c>
      <c r="K196" s="3" t="s">
        <v>1997</v>
      </c>
      <c r="L196" s="3"/>
      <c r="M196" s="3"/>
    </row>
    <row r="197" spans="1:13" x14ac:dyDescent="0.25">
      <c r="A197" s="3" t="s">
        <v>0</v>
      </c>
      <c r="B197" s="3" t="s">
        <v>4</v>
      </c>
      <c r="C197" s="3" t="s">
        <v>533</v>
      </c>
      <c r="D197" s="3" t="s">
        <v>534</v>
      </c>
      <c r="E197" s="3" t="s">
        <v>51</v>
      </c>
      <c r="F197" s="3" t="s">
        <v>52</v>
      </c>
      <c r="G197" s="3">
        <v>54</v>
      </c>
      <c r="H197" s="3" t="s">
        <v>22</v>
      </c>
      <c r="I197" s="3" t="s">
        <v>237</v>
      </c>
      <c r="J197" s="3" t="s">
        <v>238</v>
      </c>
      <c r="K197" s="3" t="s">
        <v>242</v>
      </c>
      <c r="L197" s="3"/>
      <c r="M197" s="3"/>
    </row>
    <row r="198" spans="1:13" x14ac:dyDescent="0.25">
      <c r="A198" s="3" t="s">
        <v>0</v>
      </c>
      <c r="B198" s="3" t="s">
        <v>4</v>
      </c>
      <c r="C198" s="3" t="s">
        <v>204</v>
      </c>
      <c r="D198" s="3" t="s">
        <v>205</v>
      </c>
      <c r="E198" s="3" t="s">
        <v>51</v>
      </c>
      <c r="F198" s="3" t="s">
        <v>52</v>
      </c>
      <c r="G198" s="3">
        <v>22</v>
      </c>
      <c r="H198" s="3" t="s">
        <v>21</v>
      </c>
      <c r="I198" s="3" t="s">
        <v>239</v>
      </c>
      <c r="J198" s="3" t="s">
        <v>238</v>
      </c>
      <c r="K198" s="3" t="s">
        <v>1997</v>
      </c>
      <c r="L198" s="3"/>
      <c r="M198" s="3"/>
    </row>
    <row r="199" spans="1:13" x14ac:dyDescent="0.25">
      <c r="A199" s="3" t="s">
        <v>0</v>
      </c>
      <c r="B199" s="3" t="s">
        <v>4</v>
      </c>
      <c r="C199" s="3" t="s">
        <v>204</v>
      </c>
      <c r="D199" s="3" t="s">
        <v>205</v>
      </c>
      <c r="E199" s="3" t="s">
        <v>51</v>
      </c>
      <c r="F199" s="3" t="s">
        <v>52</v>
      </c>
      <c r="G199" s="3">
        <v>22</v>
      </c>
      <c r="H199" s="3" t="s">
        <v>21</v>
      </c>
      <c r="I199" s="3" t="s">
        <v>237</v>
      </c>
      <c r="J199" s="3" t="s">
        <v>238</v>
      </c>
      <c r="K199" s="3" t="s">
        <v>245</v>
      </c>
      <c r="L199" s="3"/>
      <c r="M199" s="3"/>
    </row>
    <row r="200" spans="1:13" x14ac:dyDescent="0.25">
      <c r="A200" s="3" t="s">
        <v>0</v>
      </c>
      <c r="B200" s="3" t="s">
        <v>4</v>
      </c>
      <c r="C200" s="3" t="s">
        <v>204</v>
      </c>
      <c r="D200" s="3" t="s">
        <v>205</v>
      </c>
      <c r="E200" s="3" t="s">
        <v>51</v>
      </c>
      <c r="F200" s="3" t="s">
        <v>52</v>
      </c>
      <c r="G200" s="3">
        <v>22</v>
      </c>
      <c r="H200" s="3" t="s">
        <v>22</v>
      </c>
      <c r="I200" s="3" t="s">
        <v>239</v>
      </c>
      <c r="J200" s="3" t="s">
        <v>238</v>
      </c>
      <c r="K200" s="3" t="s">
        <v>1997</v>
      </c>
      <c r="L200" s="3"/>
      <c r="M200" s="3"/>
    </row>
    <row r="201" spans="1:13" x14ac:dyDescent="0.25">
      <c r="A201" s="3" t="s">
        <v>0</v>
      </c>
      <c r="B201" s="3" t="s">
        <v>4</v>
      </c>
      <c r="C201" s="3" t="s">
        <v>204</v>
      </c>
      <c r="D201" s="3" t="s">
        <v>205</v>
      </c>
      <c r="E201" s="3" t="s">
        <v>51</v>
      </c>
      <c r="F201" s="3" t="s">
        <v>52</v>
      </c>
      <c r="G201" s="3">
        <v>22</v>
      </c>
      <c r="H201" s="3" t="s">
        <v>22</v>
      </c>
      <c r="I201" s="3" t="s">
        <v>237</v>
      </c>
      <c r="J201" s="3" t="s">
        <v>238</v>
      </c>
      <c r="K201" s="3" t="s">
        <v>1</v>
      </c>
      <c r="L201" s="3"/>
      <c r="M201" s="3"/>
    </row>
    <row r="202" spans="1:13" x14ac:dyDescent="0.25">
      <c r="A202" s="3" t="s">
        <v>0</v>
      </c>
      <c r="B202" s="3" t="s">
        <v>5</v>
      </c>
      <c r="C202" s="3" t="s">
        <v>224</v>
      </c>
      <c r="D202" s="3" t="s">
        <v>225</v>
      </c>
      <c r="E202" s="3" t="s">
        <v>51</v>
      </c>
      <c r="F202" s="3" t="s">
        <v>78</v>
      </c>
      <c r="G202" s="3">
        <v>18</v>
      </c>
      <c r="H202" s="3" t="s">
        <v>21</v>
      </c>
      <c r="I202" s="3" t="s">
        <v>239</v>
      </c>
      <c r="J202" s="3" t="s">
        <v>238</v>
      </c>
      <c r="K202" s="3" t="s">
        <v>246</v>
      </c>
      <c r="L202" s="3"/>
      <c r="M202" s="3"/>
    </row>
    <row r="203" spans="1:13" x14ac:dyDescent="0.25">
      <c r="A203" s="3" t="s">
        <v>0</v>
      </c>
      <c r="B203" s="3" t="s">
        <v>5</v>
      </c>
      <c r="C203" s="3" t="s">
        <v>224</v>
      </c>
      <c r="D203" s="3" t="s">
        <v>225</v>
      </c>
      <c r="E203" s="3" t="s">
        <v>51</v>
      </c>
      <c r="F203" s="3" t="s">
        <v>78</v>
      </c>
      <c r="G203" s="3">
        <v>18</v>
      </c>
      <c r="H203" s="3" t="s">
        <v>21</v>
      </c>
      <c r="I203" s="3" t="s">
        <v>237</v>
      </c>
      <c r="J203" s="3" t="s">
        <v>238</v>
      </c>
      <c r="K203" s="3" t="s">
        <v>1997</v>
      </c>
      <c r="L203" s="3"/>
      <c r="M203" s="3"/>
    </row>
    <row r="204" spans="1:13" x14ac:dyDescent="0.25">
      <c r="A204" s="3" t="s">
        <v>0</v>
      </c>
      <c r="B204" s="3" t="s">
        <v>5</v>
      </c>
      <c r="C204" s="3" t="s">
        <v>224</v>
      </c>
      <c r="D204" s="3" t="s">
        <v>225</v>
      </c>
      <c r="E204" s="3" t="s">
        <v>51</v>
      </c>
      <c r="F204" s="3" t="s">
        <v>78</v>
      </c>
      <c r="G204" s="3">
        <v>18</v>
      </c>
      <c r="H204" s="3" t="s">
        <v>22</v>
      </c>
      <c r="I204" s="3" t="s">
        <v>239</v>
      </c>
      <c r="J204" s="3" t="s">
        <v>238</v>
      </c>
      <c r="K204" s="3" t="s">
        <v>246</v>
      </c>
      <c r="L204" s="3"/>
      <c r="M204" s="3"/>
    </row>
    <row r="205" spans="1:13" x14ac:dyDescent="0.25">
      <c r="A205" s="3" t="s">
        <v>0</v>
      </c>
      <c r="B205" s="3" t="s">
        <v>5</v>
      </c>
      <c r="C205" s="3" t="s">
        <v>224</v>
      </c>
      <c r="D205" s="3" t="s">
        <v>225</v>
      </c>
      <c r="E205" s="3" t="s">
        <v>51</v>
      </c>
      <c r="F205" s="3" t="s">
        <v>78</v>
      </c>
      <c r="G205" s="3">
        <v>18</v>
      </c>
      <c r="H205" s="3" t="s">
        <v>22</v>
      </c>
      <c r="I205" s="3" t="s">
        <v>237</v>
      </c>
      <c r="J205" s="3" t="s">
        <v>238</v>
      </c>
      <c r="K205" s="3" t="s">
        <v>1997</v>
      </c>
      <c r="L205" s="3"/>
      <c r="M205" s="3"/>
    </row>
    <row r="206" spans="1:13" x14ac:dyDescent="0.25">
      <c r="A206" s="3" t="s">
        <v>0</v>
      </c>
      <c r="B206" s="3" t="s">
        <v>6</v>
      </c>
      <c r="C206" s="3" t="s">
        <v>228</v>
      </c>
      <c r="D206" s="3" t="s">
        <v>229</v>
      </c>
      <c r="E206" s="3" t="s">
        <v>51</v>
      </c>
      <c r="F206" s="3" t="s">
        <v>52</v>
      </c>
      <c r="G206" s="3">
        <v>109</v>
      </c>
      <c r="H206" s="3" t="s">
        <v>21</v>
      </c>
      <c r="I206" s="3" t="s">
        <v>239</v>
      </c>
      <c r="J206" s="3" t="s">
        <v>238</v>
      </c>
      <c r="K206" s="3" t="s">
        <v>246</v>
      </c>
      <c r="L206" s="3"/>
      <c r="M206" s="3"/>
    </row>
    <row r="207" spans="1:13" x14ac:dyDescent="0.25">
      <c r="A207" s="3" t="s">
        <v>0</v>
      </c>
      <c r="B207" s="3" t="s">
        <v>6</v>
      </c>
      <c r="C207" s="3" t="s">
        <v>228</v>
      </c>
      <c r="D207" s="3" t="s">
        <v>229</v>
      </c>
      <c r="E207" s="3" t="s">
        <v>51</v>
      </c>
      <c r="F207" s="3" t="s">
        <v>52</v>
      </c>
      <c r="G207" s="3">
        <v>109</v>
      </c>
      <c r="H207" s="3" t="s">
        <v>21</v>
      </c>
      <c r="I207" s="3" t="s">
        <v>237</v>
      </c>
      <c r="J207" s="3" t="s">
        <v>238</v>
      </c>
      <c r="K207" s="3" t="s">
        <v>1997</v>
      </c>
      <c r="L207" s="3"/>
      <c r="M207" s="3"/>
    </row>
    <row r="208" spans="1:13" x14ac:dyDescent="0.25">
      <c r="A208" s="3" t="s">
        <v>0</v>
      </c>
      <c r="B208" s="3" t="s">
        <v>6</v>
      </c>
      <c r="C208" s="3" t="s">
        <v>228</v>
      </c>
      <c r="D208" s="3" t="s">
        <v>229</v>
      </c>
      <c r="E208" s="3" t="s">
        <v>51</v>
      </c>
      <c r="F208" s="3" t="s">
        <v>52</v>
      </c>
      <c r="G208" s="3">
        <v>109</v>
      </c>
      <c r="H208" s="3" t="s">
        <v>22</v>
      </c>
      <c r="I208" s="3" t="s">
        <v>239</v>
      </c>
      <c r="J208" s="3" t="s">
        <v>238</v>
      </c>
      <c r="K208" s="3" t="s">
        <v>1997</v>
      </c>
      <c r="L208" s="3"/>
      <c r="M208" s="3"/>
    </row>
    <row r="209" spans="1:13" x14ac:dyDescent="0.25">
      <c r="A209" s="3" t="s">
        <v>0</v>
      </c>
      <c r="B209" s="3" t="s">
        <v>6</v>
      </c>
      <c r="C209" s="3" t="s">
        <v>228</v>
      </c>
      <c r="D209" s="3" t="s">
        <v>229</v>
      </c>
      <c r="E209" s="3" t="s">
        <v>51</v>
      </c>
      <c r="F209" s="3" t="s">
        <v>52</v>
      </c>
      <c r="G209" s="3">
        <v>109</v>
      </c>
      <c r="H209" s="3" t="s">
        <v>22</v>
      </c>
      <c r="I209" s="3" t="s">
        <v>237</v>
      </c>
      <c r="J209" s="3" t="s">
        <v>238</v>
      </c>
      <c r="K209" s="3" t="s">
        <v>1</v>
      </c>
      <c r="L209" s="3"/>
      <c r="M209" s="3"/>
    </row>
    <row r="210" spans="1:13" x14ac:dyDescent="0.25">
      <c r="A210" s="3" t="s">
        <v>0</v>
      </c>
      <c r="B210" s="3" t="s">
        <v>5</v>
      </c>
      <c r="C210" s="3" t="s">
        <v>208</v>
      </c>
      <c r="D210" s="3" t="s">
        <v>209</v>
      </c>
      <c r="E210" s="3" t="s">
        <v>51</v>
      </c>
      <c r="F210" s="3" t="s">
        <v>52</v>
      </c>
      <c r="G210" s="3">
        <v>88</v>
      </c>
      <c r="H210" s="3" t="s">
        <v>21</v>
      </c>
      <c r="I210" s="3" t="s">
        <v>239</v>
      </c>
      <c r="J210" s="3" t="s">
        <v>238</v>
      </c>
      <c r="K210" s="3" t="s">
        <v>243</v>
      </c>
      <c r="L210" s="3"/>
      <c r="M210" s="3"/>
    </row>
    <row r="211" spans="1:13" x14ac:dyDescent="0.25">
      <c r="A211" s="3" t="s">
        <v>0</v>
      </c>
      <c r="B211" s="3" t="s">
        <v>5</v>
      </c>
      <c r="C211" s="3" t="s">
        <v>208</v>
      </c>
      <c r="D211" s="3" t="s">
        <v>209</v>
      </c>
      <c r="E211" s="3" t="s">
        <v>51</v>
      </c>
      <c r="F211" s="3" t="s">
        <v>52</v>
      </c>
      <c r="G211" s="3">
        <v>88</v>
      </c>
      <c r="H211" s="3" t="s">
        <v>21</v>
      </c>
      <c r="I211" s="3" t="s">
        <v>237</v>
      </c>
      <c r="J211" s="3" t="s">
        <v>238</v>
      </c>
      <c r="K211" s="3" t="s">
        <v>245</v>
      </c>
      <c r="L211" s="3"/>
      <c r="M211" s="3"/>
    </row>
    <row r="212" spans="1:13" x14ac:dyDescent="0.25">
      <c r="A212" s="3" t="s">
        <v>0</v>
      </c>
      <c r="B212" s="3" t="s">
        <v>5</v>
      </c>
      <c r="C212" s="3" t="s">
        <v>208</v>
      </c>
      <c r="D212" s="3" t="s">
        <v>209</v>
      </c>
      <c r="E212" s="3" t="s">
        <v>51</v>
      </c>
      <c r="F212" s="3" t="s">
        <v>52</v>
      </c>
      <c r="G212" s="3">
        <v>88</v>
      </c>
      <c r="H212" s="3" t="s">
        <v>22</v>
      </c>
      <c r="I212" s="3" t="s">
        <v>239</v>
      </c>
      <c r="J212" s="3" t="s">
        <v>238</v>
      </c>
      <c r="K212" s="3" t="s">
        <v>1997</v>
      </c>
      <c r="L212" s="3"/>
      <c r="M212" s="3"/>
    </row>
    <row r="213" spans="1:13" x14ac:dyDescent="0.25">
      <c r="A213" s="3" t="s">
        <v>0</v>
      </c>
      <c r="B213" s="3" t="s">
        <v>5</v>
      </c>
      <c r="C213" s="3" t="s">
        <v>208</v>
      </c>
      <c r="D213" s="3" t="s">
        <v>209</v>
      </c>
      <c r="E213" s="3" t="s">
        <v>51</v>
      </c>
      <c r="F213" s="3" t="s">
        <v>52</v>
      </c>
      <c r="G213" s="3">
        <v>88</v>
      </c>
      <c r="H213" s="3" t="s">
        <v>22</v>
      </c>
      <c r="I213" s="3" t="s">
        <v>237</v>
      </c>
      <c r="J213" s="3" t="s">
        <v>238</v>
      </c>
      <c r="K213" s="3" t="s">
        <v>245</v>
      </c>
      <c r="L213" s="3"/>
      <c r="M213" s="3"/>
    </row>
    <row r="214" spans="1:13" x14ac:dyDescent="0.25">
      <c r="A214" s="3" t="s">
        <v>0</v>
      </c>
      <c r="B214" s="3" t="s">
        <v>4</v>
      </c>
      <c r="C214" s="3" t="s">
        <v>216</v>
      </c>
      <c r="D214" s="3" t="s">
        <v>217</v>
      </c>
      <c r="E214" s="3" t="s">
        <v>51</v>
      </c>
      <c r="F214" s="3" t="s">
        <v>78</v>
      </c>
      <c r="G214" s="3">
        <v>21</v>
      </c>
      <c r="H214" s="3" t="s">
        <v>21</v>
      </c>
      <c r="I214" s="3" t="s">
        <v>239</v>
      </c>
      <c r="J214" s="3" t="s">
        <v>238</v>
      </c>
      <c r="K214" s="3" t="s">
        <v>246</v>
      </c>
      <c r="L214" s="3"/>
      <c r="M214" s="3"/>
    </row>
    <row r="215" spans="1:13" x14ac:dyDescent="0.25">
      <c r="A215" s="3" t="s">
        <v>0</v>
      </c>
      <c r="B215" s="3" t="s">
        <v>4</v>
      </c>
      <c r="C215" s="3" t="s">
        <v>216</v>
      </c>
      <c r="D215" s="3" t="s">
        <v>217</v>
      </c>
      <c r="E215" s="3" t="s">
        <v>51</v>
      </c>
      <c r="F215" s="3" t="s">
        <v>78</v>
      </c>
      <c r="G215" s="3">
        <v>21</v>
      </c>
      <c r="H215" s="3" t="s">
        <v>21</v>
      </c>
      <c r="I215" s="3" t="s">
        <v>237</v>
      </c>
      <c r="J215" s="3" t="s">
        <v>238</v>
      </c>
      <c r="K215" s="3" t="s">
        <v>1997</v>
      </c>
      <c r="L215" s="3"/>
      <c r="M215" s="3"/>
    </row>
    <row r="216" spans="1:13" x14ac:dyDescent="0.25">
      <c r="A216" s="3" t="s">
        <v>0</v>
      </c>
      <c r="B216" s="3" t="s">
        <v>4</v>
      </c>
      <c r="C216" s="3" t="s">
        <v>216</v>
      </c>
      <c r="D216" s="3" t="s">
        <v>217</v>
      </c>
      <c r="E216" s="3" t="s">
        <v>51</v>
      </c>
      <c r="F216" s="3" t="s">
        <v>78</v>
      </c>
      <c r="G216" s="3">
        <v>21</v>
      </c>
      <c r="H216" s="3" t="s">
        <v>22</v>
      </c>
      <c r="I216" s="3" t="s">
        <v>239</v>
      </c>
      <c r="J216" s="3" t="s">
        <v>238</v>
      </c>
      <c r="K216" s="3" t="s">
        <v>1997</v>
      </c>
      <c r="L216" s="3"/>
      <c r="M216" s="3"/>
    </row>
    <row r="217" spans="1:13" x14ac:dyDescent="0.25">
      <c r="A217" s="3" t="s">
        <v>0</v>
      </c>
      <c r="B217" s="3" t="s">
        <v>4</v>
      </c>
      <c r="C217" s="3" t="s">
        <v>216</v>
      </c>
      <c r="D217" s="3" t="s">
        <v>217</v>
      </c>
      <c r="E217" s="3" t="s">
        <v>51</v>
      </c>
      <c r="F217" s="3" t="s">
        <v>78</v>
      </c>
      <c r="G217" s="3">
        <v>21</v>
      </c>
      <c r="H217" s="3" t="s">
        <v>22</v>
      </c>
      <c r="I217" s="3" t="s">
        <v>237</v>
      </c>
      <c r="J217" s="3" t="s">
        <v>238</v>
      </c>
      <c r="K217" s="3" t="s">
        <v>241</v>
      </c>
      <c r="L217" s="3"/>
      <c r="M217" s="3"/>
    </row>
    <row r="218" spans="1:13" x14ac:dyDescent="0.25">
      <c r="A218" s="3" t="s">
        <v>0</v>
      </c>
      <c r="B218" s="3" t="s">
        <v>4</v>
      </c>
      <c r="C218" s="3" t="s">
        <v>218</v>
      </c>
      <c r="D218" s="3" t="s">
        <v>219</v>
      </c>
      <c r="E218" s="3" t="s">
        <v>51</v>
      </c>
      <c r="F218" s="3" t="s">
        <v>78</v>
      </c>
      <c r="G218" s="3">
        <v>14</v>
      </c>
      <c r="H218" s="3" t="s">
        <v>21</v>
      </c>
      <c r="I218" s="3" t="s">
        <v>239</v>
      </c>
      <c r="J218" s="3" t="s">
        <v>238</v>
      </c>
      <c r="K218" s="3" t="s">
        <v>246</v>
      </c>
      <c r="L218" s="3"/>
      <c r="M218" s="3"/>
    </row>
    <row r="219" spans="1:13" x14ac:dyDescent="0.25">
      <c r="A219" s="3" t="s">
        <v>0</v>
      </c>
      <c r="B219" s="3" t="s">
        <v>4</v>
      </c>
      <c r="C219" s="3" t="s">
        <v>218</v>
      </c>
      <c r="D219" s="3" t="s">
        <v>219</v>
      </c>
      <c r="E219" s="3" t="s">
        <v>51</v>
      </c>
      <c r="F219" s="3" t="s">
        <v>78</v>
      </c>
      <c r="G219" s="3">
        <v>14</v>
      </c>
      <c r="H219" s="3" t="s">
        <v>21</v>
      </c>
      <c r="I219" s="3" t="s">
        <v>237</v>
      </c>
      <c r="J219" s="3" t="s">
        <v>238</v>
      </c>
      <c r="K219" s="3" t="s">
        <v>243</v>
      </c>
      <c r="L219" s="3"/>
      <c r="M219" s="3"/>
    </row>
    <row r="220" spans="1:13" x14ac:dyDescent="0.25">
      <c r="A220" s="3" t="s">
        <v>0</v>
      </c>
      <c r="B220" s="3" t="s">
        <v>4</v>
      </c>
      <c r="C220" s="3" t="s">
        <v>218</v>
      </c>
      <c r="D220" s="3" t="s">
        <v>219</v>
      </c>
      <c r="E220" s="3" t="s">
        <v>51</v>
      </c>
      <c r="F220" s="3" t="s">
        <v>78</v>
      </c>
      <c r="G220" s="3">
        <v>14</v>
      </c>
      <c r="H220" s="3" t="s">
        <v>22</v>
      </c>
      <c r="I220" s="3" t="s">
        <v>239</v>
      </c>
      <c r="J220" s="3" t="s">
        <v>238</v>
      </c>
      <c r="K220" s="3" t="s">
        <v>1997</v>
      </c>
      <c r="L220" s="3"/>
      <c r="M220" s="3"/>
    </row>
    <row r="221" spans="1:13" x14ac:dyDescent="0.25">
      <c r="A221" s="3" t="s">
        <v>0</v>
      </c>
      <c r="B221" s="3" t="s">
        <v>4</v>
      </c>
      <c r="C221" s="3" t="s">
        <v>218</v>
      </c>
      <c r="D221" s="3" t="s">
        <v>219</v>
      </c>
      <c r="E221" s="3" t="s">
        <v>51</v>
      </c>
      <c r="F221" s="3" t="s">
        <v>78</v>
      </c>
      <c r="G221" s="3">
        <v>14</v>
      </c>
      <c r="H221" s="3" t="s">
        <v>22</v>
      </c>
      <c r="I221" s="3" t="s">
        <v>237</v>
      </c>
      <c r="J221" s="3" t="s">
        <v>238</v>
      </c>
      <c r="K221" s="3" t="s">
        <v>1999</v>
      </c>
      <c r="L221" s="3"/>
      <c r="M221" s="3"/>
    </row>
    <row r="222" spans="1:13" x14ac:dyDescent="0.25">
      <c r="A222" s="3" t="s">
        <v>0</v>
      </c>
      <c r="B222" s="3" t="s">
        <v>4</v>
      </c>
      <c r="C222" s="3" t="s">
        <v>206</v>
      </c>
      <c r="D222" s="3" t="s">
        <v>207</v>
      </c>
      <c r="E222" s="3" t="s">
        <v>51</v>
      </c>
      <c r="F222" s="3" t="s">
        <v>52</v>
      </c>
      <c r="G222" s="3">
        <v>7</v>
      </c>
      <c r="H222" s="3" t="s">
        <v>21</v>
      </c>
      <c r="I222" s="3" t="s">
        <v>239</v>
      </c>
      <c r="J222" s="3" t="s">
        <v>238</v>
      </c>
      <c r="K222" s="3" t="s">
        <v>1997</v>
      </c>
      <c r="L222" s="3"/>
      <c r="M222" s="3"/>
    </row>
    <row r="223" spans="1:13" x14ac:dyDescent="0.25">
      <c r="A223" s="3" t="s">
        <v>0</v>
      </c>
      <c r="B223" s="3" t="s">
        <v>4</v>
      </c>
      <c r="C223" s="3" t="s">
        <v>206</v>
      </c>
      <c r="D223" s="3" t="s">
        <v>207</v>
      </c>
      <c r="E223" s="3" t="s">
        <v>51</v>
      </c>
      <c r="F223" s="3" t="s">
        <v>52</v>
      </c>
      <c r="G223" s="3">
        <v>7</v>
      </c>
      <c r="H223" s="3" t="s">
        <v>21</v>
      </c>
      <c r="I223" s="3" t="s">
        <v>237</v>
      </c>
      <c r="J223" s="3" t="s">
        <v>238</v>
      </c>
      <c r="K223" s="3" t="s">
        <v>243</v>
      </c>
      <c r="L223" s="3"/>
      <c r="M223" s="3"/>
    </row>
    <row r="224" spans="1:13" x14ac:dyDescent="0.25">
      <c r="A224" s="3" t="s">
        <v>0</v>
      </c>
      <c r="B224" s="3" t="s">
        <v>4</v>
      </c>
      <c r="C224" s="3" t="s">
        <v>206</v>
      </c>
      <c r="D224" s="3" t="s">
        <v>207</v>
      </c>
      <c r="E224" s="3" t="s">
        <v>51</v>
      </c>
      <c r="F224" s="3" t="s">
        <v>52</v>
      </c>
      <c r="G224" s="3">
        <v>7</v>
      </c>
      <c r="H224" s="3" t="s">
        <v>22</v>
      </c>
      <c r="I224" s="3" t="s">
        <v>239</v>
      </c>
      <c r="J224" s="3" t="s">
        <v>238</v>
      </c>
      <c r="K224" s="3" t="s">
        <v>1997</v>
      </c>
      <c r="L224" s="3"/>
      <c r="M224" s="3"/>
    </row>
    <row r="225" spans="1:13" x14ac:dyDescent="0.25">
      <c r="A225" s="3" t="s">
        <v>0</v>
      </c>
      <c r="B225" s="3" t="s">
        <v>4</v>
      </c>
      <c r="C225" s="3" t="s">
        <v>206</v>
      </c>
      <c r="D225" s="3" t="s">
        <v>207</v>
      </c>
      <c r="E225" s="3" t="s">
        <v>51</v>
      </c>
      <c r="F225" s="3" t="s">
        <v>52</v>
      </c>
      <c r="G225" s="3">
        <v>7</v>
      </c>
      <c r="H225" s="3" t="s">
        <v>22</v>
      </c>
      <c r="I225" s="3" t="s">
        <v>237</v>
      </c>
      <c r="J225" s="3" t="s">
        <v>238</v>
      </c>
      <c r="K225" s="3" t="s">
        <v>243</v>
      </c>
      <c r="L225" s="3"/>
      <c r="M225" s="3"/>
    </row>
    <row r="226" spans="1:13" x14ac:dyDescent="0.25">
      <c r="A226" s="3" t="s">
        <v>0</v>
      </c>
      <c r="B226" s="3" t="s">
        <v>4</v>
      </c>
      <c r="C226" s="3" t="s">
        <v>60</v>
      </c>
      <c r="D226" s="3" t="s">
        <v>61</v>
      </c>
      <c r="E226" s="3" t="s">
        <v>51</v>
      </c>
      <c r="F226" s="3" t="s">
        <v>52</v>
      </c>
      <c r="G226" s="3">
        <v>6</v>
      </c>
      <c r="H226" s="3" t="s">
        <v>21</v>
      </c>
      <c r="I226" s="3" t="s">
        <v>239</v>
      </c>
      <c r="J226" s="3" t="s">
        <v>238</v>
      </c>
      <c r="K226" s="3" t="s">
        <v>1997</v>
      </c>
      <c r="L226" s="3"/>
      <c r="M226" s="3"/>
    </row>
    <row r="227" spans="1:13" x14ac:dyDescent="0.25">
      <c r="A227" s="3" t="s">
        <v>0</v>
      </c>
      <c r="B227" s="3" t="s">
        <v>4</v>
      </c>
      <c r="C227" s="3" t="s">
        <v>60</v>
      </c>
      <c r="D227" s="3" t="s">
        <v>61</v>
      </c>
      <c r="E227" s="3" t="s">
        <v>51</v>
      </c>
      <c r="F227" s="3" t="s">
        <v>52</v>
      </c>
      <c r="G227" s="3">
        <v>6</v>
      </c>
      <c r="H227" s="3" t="s">
        <v>21</v>
      </c>
      <c r="I227" s="3" t="s">
        <v>237</v>
      </c>
      <c r="J227" s="3" t="s">
        <v>238</v>
      </c>
      <c r="K227" s="3" t="s">
        <v>1</v>
      </c>
      <c r="L227" s="3"/>
      <c r="M227" s="3"/>
    </row>
    <row r="228" spans="1:13" x14ac:dyDescent="0.25">
      <c r="A228" s="3" t="s">
        <v>0</v>
      </c>
      <c r="B228" s="3" t="s">
        <v>4</v>
      </c>
      <c r="C228" s="3" t="s">
        <v>60</v>
      </c>
      <c r="D228" s="3" t="s">
        <v>61</v>
      </c>
      <c r="E228" s="3" t="s">
        <v>51</v>
      </c>
      <c r="F228" s="3" t="s">
        <v>52</v>
      </c>
      <c r="G228" s="3">
        <v>6</v>
      </c>
      <c r="H228" s="3" t="s">
        <v>22</v>
      </c>
      <c r="I228" s="3" t="s">
        <v>239</v>
      </c>
      <c r="J228" s="3" t="s">
        <v>238</v>
      </c>
      <c r="K228" s="3" t="s">
        <v>1997</v>
      </c>
      <c r="L228" s="3"/>
      <c r="M228" s="3"/>
    </row>
    <row r="229" spans="1:13" x14ac:dyDescent="0.25">
      <c r="A229" s="3" t="s">
        <v>0</v>
      </c>
      <c r="B229" s="3" t="s">
        <v>4</v>
      </c>
      <c r="C229" s="3" t="s">
        <v>60</v>
      </c>
      <c r="D229" s="3" t="s">
        <v>61</v>
      </c>
      <c r="E229" s="3" t="s">
        <v>51</v>
      </c>
      <c r="F229" s="3" t="s">
        <v>52</v>
      </c>
      <c r="G229" s="3">
        <v>6</v>
      </c>
      <c r="H229" s="3" t="s">
        <v>22</v>
      </c>
      <c r="I229" s="3" t="s">
        <v>237</v>
      </c>
      <c r="J229" s="3" t="s">
        <v>238</v>
      </c>
      <c r="K229" s="3" t="s">
        <v>1</v>
      </c>
      <c r="L229" s="3"/>
      <c r="M229" s="3"/>
    </row>
    <row r="230" spans="1:13" x14ac:dyDescent="0.25">
      <c r="A230" s="3" t="s">
        <v>0</v>
      </c>
      <c r="B230" s="3" t="s">
        <v>5</v>
      </c>
      <c r="C230" s="3" t="s">
        <v>210</v>
      </c>
      <c r="D230" s="3" t="s">
        <v>211</v>
      </c>
      <c r="E230" s="3" t="s">
        <v>51</v>
      </c>
      <c r="F230" s="3" t="s">
        <v>52</v>
      </c>
      <c r="G230" s="3">
        <v>143</v>
      </c>
      <c r="H230" s="3" t="s">
        <v>21</v>
      </c>
      <c r="I230" s="3" t="s">
        <v>239</v>
      </c>
      <c r="J230" s="3" t="s">
        <v>238</v>
      </c>
      <c r="K230" s="3" t="s">
        <v>246</v>
      </c>
      <c r="L230" s="3"/>
      <c r="M230" s="3"/>
    </row>
    <row r="231" spans="1:13" x14ac:dyDescent="0.25">
      <c r="A231" s="3" t="s">
        <v>0</v>
      </c>
      <c r="B231" s="3" t="s">
        <v>5</v>
      </c>
      <c r="C231" s="3" t="s">
        <v>210</v>
      </c>
      <c r="D231" s="3" t="s">
        <v>211</v>
      </c>
      <c r="E231" s="3" t="s">
        <v>51</v>
      </c>
      <c r="F231" s="3" t="s">
        <v>52</v>
      </c>
      <c r="G231" s="3">
        <v>143</v>
      </c>
      <c r="H231" s="3" t="s">
        <v>21</v>
      </c>
      <c r="I231" s="3" t="s">
        <v>237</v>
      </c>
      <c r="J231" s="3" t="s">
        <v>238</v>
      </c>
      <c r="K231" s="3" t="s">
        <v>1997</v>
      </c>
      <c r="L231" s="3"/>
      <c r="M231" s="3"/>
    </row>
    <row r="232" spans="1:13" x14ac:dyDescent="0.25">
      <c r="A232" s="3" t="s">
        <v>0</v>
      </c>
      <c r="B232" s="3" t="s">
        <v>5</v>
      </c>
      <c r="C232" s="3" t="s">
        <v>210</v>
      </c>
      <c r="D232" s="3" t="s">
        <v>211</v>
      </c>
      <c r="E232" s="3" t="s">
        <v>51</v>
      </c>
      <c r="F232" s="3" t="s">
        <v>52</v>
      </c>
      <c r="G232" s="3">
        <v>143</v>
      </c>
      <c r="H232" s="3" t="s">
        <v>22</v>
      </c>
      <c r="I232" s="3" t="s">
        <v>239</v>
      </c>
      <c r="J232" s="3" t="s">
        <v>238</v>
      </c>
      <c r="K232" s="3" t="s">
        <v>1997</v>
      </c>
      <c r="L232" s="3"/>
      <c r="M232" s="3"/>
    </row>
    <row r="233" spans="1:13" x14ac:dyDescent="0.25">
      <c r="A233" s="3" t="s">
        <v>0</v>
      </c>
      <c r="B233" s="3" t="s">
        <v>5</v>
      </c>
      <c r="C233" s="3" t="s">
        <v>210</v>
      </c>
      <c r="D233" s="3" t="s">
        <v>211</v>
      </c>
      <c r="E233" s="3" t="s">
        <v>51</v>
      </c>
      <c r="F233" s="3" t="s">
        <v>52</v>
      </c>
      <c r="G233" s="3">
        <v>143</v>
      </c>
      <c r="H233" s="3" t="s">
        <v>22</v>
      </c>
      <c r="I233" s="3" t="s">
        <v>237</v>
      </c>
      <c r="J233" s="3" t="s">
        <v>238</v>
      </c>
      <c r="K233" s="3" t="s">
        <v>242</v>
      </c>
      <c r="L233" s="3"/>
      <c r="M233" s="3"/>
    </row>
    <row r="234" spans="1:13" x14ac:dyDescent="0.25">
      <c r="A234" s="3" t="s">
        <v>0</v>
      </c>
      <c r="B234" s="3" t="s">
        <v>5</v>
      </c>
      <c r="C234" s="3" t="s">
        <v>214</v>
      </c>
      <c r="D234" s="3" t="s">
        <v>215</v>
      </c>
      <c r="E234" s="3" t="s">
        <v>51</v>
      </c>
      <c r="F234" s="3" t="s">
        <v>52</v>
      </c>
      <c r="G234" s="3">
        <v>44</v>
      </c>
      <c r="H234" s="3" t="s">
        <v>21</v>
      </c>
      <c r="I234" s="3" t="s">
        <v>239</v>
      </c>
      <c r="J234" s="3" t="s">
        <v>238</v>
      </c>
      <c r="K234" s="3" t="s">
        <v>246</v>
      </c>
      <c r="L234" s="3"/>
      <c r="M234" s="3"/>
    </row>
    <row r="235" spans="1:13" x14ac:dyDescent="0.25">
      <c r="A235" s="3" t="s">
        <v>0</v>
      </c>
      <c r="B235" s="3" t="s">
        <v>5</v>
      </c>
      <c r="C235" s="3" t="s">
        <v>214</v>
      </c>
      <c r="D235" s="3" t="s">
        <v>215</v>
      </c>
      <c r="E235" s="3" t="s">
        <v>51</v>
      </c>
      <c r="F235" s="3" t="s">
        <v>52</v>
      </c>
      <c r="G235" s="3">
        <v>44</v>
      </c>
      <c r="H235" s="3" t="s">
        <v>21</v>
      </c>
      <c r="I235" s="3" t="s">
        <v>237</v>
      </c>
      <c r="J235" s="3" t="s">
        <v>238</v>
      </c>
      <c r="K235" s="3" t="s">
        <v>243</v>
      </c>
      <c r="L235" s="3"/>
      <c r="M235" s="3"/>
    </row>
    <row r="236" spans="1:13" x14ac:dyDescent="0.25">
      <c r="A236" s="3" t="s">
        <v>0</v>
      </c>
      <c r="B236" s="3" t="s">
        <v>5</v>
      </c>
      <c r="C236" s="3" t="s">
        <v>214</v>
      </c>
      <c r="D236" s="3" t="s">
        <v>215</v>
      </c>
      <c r="E236" s="3" t="s">
        <v>51</v>
      </c>
      <c r="F236" s="3" t="s">
        <v>52</v>
      </c>
      <c r="G236" s="3">
        <v>44</v>
      </c>
      <c r="H236" s="3" t="s">
        <v>22</v>
      </c>
      <c r="I236" s="3" t="s">
        <v>239</v>
      </c>
      <c r="J236" s="3" t="s">
        <v>238</v>
      </c>
      <c r="K236" s="3" t="s">
        <v>1997</v>
      </c>
      <c r="L236" s="3"/>
      <c r="M236" s="3"/>
    </row>
    <row r="237" spans="1:13" x14ac:dyDescent="0.25">
      <c r="A237" s="3" t="s">
        <v>0</v>
      </c>
      <c r="B237" s="3" t="s">
        <v>5</v>
      </c>
      <c r="C237" s="3" t="s">
        <v>214</v>
      </c>
      <c r="D237" s="3" t="s">
        <v>215</v>
      </c>
      <c r="E237" s="3" t="s">
        <v>51</v>
      </c>
      <c r="F237" s="3" t="s">
        <v>52</v>
      </c>
      <c r="G237" s="3">
        <v>44</v>
      </c>
      <c r="H237" s="3" t="s">
        <v>22</v>
      </c>
      <c r="I237" s="3" t="s">
        <v>237</v>
      </c>
      <c r="J237" s="3" t="s">
        <v>238</v>
      </c>
      <c r="K237" s="3" t="s">
        <v>1999</v>
      </c>
      <c r="L237" s="3"/>
      <c r="M237" s="3"/>
    </row>
    <row r="238" spans="1:13" x14ac:dyDescent="0.25">
      <c r="A238" s="3" t="s">
        <v>0</v>
      </c>
      <c r="B238" s="3" t="s">
        <v>5</v>
      </c>
      <c r="C238" s="3" t="s">
        <v>220</v>
      </c>
      <c r="D238" s="3" t="s">
        <v>221</v>
      </c>
      <c r="E238" s="3" t="s">
        <v>51</v>
      </c>
      <c r="F238" s="3" t="s">
        <v>78</v>
      </c>
      <c r="G238" s="3">
        <v>99</v>
      </c>
      <c r="H238" s="3" t="s">
        <v>21</v>
      </c>
      <c r="I238" s="3" t="s">
        <v>239</v>
      </c>
      <c r="J238" s="3" t="s">
        <v>238</v>
      </c>
      <c r="K238" s="3" t="s">
        <v>246</v>
      </c>
      <c r="L238" s="3"/>
      <c r="M238" s="3"/>
    </row>
    <row r="239" spans="1:13" x14ac:dyDescent="0.25">
      <c r="A239" s="3" t="s">
        <v>0</v>
      </c>
      <c r="B239" s="3" t="s">
        <v>5</v>
      </c>
      <c r="C239" s="3" t="s">
        <v>220</v>
      </c>
      <c r="D239" s="3" t="s">
        <v>221</v>
      </c>
      <c r="E239" s="3" t="s">
        <v>51</v>
      </c>
      <c r="F239" s="3" t="s">
        <v>78</v>
      </c>
      <c r="G239" s="3">
        <v>99</v>
      </c>
      <c r="H239" s="3" t="s">
        <v>21</v>
      </c>
      <c r="I239" s="3" t="s">
        <v>237</v>
      </c>
      <c r="J239" s="3" t="s">
        <v>238</v>
      </c>
      <c r="K239" s="3" t="s">
        <v>245</v>
      </c>
      <c r="L239" s="3"/>
      <c r="M239" s="3"/>
    </row>
    <row r="240" spans="1:13" x14ac:dyDescent="0.25">
      <c r="A240" s="3" t="s">
        <v>0</v>
      </c>
      <c r="B240" s="3" t="s">
        <v>5</v>
      </c>
      <c r="C240" s="3" t="s">
        <v>220</v>
      </c>
      <c r="D240" s="3" t="s">
        <v>221</v>
      </c>
      <c r="E240" s="3" t="s">
        <v>51</v>
      </c>
      <c r="F240" s="3" t="s">
        <v>78</v>
      </c>
      <c r="G240" s="3">
        <v>99</v>
      </c>
      <c r="H240" s="3" t="s">
        <v>22</v>
      </c>
      <c r="I240" s="3" t="s">
        <v>239</v>
      </c>
      <c r="J240" s="3" t="s">
        <v>238</v>
      </c>
      <c r="K240" s="3" t="s">
        <v>1997</v>
      </c>
      <c r="L240" s="3"/>
      <c r="M240" s="3"/>
    </row>
    <row r="241" spans="1:13" x14ac:dyDescent="0.25">
      <c r="A241" s="3" t="s">
        <v>0</v>
      </c>
      <c r="B241" s="3" t="s">
        <v>5</v>
      </c>
      <c r="C241" s="3" t="s">
        <v>220</v>
      </c>
      <c r="D241" s="3" t="s">
        <v>221</v>
      </c>
      <c r="E241" s="3" t="s">
        <v>51</v>
      </c>
      <c r="F241" s="3" t="s">
        <v>78</v>
      </c>
      <c r="G241" s="3">
        <v>99</v>
      </c>
      <c r="H241" s="3" t="s">
        <v>22</v>
      </c>
      <c r="I241" s="3" t="s">
        <v>237</v>
      </c>
      <c r="J241" s="3" t="s">
        <v>238</v>
      </c>
      <c r="K241" s="3" t="s">
        <v>245</v>
      </c>
      <c r="L241" s="3"/>
      <c r="M241" s="3"/>
    </row>
    <row r="242" spans="1:13" x14ac:dyDescent="0.25">
      <c r="A242" s="3" t="s">
        <v>0</v>
      </c>
      <c r="B242" s="3" t="s">
        <v>5</v>
      </c>
      <c r="C242" s="3" t="s">
        <v>222</v>
      </c>
      <c r="D242" s="3" t="s">
        <v>223</v>
      </c>
      <c r="E242" s="3" t="s">
        <v>51</v>
      </c>
      <c r="F242" s="3" t="s">
        <v>52</v>
      </c>
      <c r="G242" s="3">
        <v>31</v>
      </c>
      <c r="H242" s="3" t="s">
        <v>21</v>
      </c>
      <c r="I242" s="3" t="s">
        <v>239</v>
      </c>
      <c r="J242" s="3" t="s">
        <v>238</v>
      </c>
      <c r="K242" s="3" t="s">
        <v>1997</v>
      </c>
      <c r="L242" s="3"/>
      <c r="M242" s="3"/>
    </row>
    <row r="243" spans="1:13" x14ac:dyDescent="0.25">
      <c r="A243" s="3" t="s">
        <v>0</v>
      </c>
      <c r="B243" s="3" t="s">
        <v>5</v>
      </c>
      <c r="C243" s="3" t="s">
        <v>222</v>
      </c>
      <c r="D243" s="3" t="s">
        <v>223</v>
      </c>
      <c r="E243" s="3" t="s">
        <v>51</v>
      </c>
      <c r="F243" s="3" t="s">
        <v>52</v>
      </c>
      <c r="G243" s="3">
        <v>31</v>
      </c>
      <c r="H243" s="3" t="s">
        <v>21</v>
      </c>
      <c r="I243" s="3" t="s">
        <v>237</v>
      </c>
      <c r="J243" s="3" t="s">
        <v>238</v>
      </c>
      <c r="K243" s="3" t="s">
        <v>245</v>
      </c>
      <c r="L243" s="3"/>
      <c r="M243" s="3"/>
    </row>
    <row r="244" spans="1:13" x14ac:dyDescent="0.25">
      <c r="A244" s="3" t="s">
        <v>0</v>
      </c>
      <c r="B244" s="3" t="s">
        <v>5</v>
      </c>
      <c r="C244" s="3" t="s">
        <v>222</v>
      </c>
      <c r="D244" s="3" t="s">
        <v>223</v>
      </c>
      <c r="E244" s="3" t="s">
        <v>51</v>
      </c>
      <c r="F244" s="3" t="s">
        <v>52</v>
      </c>
      <c r="G244" s="3">
        <v>31</v>
      </c>
      <c r="H244" s="3" t="s">
        <v>22</v>
      </c>
      <c r="I244" s="3" t="s">
        <v>239</v>
      </c>
      <c r="J244" s="3" t="s">
        <v>238</v>
      </c>
      <c r="K244" s="3" t="s">
        <v>246</v>
      </c>
      <c r="L244" s="3"/>
      <c r="M244" s="3"/>
    </row>
    <row r="245" spans="1:13" x14ac:dyDescent="0.25">
      <c r="A245" s="3" t="s">
        <v>0</v>
      </c>
      <c r="B245" s="3" t="s">
        <v>5</v>
      </c>
      <c r="C245" s="3" t="s">
        <v>222</v>
      </c>
      <c r="D245" s="3" t="s">
        <v>223</v>
      </c>
      <c r="E245" s="3" t="s">
        <v>51</v>
      </c>
      <c r="F245" s="3" t="s">
        <v>52</v>
      </c>
      <c r="G245" s="3">
        <v>31</v>
      </c>
      <c r="H245" s="3" t="s">
        <v>22</v>
      </c>
      <c r="I245" s="3" t="s">
        <v>237</v>
      </c>
      <c r="J245" s="3" t="s">
        <v>238</v>
      </c>
      <c r="K245" s="3" t="s">
        <v>1997</v>
      </c>
      <c r="L245" s="3"/>
      <c r="M245" s="3"/>
    </row>
    <row r="246" spans="1:13" x14ac:dyDescent="0.25">
      <c r="A246" s="3" t="s">
        <v>0</v>
      </c>
      <c r="B246" s="3" t="s">
        <v>5</v>
      </c>
      <c r="C246" s="3" t="s">
        <v>226</v>
      </c>
      <c r="D246" s="3" t="s">
        <v>227</v>
      </c>
      <c r="E246" s="3" t="s">
        <v>51</v>
      </c>
      <c r="F246" s="3" t="s">
        <v>52</v>
      </c>
      <c r="G246" s="3">
        <v>70</v>
      </c>
      <c r="H246" s="3" t="s">
        <v>21</v>
      </c>
      <c r="I246" s="3" t="s">
        <v>239</v>
      </c>
      <c r="J246" s="3" t="s">
        <v>238</v>
      </c>
      <c r="K246" s="3" t="s">
        <v>246</v>
      </c>
      <c r="L246" s="3"/>
      <c r="M246" s="3"/>
    </row>
    <row r="247" spans="1:13" x14ac:dyDescent="0.25">
      <c r="A247" s="3" t="s">
        <v>0</v>
      </c>
      <c r="B247" s="3" t="s">
        <v>5</v>
      </c>
      <c r="C247" s="3" t="s">
        <v>226</v>
      </c>
      <c r="D247" s="3" t="s">
        <v>227</v>
      </c>
      <c r="E247" s="3" t="s">
        <v>51</v>
      </c>
      <c r="F247" s="3" t="s">
        <v>52</v>
      </c>
      <c r="G247" s="3">
        <v>70</v>
      </c>
      <c r="H247" s="3" t="s">
        <v>21</v>
      </c>
      <c r="I247" s="3" t="s">
        <v>237</v>
      </c>
      <c r="J247" s="3" t="s">
        <v>238</v>
      </c>
      <c r="K247" s="3" t="s">
        <v>243</v>
      </c>
      <c r="L247" s="3"/>
      <c r="M247" s="3"/>
    </row>
    <row r="248" spans="1:13" x14ac:dyDescent="0.25">
      <c r="A248" s="3" t="s">
        <v>0</v>
      </c>
      <c r="B248" s="3" t="s">
        <v>5</v>
      </c>
      <c r="C248" s="3" t="s">
        <v>226</v>
      </c>
      <c r="D248" s="3" t="s">
        <v>227</v>
      </c>
      <c r="E248" s="3" t="s">
        <v>51</v>
      </c>
      <c r="F248" s="3" t="s">
        <v>52</v>
      </c>
      <c r="G248" s="3">
        <v>70</v>
      </c>
      <c r="H248" s="3" t="s">
        <v>22</v>
      </c>
      <c r="I248" s="3" t="s">
        <v>239</v>
      </c>
      <c r="J248" s="3" t="s">
        <v>238</v>
      </c>
      <c r="K248" s="3" t="s">
        <v>1997</v>
      </c>
      <c r="L248" s="3"/>
      <c r="M248" s="3"/>
    </row>
    <row r="249" spans="1:13" x14ac:dyDescent="0.25">
      <c r="A249" s="3" t="s">
        <v>0</v>
      </c>
      <c r="B249" s="3" t="s">
        <v>5</v>
      </c>
      <c r="C249" s="3" t="s">
        <v>226</v>
      </c>
      <c r="D249" s="3" t="s">
        <v>227</v>
      </c>
      <c r="E249" s="3" t="s">
        <v>51</v>
      </c>
      <c r="F249" s="3" t="s">
        <v>52</v>
      </c>
      <c r="G249" s="3">
        <v>70</v>
      </c>
      <c r="H249" s="3" t="s">
        <v>22</v>
      </c>
      <c r="I249" s="3" t="s">
        <v>237</v>
      </c>
      <c r="J249" s="3" t="s">
        <v>238</v>
      </c>
      <c r="K249" s="3" t="s">
        <v>245</v>
      </c>
      <c r="L249" s="3"/>
      <c r="M249" s="3"/>
    </row>
    <row r="250" spans="1:13" x14ac:dyDescent="0.25">
      <c r="A250" s="3" t="s">
        <v>0</v>
      </c>
      <c r="B250" s="3" t="s">
        <v>5</v>
      </c>
      <c r="C250" s="3" t="s">
        <v>212</v>
      </c>
      <c r="D250" s="3" t="s">
        <v>213</v>
      </c>
      <c r="E250" s="3" t="s">
        <v>51</v>
      </c>
      <c r="F250" s="3" t="s">
        <v>52</v>
      </c>
      <c r="G250" s="3">
        <v>91</v>
      </c>
      <c r="H250" s="3" t="s">
        <v>21</v>
      </c>
      <c r="I250" s="3" t="s">
        <v>239</v>
      </c>
      <c r="J250" s="3" t="s">
        <v>238</v>
      </c>
      <c r="K250" s="3" t="s">
        <v>246</v>
      </c>
      <c r="L250" s="3"/>
      <c r="M250" s="3"/>
    </row>
    <row r="251" spans="1:13" x14ac:dyDescent="0.25">
      <c r="A251" s="3" t="s">
        <v>0</v>
      </c>
      <c r="B251" s="3" t="s">
        <v>5</v>
      </c>
      <c r="C251" s="3" t="s">
        <v>212</v>
      </c>
      <c r="D251" s="3" t="s">
        <v>213</v>
      </c>
      <c r="E251" s="3" t="s">
        <v>51</v>
      </c>
      <c r="F251" s="3" t="s">
        <v>52</v>
      </c>
      <c r="G251" s="3">
        <v>91</v>
      </c>
      <c r="H251" s="3" t="s">
        <v>21</v>
      </c>
      <c r="I251" s="3" t="s">
        <v>237</v>
      </c>
      <c r="J251" s="3" t="s">
        <v>238</v>
      </c>
      <c r="K251" s="3" t="s">
        <v>1997</v>
      </c>
      <c r="L251" s="3"/>
      <c r="M251" s="3"/>
    </row>
    <row r="252" spans="1:13" x14ac:dyDescent="0.25">
      <c r="A252" s="3" t="s">
        <v>0</v>
      </c>
      <c r="B252" s="3" t="s">
        <v>5</v>
      </c>
      <c r="C252" s="3" t="s">
        <v>212</v>
      </c>
      <c r="D252" s="3" t="s">
        <v>213</v>
      </c>
      <c r="E252" s="3" t="s">
        <v>51</v>
      </c>
      <c r="F252" s="3" t="s">
        <v>52</v>
      </c>
      <c r="G252" s="3">
        <v>91</v>
      </c>
      <c r="H252" s="3" t="s">
        <v>22</v>
      </c>
      <c r="I252" s="3" t="s">
        <v>239</v>
      </c>
      <c r="J252" s="3" t="s">
        <v>238</v>
      </c>
      <c r="K252" s="3" t="s">
        <v>246</v>
      </c>
      <c r="L252" s="3"/>
      <c r="M252" s="3"/>
    </row>
    <row r="253" spans="1:13" x14ac:dyDescent="0.25">
      <c r="A253" s="3" t="s">
        <v>0</v>
      </c>
      <c r="B253" s="3" t="s">
        <v>5</v>
      </c>
      <c r="C253" s="3" t="s">
        <v>212</v>
      </c>
      <c r="D253" s="3" t="s">
        <v>213</v>
      </c>
      <c r="E253" s="3" t="s">
        <v>51</v>
      </c>
      <c r="F253" s="3" t="s">
        <v>52</v>
      </c>
      <c r="G253" s="3">
        <v>91</v>
      </c>
      <c r="H253" s="3" t="s">
        <v>22</v>
      </c>
      <c r="I253" s="3" t="s">
        <v>237</v>
      </c>
      <c r="J253" s="3" t="s">
        <v>238</v>
      </c>
      <c r="K253" s="3" t="s">
        <v>243</v>
      </c>
      <c r="L253" s="3"/>
      <c r="M253" s="3"/>
    </row>
    <row r="254" spans="1:13" x14ac:dyDescent="0.25">
      <c r="A254" s="3" t="s">
        <v>0</v>
      </c>
      <c r="B254" s="3" t="s">
        <v>6</v>
      </c>
      <c r="C254" s="3" t="s">
        <v>230</v>
      </c>
      <c r="D254" s="3" t="s">
        <v>231</v>
      </c>
      <c r="E254" s="3" t="s">
        <v>51</v>
      </c>
      <c r="F254" s="3" t="s">
        <v>52</v>
      </c>
      <c r="G254" s="3">
        <v>143</v>
      </c>
      <c r="H254" s="3" t="s">
        <v>21</v>
      </c>
      <c r="I254" s="3" t="s">
        <v>239</v>
      </c>
      <c r="J254" s="3" t="s">
        <v>238</v>
      </c>
      <c r="K254" s="3" t="s">
        <v>1998</v>
      </c>
      <c r="L254" s="3"/>
      <c r="M254" s="3"/>
    </row>
    <row r="255" spans="1:13" x14ac:dyDescent="0.25">
      <c r="A255" s="3" t="s">
        <v>0</v>
      </c>
      <c r="B255" s="3" t="s">
        <v>6</v>
      </c>
      <c r="C255" s="3" t="s">
        <v>230</v>
      </c>
      <c r="D255" s="3" t="s">
        <v>231</v>
      </c>
      <c r="E255" s="3" t="s">
        <v>51</v>
      </c>
      <c r="F255" s="3" t="s">
        <v>52</v>
      </c>
      <c r="G255" s="3">
        <v>143</v>
      </c>
      <c r="H255" s="3" t="s">
        <v>21</v>
      </c>
      <c r="I255" s="3" t="s">
        <v>237</v>
      </c>
      <c r="J255" s="3" t="s">
        <v>238</v>
      </c>
      <c r="K255" s="3" t="s">
        <v>246</v>
      </c>
      <c r="L255" s="3"/>
      <c r="M255" s="3"/>
    </row>
    <row r="256" spans="1:13" x14ac:dyDescent="0.25">
      <c r="A256" s="3" t="s">
        <v>0</v>
      </c>
      <c r="B256" s="3" t="s">
        <v>6</v>
      </c>
      <c r="C256" s="3" t="s">
        <v>230</v>
      </c>
      <c r="D256" s="3" t="s">
        <v>231</v>
      </c>
      <c r="E256" s="3" t="s">
        <v>51</v>
      </c>
      <c r="F256" s="3" t="s">
        <v>52</v>
      </c>
      <c r="G256" s="3">
        <v>143</v>
      </c>
      <c r="H256" s="3" t="s">
        <v>22</v>
      </c>
      <c r="I256" s="3" t="s">
        <v>239</v>
      </c>
      <c r="J256" s="3" t="s">
        <v>238</v>
      </c>
      <c r="K256" s="3" t="s">
        <v>1997</v>
      </c>
      <c r="L256" s="3"/>
      <c r="M256" s="3"/>
    </row>
    <row r="257" spans="1:13" x14ac:dyDescent="0.25">
      <c r="A257" s="3" t="s">
        <v>0</v>
      </c>
      <c r="B257" s="3" t="s">
        <v>6</v>
      </c>
      <c r="C257" s="3" t="s">
        <v>230</v>
      </c>
      <c r="D257" s="3" t="s">
        <v>231</v>
      </c>
      <c r="E257" s="3" t="s">
        <v>51</v>
      </c>
      <c r="F257" s="3" t="s">
        <v>52</v>
      </c>
      <c r="G257" s="3">
        <v>143</v>
      </c>
      <c r="H257" s="3" t="s">
        <v>22</v>
      </c>
      <c r="I257" s="3" t="s">
        <v>237</v>
      </c>
      <c r="J257" s="3" t="s">
        <v>238</v>
      </c>
      <c r="K257" s="3" t="s">
        <v>243</v>
      </c>
      <c r="L257" s="3"/>
      <c r="M257" s="3"/>
    </row>
    <row r="258" spans="1:13" x14ac:dyDescent="0.25">
      <c r="A258" s="3" t="s">
        <v>0</v>
      </c>
      <c r="B258" s="3" t="s">
        <v>9</v>
      </c>
      <c r="C258" s="3" t="s">
        <v>475</v>
      </c>
      <c r="D258" s="3" t="s">
        <v>476</v>
      </c>
      <c r="E258" s="3" t="s">
        <v>51</v>
      </c>
      <c r="F258" s="3" t="s">
        <v>78</v>
      </c>
      <c r="G258" s="3">
        <v>111</v>
      </c>
      <c r="H258" s="3" t="s">
        <v>21</v>
      </c>
      <c r="I258" s="3" t="s">
        <v>239</v>
      </c>
      <c r="J258" s="3" t="s">
        <v>238</v>
      </c>
      <c r="K258" s="3" t="s">
        <v>1997</v>
      </c>
      <c r="L258" s="3"/>
      <c r="M258" s="3"/>
    </row>
    <row r="259" spans="1:13" x14ac:dyDescent="0.25">
      <c r="A259" s="3" t="s">
        <v>0</v>
      </c>
      <c r="B259" s="3" t="s">
        <v>9</v>
      </c>
      <c r="C259" s="3" t="s">
        <v>475</v>
      </c>
      <c r="D259" s="3" t="s">
        <v>476</v>
      </c>
      <c r="E259" s="3" t="s">
        <v>51</v>
      </c>
      <c r="F259" s="3" t="s">
        <v>78</v>
      </c>
      <c r="G259" s="3">
        <v>111</v>
      </c>
      <c r="H259" s="3" t="s">
        <v>22</v>
      </c>
      <c r="I259" s="3" t="s">
        <v>239</v>
      </c>
      <c r="J259" s="3" t="s">
        <v>238</v>
      </c>
      <c r="K259" s="3" t="s">
        <v>1997</v>
      </c>
      <c r="L259" s="3"/>
      <c r="M259" s="3"/>
    </row>
    <row r="260" spans="1:13" x14ac:dyDescent="0.25">
      <c r="A260" s="3" t="s">
        <v>0</v>
      </c>
      <c r="B260" s="3" t="s">
        <v>9</v>
      </c>
      <c r="C260" s="3" t="s">
        <v>475</v>
      </c>
      <c r="D260" s="3" t="s">
        <v>476</v>
      </c>
      <c r="E260" s="3" t="s">
        <v>51</v>
      </c>
      <c r="F260" s="3" t="s">
        <v>78</v>
      </c>
      <c r="G260" s="3">
        <v>111</v>
      </c>
      <c r="H260" s="3" t="s">
        <v>21</v>
      </c>
      <c r="I260" s="3" t="s">
        <v>237</v>
      </c>
      <c r="J260" s="3" t="s">
        <v>238</v>
      </c>
      <c r="K260" s="3" t="s">
        <v>1999</v>
      </c>
      <c r="L260" s="3"/>
      <c r="M260" s="3"/>
    </row>
    <row r="261" spans="1:13" x14ac:dyDescent="0.25">
      <c r="A261" s="3" t="s">
        <v>0</v>
      </c>
      <c r="B261" s="3" t="s">
        <v>9</v>
      </c>
      <c r="C261" s="3" t="s">
        <v>475</v>
      </c>
      <c r="D261" s="3" t="s">
        <v>476</v>
      </c>
      <c r="E261" s="3" t="s">
        <v>51</v>
      </c>
      <c r="F261" s="3" t="s">
        <v>78</v>
      </c>
      <c r="G261" s="3">
        <v>111</v>
      </c>
      <c r="H261" s="3" t="s">
        <v>22</v>
      </c>
      <c r="I261" s="3" t="s">
        <v>237</v>
      </c>
      <c r="J261" s="3" t="s">
        <v>238</v>
      </c>
      <c r="K261" s="3" t="s">
        <v>1999</v>
      </c>
      <c r="L261" s="3"/>
      <c r="M261" s="3"/>
    </row>
    <row r="262" spans="1:13" x14ac:dyDescent="0.25">
      <c r="A262" s="3" t="s">
        <v>0</v>
      </c>
      <c r="B262" s="3" t="s">
        <v>9</v>
      </c>
      <c r="C262" s="3" t="s">
        <v>475</v>
      </c>
      <c r="D262" s="3" t="s">
        <v>476</v>
      </c>
      <c r="E262" s="3" t="s">
        <v>51</v>
      </c>
      <c r="F262" s="3" t="s">
        <v>78</v>
      </c>
      <c r="G262" s="3">
        <v>111</v>
      </c>
      <c r="H262" s="3" t="s">
        <v>21</v>
      </c>
      <c r="I262" s="3" t="s">
        <v>239</v>
      </c>
      <c r="J262" s="3" t="s">
        <v>240</v>
      </c>
      <c r="K262" s="3" t="s">
        <v>1998</v>
      </c>
      <c r="L262" s="3"/>
      <c r="M262" s="3"/>
    </row>
    <row r="263" spans="1:13" x14ac:dyDescent="0.25">
      <c r="A263" s="3" t="s">
        <v>0</v>
      </c>
      <c r="B263" s="3" t="s">
        <v>9</v>
      </c>
      <c r="C263" s="3" t="s">
        <v>475</v>
      </c>
      <c r="D263" s="3" t="s">
        <v>476</v>
      </c>
      <c r="E263" s="3" t="s">
        <v>51</v>
      </c>
      <c r="F263" s="3" t="s">
        <v>78</v>
      </c>
      <c r="G263" s="3">
        <v>111</v>
      </c>
      <c r="H263" s="3" t="s">
        <v>22</v>
      </c>
      <c r="I263" s="3" t="s">
        <v>239</v>
      </c>
      <c r="J263" s="3" t="s">
        <v>240</v>
      </c>
      <c r="K263" s="3" t="s">
        <v>1997</v>
      </c>
      <c r="L263" s="3"/>
      <c r="M263" s="3"/>
    </row>
    <row r="264" spans="1:13" x14ac:dyDescent="0.25">
      <c r="A264" s="3" t="s">
        <v>0</v>
      </c>
      <c r="B264" s="3" t="s">
        <v>9</v>
      </c>
      <c r="C264" s="3" t="s">
        <v>475</v>
      </c>
      <c r="D264" s="3" t="s">
        <v>476</v>
      </c>
      <c r="E264" s="3" t="s">
        <v>51</v>
      </c>
      <c r="F264" s="3" t="s">
        <v>78</v>
      </c>
      <c r="G264" s="3">
        <v>111</v>
      </c>
      <c r="H264" s="3" t="s">
        <v>21</v>
      </c>
      <c r="I264" s="3" t="s">
        <v>237</v>
      </c>
      <c r="J264" s="3" t="s">
        <v>240</v>
      </c>
      <c r="K264" s="3" t="s">
        <v>1997</v>
      </c>
      <c r="L264" s="3"/>
      <c r="M264" s="3"/>
    </row>
    <row r="265" spans="1:13" x14ac:dyDescent="0.25">
      <c r="A265" s="3" t="s">
        <v>0</v>
      </c>
      <c r="B265" s="3" t="s">
        <v>9</v>
      </c>
      <c r="C265" s="3" t="s">
        <v>475</v>
      </c>
      <c r="D265" s="3" t="s">
        <v>476</v>
      </c>
      <c r="E265" s="3" t="s">
        <v>51</v>
      </c>
      <c r="F265" s="3" t="s">
        <v>78</v>
      </c>
      <c r="G265" s="3">
        <v>111</v>
      </c>
      <c r="H265" s="3" t="s">
        <v>22</v>
      </c>
      <c r="I265" s="3" t="s">
        <v>237</v>
      </c>
      <c r="J265" s="3" t="s">
        <v>240</v>
      </c>
      <c r="K265" s="3" t="s">
        <v>247</v>
      </c>
      <c r="L265" s="3"/>
      <c r="M265" s="3"/>
    </row>
    <row r="266" spans="1:13" x14ac:dyDescent="0.25">
      <c r="A266" s="3" t="s">
        <v>0</v>
      </c>
      <c r="B266" s="3" t="s">
        <v>9</v>
      </c>
      <c r="C266" s="3" t="s">
        <v>477</v>
      </c>
      <c r="D266" s="3" t="s">
        <v>478</v>
      </c>
      <c r="E266" s="3" t="s">
        <v>51</v>
      </c>
      <c r="F266" s="3" t="s">
        <v>78</v>
      </c>
      <c r="G266" s="3">
        <v>113</v>
      </c>
      <c r="H266" s="3" t="s">
        <v>21</v>
      </c>
      <c r="I266" s="3" t="s">
        <v>239</v>
      </c>
      <c r="J266" s="3" t="s">
        <v>238</v>
      </c>
      <c r="K266" s="3" t="s">
        <v>241</v>
      </c>
      <c r="L266" s="3"/>
      <c r="M266" s="3"/>
    </row>
    <row r="267" spans="1:13" x14ac:dyDescent="0.25">
      <c r="A267" s="3" t="s">
        <v>0</v>
      </c>
      <c r="B267" s="3" t="s">
        <v>9</v>
      </c>
      <c r="C267" s="3" t="s">
        <v>477</v>
      </c>
      <c r="D267" s="3" t="s">
        <v>478</v>
      </c>
      <c r="E267" s="3" t="s">
        <v>51</v>
      </c>
      <c r="F267" s="3" t="s">
        <v>78</v>
      </c>
      <c r="G267" s="3">
        <v>113</v>
      </c>
      <c r="H267" s="3" t="s">
        <v>22</v>
      </c>
      <c r="I267" s="3" t="s">
        <v>239</v>
      </c>
      <c r="J267" s="3" t="s">
        <v>238</v>
      </c>
      <c r="K267" s="3" t="s">
        <v>1997</v>
      </c>
      <c r="L267" s="3"/>
      <c r="M267" s="3"/>
    </row>
    <row r="268" spans="1:13" x14ac:dyDescent="0.25">
      <c r="A268" s="3" t="s">
        <v>0</v>
      </c>
      <c r="B268" s="3" t="s">
        <v>9</v>
      </c>
      <c r="C268" s="3" t="s">
        <v>477</v>
      </c>
      <c r="D268" s="3" t="s">
        <v>478</v>
      </c>
      <c r="E268" s="3" t="s">
        <v>51</v>
      </c>
      <c r="F268" s="3" t="s">
        <v>78</v>
      </c>
      <c r="G268" s="3">
        <v>113</v>
      </c>
      <c r="H268" s="3" t="s">
        <v>21</v>
      </c>
      <c r="I268" s="3" t="s">
        <v>237</v>
      </c>
      <c r="J268" s="3" t="s">
        <v>238</v>
      </c>
      <c r="K268" s="3" t="s">
        <v>1997</v>
      </c>
      <c r="L268" s="3"/>
      <c r="M268" s="3"/>
    </row>
    <row r="269" spans="1:13" x14ac:dyDescent="0.25">
      <c r="A269" s="3" t="s">
        <v>0</v>
      </c>
      <c r="B269" s="3" t="s">
        <v>9</v>
      </c>
      <c r="C269" s="3" t="s">
        <v>477</v>
      </c>
      <c r="D269" s="3" t="s">
        <v>478</v>
      </c>
      <c r="E269" s="3" t="s">
        <v>51</v>
      </c>
      <c r="F269" s="3" t="s">
        <v>78</v>
      </c>
      <c r="G269" s="3">
        <v>113</v>
      </c>
      <c r="H269" s="3" t="s">
        <v>22</v>
      </c>
      <c r="I269" s="3" t="s">
        <v>237</v>
      </c>
      <c r="J269" s="3" t="s">
        <v>238</v>
      </c>
      <c r="K269" s="3" t="s">
        <v>1999</v>
      </c>
      <c r="L269" s="3"/>
      <c r="M269" s="3"/>
    </row>
    <row r="270" spans="1:13" x14ac:dyDescent="0.25">
      <c r="A270" s="3" t="s">
        <v>0</v>
      </c>
      <c r="B270" s="3" t="s">
        <v>9</v>
      </c>
      <c r="C270" s="3" t="s">
        <v>477</v>
      </c>
      <c r="D270" s="3" t="s">
        <v>478</v>
      </c>
      <c r="E270" s="3" t="s">
        <v>51</v>
      </c>
      <c r="F270" s="3" t="s">
        <v>78</v>
      </c>
      <c r="G270" s="3">
        <v>113</v>
      </c>
      <c r="H270" s="3" t="s">
        <v>21</v>
      </c>
      <c r="I270" s="3" t="s">
        <v>239</v>
      </c>
      <c r="J270" s="3" t="s">
        <v>240</v>
      </c>
      <c r="K270" s="3" t="s">
        <v>241</v>
      </c>
      <c r="L270" s="3"/>
      <c r="M270" s="3"/>
    </row>
    <row r="271" spans="1:13" x14ac:dyDescent="0.25">
      <c r="A271" s="3" t="s">
        <v>0</v>
      </c>
      <c r="B271" s="3" t="s">
        <v>9</v>
      </c>
      <c r="C271" s="3" t="s">
        <v>477</v>
      </c>
      <c r="D271" s="3" t="s">
        <v>478</v>
      </c>
      <c r="E271" s="3" t="s">
        <v>51</v>
      </c>
      <c r="F271" s="3" t="s">
        <v>78</v>
      </c>
      <c r="G271" s="3">
        <v>113</v>
      </c>
      <c r="H271" s="3" t="s">
        <v>22</v>
      </c>
      <c r="I271" s="3" t="s">
        <v>239</v>
      </c>
      <c r="J271" s="3" t="s">
        <v>240</v>
      </c>
      <c r="K271" s="3" t="s">
        <v>1998</v>
      </c>
      <c r="L271" s="3"/>
      <c r="M271" s="3"/>
    </row>
    <row r="272" spans="1:13" x14ac:dyDescent="0.25">
      <c r="A272" s="3" t="s">
        <v>0</v>
      </c>
      <c r="B272" s="3" t="s">
        <v>9</v>
      </c>
      <c r="C272" s="3" t="s">
        <v>477</v>
      </c>
      <c r="D272" s="3" t="s">
        <v>478</v>
      </c>
      <c r="E272" s="3" t="s">
        <v>51</v>
      </c>
      <c r="F272" s="3" t="s">
        <v>78</v>
      </c>
      <c r="G272" s="3">
        <v>113</v>
      </c>
      <c r="H272" s="3" t="s">
        <v>21</v>
      </c>
      <c r="I272" s="3" t="s">
        <v>237</v>
      </c>
      <c r="J272" s="3" t="s">
        <v>240</v>
      </c>
      <c r="K272" s="3" t="s">
        <v>1998</v>
      </c>
      <c r="L272" s="3"/>
      <c r="M272" s="3"/>
    </row>
    <row r="273" spans="1:13" x14ac:dyDescent="0.25">
      <c r="A273" s="3" t="s">
        <v>0</v>
      </c>
      <c r="B273" s="3" t="s">
        <v>9</v>
      </c>
      <c r="C273" s="3" t="s">
        <v>477</v>
      </c>
      <c r="D273" s="3" t="s">
        <v>478</v>
      </c>
      <c r="E273" s="3" t="s">
        <v>51</v>
      </c>
      <c r="F273" s="3" t="s">
        <v>78</v>
      </c>
      <c r="G273" s="3">
        <v>113</v>
      </c>
      <c r="H273" s="3" t="s">
        <v>22</v>
      </c>
      <c r="I273" s="3" t="s">
        <v>237</v>
      </c>
      <c r="J273" s="3" t="s">
        <v>240</v>
      </c>
      <c r="K273" s="3" t="s">
        <v>241</v>
      </c>
      <c r="L273" s="3"/>
      <c r="M273" s="3"/>
    </row>
    <row r="274" spans="1:13" x14ac:dyDescent="0.25">
      <c r="A274" s="3" t="s">
        <v>3</v>
      </c>
      <c r="B274" s="3" t="s">
        <v>14</v>
      </c>
      <c r="C274" s="3" t="s">
        <v>491</v>
      </c>
      <c r="D274" s="3" t="s">
        <v>492</v>
      </c>
      <c r="E274" s="3" t="s">
        <v>51</v>
      </c>
      <c r="F274" s="3" t="s">
        <v>52</v>
      </c>
      <c r="G274" s="3">
        <v>73</v>
      </c>
      <c r="H274" s="3" t="s">
        <v>21</v>
      </c>
      <c r="I274" s="3" t="s">
        <v>239</v>
      </c>
      <c r="J274" s="3" t="s">
        <v>238</v>
      </c>
      <c r="K274" s="3" t="s">
        <v>246</v>
      </c>
      <c r="L274" s="3"/>
      <c r="M274" s="3"/>
    </row>
    <row r="275" spans="1:13" x14ac:dyDescent="0.25">
      <c r="A275" s="3" t="s">
        <v>3</v>
      </c>
      <c r="B275" s="3" t="s">
        <v>14</v>
      </c>
      <c r="C275" s="3" t="s">
        <v>491</v>
      </c>
      <c r="D275" s="3" t="s">
        <v>492</v>
      </c>
      <c r="E275" s="3" t="s">
        <v>51</v>
      </c>
      <c r="F275" s="3" t="s">
        <v>52</v>
      </c>
      <c r="G275" s="3">
        <v>73</v>
      </c>
      <c r="H275" s="3" t="s">
        <v>22</v>
      </c>
      <c r="I275" s="3" t="s">
        <v>239</v>
      </c>
      <c r="J275" s="3" t="s">
        <v>238</v>
      </c>
      <c r="K275" s="3" t="s">
        <v>246</v>
      </c>
      <c r="L275" s="3"/>
      <c r="M275" s="3"/>
    </row>
    <row r="276" spans="1:13" x14ac:dyDescent="0.25">
      <c r="A276" s="3" t="s">
        <v>3</v>
      </c>
      <c r="B276" s="3" t="s">
        <v>14</v>
      </c>
      <c r="C276" s="3" t="s">
        <v>491</v>
      </c>
      <c r="D276" s="3" t="s">
        <v>492</v>
      </c>
      <c r="E276" s="3" t="s">
        <v>51</v>
      </c>
      <c r="F276" s="3" t="s">
        <v>52</v>
      </c>
      <c r="G276" s="3">
        <v>73</v>
      </c>
      <c r="H276" s="3" t="s">
        <v>21</v>
      </c>
      <c r="I276" s="3" t="s">
        <v>237</v>
      </c>
      <c r="J276" s="3" t="s">
        <v>238</v>
      </c>
      <c r="K276" s="3" t="s">
        <v>1997</v>
      </c>
      <c r="L276" s="3"/>
      <c r="M276" s="3"/>
    </row>
    <row r="277" spans="1:13" x14ac:dyDescent="0.25">
      <c r="A277" s="3" t="s">
        <v>3</v>
      </c>
      <c r="B277" s="3" t="s">
        <v>14</v>
      </c>
      <c r="C277" s="3" t="s">
        <v>491</v>
      </c>
      <c r="D277" s="3" t="s">
        <v>492</v>
      </c>
      <c r="E277" s="3" t="s">
        <v>51</v>
      </c>
      <c r="F277" s="3" t="s">
        <v>52</v>
      </c>
      <c r="G277" s="3">
        <v>73</v>
      </c>
      <c r="H277" s="3" t="s">
        <v>22</v>
      </c>
      <c r="I277" s="3" t="s">
        <v>237</v>
      </c>
      <c r="J277" s="3" t="s">
        <v>238</v>
      </c>
      <c r="K277" s="3" t="s">
        <v>1997</v>
      </c>
      <c r="L277" s="3"/>
      <c r="M277" s="3"/>
    </row>
    <row r="278" spans="1:13" x14ac:dyDescent="0.25">
      <c r="A278" s="3" t="s">
        <v>3</v>
      </c>
      <c r="B278" s="3" t="s">
        <v>14</v>
      </c>
      <c r="C278" s="3" t="s">
        <v>491</v>
      </c>
      <c r="D278" s="3" t="s">
        <v>492</v>
      </c>
      <c r="E278" s="3" t="s">
        <v>51</v>
      </c>
      <c r="F278" s="3" t="s">
        <v>52</v>
      </c>
      <c r="G278" s="3">
        <v>73</v>
      </c>
      <c r="H278" s="3" t="s">
        <v>21</v>
      </c>
      <c r="I278" s="3" t="s">
        <v>239</v>
      </c>
      <c r="J278" s="3" t="s">
        <v>240</v>
      </c>
      <c r="K278" s="3" t="s">
        <v>1998</v>
      </c>
      <c r="L278" s="3"/>
      <c r="M278" s="3"/>
    </row>
    <row r="279" spans="1:13" x14ac:dyDescent="0.25">
      <c r="A279" s="3" t="s">
        <v>3</v>
      </c>
      <c r="B279" s="3" t="s">
        <v>14</v>
      </c>
      <c r="C279" s="3" t="s">
        <v>491</v>
      </c>
      <c r="D279" s="3" t="s">
        <v>492</v>
      </c>
      <c r="E279" s="3" t="s">
        <v>51</v>
      </c>
      <c r="F279" s="3" t="s">
        <v>52</v>
      </c>
      <c r="G279" s="3">
        <v>73</v>
      </c>
      <c r="H279" s="3" t="s">
        <v>22</v>
      </c>
      <c r="I279" s="3" t="s">
        <v>239</v>
      </c>
      <c r="J279" s="3" t="s">
        <v>240</v>
      </c>
      <c r="K279" s="3" t="s">
        <v>1998</v>
      </c>
      <c r="L279" s="3"/>
      <c r="M279" s="3"/>
    </row>
    <row r="280" spans="1:13" x14ac:dyDescent="0.25">
      <c r="A280" s="3" t="s">
        <v>3</v>
      </c>
      <c r="B280" s="3" t="s">
        <v>14</v>
      </c>
      <c r="C280" s="3" t="s">
        <v>491</v>
      </c>
      <c r="D280" s="3" t="s">
        <v>492</v>
      </c>
      <c r="E280" s="3" t="s">
        <v>51</v>
      </c>
      <c r="F280" s="3" t="s">
        <v>52</v>
      </c>
      <c r="G280" s="3">
        <v>73</v>
      </c>
      <c r="H280" s="3" t="s">
        <v>21</v>
      </c>
      <c r="I280" s="3" t="s">
        <v>237</v>
      </c>
      <c r="J280" s="3" t="s">
        <v>240</v>
      </c>
      <c r="K280" s="3" t="s">
        <v>246</v>
      </c>
      <c r="L280" s="3"/>
      <c r="M280" s="3"/>
    </row>
    <row r="281" spans="1:13" x14ac:dyDescent="0.25">
      <c r="A281" s="3" t="s">
        <v>3</v>
      </c>
      <c r="B281" s="3" t="s">
        <v>14</v>
      </c>
      <c r="C281" s="3" t="s">
        <v>491</v>
      </c>
      <c r="D281" s="3" t="s">
        <v>492</v>
      </c>
      <c r="E281" s="3" t="s">
        <v>51</v>
      </c>
      <c r="F281" s="3" t="s">
        <v>52</v>
      </c>
      <c r="G281" s="3">
        <v>73</v>
      </c>
      <c r="H281" s="3" t="s">
        <v>22</v>
      </c>
      <c r="I281" s="3" t="s">
        <v>237</v>
      </c>
      <c r="J281" s="3" t="s">
        <v>240</v>
      </c>
      <c r="K281" s="3" t="s">
        <v>246</v>
      </c>
      <c r="L281" s="3"/>
      <c r="M281" s="3"/>
    </row>
    <row r="282" spans="1:13" x14ac:dyDescent="0.25">
      <c r="A282" s="3" t="s">
        <v>3</v>
      </c>
      <c r="B282" s="3" t="s">
        <v>14</v>
      </c>
      <c r="C282" s="3" t="s">
        <v>489</v>
      </c>
      <c r="D282" s="3" t="s">
        <v>490</v>
      </c>
      <c r="E282" s="3" t="s">
        <v>51</v>
      </c>
      <c r="F282" s="3" t="s">
        <v>52</v>
      </c>
      <c r="G282" s="3">
        <v>70</v>
      </c>
      <c r="H282" s="3" t="s">
        <v>21</v>
      </c>
      <c r="I282" s="3" t="s">
        <v>239</v>
      </c>
      <c r="J282" s="3" t="s">
        <v>238</v>
      </c>
      <c r="K282" s="3" t="s">
        <v>1997</v>
      </c>
      <c r="L282" s="3"/>
      <c r="M282" s="3"/>
    </row>
    <row r="283" spans="1:13" x14ac:dyDescent="0.25">
      <c r="A283" s="3" t="s">
        <v>3</v>
      </c>
      <c r="B283" s="3" t="s">
        <v>14</v>
      </c>
      <c r="C283" s="3" t="s">
        <v>489</v>
      </c>
      <c r="D283" s="3" t="s">
        <v>490</v>
      </c>
      <c r="E283" s="3" t="s">
        <v>51</v>
      </c>
      <c r="F283" s="3" t="s">
        <v>52</v>
      </c>
      <c r="G283" s="3">
        <v>70</v>
      </c>
      <c r="H283" s="3" t="s">
        <v>22</v>
      </c>
      <c r="I283" s="3" t="s">
        <v>239</v>
      </c>
      <c r="J283" s="3" t="s">
        <v>238</v>
      </c>
      <c r="K283" s="3" t="s">
        <v>1998</v>
      </c>
      <c r="L283" s="3"/>
      <c r="M283" s="3"/>
    </row>
    <row r="284" spans="1:13" x14ac:dyDescent="0.25">
      <c r="A284" s="3" t="s">
        <v>3</v>
      </c>
      <c r="B284" s="3" t="s">
        <v>14</v>
      </c>
      <c r="C284" s="3" t="s">
        <v>489</v>
      </c>
      <c r="D284" s="3" t="s">
        <v>490</v>
      </c>
      <c r="E284" s="3" t="s">
        <v>51</v>
      </c>
      <c r="F284" s="3" t="s">
        <v>52</v>
      </c>
      <c r="G284" s="3">
        <v>70</v>
      </c>
      <c r="H284" s="3" t="s">
        <v>21</v>
      </c>
      <c r="I284" s="3" t="s">
        <v>237</v>
      </c>
      <c r="J284" s="3" t="s">
        <v>238</v>
      </c>
      <c r="K284" s="3" t="s">
        <v>1999</v>
      </c>
      <c r="L284" s="3"/>
      <c r="M284" s="3"/>
    </row>
    <row r="285" spans="1:13" x14ac:dyDescent="0.25">
      <c r="A285" s="3" t="s">
        <v>3</v>
      </c>
      <c r="B285" s="3" t="s">
        <v>14</v>
      </c>
      <c r="C285" s="3" t="s">
        <v>489</v>
      </c>
      <c r="D285" s="3" t="s">
        <v>490</v>
      </c>
      <c r="E285" s="3" t="s">
        <v>51</v>
      </c>
      <c r="F285" s="3" t="s">
        <v>52</v>
      </c>
      <c r="G285" s="3">
        <v>70</v>
      </c>
      <c r="H285" s="3" t="s">
        <v>22</v>
      </c>
      <c r="I285" s="3" t="s">
        <v>237</v>
      </c>
      <c r="J285" s="3" t="s">
        <v>238</v>
      </c>
      <c r="K285" s="3" t="s">
        <v>1</v>
      </c>
      <c r="L285" s="3"/>
      <c r="M285" s="3"/>
    </row>
    <row r="286" spans="1:13" x14ac:dyDescent="0.25">
      <c r="A286" s="3" t="s">
        <v>3</v>
      </c>
      <c r="B286" s="3" t="s">
        <v>14</v>
      </c>
      <c r="C286" s="3" t="s">
        <v>489</v>
      </c>
      <c r="D286" s="3" t="s">
        <v>490</v>
      </c>
      <c r="E286" s="3" t="s">
        <v>51</v>
      </c>
      <c r="F286" s="3" t="s">
        <v>52</v>
      </c>
      <c r="G286" s="3">
        <v>70</v>
      </c>
      <c r="H286" s="3" t="s">
        <v>21</v>
      </c>
      <c r="I286" s="3" t="s">
        <v>239</v>
      </c>
      <c r="J286" s="3" t="s">
        <v>240</v>
      </c>
      <c r="K286" s="3" t="s">
        <v>1997</v>
      </c>
      <c r="L286" s="3"/>
      <c r="M286" s="3"/>
    </row>
    <row r="287" spans="1:13" x14ac:dyDescent="0.25">
      <c r="A287" s="3" t="s">
        <v>3</v>
      </c>
      <c r="B287" s="3" t="s">
        <v>14</v>
      </c>
      <c r="C287" s="3" t="s">
        <v>489</v>
      </c>
      <c r="D287" s="3" t="s">
        <v>490</v>
      </c>
      <c r="E287" s="3" t="s">
        <v>51</v>
      </c>
      <c r="F287" s="3" t="s">
        <v>52</v>
      </c>
      <c r="G287" s="3">
        <v>70</v>
      </c>
      <c r="H287" s="3" t="s">
        <v>22</v>
      </c>
      <c r="I287" s="3" t="s">
        <v>239</v>
      </c>
      <c r="J287" s="3" t="s">
        <v>240</v>
      </c>
      <c r="K287" s="3" t="s">
        <v>1998</v>
      </c>
      <c r="L287" s="3"/>
      <c r="M287" s="3"/>
    </row>
    <row r="288" spans="1:13" x14ac:dyDescent="0.25">
      <c r="A288" s="3" t="s">
        <v>3</v>
      </c>
      <c r="B288" s="3" t="s">
        <v>14</v>
      </c>
      <c r="C288" s="3" t="s">
        <v>489</v>
      </c>
      <c r="D288" s="3" t="s">
        <v>490</v>
      </c>
      <c r="E288" s="3" t="s">
        <v>51</v>
      </c>
      <c r="F288" s="3" t="s">
        <v>52</v>
      </c>
      <c r="G288" s="3">
        <v>70</v>
      </c>
      <c r="H288" s="3" t="s">
        <v>21</v>
      </c>
      <c r="I288" s="3" t="s">
        <v>237</v>
      </c>
      <c r="J288" s="3" t="s">
        <v>240</v>
      </c>
      <c r="K288" s="3" t="s">
        <v>1999</v>
      </c>
      <c r="L288" s="3"/>
      <c r="M288" s="3"/>
    </row>
    <row r="289" spans="1:13" x14ac:dyDescent="0.25">
      <c r="A289" s="3" t="s">
        <v>3</v>
      </c>
      <c r="B289" s="3" t="s">
        <v>14</v>
      </c>
      <c r="C289" s="3" t="s">
        <v>489</v>
      </c>
      <c r="D289" s="3" t="s">
        <v>490</v>
      </c>
      <c r="E289" s="3" t="s">
        <v>51</v>
      </c>
      <c r="F289" s="3" t="s">
        <v>52</v>
      </c>
      <c r="G289" s="3">
        <v>70</v>
      </c>
      <c r="H289" s="3" t="s">
        <v>22</v>
      </c>
      <c r="I289" s="3" t="s">
        <v>237</v>
      </c>
      <c r="J289" s="3" t="s">
        <v>240</v>
      </c>
      <c r="K289" s="3" t="s">
        <v>1</v>
      </c>
      <c r="L289" s="3"/>
      <c r="M289" s="3"/>
    </row>
    <row r="290" spans="1:13" x14ac:dyDescent="0.25">
      <c r="A290" s="3" t="s">
        <v>3</v>
      </c>
      <c r="B290" s="3" t="s">
        <v>15</v>
      </c>
      <c r="C290" s="3" t="s">
        <v>507</v>
      </c>
      <c r="D290" s="3" t="s">
        <v>508</v>
      </c>
      <c r="E290" s="3" t="s">
        <v>51</v>
      </c>
      <c r="F290" s="3" t="s">
        <v>78</v>
      </c>
      <c r="G290" s="3">
        <v>49</v>
      </c>
      <c r="H290" s="3" t="s">
        <v>21</v>
      </c>
      <c r="I290" s="3" t="s">
        <v>239</v>
      </c>
      <c r="J290" s="3" t="s">
        <v>238</v>
      </c>
      <c r="K290" s="3" t="s">
        <v>241</v>
      </c>
      <c r="L290" s="3"/>
      <c r="M290" s="3"/>
    </row>
    <row r="291" spans="1:13" x14ac:dyDescent="0.25">
      <c r="A291" s="3" t="s">
        <v>3</v>
      </c>
      <c r="B291" s="3" t="s">
        <v>15</v>
      </c>
      <c r="C291" s="3" t="s">
        <v>507</v>
      </c>
      <c r="D291" s="3" t="s">
        <v>508</v>
      </c>
      <c r="E291" s="3" t="s">
        <v>51</v>
      </c>
      <c r="F291" s="3" t="s">
        <v>78</v>
      </c>
      <c r="G291" s="3">
        <v>49</v>
      </c>
      <c r="H291" s="3" t="s">
        <v>22</v>
      </c>
      <c r="I291" s="3" t="s">
        <v>239</v>
      </c>
      <c r="J291" s="3" t="s">
        <v>238</v>
      </c>
      <c r="K291" s="3" t="s">
        <v>1997</v>
      </c>
      <c r="L291" s="3"/>
      <c r="M291" s="3"/>
    </row>
    <row r="292" spans="1:13" x14ac:dyDescent="0.25">
      <c r="A292" s="3" t="s">
        <v>3</v>
      </c>
      <c r="B292" s="3" t="s">
        <v>15</v>
      </c>
      <c r="C292" s="3" t="s">
        <v>507</v>
      </c>
      <c r="D292" s="3" t="s">
        <v>508</v>
      </c>
      <c r="E292" s="3" t="s">
        <v>51</v>
      </c>
      <c r="F292" s="3" t="s">
        <v>78</v>
      </c>
      <c r="G292" s="3">
        <v>49</v>
      </c>
      <c r="H292" s="3" t="s">
        <v>21</v>
      </c>
      <c r="I292" s="3" t="s">
        <v>237</v>
      </c>
      <c r="J292" s="3" t="s">
        <v>238</v>
      </c>
      <c r="K292" s="3" t="s">
        <v>1997</v>
      </c>
      <c r="L292" s="3"/>
      <c r="M292" s="3"/>
    </row>
    <row r="293" spans="1:13" x14ac:dyDescent="0.25">
      <c r="A293" s="3" t="s">
        <v>3</v>
      </c>
      <c r="B293" s="3" t="s">
        <v>15</v>
      </c>
      <c r="C293" s="3" t="s">
        <v>507</v>
      </c>
      <c r="D293" s="3" t="s">
        <v>508</v>
      </c>
      <c r="E293" s="3" t="s">
        <v>51</v>
      </c>
      <c r="F293" s="3" t="s">
        <v>78</v>
      </c>
      <c r="G293" s="3">
        <v>49</v>
      </c>
      <c r="H293" s="3" t="s">
        <v>22</v>
      </c>
      <c r="I293" s="3" t="s">
        <v>237</v>
      </c>
      <c r="J293" s="3" t="s">
        <v>238</v>
      </c>
      <c r="K293" s="3" t="s">
        <v>245</v>
      </c>
      <c r="L293" s="3"/>
      <c r="M293" s="3"/>
    </row>
    <row r="294" spans="1:13" x14ac:dyDescent="0.25">
      <c r="A294" s="3" t="s">
        <v>3</v>
      </c>
      <c r="B294" s="3" t="s">
        <v>15</v>
      </c>
      <c r="C294" s="3" t="s">
        <v>507</v>
      </c>
      <c r="D294" s="3" t="s">
        <v>508</v>
      </c>
      <c r="E294" s="3" t="s">
        <v>51</v>
      </c>
      <c r="F294" s="3" t="s">
        <v>78</v>
      </c>
      <c r="G294" s="3">
        <v>49</v>
      </c>
      <c r="H294" s="3" t="s">
        <v>21</v>
      </c>
      <c r="I294" s="3" t="s">
        <v>239</v>
      </c>
      <c r="J294" s="3" t="s">
        <v>240</v>
      </c>
      <c r="K294" s="3" t="s">
        <v>241</v>
      </c>
      <c r="L294" s="3"/>
      <c r="M294" s="3"/>
    </row>
    <row r="295" spans="1:13" x14ac:dyDescent="0.25">
      <c r="A295" s="3" t="s">
        <v>3</v>
      </c>
      <c r="B295" s="3" t="s">
        <v>15</v>
      </c>
      <c r="C295" s="3" t="s">
        <v>507</v>
      </c>
      <c r="D295" s="3" t="s">
        <v>508</v>
      </c>
      <c r="E295" s="3" t="s">
        <v>51</v>
      </c>
      <c r="F295" s="3" t="s">
        <v>78</v>
      </c>
      <c r="G295" s="3">
        <v>49</v>
      </c>
      <c r="H295" s="3" t="s">
        <v>22</v>
      </c>
      <c r="I295" s="3" t="s">
        <v>239</v>
      </c>
      <c r="J295" s="3" t="s">
        <v>240</v>
      </c>
      <c r="K295" s="3" t="s">
        <v>1998</v>
      </c>
      <c r="L295" s="3"/>
      <c r="M295" s="3"/>
    </row>
    <row r="296" spans="1:13" x14ac:dyDescent="0.25">
      <c r="A296" s="3" t="s">
        <v>3</v>
      </c>
      <c r="B296" s="3" t="s">
        <v>15</v>
      </c>
      <c r="C296" s="3" t="s">
        <v>507</v>
      </c>
      <c r="D296" s="3" t="s">
        <v>508</v>
      </c>
      <c r="E296" s="3" t="s">
        <v>51</v>
      </c>
      <c r="F296" s="3" t="s">
        <v>78</v>
      </c>
      <c r="G296" s="3">
        <v>49</v>
      </c>
      <c r="H296" s="3" t="s">
        <v>21</v>
      </c>
      <c r="I296" s="3" t="s">
        <v>237</v>
      </c>
      <c r="J296" s="3" t="s">
        <v>240</v>
      </c>
      <c r="K296" s="3" t="s">
        <v>1998</v>
      </c>
      <c r="L296" s="3"/>
      <c r="M296" s="3"/>
    </row>
    <row r="297" spans="1:13" x14ac:dyDescent="0.25">
      <c r="A297" s="3" t="s">
        <v>3</v>
      </c>
      <c r="B297" s="3" t="s">
        <v>15</v>
      </c>
      <c r="C297" s="3" t="s">
        <v>507</v>
      </c>
      <c r="D297" s="3" t="s">
        <v>508</v>
      </c>
      <c r="E297" s="3" t="s">
        <v>51</v>
      </c>
      <c r="F297" s="3" t="s">
        <v>78</v>
      </c>
      <c r="G297" s="3">
        <v>49</v>
      </c>
      <c r="H297" s="3" t="s">
        <v>22</v>
      </c>
      <c r="I297" s="3" t="s">
        <v>237</v>
      </c>
      <c r="J297" s="3" t="s">
        <v>240</v>
      </c>
      <c r="K297" s="3" t="s">
        <v>241</v>
      </c>
      <c r="L297" s="3"/>
      <c r="M297" s="3"/>
    </row>
    <row r="298" spans="1:13" x14ac:dyDescent="0.25">
      <c r="A298" s="3" t="s">
        <v>3</v>
      </c>
      <c r="B298" s="3" t="s">
        <v>15</v>
      </c>
      <c r="C298" s="3" t="s">
        <v>509</v>
      </c>
      <c r="D298" s="3" t="s">
        <v>510</v>
      </c>
      <c r="E298" s="3" t="s">
        <v>51</v>
      </c>
      <c r="F298" s="3" t="s">
        <v>78</v>
      </c>
      <c r="G298" s="3">
        <v>64</v>
      </c>
      <c r="H298" s="3" t="s">
        <v>21</v>
      </c>
      <c r="I298" s="3" t="s">
        <v>239</v>
      </c>
      <c r="J298" s="3" t="s">
        <v>238</v>
      </c>
      <c r="K298" s="3" t="s">
        <v>244</v>
      </c>
      <c r="L298" s="3"/>
      <c r="M298" s="3"/>
    </row>
    <row r="299" spans="1:13" x14ac:dyDescent="0.25">
      <c r="A299" s="3" t="s">
        <v>3</v>
      </c>
      <c r="B299" s="3" t="s">
        <v>15</v>
      </c>
      <c r="C299" s="3" t="s">
        <v>509</v>
      </c>
      <c r="D299" s="3" t="s">
        <v>510</v>
      </c>
      <c r="E299" s="3" t="s">
        <v>51</v>
      </c>
      <c r="F299" s="3" t="s">
        <v>78</v>
      </c>
      <c r="G299" s="3">
        <v>64</v>
      </c>
      <c r="H299" s="3" t="s">
        <v>22</v>
      </c>
      <c r="I299" s="3" t="s">
        <v>239</v>
      </c>
      <c r="J299" s="3" t="s">
        <v>238</v>
      </c>
      <c r="K299" s="3" t="s">
        <v>245</v>
      </c>
      <c r="L299" s="3"/>
      <c r="M299" s="3"/>
    </row>
    <row r="300" spans="1:13" x14ac:dyDescent="0.25">
      <c r="A300" s="3" t="s">
        <v>3</v>
      </c>
      <c r="B300" s="3" t="s">
        <v>15</v>
      </c>
      <c r="C300" s="3" t="s">
        <v>509</v>
      </c>
      <c r="D300" s="3" t="s">
        <v>510</v>
      </c>
      <c r="E300" s="3" t="s">
        <v>51</v>
      </c>
      <c r="F300" s="3" t="s">
        <v>78</v>
      </c>
      <c r="G300" s="3">
        <v>64</v>
      </c>
      <c r="H300" s="3" t="s">
        <v>21</v>
      </c>
      <c r="I300" s="3" t="s">
        <v>237</v>
      </c>
      <c r="J300" s="3" t="s">
        <v>238</v>
      </c>
      <c r="K300" s="3" t="s">
        <v>1997</v>
      </c>
      <c r="L300" s="3"/>
      <c r="M300" s="3"/>
    </row>
    <row r="301" spans="1:13" x14ac:dyDescent="0.25">
      <c r="A301" s="3" t="s">
        <v>3</v>
      </c>
      <c r="B301" s="3" t="s">
        <v>15</v>
      </c>
      <c r="C301" s="3" t="s">
        <v>509</v>
      </c>
      <c r="D301" s="3" t="s">
        <v>510</v>
      </c>
      <c r="E301" s="3" t="s">
        <v>51</v>
      </c>
      <c r="F301" s="3" t="s">
        <v>78</v>
      </c>
      <c r="G301" s="3">
        <v>64</v>
      </c>
      <c r="H301" s="3" t="s">
        <v>22</v>
      </c>
      <c r="I301" s="3" t="s">
        <v>237</v>
      </c>
      <c r="J301" s="3" t="s">
        <v>238</v>
      </c>
      <c r="K301" s="3" t="s">
        <v>1997</v>
      </c>
      <c r="L301" s="3"/>
      <c r="M301" s="3"/>
    </row>
    <row r="302" spans="1:13" x14ac:dyDescent="0.25">
      <c r="A302" s="3" t="s">
        <v>3</v>
      </c>
      <c r="B302" s="3" t="s">
        <v>15</v>
      </c>
      <c r="C302" s="3" t="s">
        <v>509</v>
      </c>
      <c r="D302" s="3" t="s">
        <v>510</v>
      </c>
      <c r="E302" s="3" t="s">
        <v>51</v>
      </c>
      <c r="F302" s="3" t="s">
        <v>78</v>
      </c>
      <c r="G302" s="3">
        <v>64</v>
      </c>
      <c r="H302" s="3" t="s">
        <v>21</v>
      </c>
      <c r="I302" s="3" t="s">
        <v>239</v>
      </c>
      <c r="J302" s="3" t="s">
        <v>240</v>
      </c>
      <c r="K302" s="3" t="s">
        <v>1998</v>
      </c>
      <c r="L302" s="3"/>
      <c r="M302" s="3"/>
    </row>
    <row r="303" spans="1:13" x14ac:dyDescent="0.25">
      <c r="A303" s="3" t="s">
        <v>3</v>
      </c>
      <c r="B303" s="3" t="s">
        <v>15</v>
      </c>
      <c r="C303" s="3" t="s">
        <v>509</v>
      </c>
      <c r="D303" s="3" t="s">
        <v>510</v>
      </c>
      <c r="E303" s="3" t="s">
        <v>51</v>
      </c>
      <c r="F303" s="3" t="s">
        <v>78</v>
      </c>
      <c r="G303" s="3">
        <v>64</v>
      </c>
      <c r="H303" s="3" t="s">
        <v>22</v>
      </c>
      <c r="I303" s="3" t="s">
        <v>239</v>
      </c>
      <c r="J303" s="3" t="s">
        <v>240</v>
      </c>
      <c r="K303" s="3" t="s">
        <v>1998</v>
      </c>
      <c r="L303" s="3"/>
      <c r="M303" s="3"/>
    </row>
    <row r="304" spans="1:13" x14ac:dyDescent="0.25">
      <c r="A304" s="3" t="s">
        <v>3</v>
      </c>
      <c r="B304" s="3" t="s">
        <v>15</v>
      </c>
      <c r="C304" s="3" t="s">
        <v>509</v>
      </c>
      <c r="D304" s="3" t="s">
        <v>510</v>
      </c>
      <c r="E304" s="3" t="s">
        <v>51</v>
      </c>
      <c r="F304" s="3" t="s">
        <v>78</v>
      </c>
      <c r="G304" s="3">
        <v>64</v>
      </c>
      <c r="H304" s="3" t="s">
        <v>21</v>
      </c>
      <c r="I304" s="3" t="s">
        <v>237</v>
      </c>
      <c r="J304" s="3" t="s">
        <v>240</v>
      </c>
      <c r="K304" s="3" t="s">
        <v>241</v>
      </c>
      <c r="L304" s="3"/>
      <c r="M304" s="3"/>
    </row>
    <row r="305" spans="1:13" x14ac:dyDescent="0.25">
      <c r="A305" s="3" t="s">
        <v>3</v>
      </c>
      <c r="B305" s="3" t="s">
        <v>15</v>
      </c>
      <c r="C305" s="3" t="s">
        <v>509</v>
      </c>
      <c r="D305" s="3" t="s">
        <v>510</v>
      </c>
      <c r="E305" s="3" t="s">
        <v>51</v>
      </c>
      <c r="F305" s="3" t="s">
        <v>78</v>
      </c>
      <c r="G305" s="3">
        <v>64</v>
      </c>
      <c r="H305" s="3" t="s">
        <v>22</v>
      </c>
      <c r="I305" s="3" t="s">
        <v>237</v>
      </c>
      <c r="J305" s="3" t="s">
        <v>240</v>
      </c>
      <c r="K305" s="3" t="s">
        <v>241</v>
      </c>
      <c r="L305" s="3"/>
      <c r="M305" s="3"/>
    </row>
    <row r="306" spans="1:13" x14ac:dyDescent="0.25">
      <c r="A306" s="3" t="s">
        <v>3</v>
      </c>
      <c r="B306" s="3" t="s">
        <v>16</v>
      </c>
      <c r="C306" s="3" t="s">
        <v>519</v>
      </c>
      <c r="D306" s="3" t="s">
        <v>520</v>
      </c>
      <c r="E306" s="3" t="s">
        <v>51</v>
      </c>
      <c r="F306" s="3" t="s">
        <v>52</v>
      </c>
      <c r="G306" s="3">
        <v>37</v>
      </c>
      <c r="H306" s="3" t="s">
        <v>21</v>
      </c>
      <c r="I306" s="3" t="s">
        <v>239</v>
      </c>
      <c r="J306" s="3" t="s">
        <v>238</v>
      </c>
      <c r="K306" s="3" t="s">
        <v>1997</v>
      </c>
      <c r="L306" s="3"/>
      <c r="M306" s="3"/>
    </row>
    <row r="307" spans="1:13" x14ac:dyDescent="0.25">
      <c r="A307" s="3" t="s">
        <v>3</v>
      </c>
      <c r="B307" s="3" t="s">
        <v>16</v>
      </c>
      <c r="C307" s="3" t="s">
        <v>519</v>
      </c>
      <c r="D307" s="3" t="s">
        <v>520</v>
      </c>
      <c r="E307" s="3" t="s">
        <v>51</v>
      </c>
      <c r="F307" s="3" t="s">
        <v>52</v>
      </c>
      <c r="G307" s="3">
        <v>37</v>
      </c>
      <c r="H307" s="3" t="s">
        <v>22</v>
      </c>
      <c r="I307" s="3" t="s">
        <v>239</v>
      </c>
      <c r="J307" s="3" t="s">
        <v>238</v>
      </c>
      <c r="K307" s="3" t="s">
        <v>1998</v>
      </c>
      <c r="L307" s="3"/>
      <c r="M307" s="3"/>
    </row>
    <row r="308" spans="1:13" x14ac:dyDescent="0.25">
      <c r="A308" s="3" t="s">
        <v>0</v>
      </c>
      <c r="B308" s="3" t="s">
        <v>4</v>
      </c>
      <c r="C308" s="3" t="s">
        <v>55</v>
      </c>
      <c r="D308" s="3" t="s">
        <v>56</v>
      </c>
      <c r="E308" s="3" t="s">
        <v>51</v>
      </c>
      <c r="F308" s="3" t="s">
        <v>52</v>
      </c>
      <c r="G308" s="3">
        <v>57</v>
      </c>
      <c r="H308" s="3" t="s">
        <v>22</v>
      </c>
      <c r="I308" s="3" t="s">
        <v>237</v>
      </c>
      <c r="J308" s="3" t="s">
        <v>240</v>
      </c>
      <c r="K308" s="3" t="s">
        <v>246</v>
      </c>
      <c r="L308" s="3"/>
      <c r="M308" s="3"/>
    </row>
    <row r="309" spans="1:13" x14ac:dyDescent="0.25">
      <c r="A309" s="3" t="s">
        <v>0</v>
      </c>
      <c r="B309" s="3" t="s">
        <v>4</v>
      </c>
      <c r="C309" s="3" t="s">
        <v>55</v>
      </c>
      <c r="D309" s="3" t="s">
        <v>56</v>
      </c>
      <c r="E309" s="3" t="s">
        <v>51</v>
      </c>
      <c r="F309" s="3" t="s">
        <v>52</v>
      </c>
      <c r="G309" s="3">
        <v>57</v>
      </c>
      <c r="H309" s="3" t="s">
        <v>21</v>
      </c>
      <c r="I309" s="3" t="s">
        <v>237</v>
      </c>
      <c r="J309" s="3" t="s">
        <v>240</v>
      </c>
      <c r="K309" s="3" t="s">
        <v>243</v>
      </c>
      <c r="L309" s="3"/>
      <c r="M309" s="3"/>
    </row>
    <row r="310" spans="1:13" x14ac:dyDescent="0.25">
      <c r="A310" s="3" t="s">
        <v>0</v>
      </c>
      <c r="B310" s="3" t="s">
        <v>4</v>
      </c>
      <c r="C310" s="3" t="s">
        <v>55</v>
      </c>
      <c r="D310" s="3" t="s">
        <v>56</v>
      </c>
      <c r="E310" s="3" t="s">
        <v>51</v>
      </c>
      <c r="F310" s="3" t="s">
        <v>52</v>
      </c>
      <c r="G310" s="3">
        <v>57</v>
      </c>
      <c r="H310" s="3" t="s">
        <v>22</v>
      </c>
      <c r="I310" s="3" t="s">
        <v>239</v>
      </c>
      <c r="J310" s="3" t="s">
        <v>240</v>
      </c>
      <c r="K310" s="3" t="s">
        <v>1998</v>
      </c>
      <c r="L310" s="3"/>
      <c r="M310" s="3"/>
    </row>
    <row r="311" spans="1:13" x14ac:dyDescent="0.25">
      <c r="A311" s="3" t="s">
        <v>0</v>
      </c>
      <c r="B311" s="3" t="s">
        <v>4</v>
      </c>
      <c r="C311" s="3" t="s">
        <v>55</v>
      </c>
      <c r="D311" s="3" t="s">
        <v>56</v>
      </c>
      <c r="E311" s="3" t="s">
        <v>51</v>
      </c>
      <c r="F311" s="3" t="s">
        <v>52</v>
      </c>
      <c r="G311" s="3">
        <v>57</v>
      </c>
      <c r="H311" s="3" t="s">
        <v>21</v>
      </c>
      <c r="I311" s="3" t="s">
        <v>239</v>
      </c>
      <c r="J311" s="3" t="s">
        <v>240</v>
      </c>
      <c r="K311" s="3" t="s">
        <v>1998</v>
      </c>
      <c r="L311" s="3"/>
      <c r="M311" s="3"/>
    </row>
    <row r="312" spans="1:13" x14ac:dyDescent="0.25">
      <c r="A312" s="3" t="s">
        <v>0</v>
      </c>
      <c r="B312" s="3" t="s">
        <v>4</v>
      </c>
      <c r="C312" s="3" t="s">
        <v>106</v>
      </c>
      <c r="D312" s="3" t="s">
        <v>107</v>
      </c>
      <c r="E312" s="3" t="s">
        <v>51</v>
      </c>
      <c r="F312" s="3" t="s">
        <v>52</v>
      </c>
      <c r="G312" s="3">
        <v>43</v>
      </c>
      <c r="H312" s="3" t="s">
        <v>22</v>
      </c>
      <c r="I312" s="3" t="s">
        <v>239</v>
      </c>
      <c r="J312" s="3" t="s">
        <v>240</v>
      </c>
      <c r="K312" s="3" t="s">
        <v>1998</v>
      </c>
      <c r="L312" s="3"/>
      <c r="M312" s="3"/>
    </row>
    <row r="313" spans="1:13" x14ac:dyDescent="0.25">
      <c r="A313" s="3" t="s">
        <v>0</v>
      </c>
      <c r="B313" s="3" t="s">
        <v>4</v>
      </c>
      <c r="C313" s="3" t="s">
        <v>106</v>
      </c>
      <c r="D313" s="3" t="s">
        <v>107</v>
      </c>
      <c r="E313" s="3" t="s">
        <v>51</v>
      </c>
      <c r="F313" s="3" t="s">
        <v>52</v>
      </c>
      <c r="G313" s="3">
        <v>43</v>
      </c>
      <c r="H313" s="3" t="s">
        <v>22</v>
      </c>
      <c r="I313" s="3" t="s">
        <v>237</v>
      </c>
      <c r="J313" s="3" t="s">
        <v>240</v>
      </c>
      <c r="K313" s="3" t="s">
        <v>1997</v>
      </c>
      <c r="L313" s="3"/>
      <c r="M313" s="3"/>
    </row>
    <row r="314" spans="1:13" x14ac:dyDescent="0.25">
      <c r="A314" s="3" t="s">
        <v>0</v>
      </c>
      <c r="B314" s="3" t="s">
        <v>4</v>
      </c>
      <c r="C314" s="3" t="s">
        <v>106</v>
      </c>
      <c r="D314" s="3" t="s">
        <v>107</v>
      </c>
      <c r="E314" s="3" t="s">
        <v>51</v>
      </c>
      <c r="F314" s="3" t="s">
        <v>52</v>
      </c>
      <c r="G314" s="3">
        <v>43</v>
      </c>
      <c r="H314" s="3" t="s">
        <v>21</v>
      </c>
      <c r="I314" s="3" t="s">
        <v>237</v>
      </c>
      <c r="J314" s="3" t="s">
        <v>240</v>
      </c>
      <c r="K314" s="3" t="s">
        <v>246</v>
      </c>
      <c r="L314" s="3"/>
      <c r="M314" s="3"/>
    </row>
    <row r="315" spans="1:13" x14ac:dyDescent="0.25">
      <c r="A315" s="3" t="s">
        <v>0</v>
      </c>
      <c r="B315" s="3" t="s">
        <v>4</v>
      </c>
      <c r="C315" s="3" t="s">
        <v>106</v>
      </c>
      <c r="D315" s="3" t="s">
        <v>107</v>
      </c>
      <c r="E315" s="3" t="s">
        <v>51</v>
      </c>
      <c r="F315" s="3" t="s">
        <v>52</v>
      </c>
      <c r="G315" s="3">
        <v>43</v>
      </c>
      <c r="H315" s="3" t="s">
        <v>21</v>
      </c>
      <c r="I315" s="3" t="s">
        <v>239</v>
      </c>
      <c r="J315" s="3" t="s">
        <v>240</v>
      </c>
      <c r="K315" s="3" t="s">
        <v>1998</v>
      </c>
      <c r="L315" s="3"/>
      <c r="M315" s="3"/>
    </row>
    <row r="316" spans="1:13" x14ac:dyDescent="0.25">
      <c r="A316" s="3" t="s">
        <v>0</v>
      </c>
      <c r="B316" s="3" t="s">
        <v>4</v>
      </c>
      <c r="C316" s="3" t="s">
        <v>108</v>
      </c>
      <c r="D316" s="3" t="s">
        <v>109</v>
      </c>
      <c r="E316" s="3" t="s">
        <v>51</v>
      </c>
      <c r="F316" s="3" t="s">
        <v>52</v>
      </c>
      <c r="G316" s="3">
        <v>95</v>
      </c>
      <c r="H316" s="3" t="s">
        <v>22</v>
      </c>
      <c r="I316" s="3" t="s">
        <v>237</v>
      </c>
      <c r="J316" s="3" t="s">
        <v>240</v>
      </c>
      <c r="K316" s="3" t="s">
        <v>243</v>
      </c>
      <c r="L316" s="3"/>
      <c r="M316" s="3"/>
    </row>
    <row r="317" spans="1:13" x14ac:dyDescent="0.25">
      <c r="A317" s="3" t="s">
        <v>0</v>
      </c>
      <c r="B317" s="3" t="s">
        <v>4</v>
      </c>
      <c r="C317" s="3" t="s">
        <v>108</v>
      </c>
      <c r="D317" s="3" t="s">
        <v>109</v>
      </c>
      <c r="E317" s="3" t="s">
        <v>51</v>
      </c>
      <c r="F317" s="3" t="s">
        <v>52</v>
      </c>
      <c r="G317" s="3">
        <v>95</v>
      </c>
      <c r="H317" s="3" t="s">
        <v>21</v>
      </c>
      <c r="I317" s="3" t="s">
        <v>237</v>
      </c>
      <c r="J317" s="3" t="s">
        <v>240</v>
      </c>
      <c r="K317" s="3" t="s">
        <v>243</v>
      </c>
      <c r="L317" s="3"/>
      <c r="M317" s="3"/>
    </row>
    <row r="318" spans="1:13" x14ac:dyDescent="0.25">
      <c r="A318" s="3" t="s">
        <v>0</v>
      </c>
      <c r="B318" s="3" t="s">
        <v>4</v>
      </c>
      <c r="C318" s="3" t="s">
        <v>108</v>
      </c>
      <c r="D318" s="3" t="s">
        <v>109</v>
      </c>
      <c r="E318" s="3" t="s">
        <v>51</v>
      </c>
      <c r="F318" s="3" t="s">
        <v>52</v>
      </c>
      <c r="G318" s="3">
        <v>95</v>
      </c>
      <c r="H318" s="3" t="s">
        <v>21</v>
      </c>
      <c r="I318" s="3" t="s">
        <v>239</v>
      </c>
      <c r="J318" s="3" t="s">
        <v>240</v>
      </c>
      <c r="K318" s="3" t="s">
        <v>1998</v>
      </c>
      <c r="L318" s="3"/>
      <c r="M318" s="3"/>
    </row>
    <row r="319" spans="1:13" x14ac:dyDescent="0.25">
      <c r="A319" s="3" t="s">
        <v>0</v>
      </c>
      <c r="B319" s="3" t="s">
        <v>4</v>
      </c>
      <c r="C319" s="3" t="s">
        <v>108</v>
      </c>
      <c r="D319" s="3" t="s">
        <v>109</v>
      </c>
      <c r="E319" s="3" t="s">
        <v>51</v>
      </c>
      <c r="F319" s="3" t="s">
        <v>52</v>
      </c>
      <c r="G319" s="3">
        <v>95</v>
      </c>
      <c r="H319" s="3" t="s">
        <v>22</v>
      </c>
      <c r="I319" s="3" t="s">
        <v>239</v>
      </c>
      <c r="J319" s="3" t="s">
        <v>240</v>
      </c>
      <c r="K319" s="3" t="s">
        <v>1998</v>
      </c>
      <c r="L319" s="3"/>
      <c r="M319" s="3"/>
    </row>
    <row r="320" spans="1:13" x14ac:dyDescent="0.25">
      <c r="A320" s="3" t="s">
        <v>0</v>
      </c>
      <c r="B320" s="3" t="s">
        <v>4</v>
      </c>
      <c r="C320" s="3" t="s">
        <v>98</v>
      </c>
      <c r="D320" s="3" t="s">
        <v>99</v>
      </c>
      <c r="E320" s="3" t="s">
        <v>51</v>
      </c>
      <c r="F320" s="3" t="s">
        <v>52</v>
      </c>
      <c r="G320" s="3">
        <v>101</v>
      </c>
      <c r="H320" s="3" t="s">
        <v>22</v>
      </c>
      <c r="I320" s="3" t="s">
        <v>237</v>
      </c>
      <c r="J320" s="3" t="s">
        <v>240</v>
      </c>
      <c r="K320" s="3" t="s">
        <v>242</v>
      </c>
      <c r="L320" s="3"/>
      <c r="M320" s="3"/>
    </row>
    <row r="321" spans="1:13" x14ac:dyDescent="0.25">
      <c r="A321" s="3" t="s">
        <v>0</v>
      </c>
      <c r="B321" s="3" t="s">
        <v>4</v>
      </c>
      <c r="C321" s="3" t="s">
        <v>98</v>
      </c>
      <c r="D321" s="3" t="s">
        <v>99</v>
      </c>
      <c r="E321" s="3" t="s">
        <v>51</v>
      </c>
      <c r="F321" s="3" t="s">
        <v>52</v>
      </c>
      <c r="G321" s="3">
        <v>101</v>
      </c>
      <c r="H321" s="3" t="s">
        <v>21</v>
      </c>
      <c r="I321" s="3" t="s">
        <v>237</v>
      </c>
      <c r="J321" s="3" t="s">
        <v>240</v>
      </c>
      <c r="K321" s="3" t="s">
        <v>246</v>
      </c>
      <c r="L321" s="3"/>
      <c r="M321" s="3"/>
    </row>
    <row r="322" spans="1:13" x14ac:dyDescent="0.25">
      <c r="A322" s="3" t="s">
        <v>0</v>
      </c>
      <c r="B322" s="3" t="s">
        <v>4</v>
      </c>
      <c r="C322" s="3" t="s">
        <v>98</v>
      </c>
      <c r="D322" s="3" t="s">
        <v>99</v>
      </c>
      <c r="E322" s="3" t="s">
        <v>51</v>
      </c>
      <c r="F322" s="3" t="s">
        <v>52</v>
      </c>
      <c r="G322" s="3">
        <v>101</v>
      </c>
      <c r="H322" s="3" t="s">
        <v>21</v>
      </c>
      <c r="I322" s="3" t="s">
        <v>239</v>
      </c>
      <c r="J322" s="3" t="s">
        <v>240</v>
      </c>
      <c r="K322" s="3" t="s">
        <v>1998</v>
      </c>
      <c r="L322" s="3"/>
      <c r="M322" s="3"/>
    </row>
    <row r="323" spans="1:13" x14ac:dyDescent="0.25">
      <c r="A323" s="3" t="s">
        <v>0</v>
      </c>
      <c r="B323" s="3" t="s">
        <v>4</v>
      </c>
      <c r="C323" s="3" t="s">
        <v>98</v>
      </c>
      <c r="D323" s="3" t="s">
        <v>99</v>
      </c>
      <c r="E323" s="3" t="s">
        <v>51</v>
      </c>
      <c r="F323" s="3" t="s">
        <v>52</v>
      </c>
      <c r="G323" s="3">
        <v>101</v>
      </c>
      <c r="H323" s="3" t="s">
        <v>22</v>
      </c>
      <c r="I323" s="3" t="s">
        <v>239</v>
      </c>
      <c r="J323" s="3" t="s">
        <v>240</v>
      </c>
      <c r="K323" s="3" t="s">
        <v>1998</v>
      </c>
      <c r="L323" s="3"/>
      <c r="M323" s="3"/>
    </row>
    <row r="324" spans="1:13" x14ac:dyDescent="0.25">
      <c r="A324" s="3" t="s">
        <v>0</v>
      </c>
      <c r="B324" s="3" t="s">
        <v>4</v>
      </c>
      <c r="C324" s="3" t="s">
        <v>102</v>
      </c>
      <c r="D324" s="3" t="s">
        <v>103</v>
      </c>
      <c r="E324" s="3" t="s">
        <v>51</v>
      </c>
      <c r="F324" s="3" t="s">
        <v>52</v>
      </c>
      <c r="G324" s="3">
        <v>6</v>
      </c>
      <c r="H324" s="3" t="s">
        <v>22</v>
      </c>
      <c r="I324" s="3" t="s">
        <v>237</v>
      </c>
      <c r="J324" s="3" t="s">
        <v>240</v>
      </c>
      <c r="K324" s="3" t="s">
        <v>1997</v>
      </c>
      <c r="L324" s="3"/>
      <c r="M324" s="3"/>
    </row>
    <row r="325" spans="1:13" x14ac:dyDescent="0.25">
      <c r="A325" s="3" t="s">
        <v>0</v>
      </c>
      <c r="B325" s="3" t="s">
        <v>4</v>
      </c>
      <c r="C325" s="3" t="s">
        <v>102</v>
      </c>
      <c r="D325" s="3" t="s">
        <v>103</v>
      </c>
      <c r="E325" s="3" t="s">
        <v>51</v>
      </c>
      <c r="F325" s="3" t="s">
        <v>52</v>
      </c>
      <c r="G325" s="3">
        <v>6</v>
      </c>
      <c r="H325" s="3" t="s">
        <v>21</v>
      </c>
      <c r="I325" s="3" t="s">
        <v>237</v>
      </c>
      <c r="J325" s="3" t="s">
        <v>240</v>
      </c>
      <c r="K325" s="3" t="s">
        <v>246</v>
      </c>
      <c r="L325" s="3"/>
      <c r="M325" s="3"/>
    </row>
    <row r="326" spans="1:13" x14ac:dyDescent="0.25">
      <c r="A326" s="3" t="s">
        <v>0</v>
      </c>
      <c r="B326" s="3" t="s">
        <v>4</v>
      </c>
      <c r="C326" s="3" t="s">
        <v>102</v>
      </c>
      <c r="D326" s="3" t="s">
        <v>103</v>
      </c>
      <c r="E326" s="3" t="s">
        <v>51</v>
      </c>
      <c r="F326" s="3" t="s">
        <v>52</v>
      </c>
      <c r="G326" s="3">
        <v>6</v>
      </c>
      <c r="H326" s="3" t="s">
        <v>21</v>
      </c>
      <c r="I326" s="3" t="s">
        <v>239</v>
      </c>
      <c r="J326" s="3" t="s">
        <v>240</v>
      </c>
      <c r="K326" s="3" t="s">
        <v>1998</v>
      </c>
      <c r="L326" s="3"/>
      <c r="M326" s="3"/>
    </row>
    <row r="327" spans="1:13" x14ac:dyDescent="0.25">
      <c r="A327" s="3" t="s">
        <v>0</v>
      </c>
      <c r="B327" s="3" t="s">
        <v>4</v>
      </c>
      <c r="C327" s="3" t="s">
        <v>102</v>
      </c>
      <c r="D327" s="3" t="s">
        <v>103</v>
      </c>
      <c r="E327" s="3" t="s">
        <v>51</v>
      </c>
      <c r="F327" s="3" t="s">
        <v>52</v>
      </c>
      <c r="G327" s="3">
        <v>6</v>
      </c>
      <c r="H327" s="3" t="s">
        <v>22</v>
      </c>
      <c r="I327" s="3" t="s">
        <v>239</v>
      </c>
      <c r="J327" s="3" t="s">
        <v>240</v>
      </c>
      <c r="K327" s="3" t="s">
        <v>1998</v>
      </c>
      <c r="L327" s="3"/>
      <c r="M327" s="3"/>
    </row>
    <row r="328" spans="1:13" x14ac:dyDescent="0.25">
      <c r="A328" s="3" t="s">
        <v>0</v>
      </c>
      <c r="B328" s="3" t="s">
        <v>4</v>
      </c>
      <c r="C328" s="3" t="s">
        <v>104</v>
      </c>
      <c r="D328" s="3" t="s">
        <v>105</v>
      </c>
      <c r="E328" s="3" t="s">
        <v>51</v>
      </c>
      <c r="F328" s="3" t="s">
        <v>52</v>
      </c>
      <c r="G328" s="3">
        <v>50</v>
      </c>
      <c r="H328" s="3" t="s">
        <v>21</v>
      </c>
      <c r="I328" s="3" t="s">
        <v>239</v>
      </c>
      <c r="J328" s="3" t="s">
        <v>240</v>
      </c>
      <c r="K328" s="3" t="s">
        <v>1998</v>
      </c>
      <c r="L328" s="3"/>
      <c r="M328" s="3"/>
    </row>
    <row r="329" spans="1:13" x14ac:dyDescent="0.25">
      <c r="A329" s="3" t="s">
        <v>0</v>
      </c>
      <c r="B329" s="3" t="s">
        <v>4</v>
      </c>
      <c r="C329" s="3" t="s">
        <v>104</v>
      </c>
      <c r="D329" s="3" t="s">
        <v>105</v>
      </c>
      <c r="E329" s="3" t="s">
        <v>51</v>
      </c>
      <c r="F329" s="3" t="s">
        <v>52</v>
      </c>
      <c r="G329" s="3">
        <v>50</v>
      </c>
      <c r="H329" s="3" t="s">
        <v>22</v>
      </c>
      <c r="I329" s="3" t="s">
        <v>237</v>
      </c>
      <c r="J329" s="3" t="s">
        <v>240</v>
      </c>
      <c r="K329" s="3" t="s">
        <v>1997</v>
      </c>
      <c r="L329" s="3"/>
      <c r="M329" s="3"/>
    </row>
    <row r="330" spans="1:13" x14ac:dyDescent="0.25">
      <c r="A330" s="3" t="s">
        <v>0</v>
      </c>
      <c r="B330" s="3" t="s">
        <v>4</v>
      </c>
      <c r="C330" s="3" t="s">
        <v>104</v>
      </c>
      <c r="D330" s="3" t="s">
        <v>105</v>
      </c>
      <c r="E330" s="3" t="s">
        <v>51</v>
      </c>
      <c r="F330" s="3" t="s">
        <v>52</v>
      </c>
      <c r="G330" s="3">
        <v>50</v>
      </c>
      <c r="H330" s="3" t="s">
        <v>21</v>
      </c>
      <c r="I330" s="3" t="s">
        <v>237</v>
      </c>
      <c r="J330" s="3" t="s">
        <v>240</v>
      </c>
      <c r="K330" s="3" t="s">
        <v>246</v>
      </c>
      <c r="L330" s="3"/>
      <c r="M330" s="3"/>
    </row>
    <row r="331" spans="1:13" x14ac:dyDescent="0.25">
      <c r="A331" s="3" t="s">
        <v>0</v>
      </c>
      <c r="B331" s="3" t="s">
        <v>4</v>
      </c>
      <c r="C331" s="3" t="s">
        <v>104</v>
      </c>
      <c r="D331" s="3" t="s">
        <v>105</v>
      </c>
      <c r="E331" s="3" t="s">
        <v>51</v>
      </c>
      <c r="F331" s="3" t="s">
        <v>52</v>
      </c>
      <c r="G331" s="3">
        <v>50</v>
      </c>
      <c r="H331" s="3" t="s">
        <v>22</v>
      </c>
      <c r="I331" s="3" t="s">
        <v>239</v>
      </c>
      <c r="J331" s="3" t="s">
        <v>240</v>
      </c>
      <c r="K331" s="3" t="s">
        <v>1998</v>
      </c>
      <c r="L331" s="3"/>
      <c r="M331" s="3"/>
    </row>
    <row r="332" spans="1:13" x14ac:dyDescent="0.25">
      <c r="A332" s="3" t="s">
        <v>0</v>
      </c>
      <c r="B332" s="3" t="s">
        <v>4</v>
      </c>
      <c r="C332" s="3" t="s">
        <v>110</v>
      </c>
      <c r="D332" s="3" t="s">
        <v>111</v>
      </c>
      <c r="E332" s="3" t="s">
        <v>51</v>
      </c>
      <c r="F332" s="3" t="s">
        <v>52</v>
      </c>
      <c r="G332" s="3">
        <v>6</v>
      </c>
      <c r="H332" s="3" t="s">
        <v>22</v>
      </c>
      <c r="I332" s="3" t="s">
        <v>237</v>
      </c>
      <c r="J332" s="3" t="s">
        <v>240</v>
      </c>
      <c r="K332" s="3" t="s">
        <v>246</v>
      </c>
      <c r="L332" s="3"/>
      <c r="M332" s="3"/>
    </row>
    <row r="333" spans="1:13" x14ac:dyDescent="0.25">
      <c r="A333" s="3" t="s">
        <v>0</v>
      </c>
      <c r="B333" s="3" t="s">
        <v>4</v>
      </c>
      <c r="C333" s="3" t="s">
        <v>110</v>
      </c>
      <c r="D333" s="3" t="s">
        <v>111</v>
      </c>
      <c r="E333" s="3" t="s">
        <v>51</v>
      </c>
      <c r="F333" s="3" t="s">
        <v>52</v>
      </c>
      <c r="G333" s="3">
        <v>6</v>
      </c>
      <c r="H333" s="3" t="s">
        <v>21</v>
      </c>
      <c r="I333" s="3" t="s">
        <v>237</v>
      </c>
      <c r="J333" s="3" t="s">
        <v>240</v>
      </c>
      <c r="K333" s="3" t="s">
        <v>246</v>
      </c>
      <c r="L333" s="3"/>
      <c r="M333" s="3"/>
    </row>
    <row r="334" spans="1:13" x14ac:dyDescent="0.25">
      <c r="A334" s="3" t="s">
        <v>0</v>
      </c>
      <c r="B334" s="3" t="s">
        <v>4</v>
      </c>
      <c r="C334" s="3" t="s">
        <v>110</v>
      </c>
      <c r="D334" s="3" t="s">
        <v>111</v>
      </c>
      <c r="E334" s="3" t="s">
        <v>51</v>
      </c>
      <c r="F334" s="3" t="s">
        <v>52</v>
      </c>
      <c r="G334" s="3">
        <v>6</v>
      </c>
      <c r="H334" s="3" t="s">
        <v>21</v>
      </c>
      <c r="I334" s="3" t="s">
        <v>239</v>
      </c>
      <c r="J334" s="3" t="s">
        <v>240</v>
      </c>
      <c r="K334" s="3" t="s">
        <v>1998</v>
      </c>
      <c r="L334" s="3"/>
      <c r="M334" s="3"/>
    </row>
    <row r="335" spans="1:13" x14ac:dyDescent="0.25">
      <c r="A335" s="3" t="s">
        <v>0</v>
      </c>
      <c r="B335" s="3" t="s">
        <v>4</v>
      </c>
      <c r="C335" s="3" t="s">
        <v>110</v>
      </c>
      <c r="D335" s="3" t="s">
        <v>111</v>
      </c>
      <c r="E335" s="3" t="s">
        <v>51</v>
      </c>
      <c r="F335" s="3" t="s">
        <v>52</v>
      </c>
      <c r="G335" s="3">
        <v>6</v>
      </c>
      <c r="H335" s="3" t="s">
        <v>22</v>
      </c>
      <c r="I335" s="3" t="s">
        <v>239</v>
      </c>
      <c r="J335" s="3" t="s">
        <v>240</v>
      </c>
      <c r="K335" s="3" t="s">
        <v>1998</v>
      </c>
      <c r="L335" s="3"/>
      <c r="M335" s="3"/>
    </row>
    <row r="336" spans="1:13" x14ac:dyDescent="0.25">
      <c r="A336" s="3" t="s">
        <v>0</v>
      </c>
      <c r="B336" s="3" t="s">
        <v>4</v>
      </c>
      <c r="C336" s="3" t="s">
        <v>106</v>
      </c>
      <c r="D336" s="3" t="s">
        <v>107</v>
      </c>
      <c r="E336" s="3" t="s">
        <v>51</v>
      </c>
      <c r="F336" s="3" t="s">
        <v>52</v>
      </c>
      <c r="G336" s="3">
        <v>43</v>
      </c>
      <c r="H336" s="3" t="s">
        <v>21</v>
      </c>
      <c r="I336" s="3" t="s">
        <v>239</v>
      </c>
      <c r="J336" s="3" t="s">
        <v>238</v>
      </c>
      <c r="K336" s="3" t="s">
        <v>1997</v>
      </c>
      <c r="L336" s="3"/>
      <c r="M336" s="3"/>
    </row>
    <row r="337" spans="1:13" x14ac:dyDescent="0.25">
      <c r="A337" s="3" t="s">
        <v>0</v>
      </c>
      <c r="B337" s="3" t="s">
        <v>4</v>
      </c>
      <c r="C337" s="3" t="s">
        <v>106</v>
      </c>
      <c r="D337" s="3" t="s">
        <v>107</v>
      </c>
      <c r="E337" s="3" t="s">
        <v>51</v>
      </c>
      <c r="F337" s="3" t="s">
        <v>52</v>
      </c>
      <c r="G337" s="3">
        <v>43</v>
      </c>
      <c r="H337" s="3" t="s">
        <v>21</v>
      </c>
      <c r="I337" s="3" t="s">
        <v>237</v>
      </c>
      <c r="J337" s="3" t="s">
        <v>238</v>
      </c>
      <c r="K337" s="3" t="s">
        <v>243</v>
      </c>
      <c r="L337" s="3"/>
      <c r="M337" s="3"/>
    </row>
    <row r="338" spans="1:13" x14ac:dyDescent="0.25">
      <c r="A338" s="3" t="s">
        <v>0</v>
      </c>
      <c r="B338" s="3" t="s">
        <v>4</v>
      </c>
      <c r="C338" s="3" t="s">
        <v>106</v>
      </c>
      <c r="D338" s="3" t="s">
        <v>107</v>
      </c>
      <c r="E338" s="3" t="s">
        <v>51</v>
      </c>
      <c r="F338" s="3" t="s">
        <v>52</v>
      </c>
      <c r="G338" s="3">
        <v>43</v>
      </c>
      <c r="H338" s="3" t="s">
        <v>22</v>
      </c>
      <c r="I338" s="3" t="s">
        <v>239</v>
      </c>
      <c r="J338" s="3" t="s">
        <v>238</v>
      </c>
      <c r="K338" s="3" t="s">
        <v>246</v>
      </c>
      <c r="L338" s="3"/>
      <c r="M338" s="3"/>
    </row>
    <row r="339" spans="1:13" x14ac:dyDescent="0.25">
      <c r="A339" s="3" t="s">
        <v>0</v>
      </c>
      <c r="B339" s="3" t="s">
        <v>4</v>
      </c>
      <c r="C339" s="3" t="s">
        <v>106</v>
      </c>
      <c r="D339" s="3" t="s">
        <v>107</v>
      </c>
      <c r="E339" s="3" t="s">
        <v>51</v>
      </c>
      <c r="F339" s="3" t="s">
        <v>52</v>
      </c>
      <c r="G339" s="3">
        <v>43</v>
      </c>
      <c r="H339" s="3" t="s">
        <v>22</v>
      </c>
      <c r="I339" s="3" t="s">
        <v>237</v>
      </c>
      <c r="J339" s="3" t="s">
        <v>238</v>
      </c>
      <c r="K339" s="3" t="s">
        <v>1997</v>
      </c>
      <c r="L339" s="3"/>
      <c r="M339" s="3"/>
    </row>
    <row r="340" spans="1:13" x14ac:dyDescent="0.25">
      <c r="A340" s="3" t="s">
        <v>0</v>
      </c>
      <c r="B340" s="3" t="s">
        <v>4</v>
      </c>
      <c r="C340" s="3" t="s">
        <v>55</v>
      </c>
      <c r="D340" s="3" t="s">
        <v>56</v>
      </c>
      <c r="E340" s="3" t="s">
        <v>51</v>
      </c>
      <c r="F340" s="3" t="s">
        <v>52</v>
      </c>
      <c r="G340" s="3">
        <v>57</v>
      </c>
      <c r="H340" s="3" t="s">
        <v>21</v>
      </c>
      <c r="I340" s="3" t="s">
        <v>239</v>
      </c>
      <c r="J340" s="3" t="s">
        <v>238</v>
      </c>
      <c r="K340" s="3" t="s">
        <v>1998</v>
      </c>
      <c r="L340" s="3"/>
      <c r="M340" s="3"/>
    </row>
    <row r="341" spans="1:13" x14ac:dyDescent="0.25">
      <c r="A341" s="3" t="s">
        <v>0</v>
      </c>
      <c r="B341" s="3" t="s">
        <v>4</v>
      </c>
      <c r="C341" s="3" t="s">
        <v>55</v>
      </c>
      <c r="D341" s="3" t="s">
        <v>56</v>
      </c>
      <c r="E341" s="3" t="s">
        <v>51</v>
      </c>
      <c r="F341" s="3" t="s">
        <v>52</v>
      </c>
      <c r="G341" s="3">
        <v>57</v>
      </c>
      <c r="H341" s="3" t="s">
        <v>21</v>
      </c>
      <c r="I341" s="3" t="s">
        <v>237</v>
      </c>
      <c r="J341" s="3" t="s">
        <v>238</v>
      </c>
      <c r="K341" s="3" t="s">
        <v>246</v>
      </c>
      <c r="L341" s="3"/>
      <c r="M341" s="3"/>
    </row>
    <row r="342" spans="1:13" x14ac:dyDescent="0.25">
      <c r="A342" s="3" t="s">
        <v>0</v>
      </c>
      <c r="B342" s="3" t="s">
        <v>4</v>
      </c>
      <c r="C342" s="3" t="s">
        <v>55</v>
      </c>
      <c r="D342" s="3" t="s">
        <v>56</v>
      </c>
      <c r="E342" s="3" t="s">
        <v>51</v>
      </c>
      <c r="F342" s="3" t="s">
        <v>52</v>
      </c>
      <c r="G342" s="3">
        <v>57</v>
      </c>
      <c r="H342" s="3" t="s">
        <v>22</v>
      </c>
      <c r="I342" s="3" t="s">
        <v>239</v>
      </c>
      <c r="J342" s="3" t="s">
        <v>238</v>
      </c>
      <c r="K342" s="3" t="s">
        <v>1997</v>
      </c>
      <c r="L342" s="3"/>
      <c r="M342" s="3"/>
    </row>
    <row r="343" spans="1:13" x14ac:dyDescent="0.25">
      <c r="A343" s="3" t="s">
        <v>0</v>
      </c>
      <c r="B343" s="3" t="s">
        <v>4</v>
      </c>
      <c r="C343" s="3" t="s">
        <v>55</v>
      </c>
      <c r="D343" s="3" t="s">
        <v>56</v>
      </c>
      <c r="E343" s="3" t="s">
        <v>51</v>
      </c>
      <c r="F343" s="3" t="s">
        <v>52</v>
      </c>
      <c r="G343" s="3">
        <v>57</v>
      </c>
      <c r="H343" s="3" t="s">
        <v>22</v>
      </c>
      <c r="I343" s="3" t="s">
        <v>237</v>
      </c>
      <c r="J343" s="3" t="s">
        <v>238</v>
      </c>
      <c r="K343" s="3" t="s">
        <v>243</v>
      </c>
      <c r="L343" s="3"/>
      <c r="M343" s="3"/>
    </row>
    <row r="344" spans="1:13" x14ac:dyDescent="0.25">
      <c r="A344" s="3" t="s">
        <v>0</v>
      </c>
      <c r="B344" s="3" t="s">
        <v>4</v>
      </c>
      <c r="C344" s="3" t="s">
        <v>108</v>
      </c>
      <c r="D344" s="3" t="s">
        <v>109</v>
      </c>
      <c r="E344" s="3" t="s">
        <v>51</v>
      </c>
      <c r="F344" s="3" t="s">
        <v>52</v>
      </c>
      <c r="G344" s="3">
        <v>95</v>
      </c>
      <c r="H344" s="3" t="s">
        <v>21</v>
      </c>
      <c r="I344" s="3" t="s">
        <v>239</v>
      </c>
      <c r="J344" s="3" t="s">
        <v>238</v>
      </c>
      <c r="K344" s="3" t="s">
        <v>1998</v>
      </c>
      <c r="L344" s="3"/>
      <c r="M344" s="3"/>
    </row>
    <row r="345" spans="1:13" x14ac:dyDescent="0.25">
      <c r="A345" s="3" t="s">
        <v>0</v>
      </c>
      <c r="B345" s="3" t="s">
        <v>4</v>
      </c>
      <c r="C345" s="3" t="s">
        <v>108</v>
      </c>
      <c r="D345" s="3" t="s">
        <v>109</v>
      </c>
      <c r="E345" s="3" t="s">
        <v>51</v>
      </c>
      <c r="F345" s="3" t="s">
        <v>52</v>
      </c>
      <c r="G345" s="3">
        <v>95</v>
      </c>
      <c r="H345" s="3" t="s">
        <v>21</v>
      </c>
      <c r="I345" s="3" t="s">
        <v>237</v>
      </c>
      <c r="J345" s="3" t="s">
        <v>238</v>
      </c>
      <c r="K345" s="3" t="s">
        <v>1</v>
      </c>
      <c r="L345" s="3"/>
      <c r="M345" s="3"/>
    </row>
    <row r="346" spans="1:13" x14ac:dyDescent="0.25">
      <c r="A346" s="3" t="s">
        <v>0</v>
      </c>
      <c r="B346" s="3" t="s">
        <v>4</v>
      </c>
      <c r="C346" s="3" t="s">
        <v>108</v>
      </c>
      <c r="D346" s="3" t="s">
        <v>109</v>
      </c>
      <c r="E346" s="3" t="s">
        <v>51</v>
      </c>
      <c r="F346" s="3" t="s">
        <v>52</v>
      </c>
      <c r="G346" s="3">
        <v>95</v>
      </c>
      <c r="H346" s="3" t="s">
        <v>22</v>
      </c>
      <c r="I346" s="3" t="s">
        <v>239</v>
      </c>
      <c r="J346" s="3" t="s">
        <v>238</v>
      </c>
      <c r="K346" s="3" t="s">
        <v>1997</v>
      </c>
      <c r="L346" s="3"/>
      <c r="M346" s="3"/>
    </row>
    <row r="347" spans="1:13" x14ac:dyDescent="0.25">
      <c r="A347" s="3" t="s">
        <v>0</v>
      </c>
      <c r="B347" s="3" t="s">
        <v>4</v>
      </c>
      <c r="C347" s="3" t="s">
        <v>108</v>
      </c>
      <c r="D347" s="3" t="s">
        <v>109</v>
      </c>
      <c r="E347" s="3" t="s">
        <v>51</v>
      </c>
      <c r="F347" s="3" t="s">
        <v>52</v>
      </c>
      <c r="G347" s="3">
        <v>95</v>
      </c>
      <c r="H347" s="3" t="s">
        <v>22</v>
      </c>
      <c r="I347" s="3" t="s">
        <v>237</v>
      </c>
      <c r="J347" s="3" t="s">
        <v>238</v>
      </c>
      <c r="K347" s="3" t="s">
        <v>1</v>
      </c>
      <c r="L347" s="3"/>
      <c r="M347" s="3"/>
    </row>
    <row r="348" spans="1:13" x14ac:dyDescent="0.25">
      <c r="A348" s="3" t="s">
        <v>0</v>
      </c>
      <c r="B348" s="3" t="s">
        <v>8</v>
      </c>
      <c r="C348" s="3" t="s">
        <v>465</v>
      </c>
      <c r="D348" s="3" t="s">
        <v>466</v>
      </c>
      <c r="E348" s="3" t="s">
        <v>162</v>
      </c>
      <c r="F348" s="3" t="s">
        <v>78</v>
      </c>
      <c r="G348" s="3">
        <v>662</v>
      </c>
      <c r="H348" s="3" t="s">
        <v>22</v>
      </c>
      <c r="I348" s="3" t="s">
        <v>237</v>
      </c>
      <c r="J348" s="3" t="s">
        <v>238</v>
      </c>
      <c r="K348" s="3" t="s">
        <v>1999</v>
      </c>
      <c r="L348" s="3"/>
      <c r="M348" s="3"/>
    </row>
    <row r="349" spans="1:13" x14ac:dyDescent="0.25">
      <c r="A349" s="3" t="s">
        <v>0</v>
      </c>
      <c r="B349" s="3" t="s">
        <v>5</v>
      </c>
      <c r="C349" s="3" t="s">
        <v>443</v>
      </c>
      <c r="D349" s="3" t="s">
        <v>444</v>
      </c>
      <c r="E349" s="3" t="s">
        <v>162</v>
      </c>
      <c r="F349" s="3" t="s">
        <v>52</v>
      </c>
      <c r="G349" s="3">
        <v>1344</v>
      </c>
      <c r="H349" s="3" t="s">
        <v>21</v>
      </c>
      <c r="I349" s="3" t="s">
        <v>239</v>
      </c>
      <c r="J349" s="3" t="s">
        <v>238</v>
      </c>
      <c r="K349" s="3" t="s">
        <v>1997</v>
      </c>
      <c r="L349" s="3"/>
      <c r="M349" s="3"/>
    </row>
    <row r="350" spans="1:13" x14ac:dyDescent="0.25">
      <c r="A350" s="3" t="s">
        <v>0</v>
      </c>
      <c r="B350" s="3" t="s">
        <v>5</v>
      </c>
      <c r="C350" s="3" t="s">
        <v>443</v>
      </c>
      <c r="D350" s="3" t="s">
        <v>444</v>
      </c>
      <c r="E350" s="3" t="s">
        <v>162</v>
      </c>
      <c r="F350" s="3" t="s">
        <v>52</v>
      </c>
      <c r="G350" s="3">
        <v>1344</v>
      </c>
      <c r="H350" s="3" t="s">
        <v>21</v>
      </c>
      <c r="I350" s="3" t="s">
        <v>237</v>
      </c>
      <c r="J350" s="3" t="s">
        <v>238</v>
      </c>
      <c r="K350" s="3" t="s">
        <v>243</v>
      </c>
      <c r="L350" s="3"/>
      <c r="M350" s="3"/>
    </row>
    <row r="351" spans="1:13" x14ac:dyDescent="0.25">
      <c r="A351" s="3" t="s">
        <v>0</v>
      </c>
      <c r="B351" s="3" t="s">
        <v>5</v>
      </c>
      <c r="C351" s="3" t="s">
        <v>443</v>
      </c>
      <c r="D351" s="3" t="s">
        <v>444</v>
      </c>
      <c r="E351" s="3" t="s">
        <v>162</v>
      </c>
      <c r="F351" s="3" t="s">
        <v>52</v>
      </c>
      <c r="G351" s="3">
        <v>1344</v>
      </c>
      <c r="H351" s="3" t="s">
        <v>22</v>
      </c>
      <c r="I351" s="3" t="s">
        <v>239</v>
      </c>
      <c r="J351" s="3" t="s">
        <v>238</v>
      </c>
      <c r="K351" s="3" t="s">
        <v>1997</v>
      </c>
      <c r="L351" s="3"/>
      <c r="M351" s="3"/>
    </row>
    <row r="352" spans="1:13" x14ac:dyDescent="0.25">
      <c r="A352" s="3" t="s">
        <v>0</v>
      </c>
      <c r="B352" s="3" t="s">
        <v>5</v>
      </c>
      <c r="C352" s="3" t="s">
        <v>443</v>
      </c>
      <c r="D352" s="3" t="s">
        <v>444</v>
      </c>
      <c r="E352" s="3" t="s">
        <v>162</v>
      </c>
      <c r="F352" s="3" t="s">
        <v>52</v>
      </c>
      <c r="G352" s="3">
        <v>1344</v>
      </c>
      <c r="H352" s="3" t="s">
        <v>22</v>
      </c>
      <c r="I352" s="3" t="s">
        <v>237</v>
      </c>
      <c r="J352" s="3" t="s">
        <v>238</v>
      </c>
      <c r="K352" s="3" t="s">
        <v>1997</v>
      </c>
      <c r="L352" s="3" t="s">
        <v>2000</v>
      </c>
      <c r="M352" s="3"/>
    </row>
    <row r="353" spans="1:13" x14ac:dyDescent="0.25">
      <c r="A353" s="3" t="s">
        <v>0</v>
      </c>
      <c r="B353" s="3" t="s">
        <v>12</v>
      </c>
      <c r="C353" s="3" t="s">
        <v>449</v>
      </c>
      <c r="D353" s="3" t="s">
        <v>450</v>
      </c>
      <c r="E353" s="3" t="s">
        <v>51</v>
      </c>
      <c r="F353" s="3" t="s">
        <v>52</v>
      </c>
      <c r="G353" s="3">
        <v>12</v>
      </c>
      <c r="H353" s="3" t="s">
        <v>21</v>
      </c>
      <c r="I353" s="3" t="s">
        <v>239</v>
      </c>
      <c r="J353" s="3" t="s">
        <v>238</v>
      </c>
      <c r="K353" s="3" t="s">
        <v>1997</v>
      </c>
      <c r="L353" s="3"/>
      <c r="M353" s="3"/>
    </row>
    <row r="354" spans="1:13" x14ac:dyDescent="0.25">
      <c r="A354" s="3" t="s">
        <v>0</v>
      </c>
      <c r="B354" s="3" t="s">
        <v>12</v>
      </c>
      <c r="C354" s="3" t="s">
        <v>449</v>
      </c>
      <c r="D354" s="3" t="s">
        <v>450</v>
      </c>
      <c r="E354" s="3" t="s">
        <v>51</v>
      </c>
      <c r="F354" s="3" t="s">
        <v>52</v>
      </c>
      <c r="G354" s="3">
        <v>12</v>
      </c>
      <c r="H354" s="3" t="s">
        <v>21</v>
      </c>
      <c r="I354" s="3" t="s">
        <v>237</v>
      </c>
      <c r="J354" s="3" t="s">
        <v>238</v>
      </c>
      <c r="K354" s="3" t="s">
        <v>243</v>
      </c>
      <c r="L354" s="3"/>
      <c r="M354" s="3"/>
    </row>
    <row r="355" spans="1:13" x14ac:dyDescent="0.25">
      <c r="A355" s="3" t="s">
        <v>0</v>
      </c>
      <c r="B355" s="3" t="s">
        <v>12</v>
      </c>
      <c r="C355" s="3" t="s">
        <v>449</v>
      </c>
      <c r="D355" s="3" t="s">
        <v>450</v>
      </c>
      <c r="E355" s="3" t="s">
        <v>51</v>
      </c>
      <c r="F355" s="3" t="s">
        <v>52</v>
      </c>
      <c r="G355" s="3">
        <v>12</v>
      </c>
      <c r="H355" s="3" t="s">
        <v>22</v>
      </c>
      <c r="I355" s="3" t="s">
        <v>239</v>
      </c>
      <c r="J355" s="3" t="s">
        <v>238</v>
      </c>
      <c r="K355" s="3" t="s">
        <v>1997</v>
      </c>
      <c r="L355" s="3"/>
      <c r="M355" s="3"/>
    </row>
    <row r="356" spans="1:13" x14ac:dyDescent="0.25">
      <c r="A356" s="3" t="s">
        <v>0</v>
      </c>
      <c r="B356" s="3" t="s">
        <v>12</v>
      </c>
      <c r="C356" s="3" t="s">
        <v>449</v>
      </c>
      <c r="D356" s="3" t="s">
        <v>450</v>
      </c>
      <c r="E356" s="3" t="s">
        <v>51</v>
      </c>
      <c r="F356" s="3" t="s">
        <v>52</v>
      </c>
      <c r="G356" s="3">
        <v>12</v>
      </c>
      <c r="H356" s="3" t="s">
        <v>22</v>
      </c>
      <c r="I356" s="3" t="s">
        <v>237</v>
      </c>
      <c r="J356" s="3" t="s">
        <v>238</v>
      </c>
      <c r="K356" s="3" t="s">
        <v>247</v>
      </c>
      <c r="L356" s="3"/>
      <c r="M356" s="3"/>
    </row>
    <row r="357" spans="1:13" x14ac:dyDescent="0.25">
      <c r="A357" s="3" t="s">
        <v>0</v>
      </c>
      <c r="B357" s="3" t="s">
        <v>5</v>
      </c>
      <c r="C357" s="3" t="s">
        <v>441</v>
      </c>
      <c r="D357" s="3" t="s">
        <v>442</v>
      </c>
      <c r="E357" s="3" t="s">
        <v>162</v>
      </c>
      <c r="F357" s="3" t="s">
        <v>78</v>
      </c>
      <c r="G357" s="3">
        <v>90</v>
      </c>
      <c r="H357" s="3" t="s">
        <v>21</v>
      </c>
      <c r="I357" s="3" t="s">
        <v>239</v>
      </c>
      <c r="J357" s="3" t="s">
        <v>238</v>
      </c>
      <c r="K357" s="3" t="s">
        <v>1997</v>
      </c>
      <c r="L357" s="3"/>
      <c r="M357" s="3"/>
    </row>
    <row r="358" spans="1:13" x14ac:dyDescent="0.25">
      <c r="A358" s="3" t="s">
        <v>0</v>
      </c>
      <c r="B358" s="3" t="s">
        <v>5</v>
      </c>
      <c r="C358" s="3" t="s">
        <v>441</v>
      </c>
      <c r="D358" s="3" t="s">
        <v>442</v>
      </c>
      <c r="E358" s="3" t="s">
        <v>162</v>
      </c>
      <c r="F358" s="3" t="s">
        <v>78</v>
      </c>
      <c r="G358" s="3">
        <v>90</v>
      </c>
      <c r="H358" s="3" t="s">
        <v>21</v>
      </c>
      <c r="I358" s="3" t="s">
        <v>237</v>
      </c>
      <c r="J358" s="3" t="s">
        <v>238</v>
      </c>
      <c r="K358" s="3" t="s">
        <v>243</v>
      </c>
      <c r="L358" s="3"/>
      <c r="M358" s="3"/>
    </row>
    <row r="359" spans="1:13" x14ac:dyDescent="0.25">
      <c r="A359" s="3" t="s">
        <v>0</v>
      </c>
      <c r="B359" s="3" t="s">
        <v>5</v>
      </c>
      <c r="C359" s="3" t="s">
        <v>441</v>
      </c>
      <c r="D359" s="3" t="s">
        <v>442</v>
      </c>
      <c r="E359" s="3" t="s">
        <v>162</v>
      </c>
      <c r="F359" s="3" t="s">
        <v>78</v>
      </c>
      <c r="G359" s="3">
        <v>90</v>
      </c>
      <c r="H359" s="3" t="s">
        <v>22</v>
      </c>
      <c r="I359" s="3" t="s">
        <v>239</v>
      </c>
      <c r="J359" s="3" t="s">
        <v>238</v>
      </c>
      <c r="K359" s="3" t="s">
        <v>1997</v>
      </c>
      <c r="L359" s="3"/>
      <c r="M359" s="3"/>
    </row>
    <row r="360" spans="1:13" x14ac:dyDescent="0.25">
      <c r="A360" s="3" t="s">
        <v>0</v>
      </c>
      <c r="B360" s="3" t="s">
        <v>5</v>
      </c>
      <c r="C360" s="3" t="s">
        <v>441</v>
      </c>
      <c r="D360" s="3" t="s">
        <v>442</v>
      </c>
      <c r="E360" s="3" t="s">
        <v>162</v>
      </c>
      <c r="F360" s="3" t="s">
        <v>78</v>
      </c>
      <c r="G360" s="3">
        <v>90</v>
      </c>
      <c r="H360" s="3" t="s">
        <v>22</v>
      </c>
      <c r="I360" s="3" t="s">
        <v>237</v>
      </c>
      <c r="J360" s="3" t="s">
        <v>238</v>
      </c>
      <c r="K360" s="3" t="s">
        <v>247</v>
      </c>
      <c r="L360" s="3"/>
      <c r="M360" s="3"/>
    </row>
    <row r="361" spans="1:13" x14ac:dyDescent="0.25">
      <c r="A361" s="3" t="s">
        <v>0</v>
      </c>
      <c r="B361" s="3" t="s">
        <v>5</v>
      </c>
      <c r="C361" s="3" t="s">
        <v>433</v>
      </c>
      <c r="D361" s="3" t="s">
        <v>434</v>
      </c>
      <c r="E361" s="3" t="s">
        <v>162</v>
      </c>
      <c r="F361" s="3" t="s">
        <v>78</v>
      </c>
      <c r="G361" s="3">
        <v>155</v>
      </c>
      <c r="H361" s="3" t="s">
        <v>21</v>
      </c>
      <c r="I361" s="3" t="s">
        <v>239</v>
      </c>
      <c r="J361" s="3" t="s">
        <v>238</v>
      </c>
      <c r="K361" s="3" t="s">
        <v>246</v>
      </c>
      <c r="L361" s="3"/>
      <c r="M361" s="3"/>
    </row>
    <row r="362" spans="1:13" x14ac:dyDescent="0.25">
      <c r="A362" s="3" t="s">
        <v>0</v>
      </c>
      <c r="B362" s="3" t="s">
        <v>5</v>
      </c>
      <c r="C362" s="3" t="s">
        <v>433</v>
      </c>
      <c r="D362" s="3" t="s">
        <v>434</v>
      </c>
      <c r="E362" s="3" t="s">
        <v>162</v>
      </c>
      <c r="F362" s="3" t="s">
        <v>78</v>
      </c>
      <c r="G362" s="3">
        <v>155</v>
      </c>
      <c r="H362" s="3" t="s">
        <v>21</v>
      </c>
      <c r="I362" s="3" t="s">
        <v>237</v>
      </c>
      <c r="J362" s="3" t="s">
        <v>238</v>
      </c>
      <c r="K362" s="3" t="s">
        <v>247</v>
      </c>
      <c r="L362" s="3"/>
      <c r="M362" s="3"/>
    </row>
    <row r="363" spans="1:13" x14ac:dyDescent="0.25">
      <c r="A363" s="3" t="s">
        <v>0</v>
      </c>
      <c r="B363" s="3" t="s">
        <v>5</v>
      </c>
      <c r="C363" s="3" t="s">
        <v>433</v>
      </c>
      <c r="D363" s="3" t="s">
        <v>434</v>
      </c>
      <c r="E363" s="3" t="s">
        <v>162</v>
      </c>
      <c r="F363" s="3" t="s">
        <v>78</v>
      </c>
      <c r="G363" s="3">
        <v>155</v>
      </c>
      <c r="H363" s="3" t="s">
        <v>22</v>
      </c>
      <c r="I363" s="3" t="s">
        <v>239</v>
      </c>
      <c r="J363" s="3" t="s">
        <v>238</v>
      </c>
      <c r="K363" s="3" t="s">
        <v>246</v>
      </c>
      <c r="L363" s="3"/>
      <c r="M363" s="3"/>
    </row>
    <row r="364" spans="1:13" x14ac:dyDescent="0.25">
      <c r="A364" s="3" t="s">
        <v>0</v>
      </c>
      <c r="B364" s="3" t="s">
        <v>5</v>
      </c>
      <c r="C364" s="3" t="s">
        <v>433</v>
      </c>
      <c r="D364" s="3" t="s">
        <v>434</v>
      </c>
      <c r="E364" s="3" t="s">
        <v>162</v>
      </c>
      <c r="F364" s="3" t="s">
        <v>78</v>
      </c>
      <c r="G364" s="3">
        <v>155</v>
      </c>
      <c r="H364" s="3" t="s">
        <v>22</v>
      </c>
      <c r="I364" s="3" t="s">
        <v>237</v>
      </c>
      <c r="J364" s="3" t="s">
        <v>238</v>
      </c>
      <c r="K364" s="3" t="s">
        <v>247</v>
      </c>
      <c r="L364" s="3"/>
      <c r="M364" s="3"/>
    </row>
    <row r="365" spans="1:13" x14ac:dyDescent="0.25">
      <c r="A365" s="3" t="s">
        <v>0</v>
      </c>
      <c r="B365" s="3" t="s">
        <v>4</v>
      </c>
      <c r="C365" s="3" t="s">
        <v>422</v>
      </c>
      <c r="D365" s="3" t="s">
        <v>423</v>
      </c>
      <c r="E365" s="3" t="s">
        <v>51</v>
      </c>
      <c r="F365" s="3" t="s">
        <v>52</v>
      </c>
      <c r="G365" s="3">
        <v>105</v>
      </c>
      <c r="H365" s="3" t="s">
        <v>22</v>
      </c>
      <c r="I365" s="3" t="s">
        <v>237</v>
      </c>
      <c r="J365" s="3" t="s">
        <v>240</v>
      </c>
      <c r="K365" s="3"/>
      <c r="L365" s="3"/>
      <c r="M365" s="3"/>
    </row>
    <row r="366" spans="1:13" x14ac:dyDescent="0.25">
      <c r="A366" s="3" t="s">
        <v>0</v>
      </c>
      <c r="B366" s="3" t="s">
        <v>4</v>
      </c>
      <c r="C366" s="3" t="s">
        <v>422</v>
      </c>
      <c r="D366" s="3" t="s">
        <v>423</v>
      </c>
      <c r="E366" s="3" t="s">
        <v>51</v>
      </c>
      <c r="F366" s="3" t="s">
        <v>52</v>
      </c>
      <c r="G366" s="3">
        <v>105</v>
      </c>
      <c r="H366" s="3" t="s">
        <v>21</v>
      </c>
      <c r="I366" s="3" t="s">
        <v>237</v>
      </c>
      <c r="J366" s="3" t="s">
        <v>240</v>
      </c>
      <c r="K366" s="3"/>
      <c r="L366" s="3"/>
      <c r="M366" s="3"/>
    </row>
    <row r="367" spans="1:13" x14ac:dyDescent="0.25">
      <c r="A367" s="3" t="s">
        <v>0</v>
      </c>
      <c r="B367" s="3" t="s">
        <v>4</v>
      </c>
      <c r="C367" s="3" t="s">
        <v>422</v>
      </c>
      <c r="D367" s="3" t="s">
        <v>423</v>
      </c>
      <c r="E367" s="3" t="s">
        <v>51</v>
      </c>
      <c r="F367" s="3" t="s">
        <v>52</v>
      </c>
      <c r="G367" s="3">
        <v>105</v>
      </c>
      <c r="H367" s="3" t="s">
        <v>22</v>
      </c>
      <c r="I367" s="3" t="s">
        <v>239</v>
      </c>
      <c r="J367" s="3" t="s">
        <v>240</v>
      </c>
      <c r="K367" s="3"/>
      <c r="L367" s="3"/>
      <c r="M367" s="3"/>
    </row>
    <row r="368" spans="1:13" x14ac:dyDescent="0.25">
      <c r="A368" s="3" t="s">
        <v>0</v>
      </c>
      <c r="B368" s="3" t="s">
        <v>4</v>
      </c>
      <c r="C368" s="3" t="s">
        <v>422</v>
      </c>
      <c r="D368" s="3" t="s">
        <v>423</v>
      </c>
      <c r="E368" s="3" t="s">
        <v>51</v>
      </c>
      <c r="F368" s="3" t="s">
        <v>52</v>
      </c>
      <c r="G368" s="3">
        <v>105</v>
      </c>
      <c r="H368" s="3" t="s">
        <v>21</v>
      </c>
      <c r="I368" s="3" t="s">
        <v>239</v>
      </c>
      <c r="J368" s="3" t="s">
        <v>240</v>
      </c>
      <c r="K368" s="3"/>
      <c r="L368" s="3"/>
      <c r="M368" s="3"/>
    </row>
    <row r="369" spans="1:13" x14ac:dyDescent="0.25">
      <c r="A369" s="3" t="s">
        <v>0</v>
      </c>
      <c r="B369" s="3" t="s">
        <v>4</v>
      </c>
      <c r="C369" s="3" t="s">
        <v>426</v>
      </c>
      <c r="D369" s="3" t="s">
        <v>427</v>
      </c>
      <c r="E369" s="3" t="s">
        <v>51</v>
      </c>
      <c r="F369" s="3" t="s">
        <v>78</v>
      </c>
      <c r="G369" s="3">
        <v>67</v>
      </c>
      <c r="H369" s="3" t="s">
        <v>21</v>
      </c>
      <c r="I369" s="3" t="s">
        <v>239</v>
      </c>
      <c r="J369" s="3" t="s">
        <v>240</v>
      </c>
      <c r="K369" s="3"/>
      <c r="L369" s="3"/>
      <c r="M369" s="3"/>
    </row>
    <row r="370" spans="1:13" x14ac:dyDescent="0.25">
      <c r="A370" s="3" t="s">
        <v>0</v>
      </c>
      <c r="B370" s="3" t="s">
        <v>4</v>
      </c>
      <c r="C370" s="3" t="s">
        <v>426</v>
      </c>
      <c r="D370" s="3" t="s">
        <v>427</v>
      </c>
      <c r="E370" s="3" t="s">
        <v>51</v>
      </c>
      <c r="F370" s="3" t="s">
        <v>78</v>
      </c>
      <c r="G370" s="3">
        <v>67</v>
      </c>
      <c r="H370" s="3" t="s">
        <v>22</v>
      </c>
      <c r="I370" s="3" t="s">
        <v>237</v>
      </c>
      <c r="J370" s="3" t="s">
        <v>240</v>
      </c>
      <c r="K370" s="3"/>
      <c r="L370" s="3"/>
      <c r="M370" s="3"/>
    </row>
    <row r="371" spans="1:13" x14ac:dyDescent="0.25">
      <c r="A371" s="3" t="s">
        <v>0</v>
      </c>
      <c r="B371" s="3" t="s">
        <v>4</v>
      </c>
      <c r="C371" s="3" t="s">
        <v>426</v>
      </c>
      <c r="D371" s="3" t="s">
        <v>427</v>
      </c>
      <c r="E371" s="3" t="s">
        <v>51</v>
      </c>
      <c r="F371" s="3" t="s">
        <v>78</v>
      </c>
      <c r="G371" s="3">
        <v>67</v>
      </c>
      <c r="H371" s="3" t="s">
        <v>21</v>
      </c>
      <c r="I371" s="3" t="s">
        <v>237</v>
      </c>
      <c r="J371" s="3" t="s">
        <v>240</v>
      </c>
      <c r="K371" s="3"/>
      <c r="L371" s="3"/>
      <c r="M371" s="3"/>
    </row>
    <row r="372" spans="1:13" x14ac:dyDescent="0.25">
      <c r="A372" s="3" t="s">
        <v>0</v>
      </c>
      <c r="B372" s="3" t="s">
        <v>4</v>
      </c>
      <c r="C372" s="3" t="s">
        <v>426</v>
      </c>
      <c r="D372" s="3" t="s">
        <v>427</v>
      </c>
      <c r="E372" s="3" t="s">
        <v>51</v>
      </c>
      <c r="F372" s="3" t="s">
        <v>78</v>
      </c>
      <c r="G372" s="3">
        <v>67</v>
      </c>
      <c r="H372" s="3" t="s">
        <v>22</v>
      </c>
      <c r="I372" s="3" t="s">
        <v>239</v>
      </c>
      <c r="J372" s="3" t="s">
        <v>240</v>
      </c>
      <c r="K372" s="3"/>
      <c r="L372" s="3"/>
      <c r="M372" s="3"/>
    </row>
    <row r="373" spans="1:13" x14ac:dyDescent="0.25">
      <c r="A373" s="3" t="s">
        <v>0</v>
      </c>
      <c r="B373" s="3" t="s">
        <v>5</v>
      </c>
      <c r="C373" s="3" t="s">
        <v>545</v>
      </c>
      <c r="D373" s="3" t="s">
        <v>546</v>
      </c>
      <c r="E373" s="3" t="s">
        <v>51</v>
      </c>
      <c r="F373" s="3" t="s">
        <v>78</v>
      </c>
      <c r="G373" s="3">
        <v>222</v>
      </c>
      <c r="H373" s="3" t="s">
        <v>21</v>
      </c>
      <c r="I373" s="3" t="s">
        <v>239</v>
      </c>
      <c r="J373" s="3" t="s">
        <v>240</v>
      </c>
      <c r="K373" s="3"/>
      <c r="L373" s="3"/>
      <c r="M373" s="3"/>
    </row>
    <row r="374" spans="1:13" x14ac:dyDescent="0.25">
      <c r="A374" s="3" t="s">
        <v>0</v>
      </c>
      <c r="B374" s="3" t="s">
        <v>5</v>
      </c>
      <c r="C374" s="3" t="s">
        <v>545</v>
      </c>
      <c r="D374" s="3" t="s">
        <v>546</v>
      </c>
      <c r="E374" s="3" t="s">
        <v>51</v>
      </c>
      <c r="F374" s="3" t="s">
        <v>78</v>
      </c>
      <c r="G374" s="3">
        <v>222</v>
      </c>
      <c r="H374" s="3" t="s">
        <v>22</v>
      </c>
      <c r="I374" s="3" t="s">
        <v>237</v>
      </c>
      <c r="J374" s="3" t="s">
        <v>240</v>
      </c>
      <c r="K374" s="3"/>
      <c r="L374" s="3"/>
      <c r="M374" s="3"/>
    </row>
    <row r="375" spans="1:13" x14ac:dyDescent="0.25">
      <c r="A375" s="3" t="s">
        <v>0</v>
      </c>
      <c r="B375" s="3" t="s">
        <v>12</v>
      </c>
      <c r="C375" s="3" t="s">
        <v>449</v>
      </c>
      <c r="D375" s="3" t="s">
        <v>450</v>
      </c>
      <c r="E375" s="3" t="s">
        <v>51</v>
      </c>
      <c r="F375" s="3" t="s">
        <v>52</v>
      </c>
      <c r="G375" s="3">
        <v>12</v>
      </c>
      <c r="H375" s="3" t="s">
        <v>22</v>
      </c>
      <c r="I375" s="3" t="s">
        <v>237</v>
      </c>
      <c r="J375" s="3" t="s">
        <v>240</v>
      </c>
      <c r="K375" s="3"/>
      <c r="L375" s="3"/>
      <c r="M375" s="3"/>
    </row>
    <row r="376" spans="1:13" x14ac:dyDescent="0.25">
      <c r="A376" s="3" t="s">
        <v>0</v>
      </c>
      <c r="B376" s="3" t="s">
        <v>12</v>
      </c>
      <c r="C376" s="3" t="s">
        <v>449</v>
      </c>
      <c r="D376" s="3" t="s">
        <v>450</v>
      </c>
      <c r="E376" s="3" t="s">
        <v>51</v>
      </c>
      <c r="F376" s="3" t="s">
        <v>52</v>
      </c>
      <c r="G376" s="3">
        <v>12</v>
      </c>
      <c r="H376" s="3" t="s">
        <v>21</v>
      </c>
      <c r="I376" s="3" t="s">
        <v>237</v>
      </c>
      <c r="J376" s="3" t="s">
        <v>240</v>
      </c>
      <c r="K376" s="3"/>
      <c r="L376" s="3"/>
      <c r="M376" s="3"/>
    </row>
    <row r="377" spans="1:13" x14ac:dyDescent="0.25">
      <c r="A377" s="3" t="s">
        <v>0</v>
      </c>
      <c r="B377" s="3" t="s">
        <v>12</v>
      </c>
      <c r="C377" s="3" t="s">
        <v>449</v>
      </c>
      <c r="D377" s="3" t="s">
        <v>450</v>
      </c>
      <c r="E377" s="3" t="s">
        <v>51</v>
      </c>
      <c r="F377" s="3" t="s">
        <v>52</v>
      </c>
      <c r="G377" s="3">
        <v>12</v>
      </c>
      <c r="H377" s="3" t="s">
        <v>21</v>
      </c>
      <c r="I377" s="3" t="s">
        <v>239</v>
      </c>
      <c r="J377" s="3" t="s">
        <v>240</v>
      </c>
      <c r="K377" s="3"/>
      <c r="L377" s="3"/>
      <c r="M377" s="3"/>
    </row>
    <row r="378" spans="1:13" x14ac:dyDescent="0.25">
      <c r="A378" s="3" t="s">
        <v>0</v>
      </c>
      <c r="B378" s="3" t="s">
        <v>12</v>
      </c>
      <c r="C378" s="3" t="s">
        <v>449</v>
      </c>
      <c r="D378" s="3" t="s">
        <v>450</v>
      </c>
      <c r="E378" s="3" t="s">
        <v>51</v>
      </c>
      <c r="F378" s="3" t="s">
        <v>52</v>
      </c>
      <c r="G378" s="3">
        <v>12</v>
      </c>
      <c r="H378" s="3" t="s">
        <v>22</v>
      </c>
      <c r="I378" s="3" t="s">
        <v>239</v>
      </c>
      <c r="J378" s="3" t="s">
        <v>240</v>
      </c>
      <c r="K378" s="3"/>
      <c r="L378" s="3"/>
      <c r="M378" s="3"/>
    </row>
    <row r="379" spans="1:13" x14ac:dyDescent="0.25">
      <c r="A379" s="3" t="s">
        <v>0</v>
      </c>
      <c r="B379" s="3" t="s">
        <v>13</v>
      </c>
      <c r="C379" s="3" t="s">
        <v>451</v>
      </c>
      <c r="D379" s="3" t="s">
        <v>452</v>
      </c>
      <c r="E379" s="3" t="s">
        <v>51</v>
      </c>
      <c r="F379" s="3" t="s">
        <v>78</v>
      </c>
      <c r="G379" s="3">
        <v>48</v>
      </c>
      <c r="H379" s="3" t="s">
        <v>22</v>
      </c>
      <c r="I379" s="3" t="s">
        <v>237</v>
      </c>
      <c r="J379" s="3" t="s">
        <v>240</v>
      </c>
      <c r="K379" s="3"/>
      <c r="L379" s="3"/>
      <c r="M379" s="3"/>
    </row>
    <row r="380" spans="1:13" x14ac:dyDescent="0.25">
      <c r="A380" s="3" t="s">
        <v>0</v>
      </c>
      <c r="B380" s="3" t="s">
        <v>13</v>
      </c>
      <c r="C380" s="3" t="s">
        <v>451</v>
      </c>
      <c r="D380" s="3" t="s">
        <v>452</v>
      </c>
      <c r="E380" s="3" t="s">
        <v>51</v>
      </c>
      <c r="F380" s="3" t="s">
        <v>78</v>
      </c>
      <c r="G380" s="3">
        <v>48</v>
      </c>
      <c r="H380" s="3" t="s">
        <v>21</v>
      </c>
      <c r="I380" s="3" t="s">
        <v>237</v>
      </c>
      <c r="J380" s="3" t="s">
        <v>240</v>
      </c>
      <c r="K380" s="3"/>
      <c r="L380" s="3"/>
      <c r="M380" s="3"/>
    </row>
    <row r="381" spans="1:13" x14ac:dyDescent="0.25">
      <c r="A381" s="3" t="s">
        <v>0</v>
      </c>
      <c r="B381" s="3" t="s">
        <v>13</v>
      </c>
      <c r="C381" s="3" t="s">
        <v>451</v>
      </c>
      <c r="D381" s="3" t="s">
        <v>452</v>
      </c>
      <c r="E381" s="3" t="s">
        <v>51</v>
      </c>
      <c r="F381" s="3" t="s">
        <v>78</v>
      </c>
      <c r="G381" s="3">
        <v>48</v>
      </c>
      <c r="H381" s="3" t="s">
        <v>21</v>
      </c>
      <c r="I381" s="3" t="s">
        <v>239</v>
      </c>
      <c r="J381" s="3" t="s">
        <v>240</v>
      </c>
      <c r="K381" s="3"/>
      <c r="L381" s="3"/>
      <c r="M381" s="3"/>
    </row>
    <row r="382" spans="1:13" x14ac:dyDescent="0.25">
      <c r="A382" s="3" t="s">
        <v>0</v>
      </c>
      <c r="B382" s="3" t="s">
        <v>13</v>
      </c>
      <c r="C382" s="3" t="s">
        <v>451</v>
      </c>
      <c r="D382" s="3" t="s">
        <v>452</v>
      </c>
      <c r="E382" s="3" t="s">
        <v>51</v>
      </c>
      <c r="F382" s="3" t="s">
        <v>78</v>
      </c>
      <c r="G382" s="3">
        <v>48</v>
      </c>
      <c r="H382" s="3" t="s">
        <v>22</v>
      </c>
      <c r="I382" s="3" t="s">
        <v>239</v>
      </c>
      <c r="J382" s="3" t="s">
        <v>240</v>
      </c>
      <c r="K382" s="3"/>
      <c r="L382" s="3"/>
      <c r="M382" s="3"/>
    </row>
    <row r="383" spans="1:13" x14ac:dyDescent="0.25">
      <c r="A383" s="3" t="s">
        <v>0</v>
      </c>
      <c r="B383" s="3" t="s">
        <v>5</v>
      </c>
      <c r="C383" s="3" t="s">
        <v>433</v>
      </c>
      <c r="D383" s="3" t="s">
        <v>434</v>
      </c>
      <c r="E383" s="3" t="s">
        <v>162</v>
      </c>
      <c r="F383" s="3" t="s">
        <v>78</v>
      </c>
      <c r="G383" s="3">
        <v>155</v>
      </c>
      <c r="H383" s="3" t="s">
        <v>22</v>
      </c>
      <c r="I383" s="3" t="s">
        <v>237</v>
      </c>
      <c r="J383" s="3" t="s">
        <v>240</v>
      </c>
      <c r="K383" s="3"/>
      <c r="L383" s="3"/>
      <c r="M383" s="3"/>
    </row>
    <row r="384" spans="1:13" x14ac:dyDescent="0.25">
      <c r="A384" s="3" t="s">
        <v>0</v>
      </c>
      <c r="B384" s="3" t="s">
        <v>5</v>
      </c>
      <c r="C384" s="3" t="s">
        <v>433</v>
      </c>
      <c r="D384" s="3" t="s">
        <v>434</v>
      </c>
      <c r="E384" s="3" t="s">
        <v>162</v>
      </c>
      <c r="F384" s="3" t="s">
        <v>78</v>
      </c>
      <c r="G384" s="3">
        <v>155</v>
      </c>
      <c r="H384" s="3" t="s">
        <v>21</v>
      </c>
      <c r="I384" s="3" t="s">
        <v>237</v>
      </c>
      <c r="J384" s="3" t="s">
        <v>240</v>
      </c>
      <c r="K384" s="3"/>
      <c r="L384" s="3"/>
      <c r="M384" s="3"/>
    </row>
    <row r="385" spans="1:13" x14ac:dyDescent="0.25">
      <c r="A385" s="3" t="s">
        <v>0</v>
      </c>
      <c r="B385" s="3" t="s">
        <v>5</v>
      </c>
      <c r="C385" s="3" t="s">
        <v>433</v>
      </c>
      <c r="D385" s="3" t="s">
        <v>434</v>
      </c>
      <c r="E385" s="3" t="s">
        <v>162</v>
      </c>
      <c r="F385" s="3" t="s">
        <v>78</v>
      </c>
      <c r="G385" s="3">
        <v>155</v>
      </c>
      <c r="H385" s="3" t="s">
        <v>21</v>
      </c>
      <c r="I385" s="3" t="s">
        <v>239</v>
      </c>
      <c r="J385" s="3" t="s">
        <v>240</v>
      </c>
      <c r="K385" s="3"/>
      <c r="L385" s="3"/>
      <c r="M385" s="3"/>
    </row>
    <row r="386" spans="1:13" x14ac:dyDescent="0.25">
      <c r="A386" s="3" t="s">
        <v>0</v>
      </c>
      <c r="B386" s="3" t="s">
        <v>5</v>
      </c>
      <c r="C386" s="3" t="s">
        <v>433</v>
      </c>
      <c r="D386" s="3" t="s">
        <v>434</v>
      </c>
      <c r="E386" s="3" t="s">
        <v>162</v>
      </c>
      <c r="F386" s="3" t="s">
        <v>78</v>
      </c>
      <c r="G386" s="3">
        <v>155</v>
      </c>
      <c r="H386" s="3" t="s">
        <v>22</v>
      </c>
      <c r="I386" s="3" t="s">
        <v>239</v>
      </c>
      <c r="J386" s="3" t="s">
        <v>240</v>
      </c>
      <c r="K386" s="3"/>
      <c r="L386" s="3"/>
      <c r="M386" s="3"/>
    </row>
    <row r="387" spans="1:13" x14ac:dyDescent="0.25">
      <c r="A387" s="3" t="s">
        <v>0</v>
      </c>
      <c r="B387" s="3" t="s">
        <v>5</v>
      </c>
      <c r="C387" s="3" t="s">
        <v>443</v>
      </c>
      <c r="D387" s="3" t="s">
        <v>444</v>
      </c>
      <c r="E387" s="3" t="s">
        <v>162</v>
      </c>
      <c r="F387" s="3" t="s">
        <v>52</v>
      </c>
      <c r="G387" s="3">
        <v>1344</v>
      </c>
      <c r="H387" s="3" t="s">
        <v>22</v>
      </c>
      <c r="I387" s="3" t="s">
        <v>237</v>
      </c>
      <c r="J387" s="3" t="s">
        <v>240</v>
      </c>
      <c r="K387" s="3"/>
      <c r="L387" s="3"/>
      <c r="M387" s="3"/>
    </row>
    <row r="388" spans="1:13" x14ac:dyDescent="0.25">
      <c r="A388" s="3" t="s">
        <v>0</v>
      </c>
      <c r="B388" s="3" t="s">
        <v>5</v>
      </c>
      <c r="C388" s="3" t="s">
        <v>443</v>
      </c>
      <c r="D388" s="3" t="s">
        <v>444</v>
      </c>
      <c r="E388" s="3" t="s">
        <v>162</v>
      </c>
      <c r="F388" s="3" t="s">
        <v>52</v>
      </c>
      <c r="G388" s="3">
        <v>1344</v>
      </c>
      <c r="H388" s="3" t="s">
        <v>21</v>
      </c>
      <c r="I388" s="3" t="s">
        <v>237</v>
      </c>
      <c r="J388" s="3" t="s">
        <v>240</v>
      </c>
      <c r="K388" s="3"/>
      <c r="L388" s="3"/>
      <c r="M388" s="3"/>
    </row>
    <row r="389" spans="1:13" x14ac:dyDescent="0.25">
      <c r="A389" s="3" t="s">
        <v>0</v>
      </c>
      <c r="B389" s="3" t="s">
        <v>5</v>
      </c>
      <c r="C389" s="3" t="s">
        <v>443</v>
      </c>
      <c r="D389" s="3" t="s">
        <v>444</v>
      </c>
      <c r="E389" s="3" t="s">
        <v>162</v>
      </c>
      <c r="F389" s="3" t="s">
        <v>52</v>
      </c>
      <c r="G389" s="3">
        <v>1344</v>
      </c>
      <c r="H389" s="3" t="s">
        <v>21</v>
      </c>
      <c r="I389" s="3" t="s">
        <v>239</v>
      </c>
      <c r="J389" s="3" t="s">
        <v>240</v>
      </c>
      <c r="K389" s="3"/>
      <c r="L389" s="3"/>
      <c r="M389" s="3"/>
    </row>
    <row r="390" spans="1:13" x14ac:dyDescent="0.25">
      <c r="A390" s="3" t="s">
        <v>0</v>
      </c>
      <c r="B390" s="3" t="s">
        <v>5</v>
      </c>
      <c r="C390" s="3" t="s">
        <v>443</v>
      </c>
      <c r="D390" s="3" t="s">
        <v>444</v>
      </c>
      <c r="E390" s="3" t="s">
        <v>162</v>
      </c>
      <c r="F390" s="3" t="s">
        <v>52</v>
      </c>
      <c r="G390" s="3">
        <v>1344</v>
      </c>
      <c r="H390" s="3" t="s">
        <v>22</v>
      </c>
      <c r="I390" s="3" t="s">
        <v>239</v>
      </c>
      <c r="J390" s="3" t="s">
        <v>240</v>
      </c>
      <c r="K390" s="3"/>
      <c r="L390" s="3"/>
      <c r="M390" s="3"/>
    </row>
    <row r="391" spans="1:13" x14ac:dyDescent="0.25">
      <c r="A391" s="3" t="s">
        <v>0</v>
      </c>
      <c r="B391" s="3" t="s">
        <v>5</v>
      </c>
      <c r="C391" s="3" t="s">
        <v>438</v>
      </c>
      <c r="D391" s="3" t="s">
        <v>439</v>
      </c>
      <c r="E391" s="3" t="s">
        <v>162</v>
      </c>
      <c r="F391" s="3" t="s">
        <v>78</v>
      </c>
      <c r="G391" s="3">
        <v>608</v>
      </c>
      <c r="H391" s="3" t="s">
        <v>21</v>
      </c>
      <c r="I391" s="3" t="s">
        <v>239</v>
      </c>
      <c r="J391" s="3" t="s">
        <v>240</v>
      </c>
      <c r="K391" s="3"/>
      <c r="L391" s="3"/>
      <c r="M391" s="3"/>
    </row>
    <row r="392" spans="1:13" x14ac:dyDescent="0.25">
      <c r="A392" s="3" t="s">
        <v>0</v>
      </c>
      <c r="B392" s="3" t="s">
        <v>5</v>
      </c>
      <c r="C392" s="3" t="s">
        <v>438</v>
      </c>
      <c r="D392" s="3" t="s">
        <v>439</v>
      </c>
      <c r="E392" s="3" t="s">
        <v>162</v>
      </c>
      <c r="F392" s="3" t="s">
        <v>78</v>
      </c>
      <c r="G392" s="3">
        <v>608</v>
      </c>
      <c r="H392" s="3" t="s">
        <v>22</v>
      </c>
      <c r="I392" s="3" t="s">
        <v>237</v>
      </c>
      <c r="J392" s="3" t="s">
        <v>240</v>
      </c>
      <c r="K392" s="3"/>
      <c r="L392" s="3"/>
      <c r="M392" s="3"/>
    </row>
    <row r="393" spans="1:13" x14ac:dyDescent="0.25">
      <c r="A393" s="3" t="s">
        <v>0</v>
      </c>
      <c r="B393" s="3" t="s">
        <v>5</v>
      </c>
      <c r="C393" s="3" t="s">
        <v>438</v>
      </c>
      <c r="D393" s="3" t="s">
        <v>439</v>
      </c>
      <c r="E393" s="3" t="s">
        <v>162</v>
      </c>
      <c r="F393" s="3" t="s">
        <v>78</v>
      </c>
      <c r="G393" s="3">
        <v>608</v>
      </c>
      <c r="H393" s="3" t="s">
        <v>21</v>
      </c>
      <c r="I393" s="3" t="s">
        <v>237</v>
      </c>
      <c r="J393" s="3" t="s">
        <v>240</v>
      </c>
      <c r="K393" s="3"/>
      <c r="L393" s="3"/>
      <c r="M393" s="3"/>
    </row>
    <row r="394" spans="1:13" x14ac:dyDescent="0.25">
      <c r="A394" s="3" t="s">
        <v>0</v>
      </c>
      <c r="B394" s="3" t="s">
        <v>5</v>
      </c>
      <c r="C394" s="3" t="s">
        <v>438</v>
      </c>
      <c r="D394" s="3" t="s">
        <v>439</v>
      </c>
      <c r="E394" s="3" t="s">
        <v>162</v>
      </c>
      <c r="F394" s="3" t="s">
        <v>78</v>
      </c>
      <c r="G394" s="3">
        <v>608</v>
      </c>
      <c r="H394" s="3" t="s">
        <v>22</v>
      </c>
      <c r="I394" s="3" t="s">
        <v>239</v>
      </c>
      <c r="J394" s="3" t="s">
        <v>240</v>
      </c>
      <c r="K394" s="3"/>
      <c r="L394" s="3"/>
      <c r="M394" s="3"/>
    </row>
    <row r="395" spans="1:13" x14ac:dyDescent="0.25">
      <c r="A395" s="3" t="s">
        <v>0</v>
      </c>
      <c r="B395" s="3" t="s">
        <v>8</v>
      </c>
      <c r="C395" s="3" t="s">
        <v>469</v>
      </c>
      <c r="D395" s="3" t="s">
        <v>470</v>
      </c>
      <c r="E395" s="3" t="s">
        <v>162</v>
      </c>
      <c r="F395" s="3" t="s">
        <v>78</v>
      </c>
      <c r="G395" s="3">
        <v>1695</v>
      </c>
      <c r="H395" s="3" t="s">
        <v>21</v>
      </c>
      <c r="I395" s="3" t="s">
        <v>239</v>
      </c>
      <c r="J395" s="3" t="s">
        <v>240</v>
      </c>
      <c r="K395" s="3"/>
      <c r="L395" s="3"/>
      <c r="M395" s="3"/>
    </row>
    <row r="396" spans="1:13" x14ac:dyDescent="0.25">
      <c r="A396" s="3" t="s">
        <v>0</v>
      </c>
      <c r="B396" s="3" t="s">
        <v>8</v>
      </c>
      <c r="C396" s="3" t="s">
        <v>469</v>
      </c>
      <c r="D396" s="3" t="s">
        <v>470</v>
      </c>
      <c r="E396" s="3" t="s">
        <v>162</v>
      </c>
      <c r="F396" s="3" t="s">
        <v>78</v>
      </c>
      <c r="G396" s="3">
        <v>1695</v>
      </c>
      <c r="H396" s="3" t="s">
        <v>22</v>
      </c>
      <c r="I396" s="3" t="s">
        <v>237</v>
      </c>
      <c r="J396" s="3" t="s">
        <v>240</v>
      </c>
      <c r="K396" s="3"/>
      <c r="L396" s="3"/>
      <c r="M396" s="3"/>
    </row>
    <row r="397" spans="1:13" x14ac:dyDescent="0.25">
      <c r="A397" s="3" t="s">
        <v>0</v>
      </c>
      <c r="B397" s="3" t="s">
        <v>8</v>
      </c>
      <c r="C397" s="3" t="s">
        <v>469</v>
      </c>
      <c r="D397" s="3" t="s">
        <v>470</v>
      </c>
      <c r="E397" s="3" t="s">
        <v>162</v>
      </c>
      <c r="F397" s="3" t="s">
        <v>78</v>
      </c>
      <c r="G397" s="3">
        <v>1695</v>
      </c>
      <c r="H397" s="3" t="s">
        <v>21</v>
      </c>
      <c r="I397" s="3" t="s">
        <v>237</v>
      </c>
      <c r="J397" s="3" t="s">
        <v>240</v>
      </c>
      <c r="K397" s="3"/>
      <c r="L397" s="3"/>
      <c r="M397" s="3"/>
    </row>
    <row r="398" spans="1:13" x14ac:dyDescent="0.25">
      <c r="A398" s="3" t="s">
        <v>0</v>
      </c>
      <c r="B398" s="3" t="s">
        <v>8</v>
      </c>
      <c r="C398" s="3" t="s">
        <v>469</v>
      </c>
      <c r="D398" s="3" t="s">
        <v>470</v>
      </c>
      <c r="E398" s="3" t="s">
        <v>162</v>
      </c>
      <c r="F398" s="3" t="s">
        <v>78</v>
      </c>
      <c r="G398" s="3">
        <v>1695</v>
      </c>
      <c r="H398" s="3" t="s">
        <v>22</v>
      </c>
      <c r="I398" s="3" t="s">
        <v>239</v>
      </c>
      <c r="J398" s="3" t="s">
        <v>240</v>
      </c>
      <c r="K398" s="3"/>
      <c r="L398" s="3"/>
      <c r="M398" s="3"/>
    </row>
    <row r="399" spans="1:13" x14ac:dyDescent="0.25">
      <c r="A399" s="3" t="s">
        <v>0</v>
      </c>
      <c r="B399" s="3" t="s">
        <v>8</v>
      </c>
      <c r="C399" s="3" t="s">
        <v>465</v>
      </c>
      <c r="D399" s="3" t="s">
        <v>466</v>
      </c>
      <c r="E399" s="3" t="s">
        <v>162</v>
      </c>
      <c r="F399" s="3" t="s">
        <v>78</v>
      </c>
      <c r="G399" s="3">
        <v>662</v>
      </c>
      <c r="H399" s="3" t="s">
        <v>22</v>
      </c>
      <c r="I399" s="3" t="s">
        <v>237</v>
      </c>
      <c r="J399" s="3" t="s">
        <v>240</v>
      </c>
      <c r="K399" s="3"/>
      <c r="L399" s="3"/>
      <c r="M399" s="3"/>
    </row>
    <row r="400" spans="1:13" x14ac:dyDescent="0.25">
      <c r="A400" s="3" t="s">
        <v>0</v>
      </c>
      <c r="B400" s="3" t="s">
        <v>8</v>
      </c>
      <c r="C400" s="3" t="s">
        <v>465</v>
      </c>
      <c r="D400" s="3" t="s">
        <v>466</v>
      </c>
      <c r="E400" s="3" t="s">
        <v>162</v>
      </c>
      <c r="F400" s="3" t="s">
        <v>78</v>
      </c>
      <c r="G400" s="3">
        <v>662</v>
      </c>
      <c r="H400" s="3" t="s">
        <v>21</v>
      </c>
      <c r="I400" s="3" t="s">
        <v>237</v>
      </c>
      <c r="J400" s="3" t="s">
        <v>240</v>
      </c>
      <c r="K400" s="3"/>
      <c r="L400" s="3"/>
      <c r="M400" s="3"/>
    </row>
    <row r="401" spans="1:13" x14ac:dyDescent="0.25">
      <c r="A401" s="3" t="s">
        <v>0</v>
      </c>
      <c r="B401" s="3" t="s">
        <v>8</v>
      </c>
      <c r="C401" s="3" t="s">
        <v>465</v>
      </c>
      <c r="D401" s="3" t="s">
        <v>466</v>
      </c>
      <c r="E401" s="3" t="s">
        <v>162</v>
      </c>
      <c r="F401" s="3" t="s">
        <v>78</v>
      </c>
      <c r="G401" s="3">
        <v>662</v>
      </c>
      <c r="H401" s="3" t="s">
        <v>21</v>
      </c>
      <c r="I401" s="3" t="s">
        <v>239</v>
      </c>
      <c r="J401" s="3" t="s">
        <v>240</v>
      </c>
      <c r="K401" s="3"/>
      <c r="L401" s="3"/>
      <c r="M401" s="3"/>
    </row>
    <row r="402" spans="1:13" x14ac:dyDescent="0.25">
      <c r="A402" s="3" t="s">
        <v>0</v>
      </c>
      <c r="B402" s="3" t="s">
        <v>4</v>
      </c>
      <c r="C402" s="3" t="s">
        <v>98</v>
      </c>
      <c r="D402" s="3" t="s">
        <v>99</v>
      </c>
      <c r="E402" s="3" t="s">
        <v>51</v>
      </c>
      <c r="F402" s="3" t="s">
        <v>52</v>
      </c>
      <c r="G402" s="3">
        <v>101</v>
      </c>
      <c r="H402" s="3" t="s">
        <v>21</v>
      </c>
      <c r="I402" s="3" t="s">
        <v>239</v>
      </c>
      <c r="J402" s="3" t="s">
        <v>238</v>
      </c>
      <c r="K402" s="3" t="s">
        <v>246</v>
      </c>
      <c r="L402" s="3"/>
      <c r="M402" s="3"/>
    </row>
    <row r="403" spans="1:13" x14ac:dyDescent="0.25">
      <c r="A403" s="3" t="s">
        <v>0</v>
      </c>
      <c r="B403" s="3" t="s">
        <v>4</v>
      </c>
      <c r="C403" s="3" t="s">
        <v>98</v>
      </c>
      <c r="D403" s="3" t="s">
        <v>99</v>
      </c>
      <c r="E403" s="3" t="s">
        <v>51</v>
      </c>
      <c r="F403" s="3" t="s">
        <v>52</v>
      </c>
      <c r="G403" s="3">
        <v>101</v>
      </c>
      <c r="H403" s="3" t="s">
        <v>21</v>
      </c>
      <c r="I403" s="3" t="s">
        <v>237</v>
      </c>
      <c r="J403" s="3" t="s">
        <v>238</v>
      </c>
      <c r="K403" s="3" t="s">
        <v>244</v>
      </c>
      <c r="L403" s="3"/>
      <c r="M403" s="3"/>
    </row>
    <row r="404" spans="1:13" x14ac:dyDescent="0.25">
      <c r="A404" s="3" t="s">
        <v>0</v>
      </c>
      <c r="B404" s="3" t="s">
        <v>4</v>
      </c>
      <c r="C404" s="3" t="s">
        <v>98</v>
      </c>
      <c r="D404" s="3" t="s">
        <v>99</v>
      </c>
      <c r="E404" s="3" t="s">
        <v>51</v>
      </c>
      <c r="F404" s="3" t="s">
        <v>52</v>
      </c>
      <c r="G404" s="3">
        <v>101</v>
      </c>
      <c r="H404" s="3" t="s">
        <v>22</v>
      </c>
      <c r="I404" s="3" t="s">
        <v>239</v>
      </c>
      <c r="J404" s="3" t="s">
        <v>238</v>
      </c>
      <c r="K404" s="3" t="s">
        <v>1997</v>
      </c>
      <c r="L404" s="3"/>
      <c r="M404" s="3"/>
    </row>
    <row r="405" spans="1:13" x14ac:dyDescent="0.25">
      <c r="A405" s="3" t="s">
        <v>0</v>
      </c>
      <c r="B405" s="3" t="s">
        <v>4</v>
      </c>
      <c r="C405" s="3" t="s">
        <v>98</v>
      </c>
      <c r="D405" s="3" t="s">
        <v>99</v>
      </c>
      <c r="E405" s="3" t="s">
        <v>51</v>
      </c>
      <c r="F405" s="3" t="s">
        <v>52</v>
      </c>
      <c r="G405" s="3">
        <v>101</v>
      </c>
      <c r="H405" s="3" t="s">
        <v>22</v>
      </c>
      <c r="I405" s="3" t="s">
        <v>237</v>
      </c>
      <c r="J405" s="3" t="s">
        <v>238</v>
      </c>
      <c r="K405" s="3" t="s">
        <v>242</v>
      </c>
      <c r="L405" s="3"/>
      <c r="M405" s="3"/>
    </row>
    <row r="406" spans="1:13" x14ac:dyDescent="0.25">
      <c r="A406" s="3" t="s">
        <v>0</v>
      </c>
      <c r="B406" s="3" t="s">
        <v>4</v>
      </c>
      <c r="C406" s="3" t="s">
        <v>104</v>
      </c>
      <c r="D406" s="3" t="s">
        <v>105</v>
      </c>
      <c r="E406" s="3" t="s">
        <v>51</v>
      </c>
      <c r="F406" s="3" t="s">
        <v>52</v>
      </c>
      <c r="G406" s="3">
        <v>50</v>
      </c>
      <c r="H406" s="3" t="s">
        <v>21</v>
      </c>
      <c r="I406" s="3" t="s">
        <v>239</v>
      </c>
      <c r="J406" s="3" t="s">
        <v>238</v>
      </c>
      <c r="K406" s="3" t="s">
        <v>1997</v>
      </c>
      <c r="L406" s="3"/>
      <c r="M406" s="3"/>
    </row>
    <row r="407" spans="1:13" x14ac:dyDescent="0.25">
      <c r="A407" s="3" t="s">
        <v>0</v>
      </c>
      <c r="B407" s="3" t="s">
        <v>4</v>
      </c>
      <c r="C407" s="3" t="s">
        <v>104</v>
      </c>
      <c r="D407" s="3" t="s">
        <v>105</v>
      </c>
      <c r="E407" s="3" t="s">
        <v>51</v>
      </c>
      <c r="F407" s="3" t="s">
        <v>52</v>
      </c>
      <c r="G407" s="3">
        <v>50</v>
      </c>
      <c r="H407" s="3" t="s">
        <v>21</v>
      </c>
      <c r="I407" s="3" t="s">
        <v>237</v>
      </c>
      <c r="J407" s="3" t="s">
        <v>238</v>
      </c>
      <c r="K407" s="3" t="s">
        <v>247</v>
      </c>
      <c r="L407" s="3"/>
      <c r="M407" s="3"/>
    </row>
    <row r="408" spans="1:13" x14ac:dyDescent="0.25">
      <c r="A408" s="3" t="s">
        <v>0</v>
      </c>
      <c r="B408" s="3" t="s">
        <v>4</v>
      </c>
      <c r="C408" s="3" t="s">
        <v>104</v>
      </c>
      <c r="D408" s="3" t="s">
        <v>105</v>
      </c>
      <c r="E408" s="3" t="s">
        <v>51</v>
      </c>
      <c r="F408" s="3" t="s">
        <v>52</v>
      </c>
      <c r="G408" s="3">
        <v>50</v>
      </c>
      <c r="H408" s="3" t="s">
        <v>22</v>
      </c>
      <c r="I408" s="3" t="s">
        <v>239</v>
      </c>
      <c r="J408" s="3" t="s">
        <v>238</v>
      </c>
      <c r="K408" s="3" t="s">
        <v>1997</v>
      </c>
      <c r="L408" s="3"/>
      <c r="M408" s="3"/>
    </row>
    <row r="409" spans="1:13" x14ac:dyDescent="0.25">
      <c r="A409" s="3" t="s">
        <v>0</v>
      </c>
      <c r="B409" s="3" t="s">
        <v>4</v>
      </c>
      <c r="C409" s="3" t="s">
        <v>104</v>
      </c>
      <c r="D409" s="3" t="s">
        <v>105</v>
      </c>
      <c r="E409" s="3" t="s">
        <v>51</v>
      </c>
      <c r="F409" s="3" t="s">
        <v>52</v>
      </c>
      <c r="G409" s="3">
        <v>50</v>
      </c>
      <c r="H409" s="3" t="s">
        <v>22</v>
      </c>
      <c r="I409" s="3" t="s">
        <v>237</v>
      </c>
      <c r="J409" s="3" t="s">
        <v>238</v>
      </c>
      <c r="K409" s="3" t="s">
        <v>242</v>
      </c>
      <c r="L409" s="3"/>
      <c r="M409" s="3"/>
    </row>
    <row r="410" spans="1:13" x14ac:dyDescent="0.25">
      <c r="A410" s="3" t="s">
        <v>0</v>
      </c>
      <c r="B410" s="3" t="s">
        <v>4</v>
      </c>
      <c r="C410" s="3" t="s">
        <v>110</v>
      </c>
      <c r="D410" s="3" t="s">
        <v>111</v>
      </c>
      <c r="E410" s="3" t="s">
        <v>51</v>
      </c>
      <c r="F410" s="3" t="s">
        <v>52</v>
      </c>
      <c r="G410" s="3">
        <v>6</v>
      </c>
      <c r="H410" s="3" t="s">
        <v>21</v>
      </c>
      <c r="I410" s="3" t="s">
        <v>239</v>
      </c>
      <c r="J410" s="3" t="s">
        <v>238</v>
      </c>
      <c r="K410" s="3" t="s">
        <v>1998</v>
      </c>
      <c r="L410" s="3"/>
      <c r="M410" s="3"/>
    </row>
    <row r="411" spans="1:13" x14ac:dyDescent="0.25">
      <c r="A411" s="3" t="s">
        <v>0</v>
      </c>
      <c r="B411" s="3" t="s">
        <v>4</v>
      </c>
      <c r="C411" s="3" t="s">
        <v>110</v>
      </c>
      <c r="D411" s="3" t="s">
        <v>111</v>
      </c>
      <c r="E411" s="3" t="s">
        <v>51</v>
      </c>
      <c r="F411" s="3" t="s">
        <v>52</v>
      </c>
      <c r="G411" s="3">
        <v>6</v>
      </c>
      <c r="H411" s="3" t="s">
        <v>21</v>
      </c>
      <c r="I411" s="3" t="s">
        <v>237</v>
      </c>
      <c r="J411" s="3" t="s">
        <v>238</v>
      </c>
      <c r="K411" s="3" t="s">
        <v>246</v>
      </c>
      <c r="L411" s="3"/>
      <c r="M411" s="3"/>
    </row>
    <row r="412" spans="1:13" x14ac:dyDescent="0.25">
      <c r="A412" s="3" t="s">
        <v>0</v>
      </c>
      <c r="B412" s="3" t="s">
        <v>4</v>
      </c>
      <c r="C412" s="3" t="s">
        <v>110</v>
      </c>
      <c r="D412" s="3" t="s">
        <v>111</v>
      </c>
      <c r="E412" s="3" t="s">
        <v>51</v>
      </c>
      <c r="F412" s="3" t="s">
        <v>52</v>
      </c>
      <c r="G412" s="3">
        <v>6</v>
      </c>
      <c r="H412" s="3" t="s">
        <v>22</v>
      </c>
      <c r="I412" s="3" t="s">
        <v>239</v>
      </c>
      <c r="J412" s="3" t="s">
        <v>238</v>
      </c>
      <c r="K412" s="3" t="s">
        <v>1997</v>
      </c>
      <c r="L412" s="3"/>
      <c r="M412" s="3"/>
    </row>
    <row r="413" spans="1:13" x14ac:dyDescent="0.25">
      <c r="A413" s="3" t="s">
        <v>0</v>
      </c>
      <c r="B413" s="3" t="s">
        <v>4</v>
      </c>
      <c r="C413" s="3" t="s">
        <v>110</v>
      </c>
      <c r="D413" s="3" t="s">
        <v>111</v>
      </c>
      <c r="E413" s="3" t="s">
        <v>51</v>
      </c>
      <c r="F413" s="3" t="s">
        <v>52</v>
      </c>
      <c r="G413" s="3">
        <v>6</v>
      </c>
      <c r="H413" s="3" t="s">
        <v>22</v>
      </c>
      <c r="I413" s="3" t="s">
        <v>237</v>
      </c>
      <c r="J413" s="3" t="s">
        <v>238</v>
      </c>
      <c r="K413" s="3" t="s">
        <v>1</v>
      </c>
      <c r="L413" s="3"/>
      <c r="M413" s="3"/>
    </row>
    <row r="414" spans="1:13" x14ac:dyDescent="0.25">
      <c r="A414" s="3" t="s">
        <v>0</v>
      </c>
      <c r="B414" s="3" t="s">
        <v>4</v>
      </c>
      <c r="C414" s="3" t="s">
        <v>102</v>
      </c>
      <c r="D414" s="3" t="s">
        <v>103</v>
      </c>
      <c r="E414" s="3" t="s">
        <v>51</v>
      </c>
      <c r="F414" s="3" t="s">
        <v>52</v>
      </c>
      <c r="G414" s="3">
        <v>6</v>
      </c>
      <c r="H414" s="3" t="s">
        <v>21</v>
      </c>
      <c r="I414" s="3" t="s">
        <v>239</v>
      </c>
      <c r="J414" s="3" t="s">
        <v>238</v>
      </c>
      <c r="K414" s="3" t="s">
        <v>1997</v>
      </c>
      <c r="L414" s="3"/>
      <c r="M414" s="3"/>
    </row>
    <row r="415" spans="1:13" x14ac:dyDescent="0.25">
      <c r="A415" s="3" t="s">
        <v>0</v>
      </c>
      <c r="B415" s="3" t="s">
        <v>4</v>
      </c>
      <c r="C415" s="3" t="s">
        <v>102</v>
      </c>
      <c r="D415" s="3" t="s">
        <v>103</v>
      </c>
      <c r="E415" s="3" t="s">
        <v>51</v>
      </c>
      <c r="F415" s="3" t="s">
        <v>52</v>
      </c>
      <c r="G415" s="3">
        <v>6</v>
      </c>
      <c r="H415" s="3" t="s">
        <v>21</v>
      </c>
      <c r="I415" s="3" t="s">
        <v>237</v>
      </c>
      <c r="J415" s="3" t="s">
        <v>238</v>
      </c>
      <c r="K415" s="3" t="s">
        <v>247</v>
      </c>
      <c r="L415" s="3"/>
      <c r="M415" s="3"/>
    </row>
    <row r="416" spans="1:13" x14ac:dyDescent="0.25">
      <c r="A416" s="3" t="s">
        <v>0</v>
      </c>
      <c r="B416" s="3" t="s">
        <v>4</v>
      </c>
      <c r="C416" s="3" t="s">
        <v>102</v>
      </c>
      <c r="D416" s="3" t="s">
        <v>103</v>
      </c>
      <c r="E416" s="3" t="s">
        <v>51</v>
      </c>
      <c r="F416" s="3" t="s">
        <v>52</v>
      </c>
      <c r="G416" s="3">
        <v>6</v>
      </c>
      <c r="H416" s="3" t="s">
        <v>22</v>
      </c>
      <c r="I416" s="3" t="s">
        <v>239</v>
      </c>
      <c r="J416" s="3" t="s">
        <v>238</v>
      </c>
      <c r="K416" s="3" t="s">
        <v>1997</v>
      </c>
      <c r="L416" s="3"/>
      <c r="M416" s="3"/>
    </row>
    <row r="417" spans="1:13" x14ac:dyDescent="0.25">
      <c r="A417" s="3" t="s">
        <v>0</v>
      </c>
      <c r="B417" s="3" t="s">
        <v>4</v>
      </c>
      <c r="C417" s="3" t="s">
        <v>102</v>
      </c>
      <c r="D417" s="3" t="s">
        <v>103</v>
      </c>
      <c r="E417" s="3" t="s">
        <v>51</v>
      </c>
      <c r="F417" s="3" t="s">
        <v>52</v>
      </c>
      <c r="G417" s="3">
        <v>6</v>
      </c>
      <c r="H417" s="3" t="s">
        <v>22</v>
      </c>
      <c r="I417" s="3" t="s">
        <v>237</v>
      </c>
      <c r="J417" s="3" t="s">
        <v>238</v>
      </c>
      <c r="K417" s="3" t="s">
        <v>242</v>
      </c>
      <c r="L417" s="3"/>
      <c r="M417" s="3"/>
    </row>
    <row r="418" spans="1:13" x14ac:dyDescent="0.25">
      <c r="A418" s="3" t="s">
        <v>0</v>
      </c>
      <c r="B418" s="3" t="s">
        <v>4</v>
      </c>
      <c r="C418" s="3" t="s">
        <v>114</v>
      </c>
      <c r="D418" s="3" t="s">
        <v>115</v>
      </c>
      <c r="E418" s="3" t="s">
        <v>51</v>
      </c>
      <c r="F418" s="3" t="s">
        <v>52</v>
      </c>
      <c r="G418" s="3">
        <v>138</v>
      </c>
      <c r="H418" s="3" t="s">
        <v>21</v>
      </c>
      <c r="I418" s="3" t="s">
        <v>239</v>
      </c>
      <c r="J418" s="3" t="s">
        <v>238</v>
      </c>
      <c r="K418" s="3" t="s">
        <v>246</v>
      </c>
      <c r="L418" s="3"/>
      <c r="M418" s="3"/>
    </row>
    <row r="419" spans="1:13" x14ac:dyDescent="0.25">
      <c r="A419" s="3" t="s">
        <v>0</v>
      </c>
      <c r="B419" s="3" t="s">
        <v>4</v>
      </c>
      <c r="C419" s="3" t="s">
        <v>114</v>
      </c>
      <c r="D419" s="3" t="s">
        <v>115</v>
      </c>
      <c r="E419" s="3" t="s">
        <v>51</v>
      </c>
      <c r="F419" s="3" t="s">
        <v>52</v>
      </c>
      <c r="G419" s="3">
        <v>138</v>
      </c>
      <c r="H419" s="3" t="s">
        <v>21</v>
      </c>
      <c r="I419" s="3" t="s">
        <v>237</v>
      </c>
      <c r="J419" s="3" t="s">
        <v>238</v>
      </c>
      <c r="K419" s="3" t="s">
        <v>248</v>
      </c>
      <c r="L419" s="3"/>
      <c r="M419" s="3"/>
    </row>
    <row r="420" spans="1:13" x14ac:dyDescent="0.25">
      <c r="A420" s="3" t="s">
        <v>0</v>
      </c>
      <c r="B420" s="3" t="s">
        <v>4</v>
      </c>
      <c r="C420" s="3" t="s">
        <v>114</v>
      </c>
      <c r="D420" s="3" t="s">
        <v>115</v>
      </c>
      <c r="E420" s="3" t="s">
        <v>51</v>
      </c>
      <c r="F420" s="3" t="s">
        <v>52</v>
      </c>
      <c r="G420" s="3">
        <v>138</v>
      </c>
      <c r="H420" s="3" t="s">
        <v>22</v>
      </c>
      <c r="I420" s="3" t="s">
        <v>239</v>
      </c>
      <c r="J420" s="3" t="s">
        <v>238</v>
      </c>
      <c r="K420" s="3" t="s">
        <v>246</v>
      </c>
      <c r="L420" s="3"/>
      <c r="M420" s="3"/>
    </row>
    <row r="421" spans="1:13" x14ac:dyDescent="0.25">
      <c r="A421" s="3" t="s">
        <v>0</v>
      </c>
      <c r="B421" s="3" t="s">
        <v>4</v>
      </c>
      <c r="C421" s="3" t="s">
        <v>114</v>
      </c>
      <c r="D421" s="3" t="s">
        <v>115</v>
      </c>
      <c r="E421" s="3" t="s">
        <v>51</v>
      </c>
      <c r="F421" s="3" t="s">
        <v>52</v>
      </c>
      <c r="G421" s="3">
        <v>138</v>
      </c>
      <c r="H421" s="3" t="s">
        <v>22</v>
      </c>
      <c r="I421" s="3" t="s">
        <v>237</v>
      </c>
      <c r="J421" s="3" t="s">
        <v>238</v>
      </c>
      <c r="K421" s="3" t="s">
        <v>248</v>
      </c>
      <c r="L421" s="3"/>
      <c r="M421" s="3"/>
    </row>
    <row r="422" spans="1:13" x14ac:dyDescent="0.25">
      <c r="A422" s="3" t="s">
        <v>0</v>
      </c>
      <c r="B422" s="3" t="s">
        <v>4</v>
      </c>
      <c r="C422" s="3" t="s">
        <v>118</v>
      </c>
      <c r="D422" s="3" t="s">
        <v>119</v>
      </c>
      <c r="E422" s="3" t="s">
        <v>51</v>
      </c>
      <c r="F422" s="3" t="s">
        <v>52</v>
      </c>
      <c r="G422" s="3">
        <v>60</v>
      </c>
      <c r="H422" s="3" t="s">
        <v>21</v>
      </c>
      <c r="I422" s="3" t="s">
        <v>239</v>
      </c>
      <c r="J422" s="3" t="s">
        <v>238</v>
      </c>
      <c r="K422" s="3" t="s">
        <v>246</v>
      </c>
      <c r="L422" s="3"/>
      <c r="M422" s="3"/>
    </row>
    <row r="423" spans="1:13" x14ac:dyDescent="0.25">
      <c r="A423" s="3" t="s">
        <v>0</v>
      </c>
      <c r="B423" s="3" t="s">
        <v>4</v>
      </c>
      <c r="C423" s="3" t="s">
        <v>118</v>
      </c>
      <c r="D423" s="3" t="s">
        <v>119</v>
      </c>
      <c r="E423" s="3" t="s">
        <v>51</v>
      </c>
      <c r="F423" s="3" t="s">
        <v>52</v>
      </c>
      <c r="G423" s="3">
        <v>60</v>
      </c>
      <c r="H423" s="3" t="s">
        <v>21</v>
      </c>
      <c r="I423" s="3" t="s">
        <v>237</v>
      </c>
      <c r="J423" s="3" t="s">
        <v>238</v>
      </c>
      <c r="K423" s="3" t="s">
        <v>1997</v>
      </c>
      <c r="L423" s="3"/>
      <c r="M423" s="3"/>
    </row>
    <row r="424" spans="1:13" x14ac:dyDescent="0.25">
      <c r="A424" s="3" t="s">
        <v>0</v>
      </c>
      <c r="B424" s="3" t="s">
        <v>4</v>
      </c>
      <c r="C424" s="3" t="s">
        <v>118</v>
      </c>
      <c r="D424" s="3" t="s">
        <v>119</v>
      </c>
      <c r="E424" s="3" t="s">
        <v>51</v>
      </c>
      <c r="F424" s="3" t="s">
        <v>52</v>
      </c>
      <c r="G424" s="3">
        <v>60</v>
      </c>
      <c r="H424" s="3" t="s">
        <v>22</v>
      </c>
      <c r="I424" s="3" t="s">
        <v>239</v>
      </c>
      <c r="J424" s="3" t="s">
        <v>238</v>
      </c>
      <c r="K424" s="3" t="s">
        <v>1997</v>
      </c>
      <c r="L424" s="3"/>
      <c r="M424" s="3"/>
    </row>
    <row r="425" spans="1:13" x14ac:dyDescent="0.25">
      <c r="A425" s="3" t="s">
        <v>0</v>
      </c>
      <c r="B425" s="3" t="s">
        <v>4</v>
      </c>
      <c r="C425" s="3" t="s">
        <v>118</v>
      </c>
      <c r="D425" s="3" t="s">
        <v>119</v>
      </c>
      <c r="E425" s="3" t="s">
        <v>51</v>
      </c>
      <c r="F425" s="3" t="s">
        <v>52</v>
      </c>
      <c r="G425" s="3">
        <v>60</v>
      </c>
      <c r="H425" s="3" t="s">
        <v>22</v>
      </c>
      <c r="I425" s="3" t="s">
        <v>237</v>
      </c>
      <c r="J425" s="3" t="s">
        <v>238</v>
      </c>
      <c r="K425" s="3" t="s">
        <v>245</v>
      </c>
      <c r="L425" s="3"/>
      <c r="M425" s="3"/>
    </row>
    <row r="426" spans="1:13" x14ac:dyDescent="0.25">
      <c r="A426" s="3" t="s">
        <v>0</v>
      </c>
      <c r="B426" s="3" t="s">
        <v>624</v>
      </c>
      <c r="C426" s="3" t="s">
        <v>733</v>
      </c>
      <c r="D426" s="3" t="s">
        <v>734</v>
      </c>
      <c r="E426" s="3" t="s">
        <v>51</v>
      </c>
      <c r="F426" s="3" t="s">
        <v>52</v>
      </c>
      <c r="G426" s="3">
        <v>59</v>
      </c>
      <c r="H426" s="3" t="s">
        <v>21</v>
      </c>
      <c r="I426" s="3" t="s">
        <v>239</v>
      </c>
      <c r="J426" s="3" t="s">
        <v>238</v>
      </c>
      <c r="K426" s="3" t="s">
        <v>1997</v>
      </c>
      <c r="L426" s="3"/>
      <c r="M426" s="3"/>
    </row>
    <row r="427" spans="1:13" x14ac:dyDescent="0.25">
      <c r="A427" s="3" t="s">
        <v>0</v>
      </c>
      <c r="B427" s="3" t="s">
        <v>624</v>
      </c>
      <c r="C427" s="3" t="s">
        <v>733</v>
      </c>
      <c r="D427" s="3" t="s">
        <v>734</v>
      </c>
      <c r="E427" s="3" t="s">
        <v>51</v>
      </c>
      <c r="F427" s="3" t="s">
        <v>52</v>
      </c>
      <c r="G427" s="3">
        <v>59</v>
      </c>
      <c r="H427" s="3" t="s">
        <v>21</v>
      </c>
      <c r="I427" s="3" t="s">
        <v>237</v>
      </c>
      <c r="J427" s="3" t="s">
        <v>238</v>
      </c>
      <c r="K427" s="3" t="s">
        <v>247</v>
      </c>
      <c r="L427" s="3"/>
      <c r="M427" s="3"/>
    </row>
    <row r="428" spans="1:13" x14ac:dyDescent="0.25">
      <c r="A428" s="3" t="s">
        <v>0</v>
      </c>
      <c r="B428" s="3" t="s">
        <v>624</v>
      </c>
      <c r="C428" s="3" t="s">
        <v>733</v>
      </c>
      <c r="D428" s="3" t="s">
        <v>734</v>
      </c>
      <c r="E428" s="3" t="s">
        <v>51</v>
      </c>
      <c r="F428" s="3" t="s">
        <v>52</v>
      </c>
      <c r="G428" s="3">
        <v>59</v>
      </c>
      <c r="H428" s="3" t="s">
        <v>22</v>
      </c>
      <c r="I428" s="3" t="s">
        <v>239</v>
      </c>
      <c r="J428" s="3" t="s">
        <v>238</v>
      </c>
      <c r="K428" s="3" t="s">
        <v>1997</v>
      </c>
      <c r="L428" s="3"/>
      <c r="M428" s="3"/>
    </row>
    <row r="429" spans="1:13" x14ac:dyDescent="0.25">
      <c r="A429" s="3" t="s">
        <v>0</v>
      </c>
      <c r="B429" s="3" t="s">
        <v>624</v>
      </c>
      <c r="C429" s="3" t="s">
        <v>733</v>
      </c>
      <c r="D429" s="3" t="s">
        <v>734</v>
      </c>
      <c r="E429" s="3" t="s">
        <v>51</v>
      </c>
      <c r="F429" s="3" t="s">
        <v>52</v>
      </c>
      <c r="G429" s="3">
        <v>59</v>
      </c>
      <c r="H429" s="3" t="s">
        <v>22</v>
      </c>
      <c r="I429" s="3" t="s">
        <v>237</v>
      </c>
      <c r="J429" s="3" t="s">
        <v>238</v>
      </c>
      <c r="K429" s="3" t="s">
        <v>247</v>
      </c>
      <c r="L429" s="3"/>
      <c r="M429" s="3"/>
    </row>
    <row r="430" spans="1:13" x14ac:dyDescent="0.25">
      <c r="A430" s="3" t="s">
        <v>0</v>
      </c>
      <c r="B430" s="3" t="s">
        <v>4</v>
      </c>
      <c r="C430" s="3" t="s">
        <v>116</v>
      </c>
      <c r="D430" s="3" t="s">
        <v>117</v>
      </c>
      <c r="E430" s="3" t="s">
        <v>51</v>
      </c>
      <c r="F430" s="3" t="s">
        <v>52</v>
      </c>
      <c r="G430" s="3">
        <v>108</v>
      </c>
      <c r="H430" s="3" t="s">
        <v>21</v>
      </c>
      <c r="I430" s="3" t="s">
        <v>239</v>
      </c>
      <c r="J430" s="3" t="s">
        <v>238</v>
      </c>
      <c r="K430" s="3" t="s">
        <v>246</v>
      </c>
      <c r="L430" s="3"/>
      <c r="M430" s="3"/>
    </row>
    <row r="431" spans="1:13" x14ac:dyDescent="0.25">
      <c r="A431" s="3" t="s">
        <v>0</v>
      </c>
      <c r="B431" s="3" t="s">
        <v>4</v>
      </c>
      <c r="C431" s="3" t="s">
        <v>116</v>
      </c>
      <c r="D431" s="3" t="s">
        <v>117</v>
      </c>
      <c r="E431" s="3" t="s">
        <v>51</v>
      </c>
      <c r="F431" s="3" t="s">
        <v>52</v>
      </c>
      <c r="G431" s="3">
        <v>108</v>
      </c>
      <c r="H431" s="3" t="s">
        <v>21</v>
      </c>
      <c r="I431" s="3" t="s">
        <v>237</v>
      </c>
      <c r="J431" s="3" t="s">
        <v>238</v>
      </c>
      <c r="K431" s="3" t="s">
        <v>245</v>
      </c>
      <c r="L431" s="3"/>
      <c r="M431" s="3"/>
    </row>
    <row r="432" spans="1:13" x14ac:dyDescent="0.25">
      <c r="A432" s="3" t="s">
        <v>0</v>
      </c>
      <c r="B432" s="3" t="s">
        <v>4</v>
      </c>
      <c r="C432" s="3" t="s">
        <v>116</v>
      </c>
      <c r="D432" s="3" t="s">
        <v>117</v>
      </c>
      <c r="E432" s="3" t="s">
        <v>51</v>
      </c>
      <c r="F432" s="3" t="s">
        <v>52</v>
      </c>
      <c r="G432" s="3">
        <v>108</v>
      </c>
      <c r="H432" s="3" t="s">
        <v>22</v>
      </c>
      <c r="I432" s="3" t="s">
        <v>239</v>
      </c>
      <c r="J432" s="3" t="s">
        <v>238</v>
      </c>
      <c r="K432" s="3" t="s">
        <v>246</v>
      </c>
      <c r="L432" s="3"/>
      <c r="M432" s="3"/>
    </row>
    <row r="433" spans="1:13" x14ac:dyDescent="0.25">
      <c r="A433" s="3" t="s">
        <v>0</v>
      </c>
      <c r="B433" s="3" t="s">
        <v>4</v>
      </c>
      <c r="C433" s="3" t="s">
        <v>116</v>
      </c>
      <c r="D433" s="3" t="s">
        <v>117</v>
      </c>
      <c r="E433" s="3" t="s">
        <v>51</v>
      </c>
      <c r="F433" s="3" t="s">
        <v>52</v>
      </c>
      <c r="G433" s="3">
        <v>108</v>
      </c>
      <c r="H433" s="3" t="s">
        <v>22</v>
      </c>
      <c r="I433" s="3" t="s">
        <v>237</v>
      </c>
      <c r="J433" s="3" t="s">
        <v>238</v>
      </c>
      <c r="K433" s="3" t="s">
        <v>1997</v>
      </c>
      <c r="L433" s="3"/>
      <c r="M433" s="3"/>
    </row>
    <row r="434" spans="1:13" x14ac:dyDescent="0.25">
      <c r="A434" s="3" t="s">
        <v>0</v>
      </c>
      <c r="B434" s="3" t="s">
        <v>4</v>
      </c>
      <c r="C434" s="3" t="s">
        <v>49</v>
      </c>
      <c r="D434" s="3" t="s">
        <v>50</v>
      </c>
      <c r="E434" s="3" t="s">
        <v>51</v>
      </c>
      <c r="F434" s="3" t="s">
        <v>52</v>
      </c>
      <c r="G434" s="3">
        <v>54</v>
      </c>
      <c r="H434" s="3" t="s">
        <v>21</v>
      </c>
      <c r="I434" s="3" t="s">
        <v>239</v>
      </c>
      <c r="J434" s="3" t="s">
        <v>238</v>
      </c>
      <c r="K434" s="3" t="s">
        <v>246</v>
      </c>
      <c r="L434" s="3"/>
      <c r="M434" s="3"/>
    </row>
    <row r="435" spans="1:13" x14ac:dyDescent="0.25">
      <c r="A435" s="3" t="s">
        <v>0</v>
      </c>
      <c r="B435" s="3" t="s">
        <v>4</v>
      </c>
      <c r="C435" s="3" t="s">
        <v>49</v>
      </c>
      <c r="D435" s="3" t="s">
        <v>50</v>
      </c>
      <c r="E435" s="3" t="s">
        <v>51</v>
      </c>
      <c r="F435" s="3" t="s">
        <v>52</v>
      </c>
      <c r="G435" s="3">
        <v>54</v>
      </c>
      <c r="H435" s="3" t="s">
        <v>21</v>
      </c>
      <c r="I435" s="3" t="s">
        <v>237</v>
      </c>
      <c r="J435" s="3" t="s">
        <v>238</v>
      </c>
      <c r="K435" s="3" t="s">
        <v>1997</v>
      </c>
      <c r="L435" s="3"/>
      <c r="M435" s="3"/>
    </row>
    <row r="436" spans="1:13" x14ac:dyDescent="0.25">
      <c r="A436" s="3" t="s">
        <v>0</v>
      </c>
      <c r="B436" s="3" t="s">
        <v>4</v>
      </c>
      <c r="C436" s="3" t="s">
        <v>49</v>
      </c>
      <c r="D436" s="3" t="s">
        <v>50</v>
      </c>
      <c r="E436" s="3" t="s">
        <v>51</v>
      </c>
      <c r="F436" s="3" t="s">
        <v>52</v>
      </c>
      <c r="G436" s="3">
        <v>54</v>
      </c>
      <c r="H436" s="3" t="s">
        <v>22</v>
      </c>
      <c r="I436" s="3" t="s">
        <v>239</v>
      </c>
      <c r="J436" s="3" t="s">
        <v>238</v>
      </c>
      <c r="K436" s="3" t="s">
        <v>246</v>
      </c>
      <c r="L436" s="3"/>
      <c r="M436" s="3"/>
    </row>
    <row r="437" spans="1:13" x14ac:dyDescent="0.25">
      <c r="A437" s="3" t="s">
        <v>0</v>
      </c>
      <c r="B437" s="3" t="s">
        <v>4</v>
      </c>
      <c r="C437" s="3" t="s">
        <v>49</v>
      </c>
      <c r="D437" s="3" t="s">
        <v>50</v>
      </c>
      <c r="E437" s="3" t="s">
        <v>51</v>
      </c>
      <c r="F437" s="3" t="s">
        <v>52</v>
      </c>
      <c r="G437" s="3">
        <v>54</v>
      </c>
      <c r="H437" s="3" t="s">
        <v>22</v>
      </c>
      <c r="I437" s="3" t="s">
        <v>237</v>
      </c>
      <c r="J437" s="3" t="s">
        <v>238</v>
      </c>
      <c r="K437" s="3" t="s">
        <v>1997</v>
      </c>
      <c r="L437" s="3"/>
      <c r="M437" s="3"/>
    </row>
    <row r="438" spans="1:13" x14ac:dyDescent="0.25">
      <c r="A438" s="3" t="s">
        <v>0</v>
      </c>
      <c r="B438" s="3" t="s">
        <v>4</v>
      </c>
      <c r="C438" s="3" t="s">
        <v>120</v>
      </c>
      <c r="D438" s="3" t="s">
        <v>121</v>
      </c>
      <c r="E438" s="3" t="s">
        <v>51</v>
      </c>
      <c r="F438" s="3" t="s">
        <v>52</v>
      </c>
      <c r="G438" s="3">
        <v>203</v>
      </c>
      <c r="H438" s="3" t="s">
        <v>21</v>
      </c>
      <c r="I438" s="3" t="s">
        <v>239</v>
      </c>
      <c r="J438" s="3" t="s">
        <v>238</v>
      </c>
      <c r="K438" s="3" t="s">
        <v>246</v>
      </c>
      <c r="L438" s="3"/>
      <c r="M438" s="3"/>
    </row>
    <row r="439" spans="1:13" x14ac:dyDescent="0.25">
      <c r="A439" s="3" t="s">
        <v>0</v>
      </c>
      <c r="B439" s="3" t="s">
        <v>4</v>
      </c>
      <c r="C439" s="3" t="s">
        <v>120</v>
      </c>
      <c r="D439" s="3" t="s">
        <v>121</v>
      </c>
      <c r="E439" s="3" t="s">
        <v>51</v>
      </c>
      <c r="F439" s="3" t="s">
        <v>52</v>
      </c>
      <c r="G439" s="3">
        <v>203</v>
      </c>
      <c r="H439" s="3" t="s">
        <v>21</v>
      </c>
      <c r="I439" s="3" t="s">
        <v>237</v>
      </c>
      <c r="J439" s="3" t="s">
        <v>238</v>
      </c>
      <c r="K439" s="3" t="s">
        <v>1997</v>
      </c>
      <c r="L439" s="3"/>
      <c r="M439" s="3"/>
    </row>
    <row r="440" spans="1:13" x14ac:dyDescent="0.25">
      <c r="A440" s="3" t="s">
        <v>0</v>
      </c>
      <c r="B440" s="3" t="s">
        <v>4</v>
      </c>
      <c r="C440" s="3" t="s">
        <v>120</v>
      </c>
      <c r="D440" s="3" t="s">
        <v>121</v>
      </c>
      <c r="E440" s="3" t="s">
        <v>51</v>
      </c>
      <c r="F440" s="3" t="s">
        <v>52</v>
      </c>
      <c r="G440" s="3">
        <v>203</v>
      </c>
      <c r="H440" s="3" t="s">
        <v>22</v>
      </c>
      <c r="I440" s="3" t="s">
        <v>239</v>
      </c>
      <c r="J440" s="3" t="s">
        <v>238</v>
      </c>
      <c r="K440" s="3" t="s">
        <v>1997</v>
      </c>
      <c r="L440" s="3"/>
      <c r="M440" s="3"/>
    </row>
    <row r="441" spans="1:13" x14ac:dyDescent="0.25">
      <c r="A441" s="3" t="s">
        <v>0</v>
      </c>
      <c r="B441" s="3" t="s">
        <v>4</v>
      </c>
      <c r="C441" s="3" t="s">
        <v>120</v>
      </c>
      <c r="D441" s="3" t="s">
        <v>121</v>
      </c>
      <c r="E441" s="3" t="s">
        <v>51</v>
      </c>
      <c r="F441" s="3" t="s">
        <v>52</v>
      </c>
      <c r="G441" s="3">
        <v>203</v>
      </c>
      <c r="H441" s="3" t="s">
        <v>22</v>
      </c>
      <c r="I441" s="3" t="s">
        <v>237</v>
      </c>
      <c r="J441" s="3" t="s">
        <v>238</v>
      </c>
      <c r="K441" s="3" t="s">
        <v>242</v>
      </c>
      <c r="L441" s="3"/>
      <c r="M441" s="3"/>
    </row>
    <row r="442" spans="1:13" x14ac:dyDescent="0.25">
      <c r="A442" s="3" t="s">
        <v>0</v>
      </c>
      <c r="B442" s="3" t="s">
        <v>5</v>
      </c>
      <c r="C442" s="3" t="s">
        <v>136</v>
      </c>
      <c r="D442" s="3" t="s">
        <v>137</v>
      </c>
      <c r="E442" s="3" t="s">
        <v>51</v>
      </c>
      <c r="F442" s="3" t="s">
        <v>78</v>
      </c>
      <c r="G442" s="3">
        <v>48</v>
      </c>
      <c r="H442" s="3" t="s">
        <v>21</v>
      </c>
      <c r="I442" s="3" t="s">
        <v>239</v>
      </c>
      <c r="J442" s="3" t="s">
        <v>238</v>
      </c>
      <c r="K442" s="3" t="s">
        <v>243</v>
      </c>
      <c r="L442" s="3"/>
      <c r="M442" s="3"/>
    </row>
    <row r="443" spans="1:13" x14ac:dyDescent="0.25">
      <c r="A443" s="3" t="s">
        <v>0</v>
      </c>
      <c r="B443" s="3" t="s">
        <v>5</v>
      </c>
      <c r="C443" s="3" t="s">
        <v>136</v>
      </c>
      <c r="D443" s="3" t="s">
        <v>137</v>
      </c>
      <c r="E443" s="3" t="s">
        <v>51</v>
      </c>
      <c r="F443" s="3" t="s">
        <v>78</v>
      </c>
      <c r="G443" s="3">
        <v>48</v>
      </c>
      <c r="H443" s="3" t="s">
        <v>21</v>
      </c>
      <c r="I443" s="3" t="s">
        <v>237</v>
      </c>
      <c r="J443" s="3" t="s">
        <v>238</v>
      </c>
      <c r="K443" s="3" t="s">
        <v>1999</v>
      </c>
      <c r="L443" s="3"/>
      <c r="M443" s="3"/>
    </row>
    <row r="444" spans="1:13" x14ac:dyDescent="0.25">
      <c r="A444" s="3" t="s">
        <v>0</v>
      </c>
      <c r="B444" s="3" t="s">
        <v>5</v>
      </c>
      <c r="C444" s="3" t="s">
        <v>136</v>
      </c>
      <c r="D444" s="3" t="s">
        <v>137</v>
      </c>
      <c r="E444" s="3" t="s">
        <v>51</v>
      </c>
      <c r="F444" s="3" t="s">
        <v>78</v>
      </c>
      <c r="G444" s="3">
        <v>48</v>
      </c>
      <c r="H444" s="3" t="s">
        <v>22</v>
      </c>
      <c r="I444" s="3" t="s">
        <v>239</v>
      </c>
      <c r="J444" s="3" t="s">
        <v>238</v>
      </c>
      <c r="K444" s="3" t="s">
        <v>246</v>
      </c>
      <c r="L444" s="3"/>
      <c r="M444" s="3"/>
    </row>
    <row r="445" spans="1:13" x14ac:dyDescent="0.25">
      <c r="A445" s="3" t="s">
        <v>0</v>
      </c>
      <c r="B445" s="3" t="s">
        <v>5</v>
      </c>
      <c r="C445" s="3" t="s">
        <v>136</v>
      </c>
      <c r="D445" s="3" t="s">
        <v>137</v>
      </c>
      <c r="E445" s="3" t="s">
        <v>51</v>
      </c>
      <c r="F445" s="3" t="s">
        <v>78</v>
      </c>
      <c r="G445" s="3">
        <v>48</v>
      </c>
      <c r="H445" s="3" t="s">
        <v>22</v>
      </c>
      <c r="I445" s="3" t="s">
        <v>237</v>
      </c>
      <c r="J445" s="3" t="s">
        <v>238</v>
      </c>
      <c r="K445" s="3" t="s">
        <v>1997</v>
      </c>
      <c r="L445" s="3"/>
      <c r="M445" s="3"/>
    </row>
    <row r="446" spans="1:13" x14ac:dyDescent="0.25">
      <c r="A446" s="3" t="s">
        <v>0</v>
      </c>
      <c r="B446" s="3" t="s">
        <v>4</v>
      </c>
      <c r="C446" s="3" t="s">
        <v>100</v>
      </c>
      <c r="D446" s="3" t="s">
        <v>101</v>
      </c>
      <c r="E446" s="3" t="s">
        <v>51</v>
      </c>
      <c r="F446" s="3" t="s">
        <v>52</v>
      </c>
      <c r="G446" s="3">
        <v>90</v>
      </c>
      <c r="H446" s="3" t="s">
        <v>21</v>
      </c>
      <c r="I446" s="3" t="s">
        <v>239</v>
      </c>
      <c r="J446" s="3" t="s">
        <v>238</v>
      </c>
      <c r="K446" s="3" t="s">
        <v>246</v>
      </c>
      <c r="L446" s="3"/>
      <c r="M446" s="3"/>
    </row>
    <row r="447" spans="1:13" x14ac:dyDescent="0.25">
      <c r="A447" s="3" t="s">
        <v>0</v>
      </c>
      <c r="B447" s="3" t="s">
        <v>4</v>
      </c>
      <c r="C447" s="3" t="s">
        <v>100</v>
      </c>
      <c r="D447" s="3" t="s">
        <v>101</v>
      </c>
      <c r="E447" s="3" t="s">
        <v>51</v>
      </c>
      <c r="F447" s="3" t="s">
        <v>52</v>
      </c>
      <c r="G447" s="3">
        <v>90</v>
      </c>
      <c r="H447" s="3" t="s">
        <v>21</v>
      </c>
      <c r="I447" s="3" t="s">
        <v>237</v>
      </c>
      <c r="J447" s="3" t="s">
        <v>238</v>
      </c>
      <c r="K447" s="3" t="s">
        <v>247</v>
      </c>
      <c r="L447" s="3"/>
      <c r="M447" s="3"/>
    </row>
    <row r="448" spans="1:13" x14ac:dyDescent="0.25">
      <c r="A448" s="3" t="s">
        <v>0</v>
      </c>
      <c r="B448" s="3" t="s">
        <v>4</v>
      </c>
      <c r="C448" s="3" t="s">
        <v>100</v>
      </c>
      <c r="D448" s="3" t="s">
        <v>101</v>
      </c>
      <c r="E448" s="3" t="s">
        <v>51</v>
      </c>
      <c r="F448" s="3" t="s">
        <v>52</v>
      </c>
      <c r="G448" s="3">
        <v>90</v>
      </c>
      <c r="H448" s="3" t="s">
        <v>22</v>
      </c>
      <c r="I448" s="3" t="s">
        <v>239</v>
      </c>
      <c r="J448" s="3" t="s">
        <v>238</v>
      </c>
      <c r="K448" s="3" t="s">
        <v>1997</v>
      </c>
      <c r="L448" s="3"/>
      <c r="M448" s="3"/>
    </row>
    <row r="449" spans="1:13" x14ac:dyDescent="0.25">
      <c r="A449" s="3" t="s">
        <v>0</v>
      </c>
      <c r="B449" s="3" t="s">
        <v>4</v>
      </c>
      <c r="C449" s="3" t="s">
        <v>100</v>
      </c>
      <c r="D449" s="3" t="s">
        <v>101</v>
      </c>
      <c r="E449" s="3" t="s">
        <v>51</v>
      </c>
      <c r="F449" s="3" t="s">
        <v>52</v>
      </c>
      <c r="G449" s="3">
        <v>90</v>
      </c>
      <c r="H449" s="3" t="s">
        <v>22</v>
      </c>
      <c r="I449" s="3" t="s">
        <v>237</v>
      </c>
      <c r="J449" s="3" t="s">
        <v>238</v>
      </c>
      <c r="K449" s="3" t="s">
        <v>242</v>
      </c>
      <c r="L449" s="3"/>
      <c r="M449" s="3"/>
    </row>
    <row r="450" spans="1:13" x14ac:dyDescent="0.25">
      <c r="A450" s="3" t="s">
        <v>0</v>
      </c>
      <c r="B450" s="3" t="s">
        <v>5</v>
      </c>
      <c r="C450" s="3" t="s">
        <v>138</v>
      </c>
      <c r="D450" s="3" t="s">
        <v>139</v>
      </c>
      <c r="E450" s="3" t="s">
        <v>51</v>
      </c>
      <c r="F450" s="3" t="s">
        <v>78</v>
      </c>
      <c r="G450" s="3">
        <v>428</v>
      </c>
      <c r="H450" s="3" t="s">
        <v>21</v>
      </c>
      <c r="I450" s="3" t="s">
        <v>239</v>
      </c>
      <c r="J450" s="3" t="s">
        <v>238</v>
      </c>
      <c r="K450" s="3" t="s">
        <v>246</v>
      </c>
      <c r="L450" s="3"/>
      <c r="M450" s="3"/>
    </row>
    <row r="451" spans="1:13" x14ac:dyDescent="0.25">
      <c r="A451" s="3" t="s">
        <v>0</v>
      </c>
      <c r="B451" s="3" t="s">
        <v>5</v>
      </c>
      <c r="C451" s="3" t="s">
        <v>138</v>
      </c>
      <c r="D451" s="3" t="s">
        <v>139</v>
      </c>
      <c r="E451" s="3" t="s">
        <v>51</v>
      </c>
      <c r="F451" s="3" t="s">
        <v>78</v>
      </c>
      <c r="G451" s="3">
        <v>428</v>
      </c>
      <c r="H451" s="3" t="s">
        <v>21</v>
      </c>
      <c r="I451" s="3" t="s">
        <v>237</v>
      </c>
      <c r="J451" s="3" t="s">
        <v>238</v>
      </c>
      <c r="K451" s="3" t="s">
        <v>1997</v>
      </c>
      <c r="L451" s="3"/>
      <c r="M451" s="3"/>
    </row>
    <row r="452" spans="1:13" x14ac:dyDescent="0.25">
      <c r="A452" s="3" t="s">
        <v>0</v>
      </c>
      <c r="B452" s="3" t="s">
        <v>5</v>
      </c>
      <c r="C452" s="3" t="s">
        <v>138</v>
      </c>
      <c r="D452" s="3" t="s">
        <v>139</v>
      </c>
      <c r="E452" s="3" t="s">
        <v>51</v>
      </c>
      <c r="F452" s="3" t="s">
        <v>78</v>
      </c>
      <c r="G452" s="3">
        <v>428</v>
      </c>
      <c r="H452" s="3" t="s">
        <v>22</v>
      </c>
      <c r="I452" s="3" t="s">
        <v>239</v>
      </c>
      <c r="J452" s="3" t="s">
        <v>238</v>
      </c>
      <c r="K452" s="3" t="s">
        <v>246</v>
      </c>
      <c r="L452" s="3"/>
      <c r="M452" s="3"/>
    </row>
    <row r="453" spans="1:13" x14ac:dyDescent="0.25">
      <c r="A453" s="3" t="s">
        <v>0</v>
      </c>
      <c r="B453" s="3" t="s">
        <v>13</v>
      </c>
      <c r="C453" s="3" t="s">
        <v>158</v>
      </c>
      <c r="D453" s="3" t="s">
        <v>159</v>
      </c>
      <c r="E453" s="3" t="s">
        <v>51</v>
      </c>
      <c r="F453" s="3" t="s">
        <v>78</v>
      </c>
      <c r="G453" s="3">
        <v>116</v>
      </c>
      <c r="H453" s="3" t="s">
        <v>22</v>
      </c>
      <c r="I453" s="3" t="s">
        <v>237</v>
      </c>
      <c r="J453" s="3" t="s">
        <v>240</v>
      </c>
      <c r="K453" s="3" t="s">
        <v>242</v>
      </c>
      <c r="L453" s="3"/>
      <c r="M453" s="3"/>
    </row>
    <row r="454" spans="1:13" x14ac:dyDescent="0.25">
      <c r="A454" s="3" t="s">
        <v>0</v>
      </c>
      <c r="B454" s="3" t="s">
        <v>13</v>
      </c>
      <c r="C454" s="3" t="s">
        <v>158</v>
      </c>
      <c r="D454" s="3" t="s">
        <v>159</v>
      </c>
      <c r="E454" s="3" t="s">
        <v>51</v>
      </c>
      <c r="F454" s="3" t="s">
        <v>78</v>
      </c>
      <c r="G454" s="3">
        <v>116</v>
      </c>
      <c r="H454" s="3" t="s">
        <v>21</v>
      </c>
      <c r="I454" s="3" t="s">
        <v>239</v>
      </c>
      <c r="J454" s="3" t="s">
        <v>240</v>
      </c>
      <c r="K454" s="3" t="s">
        <v>1998</v>
      </c>
      <c r="L454" s="3"/>
      <c r="M454" s="3"/>
    </row>
    <row r="455" spans="1:13" x14ac:dyDescent="0.25">
      <c r="A455" s="3" t="s">
        <v>0</v>
      </c>
      <c r="B455" s="3" t="s">
        <v>13</v>
      </c>
      <c r="C455" s="3" t="s">
        <v>158</v>
      </c>
      <c r="D455" s="3" t="s">
        <v>159</v>
      </c>
      <c r="E455" s="3" t="s">
        <v>51</v>
      </c>
      <c r="F455" s="3" t="s">
        <v>78</v>
      </c>
      <c r="G455" s="3">
        <v>116</v>
      </c>
      <c r="H455" s="3" t="s">
        <v>22</v>
      </c>
      <c r="I455" s="3" t="s">
        <v>239</v>
      </c>
      <c r="J455" s="3" t="s">
        <v>240</v>
      </c>
      <c r="K455" s="3" t="s">
        <v>1998</v>
      </c>
      <c r="L455" s="3"/>
      <c r="M455" s="3"/>
    </row>
    <row r="456" spans="1:13" x14ac:dyDescent="0.25">
      <c r="A456" s="3" t="s">
        <v>0</v>
      </c>
      <c r="B456" s="3" t="s">
        <v>13</v>
      </c>
      <c r="C456" s="3" t="s">
        <v>158</v>
      </c>
      <c r="D456" s="3" t="s">
        <v>159</v>
      </c>
      <c r="E456" s="3" t="s">
        <v>51</v>
      </c>
      <c r="F456" s="3" t="s">
        <v>78</v>
      </c>
      <c r="G456" s="3">
        <v>116</v>
      </c>
      <c r="H456" s="3" t="s">
        <v>21</v>
      </c>
      <c r="I456" s="3" t="s">
        <v>237</v>
      </c>
      <c r="J456" s="3" t="s">
        <v>240</v>
      </c>
      <c r="K456" s="3" t="s">
        <v>243</v>
      </c>
      <c r="L456" s="3"/>
      <c r="M456" s="3"/>
    </row>
    <row r="457" spans="1:13" x14ac:dyDescent="0.25">
      <c r="A457" s="3" t="s">
        <v>0</v>
      </c>
      <c r="B457" s="3" t="s">
        <v>13</v>
      </c>
      <c r="C457" s="3" t="s">
        <v>731</v>
      </c>
      <c r="D457" s="3" t="s">
        <v>732</v>
      </c>
      <c r="E457" s="3" t="s">
        <v>51</v>
      </c>
      <c r="F457" s="3" t="s">
        <v>78</v>
      </c>
      <c r="G457" s="3">
        <v>46</v>
      </c>
      <c r="H457" s="3" t="s">
        <v>21</v>
      </c>
      <c r="I457" s="3" t="s">
        <v>239</v>
      </c>
      <c r="J457" s="3" t="s">
        <v>240</v>
      </c>
      <c r="K457" s="3" t="s">
        <v>1998</v>
      </c>
      <c r="L457" s="3"/>
      <c r="M457" s="3"/>
    </row>
    <row r="458" spans="1:13" x14ac:dyDescent="0.25">
      <c r="A458" s="3" t="s">
        <v>0</v>
      </c>
      <c r="B458" s="3" t="s">
        <v>13</v>
      </c>
      <c r="C458" s="3" t="s">
        <v>731</v>
      </c>
      <c r="D458" s="3" t="s">
        <v>732</v>
      </c>
      <c r="E458" s="3" t="s">
        <v>51</v>
      </c>
      <c r="F458" s="3" t="s">
        <v>78</v>
      </c>
      <c r="G458" s="3">
        <v>46</v>
      </c>
      <c r="H458" s="3" t="s">
        <v>22</v>
      </c>
      <c r="I458" s="3" t="s">
        <v>237</v>
      </c>
      <c r="J458" s="3" t="s">
        <v>240</v>
      </c>
      <c r="K458" s="3" t="s">
        <v>246</v>
      </c>
      <c r="L458" s="3"/>
      <c r="M458" s="3"/>
    </row>
    <row r="459" spans="1:13" x14ac:dyDescent="0.25">
      <c r="A459" s="3" t="s">
        <v>0</v>
      </c>
      <c r="B459" s="3" t="s">
        <v>13</v>
      </c>
      <c r="C459" s="3" t="s">
        <v>731</v>
      </c>
      <c r="D459" s="3" t="s">
        <v>732</v>
      </c>
      <c r="E459" s="3" t="s">
        <v>51</v>
      </c>
      <c r="F459" s="3" t="s">
        <v>78</v>
      </c>
      <c r="G459" s="3">
        <v>46</v>
      </c>
      <c r="H459" s="3" t="s">
        <v>21</v>
      </c>
      <c r="I459" s="3" t="s">
        <v>237</v>
      </c>
      <c r="J459" s="3" t="s">
        <v>240</v>
      </c>
      <c r="K459" s="3" t="s">
        <v>246</v>
      </c>
      <c r="L459" s="3"/>
      <c r="M459" s="3"/>
    </row>
    <row r="460" spans="1:13" x14ac:dyDescent="0.25">
      <c r="A460" s="3" t="s">
        <v>0</v>
      </c>
      <c r="B460" s="3" t="s">
        <v>13</v>
      </c>
      <c r="C460" s="3" t="s">
        <v>731</v>
      </c>
      <c r="D460" s="3" t="s">
        <v>732</v>
      </c>
      <c r="E460" s="3" t="s">
        <v>51</v>
      </c>
      <c r="F460" s="3" t="s">
        <v>78</v>
      </c>
      <c r="G460" s="3">
        <v>46</v>
      </c>
      <c r="H460" s="3" t="s">
        <v>22</v>
      </c>
      <c r="I460" s="3" t="s">
        <v>239</v>
      </c>
      <c r="J460" s="3" t="s">
        <v>240</v>
      </c>
      <c r="K460" s="3" t="s">
        <v>1998</v>
      </c>
      <c r="L460" s="3"/>
      <c r="M460" s="3"/>
    </row>
    <row r="461" spans="1:13" x14ac:dyDescent="0.25">
      <c r="A461" s="3" t="s">
        <v>0</v>
      </c>
      <c r="B461" s="3" t="s">
        <v>13</v>
      </c>
      <c r="C461" s="3" t="s">
        <v>154</v>
      </c>
      <c r="D461" s="3" t="s">
        <v>155</v>
      </c>
      <c r="E461" s="3" t="s">
        <v>51</v>
      </c>
      <c r="F461" s="3" t="s">
        <v>85</v>
      </c>
      <c r="G461" s="3">
        <v>8</v>
      </c>
      <c r="H461" s="3" t="s">
        <v>21</v>
      </c>
      <c r="I461" s="3" t="s">
        <v>239</v>
      </c>
      <c r="J461" s="3" t="s">
        <v>238</v>
      </c>
      <c r="K461" s="3" t="s">
        <v>1997</v>
      </c>
      <c r="L461" s="3"/>
      <c r="M461" s="3"/>
    </row>
    <row r="462" spans="1:13" x14ac:dyDescent="0.25">
      <c r="A462" s="3" t="s">
        <v>0</v>
      </c>
      <c r="B462" s="3" t="s">
        <v>13</v>
      </c>
      <c r="C462" s="3" t="s">
        <v>154</v>
      </c>
      <c r="D462" s="3" t="s">
        <v>155</v>
      </c>
      <c r="E462" s="3" t="s">
        <v>51</v>
      </c>
      <c r="F462" s="3" t="s">
        <v>85</v>
      </c>
      <c r="G462" s="3">
        <v>8</v>
      </c>
      <c r="H462" s="3" t="s">
        <v>21</v>
      </c>
      <c r="I462" s="3" t="s">
        <v>237</v>
      </c>
      <c r="J462" s="3" t="s">
        <v>238</v>
      </c>
      <c r="K462" s="3" t="s">
        <v>247</v>
      </c>
      <c r="L462" s="3"/>
      <c r="M462" s="3"/>
    </row>
    <row r="463" spans="1:13" x14ac:dyDescent="0.25">
      <c r="A463" s="3" t="s">
        <v>0</v>
      </c>
      <c r="B463" s="3" t="s">
        <v>13</v>
      </c>
      <c r="C463" s="3" t="s">
        <v>154</v>
      </c>
      <c r="D463" s="3" t="s">
        <v>155</v>
      </c>
      <c r="E463" s="3" t="s">
        <v>51</v>
      </c>
      <c r="F463" s="3" t="s">
        <v>85</v>
      </c>
      <c r="G463" s="3">
        <v>8</v>
      </c>
      <c r="H463" s="3" t="s">
        <v>22</v>
      </c>
      <c r="I463" s="3" t="s">
        <v>239</v>
      </c>
      <c r="J463" s="3" t="s">
        <v>238</v>
      </c>
      <c r="K463" s="3" t="s">
        <v>1997</v>
      </c>
      <c r="L463" s="3"/>
      <c r="M463" s="3"/>
    </row>
    <row r="464" spans="1:13" x14ac:dyDescent="0.25">
      <c r="A464" s="3" t="s">
        <v>0</v>
      </c>
      <c r="B464" s="3" t="s">
        <v>13</v>
      </c>
      <c r="C464" s="3" t="s">
        <v>154</v>
      </c>
      <c r="D464" s="3" t="s">
        <v>155</v>
      </c>
      <c r="E464" s="3" t="s">
        <v>51</v>
      </c>
      <c r="F464" s="3" t="s">
        <v>85</v>
      </c>
      <c r="G464" s="3">
        <v>8</v>
      </c>
      <c r="H464" s="3" t="s">
        <v>22</v>
      </c>
      <c r="I464" s="3" t="s">
        <v>237</v>
      </c>
      <c r="J464" s="3" t="s">
        <v>238</v>
      </c>
      <c r="K464" s="3" t="s">
        <v>1999</v>
      </c>
      <c r="L464" s="3"/>
      <c r="M464" s="3"/>
    </row>
    <row r="465" spans="1:13" x14ac:dyDescent="0.25">
      <c r="A465" s="3" t="s">
        <v>0</v>
      </c>
      <c r="B465" s="3" t="s">
        <v>9</v>
      </c>
      <c r="C465" s="3" t="s">
        <v>173</v>
      </c>
      <c r="D465" s="3" t="s">
        <v>174</v>
      </c>
      <c r="E465" s="3" t="s">
        <v>51</v>
      </c>
      <c r="F465" s="3" t="s">
        <v>78</v>
      </c>
      <c r="G465" s="3">
        <v>123</v>
      </c>
      <c r="H465" s="3" t="s">
        <v>21</v>
      </c>
      <c r="I465" s="3" t="s">
        <v>239</v>
      </c>
      <c r="J465" s="3" t="s">
        <v>238</v>
      </c>
      <c r="K465" s="3" t="s">
        <v>246</v>
      </c>
      <c r="L465" s="3"/>
      <c r="M465" s="3"/>
    </row>
    <row r="466" spans="1:13" x14ac:dyDescent="0.25">
      <c r="A466" s="3" t="s">
        <v>0</v>
      </c>
      <c r="B466" s="3" t="s">
        <v>9</v>
      </c>
      <c r="C466" s="3" t="s">
        <v>173</v>
      </c>
      <c r="D466" s="3" t="s">
        <v>174</v>
      </c>
      <c r="E466" s="3" t="s">
        <v>51</v>
      </c>
      <c r="F466" s="3" t="s">
        <v>78</v>
      </c>
      <c r="G466" s="3">
        <v>123</v>
      </c>
      <c r="H466" s="3" t="s">
        <v>21</v>
      </c>
      <c r="I466" s="3" t="s">
        <v>237</v>
      </c>
      <c r="J466" s="3" t="s">
        <v>238</v>
      </c>
      <c r="K466" s="3" t="s">
        <v>246</v>
      </c>
      <c r="L466" s="3"/>
      <c r="M466" s="3"/>
    </row>
    <row r="467" spans="1:13" x14ac:dyDescent="0.25">
      <c r="A467" s="3" t="s">
        <v>0</v>
      </c>
      <c r="B467" s="3" t="s">
        <v>9</v>
      </c>
      <c r="C467" s="3" t="s">
        <v>173</v>
      </c>
      <c r="D467" s="3" t="s">
        <v>174</v>
      </c>
      <c r="E467" s="3" t="s">
        <v>51</v>
      </c>
      <c r="F467" s="3" t="s">
        <v>78</v>
      </c>
      <c r="G467" s="3">
        <v>123</v>
      </c>
      <c r="H467" s="3" t="s">
        <v>22</v>
      </c>
      <c r="I467" s="3" t="s">
        <v>239</v>
      </c>
      <c r="J467" s="3" t="s">
        <v>238</v>
      </c>
      <c r="K467" s="3" t="s">
        <v>1998</v>
      </c>
      <c r="L467" s="3"/>
      <c r="M467" s="3"/>
    </row>
    <row r="468" spans="1:13" x14ac:dyDescent="0.25">
      <c r="A468" s="3" t="s">
        <v>0</v>
      </c>
      <c r="B468" s="3" t="s">
        <v>9</v>
      </c>
      <c r="C468" s="3" t="s">
        <v>173</v>
      </c>
      <c r="D468" s="3" t="s">
        <v>174</v>
      </c>
      <c r="E468" s="3" t="s">
        <v>51</v>
      </c>
      <c r="F468" s="3" t="s">
        <v>78</v>
      </c>
      <c r="G468" s="3">
        <v>123</v>
      </c>
      <c r="H468" s="3" t="s">
        <v>22</v>
      </c>
      <c r="I468" s="3" t="s">
        <v>237</v>
      </c>
      <c r="J468" s="3" t="s">
        <v>238</v>
      </c>
      <c r="K468" s="3" t="s">
        <v>1997</v>
      </c>
      <c r="L468" s="3"/>
      <c r="M468" s="3"/>
    </row>
    <row r="469" spans="1:13" x14ac:dyDescent="0.25">
      <c r="A469" s="3" t="s">
        <v>0</v>
      </c>
      <c r="B469" s="3" t="s">
        <v>8</v>
      </c>
      <c r="C469" s="3" t="s">
        <v>530</v>
      </c>
      <c r="D469" s="3" t="s">
        <v>531</v>
      </c>
      <c r="E469" s="3" t="s">
        <v>51</v>
      </c>
      <c r="F469" s="3" t="s">
        <v>52</v>
      </c>
      <c r="G469" s="3">
        <v>261</v>
      </c>
      <c r="H469" s="3" t="s">
        <v>21</v>
      </c>
      <c r="I469" s="3" t="s">
        <v>239</v>
      </c>
      <c r="J469" s="3" t="s">
        <v>238</v>
      </c>
      <c r="K469" s="3" t="s">
        <v>246</v>
      </c>
      <c r="L469" s="3"/>
      <c r="M469" s="3"/>
    </row>
    <row r="470" spans="1:13" x14ac:dyDescent="0.25">
      <c r="A470" s="3" t="s">
        <v>0</v>
      </c>
      <c r="B470" s="3" t="s">
        <v>8</v>
      </c>
      <c r="C470" s="3" t="s">
        <v>530</v>
      </c>
      <c r="D470" s="3" t="s">
        <v>531</v>
      </c>
      <c r="E470" s="3" t="s">
        <v>51</v>
      </c>
      <c r="F470" s="3" t="s">
        <v>52</v>
      </c>
      <c r="G470" s="3">
        <v>261</v>
      </c>
      <c r="H470" s="3" t="s">
        <v>21</v>
      </c>
      <c r="I470" s="3" t="s">
        <v>237</v>
      </c>
      <c r="J470" s="3" t="s">
        <v>238</v>
      </c>
      <c r="K470" s="3" t="s">
        <v>243</v>
      </c>
      <c r="L470" s="3"/>
      <c r="M470" s="3"/>
    </row>
    <row r="471" spans="1:13" x14ac:dyDescent="0.25">
      <c r="A471" s="3" t="s">
        <v>0</v>
      </c>
      <c r="B471" s="3" t="s">
        <v>8</v>
      </c>
      <c r="C471" s="3" t="s">
        <v>530</v>
      </c>
      <c r="D471" s="3" t="s">
        <v>531</v>
      </c>
      <c r="E471" s="3" t="s">
        <v>51</v>
      </c>
      <c r="F471" s="3" t="s">
        <v>52</v>
      </c>
      <c r="G471" s="3">
        <v>261</v>
      </c>
      <c r="H471" s="3" t="s">
        <v>22</v>
      </c>
      <c r="I471" s="3" t="s">
        <v>239</v>
      </c>
      <c r="J471" s="3" t="s">
        <v>238</v>
      </c>
      <c r="K471" s="3" t="s">
        <v>246</v>
      </c>
      <c r="L471" s="3"/>
      <c r="M471" s="3"/>
    </row>
    <row r="472" spans="1:13" x14ac:dyDescent="0.25">
      <c r="A472" s="3" t="s">
        <v>0</v>
      </c>
      <c r="B472" s="3" t="s">
        <v>8</v>
      </c>
      <c r="C472" s="3" t="s">
        <v>530</v>
      </c>
      <c r="D472" s="3" t="s">
        <v>531</v>
      </c>
      <c r="E472" s="3" t="s">
        <v>51</v>
      </c>
      <c r="F472" s="3" t="s">
        <v>52</v>
      </c>
      <c r="G472" s="3">
        <v>261</v>
      </c>
      <c r="H472" s="3" t="s">
        <v>22</v>
      </c>
      <c r="I472" s="3" t="s">
        <v>237</v>
      </c>
      <c r="J472" s="3" t="s">
        <v>238</v>
      </c>
      <c r="K472" s="3" t="s">
        <v>1997</v>
      </c>
      <c r="L472" s="3"/>
      <c r="M472" s="3"/>
    </row>
    <row r="473" spans="1:13" x14ac:dyDescent="0.25">
      <c r="A473" s="3" t="s">
        <v>0</v>
      </c>
      <c r="B473" s="3" t="s">
        <v>8</v>
      </c>
      <c r="C473" s="3" t="s">
        <v>163</v>
      </c>
      <c r="D473" s="3" t="s">
        <v>164</v>
      </c>
      <c r="E473" s="3" t="s">
        <v>162</v>
      </c>
      <c r="F473" s="3" t="s">
        <v>85</v>
      </c>
      <c r="G473" s="3">
        <v>677</v>
      </c>
      <c r="H473" s="3" t="s">
        <v>21</v>
      </c>
      <c r="I473" s="3" t="s">
        <v>239</v>
      </c>
      <c r="J473" s="3" t="s">
        <v>238</v>
      </c>
      <c r="K473" s="3" t="s">
        <v>246</v>
      </c>
      <c r="L473" s="3"/>
      <c r="M473" s="3"/>
    </row>
    <row r="474" spans="1:13" x14ac:dyDescent="0.25">
      <c r="A474" s="3" t="s">
        <v>0</v>
      </c>
      <c r="B474" s="3" t="s">
        <v>8</v>
      </c>
      <c r="C474" s="3" t="s">
        <v>163</v>
      </c>
      <c r="D474" s="3" t="s">
        <v>164</v>
      </c>
      <c r="E474" s="3" t="s">
        <v>162</v>
      </c>
      <c r="F474" s="3" t="s">
        <v>85</v>
      </c>
      <c r="G474" s="3">
        <v>677</v>
      </c>
      <c r="H474" s="3" t="s">
        <v>21</v>
      </c>
      <c r="I474" s="3" t="s">
        <v>237</v>
      </c>
      <c r="J474" s="3" t="s">
        <v>238</v>
      </c>
      <c r="K474" s="3" t="s">
        <v>245</v>
      </c>
      <c r="L474" s="3"/>
      <c r="M474" s="3"/>
    </row>
    <row r="475" spans="1:13" x14ac:dyDescent="0.25">
      <c r="A475" s="3" t="s">
        <v>0</v>
      </c>
      <c r="B475" s="3" t="s">
        <v>8</v>
      </c>
      <c r="C475" s="3" t="s">
        <v>163</v>
      </c>
      <c r="D475" s="3" t="s">
        <v>164</v>
      </c>
      <c r="E475" s="3" t="s">
        <v>162</v>
      </c>
      <c r="F475" s="3" t="s">
        <v>85</v>
      </c>
      <c r="G475" s="3">
        <v>677</v>
      </c>
      <c r="H475" s="3" t="s">
        <v>22</v>
      </c>
      <c r="I475" s="3" t="s">
        <v>239</v>
      </c>
      <c r="J475" s="3" t="s">
        <v>238</v>
      </c>
      <c r="K475" s="3" t="s">
        <v>246</v>
      </c>
      <c r="L475" s="3"/>
      <c r="M475" s="3"/>
    </row>
    <row r="476" spans="1:13" x14ac:dyDescent="0.25">
      <c r="A476" s="3" t="s">
        <v>0</v>
      </c>
      <c r="B476" s="3" t="s">
        <v>8</v>
      </c>
      <c r="C476" s="3" t="s">
        <v>163</v>
      </c>
      <c r="D476" s="3" t="s">
        <v>164</v>
      </c>
      <c r="E476" s="3" t="s">
        <v>162</v>
      </c>
      <c r="F476" s="3" t="s">
        <v>85</v>
      </c>
      <c r="G476" s="3">
        <v>677</v>
      </c>
      <c r="H476" s="3" t="s">
        <v>22</v>
      </c>
      <c r="I476" s="3" t="s">
        <v>237</v>
      </c>
      <c r="J476" s="3" t="s">
        <v>238</v>
      </c>
      <c r="K476" s="3" t="s">
        <v>245</v>
      </c>
      <c r="L476" s="3"/>
      <c r="M476" s="3"/>
    </row>
    <row r="477" spans="1:13" x14ac:dyDescent="0.25">
      <c r="A477" s="3" t="s">
        <v>0</v>
      </c>
      <c r="B477" s="3" t="s">
        <v>7</v>
      </c>
      <c r="C477" s="3" t="s">
        <v>130</v>
      </c>
      <c r="D477" s="3" t="s">
        <v>131</v>
      </c>
      <c r="E477" s="3" t="s">
        <v>51</v>
      </c>
      <c r="F477" s="3" t="s">
        <v>78</v>
      </c>
      <c r="G477" s="3">
        <v>20</v>
      </c>
      <c r="H477" s="3" t="s">
        <v>21</v>
      </c>
      <c r="I477" s="3" t="s">
        <v>239</v>
      </c>
      <c r="J477" s="3" t="s">
        <v>238</v>
      </c>
      <c r="K477" s="3" t="s">
        <v>1998</v>
      </c>
      <c r="L477" s="3"/>
      <c r="M477" s="3"/>
    </row>
    <row r="478" spans="1:13" x14ac:dyDescent="0.25">
      <c r="A478" s="3" t="s">
        <v>0</v>
      </c>
      <c r="B478" s="3" t="s">
        <v>7</v>
      </c>
      <c r="C478" s="3" t="s">
        <v>130</v>
      </c>
      <c r="D478" s="3" t="s">
        <v>131</v>
      </c>
      <c r="E478" s="3" t="s">
        <v>51</v>
      </c>
      <c r="F478" s="3" t="s">
        <v>78</v>
      </c>
      <c r="G478" s="3">
        <v>20</v>
      </c>
      <c r="H478" s="3" t="s">
        <v>21</v>
      </c>
      <c r="I478" s="3" t="s">
        <v>237</v>
      </c>
      <c r="J478" s="3" t="s">
        <v>238</v>
      </c>
      <c r="K478" s="3" t="s">
        <v>246</v>
      </c>
      <c r="L478" s="3"/>
      <c r="M478" s="3"/>
    </row>
    <row r="479" spans="1:13" x14ac:dyDescent="0.25">
      <c r="A479" s="3" t="s">
        <v>0</v>
      </c>
      <c r="B479" s="3" t="s">
        <v>7</v>
      </c>
      <c r="C479" s="3" t="s">
        <v>130</v>
      </c>
      <c r="D479" s="3" t="s">
        <v>131</v>
      </c>
      <c r="E479" s="3" t="s">
        <v>51</v>
      </c>
      <c r="F479" s="3" t="s">
        <v>78</v>
      </c>
      <c r="G479" s="3">
        <v>20</v>
      </c>
      <c r="H479" s="3" t="s">
        <v>22</v>
      </c>
      <c r="I479" s="3" t="s">
        <v>239</v>
      </c>
      <c r="J479" s="3" t="s">
        <v>238</v>
      </c>
      <c r="K479" s="3" t="s">
        <v>1998</v>
      </c>
      <c r="L479" s="3"/>
      <c r="M479" s="3"/>
    </row>
    <row r="480" spans="1:13" x14ac:dyDescent="0.25">
      <c r="A480" s="3" t="s">
        <v>0</v>
      </c>
      <c r="B480" s="3" t="s">
        <v>7</v>
      </c>
      <c r="C480" s="3" t="s">
        <v>130</v>
      </c>
      <c r="D480" s="3" t="s">
        <v>131</v>
      </c>
      <c r="E480" s="3" t="s">
        <v>51</v>
      </c>
      <c r="F480" s="3" t="s">
        <v>78</v>
      </c>
      <c r="G480" s="3">
        <v>20</v>
      </c>
      <c r="H480" s="3" t="s">
        <v>22</v>
      </c>
      <c r="I480" s="3" t="s">
        <v>237</v>
      </c>
      <c r="J480" s="3" t="s">
        <v>238</v>
      </c>
      <c r="K480" s="3" t="s">
        <v>246</v>
      </c>
      <c r="L480" s="3"/>
      <c r="M480" s="3"/>
    </row>
    <row r="481" spans="1:13" x14ac:dyDescent="0.25">
      <c r="A481" s="3" t="s">
        <v>0</v>
      </c>
      <c r="B481" s="3" t="s">
        <v>7</v>
      </c>
      <c r="C481" s="3" t="s">
        <v>167</v>
      </c>
      <c r="D481" s="3" t="s">
        <v>168</v>
      </c>
      <c r="E481" s="3" t="s">
        <v>51</v>
      </c>
      <c r="F481" s="3" t="s">
        <v>52</v>
      </c>
      <c r="G481" s="3">
        <v>274</v>
      </c>
      <c r="H481" s="3" t="s">
        <v>21</v>
      </c>
      <c r="I481" s="3" t="s">
        <v>239</v>
      </c>
      <c r="J481" s="3" t="s">
        <v>238</v>
      </c>
      <c r="K481" s="3" t="s">
        <v>1998</v>
      </c>
      <c r="L481" s="3"/>
      <c r="M481" s="3"/>
    </row>
    <row r="482" spans="1:13" x14ac:dyDescent="0.25">
      <c r="A482" s="3" t="s">
        <v>0</v>
      </c>
      <c r="B482" s="3" t="s">
        <v>7</v>
      </c>
      <c r="C482" s="3" t="s">
        <v>167</v>
      </c>
      <c r="D482" s="3" t="s">
        <v>168</v>
      </c>
      <c r="E482" s="3" t="s">
        <v>51</v>
      </c>
      <c r="F482" s="3" t="s">
        <v>52</v>
      </c>
      <c r="G482" s="3">
        <v>274</v>
      </c>
      <c r="H482" s="3" t="s">
        <v>21</v>
      </c>
      <c r="I482" s="3" t="s">
        <v>237</v>
      </c>
      <c r="J482" s="3" t="s">
        <v>238</v>
      </c>
      <c r="K482" s="3" t="s">
        <v>246</v>
      </c>
      <c r="L482" s="3"/>
      <c r="M482" s="3"/>
    </row>
    <row r="483" spans="1:13" x14ac:dyDescent="0.25">
      <c r="A483" s="3" t="s">
        <v>0</v>
      </c>
      <c r="B483" s="3" t="s">
        <v>7</v>
      </c>
      <c r="C483" s="3" t="s">
        <v>167</v>
      </c>
      <c r="D483" s="3" t="s">
        <v>168</v>
      </c>
      <c r="E483" s="3" t="s">
        <v>51</v>
      </c>
      <c r="F483" s="3" t="s">
        <v>52</v>
      </c>
      <c r="G483" s="3">
        <v>274</v>
      </c>
      <c r="H483" s="3" t="s">
        <v>22</v>
      </c>
      <c r="I483" s="3" t="s">
        <v>239</v>
      </c>
      <c r="J483" s="3" t="s">
        <v>238</v>
      </c>
      <c r="K483" s="3" t="s">
        <v>1998</v>
      </c>
      <c r="L483" s="3"/>
      <c r="M483" s="3"/>
    </row>
    <row r="484" spans="1:13" x14ac:dyDescent="0.25">
      <c r="A484" s="3" t="s">
        <v>0</v>
      </c>
      <c r="B484" s="3" t="s">
        <v>7</v>
      </c>
      <c r="C484" s="3" t="s">
        <v>167</v>
      </c>
      <c r="D484" s="3" t="s">
        <v>168</v>
      </c>
      <c r="E484" s="3" t="s">
        <v>51</v>
      </c>
      <c r="F484" s="3" t="s">
        <v>52</v>
      </c>
      <c r="G484" s="3">
        <v>274</v>
      </c>
      <c r="H484" s="3" t="s">
        <v>22</v>
      </c>
      <c r="I484" s="3" t="s">
        <v>237</v>
      </c>
      <c r="J484" s="3" t="s">
        <v>238</v>
      </c>
      <c r="K484" s="3" t="s">
        <v>1</v>
      </c>
      <c r="L484" s="3"/>
      <c r="M484" s="3"/>
    </row>
    <row r="485" spans="1:13" x14ac:dyDescent="0.25">
      <c r="A485" s="3" t="s">
        <v>0</v>
      </c>
      <c r="B485" s="3" t="s">
        <v>10</v>
      </c>
      <c r="C485" s="3" t="s">
        <v>169</v>
      </c>
      <c r="D485" s="3" t="s">
        <v>170</v>
      </c>
      <c r="E485" s="3" t="s">
        <v>51</v>
      </c>
      <c r="F485" s="3" t="s">
        <v>52</v>
      </c>
      <c r="G485" s="3">
        <v>41</v>
      </c>
      <c r="H485" s="3" t="s">
        <v>21</v>
      </c>
      <c r="I485" s="3" t="s">
        <v>239</v>
      </c>
      <c r="J485" s="3" t="s">
        <v>238</v>
      </c>
      <c r="K485" s="3" t="s">
        <v>1998</v>
      </c>
      <c r="L485" s="3"/>
      <c r="M485" s="3"/>
    </row>
    <row r="486" spans="1:13" x14ac:dyDescent="0.25">
      <c r="A486" s="3" t="s">
        <v>0</v>
      </c>
      <c r="B486" s="3" t="s">
        <v>10</v>
      </c>
      <c r="C486" s="3" t="s">
        <v>169</v>
      </c>
      <c r="D486" s="3" t="s">
        <v>170</v>
      </c>
      <c r="E486" s="3" t="s">
        <v>51</v>
      </c>
      <c r="F486" s="3" t="s">
        <v>52</v>
      </c>
      <c r="G486" s="3">
        <v>41</v>
      </c>
      <c r="H486" s="3" t="s">
        <v>21</v>
      </c>
      <c r="I486" s="3" t="s">
        <v>237</v>
      </c>
      <c r="J486" s="3" t="s">
        <v>238</v>
      </c>
      <c r="K486" s="3" t="s">
        <v>246</v>
      </c>
      <c r="L486" s="3"/>
      <c r="M486" s="3"/>
    </row>
    <row r="487" spans="1:13" x14ac:dyDescent="0.25">
      <c r="A487" s="3" t="s">
        <v>0</v>
      </c>
      <c r="B487" s="3" t="s">
        <v>10</v>
      </c>
      <c r="C487" s="3" t="s">
        <v>169</v>
      </c>
      <c r="D487" s="3" t="s">
        <v>170</v>
      </c>
      <c r="E487" s="3" t="s">
        <v>51</v>
      </c>
      <c r="F487" s="3" t="s">
        <v>52</v>
      </c>
      <c r="G487" s="3">
        <v>41</v>
      </c>
      <c r="H487" s="3" t="s">
        <v>22</v>
      </c>
      <c r="I487" s="3" t="s">
        <v>239</v>
      </c>
      <c r="J487" s="3" t="s">
        <v>238</v>
      </c>
      <c r="K487" s="3" t="s">
        <v>246</v>
      </c>
      <c r="L487" s="3"/>
      <c r="M487" s="3"/>
    </row>
    <row r="488" spans="1:13" x14ac:dyDescent="0.25">
      <c r="A488" s="3" t="s">
        <v>0</v>
      </c>
      <c r="B488" s="3" t="s">
        <v>10</v>
      </c>
      <c r="C488" s="3" t="s">
        <v>169</v>
      </c>
      <c r="D488" s="3" t="s">
        <v>170</v>
      </c>
      <c r="E488" s="3" t="s">
        <v>51</v>
      </c>
      <c r="F488" s="3" t="s">
        <v>52</v>
      </c>
      <c r="G488" s="3">
        <v>41</v>
      </c>
      <c r="H488" s="3" t="s">
        <v>22</v>
      </c>
      <c r="I488" s="3" t="s">
        <v>237</v>
      </c>
      <c r="J488" s="3" t="s">
        <v>238</v>
      </c>
      <c r="K488" s="3" t="s">
        <v>1997</v>
      </c>
      <c r="L488" s="3"/>
      <c r="M488" s="3"/>
    </row>
    <row r="489" spans="1:13" x14ac:dyDescent="0.25">
      <c r="A489" s="3" t="s">
        <v>0</v>
      </c>
      <c r="B489" s="3" t="s">
        <v>9</v>
      </c>
      <c r="C489" s="3" t="s">
        <v>165</v>
      </c>
      <c r="D489" s="3" t="s">
        <v>166</v>
      </c>
      <c r="E489" s="3" t="s">
        <v>162</v>
      </c>
      <c r="F489" s="3" t="s">
        <v>78</v>
      </c>
      <c r="G489" s="3">
        <v>245</v>
      </c>
      <c r="H489" s="3" t="s">
        <v>21</v>
      </c>
      <c r="I489" s="3" t="s">
        <v>239</v>
      </c>
      <c r="J489" s="3" t="s">
        <v>238</v>
      </c>
      <c r="K489" s="3" t="s">
        <v>246</v>
      </c>
      <c r="L489" s="3"/>
      <c r="M489" s="3"/>
    </row>
    <row r="490" spans="1:13" x14ac:dyDescent="0.25">
      <c r="A490" s="3" t="s">
        <v>0</v>
      </c>
      <c r="B490" s="3" t="s">
        <v>9</v>
      </c>
      <c r="C490" s="3" t="s">
        <v>165</v>
      </c>
      <c r="D490" s="3" t="s">
        <v>166</v>
      </c>
      <c r="E490" s="3" t="s">
        <v>162</v>
      </c>
      <c r="F490" s="3" t="s">
        <v>78</v>
      </c>
      <c r="G490" s="3">
        <v>245</v>
      </c>
      <c r="H490" s="3" t="s">
        <v>21</v>
      </c>
      <c r="I490" s="3" t="s">
        <v>237</v>
      </c>
      <c r="J490" s="3" t="s">
        <v>238</v>
      </c>
      <c r="K490" s="3" t="s">
        <v>243</v>
      </c>
      <c r="L490" s="3"/>
      <c r="M490" s="3"/>
    </row>
    <row r="491" spans="1:13" x14ac:dyDescent="0.25">
      <c r="A491" s="3" t="s">
        <v>0</v>
      </c>
      <c r="B491" s="3" t="s">
        <v>9</v>
      </c>
      <c r="C491" s="3" t="s">
        <v>165</v>
      </c>
      <c r="D491" s="3" t="s">
        <v>166</v>
      </c>
      <c r="E491" s="3" t="s">
        <v>162</v>
      </c>
      <c r="F491" s="3" t="s">
        <v>78</v>
      </c>
      <c r="G491" s="3">
        <v>245</v>
      </c>
      <c r="H491" s="3" t="s">
        <v>22</v>
      </c>
      <c r="I491" s="3" t="s">
        <v>239</v>
      </c>
      <c r="J491" s="3" t="s">
        <v>238</v>
      </c>
      <c r="K491" s="3" t="s">
        <v>1998</v>
      </c>
      <c r="L491" s="3"/>
      <c r="M491" s="3"/>
    </row>
    <row r="492" spans="1:13" x14ac:dyDescent="0.25">
      <c r="A492" s="3" t="s">
        <v>0</v>
      </c>
      <c r="B492" s="3" t="s">
        <v>9</v>
      </c>
      <c r="C492" s="3" t="s">
        <v>165</v>
      </c>
      <c r="D492" s="3" t="s">
        <v>166</v>
      </c>
      <c r="E492" s="3" t="s">
        <v>162</v>
      </c>
      <c r="F492" s="3" t="s">
        <v>78</v>
      </c>
      <c r="G492" s="3">
        <v>245</v>
      </c>
      <c r="H492" s="3" t="s">
        <v>22</v>
      </c>
      <c r="I492" s="3" t="s">
        <v>237</v>
      </c>
      <c r="J492" s="3" t="s">
        <v>238</v>
      </c>
      <c r="K492" s="3" t="s">
        <v>1997</v>
      </c>
      <c r="L492" s="3"/>
      <c r="M492" s="3"/>
    </row>
    <row r="493" spans="1:13" x14ac:dyDescent="0.25">
      <c r="A493" s="3" t="s">
        <v>0</v>
      </c>
      <c r="B493" s="3" t="s">
        <v>9</v>
      </c>
      <c r="C493" s="3" t="s">
        <v>1972</v>
      </c>
      <c r="D493" s="3" t="s">
        <v>176</v>
      </c>
      <c r="E493" s="3" t="s">
        <v>51</v>
      </c>
      <c r="F493" s="3" t="s">
        <v>78</v>
      </c>
      <c r="G493" s="3">
        <v>458</v>
      </c>
      <c r="H493" s="3" t="s">
        <v>21</v>
      </c>
      <c r="I493" s="3" t="s">
        <v>239</v>
      </c>
      <c r="J493" s="3" t="s">
        <v>238</v>
      </c>
      <c r="K493" s="3" t="s">
        <v>1998</v>
      </c>
      <c r="L493" s="3"/>
      <c r="M493" s="3"/>
    </row>
    <row r="494" spans="1:13" x14ac:dyDescent="0.25">
      <c r="A494" s="3" t="s">
        <v>0</v>
      </c>
      <c r="B494" s="3" t="s">
        <v>9</v>
      </c>
      <c r="C494" s="3" t="s">
        <v>1972</v>
      </c>
      <c r="D494" s="3" t="s">
        <v>176</v>
      </c>
      <c r="E494" s="3" t="s">
        <v>51</v>
      </c>
      <c r="F494" s="3" t="s">
        <v>78</v>
      </c>
      <c r="G494" s="3">
        <v>458</v>
      </c>
      <c r="H494" s="3" t="s">
        <v>21</v>
      </c>
      <c r="I494" s="3" t="s">
        <v>237</v>
      </c>
      <c r="J494" s="3" t="s">
        <v>238</v>
      </c>
      <c r="K494" s="3" t="s">
        <v>1999</v>
      </c>
      <c r="L494" s="3"/>
      <c r="M494" s="3"/>
    </row>
    <row r="495" spans="1:13" x14ac:dyDescent="0.25">
      <c r="A495" s="3" t="s">
        <v>0</v>
      </c>
      <c r="B495" s="3" t="s">
        <v>9</v>
      </c>
      <c r="C495" s="3" t="s">
        <v>1972</v>
      </c>
      <c r="D495" s="3" t="s">
        <v>176</v>
      </c>
      <c r="E495" s="3" t="s">
        <v>51</v>
      </c>
      <c r="F495" s="3" t="s">
        <v>78</v>
      </c>
      <c r="G495" s="3">
        <v>458</v>
      </c>
      <c r="H495" s="3" t="s">
        <v>22</v>
      </c>
      <c r="I495" s="3" t="s">
        <v>239</v>
      </c>
      <c r="J495" s="3" t="s">
        <v>238</v>
      </c>
      <c r="K495" s="3" t="s">
        <v>1997</v>
      </c>
      <c r="L495" s="3"/>
      <c r="M495" s="3"/>
    </row>
    <row r="496" spans="1:13" x14ac:dyDescent="0.25">
      <c r="A496" s="3" t="s">
        <v>0</v>
      </c>
      <c r="B496" s="3" t="s">
        <v>9</v>
      </c>
      <c r="C496" s="3" t="s">
        <v>1972</v>
      </c>
      <c r="D496" s="3" t="s">
        <v>176</v>
      </c>
      <c r="E496" s="3" t="s">
        <v>51</v>
      </c>
      <c r="F496" s="3" t="s">
        <v>78</v>
      </c>
      <c r="G496" s="3">
        <v>458</v>
      </c>
      <c r="H496" s="3" t="s">
        <v>22</v>
      </c>
      <c r="I496" s="3" t="s">
        <v>237</v>
      </c>
      <c r="J496" s="3" t="s">
        <v>238</v>
      </c>
      <c r="K496" s="3" t="s">
        <v>1999</v>
      </c>
      <c r="L496" s="3"/>
      <c r="M496" s="3"/>
    </row>
    <row r="497" spans="1:13" x14ac:dyDescent="0.25">
      <c r="A497" s="3" t="s">
        <v>0</v>
      </c>
      <c r="B497" s="3" t="s">
        <v>9</v>
      </c>
      <c r="C497" s="3" t="s">
        <v>1973</v>
      </c>
      <c r="D497" s="3" t="s">
        <v>730</v>
      </c>
      <c r="E497" s="3" t="s">
        <v>51</v>
      </c>
      <c r="F497" s="3" t="s">
        <v>78</v>
      </c>
      <c r="G497" s="3">
        <v>123</v>
      </c>
      <c r="H497" s="3" t="s">
        <v>21</v>
      </c>
      <c r="I497" s="3" t="s">
        <v>239</v>
      </c>
      <c r="J497" s="3" t="s">
        <v>238</v>
      </c>
      <c r="K497" s="3" t="s">
        <v>1998</v>
      </c>
      <c r="L497" s="3"/>
      <c r="M497" s="3"/>
    </row>
    <row r="498" spans="1:13" x14ac:dyDescent="0.25">
      <c r="A498" s="3" t="s">
        <v>0</v>
      </c>
      <c r="B498" s="3" t="s">
        <v>9</v>
      </c>
      <c r="C498" s="3" t="s">
        <v>1973</v>
      </c>
      <c r="D498" s="3" t="s">
        <v>730</v>
      </c>
      <c r="E498" s="3" t="s">
        <v>51</v>
      </c>
      <c r="F498" s="3" t="s">
        <v>78</v>
      </c>
      <c r="G498" s="3">
        <v>123</v>
      </c>
      <c r="H498" s="3" t="s">
        <v>21</v>
      </c>
      <c r="I498" s="3" t="s">
        <v>237</v>
      </c>
      <c r="J498" s="3" t="s">
        <v>238</v>
      </c>
      <c r="K498" s="3" t="s">
        <v>246</v>
      </c>
      <c r="L498" s="3"/>
      <c r="M498" s="3"/>
    </row>
    <row r="499" spans="1:13" x14ac:dyDescent="0.25">
      <c r="A499" s="3" t="s">
        <v>0</v>
      </c>
      <c r="B499" s="3" t="s">
        <v>9</v>
      </c>
      <c r="C499" s="3" t="s">
        <v>1973</v>
      </c>
      <c r="D499" s="3" t="s">
        <v>730</v>
      </c>
      <c r="E499" s="3" t="s">
        <v>51</v>
      </c>
      <c r="F499" s="3" t="s">
        <v>78</v>
      </c>
      <c r="G499" s="3">
        <v>123</v>
      </c>
      <c r="H499" s="3" t="s">
        <v>22</v>
      </c>
      <c r="I499" s="3" t="s">
        <v>239</v>
      </c>
      <c r="J499" s="3" t="s">
        <v>238</v>
      </c>
      <c r="K499" s="3" t="s">
        <v>1998</v>
      </c>
      <c r="L499" s="3"/>
      <c r="M499" s="3"/>
    </row>
    <row r="500" spans="1:13" x14ac:dyDescent="0.25">
      <c r="A500" s="3" t="s">
        <v>0</v>
      </c>
      <c r="B500" s="3" t="s">
        <v>9</v>
      </c>
      <c r="C500" s="3" t="s">
        <v>1973</v>
      </c>
      <c r="D500" s="3" t="s">
        <v>730</v>
      </c>
      <c r="E500" s="3" t="s">
        <v>51</v>
      </c>
      <c r="F500" s="3" t="s">
        <v>78</v>
      </c>
      <c r="G500" s="3">
        <v>123</v>
      </c>
      <c r="H500" s="3" t="s">
        <v>22</v>
      </c>
      <c r="I500" s="3" t="s">
        <v>237</v>
      </c>
      <c r="J500" s="3" t="s">
        <v>238</v>
      </c>
      <c r="K500" s="3" t="s">
        <v>246</v>
      </c>
      <c r="L500" s="3"/>
      <c r="M500" s="3"/>
    </row>
    <row r="501" spans="1:13" x14ac:dyDescent="0.25">
      <c r="A501" s="3" t="s">
        <v>0</v>
      </c>
      <c r="B501" s="3" t="s">
        <v>9</v>
      </c>
      <c r="C501" s="3" t="s">
        <v>160</v>
      </c>
      <c r="D501" s="3" t="s">
        <v>161</v>
      </c>
      <c r="E501" s="3" t="s">
        <v>162</v>
      </c>
      <c r="F501" s="3" t="s">
        <v>78</v>
      </c>
      <c r="G501" s="3">
        <v>545</v>
      </c>
      <c r="H501" s="3" t="s">
        <v>21</v>
      </c>
      <c r="I501" s="3" t="s">
        <v>239</v>
      </c>
      <c r="J501" s="3" t="s">
        <v>238</v>
      </c>
      <c r="K501" s="3" t="s">
        <v>1998</v>
      </c>
      <c r="L501" s="3"/>
      <c r="M501" s="3"/>
    </row>
    <row r="502" spans="1:13" x14ac:dyDescent="0.25">
      <c r="A502" s="3" t="s">
        <v>0</v>
      </c>
      <c r="B502" s="3" t="s">
        <v>9</v>
      </c>
      <c r="C502" s="3" t="s">
        <v>160</v>
      </c>
      <c r="D502" s="3" t="s">
        <v>161</v>
      </c>
      <c r="E502" s="3" t="s">
        <v>162</v>
      </c>
      <c r="F502" s="3" t="s">
        <v>78</v>
      </c>
      <c r="G502" s="3">
        <v>545</v>
      </c>
      <c r="H502" s="3" t="s">
        <v>21</v>
      </c>
      <c r="I502" s="3" t="s">
        <v>237</v>
      </c>
      <c r="J502" s="3" t="s">
        <v>238</v>
      </c>
      <c r="K502" s="3" t="s">
        <v>246</v>
      </c>
      <c r="L502" s="3"/>
      <c r="M502" s="3"/>
    </row>
    <row r="503" spans="1:13" x14ac:dyDescent="0.25">
      <c r="A503" s="3" t="s">
        <v>0</v>
      </c>
      <c r="B503" s="3" t="s">
        <v>9</v>
      </c>
      <c r="C503" s="3" t="s">
        <v>160</v>
      </c>
      <c r="D503" s="3" t="s">
        <v>161</v>
      </c>
      <c r="E503" s="3" t="s">
        <v>162</v>
      </c>
      <c r="F503" s="3" t="s">
        <v>78</v>
      </c>
      <c r="G503" s="3">
        <v>545</v>
      </c>
      <c r="H503" s="3" t="s">
        <v>22</v>
      </c>
      <c r="I503" s="3" t="s">
        <v>239</v>
      </c>
      <c r="J503" s="3" t="s">
        <v>238</v>
      </c>
      <c r="K503" s="3" t="s">
        <v>1998</v>
      </c>
      <c r="L503" s="3"/>
      <c r="M503" s="3"/>
    </row>
    <row r="504" spans="1:13" x14ac:dyDescent="0.25">
      <c r="A504" s="3" t="s">
        <v>0</v>
      </c>
      <c r="B504" s="3" t="s">
        <v>9</v>
      </c>
      <c r="C504" s="3" t="s">
        <v>160</v>
      </c>
      <c r="D504" s="3" t="s">
        <v>161</v>
      </c>
      <c r="E504" s="3" t="s">
        <v>162</v>
      </c>
      <c r="F504" s="3" t="s">
        <v>78</v>
      </c>
      <c r="G504" s="3">
        <v>545</v>
      </c>
      <c r="H504" s="3" t="s">
        <v>22</v>
      </c>
      <c r="I504" s="3" t="s">
        <v>237</v>
      </c>
      <c r="J504" s="3" t="s">
        <v>238</v>
      </c>
      <c r="K504" s="3" t="s">
        <v>246</v>
      </c>
      <c r="L504" s="3"/>
      <c r="M504" s="3"/>
    </row>
    <row r="505" spans="1:13" x14ac:dyDescent="0.25">
      <c r="A505" s="3" t="s">
        <v>0</v>
      </c>
      <c r="B505" s="3" t="s">
        <v>8</v>
      </c>
      <c r="C505" s="3" t="s">
        <v>171</v>
      </c>
      <c r="D505" s="3" t="s">
        <v>172</v>
      </c>
      <c r="E505" s="3" t="s">
        <v>51</v>
      </c>
      <c r="F505" s="3" t="s">
        <v>52</v>
      </c>
      <c r="G505" s="3">
        <v>124</v>
      </c>
      <c r="H505" s="3" t="s">
        <v>21</v>
      </c>
      <c r="I505" s="3" t="s">
        <v>239</v>
      </c>
      <c r="J505" s="3" t="s">
        <v>238</v>
      </c>
      <c r="K505" s="3" t="s">
        <v>1998</v>
      </c>
      <c r="L505" s="3"/>
      <c r="M505" s="3"/>
    </row>
    <row r="506" spans="1:13" x14ac:dyDescent="0.25">
      <c r="A506" s="3" t="s">
        <v>0</v>
      </c>
      <c r="B506" s="3" t="s">
        <v>8</v>
      </c>
      <c r="C506" s="3" t="s">
        <v>171</v>
      </c>
      <c r="D506" s="3" t="s">
        <v>172</v>
      </c>
      <c r="E506" s="3" t="s">
        <v>51</v>
      </c>
      <c r="F506" s="3" t="s">
        <v>52</v>
      </c>
      <c r="G506" s="3">
        <v>124</v>
      </c>
      <c r="H506" s="3" t="s">
        <v>21</v>
      </c>
      <c r="I506" s="3" t="s">
        <v>237</v>
      </c>
      <c r="J506" s="3" t="s">
        <v>238</v>
      </c>
      <c r="K506" s="3" t="s">
        <v>246</v>
      </c>
      <c r="L506" s="3"/>
      <c r="M506" s="3"/>
    </row>
    <row r="507" spans="1:13" x14ac:dyDescent="0.25">
      <c r="A507" s="3" t="s">
        <v>0</v>
      </c>
      <c r="B507" s="3" t="s">
        <v>8</v>
      </c>
      <c r="C507" s="3" t="s">
        <v>171</v>
      </c>
      <c r="D507" s="3" t="s">
        <v>172</v>
      </c>
      <c r="E507" s="3" t="s">
        <v>51</v>
      </c>
      <c r="F507" s="3" t="s">
        <v>52</v>
      </c>
      <c r="G507" s="3">
        <v>124</v>
      </c>
      <c r="H507" s="3" t="s">
        <v>22</v>
      </c>
      <c r="I507" s="3" t="s">
        <v>239</v>
      </c>
      <c r="J507" s="3" t="s">
        <v>238</v>
      </c>
      <c r="K507" s="3" t="s">
        <v>1998</v>
      </c>
      <c r="L507" s="3"/>
      <c r="M507" s="3"/>
    </row>
    <row r="508" spans="1:13" x14ac:dyDescent="0.25">
      <c r="A508" s="3" t="s">
        <v>0</v>
      </c>
      <c r="B508" s="3" t="s">
        <v>8</v>
      </c>
      <c r="C508" s="3" t="s">
        <v>171</v>
      </c>
      <c r="D508" s="3" t="s">
        <v>172</v>
      </c>
      <c r="E508" s="3" t="s">
        <v>51</v>
      </c>
      <c r="F508" s="3" t="s">
        <v>52</v>
      </c>
      <c r="G508" s="3">
        <v>124</v>
      </c>
      <c r="H508" s="3" t="s">
        <v>22</v>
      </c>
      <c r="I508" s="3" t="s">
        <v>237</v>
      </c>
      <c r="J508" s="3" t="s">
        <v>238</v>
      </c>
      <c r="K508" s="3" t="s">
        <v>1997</v>
      </c>
      <c r="L508" s="3"/>
      <c r="M508" s="3"/>
    </row>
    <row r="509" spans="1:13" x14ac:dyDescent="0.25">
      <c r="A509" s="3" t="s">
        <v>0</v>
      </c>
      <c r="B509" s="3" t="s">
        <v>8</v>
      </c>
      <c r="C509" s="3" t="s">
        <v>177</v>
      </c>
      <c r="D509" s="3" t="s">
        <v>178</v>
      </c>
      <c r="E509" s="3" t="s">
        <v>162</v>
      </c>
      <c r="F509" s="3" t="s">
        <v>78</v>
      </c>
      <c r="G509" s="3">
        <v>375</v>
      </c>
      <c r="H509" s="3" t="s">
        <v>21</v>
      </c>
      <c r="I509" s="3" t="s">
        <v>239</v>
      </c>
      <c r="J509" s="3" t="s">
        <v>238</v>
      </c>
      <c r="K509" s="3" t="s">
        <v>246</v>
      </c>
      <c r="L509" s="3"/>
      <c r="M509" s="3"/>
    </row>
    <row r="510" spans="1:13" x14ac:dyDescent="0.25">
      <c r="A510" s="3" t="s">
        <v>0</v>
      </c>
      <c r="B510" s="3" t="s">
        <v>8</v>
      </c>
      <c r="C510" s="3" t="s">
        <v>177</v>
      </c>
      <c r="D510" s="3" t="s">
        <v>178</v>
      </c>
      <c r="E510" s="3" t="s">
        <v>162</v>
      </c>
      <c r="F510" s="3" t="s">
        <v>78</v>
      </c>
      <c r="G510" s="3">
        <v>375</v>
      </c>
      <c r="H510" s="3" t="s">
        <v>21</v>
      </c>
      <c r="I510" s="3" t="s">
        <v>237</v>
      </c>
      <c r="J510" s="3" t="s">
        <v>238</v>
      </c>
      <c r="K510" s="3" t="s">
        <v>1997</v>
      </c>
      <c r="L510" s="3"/>
      <c r="M510" s="3"/>
    </row>
    <row r="511" spans="1:13" x14ac:dyDescent="0.25">
      <c r="A511" s="3" t="s">
        <v>0</v>
      </c>
      <c r="B511" s="3" t="s">
        <v>8</v>
      </c>
      <c r="C511" s="3" t="s">
        <v>177</v>
      </c>
      <c r="D511" s="3" t="s">
        <v>178</v>
      </c>
      <c r="E511" s="3" t="s">
        <v>162</v>
      </c>
      <c r="F511" s="3" t="s">
        <v>78</v>
      </c>
      <c r="G511" s="3">
        <v>375</v>
      </c>
      <c r="H511" s="3" t="s">
        <v>22</v>
      </c>
      <c r="I511" s="3" t="s">
        <v>239</v>
      </c>
      <c r="J511" s="3" t="s">
        <v>238</v>
      </c>
      <c r="K511" s="3" t="s">
        <v>246</v>
      </c>
      <c r="L511" s="3"/>
      <c r="M511" s="3"/>
    </row>
    <row r="512" spans="1:13" x14ac:dyDescent="0.25">
      <c r="A512" s="3" t="s">
        <v>0</v>
      </c>
      <c r="B512" s="3" t="s">
        <v>8</v>
      </c>
      <c r="C512" s="3" t="s">
        <v>177</v>
      </c>
      <c r="D512" s="3" t="s">
        <v>178</v>
      </c>
      <c r="E512" s="3" t="s">
        <v>162</v>
      </c>
      <c r="F512" s="3" t="s">
        <v>78</v>
      </c>
      <c r="G512" s="3">
        <v>375</v>
      </c>
      <c r="H512" s="3" t="s">
        <v>22</v>
      </c>
      <c r="I512" s="3" t="s">
        <v>237</v>
      </c>
      <c r="J512" s="3" t="s">
        <v>238</v>
      </c>
      <c r="K512" s="3" t="s">
        <v>245</v>
      </c>
      <c r="L512" s="3"/>
      <c r="M512" s="3"/>
    </row>
    <row r="513" spans="1:13" x14ac:dyDescent="0.25">
      <c r="A513" s="3" t="s">
        <v>0</v>
      </c>
      <c r="B513" s="3" t="s">
        <v>7</v>
      </c>
      <c r="C513" s="3" t="s">
        <v>167</v>
      </c>
      <c r="D513" s="3" t="s">
        <v>168</v>
      </c>
      <c r="E513" s="3" t="s">
        <v>51</v>
      </c>
      <c r="F513" s="3" t="s">
        <v>52</v>
      </c>
      <c r="G513" s="3">
        <v>274</v>
      </c>
      <c r="H513" s="3" t="s">
        <v>21</v>
      </c>
      <c r="I513" s="3" t="s">
        <v>239</v>
      </c>
      <c r="J513" s="3" t="s">
        <v>240</v>
      </c>
      <c r="K513" s="3" t="s">
        <v>246</v>
      </c>
      <c r="L513" s="3"/>
      <c r="M513" s="3"/>
    </row>
    <row r="514" spans="1:13" x14ac:dyDescent="0.25">
      <c r="A514" s="3" t="s">
        <v>0</v>
      </c>
      <c r="B514" s="3" t="s">
        <v>7</v>
      </c>
      <c r="C514" s="3" t="s">
        <v>167</v>
      </c>
      <c r="D514" s="3" t="s">
        <v>168</v>
      </c>
      <c r="E514" s="3" t="s">
        <v>51</v>
      </c>
      <c r="F514" s="3" t="s">
        <v>52</v>
      </c>
      <c r="G514" s="3">
        <v>274</v>
      </c>
      <c r="H514" s="3" t="s">
        <v>22</v>
      </c>
      <c r="I514" s="3" t="s">
        <v>237</v>
      </c>
      <c r="J514" s="3" t="s">
        <v>240</v>
      </c>
      <c r="K514" s="3" t="s">
        <v>246</v>
      </c>
      <c r="L514" s="3"/>
      <c r="M514" s="3"/>
    </row>
    <row r="515" spans="1:13" x14ac:dyDescent="0.25">
      <c r="A515" s="3" t="s">
        <v>0</v>
      </c>
      <c r="B515" s="3" t="s">
        <v>7</v>
      </c>
      <c r="C515" s="3" t="s">
        <v>167</v>
      </c>
      <c r="D515" s="3" t="s">
        <v>168</v>
      </c>
      <c r="E515" s="3" t="s">
        <v>51</v>
      </c>
      <c r="F515" s="3" t="s">
        <v>52</v>
      </c>
      <c r="G515" s="3">
        <v>274</v>
      </c>
      <c r="H515" s="3" t="s">
        <v>21</v>
      </c>
      <c r="I515" s="3" t="s">
        <v>237</v>
      </c>
      <c r="J515" s="3" t="s">
        <v>240</v>
      </c>
      <c r="K515" s="3" t="s">
        <v>1997</v>
      </c>
      <c r="L515" s="3"/>
      <c r="M515" s="3"/>
    </row>
    <row r="516" spans="1:13" x14ac:dyDescent="0.25">
      <c r="A516" s="3" t="s">
        <v>0</v>
      </c>
      <c r="B516" s="3" t="s">
        <v>7</v>
      </c>
      <c r="C516" s="3" t="s">
        <v>167</v>
      </c>
      <c r="D516" s="3" t="s">
        <v>168</v>
      </c>
      <c r="E516" s="3" t="s">
        <v>51</v>
      </c>
      <c r="F516" s="3" t="s">
        <v>52</v>
      </c>
      <c r="G516" s="3">
        <v>274</v>
      </c>
      <c r="H516" s="3" t="s">
        <v>22</v>
      </c>
      <c r="I516" s="3" t="s">
        <v>239</v>
      </c>
      <c r="J516" s="3" t="s">
        <v>240</v>
      </c>
      <c r="K516" s="3" t="s">
        <v>1997</v>
      </c>
      <c r="L516" s="3"/>
      <c r="M516" s="3"/>
    </row>
    <row r="517" spans="1:13" x14ac:dyDescent="0.25">
      <c r="A517" s="3" t="s">
        <v>0</v>
      </c>
      <c r="B517" s="3" t="s">
        <v>7</v>
      </c>
      <c r="C517" s="3" t="s">
        <v>130</v>
      </c>
      <c r="D517" s="3" t="s">
        <v>131</v>
      </c>
      <c r="E517" s="3" t="s">
        <v>51</v>
      </c>
      <c r="F517" s="3" t="s">
        <v>78</v>
      </c>
      <c r="G517" s="3">
        <v>20</v>
      </c>
      <c r="H517" s="3" t="s">
        <v>21</v>
      </c>
      <c r="I517" s="3" t="s">
        <v>237</v>
      </c>
      <c r="J517" s="3" t="s">
        <v>240</v>
      </c>
      <c r="K517" s="3" t="s">
        <v>246</v>
      </c>
      <c r="L517" s="3"/>
      <c r="M517" s="3"/>
    </row>
    <row r="518" spans="1:13" x14ac:dyDescent="0.25">
      <c r="A518" s="3" t="s">
        <v>0</v>
      </c>
      <c r="B518" s="3" t="s">
        <v>7</v>
      </c>
      <c r="C518" s="3" t="s">
        <v>130</v>
      </c>
      <c r="D518" s="3" t="s">
        <v>131</v>
      </c>
      <c r="E518" s="3" t="s">
        <v>51</v>
      </c>
      <c r="F518" s="3" t="s">
        <v>78</v>
      </c>
      <c r="G518" s="3">
        <v>20</v>
      </c>
      <c r="H518" s="3" t="s">
        <v>22</v>
      </c>
      <c r="I518" s="3" t="s">
        <v>237</v>
      </c>
      <c r="J518" s="3" t="s">
        <v>240</v>
      </c>
      <c r="K518" s="3" t="s">
        <v>246</v>
      </c>
      <c r="L518" s="3"/>
      <c r="M518" s="3"/>
    </row>
    <row r="519" spans="1:13" x14ac:dyDescent="0.25">
      <c r="A519" s="3" t="s">
        <v>0</v>
      </c>
      <c r="B519" s="3" t="s">
        <v>7</v>
      </c>
      <c r="C519" s="3" t="s">
        <v>130</v>
      </c>
      <c r="D519" s="3" t="s">
        <v>131</v>
      </c>
      <c r="E519" s="3" t="s">
        <v>51</v>
      </c>
      <c r="F519" s="3" t="s">
        <v>78</v>
      </c>
      <c r="G519" s="3">
        <v>20</v>
      </c>
      <c r="H519" s="3" t="s">
        <v>21</v>
      </c>
      <c r="I519" s="3" t="s">
        <v>239</v>
      </c>
      <c r="J519" s="3" t="s">
        <v>240</v>
      </c>
      <c r="K519" s="3" t="s">
        <v>246</v>
      </c>
      <c r="L519" s="3"/>
      <c r="M519" s="3"/>
    </row>
    <row r="520" spans="1:13" x14ac:dyDescent="0.25">
      <c r="A520" s="3" t="s">
        <v>0</v>
      </c>
      <c r="B520" s="3" t="s">
        <v>7</v>
      </c>
      <c r="C520" s="3" t="s">
        <v>130</v>
      </c>
      <c r="D520" s="3" t="s">
        <v>131</v>
      </c>
      <c r="E520" s="3" t="s">
        <v>51</v>
      </c>
      <c r="F520" s="3" t="s">
        <v>78</v>
      </c>
      <c r="G520" s="3">
        <v>20</v>
      </c>
      <c r="H520" s="3" t="s">
        <v>22</v>
      </c>
      <c r="I520" s="3" t="s">
        <v>239</v>
      </c>
      <c r="J520" s="3" t="s">
        <v>240</v>
      </c>
      <c r="K520" s="3" t="s">
        <v>1998</v>
      </c>
      <c r="L520" s="3"/>
      <c r="M520" s="3"/>
    </row>
    <row r="521" spans="1:13" x14ac:dyDescent="0.25">
      <c r="A521" s="3" t="s">
        <v>0</v>
      </c>
      <c r="B521" s="3" t="s">
        <v>8</v>
      </c>
      <c r="C521" s="3" t="s">
        <v>530</v>
      </c>
      <c r="D521" s="3" t="s">
        <v>531</v>
      </c>
      <c r="E521" s="3" t="s">
        <v>51</v>
      </c>
      <c r="F521" s="3" t="s">
        <v>52</v>
      </c>
      <c r="G521" s="3">
        <v>261</v>
      </c>
      <c r="H521" s="3" t="s">
        <v>22</v>
      </c>
      <c r="I521" s="3" t="s">
        <v>237</v>
      </c>
      <c r="J521" s="3" t="s">
        <v>240</v>
      </c>
      <c r="K521" s="3" t="s">
        <v>246</v>
      </c>
      <c r="L521" s="3"/>
      <c r="M521" s="3"/>
    </row>
    <row r="522" spans="1:13" x14ac:dyDescent="0.25">
      <c r="A522" s="3" t="s">
        <v>0</v>
      </c>
      <c r="B522" s="3" t="s">
        <v>8</v>
      </c>
      <c r="C522" s="3" t="s">
        <v>530</v>
      </c>
      <c r="D522" s="3" t="s">
        <v>531</v>
      </c>
      <c r="E522" s="3" t="s">
        <v>51</v>
      </c>
      <c r="F522" s="3" t="s">
        <v>52</v>
      </c>
      <c r="G522" s="3">
        <v>261</v>
      </c>
      <c r="H522" s="3" t="s">
        <v>21</v>
      </c>
      <c r="I522" s="3" t="s">
        <v>237</v>
      </c>
      <c r="J522" s="3" t="s">
        <v>240</v>
      </c>
      <c r="K522" s="3" t="s">
        <v>1997</v>
      </c>
      <c r="L522" s="3"/>
      <c r="M522" s="3"/>
    </row>
    <row r="523" spans="1:13" x14ac:dyDescent="0.25">
      <c r="A523" s="3" t="s">
        <v>0</v>
      </c>
      <c r="B523" s="3" t="s">
        <v>8</v>
      </c>
      <c r="C523" s="3" t="s">
        <v>530</v>
      </c>
      <c r="D523" s="3" t="s">
        <v>531</v>
      </c>
      <c r="E523" s="3" t="s">
        <v>51</v>
      </c>
      <c r="F523" s="3" t="s">
        <v>52</v>
      </c>
      <c r="G523" s="3">
        <v>261</v>
      </c>
      <c r="H523" s="3" t="s">
        <v>21</v>
      </c>
      <c r="I523" s="3" t="s">
        <v>239</v>
      </c>
      <c r="J523" s="3" t="s">
        <v>240</v>
      </c>
      <c r="K523" s="3" t="s">
        <v>1997</v>
      </c>
      <c r="L523" s="3"/>
      <c r="M523" s="3"/>
    </row>
    <row r="524" spans="1:13" x14ac:dyDescent="0.25">
      <c r="A524" s="3" t="s">
        <v>0</v>
      </c>
      <c r="B524" s="3" t="s">
        <v>8</v>
      </c>
      <c r="C524" s="3" t="s">
        <v>530</v>
      </c>
      <c r="D524" s="3" t="s">
        <v>531</v>
      </c>
      <c r="E524" s="3" t="s">
        <v>51</v>
      </c>
      <c r="F524" s="3" t="s">
        <v>52</v>
      </c>
      <c r="G524" s="3">
        <v>261</v>
      </c>
      <c r="H524" s="3" t="s">
        <v>22</v>
      </c>
      <c r="I524" s="3" t="s">
        <v>239</v>
      </c>
      <c r="J524" s="3" t="s">
        <v>240</v>
      </c>
      <c r="K524" s="3" t="s">
        <v>1998</v>
      </c>
      <c r="L524" s="3"/>
      <c r="M524" s="3"/>
    </row>
    <row r="525" spans="1:13" x14ac:dyDescent="0.25">
      <c r="A525" s="3" t="s">
        <v>0</v>
      </c>
      <c r="B525" s="3" t="s">
        <v>10</v>
      </c>
      <c r="C525" s="3" t="s">
        <v>169</v>
      </c>
      <c r="D525" s="3" t="s">
        <v>170</v>
      </c>
      <c r="E525" s="3" t="s">
        <v>51</v>
      </c>
      <c r="F525" s="3" t="s">
        <v>52</v>
      </c>
      <c r="G525" s="3">
        <v>41</v>
      </c>
      <c r="H525" s="3" t="s">
        <v>22</v>
      </c>
      <c r="I525" s="3" t="s">
        <v>237</v>
      </c>
      <c r="J525" s="3" t="s">
        <v>240</v>
      </c>
      <c r="K525" s="3" t="s">
        <v>1997</v>
      </c>
      <c r="L525" s="3"/>
      <c r="M525" s="3"/>
    </row>
    <row r="526" spans="1:13" x14ac:dyDescent="0.25">
      <c r="A526" s="3" t="s">
        <v>0</v>
      </c>
      <c r="B526" s="3" t="s">
        <v>10</v>
      </c>
      <c r="C526" s="3" t="s">
        <v>169</v>
      </c>
      <c r="D526" s="3" t="s">
        <v>170</v>
      </c>
      <c r="E526" s="3" t="s">
        <v>51</v>
      </c>
      <c r="F526" s="3" t="s">
        <v>52</v>
      </c>
      <c r="G526" s="3">
        <v>41</v>
      </c>
      <c r="H526" s="3" t="s">
        <v>21</v>
      </c>
      <c r="I526" s="3" t="s">
        <v>237</v>
      </c>
      <c r="J526" s="3" t="s">
        <v>240</v>
      </c>
      <c r="K526" s="3" t="s">
        <v>1997</v>
      </c>
      <c r="L526" s="3"/>
      <c r="M526" s="3"/>
    </row>
    <row r="527" spans="1:13" x14ac:dyDescent="0.25">
      <c r="A527" s="3" t="s">
        <v>0</v>
      </c>
      <c r="B527" s="3" t="s">
        <v>10</v>
      </c>
      <c r="C527" s="3" t="s">
        <v>169</v>
      </c>
      <c r="D527" s="3" t="s">
        <v>170</v>
      </c>
      <c r="E527" s="3" t="s">
        <v>51</v>
      </c>
      <c r="F527" s="3" t="s">
        <v>52</v>
      </c>
      <c r="G527" s="3">
        <v>41</v>
      </c>
      <c r="H527" s="3" t="s">
        <v>21</v>
      </c>
      <c r="I527" s="3" t="s">
        <v>239</v>
      </c>
      <c r="J527" s="3" t="s">
        <v>240</v>
      </c>
      <c r="K527" s="3" t="s">
        <v>246</v>
      </c>
      <c r="L527" s="3"/>
      <c r="M527" s="3"/>
    </row>
    <row r="528" spans="1:13" x14ac:dyDescent="0.25">
      <c r="A528" s="3" t="s">
        <v>0</v>
      </c>
      <c r="B528" s="3" t="s">
        <v>10</v>
      </c>
      <c r="C528" s="3" t="s">
        <v>169</v>
      </c>
      <c r="D528" s="3" t="s">
        <v>170</v>
      </c>
      <c r="E528" s="3" t="s">
        <v>51</v>
      </c>
      <c r="F528" s="3" t="s">
        <v>52</v>
      </c>
      <c r="G528" s="3">
        <v>41</v>
      </c>
      <c r="H528" s="3" t="s">
        <v>22</v>
      </c>
      <c r="I528" s="3" t="s">
        <v>239</v>
      </c>
      <c r="J528" s="3" t="s">
        <v>240</v>
      </c>
      <c r="K528" s="3" t="s">
        <v>246</v>
      </c>
      <c r="L528" s="3"/>
      <c r="M528" s="3"/>
    </row>
    <row r="529" spans="1:13" x14ac:dyDescent="0.25">
      <c r="A529" s="3" t="s">
        <v>0</v>
      </c>
      <c r="B529" s="3" t="s">
        <v>8</v>
      </c>
      <c r="C529" s="3" t="s">
        <v>171</v>
      </c>
      <c r="D529" s="3" t="s">
        <v>172</v>
      </c>
      <c r="E529" s="3" t="s">
        <v>51</v>
      </c>
      <c r="F529" s="3" t="s">
        <v>52</v>
      </c>
      <c r="G529" s="3">
        <v>124</v>
      </c>
      <c r="H529" s="3" t="s">
        <v>22</v>
      </c>
      <c r="I529" s="3" t="s">
        <v>237</v>
      </c>
      <c r="J529" s="3" t="s">
        <v>240</v>
      </c>
      <c r="K529" s="3" t="s">
        <v>246</v>
      </c>
      <c r="L529" s="3"/>
      <c r="M529" s="3"/>
    </row>
    <row r="530" spans="1:13" x14ac:dyDescent="0.25">
      <c r="A530" s="3" t="s">
        <v>0</v>
      </c>
      <c r="B530" s="3" t="s">
        <v>8</v>
      </c>
      <c r="C530" s="3" t="s">
        <v>171</v>
      </c>
      <c r="D530" s="3" t="s">
        <v>172</v>
      </c>
      <c r="E530" s="3" t="s">
        <v>51</v>
      </c>
      <c r="F530" s="3" t="s">
        <v>52</v>
      </c>
      <c r="G530" s="3">
        <v>124</v>
      </c>
      <c r="H530" s="3" t="s">
        <v>21</v>
      </c>
      <c r="I530" s="3" t="s">
        <v>237</v>
      </c>
      <c r="J530" s="3" t="s">
        <v>240</v>
      </c>
      <c r="K530" s="3" t="s">
        <v>1997</v>
      </c>
      <c r="L530" s="3"/>
      <c r="M530" s="3"/>
    </row>
    <row r="531" spans="1:13" x14ac:dyDescent="0.25">
      <c r="A531" s="3" t="s">
        <v>0</v>
      </c>
      <c r="B531" s="3" t="s">
        <v>8</v>
      </c>
      <c r="C531" s="3" t="s">
        <v>171</v>
      </c>
      <c r="D531" s="3" t="s">
        <v>172</v>
      </c>
      <c r="E531" s="3" t="s">
        <v>51</v>
      </c>
      <c r="F531" s="3" t="s">
        <v>52</v>
      </c>
      <c r="G531" s="3">
        <v>124</v>
      </c>
      <c r="H531" s="3" t="s">
        <v>21</v>
      </c>
      <c r="I531" s="3" t="s">
        <v>239</v>
      </c>
      <c r="J531" s="3" t="s">
        <v>240</v>
      </c>
      <c r="K531" s="3" t="s">
        <v>246</v>
      </c>
      <c r="L531" s="3"/>
      <c r="M531" s="3"/>
    </row>
    <row r="532" spans="1:13" x14ac:dyDescent="0.25">
      <c r="A532" s="3" t="s">
        <v>0</v>
      </c>
      <c r="B532" s="3" t="s">
        <v>8</v>
      </c>
      <c r="C532" s="3" t="s">
        <v>171</v>
      </c>
      <c r="D532" s="3" t="s">
        <v>172</v>
      </c>
      <c r="E532" s="3" t="s">
        <v>51</v>
      </c>
      <c r="F532" s="3" t="s">
        <v>52</v>
      </c>
      <c r="G532" s="3">
        <v>124</v>
      </c>
      <c r="H532" s="3" t="s">
        <v>22</v>
      </c>
      <c r="I532" s="3" t="s">
        <v>239</v>
      </c>
      <c r="J532" s="3" t="s">
        <v>240</v>
      </c>
      <c r="K532" s="3" t="s">
        <v>1998</v>
      </c>
      <c r="L532" s="3"/>
      <c r="M532" s="3"/>
    </row>
    <row r="533" spans="1:13" x14ac:dyDescent="0.25">
      <c r="A533" s="3" t="s">
        <v>0</v>
      </c>
      <c r="B533" s="3" t="s">
        <v>8</v>
      </c>
      <c r="C533" s="3" t="s">
        <v>163</v>
      </c>
      <c r="D533" s="3" t="s">
        <v>164</v>
      </c>
      <c r="E533" s="3" t="s">
        <v>162</v>
      </c>
      <c r="F533" s="3" t="s">
        <v>85</v>
      </c>
      <c r="G533" s="3">
        <v>677</v>
      </c>
      <c r="H533" s="3" t="s">
        <v>22</v>
      </c>
      <c r="I533" s="3" t="s">
        <v>237</v>
      </c>
      <c r="J533" s="3" t="s">
        <v>240</v>
      </c>
      <c r="K533" s="3" t="s">
        <v>1997</v>
      </c>
      <c r="L533" s="3"/>
      <c r="M533" s="3"/>
    </row>
    <row r="534" spans="1:13" x14ac:dyDescent="0.25">
      <c r="A534" s="3" t="s">
        <v>0</v>
      </c>
      <c r="B534" s="3" t="s">
        <v>8</v>
      </c>
      <c r="C534" s="3" t="s">
        <v>163</v>
      </c>
      <c r="D534" s="3" t="s">
        <v>164</v>
      </c>
      <c r="E534" s="3" t="s">
        <v>162</v>
      </c>
      <c r="F534" s="3" t="s">
        <v>85</v>
      </c>
      <c r="G534" s="3">
        <v>677</v>
      </c>
      <c r="H534" s="3" t="s">
        <v>21</v>
      </c>
      <c r="I534" s="3" t="s">
        <v>237</v>
      </c>
      <c r="J534" s="3" t="s">
        <v>240</v>
      </c>
      <c r="K534" s="3" t="s">
        <v>245</v>
      </c>
      <c r="L534" s="3"/>
      <c r="M534" s="3"/>
    </row>
    <row r="535" spans="1:13" x14ac:dyDescent="0.25">
      <c r="A535" s="3" t="s">
        <v>0</v>
      </c>
      <c r="B535" s="3" t="s">
        <v>8</v>
      </c>
      <c r="C535" s="3" t="s">
        <v>163</v>
      </c>
      <c r="D535" s="3" t="s">
        <v>164</v>
      </c>
      <c r="E535" s="3" t="s">
        <v>162</v>
      </c>
      <c r="F535" s="3" t="s">
        <v>85</v>
      </c>
      <c r="G535" s="3">
        <v>677</v>
      </c>
      <c r="H535" s="3" t="s">
        <v>21</v>
      </c>
      <c r="I535" s="3" t="s">
        <v>239</v>
      </c>
      <c r="J535" s="3" t="s">
        <v>240</v>
      </c>
      <c r="K535" s="3" t="s">
        <v>246</v>
      </c>
      <c r="L535" s="3"/>
      <c r="M535" s="3"/>
    </row>
    <row r="536" spans="1:13" x14ac:dyDescent="0.25">
      <c r="A536" s="3" t="s">
        <v>0</v>
      </c>
      <c r="B536" s="3" t="s">
        <v>8</v>
      </c>
      <c r="C536" s="3" t="s">
        <v>163</v>
      </c>
      <c r="D536" s="3" t="s">
        <v>164</v>
      </c>
      <c r="E536" s="3" t="s">
        <v>162</v>
      </c>
      <c r="F536" s="3" t="s">
        <v>85</v>
      </c>
      <c r="G536" s="3">
        <v>677</v>
      </c>
      <c r="H536" s="3" t="s">
        <v>22</v>
      </c>
      <c r="I536" s="3" t="s">
        <v>239</v>
      </c>
      <c r="J536" s="3" t="s">
        <v>240</v>
      </c>
      <c r="K536" s="3" t="s">
        <v>1997</v>
      </c>
      <c r="L536" s="3"/>
      <c r="M536" s="3"/>
    </row>
    <row r="537" spans="1:13" x14ac:dyDescent="0.25">
      <c r="A537" s="3" t="s">
        <v>0</v>
      </c>
      <c r="B537" s="3" t="s">
        <v>9</v>
      </c>
      <c r="C537" s="3" t="s">
        <v>160</v>
      </c>
      <c r="D537" s="3" t="s">
        <v>161</v>
      </c>
      <c r="E537" s="3" t="s">
        <v>162</v>
      </c>
      <c r="F537" s="3" t="s">
        <v>78</v>
      </c>
      <c r="G537" s="3">
        <v>545</v>
      </c>
      <c r="H537" s="3" t="s">
        <v>22</v>
      </c>
      <c r="I537" s="3" t="s">
        <v>237</v>
      </c>
      <c r="J537" s="3" t="s">
        <v>240</v>
      </c>
      <c r="K537" s="3" t="s">
        <v>1999</v>
      </c>
      <c r="L537" s="3"/>
      <c r="M537" s="3"/>
    </row>
    <row r="538" spans="1:13" x14ac:dyDescent="0.25">
      <c r="A538" s="3" t="s">
        <v>0</v>
      </c>
      <c r="B538" s="3" t="s">
        <v>9</v>
      </c>
      <c r="C538" s="3" t="s">
        <v>160</v>
      </c>
      <c r="D538" s="3" t="s">
        <v>161</v>
      </c>
      <c r="E538" s="3" t="s">
        <v>162</v>
      </c>
      <c r="F538" s="3" t="s">
        <v>78</v>
      </c>
      <c r="G538" s="3">
        <v>545</v>
      </c>
      <c r="H538" s="3" t="s">
        <v>21</v>
      </c>
      <c r="I538" s="3" t="s">
        <v>237</v>
      </c>
      <c r="J538" s="3" t="s">
        <v>240</v>
      </c>
      <c r="K538" s="3" t="s">
        <v>1999</v>
      </c>
      <c r="L538" s="3"/>
      <c r="M538" s="3"/>
    </row>
    <row r="539" spans="1:13" x14ac:dyDescent="0.25">
      <c r="A539" s="3" t="s">
        <v>0</v>
      </c>
      <c r="B539" s="3" t="s">
        <v>9</v>
      </c>
      <c r="C539" s="3" t="s">
        <v>160</v>
      </c>
      <c r="D539" s="3" t="s">
        <v>161</v>
      </c>
      <c r="E539" s="3" t="s">
        <v>162</v>
      </c>
      <c r="F539" s="3" t="s">
        <v>78</v>
      </c>
      <c r="G539" s="3">
        <v>545</v>
      </c>
      <c r="H539" s="3" t="s">
        <v>21</v>
      </c>
      <c r="I539" s="3" t="s">
        <v>239</v>
      </c>
      <c r="J539" s="3" t="s">
        <v>240</v>
      </c>
      <c r="K539" s="3" t="s">
        <v>1997</v>
      </c>
      <c r="L539" s="3"/>
      <c r="M539" s="3"/>
    </row>
    <row r="540" spans="1:13" x14ac:dyDescent="0.25">
      <c r="A540" s="3" t="s">
        <v>0</v>
      </c>
      <c r="B540" s="3" t="s">
        <v>9</v>
      </c>
      <c r="C540" s="3" t="s">
        <v>160</v>
      </c>
      <c r="D540" s="3" t="s">
        <v>161</v>
      </c>
      <c r="E540" s="3" t="s">
        <v>162</v>
      </c>
      <c r="F540" s="3" t="s">
        <v>78</v>
      </c>
      <c r="G540" s="3">
        <v>545</v>
      </c>
      <c r="H540" s="3" t="s">
        <v>22</v>
      </c>
      <c r="I540" s="3" t="s">
        <v>239</v>
      </c>
      <c r="J540" s="3" t="s">
        <v>240</v>
      </c>
      <c r="K540" s="3" t="s">
        <v>1997</v>
      </c>
      <c r="L540" s="3"/>
      <c r="M540" s="3"/>
    </row>
    <row r="541" spans="1:13" x14ac:dyDescent="0.25">
      <c r="A541" s="3" t="s">
        <v>0</v>
      </c>
      <c r="B541" s="3" t="s">
        <v>9</v>
      </c>
      <c r="C541" s="3" t="s">
        <v>165</v>
      </c>
      <c r="D541" s="3" t="s">
        <v>166</v>
      </c>
      <c r="E541" s="3" t="s">
        <v>162</v>
      </c>
      <c r="F541" s="3" t="s">
        <v>78</v>
      </c>
      <c r="G541" s="3">
        <v>245</v>
      </c>
      <c r="H541" s="3" t="s">
        <v>22</v>
      </c>
      <c r="I541" s="3" t="s">
        <v>237</v>
      </c>
      <c r="J541" s="3" t="s">
        <v>240</v>
      </c>
      <c r="K541" s="3" t="s">
        <v>245</v>
      </c>
      <c r="L541" s="3"/>
      <c r="M541" s="3"/>
    </row>
    <row r="542" spans="1:13" x14ac:dyDescent="0.25">
      <c r="A542" s="3" t="s">
        <v>0</v>
      </c>
      <c r="B542" s="3" t="s">
        <v>9</v>
      </c>
      <c r="C542" s="3" t="s">
        <v>165</v>
      </c>
      <c r="D542" s="3" t="s">
        <v>166</v>
      </c>
      <c r="E542" s="3" t="s">
        <v>162</v>
      </c>
      <c r="F542" s="3" t="s">
        <v>78</v>
      </c>
      <c r="G542" s="3">
        <v>245</v>
      </c>
      <c r="H542" s="3" t="s">
        <v>21</v>
      </c>
      <c r="I542" s="3" t="s">
        <v>237</v>
      </c>
      <c r="J542" s="3" t="s">
        <v>240</v>
      </c>
      <c r="K542" s="3" t="s">
        <v>246</v>
      </c>
      <c r="L542" s="3"/>
      <c r="M542" s="3"/>
    </row>
    <row r="543" spans="1:13" x14ac:dyDescent="0.25">
      <c r="A543" s="3" t="s">
        <v>0</v>
      </c>
      <c r="B543" s="3" t="s">
        <v>9</v>
      </c>
      <c r="C543" s="3" t="s">
        <v>165</v>
      </c>
      <c r="D543" s="3" t="s">
        <v>166</v>
      </c>
      <c r="E543" s="3" t="s">
        <v>162</v>
      </c>
      <c r="F543" s="3" t="s">
        <v>78</v>
      </c>
      <c r="G543" s="3">
        <v>245</v>
      </c>
      <c r="H543" s="3" t="s">
        <v>21</v>
      </c>
      <c r="I543" s="3" t="s">
        <v>239</v>
      </c>
      <c r="J543" s="3" t="s">
        <v>240</v>
      </c>
      <c r="K543" s="3" t="s">
        <v>243</v>
      </c>
      <c r="L543" s="3"/>
      <c r="M543" s="3"/>
    </row>
    <row r="544" spans="1:13" x14ac:dyDescent="0.25">
      <c r="A544" s="3" t="s">
        <v>0</v>
      </c>
      <c r="B544" s="3" t="s">
        <v>9</v>
      </c>
      <c r="C544" s="3" t="s">
        <v>165</v>
      </c>
      <c r="D544" s="3" t="s">
        <v>166</v>
      </c>
      <c r="E544" s="3" t="s">
        <v>162</v>
      </c>
      <c r="F544" s="3" t="s">
        <v>78</v>
      </c>
      <c r="G544" s="3">
        <v>245</v>
      </c>
      <c r="H544" s="3" t="s">
        <v>22</v>
      </c>
      <c r="I544" s="3" t="s">
        <v>239</v>
      </c>
      <c r="J544" s="3" t="s">
        <v>240</v>
      </c>
      <c r="K544" s="3" t="s">
        <v>1997</v>
      </c>
      <c r="L544" s="3"/>
      <c r="M544" s="3"/>
    </row>
    <row r="545" spans="1:13" x14ac:dyDescent="0.25">
      <c r="A545" s="3" t="s">
        <v>0</v>
      </c>
      <c r="B545" s="3" t="s">
        <v>8</v>
      </c>
      <c r="C545" s="3" t="s">
        <v>177</v>
      </c>
      <c r="D545" s="3" t="s">
        <v>178</v>
      </c>
      <c r="E545" s="3" t="s">
        <v>162</v>
      </c>
      <c r="F545" s="3" t="s">
        <v>78</v>
      </c>
      <c r="G545" s="3">
        <v>375</v>
      </c>
      <c r="H545" s="3" t="s">
        <v>21</v>
      </c>
      <c r="I545" s="3" t="s">
        <v>239</v>
      </c>
      <c r="J545" s="3" t="s">
        <v>240</v>
      </c>
      <c r="K545" s="3" t="s">
        <v>246</v>
      </c>
      <c r="L545" s="3"/>
      <c r="M545" s="3"/>
    </row>
    <row r="546" spans="1:13" x14ac:dyDescent="0.25">
      <c r="A546" s="3" t="s">
        <v>0</v>
      </c>
      <c r="B546" s="3" t="s">
        <v>8</v>
      </c>
      <c r="C546" s="3" t="s">
        <v>177</v>
      </c>
      <c r="D546" s="3" t="s">
        <v>178</v>
      </c>
      <c r="E546" s="3" t="s">
        <v>162</v>
      </c>
      <c r="F546" s="3" t="s">
        <v>78</v>
      </c>
      <c r="G546" s="3">
        <v>375</v>
      </c>
      <c r="H546" s="3" t="s">
        <v>22</v>
      </c>
      <c r="I546" s="3" t="s">
        <v>237</v>
      </c>
      <c r="J546" s="3" t="s">
        <v>240</v>
      </c>
      <c r="K546" s="3" t="s">
        <v>246</v>
      </c>
      <c r="L546" s="3"/>
      <c r="M546" s="3"/>
    </row>
    <row r="547" spans="1:13" x14ac:dyDescent="0.25">
      <c r="A547" s="3" t="s">
        <v>0</v>
      </c>
      <c r="B547" s="3" t="s">
        <v>8</v>
      </c>
      <c r="C547" s="3" t="s">
        <v>177</v>
      </c>
      <c r="D547" s="3" t="s">
        <v>178</v>
      </c>
      <c r="E547" s="3" t="s">
        <v>162</v>
      </c>
      <c r="F547" s="3" t="s">
        <v>78</v>
      </c>
      <c r="G547" s="3">
        <v>375</v>
      </c>
      <c r="H547" s="3" t="s">
        <v>21</v>
      </c>
      <c r="I547" s="3" t="s">
        <v>237</v>
      </c>
      <c r="J547" s="3" t="s">
        <v>240</v>
      </c>
      <c r="K547" s="3" t="s">
        <v>1997</v>
      </c>
      <c r="L547" s="3"/>
      <c r="M547" s="3"/>
    </row>
    <row r="548" spans="1:13" x14ac:dyDescent="0.25">
      <c r="A548" s="3" t="s">
        <v>0</v>
      </c>
      <c r="B548" s="3" t="s">
        <v>8</v>
      </c>
      <c r="C548" s="3" t="s">
        <v>177</v>
      </c>
      <c r="D548" s="3" t="s">
        <v>178</v>
      </c>
      <c r="E548" s="3" t="s">
        <v>162</v>
      </c>
      <c r="F548" s="3" t="s">
        <v>78</v>
      </c>
      <c r="G548" s="3">
        <v>375</v>
      </c>
      <c r="H548" s="3" t="s">
        <v>22</v>
      </c>
      <c r="I548" s="3" t="s">
        <v>239</v>
      </c>
      <c r="J548" s="3" t="s">
        <v>240</v>
      </c>
      <c r="K548" s="3" t="s">
        <v>1998</v>
      </c>
      <c r="L548" s="3"/>
      <c r="M548" s="3"/>
    </row>
    <row r="549" spans="1:13" x14ac:dyDescent="0.25">
      <c r="A549" s="3" t="s">
        <v>0</v>
      </c>
      <c r="B549" s="3" t="s">
        <v>9</v>
      </c>
      <c r="C549" s="3" t="s">
        <v>1972</v>
      </c>
      <c r="D549" s="3" t="s">
        <v>176</v>
      </c>
      <c r="E549" s="3" t="s">
        <v>51</v>
      </c>
      <c r="F549" s="3" t="s">
        <v>78</v>
      </c>
      <c r="G549" s="3">
        <v>458</v>
      </c>
      <c r="H549" s="3" t="s">
        <v>22</v>
      </c>
      <c r="I549" s="3" t="s">
        <v>237</v>
      </c>
      <c r="J549" s="3" t="s">
        <v>240</v>
      </c>
      <c r="K549" s="3" t="s">
        <v>1997</v>
      </c>
      <c r="L549" s="3"/>
      <c r="M549" s="3"/>
    </row>
    <row r="550" spans="1:13" x14ac:dyDescent="0.25">
      <c r="A550" s="3" t="s">
        <v>0</v>
      </c>
      <c r="B550" s="3" t="s">
        <v>9</v>
      </c>
      <c r="C550" s="3" t="s">
        <v>1972</v>
      </c>
      <c r="D550" s="3" t="s">
        <v>176</v>
      </c>
      <c r="E550" s="3" t="s">
        <v>51</v>
      </c>
      <c r="F550" s="3" t="s">
        <v>78</v>
      </c>
      <c r="G550" s="3">
        <v>458</v>
      </c>
      <c r="H550" s="3" t="s">
        <v>21</v>
      </c>
      <c r="I550" s="3" t="s">
        <v>237</v>
      </c>
      <c r="J550" s="3" t="s">
        <v>240</v>
      </c>
      <c r="K550" s="3" t="s">
        <v>246</v>
      </c>
      <c r="L550" s="3"/>
      <c r="M550" s="3"/>
    </row>
    <row r="551" spans="1:13" x14ac:dyDescent="0.25">
      <c r="A551" s="3" t="s">
        <v>0</v>
      </c>
      <c r="B551" s="3" t="s">
        <v>9</v>
      </c>
      <c r="C551" s="3" t="s">
        <v>1972</v>
      </c>
      <c r="D551" s="3" t="s">
        <v>176</v>
      </c>
      <c r="E551" s="3" t="s">
        <v>51</v>
      </c>
      <c r="F551" s="3" t="s">
        <v>78</v>
      </c>
      <c r="G551" s="3">
        <v>458</v>
      </c>
      <c r="H551" s="3" t="s">
        <v>21</v>
      </c>
      <c r="I551" s="3" t="s">
        <v>239</v>
      </c>
      <c r="J551" s="3" t="s">
        <v>240</v>
      </c>
      <c r="K551" s="3" t="s">
        <v>246</v>
      </c>
      <c r="L551" s="3"/>
      <c r="M551" s="3"/>
    </row>
    <row r="552" spans="1:13" x14ac:dyDescent="0.25">
      <c r="A552" s="3" t="s">
        <v>0</v>
      </c>
      <c r="B552" s="3" t="s">
        <v>9</v>
      </c>
      <c r="C552" s="3" t="s">
        <v>1972</v>
      </c>
      <c r="D552" s="3" t="s">
        <v>176</v>
      </c>
      <c r="E552" s="3" t="s">
        <v>51</v>
      </c>
      <c r="F552" s="3" t="s">
        <v>78</v>
      </c>
      <c r="G552" s="3">
        <v>458</v>
      </c>
      <c r="H552" s="3" t="s">
        <v>22</v>
      </c>
      <c r="I552" s="3" t="s">
        <v>239</v>
      </c>
      <c r="J552" s="3" t="s">
        <v>240</v>
      </c>
      <c r="K552" s="3" t="s">
        <v>246</v>
      </c>
      <c r="L552" s="3"/>
      <c r="M552" s="3"/>
    </row>
    <row r="553" spans="1:13" x14ac:dyDescent="0.25">
      <c r="A553" s="3" t="s">
        <v>0</v>
      </c>
      <c r="B553" s="3" t="s">
        <v>9</v>
      </c>
      <c r="C553" s="3" t="s">
        <v>173</v>
      </c>
      <c r="D553" s="3" t="s">
        <v>174</v>
      </c>
      <c r="E553" s="3" t="s">
        <v>51</v>
      </c>
      <c r="F553" s="3" t="s">
        <v>78</v>
      </c>
      <c r="G553" s="3">
        <v>123</v>
      </c>
      <c r="H553" s="3" t="s">
        <v>21</v>
      </c>
      <c r="I553" s="3" t="s">
        <v>239</v>
      </c>
      <c r="J553" s="3" t="s">
        <v>240</v>
      </c>
      <c r="K553" s="3" t="s">
        <v>246</v>
      </c>
      <c r="L553" s="3"/>
      <c r="M553" s="3"/>
    </row>
    <row r="554" spans="1:13" x14ac:dyDescent="0.25">
      <c r="A554" s="3" t="s">
        <v>0</v>
      </c>
      <c r="B554" s="3" t="s">
        <v>9</v>
      </c>
      <c r="C554" s="3" t="s">
        <v>173</v>
      </c>
      <c r="D554" s="3" t="s">
        <v>174</v>
      </c>
      <c r="E554" s="3" t="s">
        <v>51</v>
      </c>
      <c r="F554" s="3" t="s">
        <v>78</v>
      </c>
      <c r="G554" s="3">
        <v>123</v>
      </c>
      <c r="H554" s="3" t="s">
        <v>22</v>
      </c>
      <c r="I554" s="3" t="s">
        <v>237</v>
      </c>
      <c r="J554" s="3" t="s">
        <v>240</v>
      </c>
      <c r="K554" s="3" t="s">
        <v>246</v>
      </c>
      <c r="L554" s="3"/>
      <c r="M554" s="3"/>
    </row>
    <row r="555" spans="1:13" x14ac:dyDescent="0.25">
      <c r="A555" s="3" t="s">
        <v>0</v>
      </c>
      <c r="B555" s="3" t="s">
        <v>9</v>
      </c>
      <c r="C555" s="3" t="s">
        <v>173</v>
      </c>
      <c r="D555" s="3" t="s">
        <v>174</v>
      </c>
      <c r="E555" s="3" t="s">
        <v>51</v>
      </c>
      <c r="F555" s="3" t="s">
        <v>78</v>
      </c>
      <c r="G555" s="3">
        <v>123</v>
      </c>
      <c r="H555" s="3" t="s">
        <v>21</v>
      </c>
      <c r="I555" s="3" t="s">
        <v>237</v>
      </c>
      <c r="J555" s="3" t="s">
        <v>240</v>
      </c>
      <c r="K555" s="3" t="s">
        <v>246</v>
      </c>
      <c r="L555" s="3"/>
      <c r="M555" s="3"/>
    </row>
    <row r="556" spans="1:13" x14ac:dyDescent="0.25">
      <c r="A556" s="3" t="s">
        <v>0</v>
      </c>
      <c r="B556" s="3" t="s">
        <v>9</v>
      </c>
      <c r="C556" s="3" t="s">
        <v>173</v>
      </c>
      <c r="D556" s="3" t="s">
        <v>174</v>
      </c>
      <c r="E556" s="3" t="s">
        <v>51</v>
      </c>
      <c r="F556" s="3" t="s">
        <v>78</v>
      </c>
      <c r="G556" s="3">
        <v>123</v>
      </c>
      <c r="H556" s="3" t="s">
        <v>22</v>
      </c>
      <c r="I556" s="3" t="s">
        <v>239</v>
      </c>
      <c r="J556" s="3" t="s">
        <v>240</v>
      </c>
      <c r="K556" s="3" t="s">
        <v>1998</v>
      </c>
      <c r="L556" s="3"/>
      <c r="M556" s="3"/>
    </row>
    <row r="557" spans="1:13" x14ac:dyDescent="0.25">
      <c r="A557" s="3" t="s">
        <v>0</v>
      </c>
      <c r="B557" s="3" t="s">
        <v>9</v>
      </c>
      <c r="C557" s="3" t="s">
        <v>1973</v>
      </c>
      <c r="D557" s="3" t="s">
        <v>730</v>
      </c>
      <c r="E557" s="3" t="s">
        <v>51</v>
      </c>
      <c r="F557" s="3" t="s">
        <v>78</v>
      </c>
      <c r="G557" s="3">
        <v>123</v>
      </c>
      <c r="H557" s="3" t="s">
        <v>21</v>
      </c>
      <c r="I557" s="3" t="s">
        <v>239</v>
      </c>
      <c r="J557" s="3" t="s">
        <v>240</v>
      </c>
      <c r="K557" s="3" t="s">
        <v>1997</v>
      </c>
      <c r="L557" s="3"/>
      <c r="M557" s="3"/>
    </row>
    <row r="558" spans="1:13" x14ac:dyDescent="0.25">
      <c r="A558" s="3" t="s">
        <v>0</v>
      </c>
      <c r="B558" s="3" t="s">
        <v>9</v>
      </c>
      <c r="C558" s="3" t="s">
        <v>1973</v>
      </c>
      <c r="D558" s="3" t="s">
        <v>730</v>
      </c>
      <c r="E558" s="3" t="s">
        <v>51</v>
      </c>
      <c r="F558" s="3" t="s">
        <v>78</v>
      </c>
      <c r="G558" s="3">
        <v>123</v>
      </c>
      <c r="H558" s="3" t="s">
        <v>21</v>
      </c>
      <c r="I558" s="3" t="s">
        <v>237</v>
      </c>
      <c r="J558" s="3" t="s">
        <v>240</v>
      </c>
      <c r="K558" s="3" t="s">
        <v>243</v>
      </c>
      <c r="L558" s="3"/>
      <c r="M558" s="3"/>
    </row>
    <row r="559" spans="1:13" x14ac:dyDescent="0.25">
      <c r="A559" s="3" t="s">
        <v>0</v>
      </c>
      <c r="B559" s="3" t="s">
        <v>9</v>
      </c>
      <c r="C559" s="3" t="s">
        <v>1973</v>
      </c>
      <c r="D559" s="3" t="s">
        <v>730</v>
      </c>
      <c r="E559" s="3" t="s">
        <v>51</v>
      </c>
      <c r="F559" s="3" t="s">
        <v>78</v>
      </c>
      <c r="G559" s="3">
        <v>123</v>
      </c>
      <c r="H559" s="3" t="s">
        <v>22</v>
      </c>
      <c r="I559" s="3" t="s">
        <v>237</v>
      </c>
      <c r="J559" s="3" t="s">
        <v>240</v>
      </c>
      <c r="K559" s="3" t="s">
        <v>1999</v>
      </c>
      <c r="L559" s="3"/>
      <c r="M559" s="3"/>
    </row>
    <row r="560" spans="1:13" x14ac:dyDescent="0.25">
      <c r="A560" s="3" t="s">
        <v>0</v>
      </c>
      <c r="B560" s="3" t="s">
        <v>9</v>
      </c>
      <c r="C560" s="3" t="s">
        <v>1973</v>
      </c>
      <c r="D560" s="3" t="s">
        <v>730</v>
      </c>
      <c r="E560" s="3" t="s">
        <v>51</v>
      </c>
      <c r="F560" s="3" t="s">
        <v>78</v>
      </c>
      <c r="G560" s="3">
        <v>123</v>
      </c>
      <c r="H560" s="3" t="s">
        <v>22</v>
      </c>
      <c r="I560" s="3" t="s">
        <v>239</v>
      </c>
      <c r="J560" s="3" t="s">
        <v>240</v>
      </c>
      <c r="K560" s="3" t="s">
        <v>1997</v>
      </c>
      <c r="L560" s="3"/>
      <c r="M560" s="3"/>
    </row>
    <row r="561" spans="1:13" x14ac:dyDescent="0.25">
      <c r="A561" s="3" t="s">
        <v>0</v>
      </c>
      <c r="B561" s="3" t="s">
        <v>5</v>
      </c>
      <c r="C561" s="3" t="s">
        <v>545</v>
      </c>
      <c r="D561" s="3" t="s">
        <v>546</v>
      </c>
      <c r="E561" s="3" t="s">
        <v>51</v>
      </c>
      <c r="F561" s="3" t="s">
        <v>78</v>
      </c>
      <c r="G561" s="3">
        <v>222</v>
      </c>
      <c r="H561" s="3" t="s">
        <v>21</v>
      </c>
      <c r="I561" s="3" t="s">
        <v>237</v>
      </c>
      <c r="J561" s="3" t="s">
        <v>240</v>
      </c>
      <c r="K561" s="3"/>
      <c r="L561" s="3"/>
      <c r="M561" s="3"/>
    </row>
    <row r="562" spans="1:13" x14ac:dyDescent="0.25">
      <c r="A562" s="3" t="s">
        <v>0</v>
      </c>
      <c r="B562" s="3" t="s">
        <v>5</v>
      </c>
      <c r="C562" s="3" t="s">
        <v>545</v>
      </c>
      <c r="D562" s="3" t="s">
        <v>546</v>
      </c>
      <c r="E562" s="3" t="s">
        <v>51</v>
      </c>
      <c r="F562" s="3" t="s">
        <v>78</v>
      </c>
      <c r="G562" s="3">
        <v>222</v>
      </c>
      <c r="H562" s="3" t="s">
        <v>22</v>
      </c>
      <c r="I562" s="3" t="s">
        <v>239</v>
      </c>
      <c r="J562" s="3" t="s">
        <v>240</v>
      </c>
      <c r="K562" s="3"/>
      <c r="L562" s="3"/>
      <c r="M562" s="3"/>
    </row>
    <row r="563" spans="1:13" x14ac:dyDescent="0.25">
      <c r="A563" s="3" t="s">
        <v>0</v>
      </c>
      <c r="B563" s="3" t="s">
        <v>13</v>
      </c>
      <c r="C563" s="3" t="s">
        <v>451</v>
      </c>
      <c r="D563" s="3" t="s">
        <v>452</v>
      </c>
      <c r="E563" s="3" t="s">
        <v>51</v>
      </c>
      <c r="F563" s="3" t="s">
        <v>78</v>
      </c>
      <c r="G563" s="3">
        <v>48</v>
      </c>
      <c r="H563" s="3" t="s">
        <v>21</v>
      </c>
      <c r="I563" s="3" t="s">
        <v>239</v>
      </c>
      <c r="J563" s="3" t="s">
        <v>238</v>
      </c>
      <c r="K563" s="3" t="s">
        <v>244</v>
      </c>
      <c r="L563" s="3"/>
      <c r="M563" s="3"/>
    </row>
    <row r="564" spans="1:13" x14ac:dyDescent="0.25">
      <c r="A564" s="3" t="s">
        <v>0</v>
      </c>
      <c r="B564" s="3" t="s">
        <v>13</v>
      </c>
      <c r="C564" s="3" t="s">
        <v>451</v>
      </c>
      <c r="D564" s="3" t="s">
        <v>452</v>
      </c>
      <c r="E564" s="3" t="s">
        <v>51</v>
      </c>
      <c r="F564" s="3" t="s">
        <v>78</v>
      </c>
      <c r="G564" s="3">
        <v>48</v>
      </c>
      <c r="H564" s="3" t="s">
        <v>21</v>
      </c>
      <c r="I564" s="3" t="s">
        <v>237</v>
      </c>
      <c r="J564" s="3" t="s">
        <v>238</v>
      </c>
      <c r="K564" s="3" t="s">
        <v>243</v>
      </c>
      <c r="L564" s="3"/>
      <c r="M564" s="3"/>
    </row>
    <row r="565" spans="1:13" x14ac:dyDescent="0.25">
      <c r="A565" s="3" t="s">
        <v>0</v>
      </c>
      <c r="B565" s="3" t="s">
        <v>13</v>
      </c>
      <c r="C565" s="3" t="s">
        <v>451</v>
      </c>
      <c r="D565" s="3" t="s">
        <v>452</v>
      </c>
      <c r="E565" s="3" t="s">
        <v>51</v>
      </c>
      <c r="F565" s="3" t="s">
        <v>78</v>
      </c>
      <c r="G565" s="3">
        <v>48</v>
      </c>
      <c r="H565" s="3" t="s">
        <v>22</v>
      </c>
      <c r="I565" s="3" t="s">
        <v>239</v>
      </c>
      <c r="J565" s="3" t="s">
        <v>238</v>
      </c>
      <c r="K565" s="3" t="s">
        <v>242</v>
      </c>
      <c r="L565" s="3"/>
      <c r="M565" s="3"/>
    </row>
    <row r="566" spans="1:13" x14ac:dyDescent="0.25">
      <c r="A566" s="3" t="s">
        <v>0</v>
      </c>
      <c r="B566" s="3" t="s">
        <v>13</v>
      </c>
      <c r="C566" s="3" t="s">
        <v>451</v>
      </c>
      <c r="D566" s="3" t="s">
        <v>452</v>
      </c>
      <c r="E566" s="3" t="s">
        <v>51</v>
      </c>
      <c r="F566" s="3" t="s">
        <v>78</v>
      </c>
      <c r="G566" s="3">
        <v>48</v>
      </c>
      <c r="H566" s="3" t="s">
        <v>22</v>
      </c>
      <c r="I566" s="3" t="s">
        <v>237</v>
      </c>
      <c r="J566" s="3" t="s">
        <v>238</v>
      </c>
      <c r="K566" s="3" t="s">
        <v>1997</v>
      </c>
      <c r="L566" s="3"/>
      <c r="M566" s="3"/>
    </row>
    <row r="567" spans="1:13" x14ac:dyDescent="0.25">
      <c r="A567" s="3" t="s">
        <v>0</v>
      </c>
      <c r="B567" s="3" t="s">
        <v>13</v>
      </c>
      <c r="C567" s="3" t="s">
        <v>126</v>
      </c>
      <c r="D567" s="3" t="s">
        <v>127</v>
      </c>
      <c r="E567" s="3" t="s">
        <v>51</v>
      </c>
      <c r="F567" s="3" t="s">
        <v>78</v>
      </c>
      <c r="G567" s="3">
        <v>66</v>
      </c>
      <c r="H567" s="3" t="s">
        <v>21</v>
      </c>
      <c r="I567" s="3" t="s">
        <v>239</v>
      </c>
      <c r="J567" s="3" t="s">
        <v>238</v>
      </c>
      <c r="K567" s="3" t="s">
        <v>246</v>
      </c>
      <c r="L567" s="3"/>
      <c r="M567" s="3"/>
    </row>
    <row r="568" spans="1:13" x14ac:dyDescent="0.25">
      <c r="A568" s="3" t="s">
        <v>0</v>
      </c>
      <c r="B568" s="3" t="s">
        <v>13</v>
      </c>
      <c r="C568" s="3" t="s">
        <v>126</v>
      </c>
      <c r="D568" s="3" t="s">
        <v>127</v>
      </c>
      <c r="E568" s="3" t="s">
        <v>51</v>
      </c>
      <c r="F568" s="3" t="s">
        <v>78</v>
      </c>
      <c r="G568" s="3">
        <v>66</v>
      </c>
      <c r="H568" s="3" t="s">
        <v>21</v>
      </c>
      <c r="I568" s="3" t="s">
        <v>237</v>
      </c>
      <c r="J568" s="3" t="s">
        <v>238</v>
      </c>
      <c r="K568" s="3" t="s">
        <v>247</v>
      </c>
      <c r="L568" s="3"/>
      <c r="M568" s="3"/>
    </row>
    <row r="569" spans="1:13" x14ac:dyDescent="0.25">
      <c r="A569" s="3" t="s">
        <v>0</v>
      </c>
      <c r="B569" s="3" t="s">
        <v>13</v>
      </c>
      <c r="C569" s="3" t="s">
        <v>126</v>
      </c>
      <c r="D569" s="3" t="s">
        <v>127</v>
      </c>
      <c r="E569" s="3" t="s">
        <v>51</v>
      </c>
      <c r="F569" s="3" t="s">
        <v>78</v>
      </c>
      <c r="G569" s="3">
        <v>66</v>
      </c>
      <c r="H569" s="3" t="s">
        <v>22</v>
      </c>
      <c r="I569" s="3" t="s">
        <v>239</v>
      </c>
      <c r="J569" s="3" t="s">
        <v>238</v>
      </c>
      <c r="K569" s="3" t="s">
        <v>1997</v>
      </c>
      <c r="L569" s="3"/>
      <c r="M569" s="3"/>
    </row>
    <row r="570" spans="1:13" x14ac:dyDescent="0.25">
      <c r="A570" s="3" t="s">
        <v>0</v>
      </c>
      <c r="B570" s="3" t="s">
        <v>13</v>
      </c>
      <c r="C570" s="3" t="s">
        <v>126</v>
      </c>
      <c r="D570" s="3" t="s">
        <v>127</v>
      </c>
      <c r="E570" s="3" t="s">
        <v>51</v>
      </c>
      <c r="F570" s="3" t="s">
        <v>78</v>
      </c>
      <c r="G570" s="3">
        <v>66</v>
      </c>
      <c r="H570" s="3" t="s">
        <v>22</v>
      </c>
      <c r="I570" s="3" t="s">
        <v>237</v>
      </c>
      <c r="J570" s="3" t="s">
        <v>238</v>
      </c>
      <c r="K570" s="3" t="s">
        <v>1</v>
      </c>
      <c r="L570" s="3"/>
      <c r="M570" s="3"/>
    </row>
    <row r="571" spans="1:13" x14ac:dyDescent="0.25">
      <c r="A571" s="3" t="s">
        <v>0</v>
      </c>
      <c r="B571" s="3" t="s">
        <v>6</v>
      </c>
      <c r="C571" s="3" t="s">
        <v>447</v>
      </c>
      <c r="D571" s="3" t="s">
        <v>448</v>
      </c>
      <c r="E571" s="3" t="s">
        <v>51</v>
      </c>
      <c r="F571" s="3" t="s">
        <v>78</v>
      </c>
      <c r="G571" s="3">
        <v>30</v>
      </c>
      <c r="H571" s="3" t="s">
        <v>21</v>
      </c>
      <c r="I571" s="3" t="s">
        <v>239</v>
      </c>
      <c r="J571" s="3" t="s">
        <v>238</v>
      </c>
      <c r="K571" s="3" t="s">
        <v>1998</v>
      </c>
      <c r="L571" s="3"/>
      <c r="M571" s="3"/>
    </row>
    <row r="572" spans="1:13" x14ac:dyDescent="0.25">
      <c r="A572" s="3" t="s">
        <v>0</v>
      </c>
      <c r="B572" s="3" t="s">
        <v>6</v>
      </c>
      <c r="C572" s="3" t="s">
        <v>447</v>
      </c>
      <c r="D572" s="3" t="s">
        <v>448</v>
      </c>
      <c r="E572" s="3" t="s">
        <v>51</v>
      </c>
      <c r="F572" s="3" t="s">
        <v>78</v>
      </c>
      <c r="G572" s="3">
        <v>30</v>
      </c>
      <c r="H572" s="3" t="s">
        <v>21</v>
      </c>
      <c r="I572" s="3" t="s">
        <v>237</v>
      </c>
      <c r="J572" s="3" t="s">
        <v>238</v>
      </c>
      <c r="K572" s="3" t="s">
        <v>246</v>
      </c>
      <c r="L572" s="3"/>
      <c r="M572" s="3"/>
    </row>
    <row r="573" spans="1:13" x14ac:dyDescent="0.25">
      <c r="A573" s="3" t="s">
        <v>0</v>
      </c>
      <c r="B573" s="3" t="s">
        <v>6</v>
      </c>
      <c r="C573" s="3" t="s">
        <v>447</v>
      </c>
      <c r="D573" s="3" t="s">
        <v>448</v>
      </c>
      <c r="E573" s="3" t="s">
        <v>51</v>
      </c>
      <c r="F573" s="3" t="s">
        <v>78</v>
      </c>
      <c r="G573" s="3">
        <v>30</v>
      </c>
      <c r="H573" s="3" t="s">
        <v>22</v>
      </c>
      <c r="I573" s="3" t="s">
        <v>239</v>
      </c>
      <c r="J573" s="3" t="s">
        <v>238</v>
      </c>
      <c r="K573" s="3" t="s">
        <v>246</v>
      </c>
      <c r="L573" s="3"/>
      <c r="M573" s="3"/>
    </row>
    <row r="574" spans="1:13" x14ac:dyDescent="0.25">
      <c r="A574" s="3" t="s">
        <v>0</v>
      </c>
      <c r="B574" s="3" t="s">
        <v>6</v>
      </c>
      <c r="C574" s="3" t="s">
        <v>447</v>
      </c>
      <c r="D574" s="3" t="s">
        <v>448</v>
      </c>
      <c r="E574" s="3" t="s">
        <v>51</v>
      </c>
      <c r="F574" s="3" t="s">
        <v>78</v>
      </c>
      <c r="G574" s="3">
        <v>30</v>
      </c>
      <c r="H574" s="3" t="s">
        <v>22</v>
      </c>
      <c r="I574" s="3" t="s">
        <v>237</v>
      </c>
      <c r="J574" s="3" t="s">
        <v>238</v>
      </c>
      <c r="K574" s="3" t="s">
        <v>1997</v>
      </c>
      <c r="L574" s="3"/>
      <c r="M574" s="3"/>
    </row>
    <row r="575" spans="1:13" x14ac:dyDescent="0.25">
      <c r="A575" s="3" t="s">
        <v>0</v>
      </c>
      <c r="B575" s="3" t="s">
        <v>6</v>
      </c>
      <c r="C575" s="3" t="s">
        <v>445</v>
      </c>
      <c r="D575" s="3" t="s">
        <v>446</v>
      </c>
      <c r="E575" s="3" t="s">
        <v>51</v>
      </c>
      <c r="F575" s="3" t="s">
        <v>85</v>
      </c>
      <c r="G575" s="3">
        <v>60</v>
      </c>
      <c r="H575" s="3" t="s">
        <v>21</v>
      </c>
      <c r="I575" s="3" t="s">
        <v>239</v>
      </c>
      <c r="J575" s="3" t="s">
        <v>238</v>
      </c>
      <c r="K575" s="3"/>
      <c r="L575" s="3"/>
      <c r="M575" s="3"/>
    </row>
    <row r="576" spans="1:13" x14ac:dyDescent="0.25">
      <c r="A576" s="3" t="s">
        <v>0</v>
      </c>
      <c r="B576" s="3" t="s">
        <v>6</v>
      </c>
      <c r="C576" s="3" t="s">
        <v>445</v>
      </c>
      <c r="D576" s="3" t="s">
        <v>446</v>
      </c>
      <c r="E576" s="3" t="s">
        <v>51</v>
      </c>
      <c r="F576" s="3" t="s">
        <v>85</v>
      </c>
      <c r="G576" s="3">
        <v>60</v>
      </c>
      <c r="H576" s="3" t="s">
        <v>21</v>
      </c>
      <c r="I576" s="3" t="s">
        <v>237</v>
      </c>
      <c r="J576" s="3" t="s">
        <v>238</v>
      </c>
      <c r="K576" s="3"/>
      <c r="L576" s="3"/>
      <c r="M576" s="3"/>
    </row>
    <row r="577" spans="1:13" x14ac:dyDescent="0.25">
      <c r="A577" s="3" t="s">
        <v>0</v>
      </c>
      <c r="B577" s="3" t="s">
        <v>6</v>
      </c>
      <c r="C577" s="3" t="s">
        <v>445</v>
      </c>
      <c r="D577" s="3" t="s">
        <v>446</v>
      </c>
      <c r="E577" s="3" t="s">
        <v>51</v>
      </c>
      <c r="F577" s="3" t="s">
        <v>85</v>
      </c>
      <c r="G577" s="3">
        <v>60</v>
      </c>
      <c r="H577" s="3" t="s">
        <v>22</v>
      </c>
      <c r="I577" s="3" t="s">
        <v>239</v>
      </c>
      <c r="J577" s="3" t="s">
        <v>238</v>
      </c>
      <c r="K577" s="3" t="s">
        <v>246</v>
      </c>
      <c r="L577" s="3"/>
      <c r="M577" s="3"/>
    </row>
    <row r="578" spans="1:13" x14ac:dyDescent="0.25">
      <c r="A578" s="3" t="s">
        <v>0</v>
      </c>
      <c r="B578" s="3" t="s">
        <v>6</v>
      </c>
      <c r="C578" s="3" t="s">
        <v>445</v>
      </c>
      <c r="D578" s="3" t="s">
        <v>446</v>
      </c>
      <c r="E578" s="3" t="s">
        <v>51</v>
      </c>
      <c r="F578" s="3" t="s">
        <v>85</v>
      </c>
      <c r="G578" s="3">
        <v>60</v>
      </c>
      <c r="H578" s="3" t="s">
        <v>22</v>
      </c>
      <c r="I578" s="3" t="s">
        <v>237</v>
      </c>
      <c r="J578" s="3" t="s">
        <v>238</v>
      </c>
      <c r="K578" s="3" t="s">
        <v>1999</v>
      </c>
      <c r="L578" s="3"/>
      <c r="M578" s="3"/>
    </row>
    <row r="579" spans="1:13" x14ac:dyDescent="0.25">
      <c r="A579" s="3" t="s">
        <v>0</v>
      </c>
      <c r="B579" s="3" t="s">
        <v>5</v>
      </c>
      <c r="C579" s="3" t="s">
        <v>545</v>
      </c>
      <c r="D579" s="3" t="s">
        <v>546</v>
      </c>
      <c r="E579" s="3" t="s">
        <v>51</v>
      </c>
      <c r="F579" s="3" t="s">
        <v>78</v>
      </c>
      <c r="G579" s="3">
        <v>222</v>
      </c>
      <c r="H579" s="3" t="s">
        <v>21</v>
      </c>
      <c r="I579" s="3" t="s">
        <v>239</v>
      </c>
      <c r="J579" s="3" t="s">
        <v>238</v>
      </c>
      <c r="K579" s="3" t="s">
        <v>1997</v>
      </c>
      <c r="L579" s="3"/>
      <c r="M579" s="3"/>
    </row>
    <row r="580" spans="1:13" x14ac:dyDescent="0.25">
      <c r="A580" s="3" t="s">
        <v>0</v>
      </c>
      <c r="B580" s="3" t="s">
        <v>5</v>
      </c>
      <c r="C580" s="3" t="s">
        <v>545</v>
      </c>
      <c r="D580" s="3" t="s">
        <v>546</v>
      </c>
      <c r="E580" s="3" t="s">
        <v>51</v>
      </c>
      <c r="F580" s="3" t="s">
        <v>78</v>
      </c>
      <c r="G580" s="3">
        <v>222</v>
      </c>
      <c r="H580" s="3" t="s">
        <v>21</v>
      </c>
      <c r="I580" s="3" t="s">
        <v>237</v>
      </c>
      <c r="J580" s="3" t="s">
        <v>238</v>
      </c>
      <c r="K580" s="3" t="s">
        <v>245</v>
      </c>
      <c r="L580" s="3"/>
      <c r="M580" s="3"/>
    </row>
    <row r="581" spans="1:13" x14ac:dyDescent="0.25">
      <c r="A581" s="3" t="s">
        <v>0</v>
      </c>
      <c r="B581" s="3" t="s">
        <v>5</v>
      </c>
      <c r="C581" s="3" t="s">
        <v>545</v>
      </c>
      <c r="D581" s="3" t="s">
        <v>546</v>
      </c>
      <c r="E581" s="3" t="s">
        <v>51</v>
      </c>
      <c r="F581" s="3" t="s">
        <v>78</v>
      </c>
      <c r="G581" s="3">
        <v>222</v>
      </c>
      <c r="H581" s="3" t="s">
        <v>22</v>
      </c>
      <c r="I581" s="3" t="s">
        <v>239</v>
      </c>
      <c r="J581" s="3" t="s">
        <v>238</v>
      </c>
      <c r="K581" s="3" t="s">
        <v>1997</v>
      </c>
      <c r="L581" s="3"/>
      <c r="M581" s="3"/>
    </row>
    <row r="582" spans="1:13" x14ac:dyDescent="0.25">
      <c r="A582" s="3" t="s">
        <v>0</v>
      </c>
      <c r="B582" s="3" t="s">
        <v>5</v>
      </c>
      <c r="C582" s="3" t="s">
        <v>545</v>
      </c>
      <c r="D582" s="3" t="s">
        <v>546</v>
      </c>
      <c r="E582" s="3" t="s">
        <v>51</v>
      </c>
      <c r="F582" s="3" t="s">
        <v>78</v>
      </c>
      <c r="G582" s="3">
        <v>222</v>
      </c>
      <c r="H582" s="3" t="s">
        <v>22</v>
      </c>
      <c r="I582" s="3" t="s">
        <v>237</v>
      </c>
      <c r="J582" s="3" t="s">
        <v>238</v>
      </c>
      <c r="K582" s="3" t="s">
        <v>247</v>
      </c>
      <c r="L582" s="3"/>
      <c r="M582" s="3"/>
    </row>
    <row r="583" spans="1:13" x14ac:dyDescent="0.25">
      <c r="A583" s="3" t="s">
        <v>0</v>
      </c>
      <c r="B583" s="3" t="s">
        <v>4</v>
      </c>
      <c r="C583" s="3" t="s">
        <v>422</v>
      </c>
      <c r="D583" s="3" t="s">
        <v>423</v>
      </c>
      <c r="E583" s="3" t="s">
        <v>51</v>
      </c>
      <c r="F583" s="3" t="s">
        <v>52</v>
      </c>
      <c r="G583" s="3">
        <v>105</v>
      </c>
      <c r="H583" s="3" t="s">
        <v>21</v>
      </c>
      <c r="I583" s="3" t="s">
        <v>239</v>
      </c>
      <c r="J583" s="3" t="s">
        <v>238</v>
      </c>
      <c r="K583" s="3" t="s">
        <v>246</v>
      </c>
      <c r="L583" s="3"/>
      <c r="M583" s="3"/>
    </row>
    <row r="584" spans="1:13" x14ac:dyDescent="0.25">
      <c r="A584" s="3" t="s">
        <v>0</v>
      </c>
      <c r="B584" s="3" t="s">
        <v>4</v>
      </c>
      <c r="C584" s="3" t="s">
        <v>422</v>
      </c>
      <c r="D584" s="3" t="s">
        <v>423</v>
      </c>
      <c r="E584" s="3" t="s">
        <v>51</v>
      </c>
      <c r="F584" s="3" t="s">
        <v>52</v>
      </c>
      <c r="G584" s="3">
        <v>105</v>
      </c>
      <c r="H584" s="3" t="s">
        <v>21</v>
      </c>
      <c r="I584" s="3" t="s">
        <v>237</v>
      </c>
      <c r="J584" s="3" t="s">
        <v>238</v>
      </c>
      <c r="K584" s="3" t="s">
        <v>1997</v>
      </c>
      <c r="L584" s="3"/>
      <c r="M584" s="3"/>
    </row>
    <row r="585" spans="1:13" x14ac:dyDescent="0.25">
      <c r="A585" s="3" t="s">
        <v>0</v>
      </c>
      <c r="B585" s="3" t="s">
        <v>4</v>
      </c>
      <c r="C585" s="3" t="s">
        <v>422</v>
      </c>
      <c r="D585" s="3" t="s">
        <v>423</v>
      </c>
      <c r="E585" s="3" t="s">
        <v>51</v>
      </c>
      <c r="F585" s="3" t="s">
        <v>52</v>
      </c>
      <c r="G585" s="3">
        <v>105</v>
      </c>
      <c r="H585" s="3" t="s">
        <v>22</v>
      </c>
      <c r="I585" s="3" t="s">
        <v>239</v>
      </c>
      <c r="J585" s="3" t="s">
        <v>238</v>
      </c>
      <c r="K585" s="3" t="s">
        <v>242</v>
      </c>
      <c r="L585" s="3"/>
      <c r="M585" s="3"/>
    </row>
    <row r="586" spans="1:13" x14ac:dyDescent="0.25">
      <c r="A586" s="3" t="s">
        <v>0</v>
      </c>
      <c r="B586" s="3" t="s">
        <v>4</v>
      </c>
      <c r="C586" s="3" t="s">
        <v>422</v>
      </c>
      <c r="D586" s="3" t="s">
        <v>423</v>
      </c>
      <c r="E586" s="3" t="s">
        <v>51</v>
      </c>
      <c r="F586" s="3" t="s">
        <v>52</v>
      </c>
      <c r="G586" s="3">
        <v>105</v>
      </c>
      <c r="H586" s="3" t="s">
        <v>22</v>
      </c>
      <c r="I586" s="3" t="s">
        <v>237</v>
      </c>
      <c r="J586" s="3" t="s">
        <v>238</v>
      </c>
      <c r="K586" s="3" t="s">
        <v>1997</v>
      </c>
      <c r="L586" s="3"/>
      <c r="M586" s="3"/>
    </row>
    <row r="587" spans="1:13" x14ac:dyDescent="0.25">
      <c r="A587" s="3" t="s">
        <v>0</v>
      </c>
      <c r="B587" s="3" t="s">
        <v>4</v>
      </c>
      <c r="C587" s="3" t="s">
        <v>429</v>
      </c>
      <c r="D587" s="3" t="s">
        <v>430</v>
      </c>
      <c r="E587" s="3" t="s">
        <v>51</v>
      </c>
      <c r="F587" s="3" t="s">
        <v>78</v>
      </c>
      <c r="G587" s="3">
        <v>43</v>
      </c>
      <c r="H587" s="3" t="s">
        <v>21</v>
      </c>
      <c r="I587" s="3" t="s">
        <v>239</v>
      </c>
      <c r="J587" s="3" t="s">
        <v>238</v>
      </c>
      <c r="K587" s="3" t="s">
        <v>246</v>
      </c>
      <c r="L587" s="3"/>
      <c r="M587" s="3"/>
    </row>
    <row r="588" spans="1:13" x14ac:dyDescent="0.25">
      <c r="A588" s="3" t="s">
        <v>0</v>
      </c>
      <c r="B588" s="3" t="s">
        <v>4</v>
      </c>
      <c r="C588" s="3" t="s">
        <v>429</v>
      </c>
      <c r="D588" s="3" t="s">
        <v>430</v>
      </c>
      <c r="E588" s="3" t="s">
        <v>51</v>
      </c>
      <c r="F588" s="3" t="s">
        <v>78</v>
      </c>
      <c r="G588" s="3">
        <v>43</v>
      </c>
      <c r="H588" s="3" t="s">
        <v>21</v>
      </c>
      <c r="I588" s="3" t="s">
        <v>237</v>
      </c>
      <c r="J588" s="3" t="s">
        <v>238</v>
      </c>
      <c r="K588" s="3" t="s">
        <v>1</v>
      </c>
      <c r="L588" s="3"/>
      <c r="M588" s="3"/>
    </row>
    <row r="589" spans="1:13" x14ac:dyDescent="0.25">
      <c r="A589" s="3" t="s">
        <v>0</v>
      </c>
      <c r="B589" s="3" t="s">
        <v>4</v>
      </c>
      <c r="C589" s="3" t="s">
        <v>429</v>
      </c>
      <c r="D589" s="3" t="s">
        <v>430</v>
      </c>
      <c r="E589" s="3" t="s">
        <v>51</v>
      </c>
      <c r="F589" s="3" t="s">
        <v>78</v>
      </c>
      <c r="G589" s="3">
        <v>43</v>
      </c>
      <c r="H589" s="3" t="s">
        <v>22</v>
      </c>
      <c r="I589" s="3" t="s">
        <v>239</v>
      </c>
      <c r="J589" s="3" t="s">
        <v>238</v>
      </c>
      <c r="K589" s="3" t="s">
        <v>246</v>
      </c>
      <c r="L589" s="3"/>
      <c r="M589" s="3"/>
    </row>
    <row r="590" spans="1:13" x14ac:dyDescent="0.25">
      <c r="A590" s="3" t="s">
        <v>0</v>
      </c>
      <c r="B590" s="3" t="s">
        <v>4</v>
      </c>
      <c r="C590" s="3" t="s">
        <v>429</v>
      </c>
      <c r="D590" s="3" t="s">
        <v>430</v>
      </c>
      <c r="E590" s="3" t="s">
        <v>51</v>
      </c>
      <c r="F590" s="3" t="s">
        <v>78</v>
      </c>
      <c r="G590" s="3">
        <v>43</v>
      </c>
      <c r="H590" s="3" t="s">
        <v>22</v>
      </c>
      <c r="I590" s="3" t="s">
        <v>237</v>
      </c>
      <c r="J590" s="3" t="s">
        <v>238</v>
      </c>
      <c r="K590" s="3" t="s">
        <v>1997</v>
      </c>
      <c r="L590" s="3"/>
      <c r="M590" s="3"/>
    </row>
    <row r="591" spans="1:13" x14ac:dyDescent="0.25">
      <c r="A591" s="3" t="s">
        <v>0</v>
      </c>
      <c r="B591" s="3" t="s">
        <v>8</v>
      </c>
      <c r="C591" s="3" t="s">
        <v>461</v>
      </c>
      <c r="D591" s="3" t="s">
        <v>462</v>
      </c>
      <c r="E591" s="3" t="s">
        <v>162</v>
      </c>
      <c r="F591" s="3" t="s">
        <v>78</v>
      </c>
      <c r="G591" s="3">
        <v>116</v>
      </c>
      <c r="H591" s="3" t="s">
        <v>21</v>
      </c>
      <c r="I591" s="3" t="s">
        <v>239</v>
      </c>
      <c r="J591" s="3" t="s">
        <v>238</v>
      </c>
      <c r="K591" s="3"/>
      <c r="L591" s="3"/>
      <c r="M591" s="3"/>
    </row>
    <row r="592" spans="1:13" x14ac:dyDescent="0.25">
      <c r="A592" s="3" t="s">
        <v>0</v>
      </c>
      <c r="B592" s="3" t="s">
        <v>8</v>
      </c>
      <c r="C592" s="3" t="s">
        <v>461</v>
      </c>
      <c r="D592" s="3" t="s">
        <v>462</v>
      </c>
      <c r="E592" s="3" t="s">
        <v>162</v>
      </c>
      <c r="F592" s="3" t="s">
        <v>78</v>
      </c>
      <c r="G592" s="3">
        <v>116</v>
      </c>
      <c r="H592" s="3" t="s">
        <v>21</v>
      </c>
      <c r="I592" s="3" t="s">
        <v>237</v>
      </c>
      <c r="J592" s="3" t="s">
        <v>238</v>
      </c>
      <c r="K592" s="3"/>
      <c r="L592" s="3"/>
      <c r="M592" s="3"/>
    </row>
    <row r="593" spans="1:13" x14ac:dyDescent="0.25">
      <c r="A593" s="3" t="s">
        <v>0</v>
      </c>
      <c r="B593" s="3" t="s">
        <v>8</v>
      </c>
      <c r="C593" s="3" t="s">
        <v>461</v>
      </c>
      <c r="D593" s="3" t="s">
        <v>462</v>
      </c>
      <c r="E593" s="3" t="s">
        <v>162</v>
      </c>
      <c r="F593" s="3" t="s">
        <v>78</v>
      </c>
      <c r="G593" s="3">
        <v>116</v>
      </c>
      <c r="H593" s="3" t="s">
        <v>22</v>
      </c>
      <c r="I593" s="3" t="s">
        <v>239</v>
      </c>
      <c r="J593" s="3" t="s">
        <v>238</v>
      </c>
      <c r="K593" s="3"/>
      <c r="L593" s="3"/>
      <c r="M593" s="3"/>
    </row>
    <row r="594" spans="1:13" x14ac:dyDescent="0.25">
      <c r="A594" s="3" t="s">
        <v>0</v>
      </c>
      <c r="B594" s="3" t="s">
        <v>8</v>
      </c>
      <c r="C594" s="3" t="s">
        <v>461</v>
      </c>
      <c r="D594" s="3" t="s">
        <v>462</v>
      </c>
      <c r="E594" s="3" t="s">
        <v>162</v>
      </c>
      <c r="F594" s="3" t="s">
        <v>78</v>
      </c>
      <c r="G594" s="3">
        <v>116</v>
      </c>
      <c r="H594" s="3" t="s">
        <v>22</v>
      </c>
      <c r="I594" s="3" t="s">
        <v>237</v>
      </c>
      <c r="J594" s="3" t="s">
        <v>238</v>
      </c>
      <c r="K594" s="3"/>
      <c r="L594" s="3"/>
      <c r="M594" s="3"/>
    </row>
    <row r="595" spans="1:13" x14ac:dyDescent="0.25">
      <c r="A595" s="3" t="s">
        <v>0</v>
      </c>
      <c r="B595" s="3" t="s">
        <v>5</v>
      </c>
      <c r="C595" s="3" t="s">
        <v>438</v>
      </c>
      <c r="D595" s="3" t="s">
        <v>439</v>
      </c>
      <c r="E595" s="3" t="s">
        <v>162</v>
      </c>
      <c r="F595" s="3" t="s">
        <v>78</v>
      </c>
      <c r="G595" s="3">
        <v>608</v>
      </c>
      <c r="H595" s="3" t="s">
        <v>21</v>
      </c>
      <c r="I595" s="3" t="s">
        <v>239</v>
      </c>
      <c r="J595" s="3" t="s">
        <v>238</v>
      </c>
      <c r="K595" s="3" t="s">
        <v>1998</v>
      </c>
      <c r="L595" s="3"/>
      <c r="M595" s="3"/>
    </row>
    <row r="596" spans="1:13" x14ac:dyDescent="0.25">
      <c r="A596" s="3" t="s">
        <v>0</v>
      </c>
      <c r="B596" s="3" t="s">
        <v>5</v>
      </c>
      <c r="C596" s="3" t="s">
        <v>438</v>
      </c>
      <c r="D596" s="3" t="s">
        <v>439</v>
      </c>
      <c r="E596" s="3" t="s">
        <v>162</v>
      </c>
      <c r="F596" s="3" t="s">
        <v>78</v>
      </c>
      <c r="G596" s="3">
        <v>608</v>
      </c>
      <c r="H596" s="3" t="s">
        <v>21</v>
      </c>
      <c r="I596" s="3" t="s">
        <v>237</v>
      </c>
      <c r="J596" s="3" t="s">
        <v>238</v>
      </c>
      <c r="K596" s="3" t="s">
        <v>246</v>
      </c>
      <c r="L596" s="3"/>
      <c r="M596" s="3"/>
    </row>
    <row r="597" spans="1:13" x14ac:dyDescent="0.25">
      <c r="A597" s="3" t="s">
        <v>0</v>
      </c>
      <c r="B597" s="3" t="s">
        <v>5</v>
      </c>
      <c r="C597" s="3" t="s">
        <v>438</v>
      </c>
      <c r="D597" s="3" t="s">
        <v>439</v>
      </c>
      <c r="E597" s="3" t="s">
        <v>162</v>
      </c>
      <c r="F597" s="3" t="s">
        <v>78</v>
      </c>
      <c r="G597" s="3">
        <v>608</v>
      </c>
      <c r="H597" s="3" t="s">
        <v>22</v>
      </c>
      <c r="I597" s="3" t="s">
        <v>239</v>
      </c>
      <c r="J597" s="3" t="s">
        <v>238</v>
      </c>
      <c r="K597" s="3" t="s">
        <v>1998</v>
      </c>
      <c r="L597" s="3"/>
      <c r="M597" s="3"/>
    </row>
    <row r="598" spans="1:13" x14ac:dyDescent="0.25">
      <c r="A598" s="3" t="s">
        <v>0</v>
      </c>
      <c r="B598" s="3" t="s">
        <v>5</v>
      </c>
      <c r="C598" s="3" t="s">
        <v>438</v>
      </c>
      <c r="D598" s="3" t="s">
        <v>439</v>
      </c>
      <c r="E598" s="3" t="s">
        <v>162</v>
      </c>
      <c r="F598" s="3" t="s">
        <v>78</v>
      </c>
      <c r="G598" s="3">
        <v>608</v>
      </c>
      <c r="H598" s="3" t="s">
        <v>22</v>
      </c>
      <c r="I598" s="3" t="s">
        <v>237</v>
      </c>
      <c r="J598" s="3" t="s">
        <v>238</v>
      </c>
      <c r="K598" s="3" t="s">
        <v>246</v>
      </c>
      <c r="L598" s="3"/>
      <c r="M598" s="3"/>
    </row>
    <row r="599" spans="1:13" x14ac:dyDescent="0.25">
      <c r="A599" s="3" t="s">
        <v>0</v>
      </c>
      <c r="B599" s="3" t="s">
        <v>8</v>
      </c>
      <c r="C599" s="3" t="s">
        <v>469</v>
      </c>
      <c r="D599" s="3" t="s">
        <v>470</v>
      </c>
      <c r="E599" s="3" t="s">
        <v>162</v>
      </c>
      <c r="F599" s="3" t="s">
        <v>78</v>
      </c>
      <c r="G599" s="3">
        <v>1695</v>
      </c>
      <c r="H599" s="3" t="s">
        <v>21</v>
      </c>
      <c r="I599" s="3" t="s">
        <v>239</v>
      </c>
      <c r="J599" s="3" t="s">
        <v>238</v>
      </c>
      <c r="K599" s="3" t="s">
        <v>1997</v>
      </c>
      <c r="L599" s="3"/>
      <c r="M599" s="3"/>
    </row>
    <row r="600" spans="1:13" x14ac:dyDescent="0.25">
      <c r="A600" s="3" t="s">
        <v>0</v>
      </c>
      <c r="B600" s="3" t="s">
        <v>8</v>
      </c>
      <c r="C600" s="3" t="s">
        <v>469</v>
      </c>
      <c r="D600" s="3" t="s">
        <v>470</v>
      </c>
      <c r="E600" s="3" t="s">
        <v>162</v>
      </c>
      <c r="F600" s="3" t="s">
        <v>78</v>
      </c>
      <c r="G600" s="3">
        <v>1695</v>
      </c>
      <c r="H600" s="3" t="s">
        <v>21</v>
      </c>
      <c r="I600" s="3" t="s">
        <v>237</v>
      </c>
      <c r="J600" s="3" t="s">
        <v>238</v>
      </c>
      <c r="K600" s="3" t="s">
        <v>243</v>
      </c>
      <c r="L600" s="3"/>
      <c r="M600" s="3"/>
    </row>
    <row r="601" spans="1:13" x14ac:dyDescent="0.25">
      <c r="A601" s="3" t="s">
        <v>0</v>
      </c>
      <c r="B601" s="3" t="s">
        <v>8</v>
      </c>
      <c r="C601" s="3" t="s">
        <v>469</v>
      </c>
      <c r="D601" s="3" t="s">
        <v>470</v>
      </c>
      <c r="E601" s="3" t="s">
        <v>162</v>
      </c>
      <c r="F601" s="3" t="s">
        <v>78</v>
      </c>
      <c r="G601" s="3">
        <v>1695</v>
      </c>
      <c r="H601" s="3" t="s">
        <v>22</v>
      </c>
      <c r="I601" s="3" t="s">
        <v>239</v>
      </c>
      <c r="J601" s="3" t="s">
        <v>238</v>
      </c>
      <c r="K601" s="3" t="s">
        <v>1997</v>
      </c>
      <c r="L601" s="3"/>
      <c r="M601" s="3"/>
    </row>
    <row r="602" spans="1:13" x14ac:dyDescent="0.25">
      <c r="A602" s="3" t="s">
        <v>0</v>
      </c>
      <c r="B602" s="3" t="s">
        <v>8</v>
      </c>
      <c r="C602" s="3" t="s">
        <v>469</v>
      </c>
      <c r="D602" s="3" t="s">
        <v>470</v>
      </c>
      <c r="E602" s="3" t="s">
        <v>162</v>
      </c>
      <c r="F602" s="3" t="s">
        <v>78</v>
      </c>
      <c r="G602" s="3">
        <v>1695</v>
      </c>
      <c r="H602" s="3" t="s">
        <v>22</v>
      </c>
      <c r="I602" s="3" t="s">
        <v>237</v>
      </c>
      <c r="J602" s="3" t="s">
        <v>238</v>
      </c>
      <c r="K602" s="3" t="s">
        <v>1</v>
      </c>
      <c r="L602" s="3" t="s">
        <v>2000</v>
      </c>
      <c r="M602" s="3"/>
    </row>
    <row r="603" spans="1:13" x14ac:dyDescent="0.25">
      <c r="A603" s="3" t="s">
        <v>0</v>
      </c>
      <c r="B603" s="3" t="s">
        <v>8</v>
      </c>
      <c r="C603" s="3" t="s">
        <v>465</v>
      </c>
      <c r="D603" s="3" t="s">
        <v>466</v>
      </c>
      <c r="E603" s="3" t="s">
        <v>162</v>
      </c>
      <c r="F603" s="3" t="s">
        <v>78</v>
      </c>
      <c r="G603" s="3">
        <v>662</v>
      </c>
      <c r="H603" s="3" t="s">
        <v>21</v>
      </c>
      <c r="I603" s="3" t="s">
        <v>239</v>
      </c>
      <c r="J603" s="3" t="s">
        <v>238</v>
      </c>
      <c r="K603" s="3" t="s">
        <v>246</v>
      </c>
      <c r="L603" s="3"/>
      <c r="M603" s="3"/>
    </row>
    <row r="604" spans="1:13" x14ac:dyDescent="0.25">
      <c r="A604" s="3" t="s">
        <v>0</v>
      </c>
      <c r="B604" s="3" t="s">
        <v>8</v>
      </c>
      <c r="C604" s="3" t="s">
        <v>465</v>
      </c>
      <c r="D604" s="3" t="s">
        <v>466</v>
      </c>
      <c r="E604" s="3" t="s">
        <v>162</v>
      </c>
      <c r="F604" s="3" t="s">
        <v>78</v>
      </c>
      <c r="G604" s="3">
        <v>662</v>
      </c>
      <c r="H604" s="3" t="s">
        <v>21</v>
      </c>
      <c r="I604" s="3" t="s">
        <v>237</v>
      </c>
      <c r="J604" s="3" t="s">
        <v>238</v>
      </c>
      <c r="K604" s="3" t="s">
        <v>243</v>
      </c>
      <c r="L604" s="3"/>
      <c r="M604" s="3"/>
    </row>
    <row r="605" spans="1:13" x14ac:dyDescent="0.25">
      <c r="A605" s="3" t="s">
        <v>0</v>
      </c>
      <c r="B605" s="3" t="s">
        <v>8</v>
      </c>
      <c r="C605" s="3" t="s">
        <v>465</v>
      </c>
      <c r="D605" s="3" t="s">
        <v>466</v>
      </c>
      <c r="E605" s="3" t="s">
        <v>162</v>
      </c>
      <c r="F605" s="3" t="s">
        <v>78</v>
      </c>
      <c r="G605" s="3">
        <v>662</v>
      </c>
      <c r="H605" s="3" t="s">
        <v>22</v>
      </c>
      <c r="I605" s="3" t="s">
        <v>239</v>
      </c>
      <c r="J605" s="3" t="s">
        <v>238</v>
      </c>
      <c r="K605" s="3" t="s">
        <v>246</v>
      </c>
      <c r="L605" s="3"/>
      <c r="M605" s="3"/>
    </row>
    <row r="606" spans="1:13" x14ac:dyDescent="0.25">
      <c r="A606" s="3" t="s">
        <v>3</v>
      </c>
      <c r="B606" s="3" t="s">
        <v>16</v>
      </c>
      <c r="C606" s="3" t="s">
        <v>519</v>
      </c>
      <c r="D606" s="3" t="s">
        <v>520</v>
      </c>
      <c r="E606" s="3" t="s">
        <v>51</v>
      </c>
      <c r="F606" s="3" t="s">
        <v>52</v>
      </c>
      <c r="G606" s="3">
        <v>37</v>
      </c>
      <c r="H606" s="3" t="s">
        <v>21</v>
      </c>
      <c r="I606" s="3" t="s">
        <v>237</v>
      </c>
      <c r="J606" s="3" t="s">
        <v>238</v>
      </c>
      <c r="K606" s="3"/>
      <c r="L606" s="3"/>
      <c r="M606" s="3"/>
    </row>
    <row r="607" spans="1:13" x14ac:dyDescent="0.25">
      <c r="A607" s="3" t="s">
        <v>3</v>
      </c>
      <c r="B607" s="3" t="s">
        <v>16</v>
      </c>
      <c r="C607" s="3" t="s">
        <v>519</v>
      </c>
      <c r="D607" s="3" t="s">
        <v>520</v>
      </c>
      <c r="E607" s="3" t="s">
        <v>51</v>
      </c>
      <c r="F607" s="3" t="s">
        <v>52</v>
      </c>
      <c r="G607" s="3">
        <v>37</v>
      </c>
      <c r="H607" s="3" t="s">
        <v>22</v>
      </c>
      <c r="I607" s="3" t="s">
        <v>237</v>
      </c>
      <c r="J607" s="3" t="s">
        <v>238</v>
      </c>
      <c r="K607" s="3" t="s">
        <v>1997</v>
      </c>
      <c r="L607" s="3"/>
      <c r="M607" s="3"/>
    </row>
    <row r="608" spans="1:13" x14ac:dyDescent="0.25">
      <c r="A608" s="3" t="s">
        <v>3</v>
      </c>
      <c r="B608" s="3" t="s">
        <v>16</v>
      </c>
      <c r="C608" s="3" t="s">
        <v>519</v>
      </c>
      <c r="D608" s="3" t="s">
        <v>520</v>
      </c>
      <c r="E608" s="3" t="s">
        <v>51</v>
      </c>
      <c r="F608" s="3" t="s">
        <v>52</v>
      </c>
      <c r="G608" s="3">
        <v>37</v>
      </c>
      <c r="H608" s="3" t="s">
        <v>21</v>
      </c>
      <c r="I608" s="3" t="s">
        <v>239</v>
      </c>
      <c r="J608" s="3" t="s">
        <v>240</v>
      </c>
      <c r="K608" s="3" t="s">
        <v>1998</v>
      </c>
      <c r="L608" s="3"/>
      <c r="M608" s="3"/>
    </row>
    <row r="609" spans="1:13" x14ac:dyDescent="0.25">
      <c r="A609" s="3" t="s">
        <v>3</v>
      </c>
      <c r="B609" s="3" t="s">
        <v>16</v>
      </c>
      <c r="C609" s="3" t="s">
        <v>519</v>
      </c>
      <c r="D609" s="3" t="s">
        <v>520</v>
      </c>
      <c r="E609" s="3" t="s">
        <v>51</v>
      </c>
      <c r="F609" s="3" t="s">
        <v>52</v>
      </c>
      <c r="G609" s="3">
        <v>37</v>
      </c>
      <c r="H609" s="3" t="s">
        <v>22</v>
      </c>
      <c r="I609" s="3" t="s">
        <v>239</v>
      </c>
      <c r="J609" s="3" t="s">
        <v>240</v>
      </c>
      <c r="K609" s="3" t="s">
        <v>1998</v>
      </c>
      <c r="L609" s="3"/>
      <c r="M609" s="3"/>
    </row>
    <row r="610" spans="1:13" x14ac:dyDescent="0.25">
      <c r="A610" s="3" t="s">
        <v>3</v>
      </c>
      <c r="B610" s="3" t="s">
        <v>16</v>
      </c>
      <c r="C610" s="3" t="s">
        <v>519</v>
      </c>
      <c r="D610" s="3" t="s">
        <v>520</v>
      </c>
      <c r="E610" s="3" t="s">
        <v>51</v>
      </c>
      <c r="F610" s="3" t="s">
        <v>52</v>
      </c>
      <c r="G610" s="3">
        <v>37</v>
      </c>
      <c r="H610" s="3" t="s">
        <v>21</v>
      </c>
      <c r="I610" s="3" t="s">
        <v>237</v>
      </c>
      <c r="J610" s="3" t="s">
        <v>240</v>
      </c>
      <c r="K610" s="3" t="s">
        <v>241</v>
      </c>
      <c r="L610" s="3"/>
      <c r="M610" s="3"/>
    </row>
    <row r="611" spans="1:13" x14ac:dyDescent="0.25">
      <c r="A611" s="3" t="s">
        <v>3</v>
      </c>
      <c r="B611" s="3" t="s">
        <v>16</v>
      </c>
      <c r="C611" s="3" t="s">
        <v>519</v>
      </c>
      <c r="D611" s="3" t="s">
        <v>520</v>
      </c>
      <c r="E611" s="3" t="s">
        <v>51</v>
      </c>
      <c r="F611" s="3" t="s">
        <v>52</v>
      </c>
      <c r="G611" s="3">
        <v>37</v>
      </c>
      <c r="H611" s="3" t="s">
        <v>22</v>
      </c>
      <c r="I611" s="3" t="s">
        <v>237</v>
      </c>
      <c r="J611" s="3" t="s">
        <v>240</v>
      </c>
      <c r="K611" s="3" t="s">
        <v>247</v>
      </c>
      <c r="L611" s="3"/>
      <c r="M611" s="3"/>
    </row>
    <row r="612" spans="1:13" x14ac:dyDescent="0.25">
      <c r="A612" s="3" t="s">
        <v>3</v>
      </c>
      <c r="B612" s="3" t="s">
        <v>18</v>
      </c>
      <c r="C612" s="3" t="s">
        <v>515</v>
      </c>
      <c r="D612" s="3" t="s">
        <v>516</v>
      </c>
      <c r="E612" s="3" t="s">
        <v>51</v>
      </c>
      <c r="F612" s="3" t="s">
        <v>52</v>
      </c>
      <c r="G612" s="3">
        <v>9</v>
      </c>
      <c r="H612" s="3" t="s">
        <v>21</v>
      </c>
      <c r="I612" s="3" t="s">
        <v>239</v>
      </c>
      <c r="J612" s="3" t="s">
        <v>238</v>
      </c>
      <c r="K612" s="3" t="s">
        <v>246</v>
      </c>
      <c r="L612" s="3"/>
      <c r="M612" s="3"/>
    </row>
    <row r="613" spans="1:13" x14ac:dyDescent="0.25">
      <c r="A613" s="3" t="s">
        <v>3</v>
      </c>
      <c r="B613" s="3" t="s">
        <v>18</v>
      </c>
      <c r="C613" s="3" t="s">
        <v>515</v>
      </c>
      <c r="D613" s="3" t="s">
        <v>516</v>
      </c>
      <c r="E613" s="3" t="s">
        <v>51</v>
      </c>
      <c r="F613" s="3" t="s">
        <v>52</v>
      </c>
      <c r="G613" s="3">
        <v>9</v>
      </c>
      <c r="H613" s="3" t="s">
        <v>22</v>
      </c>
      <c r="I613" s="3" t="s">
        <v>239</v>
      </c>
      <c r="J613" s="3" t="s">
        <v>238</v>
      </c>
      <c r="K613" s="3" t="s">
        <v>246</v>
      </c>
      <c r="L613" s="3"/>
      <c r="M613" s="3"/>
    </row>
    <row r="614" spans="1:13" x14ac:dyDescent="0.25">
      <c r="A614" s="3" t="s">
        <v>3</v>
      </c>
      <c r="B614" s="3" t="s">
        <v>18</v>
      </c>
      <c r="C614" s="3" t="s">
        <v>515</v>
      </c>
      <c r="D614" s="3" t="s">
        <v>516</v>
      </c>
      <c r="E614" s="3" t="s">
        <v>51</v>
      </c>
      <c r="F614" s="3" t="s">
        <v>52</v>
      </c>
      <c r="G614" s="3">
        <v>9</v>
      </c>
      <c r="H614" s="3" t="s">
        <v>21</v>
      </c>
      <c r="I614" s="3" t="s">
        <v>237</v>
      </c>
      <c r="J614" s="3" t="s">
        <v>238</v>
      </c>
      <c r="K614" s="3" t="s">
        <v>1997</v>
      </c>
      <c r="L614" s="3"/>
      <c r="M614" s="3"/>
    </row>
    <row r="615" spans="1:13" x14ac:dyDescent="0.25">
      <c r="A615" s="3" t="s">
        <v>3</v>
      </c>
      <c r="B615" s="3" t="s">
        <v>18</v>
      </c>
      <c r="C615" s="3" t="s">
        <v>515</v>
      </c>
      <c r="D615" s="3" t="s">
        <v>516</v>
      </c>
      <c r="E615" s="3" t="s">
        <v>51</v>
      </c>
      <c r="F615" s="3" t="s">
        <v>52</v>
      </c>
      <c r="G615" s="3">
        <v>9</v>
      </c>
      <c r="H615" s="3" t="s">
        <v>22</v>
      </c>
      <c r="I615" s="3" t="s">
        <v>237</v>
      </c>
      <c r="J615" s="3" t="s">
        <v>238</v>
      </c>
      <c r="K615" s="3" t="s">
        <v>1999</v>
      </c>
      <c r="L615" s="3"/>
      <c r="M615" s="3"/>
    </row>
    <row r="616" spans="1:13" x14ac:dyDescent="0.25">
      <c r="A616" s="3" t="s">
        <v>3</v>
      </c>
      <c r="B616" s="3" t="s">
        <v>18</v>
      </c>
      <c r="C616" s="3" t="s">
        <v>515</v>
      </c>
      <c r="D616" s="3" t="s">
        <v>516</v>
      </c>
      <c r="E616" s="3" t="s">
        <v>51</v>
      </c>
      <c r="F616" s="3" t="s">
        <v>52</v>
      </c>
      <c r="G616" s="3">
        <v>9</v>
      </c>
      <c r="H616" s="3" t="s">
        <v>21</v>
      </c>
      <c r="I616" s="3" t="s">
        <v>239</v>
      </c>
      <c r="J616" s="3" t="s">
        <v>240</v>
      </c>
      <c r="K616" s="3" t="s">
        <v>1998</v>
      </c>
      <c r="L616" s="3"/>
      <c r="M616" s="3"/>
    </row>
    <row r="617" spans="1:13" x14ac:dyDescent="0.25">
      <c r="A617" s="3" t="s">
        <v>3</v>
      </c>
      <c r="B617" s="3" t="s">
        <v>18</v>
      </c>
      <c r="C617" s="3" t="s">
        <v>515</v>
      </c>
      <c r="D617" s="3" t="s">
        <v>516</v>
      </c>
      <c r="E617" s="3" t="s">
        <v>51</v>
      </c>
      <c r="F617" s="3" t="s">
        <v>52</v>
      </c>
      <c r="G617" s="3">
        <v>9</v>
      </c>
      <c r="H617" s="3" t="s">
        <v>22</v>
      </c>
      <c r="I617" s="3" t="s">
        <v>239</v>
      </c>
      <c r="J617" s="3" t="s">
        <v>240</v>
      </c>
      <c r="K617" s="3" t="s">
        <v>1998</v>
      </c>
      <c r="L617" s="3"/>
      <c r="M617" s="3"/>
    </row>
    <row r="618" spans="1:13" x14ac:dyDescent="0.25">
      <c r="A618" s="3" t="s">
        <v>3</v>
      </c>
      <c r="B618" s="3" t="s">
        <v>18</v>
      </c>
      <c r="C618" s="3" t="s">
        <v>515</v>
      </c>
      <c r="D618" s="3" t="s">
        <v>516</v>
      </c>
      <c r="E618" s="3" t="s">
        <v>51</v>
      </c>
      <c r="F618" s="3" t="s">
        <v>52</v>
      </c>
      <c r="G618" s="3">
        <v>9</v>
      </c>
      <c r="H618" s="3" t="s">
        <v>21</v>
      </c>
      <c r="I618" s="3" t="s">
        <v>237</v>
      </c>
      <c r="J618" s="3" t="s">
        <v>240</v>
      </c>
      <c r="K618" s="3" t="s">
        <v>241</v>
      </c>
      <c r="L618" s="3"/>
      <c r="M618" s="3"/>
    </row>
    <row r="619" spans="1:13" x14ac:dyDescent="0.25">
      <c r="A619" s="3" t="s">
        <v>3</v>
      </c>
      <c r="B619" s="3" t="s">
        <v>18</v>
      </c>
      <c r="C619" s="3" t="s">
        <v>515</v>
      </c>
      <c r="D619" s="3" t="s">
        <v>516</v>
      </c>
      <c r="E619" s="3" t="s">
        <v>51</v>
      </c>
      <c r="F619" s="3" t="s">
        <v>52</v>
      </c>
      <c r="G619" s="3">
        <v>9</v>
      </c>
      <c r="H619" s="3" t="s">
        <v>22</v>
      </c>
      <c r="I619" s="3" t="s">
        <v>237</v>
      </c>
      <c r="J619" s="3" t="s">
        <v>240</v>
      </c>
      <c r="K619" s="3" t="s">
        <v>241</v>
      </c>
      <c r="L619" s="3"/>
      <c r="M619" s="3"/>
    </row>
    <row r="620" spans="1:13" x14ac:dyDescent="0.25">
      <c r="A620" s="3" t="s">
        <v>3</v>
      </c>
      <c r="B620" s="3" t="s">
        <v>15</v>
      </c>
      <c r="C620" s="3" t="s">
        <v>501</v>
      </c>
      <c r="D620" s="3" t="s">
        <v>502</v>
      </c>
      <c r="E620" s="3" t="s">
        <v>51</v>
      </c>
      <c r="F620" s="3" t="s">
        <v>52</v>
      </c>
      <c r="G620" s="3">
        <v>65</v>
      </c>
      <c r="H620" s="3" t="s">
        <v>21</v>
      </c>
      <c r="I620" s="3" t="s">
        <v>239</v>
      </c>
      <c r="J620" s="3" t="s">
        <v>238</v>
      </c>
      <c r="K620" s="3" t="s">
        <v>246</v>
      </c>
      <c r="L620" s="3"/>
      <c r="M620" s="3"/>
    </row>
    <row r="621" spans="1:13" x14ac:dyDescent="0.25">
      <c r="A621" s="3" t="s">
        <v>3</v>
      </c>
      <c r="B621" s="3" t="s">
        <v>15</v>
      </c>
      <c r="C621" s="3" t="s">
        <v>501</v>
      </c>
      <c r="D621" s="3" t="s">
        <v>502</v>
      </c>
      <c r="E621" s="3" t="s">
        <v>51</v>
      </c>
      <c r="F621" s="3" t="s">
        <v>52</v>
      </c>
      <c r="G621" s="3">
        <v>65</v>
      </c>
      <c r="H621" s="3" t="s">
        <v>22</v>
      </c>
      <c r="I621" s="3" t="s">
        <v>239</v>
      </c>
      <c r="J621" s="3" t="s">
        <v>238</v>
      </c>
      <c r="K621" s="3" t="s">
        <v>1997</v>
      </c>
      <c r="L621" s="3"/>
      <c r="M621" s="3"/>
    </row>
    <row r="622" spans="1:13" x14ac:dyDescent="0.25">
      <c r="A622" s="3" t="s">
        <v>3</v>
      </c>
      <c r="B622" s="3" t="s">
        <v>15</v>
      </c>
      <c r="C622" s="3" t="s">
        <v>501</v>
      </c>
      <c r="D622" s="3" t="s">
        <v>502</v>
      </c>
      <c r="E622" s="3" t="s">
        <v>51</v>
      </c>
      <c r="F622" s="3" t="s">
        <v>52</v>
      </c>
      <c r="G622" s="3">
        <v>65</v>
      </c>
      <c r="H622" s="3" t="s">
        <v>21</v>
      </c>
      <c r="I622" s="3" t="s">
        <v>237</v>
      </c>
      <c r="J622" s="3" t="s">
        <v>238</v>
      </c>
      <c r="K622" s="3" t="s">
        <v>1997</v>
      </c>
      <c r="L622" s="3"/>
      <c r="M622" s="3"/>
    </row>
    <row r="623" spans="1:13" x14ac:dyDescent="0.25">
      <c r="A623" s="3" t="s">
        <v>3</v>
      </c>
      <c r="B623" s="3" t="s">
        <v>15</v>
      </c>
      <c r="C623" s="3" t="s">
        <v>501</v>
      </c>
      <c r="D623" s="3" t="s">
        <v>502</v>
      </c>
      <c r="E623" s="3" t="s">
        <v>51</v>
      </c>
      <c r="F623" s="3" t="s">
        <v>52</v>
      </c>
      <c r="G623" s="3">
        <v>65</v>
      </c>
      <c r="H623" s="3" t="s">
        <v>22</v>
      </c>
      <c r="I623" s="3" t="s">
        <v>237</v>
      </c>
      <c r="J623" s="3" t="s">
        <v>238</v>
      </c>
      <c r="K623" s="3" t="s">
        <v>245</v>
      </c>
      <c r="L623" s="3"/>
      <c r="M623" s="3"/>
    </row>
    <row r="624" spans="1:13" x14ac:dyDescent="0.25">
      <c r="A624" s="3" t="s">
        <v>3</v>
      </c>
      <c r="B624" s="3" t="s">
        <v>15</v>
      </c>
      <c r="C624" s="3" t="s">
        <v>501</v>
      </c>
      <c r="D624" s="3" t="s">
        <v>502</v>
      </c>
      <c r="E624" s="3" t="s">
        <v>51</v>
      </c>
      <c r="F624" s="3" t="s">
        <v>52</v>
      </c>
      <c r="G624" s="3">
        <v>65</v>
      </c>
      <c r="H624" s="3" t="s">
        <v>21</v>
      </c>
      <c r="I624" s="3" t="s">
        <v>239</v>
      </c>
      <c r="J624" s="3" t="s">
        <v>240</v>
      </c>
      <c r="K624" s="3" t="s">
        <v>1998</v>
      </c>
      <c r="L624" s="3"/>
      <c r="M624" s="3"/>
    </row>
    <row r="625" spans="1:13" x14ac:dyDescent="0.25">
      <c r="A625" s="3" t="s">
        <v>3</v>
      </c>
      <c r="B625" s="3" t="s">
        <v>15</v>
      </c>
      <c r="C625" s="3" t="s">
        <v>501</v>
      </c>
      <c r="D625" s="3" t="s">
        <v>502</v>
      </c>
      <c r="E625" s="3" t="s">
        <v>51</v>
      </c>
      <c r="F625" s="3" t="s">
        <v>52</v>
      </c>
      <c r="G625" s="3">
        <v>65</v>
      </c>
      <c r="H625" s="3" t="s">
        <v>22</v>
      </c>
      <c r="I625" s="3" t="s">
        <v>239</v>
      </c>
      <c r="J625" s="3" t="s">
        <v>240</v>
      </c>
      <c r="K625" s="3" t="s">
        <v>1998</v>
      </c>
      <c r="L625" s="3"/>
      <c r="M625" s="3"/>
    </row>
    <row r="626" spans="1:13" x14ac:dyDescent="0.25">
      <c r="A626" s="3" t="s">
        <v>3</v>
      </c>
      <c r="B626" s="3" t="s">
        <v>15</v>
      </c>
      <c r="C626" s="3" t="s">
        <v>501</v>
      </c>
      <c r="D626" s="3" t="s">
        <v>502</v>
      </c>
      <c r="E626" s="3" t="s">
        <v>51</v>
      </c>
      <c r="F626" s="3" t="s">
        <v>52</v>
      </c>
      <c r="G626" s="3">
        <v>65</v>
      </c>
      <c r="H626" s="3" t="s">
        <v>21</v>
      </c>
      <c r="I626" s="3" t="s">
        <v>237</v>
      </c>
      <c r="J626" s="3" t="s">
        <v>240</v>
      </c>
      <c r="K626" s="3" t="s">
        <v>246</v>
      </c>
      <c r="L626" s="3"/>
      <c r="M626" s="3"/>
    </row>
    <row r="627" spans="1:13" x14ac:dyDescent="0.25">
      <c r="A627" s="3" t="s">
        <v>3</v>
      </c>
      <c r="B627" s="3" t="s">
        <v>15</v>
      </c>
      <c r="C627" s="3" t="s">
        <v>501</v>
      </c>
      <c r="D627" s="3" t="s">
        <v>502</v>
      </c>
      <c r="E627" s="3" t="s">
        <v>51</v>
      </c>
      <c r="F627" s="3" t="s">
        <v>52</v>
      </c>
      <c r="G627" s="3">
        <v>65</v>
      </c>
      <c r="H627" s="3" t="s">
        <v>22</v>
      </c>
      <c r="I627" s="3" t="s">
        <v>237</v>
      </c>
      <c r="J627" s="3" t="s">
        <v>240</v>
      </c>
      <c r="K627" s="3" t="s">
        <v>246</v>
      </c>
      <c r="L627" s="3"/>
      <c r="M627" s="3"/>
    </row>
    <row r="628" spans="1:13" x14ac:dyDescent="0.25">
      <c r="A628" s="3" t="s">
        <v>3</v>
      </c>
      <c r="B628" s="3" t="s">
        <v>15</v>
      </c>
      <c r="C628" s="3" t="s">
        <v>504</v>
      </c>
      <c r="D628" s="3" t="s">
        <v>505</v>
      </c>
      <c r="E628" s="3" t="s">
        <v>51</v>
      </c>
      <c r="F628" s="3" t="s">
        <v>78</v>
      </c>
      <c r="G628" s="3">
        <v>63</v>
      </c>
      <c r="H628" s="3" t="s">
        <v>21</v>
      </c>
      <c r="I628" s="3" t="s">
        <v>239</v>
      </c>
      <c r="J628" s="3" t="s">
        <v>238</v>
      </c>
      <c r="K628" s="3" t="s">
        <v>1997</v>
      </c>
      <c r="L628" s="3"/>
      <c r="M628" s="3"/>
    </row>
    <row r="629" spans="1:13" x14ac:dyDescent="0.25">
      <c r="A629" s="3" t="s">
        <v>3</v>
      </c>
      <c r="B629" s="3" t="s">
        <v>15</v>
      </c>
      <c r="C629" s="3" t="s">
        <v>504</v>
      </c>
      <c r="D629" s="3" t="s">
        <v>505</v>
      </c>
      <c r="E629" s="3" t="s">
        <v>51</v>
      </c>
      <c r="F629" s="3" t="s">
        <v>78</v>
      </c>
      <c r="G629" s="3">
        <v>63</v>
      </c>
      <c r="H629" s="3" t="s">
        <v>22</v>
      </c>
      <c r="I629" s="3" t="s">
        <v>239</v>
      </c>
      <c r="J629" s="3" t="s">
        <v>238</v>
      </c>
      <c r="K629" s="3" t="s">
        <v>1997</v>
      </c>
      <c r="L629" s="3"/>
      <c r="M629" s="3"/>
    </row>
    <row r="630" spans="1:13" x14ac:dyDescent="0.25">
      <c r="A630" s="3" t="s">
        <v>3</v>
      </c>
      <c r="B630" s="3" t="s">
        <v>15</v>
      </c>
      <c r="C630" s="3" t="s">
        <v>504</v>
      </c>
      <c r="D630" s="3" t="s">
        <v>505</v>
      </c>
      <c r="E630" s="3" t="s">
        <v>51</v>
      </c>
      <c r="F630" s="3" t="s">
        <v>78</v>
      </c>
      <c r="G630" s="3">
        <v>63</v>
      </c>
      <c r="H630" s="3" t="s">
        <v>21</v>
      </c>
      <c r="I630" s="3" t="s">
        <v>237</v>
      </c>
      <c r="J630" s="3" t="s">
        <v>238</v>
      </c>
      <c r="K630" s="3"/>
      <c r="L630" s="3"/>
      <c r="M630" s="3"/>
    </row>
    <row r="631" spans="1:13" x14ac:dyDescent="0.25">
      <c r="A631" s="3" t="s">
        <v>3</v>
      </c>
      <c r="B631" s="3" t="s">
        <v>15</v>
      </c>
      <c r="C631" s="3" t="s">
        <v>504</v>
      </c>
      <c r="D631" s="3" t="s">
        <v>505</v>
      </c>
      <c r="E631" s="3" t="s">
        <v>51</v>
      </c>
      <c r="F631" s="3" t="s">
        <v>78</v>
      </c>
      <c r="G631" s="3">
        <v>63</v>
      </c>
      <c r="H631" s="3" t="s">
        <v>22</v>
      </c>
      <c r="I631" s="3" t="s">
        <v>237</v>
      </c>
      <c r="J631" s="3" t="s">
        <v>238</v>
      </c>
      <c r="K631" s="3"/>
      <c r="L631" s="3"/>
      <c r="M631" s="3"/>
    </row>
    <row r="632" spans="1:13" x14ac:dyDescent="0.25">
      <c r="A632" s="3" t="s">
        <v>3</v>
      </c>
      <c r="B632" s="3" t="s">
        <v>15</v>
      </c>
      <c r="C632" s="3" t="s">
        <v>504</v>
      </c>
      <c r="D632" s="3" t="s">
        <v>505</v>
      </c>
      <c r="E632" s="3" t="s">
        <v>51</v>
      </c>
      <c r="F632" s="3" t="s">
        <v>78</v>
      </c>
      <c r="G632" s="3">
        <v>63</v>
      </c>
      <c r="H632" s="3" t="s">
        <v>21</v>
      </c>
      <c r="I632" s="3" t="s">
        <v>239</v>
      </c>
      <c r="J632" s="3" t="s">
        <v>240</v>
      </c>
      <c r="K632" s="3" t="s">
        <v>1998</v>
      </c>
      <c r="L632" s="3"/>
      <c r="M632" s="3"/>
    </row>
    <row r="633" spans="1:13" x14ac:dyDescent="0.25">
      <c r="A633" s="3" t="s">
        <v>3</v>
      </c>
      <c r="B633" s="3" t="s">
        <v>15</v>
      </c>
      <c r="C633" s="3" t="s">
        <v>504</v>
      </c>
      <c r="D633" s="3" t="s">
        <v>505</v>
      </c>
      <c r="E633" s="3" t="s">
        <v>51</v>
      </c>
      <c r="F633" s="3" t="s">
        <v>78</v>
      </c>
      <c r="G633" s="3">
        <v>63</v>
      </c>
      <c r="H633" s="3" t="s">
        <v>22</v>
      </c>
      <c r="I633" s="3" t="s">
        <v>239</v>
      </c>
      <c r="J633" s="3" t="s">
        <v>240</v>
      </c>
      <c r="K633" s="3" t="s">
        <v>1998</v>
      </c>
      <c r="L633" s="3"/>
      <c r="M633" s="3"/>
    </row>
    <row r="634" spans="1:13" x14ac:dyDescent="0.25">
      <c r="A634" s="3" t="s">
        <v>3</v>
      </c>
      <c r="B634" s="3" t="s">
        <v>15</v>
      </c>
      <c r="C634" s="3" t="s">
        <v>504</v>
      </c>
      <c r="D634" s="3" t="s">
        <v>505</v>
      </c>
      <c r="E634" s="3" t="s">
        <v>51</v>
      </c>
      <c r="F634" s="3" t="s">
        <v>78</v>
      </c>
      <c r="G634" s="3">
        <v>63</v>
      </c>
      <c r="H634" s="3" t="s">
        <v>21</v>
      </c>
      <c r="I634" s="3" t="s">
        <v>237</v>
      </c>
      <c r="J634" s="3" t="s">
        <v>240</v>
      </c>
      <c r="K634" s="3" t="s">
        <v>241</v>
      </c>
      <c r="L634" s="3"/>
      <c r="M634" s="3"/>
    </row>
    <row r="635" spans="1:13" x14ac:dyDescent="0.25">
      <c r="A635" s="3" t="s">
        <v>3</v>
      </c>
      <c r="B635" s="3" t="s">
        <v>15</v>
      </c>
      <c r="C635" s="3" t="s">
        <v>504</v>
      </c>
      <c r="D635" s="3" t="s">
        <v>505</v>
      </c>
      <c r="E635" s="3" t="s">
        <v>51</v>
      </c>
      <c r="F635" s="3" t="s">
        <v>78</v>
      </c>
      <c r="G635" s="3">
        <v>63</v>
      </c>
      <c r="H635" s="3" t="s">
        <v>22</v>
      </c>
      <c r="I635" s="3" t="s">
        <v>237</v>
      </c>
      <c r="J635" s="3" t="s">
        <v>240</v>
      </c>
      <c r="K635" s="3" t="s">
        <v>241</v>
      </c>
      <c r="L635" s="3"/>
      <c r="M635" s="3"/>
    </row>
    <row r="636" spans="1:13" x14ac:dyDescent="0.25">
      <c r="A636" s="3" t="s">
        <v>3</v>
      </c>
      <c r="B636" s="3" t="s">
        <v>15</v>
      </c>
      <c r="C636" s="3" t="s">
        <v>513</v>
      </c>
      <c r="D636" s="3" t="s">
        <v>514</v>
      </c>
      <c r="E636" s="3" t="s">
        <v>51</v>
      </c>
      <c r="F636" s="3" t="s">
        <v>78</v>
      </c>
      <c r="G636" s="3">
        <v>218</v>
      </c>
      <c r="H636" s="3" t="s">
        <v>21</v>
      </c>
      <c r="I636" s="3" t="s">
        <v>239</v>
      </c>
      <c r="J636" s="3" t="s">
        <v>238</v>
      </c>
      <c r="K636" s="3" t="s">
        <v>1997</v>
      </c>
      <c r="L636" s="3"/>
      <c r="M636" s="3"/>
    </row>
    <row r="637" spans="1:13" x14ac:dyDescent="0.25">
      <c r="A637" s="3" t="s">
        <v>3</v>
      </c>
      <c r="B637" s="3" t="s">
        <v>15</v>
      </c>
      <c r="C637" s="3" t="s">
        <v>513</v>
      </c>
      <c r="D637" s="3" t="s">
        <v>514</v>
      </c>
      <c r="E637" s="3" t="s">
        <v>51</v>
      </c>
      <c r="F637" s="3" t="s">
        <v>78</v>
      </c>
      <c r="G637" s="3">
        <v>218</v>
      </c>
      <c r="H637" s="3" t="s">
        <v>22</v>
      </c>
      <c r="I637" s="3" t="s">
        <v>239</v>
      </c>
      <c r="J637" s="3" t="s">
        <v>238</v>
      </c>
      <c r="K637" s="3" t="s">
        <v>1998</v>
      </c>
      <c r="L637" s="3"/>
      <c r="M637" s="3"/>
    </row>
    <row r="638" spans="1:13" x14ac:dyDescent="0.25">
      <c r="A638" s="3" t="s">
        <v>3</v>
      </c>
      <c r="B638" s="3" t="s">
        <v>15</v>
      </c>
      <c r="C638" s="3" t="s">
        <v>513</v>
      </c>
      <c r="D638" s="3" t="s">
        <v>514</v>
      </c>
      <c r="E638" s="3" t="s">
        <v>51</v>
      </c>
      <c r="F638" s="3" t="s">
        <v>78</v>
      </c>
      <c r="G638" s="3">
        <v>218</v>
      </c>
      <c r="H638" s="3" t="s">
        <v>21</v>
      </c>
      <c r="I638" s="3" t="s">
        <v>237</v>
      </c>
      <c r="J638" s="3" t="s">
        <v>238</v>
      </c>
      <c r="K638" s="3"/>
      <c r="L638" s="3"/>
      <c r="M638" s="3"/>
    </row>
    <row r="639" spans="1:13" x14ac:dyDescent="0.25">
      <c r="A639" s="3" t="s">
        <v>3</v>
      </c>
      <c r="B639" s="3" t="s">
        <v>15</v>
      </c>
      <c r="C639" s="3" t="s">
        <v>513</v>
      </c>
      <c r="D639" s="3" t="s">
        <v>514</v>
      </c>
      <c r="E639" s="3" t="s">
        <v>51</v>
      </c>
      <c r="F639" s="3" t="s">
        <v>78</v>
      </c>
      <c r="G639" s="3">
        <v>218</v>
      </c>
      <c r="H639" s="3" t="s">
        <v>22</v>
      </c>
      <c r="I639" s="3" t="s">
        <v>237</v>
      </c>
      <c r="J639" s="3" t="s">
        <v>238</v>
      </c>
      <c r="K639" s="3" t="s">
        <v>1997</v>
      </c>
      <c r="L639" s="3"/>
      <c r="M639" s="3"/>
    </row>
    <row r="640" spans="1:13" x14ac:dyDescent="0.25">
      <c r="A640" s="3" t="s">
        <v>3</v>
      </c>
      <c r="B640" s="3" t="s">
        <v>15</v>
      </c>
      <c r="C640" s="3" t="s">
        <v>513</v>
      </c>
      <c r="D640" s="3" t="s">
        <v>514</v>
      </c>
      <c r="E640" s="3" t="s">
        <v>51</v>
      </c>
      <c r="F640" s="3" t="s">
        <v>78</v>
      </c>
      <c r="G640" s="3">
        <v>218</v>
      </c>
      <c r="H640" s="3" t="s">
        <v>21</v>
      </c>
      <c r="I640" s="3" t="s">
        <v>239</v>
      </c>
      <c r="J640" s="3" t="s">
        <v>240</v>
      </c>
      <c r="K640" s="3" t="s">
        <v>1998</v>
      </c>
      <c r="L640" s="3"/>
      <c r="M640" s="3"/>
    </row>
    <row r="641" spans="1:13" x14ac:dyDescent="0.25">
      <c r="A641" s="3" t="s">
        <v>3</v>
      </c>
      <c r="B641" s="3" t="s">
        <v>15</v>
      </c>
      <c r="C641" s="3" t="s">
        <v>513</v>
      </c>
      <c r="D641" s="3" t="s">
        <v>514</v>
      </c>
      <c r="E641" s="3" t="s">
        <v>51</v>
      </c>
      <c r="F641" s="3" t="s">
        <v>78</v>
      </c>
      <c r="G641" s="3">
        <v>218</v>
      </c>
      <c r="H641" s="3" t="s">
        <v>22</v>
      </c>
      <c r="I641" s="3" t="s">
        <v>239</v>
      </c>
      <c r="J641" s="3" t="s">
        <v>240</v>
      </c>
      <c r="K641" s="3" t="s">
        <v>1998</v>
      </c>
      <c r="L641" s="3"/>
      <c r="M641" s="3"/>
    </row>
    <row r="642" spans="1:13" x14ac:dyDescent="0.25">
      <c r="A642" s="3" t="s">
        <v>3</v>
      </c>
      <c r="B642" s="3" t="s">
        <v>15</v>
      </c>
      <c r="C642" s="3" t="s">
        <v>513</v>
      </c>
      <c r="D642" s="3" t="s">
        <v>514</v>
      </c>
      <c r="E642" s="3" t="s">
        <v>51</v>
      </c>
      <c r="F642" s="3" t="s">
        <v>78</v>
      </c>
      <c r="G642" s="3">
        <v>218</v>
      </c>
      <c r="H642" s="3" t="s">
        <v>21</v>
      </c>
      <c r="I642" s="3" t="s">
        <v>237</v>
      </c>
      <c r="J642" s="3" t="s">
        <v>240</v>
      </c>
      <c r="K642" s="3" t="s">
        <v>243</v>
      </c>
      <c r="L642" s="3"/>
      <c r="M642" s="3"/>
    </row>
    <row r="643" spans="1:13" x14ac:dyDescent="0.25">
      <c r="A643" s="3" t="s">
        <v>3</v>
      </c>
      <c r="B643" s="3" t="s">
        <v>15</v>
      </c>
      <c r="C643" s="3" t="s">
        <v>513</v>
      </c>
      <c r="D643" s="3" t="s">
        <v>514</v>
      </c>
      <c r="E643" s="3" t="s">
        <v>51</v>
      </c>
      <c r="F643" s="3" t="s">
        <v>78</v>
      </c>
      <c r="G643" s="3">
        <v>218</v>
      </c>
      <c r="H643" s="3" t="s">
        <v>22</v>
      </c>
      <c r="I643" s="3" t="s">
        <v>237</v>
      </c>
      <c r="J643" s="3" t="s">
        <v>240</v>
      </c>
      <c r="K643" s="3" t="s">
        <v>1997</v>
      </c>
      <c r="L643" s="3"/>
      <c r="M643" s="3"/>
    </row>
    <row r="644" spans="1:13" x14ac:dyDescent="0.25">
      <c r="A644" s="3" t="s">
        <v>3</v>
      </c>
      <c r="B644" s="3" t="s">
        <v>17</v>
      </c>
      <c r="C644" s="3" t="s">
        <v>483</v>
      </c>
      <c r="D644" s="3" t="s">
        <v>484</v>
      </c>
      <c r="E644" s="3" t="s">
        <v>51</v>
      </c>
      <c r="F644" s="3" t="s">
        <v>52</v>
      </c>
      <c r="G644" s="3">
        <v>56</v>
      </c>
      <c r="H644" s="3" t="s">
        <v>21</v>
      </c>
      <c r="I644" s="3" t="s">
        <v>239</v>
      </c>
      <c r="J644" s="3" t="s">
        <v>238</v>
      </c>
      <c r="K644" s="3" t="s">
        <v>1997</v>
      </c>
      <c r="L644" s="3"/>
      <c r="M644" s="3"/>
    </row>
    <row r="645" spans="1:13" x14ac:dyDescent="0.25">
      <c r="A645" s="3" t="s">
        <v>3</v>
      </c>
      <c r="B645" s="3" t="s">
        <v>17</v>
      </c>
      <c r="C645" s="3" t="s">
        <v>483</v>
      </c>
      <c r="D645" s="3" t="s">
        <v>484</v>
      </c>
      <c r="E645" s="3" t="s">
        <v>51</v>
      </c>
      <c r="F645" s="3" t="s">
        <v>52</v>
      </c>
      <c r="G645" s="3">
        <v>56</v>
      </c>
      <c r="H645" s="3" t="s">
        <v>22</v>
      </c>
      <c r="I645" s="3" t="s">
        <v>239</v>
      </c>
      <c r="J645" s="3" t="s">
        <v>238</v>
      </c>
      <c r="K645" s="3" t="s">
        <v>1998</v>
      </c>
      <c r="L645" s="3"/>
      <c r="M645" s="3"/>
    </row>
    <row r="646" spans="1:13" x14ac:dyDescent="0.25">
      <c r="A646" s="3" t="s">
        <v>3</v>
      </c>
      <c r="B646" s="3" t="s">
        <v>17</v>
      </c>
      <c r="C646" s="3" t="s">
        <v>483</v>
      </c>
      <c r="D646" s="3" t="s">
        <v>484</v>
      </c>
      <c r="E646" s="3" t="s">
        <v>51</v>
      </c>
      <c r="F646" s="3" t="s">
        <v>52</v>
      </c>
      <c r="G646" s="3">
        <v>56</v>
      </c>
      <c r="H646" s="3" t="s">
        <v>21</v>
      </c>
      <c r="I646" s="3" t="s">
        <v>237</v>
      </c>
      <c r="J646" s="3" t="s">
        <v>238</v>
      </c>
      <c r="K646" s="3" t="s">
        <v>243</v>
      </c>
      <c r="L646" s="3"/>
      <c r="M646" s="3"/>
    </row>
    <row r="647" spans="1:13" x14ac:dyDescent="0.25">
      <c r="A647" s="3" t="s">
        <v>3</v>
      </c>
      <c r="B647" s="3" t="s">
        <v>17</v>
      </c>
      <c r="C647" s="3" t="s">
        <v>483</v>
      </c>
      <c r="D647" s="3" t="s">
        <v>484</v>
      </c>
      <c r="E647" s="3" t="s">
        <v>51</v>
      </c>
      <c r="F647" s="3" t="s">
        <v>52</v>
      </c>
      <c r="G647" s="3">
        <v>56</v>
      </c>
      <c r="H647" s="3" t="s">
        <v>22</v>
      </c>
      <c r="I647" s="3" t="s">
        <v>237</v>
      </c>
      <c r="J647" s="3" t="s">
        <v>238</v>
      </c>
      <c r="K647" s="3" t="s">
        <v>1997</v>
      </c>
      <c r="L647" s="3"/>
      <c r="M647" s="3"/>
    </row>
    <row r="648" spans="1:13" x14ac:dyDescent="0.25">
      <c r="A648" s="3" t="s">
        <v>3</v>
      </c>
      <c r="B648" s="3" t="s">
        <v>17</v>
      </c>
      <c r="C648" s="3" t="s">
        <v>483</v>
      </c>
      <c r="D648" s="3" t="s">
        <v>484</v>
      </c>
      <c r="E648" s="3" t="s">
        <v>51</v>
      </c>
      <c r="F648" s="3" t="s">
        <v>52</v>
      </c>
      <c r="G648" s="3">
        <v>56</v>
      </c>
      <c r="H648" s="3" t="s">
        <v>21</v>
      </c>
      <c r="I648" s="3" t="s">
        <v>239</v>
      </c>
      <c r="J648" s="3" t="s">
        <v>240</v>
      </c>
      <c r="K648" s="3" t="s">
        <v>1998</v>
      </c>
      <c r="L648" s="3"/>
      <c r="M648" s="3"/>
    </row>
    <row r="649" spans="1:13" x14ac:dyDescent="0.25">
      <c r="A649" s="3" t="s">
        <v>3</v>
      </c>
      <c r="B649" s="3" t="s">
        <v>17</v>
      </c>
      <c r="C649" s="3" t="s">
        <v>483</v>
      </c>
      <c r="D649" s="3" t="s">
        <v>484</v>
      </c>
      <c r="E649" s="3" t="s">
        <v>51</v>
      </c>
      <c r="F649" s="3" t="s">
        <v>52</v>
      </c>
      <c r="G649" s="3">
        <v>56</v>
      </c>
      <c r="H649" s="3" t="s">
        <v>22</v>
      </c>
      <c r="I649" s="3" t="s">
        <v>239</v>
      </c>
      <c r="J649" s="3" t="s">
        <v>240</v>
      </c>
      <c r="K649" s="3" t="s">
        <v>1998</v>
      </c>
      <c r="L649" s="3"/>
      <c r="M649" s="3"/>
    </row>
    <row r="650" spans="1:13" x14ac:dyDescent="0.25">
      <c r="A650" s="3" t="s">
        <v>3</v>
      </c>
      <c r="B650" s="3" t="s">
        <v>17</v>
      </c>
      <c r="C650" s="3" t="s">
        <v>483</v>
      </c>
      <c r="D650" s="3" t="s">
        <v>484</v>
      </c>
      <c r="E650" s="3" t="s">
        <v>51</v>
      </c>
      <c r="F650" s="3" t="s">
        <v>52</v>
      </c>
      <c r="G650" s="3">
        <v>56</v>
      </c>
      <c r="H650" s="3" t="s">
        <v>21</v>
      </c>
      <c r="I650" s="3" t="s">
        <v>237</v>
      </c>
      <c r="J650" s="3" t="s">
        <v>240</v>
      </c>
      <c r="K650" s="3" t="s">
        <v>241</v>
      </c>
      <c r="L650" s="3"/>
      <c r="M650" s="3"/>
    </row>
    <row r="651" spans="1:13" x14ac:dyDescent="0.25">
      <c r="A651" s="3" t="s">
        <v>3</v>
      </c>
      <c r="B651" s="3" t="s">
        <v>17</v>
      </c>
      <c r="C651" s="3" t="s">
        <v>483</v>
      </c>
      <c r="D651" s="3" t="s">
        <v>484</v>
      </c>
      <c r="E651" s="3" t="s">
        <v>51</v>
      </c>
      <c r="F651" s="3" t="s">
        <v>52</v>
      </c>
      <c r="G651" s="3">
        <v>56</v>
      </c>
      <c r="H651" s="3" t="s">
        <v>22</v>
      </c>
      <c r="I651" s="3" t="s">
        <v>237</v>
      </c>
      <c r="J651" s="3" t="s">
        <v>240</v>
      </c>
      <c r="K651" s="3" t="s">
        <v>243</v>
      </c>
      <c r="L651" s="3"/>
      <c r="M651" s="3"/>
    </row>
    <row r="652" spans="1:13" x14ac:dyDescent="0.25">
      <c r="A652" s="3" t="s">
        <v>3</v>
      </c>
      <c r="B652" s="3" t="s">
        <v>14</v>
      </c>
      <c r="C652" s="3" t="s">
        <v>493</v>
      </c>
      <c r="D652" s="3" t="s">
        <v>494</v>
      </c>
      <c r="E652" s="3" t="s">
        <v>51</v>
      </c>
      <c r="F652" s="3" t="s">
        <v>52</v>
      </c>
      <c r="G652" s="3">
        <v>38</v>
      </c>
      <c r="H652" s="3" t="s">
        <v>21</v>
      </c>
      <c r="I652" s="3" t="s">
        <v>239</v>
      </c>
      <c r="J652" s="3" t="s">
        <v>238</v>
      </c>
      <c r="K652" s="3" t="s">
        <v>246</v>
      </c>
      <c r="L652" s="3"/>
      <c r="M652" s="3"/>
    </row>
    <row r="653" spans="1:13" x14ac:dyDescent="0.25">
      <c r="A653" s="3" t="s">
        <v>3</v>
      </c>
      <c r="B653" s="3" t="s">
        <v>14</v>
      </c>
      <c r="C653" s="3" t="s">
        <v>493</v>
      </c>
      <c r="D653" s="3" t="s">
        <v>494</v>
      </c>
      <c r="E653" s="3" t="s">
        <v>51</v>
      </c>
      <c r="F653" s="3" t="s">
        <v>52</v>
      </c>
      <c r="G653" s="3">
        <v>38</v>
      </c>
      <c r="H653" s="3" t="s">
        <v>22</v>
      </c>
      <c r="I653" s="3" t="s">
        <v>239</v>
      </c>
      <c r="J653" s="3" t="s">
        <v>238</v>
      </c>
      <c r="K653" s="3" t="s">
        <v>246</v>
      </c>
      <c r="L653" s="3"/>
      <c r="M653" s="3"/>
    </row>
    <row r="654" spans="1:13" x14ac:dyDescent="0.25">
      <c r="A654" s="3" t="s">
        <v>3</v>
      </c>
      <c r="B654" s="3" t="s">
        <v>14</v>
      </c>
      <c r="C654" s="3" t="s">
        <v>493</v>
      </c>
      <c r="D654" s="3" t="s">
        <v>494</v>
      </c>
      <c r="E654" s="3" t="s">
        <v>51</v>
      </c>
      <c r="F654" s="3" t="s">
        <v>52</v>
      </c>
      <c r="G654" s="3">
        <v>38</v>
      </c>
      <c r="H654" s="3" t="s">
        <v>21</v>
      </c>
      <c r="I654" s="3" t="s">
        <v>237</v>
      </c>
      <c r="J654" s="3" t="s">
        <v>238</v>
      </c>
      <c r="K654" s="3" t="s">
        <v>1997</v>
      </c>
      <c r="L654" s="3"/>
      <c r="M654" s="3"/>
    </row>
    <row r="655" spans="1:13" x14ac:dyDescent="0.25">
      <c r="A655" s="3" t="s">
        <v>3</v>
      </c>
      <c r="B655" s="3" t="s">
        <v>14</v>
      </c>
      <c r="C655" s="3" t="s">
        <v>493</v>
      </c>
      <c r="D655" s="3" t="s">
        <v>494</v>
      </c>
      <c r="E655" s="3" t="s">
        <v>51</v>
      </c>
      <c r="F655" s="3" t="s">
        <v>52</v>
      </c>
      <c r="G655" s="3">
        <v>38</v>
      </c>
      <c r="H655" s="3" t="s">
        <v>22</v>
      </c>
      <c r="I655" s="3" t="s">
        <v>237</v>
      </c>
      <c r="J655" s="3" t="s">
        <v>238</v>
      </c>
      <c r="K655" s="3" t="s">
        <v>1997</v>
      </c>
      <c r="L655" s="3"/>
      <c r="M655" s="3"/>
    </row>
    <row r="656" spans="1:13" x14ac:dyDescent="0.25">
      <c r="A656" s="3" t="s">
        <v>3</v>
      </c>
      <c r="B656" s="3" t="s">
        <v>14</v>
      </c>
      <c r="C656" s="3" t="s">
        <v>493</v>
      </c>
      <c r="D656" s="3" t="s">
        <v>494</v>
      </c>
      <c r="E656" s="3" t="s">
        <v>51</v>
      </c>
      <c r="F656" s="3" t="s">
        <v>52</v>
      </c>
      <c r="G656" s="3">
        <v>38</v>
      </c>
      <c r="H656" s="3" t="s">
        <v>21</v>
      </c>
      <c r="I656" s="3" t="s">
        <v>239</v>
      </c>
      <c r="J656" s="3" t="s">
        <v>240</v>
      </c>
      <c r="K656" s="3" t="s">
        <v>1998</v>
      </c>
      <c r="L656" s="3"/>
      <c r="M656" s="3"/>
    </row>
    <row r="657" spans="1:13" x14ac:dyDescent="0.25">
      <c r="A657" s="3" t="s">
        <v>3</v>
      </c>
      <c r="B657" s="3" t="s">
        <v>14</v>
      </c>
      <c r="C657" s="3" t="s">
        <v>493</v>
      </c>
      <c r="D657" s="3" t="s">
        <v>494</v>
      </c>
      <c r="E657" s="3" t="s">
        <v>51</v>
      </c>
      <c r="F657" s="3" t="s">
        <v>52</v>
      </c>
      <c r="G657" s="3">
        <v>38</v>
      </c>
      <c r="H657" s="3" t="s">
        <v>22</v>
      </c>
      <c r="I657" s="3" t="s">
        <v>239</v>
      </c>
      <c r="J657" s="3" t="s">
        <v>240</v>
      </c>
      <c r="K657" s="3" t="s">
        <v>246</v>
      </c>
      <c r="L657" s="3"/>
      <c r="M657" s="3"/>
    </row>
    <row r="658" spans="1:13" x14ac:dyDescent="0.25">
      <c r="A658" s="3" t="s">
        <v>3</v>
      </c>
      <c r="B658" s="3" t="s">
        <v>14</v>
      </c>
      <c r="C658" s="3" t="s">
        <v>493</v>
      </c>
      <c r="D658" s="3" t="s">
        <v>494</v>
      </c>
      <c r="E658" s="3" t="s">
        <v>51</v>
      </c>
      <c r="F658" s="3" t="s">
        <v>52</v>
      </c>
      <c r="G658" s="3">
        <v>38</v>
      </c>
      <c r="H658" s="3" t="s">
        <v>21</v>
      </c>
      <c r="I658" s="3" t="s">
        <v>237</v>
      </c>
      <c r="J658" s="3" t="s">
        <v>240</v>
      </c>
      <c r="K658" s="3" t="s">
        <v>246</v>
      </c>
      <c r="L658" s="3"/>
      <c r="M658" s="3"/>
    </row>
    <row r="659" spans="1:13" x14ac:dyDescent="0.25">
      <c r="A659" s="3" t="s">
        <v>3</v>
      </c>
      <c r="B659" s="3" t="s">
        <v>14</v>
      </c>
      <c r="C659" s="3" t="s">
        <v>493</v>
      </c>
      <c r="D659" s="3" t="s">
        <v>494</v>
      </c>
      <c r="E659" s="3" t="s">
        <v>51</v>
      </c>
      <c r="F659" s="3" t="s">
        <v>52</v>
      </c>
      <c r="G659" s="3">
        <v>38</v>
      </c>
      <c r="H659" s="3" t="s">
        <v>22</v>
      </c>
      <c r="I659" s="3" t="s">
        <v>237</v>
      </c>
      <c r="J659" s="3" t="s">
        <v>240</v>
      </c>
      <c r="K659" s="3" t="s">
        <v>1998</v>
      </c>
      <c r="L659" s="3"/>
      <c r="M659" s="3"/>
    </row>
    <row r="660" spans="1:13" x14ac:dyDescent="0.25">
      <c r="A660" s="3" t="s">
        <v>3</v>
      </c>
      <c r="B660" s="3" t="s">
        <v>14</v>
      </c>
      <c r="C660" s="3" t="s">
        <v>495</v>
      </c>
      <c r="D660" s="3" t="s">
        <v>496</v>
      </c>
      <c r="E660" s="3" t="s">
        <v>51</v>
      </c>
      <c r="F660" s="3" t="s">
        <v>52</v>
      </c>
      <c r="G660" s="3">
        <v>126</v>
      </c>
      <c r="H660" s="3" t="s">
        <v>21</v>
      </c>
      <c r="I660" s="3" t="s">
        <v>239</v>
      </c>
      <c r="J660" s="3" t="s">
        <v>238</v>
      </c>
      <c r="K660" s="3" t="s">
        <v>1998</v>
      </c>
      <c r="L660" s="3"/>
      <c r="M660" s="3"/>
    </row>
    <row r="661" spans="1:13" x14ac:dyDescent="0.25">
      <c r="A661" s="3" t="s">
        <v>3</v>
      </c>
      <c r="B661" s="3" t="s">
        <v>14</v>
      </c>
      <c r="C661" s="3" t="s">
        <v>495</v>
      </c>
      <c r="D661" s="3" t="s">
        <v>496</v>
      </c>
      <c r="E661" s="3" t="s">
        <v>51</v>
      </c>
      <c r="F661" s="3" t="s">
        <v>52</v>
      </c>
      <c r="G661" s="3">
        <v>126</v>
      </c>
      <c r="H661" s="3" t="s">
        <v>22</v>
      </c>
      <c r="I661" s="3" t="s">
        <v>239</v>
      </c>
      <c r="J661" s="3" t="s">
        <v>238</v>
      </c>
      <c r="K661" s="3" t="s">
        <v>246</v>
      </c>
      <c r="L661" s="3"/>
      <c r="M661" s="3"/>
    </row>
    <row r="662" spans="1:13" x14ac:dyDescent="0.25">
      <c r="A662" s="3" t="s">
        <v>3</v>
      </c>
      <c r="B662" s="3" t="s">
        <v>14</v>
      </c>
      <c r="C662" s="3" t="s">
        <v>495</v>
      </c>
      <c r="D662" s="3" t="s">
        <v>496</v>
      </c>
      <c r="E662" s="3" t="s">
        <v>51</v>
      </c>
      <c r="F662" s="3" t="s">
        <v>52</v>
      </c>
      <c r="G662" s="3">
        <v>126</v>
      </c>
      <c r="H662" s="3" t="s">
        <v>21</v>
      </c>
      <c r="I662" s="3" t="s">
        <v>237</v>
      </c>
      <c r="J662" s="3" t="s">
        <v>238</v>
      </c>
      <c r="K662" s="3" t="s">
        <v>246</v>
      </c>
      <c r="L662" s="3"/>
      <c r="M662" s="3"/>
    </row>
    <row r="663" spans="1:13" x14ac:dyDescent="0.25">
      <c r="A663" s="3" t="s">
        <v>3</v>
      </c>
      <c r="B663" s="3" t="s">
        <v>14</v>
      </c>
      <c r="C663" s="3" t="s">
        <v>495</v>
      </c>
      <c r="D663" s="3" t="s">
        <v>496</v>
      </c>
      <c r="E663" s="3" t="s">
        <v>51</v>
      </c>
      <c r="F663" s="3" t="s">
        <v>52</v>
      </c>
      <c r="G663" s="3">
        <v>126</v>
      </c>
      <c r="H663" s="3" t="s">
        <v>22</v>
      </c>
      <c r="I663" s="3" t="s">
        <v>237</v>
      </c>
      <c r="J663" s="3" t="s">
        <v>238</v>
      </c>
      <c r="K663" s="3" t="s">
        <v>1997</v>
      </c>
      <c r="L663" s="3"/>
      <c r="M663" s="3"/>
    </row>
    <row r="664" spans="1:13" x14ac:dyDescent="0.25">
      <c r="A664" s="3" t="s">
        <v>3</v>
      </c>
      <c r="B664" s="3" t="s">
        <v>14</v>
      </c>
      <c r="C664" s="3" t="s">
        <v>495</v>
      </c>
      <c r="D664" s="3" t="s">
        <v>496</v>
      </c>
      <c r="E664" s="3" t="s">
        <v>51</v>
      </c>
      <c r="F664" s="3" t="s">
        <v>52</v>
      </c>
      <c r="G664" s="3">
        <v>126</v>
      </c>
      <c r="H664" s="3" t="s">
        <v>21</v>
      </c>
      <c r="I664" s="3" t="s">
        <v>239</v>
      </c>
      <c r="J664" s="3" t="s">
        <v>240</v>
      </c>
      <c r="K664" s="3" t="s">
        <v>1998</v>
      </c>
      <c r="L664" s="3"/>
      <c r="M664" s="3"/>
    </row>
    <row r="665" spans="1:13" x14ac:dyDescent="0.25">
      <c r="A665" s="3" t="s">
        <v>3</v>
      </c>
      <c r="B665" s="3" t="s">
        <v>14</v>
      </c>
      <c r="C665" s="3" t="s">
        <v>495</v>
      </c>
      <c r="D665" s="3" t="s">
        <v>496</v>
      </c>
      <c r="E665" s="3" t="s">
        <v>51</v>
      </c>
      <c r="F665" s="3" t="s">
        <v>52</v>
      </c>
      <c r="G665" s="3">
        <v>126</v>
      </c>
      <c r="H665" s="3" t="s">
        <v>22</v>
      </c>
      <c r="I665" s="3" t="s">
        <v>239</v>
      </c>
      <c r="J665" s="3" t="s">
        <v>240</v>
      </c>
      <c r="K665" s="3" t="s">
        <v>1998</v>
      </c>
      <c r="L665" s="3"/>
      <c r="M665" s="3"/>
    </row>
    <row r="666" spans="1:13" x14ac:dyDescent="0.25">
      <c r="A666" s="3" t="s">
        <v>3</v>
      </c>
      <c r="B666" s="3" t="s">
        <v>14</v>
      </c>
      <c r="C666" s="3" t="s">
        <v>495</v>
      </c>
      <c r="D666" s="3" t="s">
        <v>496</v>
      </c>
      <c r="E666" s="3" t="s">
        <v>51</v>
      </c>
      <c r="F666" s="3" t="s">
        <v>52</v>
      </c>
      <c r="G666" s="3">
        <v>126</v>
      </c>
      <c r="H666" s="3" t="s">
        <v>21</v>
      </c>
      <c r="I666" s="3" t="s">
        <v>237</v>
      </c>
      <c r="J666" s="3" t="s">
        <v>240</v>
      </c>
      <c r="K666" s="3" t="s">
        <v>246</v>
      </c>
      <c r="L666" s="3"/>
      <c r="M666" s="3"/>
    </row>
    <row r="667" spans="1:13" x14ac:dyDescent="0.25">
      <c r="A667" s="3" t="s">
        <v>3</v>
      </c>
      <c r="B667" s="3" t="s">
        <v>14</v>
      </c>
      <c r="C667" s="3" t="s">
        <v>495</v>
      </c>
      <c r="D667" s="3" t="s">
        <v>496</v>
      </c>
      <c r="E667" s="3" t="s">
        <v>51</v>
      </c>
      <c r="F667" s="3" t="s">
        <v>52</v>
      </c>
      <c r="G667" s="3">
        <v>126</v>
      </c>
      <c r="H667" s="3" t="s">
        <v>22</v>
      </c>
      <c r="I667" s="3" t="s">
        <v>237</v>
      </c>
      <c r="J667" s="3" t="s">
        <v>240</v>
      </c>
      <c r="K667" s="3" t="s">
        <v>246</v>
      </c>
      <c r="L667" s="3"/>
      <c r="M667" s="3"/>
    </row>
    <row r="668" spans="1:13" x14ac:dyDescent="0.25">
      <c r="A668" s="3" t="s">
        <v>0</v>
      </c>
      <c r="B668" s="3" t="s">
        <v>5</v>
      </c>
      <c r="C668" s="3" t="s">
        <v>524</v>
      </c>
      <c r="D668" s="3" t="s">
        <v>525</v>
      </c>
      <c r="E668" s="3" t="s">
        <v>51</v>
      </c>
      <c r="F668" s="3" t="s">
        <v>78</v>
      </c>
      <c r="G668" s="3">
        <v>172</v>
      </c>
      <c r="H668" s="3" t="s">
        <v>22</v>
      </c>
      <c r="I668" s="3" t="s">
        <v>237</v>
      </c>
      <c r="J668" s="3" t="s">
        <v>240</v>
      </c>
      <c r="K668" s="3" t="s">
        <v>246</v>
      </c>
      <c r="L668" s="3"/>
      <c r="M668" s="3"/>
    </row>
    <row r="669" spans="1:13" x14ac:dyDescent="0.25">
      <c r="A669" s="3" t="s">
        <v>0</v>
      </c>
      <c r="B669" s="3" t="s">
        <v>5</v>
      </c>
      <c r="C669" s="3" t="s">
        <v>524</v>
      </c>
      <c r="D669" s="3" t="s">
        <v>525</v>
      </c>
      <c r="E669" s="3" t="s">
        <v>51</v>
      </c>
      <c r="F669" s="3" t="s">
        <v>78</v>
      </c>
      <c r="G669" s="3">
        <v>172</v>
      </c>
      <c r="H669" s="3" t="s">
        <v>21</v>
      </c>
      <c r="I669" s="3" t="s">
        <v>237</v>
      </c>
      <c r="J669" s="3" t="s">
        <v>240</v>
      </c>
      <c r="K669" s="3" t="s">
        <v>1997</v>
      </c>
      <c r="L669" s="3"/>
      <c r="M669" s="3"/>
    </row>
    <row r="670" spans="1:13" x14ac:dyDescent="0.25">
      <c r="A670" s="3" t="s">
        <v>0</v>
      </c>
      <c r="B670" s="3" t="s">
        <v>5</v>
      </c>
      <c r="C670" s="3" t="s">
        <v>524</v>
      </c>
      <c r="D670" s="3" t="s">
        <v>525</v>
      </c>
      <c r="E670" s="3" t="s">
        <v>51</v>
      </c>
      <c r="F670" s="3" t="s">
        <v>78</v>
      </c>
      <c r="G670" s="3">
        <v>172</v>
      </c>
      <c r="H670" s="3" t="s">
        <v>21</v>
      </c>
      <c r="I670" s="3" t="s">
        <v>239</v>
      </c>
      <c r="J670" s="3" t="s">
        <v>240</v>
      </c>
      <c r="K670" s="3" t="s">
        <v>1998</v>
      </c>
      <c r="L670" s="3"/>
      <c r="M670" s="3"/>
    </row>
    <row r="671" spans="1:13" x14ac:dyDescent="0.25">
      <c r="A671" s="3" t="s">
        <v>0</v>
      </c>
      <c r="B671" s="3" t="s">
        <v>5</v>
      </c>
      <c r="C671" s="3" t="s">
        <v>524</v>
      </c>
      <c r="D671" s="3" t="s">
        <v>525</v>
      </c>
      <c r="E671" s="3" t="s">
        <v>51</v>
      </c>
      <c r="F671" s="3" t="s">
        <v>78</v>
      </c>
      <c r="G671" s="3">
        <v>172</v>
      </c>
      <c r="H671" s="3" t="s">
        <v>22</v>
      </c>
      <c r="I671" s="3" t="s">
        <v>239</v>
      </c>
      <c r="J671" s="3" t="s">
        <v>240</v>
      </c>
      <c r="K671" s="3" t="s">
        <v>1998</v>
      </c>
      <c r="L671" s="3"/>
      <c r="M671" s="3"/>
    </row>
    <row r="672" spans="1:13" x14ac:dyDescent="0.25">
      <c r="A672" s="3" t="s">
        <v>0</v>
      </c>
      <c r="B672" s="3" t="s">
        <v>6</v>
      </c>
      <c r="C672" s="3" t="s">
        <v>527</v>
      </c>
      <c r="D672" s="3" t="s">
        <v>528</v>
      </c>
      <c r="E672" s="3" t="s">
        <v>162</v>
      </c>
      <c r="F672" s="3" t="s">
        <v>1968</v>
      </c>
      <c r="G672" s="3">
        <v>154</v>
      </c>
      <c r="H672" s="3" t="s">
        <v>22</v>
      </c>
      <c r="I672" s="3" t="s">
        <v>237</v>
      </c>
      <c r="J672" s="3" t="s">
        <v>240</v>
      </c>
      <c r="K672" s="3" t="s">
        <v>1997</v>
      </c>
      <c r="L672" s="3"/>
      <c r="M672" s="3"/>
    </row>
    <row r="673" spans="1:13" x14ac:dyDescent="0.25">
      <c r="A673" s="3" t="s">
        <v>0</v>
      </c>
      <c r="B673" s="3" t="s">
        <v>6</v>
      </c>
      <c r="C673" s="3" t="s">
        <v>527</v>
      </c>
      <c r="D673" s="3" t="s">
        <v>528</v>
      </c>
      <c r="E673" s="3" t="s">
        <v>162</v>
      </c>
      <c r="F673" s="3" t="s">
        <v>1968</v>
      </c>
      <c r="G673" s="3">
        <v>154</v>
      </c>
      <c r="H673" s="3" t="s">
        <v>21</v>
      </c>
      <c r="I673" s="3" t="s">
        <v>237</v>
      </c>
      <c r="J673" s="3" t="s">
        <v>240</v>
      </c>
      <c r="K673" s="3" t="s">
        <v>244</v>
      </c>
      <c r="L673" s="3"/>
      <c r="M673" s="3"/>
    </row>
    <row r="674" spans="1:13" x14ac:dyDescent="0.25">
      <c r="A674" s="3" t="s">
        <v>0</v>
      </c>
      <c r="B674" s="3" t="s">
        <v>6</v>
      </c>
      <c r="C674" s="3" t="s">
        <v>527</v>
      </c>
      <c r="D674" s="3" t="s">
        <v>528</v>
      </c>
      <c r="E674" s="3" t="s">
        <v>162</v>
      </c>
      <c r="F674" s="3" t="s">
        <v>1968</v>
      </c>
      <c r="G674" s="3">
        <v>154</v>
      </c>
      <c r="H674" s="3" t="s">
        <v>21</v>
      </c>
      <c r="I674" s="3" t="s">
        <v>239</v>
      </c>
      <c r="J674" s="3" t="s">
        <v>240</v>
      </c>
      <c r="K674" s="3" t="s">
        <v>1998</v>
      </c>
      <c r="L674" s="3"/>
      <c r="M674" s="3"/>
    </row>
    <row r="675" spans="1:13" x14ac:dyDescent="0.25">
      <c r="A675" s="3" t="s">
        <v>0</v>
      </c>
      <c r="B675" s="3" t="s">
        <v>6</v>
      </c>
      <c r="C675" s="3" t="s">
        <v>527</v>
      </c>
      <c r="D675" s="3" t="s">
        <v>528</v>
      </c>
      <c r="E675" s="3" t="s">
        <v>162</v>
      </c>
      <c r="F675" s="3" t="s">
        <v>1968</v>
      </c>
      <c r="G675" s="3">
        <v>154</v>
      </c>
      <c r="H675" s="3" t="s">
        <v>22</v>
      </c>
      <c r="I675" s="3" t="s">
        <v>239</v>
      </c>
      <c r="J675" s="3" t="s">
        <v>240</v>
      </c>
      <c r="K675" s="3" t="s">
        <v>1998</v>
      </c>
      <c r="L675" s="3"/>
      <c r="M675" s="3"/>
    </row>
    <row r="676" spans="1:13" x14ac:dyDescent="0.25">
      <c r="A676" s="3" t="s">
        <v>0</v>
      </c>
      <c r="B676" s="3" t="s">
        <v>5</v>
      </c>
      <c r="C676" s="3" t="s">
        <v>535</v>
      </c>
      <c r="D676" s="3" t="s">
        <v>536</v>
      </c>
      <c r="E676" s="3" t="s">
        <v>162</v>
      </c>
      <c r="F676" s="3" t="s">
        <v>1968</v>
      </c>
      <c r="G676" s="3">
        <v>136</v>
      </c>
      <c r="H676" s="3" t="s">
        <v>22</v>
      </c>
      <c r="I676" s="3" t="s">
        <v>239</v>
      </c>
      <c r="J676" s="3" t="s">
        <v>238</v>
      </c>
      <c r="K676" s="3" t="s">
        <v>1998</v>
      </c>
      <c r="L676" s="3"/>
      <c r="M676" s="3"/>
    </row>
    <row r="677" spans="1:13" x14ac:dyDescent="0.25">
      <c r="A677" s="3" t="s">
        <v>0</v>
      </c>
      <c r="B677" s="3" t="s">
        <v>5</v>
      </c>
      <c r="C677" s="3" t="s">
        <v>535</v>
      </c>
      <c r="D677" s="3" t="s">
        <v>536</v>
      </c>
      <c r="E677" s="3" t="s">
        <v>162</v>
      </c>
      <c r="F677" s="3" t="s">
        <v>1968</v>
      </c>
      <c r="G677" s="3">
        <v>136</v>
      </c>
      <c r="H677" s="3" t="s">
        <v>22</v>
      </c>
      <c r="I677" s="3" t="s">
        <v>237</v>
      </c>
      <c r="J677" s="3" t="s">
        <v>238</v>
      </c>
      <c r="K677" s="3" t="s">
        <v>1997</v>
      </c>
      <c r="L677" s="3"/>
      <c r="M677" s="3"/>
    </row>
    <row r="678" spans="1:13" x14ac:dyDescent="0.25">
      <c r="A678" s="3" t="s">
        <v>0</v>
      </c>
      <c r="B678" s="3" t="s">
        <v>5</v>
      </c>
      <c r="C678" s="3" t="s">
        <v>524</v>
      </c>
      <c r="D678" s="3" t="s">
        <v>525</v>
      </c>
      <c r="E678" s="3" t="s">
        <v>51</v>
      </c>
      <c r="F678" s="3" t="s">
        <v>78</v>
      </c>
      <c r="G678" s="3">
        <v>172</v>
      </c>
      <c r="H678" s="3" t="s">
        <v>21</v>
      </c>
      <c r="I678" s="3" t="s">
        <v>239</v>
      </c>
      <c r="J678" s="3" t="s">
        <v>238</v>
      </c>
      <c r="K678" s="3" t="s">
        <v>246</v>
      </c>
      <c r="L678" s="3"/>
      <c r="M678" s="3"/>
    </row>
    <row r="679" spans="1:13" x14ac:dyDescent="0.25">
      <c r="A679" s="3" t="s">
        <v>0</v>
      </c>
      <c r="B679" s="3" t="s">
        <v>5</v>
      </c>
      <c r="C679" s="3" t="s">
        <v>524</v>
      </c>
      <c r="D679" s="3" t="s">
        <v>525</v>
      </c>
      <c r="E679" s="3" t="s">
        <v>51</v>
      </c>
      <c r="F679" s="3" t="s">
        <v>78</v>
      </c>
      <c r="G679" s="3">
        <v>172</v>
      </c>
      <c r="H679" s="3" t="s">
        <v>21</v>
      </c>
      <c r="I679" s="3" t="s">
        <v>237</v>
      </c>
      <c r="J679" s="3" t="s">
        <v>238</v>
      </c>
      <c r="K679" s="3" t="s">
        <v>1997</v>
      </c>
      <c r="L679" s="3"/>
      <c r="M679" s="3"/>
    </row>
    <row r="680" spans="1:13" x14ac:dyDescent="0.25">
      <c r="A680" s="3" t="s">
        <v>0</v>
      </c>
      <c r="B680" s="3" t="s">
        <v>5</v>
      </c>
      <c r="C680" s="3" t="s">
        <v>524</v>
      </c>
      <c r="D680" s="3" t="s">
        <v>525</v>
      </c>
      <c r="E680" s="3" t="s">
        <v>51</v>
      </c>
      <c r="F680" s="3" t="s">
        <v>78</v>
      </c>
      <c r="G680" s="3">
        <v>172</v>
      </c>
      <c r="H680" s="3" t="s">
        <v>22</v>
      </c>
      <c r="I680" s="3" t="s">
        <v>239</v>
      </c>
      <c r="J680" s="3" t="s">
        <v>238</v>
      </c>
      <c r="K680" s="3" t="s">
        <v>246</v>
      </c>
      <c r="L680" s="3"/>
      <c r="M680" s="3"/>
    </row>
    <row r="681" spans="1:13" x14ac:dyDescent="0.25">
      <c r="A681" s="3" t="s">
        <v>0</v>
      </c>
      <c r="B681" s="3" t="s">
        <v>5</v>
      </c>
      <c r="C681" s="3" t="s">
        <v>524</v>
      </c>
      <c r="D681" s="3" t="s">
        <v>525</v>
      </c>
      <c r="E681" s="3" t="s">
        <v>51</v>
      </c>
      <c r="F681" s="3" t="s">
        <v>78</v>
      </c>
      <c r="G681" s="3">
        <v>172</v>
      </c>
      <c r="H681" s="3" t="s">
        <v>22</v>
      </c>
      <c r="I681" s="3" t="s">
        <v>237</v>
      </c>
      <c r="J681" s="3" t="s">
        <v>238</v>
      </c>
      <c r="K681" s="3" t="s">
        <v>1997</v>
      </c>
      <c r="L681" s="3"/>
      <c r="M681" s="3"/>
    </row>
    <row r="682" spans="1:13" x14ac:dyDescent="0.25">
      <c r="A682" s="3" t="s">
        <v>0</v>
      </c>
      <c r="B682" s="3" t="s">
        <v>6</v>
      </c>
      <c r="C682" s="3" t="s">
        <v>527</v>
      </c>
      <c r="D682" s="3" t="s">
        <v>528</v>
      </c>
      <c r="E682" s="3" t="s">
        <v>162</v>
      </c>
      <c r="F682" s="3" t="s">
        <v>1968</v>
      </c>
      <c r="G682" s="3">
        <v>154</v>
      </c>
      <c r="H682" s="3" t="s">
        <v>21</v>
      </c>
      <c r="I682" s="3" t="s">
        <v>239</v>
      </c>
      <c r="J682" s="3" t="s">
        <v>238</v>
      </c>
      <c r="K682" s="3" t="s">
        <v>1997</v>
      </c>
      <c r="L682" s="3"/>
      <c r="M682" s="3"/>
    </row>
    <row r="683" spans="1:13" x14ac:dyDescent="0.25">
      <c r="A683" s="3" t="s">
        <v>0</v>
      </c>
      <c r="B683" s="3" t="s">
        <v>6</v>
      </c>
      <c r="C683" s="3" t="s">
        <v>527</v>
      </c>
      <c r="D683" s="3" t="s">
        <v>528</v>
      </c>
      <c r="E683" s="3" t="s">
        <v>162</v>
      </c>
      <c r="F683" s="3" t="s">
        <v>1968</v>
      </c>
      <c r="G683" s="3">
        <v>154</v>
      </c>
      <c r="H683" s="3" t="s">
        <v>21</v>
      </c>
      <c r="I683" s="3" t="s">
        <v>237</v>
      </c>
      <c r="J683" s="3" t="s">
        <v>238</v>
      </c>
      <c r="K683" s="3" t="s">
        <v>247</v>
      </c>
      <c r="L683" s="3"/>
      <c r="M683" s="3"/>
    </row>
    <row r="684" spans="1:13" x14ac:dyDescent="0.25">
      <c r="A684" s="3" t="s">
        <v>0</v>
      </c>
      <c r="B684" s="3" t="s">
        <v>6</v>
      </c>
      <c r="C684" s="3" t="s">
        <v>527</v>
      </c>
      <c r="D684" s="3" t="s">
        <v>528</v>
      </c>
      <c r="E684" s="3" t="s">
        <v>162</v>
      </c>
      <c r="F684" s="3" t="s">
        <v>1968</v>
      </c>
      <c r="G684" s="3">
        <v>154</v>
      </c>
      <c r="H684" s="3" t="s">
        <v>22</v>
      </c>
      <c r="I684" s="3" t="s">
        <v>239</v>
      </c>
      <c r="J684" s="3" t="s">
        <v>238</v>
      </c>
      <c r="K684" s="3" t="s">
        <v>1997</v>
      </c>
      <c r="L684" s="3"/>
      <c r="M684" s="3"/>
    </row>
    <row r="685" spans="1:13" x14ac:dyDescent="0.25">
      <c r="A685" s="3" t="s">
        <v>0</v>
      </c>
      <c r="B685" s="3" t="s">
        <v>6</v>
      </c>
      <c r="C685" s="3" t="s">
        <v>527</v>
      </c>
      <c r="D685" s="3" t="s">
        <v>528</v>
      </c>
      <c r="E685" s="3" t="s">
        <v>162</v>
      </c>
      <c r="F685" s="3" t="s">
        <v>1968</v>
      </c>
      <c r="G685" s="3">
        <v>154</v>
      </c>
      <c r="H685" s="3" t="s">
        <v>22</v>
      </c>
      <c r="I685" s="3" t="s">
        <v>237</v>
      </c>
      <c r="J685" s="3" t="s">
        <v>238</v>
      </c>
      <c r="K685" s="3" t="s">
        <v>247</v>
      </c>
      <c r="L685" s="3"/>
      <c r="M685" s="3"/>
    </row>
    <row r="686" spans="1:13" x14ac:dyDescent="0.25">
      <c r="A686" s="3" t="s">
        <v>0</v>
      </c>
      <c r="B686" s="3" t="s">
        <v>5</v>
      </c>
      <c r="C686" s="3" t="s">
        <v>540</v>
      </c>
      <c r="D686" s="3" t="s">
        <v>541</v>
      </c>
      <c r="E686" s="3" t="s">
        <v>162</v>
      </c>
      <c r="F686" s="3" t="s">
        <v>1968</v>
      </c>
      <c r="G686" s="3">
        <v>680</v>
      </c>
      <c r="H686" s="3" t="s">
        <v>21</v>
      </c>
      <c r="I686" s="3" t="s">
        <v>239</v>
      </c>
      <c r="J686" s="3" t="s">
        <v>238</v>
      </c>
      <c r="K686" s="3" t="s">
        <v>1997</v>
      </c>
      <c r="L686" s="3"/>
      <c r="M686" s="3"/>
    </row>
    <row r="687" spans="1:13" x14ac:dyDescent="0.25">
      <c r="A687" s="3" t="s">
        <v>0</v>
      </c>
      <c r="B687" s="3" t="s">
        <v>5</v>
      </c>
      <c r="C687" s="3" t="s">
        <v>540</v>
      </c>
      <c r="D687" s="3" t="s">
        <v>541</v>
      </c>
      <c r="E687" s="3" t="s">
        <v>162</v>
      </c>
      <c r="F687" s="3" t="s">
        <v>1968</v>
      </c>
      <c r="G687" s="3">
        <v>680</v>
      </c>
      <c r="H687" s="3" t="s">
        <v>21</v>
      </c>
      <c r="I687" s="3" t="s">
        <v>237</v>
      </c>
      <c r="J687" s="3" t="s">
        <v>238</v>
      </c>
      <c r="K687" s="3" t="s">
        <v>1999</v>
      </c>
      <c r="L687" s="3"/>
      <c r="M687" s="3"/>
    </row>
    <row r="688" spans="1:13" x14ac:dyDescent="0.25">
      <c r="A688" s="3" t="s">
        <v>0</v>
      </c>
      <c r="B688" s="3" t="s">
        <v>5</v>
      </c>
      <c r="C688" s="3" t="s">
        <v>540</v>
      </c>
      <c r="D688" s="3" t="s">
        <v>541</v>
      </c>
      <c r="E688" s="3" t="s">
        <v>162</v>
      </c>
      <c r="F688" s="3" t="s">
        <v>1968</v>
      </c>
      <c r="G688" s="3">
        <v>680</v>
      </c>
      <c r="H688" s="3" t="s">
        <v>22</v>
      </c>
      <c r="I688" s="3" t="s">
        <v>239</v>
      </c>
      <c r="J688" s="3" t="s">
        <v>238</v>
      </c>
      <c r="K688" s="3" t="s">
        <v>1997</v>
      </c>
      <c r="L688" s="3"/>
      <c r="M688" s="3"/>
    </row>
    <row r="689" spans="1:13" x14ac:dyDescent="0.25">
      <c r="A689" s="3" t="s">
        <v>0</v>
      </c>
      <c r="B689" s="3" t="s">
        <v>5</v>
      </c>
      <c r="C689" s="3" t="s">
        <v>540</v>
      </c>
      <c r="D689" s="3" t="s">
        <v>541</v>
      </c>
      <c r="E689" s="3" t="s">
        <v>162</v>
      </c>
      <c r="F689" s="3" t="s">
        <v>1968</v>
      </c>
      <c r="G689" s="3">
        <v>680</v>
      </c>
      <c r="H689" s="3" t="s">
        <v>22</v>
      </c>
      <c r="I689" s="3" t="s">
        <v>237</v>
      </c>
      <c r="J689" s="3" t="s">
        <v>238</v>
      </c>
      <c r="K689" s="3" t="s">
        <v>1998</v>
      </c>
      <c r="L689" s="3"/>
      <c r="M689" s="3"/>
    </row>
    <row r="690" spans="1:13" x14ac:dyDescent="0.25">
      <c r="A690" s="3" t="s">
        <v>0</v>
      </c>
      <c r="B690" s="3" t="s">
        <v>5</v>
      </c>
      <c r="C690" s="3" t="s">
        <v>537</v>
      </c>
      <c r="D690" s="3" t="s">
        <v>538</v>
      </c>
      <c r="E690" s="3" t="s">
        <v>162</v>
      </c>
      <c r="F690" s="3" t="s">
        <v>1968</v>
      </c>
      <c r="G690" s="3">
        <v>191</v>
      </c>
      <c r="H690" s="3" t="s">
        <v>21</v>
      </c>
      <c r="I690" s="3" t="s">
        <v>239</v>
      </c>
      <c r="J690" s="3" t="s">
        <v>238</v>
      </c>
      <c r="K690" s="3" t="s">
        <v>1997</v>
      </c>
      <c r="L690" s="3"/>
      <c r="M690" s="3"/>
    </row>
    <row r="691" spans="1:13" x14ac:dyDescent="0.25">
      <c r="A691" s="3" t="s">
        <v>0</v>
      </c>
      <c r="B691" s="3" t="s">
        <v>5</v>
      </c>
      <c r="C691" s="3" t="s">
        <v>537</v>
      </c>
      <c r="D691" s="3" t="s">
        <v>538</v>
      </c>
      <c r="E691" s="3" t="s">
        <v>162</v>
      </c>
      <c r="F691" s="3" t="s">
        <v>1968</v>
      </c>
      <c r="G691" s="3">
        <v>191</v>
      </c>
      <c r="H691" s="3" t="s">
        <v>21</v>
      </c>
      <c r="I691" s="3" t="s">
        <v>237</v>
      </c>
      <c r="J691" s="3" t="s">
        <v>238</v>
      </c>
      <c r="K691" s="3" t="s">
        <v>1999</v>
      </c>
      <c r="L691" s="3"/>
      <c r="M691" s="3"/>
    </row>
    <row r="692" spans="1:13" x14ac:dyDescent="0.25">
      <c r="A692" s="3" t="s">
        <v>0</v>
      </c>
      <c r="B692" s="3" t="s">
        <v>5</v>
      </c>
      <c r="C692" s="3" t="s">
        <v>537</v>
      </c>
      <c r="D692" s="3" t="s">
        <v>538</v>
      </c>
      <c r="E692" s="3" t="s">
        <v>162</v>
      </c>
      <c r="F692" s="3" t="s">
        <v>1968</v>
      </c>
      <c r="G692" s="3">
        <v>191</v>
      </c>
      <c r="H692" s="3" t="s">
        <v>22</v>
      </c>
      <c r="I692" s="3" t="s">
        <v>239</v>
      </c>
      <c r="J692" s="3" t="s">
        <v>238</v>
      </c>
      <c r="K692" s="3" t="s">
        <v>1997</v>
      </c>
      <c r="L692" s="3"/>
      <c r="M692" s="3"/>
    </row>
    <row r="693" spans="1:13" x14ac:dyDescent="0.25">
      <c r="A693" s="3" t="s">
        <v>0</v>
      </c>
      <c r="B693" s="3" t="s">
        <v>5</v>
      </c>
      <c r="C693" s="3" t="s">
        <v>537</v>
      </c>
      <c r="D693" s="3" t="s">
        <v>538</v>
      </c>
      <c r="E693" s="3" t="s">
        <v>162</v>
      </c>
      <c r="F693" s="3" t="s">
        <v>1968</v>
      </c>
      <c r="G693" s="3">
        <v>191</v>
      </c>
      <c r="H693" s="3" t="s">
        <v>22</v>
      </c>
      <c r="I693" s="3" t="s">
        <v>237</v>
      </c>
      <c r="J693" s="3" t="s">
        <v>238</v>
      </c>
      <c r="K693" s="3" t="s">
        <v>1999</v>
      </c>
      <c r="L693" s="3"/>
      <c r="M693" s="3"/>
    </row>
    <row r="694" spans="1:13" x14ac:dyDescent="0.25">
      <c r="A694" s="3" t="s">
        <v>0</v>
      </c>
      <c r="B694" s="3" t="s">
        <v>5</v>
      </c>
      <c r="C694" s="3" t="s">
        <v>540</v>
      </c>
      <c r="D694" s="3" t="s">
        <v>541</v>
      </c>
      <c r="E694" s="3" t="s">
        <v>162</v>
      </c>
      <c r="F694" s="3" t="s">
        <v>1968</v>
      </c>
      <c r="G694" s="3">
        <v>680</v>
      </c>
      <c r="H694" s="3" t="s">
        <v>21</v>
      </c>
      <c r="I694" s="3" t="s">
        <v>239</v>
      </c>
      <c r="J694" s="3" t="s">
        <v>240</v>
      </c>
      <c r="K694" s="3" t="s">
        <v>1998</v>
      </c>
      <c r="L694" s="3"/>
      <c r="M694" s="3"/>
    </row>
    <row r="695" spans="1:13" x14ac:dyDescent="0.25">
      <c r="A695" s="3" t="s">
        <v>0</v>
      </c>
      <c r="B695" s="3" t="s">
        <v>5</v>
      </c>
      <c r="C695" s="3" t="s">
        <v>540</v>
      </c>
      <c r="D695" s="3" t="s">
        <v>541</v>
      </c>
      <c r="E695" s="3" t="s">
        <v>162</v>
      </c>
      <c r="F695" s="3" t="s">
        <v>1968</v>
      </c>
      <c r="G695" s="3">
        <v>680</v>
      </c>
      <c r="H695" s="3" t="s">
        <v>22</v>
      </c>
      <c r="I695" s="3" t="s">
        <v>237</v>
      </c>
      <c r="J695" s="3" t="s">
        <v>240</v>
      </c>
      <c r="K695" s="3" t="s">
        <v>243</v>
      </c>
      <c r="L695" s="3"/>
      <c r="M695" s="3"/>
    </row>
    <row r="696" spans="1:13" x14ac:dyDescent="0.25">
      <c r="A696" s="3" t="s">
        <v>0</v>
      </c>
      <c r="B696" s="3" t="s">
        <v>5</v>
      </c>
      <c r="C696" s="3" t="s">
        <v>540</v>
      </c>
      <c r="D696" s="3" t="s">
        <v>541</v>
      </c>
      <c r="E696" s="3" t="s">
        <v>162</v>
      </c>
      <c r="F696" s="3" t="s">
        <v>1968</v>
      </c>
      <c r="G696" s="3">
        <v>680</v>
      </c>
      <c r="H696" s="3" t="s">
        <v>21</v>
      </c>
      <c r="I696" s="3" t="s">
        <v>237</v>
      </c>
      <c r="J696" s="3" t="s">
        <v>240</v>
      </c>
      <c r="K696" s="3" t="s">
        <v>243</v>
      </c>
      <c r="L696" s="3"/>
      <c r="M696" s="3"/>
    </row>
    <row r="697" spans="1:13" x14ac:dyDescent="0.25">
      <c r="A697" s="3" t="s">
        <v>0</v>
      </c>
      <c r="B697" s="3" t="s">
        <v>5</v>
      </c>
      <c r="C697" s="3" t="s">
        <v>540</v>
      </c>
      <c r="D697" s="3" t="s">
        <v>541</v>
      </c>
      <c r="E697" s="3" t="s">
        <v>162</v>
      </c>
      <c r="F697" s="3" t="s">
        <v>1968</v>
      </c>
      <c r="G697" s="3">
        <v>680</v>
      </c>
      <c r="H697" s="3" t="s">
        <v>22</v>
      </c>
      <c r="I697" s="3" t="s">
        <v>239</v>
      </c>
      <c r="J697" s="3" t="s">
        <v>240</v>
      </c>
      <c r="K697" s="3" t="s">
        <v>1998</v>
      </c>
      <c r="L697" s="3"/>
      <c r="M697" s="3"/>
    </row>
    <row r="698" spans="1:13" x14ac:dyDescent="0.25">
      <c r="A698" s="3" t="s">
        <v>0</v>
      </c>
      <c r="B698" s="3" t="s">
        <v>5</v>
      </c>
      <c r="C698" s="3" t="s">
        <v>535</v>
      </c>
      <c r="D698" s="3" t="s">
        <v>536</v>
      </c>
      <c r="E698" s="3" t="s">
        <v>162</v>
      </c>
      <c r="F698" s="3" t="s">
        <v>1968</v>
      </c>
      <c r="G698" s="3">
        <v>136</v>
      </c>
      <c r="H698" s="3" t="s">
        <v>21</v>
      </c>
      <c r="I698" s="3" t="s">
        <v>239</v>
      </c>
      <c r="J698" s="3" t="s">
        <v>240</v>
      </c>
      <c r="K698" s="3" t="s">
        <v>1998</v>
      </c>
      <c r="L698" s="3"/>
      <c r="M698" s="3"/>
    </row>
    <row r="699" spans="1:13" x14ac:dyDescent="0.25">
      <c r="A699" s="3" t="s">
        <v>0</v>
      </c>
      <c r="B699" s="3" t="s">
        <v>5</v>
      </c>
      <c r="C699" s="3" t="s">
        <v>535</v>
      </c>
      <c r="D699" s="3" t="s">
        <v>536</v>
      </c>
      <c r="E699" s="3" t="s">
        <v>162</v>
      </c>
      <c r="F699" s="3" t="s">
        <v>1968</v>
      </c>
      <c r="G699" s="3">
        <v>136</v>
      </c>
      <c r="H699" s="3" t="s">
        <v>22</v>
      </c>
      <c r="I699" s="3" t="s">
        <v>237</v>
      </c>
      <c r="J699" s="3" t="s">
        <v>240</v>
      </c>
      <c r="K699" s="3" t="s">
        <v>241</v>
      </c>
      <c r="L699" s="3"/>
      <c r="M699" s="3"/>
    </row>
    <row r="700" spans="1:13" x14ac:dyDescent="0.25">
      <c r="A700" s="3" t="s">
        <v>0</v>
      </c>
      <c r="B700" s="3" t="s">
        <v>5</v>
      </c>
      <c r="C700" s="3" t="s">
        <v>535</v>
      </c>
      <c r="D700" s="3" t="s">
        <v>536</v>
      </c>
      <c r="E700" s="3" t="s">
        <v>162</v>
      </c>
      <c r="F700" s="3" t="s">
        <v>1968</v>
      </c>
      <c r="G700" s="3">
        <v>136</v>
      </c>
      <c r="H700" s="3" t="s">
        <v>21</v>
      </c>
      <c r="I700" s="3" t="s">
        <v>237</v>
      </c>
      <c r="J700" s="3" t="s">
        <v>240</v>
      </c>
      <c r="K700" s="3" t="s">
        <v>241</v>
      </c>
      <c r="L700" s="3"/>
      <c r="M700" s="3"/>
    </row>
    <row r="701" spans="1:13" x14ac:dyDescent="0.25">
      <c r="A701" s="3" t="s">
        <v>0</v>
      </c>
      <c r="B701" s="3" t="s">
        <v>5</v>
      </c>
      <c r="C701" s="3" t="s">
        <v>535</v>
      </c>
      <c r="D701" s="3" t="s">
        <v>536</v>
      </c>
      <c r="E701" s="3" t="s">
        <v>162</v>
      </c>
      <c r="F701" s="3" t="s">
        <v>1968</v>
      </c>
      <c r="G701" s="3">
        <v>136</v>
      </c>
      <c r="H701" s="3" t="s">
        <v>22</v>
      </c>
      <c r="I701" s="3" t="s">
        <v>239</v>
      </c>
      <c r="J701" s="3" t="s">
        <v>240</v>
      </c>
      <c r="K701" s="3" t="s">
        <v>1998</v>
      </c>
      <c r="L701" s="3"/>
      <c r="M701" s="3"/>
    </row>
    <row r="702" spans="1:13" x14ac:dyDescent="0.25">
      <c r="A702" s="3" t="s">
        <v>0</v>
      </c>
      <c r="B702" s="3" t="s">
        <v>5</v>
      </c>
      <c r="C702" s="3" t="s">
        <v>537</v>
      </c>
      <c r="D702" s="3" t="s">
        <v>538</v>
      </c>
      <c r="E702" s="3" t="s">
        <v>162</v>
      </c>
      <c r="F702" s="3" t="s">
        <v>1968</v>
      </c>
      <c r="G702" s="3">
        <v>191</v>
      </c>
      <c r="H702" s="3" t="s">
        <v>22</v>
      </c>
      <c r="I702" s="3" t="s">
        <v>237</v>
      </c>
      <c r="J702" s="3" t="s">
        <v>240</v>
      </c>
      <c r="K702" s="3" t="s">
        <v>243</v>
      </c>
      <c r="L702" s="3"/>
      <c r="M702" s="3"/>
    </row>
    <row r="703" spans="1:13" x14ac:dyDescent="0.25">
      <c r="A703" s="3" t="s">
        <v>0</v>
      </c>
      <c r="B703" s="3" t="s">
        <v>5</v>
      </c>
      <c r="C703" s="3" t="s">
        <v>537</v>
      </c>
      <c r="D703" s="3" t="s">
        <v>538</v>
      </c>
      <c r="E703" s="3" t="s">
        <v>162</v>
      </c>
      <c r="F703" s="3" t="s">
        <v>1968</v>
      </c>
      <c r="G703" s="3">
        <v>191</v>
      </c>
      <c r="H703" s="3" t="s">
        <v>21</v>
      </c>
      <c r="I703" s="3" t="s">
        <v>237</v>
      </c>
      <c r="J703" s="3" t="s">
        <v>240</v>
      </c>
      <c r="K703" s="3" t="s">
        <v>243</v>
      </c>
      <c r="L703" s="3"/>
      <c r="M703" s="3"/>
    </row>
    <row r="704" spans="1:13" x14ac:dyDescent="0.25">
      <c r="A704" s="3" t="s">
        <v>0</v>
      </c>
      <c r="B704" s="3" t="s">
        <v>5</v>
      </c>
      <c r="C704" s="3" t="s">
        <v>537</v>
      </c>
      <c r="D704" s="3" t="s">
        <v>538</v>
      </c>
      <c r="E704" s="3" t="s">
        <v>162</v>
      </c>
      <c r="F704" s="3" t="s">
        <v>1968</v>
      </c>
      <c r="G704" s="3">
        <v>191</v>
      </c>
      <c r="H704" s="3" t="s">
        <v>21</v>
      </c>
      <c r="I704" s="3" t="s">
        <v>239</v>
      </c>
      <c r="J704" s="3" t="s">
        <v>240</v>
      </c>
      <c r="K704" s="3" t="s">
        <v>1997</v>
      </c>
      <c r="L704" s="3"/>
      <c r="M704" s="3"/>
    </row>
    <row r="705" spans="1:13" x14ac:dyDescent="0.25">
      <c r="A705" s="3" t="s">
        <v>0</v>
      </c>
      <c r="B705" s="3" t="s">
        <v>5</v>
      </c>
      <c r="C705" s="3" t="s">
        <v>537</v>
      </c>
      <c r="D705" s="3" t="s">
        <v>538</v>
      </c>
      <c r="E705" s="3" t="s">
        <v>162</v>
      </c>
      <c r="F705" s="3" t="s">
        <v>1968</v>
      </c>
      <c r="G705" s="3">
        <v>191</v>
      </c>
      <c r="H705" s="3" t="s">
        <v>22</v>
      </c>
      <c r="I705" s="3" t="s">
        <v>239</v>
      </c>
      <c r="J705" s="3" t="s">
        <v>240</v>
      </c>
      <c r="K705" s="3" t="s">
        <v>1997</v>
      </c>
      <c r="L705" s="3"/>
      <c r="M705" s="3"/>
    </row>
    <row r="706" spans="1:13" x14ac:dyDescent="0.25">
      <c r="A706" s="3" t="s">
        <v>0</v>
      </c>
      <c r="B706" s="3" t="s">
        <v>5</v>
      </c>
      <c r="C706" s="3" t="s">
        <v>535</v>
      </c>
      <c r="D706" s="3" t="s">
        <v>536</v>
      </c>
      <c r="E706" s="3" t="s">
        <v>162</v>
      </c>
      <c r="F706" s="3" t="s">
        <v>1968</v>
      </c>
      <c r="G706" s="3">
        <v>136</v>
      </c>
      <c r="H706" s="3" t="s">
        <v>21</v>
      </c>
      <c r="I706" s="3" t="s">
        <v>239</v>
      </c>
      <c r="J706" s="3" t="s">
        <v>238</v>
      </c>
      <c r="K706" s="3" t="s">
        <v>1998</v>
      </c>
      <c r="L706" s="3"/>
      <c r="M706" s="3"/>
    </row>
    <row r="707" spans="1:13" x14ac:dyDescent="0.25">
      <c r="A707" s="3" t="s">
        <v>0</v>
      </c>
      <c r="B707" s="3" t="s">
        <v>5</v>
      </c>
      <c r="C707" s="3" t="s">
        <v>535</v>
      </c>
      <c r="D707" s="3" t="s">
        <v>536</v>
      </c>
      <c r="E707" s="3" t="s">
        <v>162</v>
      </c>
      <c r="F707" s="3" t="s">
        <v>1968</v>
      </c>
      <c r="G707" s="3">
        <v>136</v>
      </c>
      <c r="H707" s="3" t="s">
        <v>21</v>
      </c>
      <c r="I707" s="3" t="s">
        <v>237</v>
      </c>
      <c r="J707" s="3" t="s">
        <v>238</v>
      </c>
      <c r="K707" s="3" t="s">
        <v>241</v>
      </c>
      <c r="L707" s="3"/>
      <c r="M707" s="3"/>
    </row>
    <row r="708" spans="1:13" x14ac:dyDescent="0.25">
      <c r="A708" s="3" t="s">
        <v>0</v>
      </c>
      <c r="B708" s="3" t="s">
        <v>8</v>
      </c>
      <c r="C708" s="3" t="s">
        <v>465</v>
      </c>
      <c r="D708" s="3" t="s">
        <v>466</v>
      </c>
      <c r="E708" s="3" t="s">
        <v>162</v>
      </c>
      <c r="F708" s="3" t="s">
        <v>78</v>
      </c>
      <c r="G708" s="3">
        <v>662</v>
      </c>
      <c r="H708" s="3" t="s">
        <v>22</v>
      </c>
      <c r="I708" s="3" t="s">
        <v>239</v>
      </c>
      <c r="J708" s="3" t="s">
        <v>240</v>
      </c>
      <c r="K708" s="3"/>
      <c r="L708" s="3"/>
      <c r="M708" s="3"/>
    </row>
    <row r="709" spans="1:13" x14ac:dyDescent="0.25">
      <c r="A709" s="3" t="s">
        <v>0</v>
      </c>
      <c r="B709" s="3" t="s">
        <v>8</v>
      </c>
      <c r="C709" s="3" t="s">
        <v>461</v>
      </c>
      <c r="D709" s="3" t="s">
        <v>462</v>
      </c>
      <c r="E709" s="3" t="s">
        <v>162</v>
      </c>
      <c r="F709" s="3" t="s">
        <v>78</v>
      </c>
      <c r="G709" s="3">
        <v>116</v>
      </c>
      <c r="H709" s="3" t="s">
        <v>21</v>
      </c>
      <c r="I709" s="3" t="s">
        <v>239</v>
      </c>
      <c r="J709" s="3" t="s">
        <v>240</v>
      </c>
      <c r="K709" s="3" t="s">
        <v>246</v>
      </c>
      <c r="L709" s="3"/>
      <c r="M709" s="3"/>
    </row>
    <row r="710" spans="1:13" x14ac:dyDescent="0.25">
      <c r="A710" s="3" t="s">
        <v>0</v>
      </c>
      <c r="B710" s="3" t="s">
        <v>8</v>
      </c>
      <c r="C710" s="3" t="s">
        <v>461</v>
      </c>
      <c r="D710" s="3" t="s">
        <v>462</v>
      </c>
      <c r="E710" s="3" t="s">
        <v>162</v>
      </c>
      <c r="F710" s="3" t="s">
        <v>78</v>
      </c>
      <c r="G710" s="3">
        <v>116</v>
      </c>
      <c r="H710" s="3" t="s">
        <v>22</v>
      </c>
      <c r="I710" s="3" t="s">
        <v>237</v>
      </c>
      <c r="J710" s="3" t="s">
        <v>240</v>
      </c>
      <c r="K710" s="3" t="s">
        <v>1997</v>
      </c>
      <c r="L710" s="3"/>
      <c r="M710" s="3"/>
    </row>
    <row r="711" spans="1:13" x14ac:dyDescent="0.25">
      <c r="A711" s="3" t="s">
        <v>0</v>
      </c>
      <c r="B711" s="3" t="s">
        <v>8</v>
      </c>
      <c r="C711" s="3" t="s">
        <v>461</v>
      </c>
      <c r="D711" s="3" t="s">
        <v>462</v>
      </c>
      <c r="E711" s="3" t="s">
        <v>162</v>
      </c>
      <c r="F711" s="3" t="s">
        <v>78</v>
      </c>
      <c r="G711" s="3">
        <v>116</v>
      </c>
      <c r="H711" s="3" t="s">
        <v>21</v>
      </c>
      <c r="I711" s="3" t="s">
        <v>237</v>
      </c>
      <c r="J711" s="3" t="s">
        <v>240</v>
      </c>
      <c r="K711" s="3" t="s">
        <v>1997</v>
      </c>
      <c r="L711" s="3"/>
      <c r="M711" s="3"/>
    </row>
    <row r="712" spans="1:13" x14ac:dyDescent="0.25">
      <c r="A712" s="3" t="s">
        <v>0</v>
      </c>
      <c r="B712" s="3" t="s">
        <v>8</v>
      </c>
      <c r="C712" s="3" t="s">
        <v>461</v>
      </c>
      <c r="D712" s="3" t="s">
        <v>462</v>
      </c>
      <c r="E712" s="3" t="s">
        <v>162</v>
      </c>
      <c r="F712" s="3" t="s">
        <v>78</v>
      </c>
      <c r="G712" s="3">
        <v>116</v>
      </c>
      <c r="H712" s="3" t="s">
        <v>22</v>
      </c>
      <c r="I712" s="3" t="s">
        <v>239</v>
      </c>
      <c r="J712" s="3" t="s">
        <v>240</v>
      </c>
      <c r="K712" s="3" t="s">
        <v>1997</v>
      </c>
      <c r="L712" s="3"/>
      <c r="M712" s="3"/>
    </row>
    <row r="713" spans="1:13" x14ac:dyDescent="0.25">
      <c r="A713" s="3" t="s">
        <v>0</v>
      </c>
      <c r="B713" s="3" t="s">
        <v>5</v>
      </c>
      <c r="C713" s="3" t="s">
        <v>441</v>
      </c>
      <c r="D713" s="3" t="s">
        <v>442</v>
      </c>
      <c r="E713" s="3" t="s">
        <v>162</v>
      </c>
      <c r="F713" s="3" t="s">
        <v>78</v>
      </c>
      <c r="G713" s="3">
        <v>90</v>
      </c>
      <c r="H713" s="3" t="s">
        <v>22</v>
      </c>
      <c r="I713" s="3" t="s">
        <v>237</v>
      </c>
      <c r="J713" s="3" t="s">
        <v>240</v>
      </c>
      <c r="K713" s="3"/>
      <c r="L713" s="3"/>
      <c r="M713" s="3"/>
    </row>
    <row r="714" spans="1:13" x14ac:dyDescent="0.25">
      <c r="A714" s="3" t="s">
        <v>0</v>
      </c>
      <c r="B714" s="3" t="s">
        <v>5</v>
      </c>
      <c r="C714" s="3" t="s">
        <v>441</v>
      </c>
      <c r="D714" s="3" t="s">
        <v>442</v>
      </c>
      <c r="E714" s="3" t="s">
        <v>162</v>
      </c>
      <c r="F714" s="3" t="s">
        <v>78</v>
      </c>
      <c r="G714" s="3">
        <v>90</v>
      </c>
      <c r="H714" s="3" t="s">
        <v>21</v>
      </c>
      <c r="I714" s="3" t="s">
        <v>237</v>
      </c>
      <c r="J714" s="3" t="s">
        <v>240</v>
      </c>
      <c r="K714" s="3"/>
      <c r="L714" s="3"/>
      <c r="M714" s="3"/>
    </row>
    <row r="715" spans="1:13" x14ac:dyDescent="0.25">
      <c r="A715" s="3" t="s">
        <v>0</v>
      </c>
      <c r="B715" s="3" t="s">
        <v>5</v>
      </c>
      <c r="C715" s="3" t="s">
        <v>441</v>
      </c>
      <c r="D715" s="3" t="s">
        <v>442</v>
      </c>
      <c r="E715" s="3" t="s">
        <v>162</v>
      </c>
      <c r="F715" s="3" t="s">
        <v>78</v>
      </c>
      <c r="G715" s="3">
        <v>90</v>
      </c>
      <c r="H715" s="3" t="s">
        <v>21</v>
      </c>
      <c r="I715" s="3" t="s">
        <v>239</v>
      </c>
      <c r="J715" s="3" t="s">
        <v>240</v>
      </c>
      <c r="K715" s="3"/>
      <c r="L715" s="3"/>
      <c r="M715" s="3"/>
    </row>
    <row r="716" spans="1:13" x14ac:dyDescent="0.25">
      <c r="A716" s="3" t="s">
        <v>0</v>
      </c>
      <c r="B716" s="3" t="s">
        <v>5</v>
      </c>
      <c r="C716" s="3" t="s">
        <v>441</v>
      </c>
      <c r="D716" s="3" t="s">
        <v>442</v>
      </c>
      <c r="E716" s="3" t="s">
        <v>162</v>
      </c>
      <c r="F716" s="3" t="s">
        <v>78</v>
      </c>
      <c r="G716" s="3">
        <v>90</v>
      </c>
      <c r="H716" s="3" t="s">
        <v>22</v>
      </c>
      <c r="I716" s="3" t="s">
        <v>239</v>
      </c>
      <c r="J716" s="3" t="s">
        <v>240</v>
      </c>
      <c r="K716" s="3"/>
      <c r="L716" s="3"/>
      <c r="M716" s="3"/>
    </row>
    <row r="717" spans="1:13" x14ac:dyDescent="0.25">
      <c r="A717" s="3" t="s">
        <v>0</v>
      </c>
      <c r="B717" s="3" t="s">
        <v>4</v>
      </c>
      <c r="C717" s="3" t="s">
        <v>429</v>
      </c>
      <c r="D717" s="3" t="s">
        <v>430</v>
      </c>
      <c r="E717" s="3" t="s">
        <v>51</v>
      </c>
      <c r="F717" s="3" t="s">
        <v>78</v>
      </c>
      <c r="G717" s="3">
        <v>43</v>
      </c>
      <c r="H717" s="3" t="s">
        <v>21</v>
      </c>
      <c r="I717" s="3" t="s">
        <v>239</v>
      </c>
      <c r="J717" s="3" t="s">
        <v>240</v>
      </c>
      <c r="K717" s="3"/>
      <c r="L717" s="3"/>
      <c r="M717" s="3"/>
    </row>
    <row r="718" spans="1:13" x14ac:dyDescent="0.25">
      <c r="A718" s="3" t="s">
        <v>0</v>
      </c>
      <c r="B718" s="3" t="s">
        <v>4</v>
      </c>
      <c r="C718" s="3" t="s">
        <v>429</v>
      </c>
      <c r="D718" s="3" t="s">
        <v>430</v>
      </c>
      <c r="E718" s="3" t="s">
        <v>51</v>
      </c>
      <c r="F718" s="3" t="s">
        <v>78</v>
      </c>
      <c r="G718" s="3">
        <v>43</v>
      </c>
      <c r="H718" s="3" t="s">
        <v>22</v>
      </c>
      <c r="I718" s="3" t="s">
        <v>237</v>
      </c>
      <c r="J718" s="3" t="s">
        <v>240</v>
      </c>
      <c r="K718" s="3"/>
      <c r="L718" s="3"/>
      <c r="M718" s="3"/>
    </row>
    <row r="719" spans="1:13" x14ac:dyDescent="0.25">
      <c r="A719" s="3" t="s">
        <v>0</v>
      </c>
      <c r="B719" s="3" t="s">
        <v>4</v>
      </c>
      <c r="C719" s="3" t="s">
        <v>429</v>
      </c>
      <c r="D719" s="3" t="s">
        <v>430</v>
      </c>
      <c r="E719" s="3" t="s">
        <v>51</v>
      </c>
      <c r="F719" s="3" t="s">
        <v>78</v>
      </c>
      <c r="G719" s="3">
        <v>43</v>
      </c>
      <c r="H719" s="3" t="s">
        <v>21</v>
      </c>
      <c r="I719" s="3" t="s">
        <v>237</v>
      </c>
      <c r="J719" s="3" t="s">
        <v>240</v>
      </c>
      <c r="K719" s="3"/>
      <c r="L719" s="3"/>
      <c r="M719" s="3"/>
    </row>
    <row r="720" spans="1:13" x14ac:dyDescent="0.25">
      <c r="A720" s="3" t="s">
        <v>0</v>
      </c>
      <c r="B720" s="3" t="s">
        <v>4</v>
      </c>
      <c r="C720" s="3" t="s">
        <v>429</v>
      </c>
      <c r="D720" s="3" t="s">
        <v>430</v>
      </c>
      <c r="E720" s="3" t="s">
        <v>51</v>
      </c>
      <c r="F720" s="3" t="s">
        <v>78</v>
      </c>
      <c r="G720" s="3">
        <v>43</v>
      </c>
      <c r="H720" s="3" t="s">
        <v>22</v>
      </c>
      <c r="I720" s="3" t="s">
        <v>239</v>
      </c>
      <c r="J720" s="3" t="s">
        <v>240</v>
      </c>
      <c r="K720" s="3"/>
      <c r="L720" s="3"/>
      <c r="M720" s="3"/>
    </row>
    <row r="721" spans="1:13" x14ac:dyDescent="0.25">
      <c r="A721" s="3" t="s">
        <v>0</v>
      </c>
      <c r="B721" s="3" t="s">
        <v>13</v>
      </c>
      <c r="C721" s="3" t="s">
        <v>126</v>
      </c>
      <c r="D721" s="3" t="s">
        <v>127</v>
      </c>
      <c r="E721" s="3" t="s">
        <v>51</v>
      </c>
      <c r="F721" s="3" t="s">
        <v>78</v>
      </c>
      <c r="G721" s="3">
        <v>66</v>
      </c>
      <c r="H721" s="3" t="s">
        <v>21</v>
      </c>
      <c r="I721" s="3" t="s">
        <v>239</v>
      </c>
      <c r="J721" s="3" t="s">
        <v>240</v>
      </c>
      <c r="K721" s="3"/>
      <c r="L721" s="3"/>
      <c r="M721" s="3"/>
    </row>
    <row r="722" spans="1:13" x14ac:dyDescent="0.25">
      <c r="A722" s="3" t="s">
        <v>0</v>
      </c>
      <c r="B722" s="3" t="s">
        <v>13</v>
      </c>
      <c r="C722" s="3" t="s">
        <v>126</v>
      </c>
      <c r="D722" s="3" t="s">
        <v>127</v>
      </c>
      <c r="E722" s="3" t="s">
        <v>51</v>
      </c>
      <c r="F722" s="3" t="s">
        <v>78</v>
      </c>
      <c r="G722" s="3">
        <v>66</v>
      </c>
      <c r="H722" s="3" t="s">
        <v>22</v>
      </c>
      <c r="I722" s="3" t="s">
        <v>237</v>
      </c>
      <c r="J722" s="3" t="s">
        <v>240</v>
      </c>
      <c r="K722" s="3"/>
      <c r="L722" s="3"/>
      <c r="M722" s="3"/>
    </row>
    <row r="723" spans="1:13" x14ac:dyDescent="0.25">
      <c r="A723" s="3" t="s">
        <v>0</v>
      </c>
      <c r="B723" s="3" t="s">
        <v>13</v>
      </c>
      <c r="C723" s="3" t="s">
        <v>126</v>
      </c>
      <c r="D723" s="3" t="s">
        <v>127</v>
      </c>
      <c r="E723" s="3" t="s">
        <v>51</v>
      </c>
      <c r="F723" s="3" t="s">
        <v>78</v>
      </c>
      <c r="G723" s="3">
        <v>66</v>
      </c>
      <c r="H723" s="3" t="s">
        <v>21</v>
      </c>
      <c r="I723" s="3" t="s">
        <v>237</v>
      </c>
      <c r="J723" s="3" t="s">
        <v>240</v>
      </c>
      <c r="K723" s="3"/>
      <c r="L723" s="3"/>
      <c r="M723" s="3"/>
    </row>
    <row r="724" spans="1:13" x14ac:dyDescent="0.25">
      <c r="A724" s="3" t="s">
        <v>0</v>
      </c>
      <c r="B724" s="3" t="s">
        <v>13</v>
      </c>
      <c r="C724" s="3" t="s">
        <v>126</v>
      </c>
      <c r="D724" s="3" t="s">
        <v>127</v>
      </c>
      <c r="E724" s="3" t="s">
        <v>51</v>
      </c>
      <c r="F724" s="3" t="s">
        <v>78</v>
      </c>
      <c r="G724" s="3">
        <v>66</v>
      </c>
      <c r="H724" s="3" t="s">
        <v>22</v>
      </c>
      <c r="I724" s="3" t="s">
        <v>239</v>
      </c>
      <c r="J724" s="3" t="s">
        <v>240</v>
      </c>
      <c r="K724" s="3"/>
      <c r="L724" s="3"/>
      <c r="M724" s="3"/>
    </row>
    <row r="725" spans="1:13" x14ac:dyDescent="0.25">
      <c r="A725" s="3" t="s">
        <v>0</v>
      </c>
      <c r="B725" s="3" t="s">
        <v>6</v>
      </c>
      <c r="C725" s="3" t="s">
        <v>445</v>
      </c>
      <c r="D725" s="3" t="s">
        <v>446</v>
      </c>
      <c r="E725" s="3" t="s">
        <v>51</v>
      </c>
      <c r="F725" s="3" t="s">
        <v>85</v>
      </c>
      <c r="G725" s="3">
        <v>60</v>
      </c>
      <c r="H725" s="3" t="s">
        <v>22</v>
      </c>
      <c r="I725" s="3" t="s">
        <v>239</v>
      </c>
      <c r="J725" s="3" t="s">
        <v>240</v>
      </c>
      <c r="K725" s="3"/>
      <c r="L725" s="3"/>
      <c r="M725" s="3"/>
    </row>
    <row r="726" spans="1:13" x14ac:dyDescent="0.25">
      <c r="A726" s="3" t="s">
        <v>0</v>
      </c>
      <c r="B726" s="3" t="s">
        <v>6</v>
      </c>
      <c r="C726" s="3" t="s">
        <v>445</v>
      </c>
      <c r="D726" s="3" t="s">
        <v>446</v>
      </c>
      <c r="E726" s="3" t="s">
        <v>51</v>
      </c>
      <c r="F726" s="3" t="s">
        <v>85</v>
      </c>
      <c r="G726" s="3">
        <v>60</v>
      </c>
      <c r="H726" s="3" t="s">
        <v>22</v>
      </c>
      <c r="I726" s="3" t="s">
        <v>237</v>
      </c>
      <c r="J726" s="3" t="s">
        <v>240</v>
      </c>
      <c r="K726" s="3"/>
      <c r="L726" s="3"/>
      <c r="M726" s="3"/>
    </row>
    <row r="727" spans="1:13" x14ac:dyDescent="0.25">
      <c r="A727" s="3" t="s">
        <v>0</v>
      </c>
      <c r="B727" s="3" t="s">
        <v>6</v>
      </c>
      <c r="C727" s="3" t="s">
        <v>445</v>
      </c>
      <c r="D727" s="3" t="s">
        <v>446</v>
      </c>
      <c r="E727" s="3" t="s">
        <v>51</v>
      </c>
      <c r="F727" s="3" t="s">
        <v>85</v>
      </c>
      <c r="G727" s="3">
        <v>60</v>
      </c>
      <c r="H727" s="3" t="s">
        <v>21</v>
      </c>
      <c r="I727" s="3" t="s">
        <v>237</v>
      </c>
      <c r="J727" s="3" t="s">
        <v>240</v>
      </c>
      <c r="K727" s="3" t="s">
        <v>1</v>
      </c>
      <c r="L727" s="3" t="s">
        <v>2001</v>
      </c>
      <c r="M727" s="3"/>
    </row>
    <row r="728" spans="1:13" x14ac:dyDescent="0.25">
      <c r="A728" s="3" t="s">
        <v>0</v>
      </c>
      <c r="B728" s="3" t="s">
        <v>6</v>
      </c>
      <c r="C728" s="3" t="s">
        <v>445</v>
      </c>
      <c r="D728" s="3" t="s">
        <v>446</v>
      </c>
      <c r="E728" s="3" t="s">
        <v>51</v>
      </c>
      <c r="F728" s="3" t="s">
        <v>85</v>
      </c>
      <c r="G728" s="3">
        <v>60</v>
      </c>
      <c r="H728" s="3" t="s">
        <v>21</v>
      </c>
      <c r="I728" s="3" t="s">
        <v>239</v>
      </c>
      <c r="J728" s="3" t="s">
        <v>240</v>
      </c>
      <c r="K728" s="3" t="s">
        <v>1999</v>
      </c>
      <c r="L728" s="3"/>
      <c r="M728" s="3"/>
    </row>
    <row r="729" spans="1:13" x14ac:dyDescent="0.25">
      <c r="A729" s="3" t="s">
        <v>0</v>
      </c>
      <c r="B729" s="3" t="s">
        <v>6</v>
      </c>
      <c r="C729" s="3" t="s">
        <v>447</v>
      </c>
      <c r="D729" s="3" t="s">
        <v>448</v>
      </c>
      <c r="E729" s="3" t="s">
        <v>51</v>
      </c>
      <c r="F729" s="3" t="s">
        <v>78</v>
      </c>
      <c r="G729" s="3">
        <v>30</v>
      </c>
      <c r="H729" s="3" t="s">
        <v>22</v>
      </c>
      <c r="I729" s="3" t="s">
        <v>237</v>
      </c>
      <c r="J729" s="3" t="s">
        <v>240</v>
      </c>
      <c r="K729" s="3"/>
      <c r="L729" s="3"/>
      <c r="M729" s="3"/>
    </row>
    <row r="730" spans="1:13" x14ac:dyDescent="0.25">
      <c r="A730" s="3" t="s">
        <v>0</v>
      </c>
      <c r="B730" s="3" t="s">
        <v>6</v>
      </c>
      <c r="C730" s="3" t="s">
        <v>447</v>
      </c>
      <c r="D730" s="3" t="s">
        <v>448</v>
      </c>
      <c r="E730" s="3" t="s">
        <v>51</v>
      </c>
      <c r="F730" s="3" t="s">
        <v>78</v>
      </c>
      <c r="G730" s="3">
        <v>30</v>
      </c>
      <c r="H730" s="3" t="s">
        <v>21</v>
      </c>
      <c r="I730" s="3" t="s">
        <v>237</v>
      </c>
      <c r="J730" s="3" t="s">
        <v>240</v>
      </c>
      <c r="K730" s="3"/>
      <c r="L730" s="3"/>
      <c r="M730" s="3"/>
    </row>
    <row r="731" spans="1:13" x14ac:dyDescent="0.25">
      <c r="A731" s="3" t="s">
        <v>0</v>
      </c>
      <c r="B731" s="3" t="s">
        <v>6</v>
      </c>
      <c r="C731" s="3" t="s">
        <v>447</v>
      </c>
      <c r="D731" s="3" t="s">
        <v>448</v>
      </c>
      <c r="E731" s="3" t="s">
        <v>51</v>
      </c>
      <c r="F731" s="3" t="s">
        <v>78</v>
      </c>
      <c r="G731" s="3">
        <v>30</v>
      </c>
      <c r="H731" s="3" t="s">
        <v>21</v>
      </c>
      <c r="I731" s="3" t="s">
        <v>239</v>
      </c>
      <c r="J731" s="3" t="s">
        <v>240</v>
      </c>
      <c r="K731" s="3"/>
      <c r="L731" s="3"/>
      <c r="M731" s="3"/>
    </row>
    <row r="732" spans="1:13" x14ac:dyDescent="0.25">
      <c r="A732" s="3" t="s">
        <v>0</v>
      </c>
      <c r="B732" s="3" t="s">
        <v>6</v>
      </c>
      <c r="C732" s="3" t="s">
        <v>447</v>
      </c>
      <c r="D732" s="3" t="s">
        <v>448</v>
      </c>
      <c r="E732" s="3" t="s">
        <v>51</v>
      </c>
      <c r="F732" s="3" t="s">
        <v>78</v>
      </c>
      <c r="G732" s="3">
        <v>30</v>
      </c>
      <c r="H732" s="3" t="s">
        <v>22</v>
      </c>
      <c r="I732" s="3" t="s">
        <v>239</v>
      </c>
      <c r="J732" s="3" t="s">
        <v>240</v>
      </c>
      <c r="K732" s="3"/>
      <c r="L732" s="3"/>
      <c r="M732" s="3"/>
    </row>
    <row r="733" spans="1:13" x14ac:dyDescent="0.25">
      <c r="A733" s="3" t="s">
        <v>0</v>
      </c>
      <c r="B733" s="3" t="s">
        <v>4</v>
      </c>
      <c r="C733" s="3" t="s">
        <v>426</v>
      </c>
      <c r="D733" s="3" t="s">
        <v>427</v>
      </c>
      <c r="E733" s="3" t="s">
        <v>51</v>
      </c>
      <c r="F733" s="3" t="s">
        <v>78</v>
      </c>
      <c r="G733" s="3">
        <v>67</v>
      </c>
      <c r="H733" s="3" t="s">
        <v>21</v>
      </c>
      <c r="I733" s="3" t="s">
        <v>239</v>
      </c>
      <c r="J733" s="3" t="s">
        <v>238</v>
      </c>
      <c r="K733" s="3" t="s">
        <v>246</v>
      </c>
      <c r="L733" s="3"/>
      <c r="M733" s="3"/>
    </row>
    <row r="734" spans="1:13" x14ac:dyDescent="0.25">
      <c r="A734" s="3" t="s">
        <v>0</v>
      </c>
      <c r="B734" s="3" t="s">
        <v>4</v>
      </c>
      <c r="C734" s="3" t="s">
        <v>426</v>
      </c>
      <c r="D734" s="3" t="s">
        <v>427</v>
      </c>
      <c r="E734" s="3" t="s">
        <v>51</v>
      </c>
      <c r="F734" s="3" t="s">
        <v>78</v>
      </c>
      <c r="G734" s="3">
        <v>67</v>
      </c>
      <c r="H734" s="3" t="s">
        <v>21</v>
      </c>
      <c r="I734" s="3" t="s">
        <v>237</v>
      </c>
      <c r="J734" s="3" t="s">
        <v>238</v>
      </c>
      <c r="K734" s="3" t="s">
        <v>243</v>
      </c>
      <c r="L734" s="3"/>
      <c r="M734" s="3"/>
    </row>
    <row r="735" spans="1:13" x14ac:dyDescent="0.25">
      <c r="A735" s="3" t="s">
        <v>0</v>
      </c>
      <c r="B735" s="3" t="s">
        <v>4</v>
      </c>
      <c r="C735" s="3" t="s">
        <v>426</v>
      </c>
      <c r="D735" s="3" t="s">
        <v>427</v>
      </c>
      <c r="E735" s="3" t="s">
        <v>51</v>
      </c>
      <c r="F735" s="3" t="s">
        <v>78</v>
      </c>
      <c r="G735" s="3">
        <v>67</v>
      </c>
      <c r="H735" s="3" t="s">
        <v>22</v>
      </c>
      <c r="I735" s="3" t="s">
        <v>239</v>
      </c>
      <c r="J735" s="3" t="s">
        <v>238</v>
      </c>
      <c r="K735" s="3" t="s">
        <v>246</v>
      </c>
      <c r="L735" s="3"/>
      <c r="M735" s="3"/>
    </row>
    <row r="736" spans="1:13" x14ac:dyDescent="0.25">
      <c r="A736" s="3" t="s">
        <v>0</v>
      </c>
      <c r="B736" s="3" t="s">
        <v>4</v>
      </c>
      <c r="C736" s="3" t="s">
        <v>426</v>
      </c>
      <c r="D736" s="3" t="s">
        <v>427</v>
      </c>
      <c r="E736" s="3" t="s">
        <v>51</v>
      </c>
      <c r="F736" s="3" t="s">
        <v>78</v>
      </c>
      <c r="G736" s="3">
        <v>67</v>
      </c>
      <c r="H736" s="3" t="s">
        <v>22</v>
      </c>
      <c r="I736" s="3" t="s">
        <v>237</v>
      </c>
      <c r="J736" s="3" t="s">
        <v>238</v>
      </c>
      <c r="K736" s="3" t="s">
        <v>1997</v>
      </c>
      <c r="L736" s="3"/>
      <c r="M736" s="3"/>
    </row>
    <row r="737" spans="1:13" x14ac:dyDescent="0.25">
      <c r="A737" s="3" t="s">
        <v>0</v>
      </c>
      <c r="B737" s="3" t="s">
        <v>7</v>
      </c>
      <c r="C737" s="3" t="s">
        <v>86</v>
      </c>
      <c r="D737" s="3" t="s">
        <v>87</v>
      </c>
      <c r="E737" s="3" t="s">
        <v>51</v>
      </c>
      <c r="F737" s="3" t="s">
        <v>52</v>
      </c>
      <c r="G737" s="3">
        <v>652</v>
      </c>
      <c r="H737" s="3" t="s">
        <v>21</v>
      </c>
      <c r="I737" s="3" t="s">
        <v>237</v>
      </c>
      <c r="J737" s="3" t="s">
        <v>240</v>
      </c>
      <c r="K737" s="3" t="s">
        <v>243</v>
      </c>
      <c r="L737" s="3"/>
      <c r="M737" s="3"/>
    </row>
    <row r="738" spans="1:13" x14ac:dyDescent="0.25">
      <c r="A738" s="3" t="s">
        <v>0</v>
      </c>
      <c r="B738" s="3" t="s">
        <v>7</v>
      </c>
      <c r="C738" s="3" t="s">
        <v>86</v>
      </c>
      <c r="D738" s="3" t="s">
        <v>87</v>
      </c>
      <c r="E738" s="3" t="s">
        <v>51</v>
      </c>
      <c r="F738" s="3" t="s">
        <v>52</v>
      </c>
      <c r="G738" s="3">
        <v>652</v>
      </c>
      <c r="H738" s="3" t="s">
        <v>22</v>
      </c>
      <c r="I738" s="3" t="s">
        <v>237</v>
      </c>
      <c r="J738" s="3" t="s">
        <v>240</v>
      </c>
      <c r="K738" s="3" t="s">
        <v>243</v>
      </c>
      <c r="L738" s="3"/>
      <c r="M738" s="3"/>
    </row>
    <row r="739" spans="1:13" x14ac:dyDescent="0.25">
      <c r="A739" s="3" t="s">
        <v>0</v>
      </c>
      <c r="B739" s="3" t="s">
        <v>7</v>
      </c>
      <c r="C739" s="3" t="s">
        <v>86</v>
      </c>
      <c r="D739" s="3" t="s">
        <v>87</v>
      </c>
      <c r="E739" s="3" t="s">
        <v>51</v>
      </c>
      <c r="F739" s="3" t="s">
        <v>52</v>
      </c>
      <c r="G739" s="3">
        <v>652</v>
      </c>
      <c r="H739" s="3" t="s">
        <v>21</v>
      </c>
      <c r="I739" s="3" t="s">
        <v>239</v>
      </c>
      <c r="J739" s="3" t="s">
        <v>240</v>
      </c>
      <c r="K739" s="3" t="s">
        <v>1998</v>
      </c>
      <c r="L739" s="3"/>
      <c r="M739" s="3"/>
    </row>
    <row r="740" spans="1:13" x14ac:dyDescent="0.25">
      <c r="A740" s="3" t="s">
        <v>0</v>
      </c>
      <c r="B740" s="3" t="s">
        <v>7</v>
      </c>
      <c r="C740" s="3" t="s">
        <v>86</v>
      </c>
      <c r="D740" s="3" t="s">
        <v>87</v>
      </c>
      <c r="E740" s="3" t="s">
        <v>51</v>
      </c>
      <c r="F740" s="3" t="s">
        <v>52</v>
      </c>
      <c r="G740" s="3">
        <v>652</v>
      </c>
      <c r="H740" s="3" t="s">
        <v>22</v>
      </c>
      <c r="I740" s="3" t="s">
        <v>239</v>
      </c>
      <c r="J740" s="3" t="s">
        <v>240</v>
      </c>
      <c r="K740" s="3" t="s">
        <v>1998</v>
      </c>
      <c r="L740" s="3"/>
      <c r="M740" s="3"/>
    </row>
    <row r="741" spans="1:13" x14ac:dyDescent="0.25">
      <c r="A741" s="3" t="s">
        <v>0</v>
      </c>
      <c r="B741" s="3" t="s">
        <v>7</v>
      </c>
      <c r="C741" s="3" t="s">
        <v>63</v>
      </c>
      <c r="D741" s="3" t="s">
        <v>64</v>
      </c>
      <c r="E741" s="3" t="s">
        <v>51</v>
      </c>
      <c r="F741" s="3" t="s">
        <v>52</v>
      </c>
      <c r="G741" s="3">
        <v>43</v>
      </c>
      <c r="H741" s="3" t="s">
        <v>21</v>
      </c>
      <c r="I741" s="3" t="s">
        <v>239</v>
      </c>
      <c r="J741" s="3" t="s">
        <v>240</v>
      </c>
      <c r="K741" s="3" t="s">
        <v>1998</v>
      </c>
      <c r="L741" s="3"/>
      <c r="M741" s="3"/>
    </row>
    <row r="742" spans="1:13" x14ac:dyDescent="0.25">
      <c r="A742" s="3" t="s">
        <v>0</v>
      </c>
      <c r="B742" s="3" t="s">
        <v>7</v>
      </c>
      <c r="C742" s="3" t="s">
        <v>63</v>
      </c>
      <c r="D742" s="3" t="s">
        <v>64</v>
      </c>
      <c r="E742" s="3" t="s">
        <v>51</v>
      </c>
      <c r="F742" s="3" t="s">
        <v>52</v>
      </c>
      <c r="G742" s="3">
        <v>43</v>
      </c>
      <c r="H742" s="3" t="s">
        <v>22</v>
      </c>
      <c r="I742" s="3" t="s">
        <v>237</v>
      </c>
      <c r="J742" s="3" t="s">
        <v>240</v>
      </c>
      <c r="K742" s="3" t="s">
        <v>246</v>
      </c>
      <c r="L742" s="3"/>
      <c r="M742" s="3"/>
    </row>
    <row r="743" spans="1:13" x14ac:dyDescent="0.25">
      <c r="A743" s="3" t="s">
        <v>0</v>
      </c>
      <c r="B743" s="3" t="s">
        <v>7</v>
      </c>
      <c r="C743" s="3" t="s">
        <v>63</v>
      </c>
      <c r="D743" s="3" t="s">
        <v>64</v>
      </c>
      <c r="E743" s="3" t="s">
        <v>51</v>
      </c>
      <c r="F743" s="3" t="s">
        <v>52</v>
      </c>
      <c r="G743" s="3">
        <v>43</v>
      </c>
      <c r="H743" s="3" t="s">
        <v>21</v>
      </c>
      <c r="I743" s="3" t="s">
        <v>237</v>
      </c>
      <c r="J743" s="3" t="s">
        <v>240</v>
      </c>
      <c r="K743" s="3" t="s">
        <v>246</v>
      </c>
      <c r="L743" s="3"/>
      <c r="M743" s="3"/>
    </row>
    <row r="744" spans="1:13" x14ac:dyDescent="0.25">
      <c r="A744" s="3" t="s">
        <v>0</v>
      </c>
      <c r="B744" s="3" t="s">
        <v>7</v>
      </c>
      <c r="C744" s="3" t="s">
        <v>63</v>
      </c>
      <c r="D744" s="3" t="s">
        <v>64</v>
      </c>
      <c r="E744" s="3" t="s">
        <v>51</v>
      </c>
      <c r="F744" s="3" t="s">
        <v>52</v>
      </c>
      <c r="G744" s="3">
        <v>43</v>
      </c>
      <c r="H744" s="3" t="s">
        <v>22</v>
      </c>
      <c r="I744" s="3" t="s">
        <v>239</v>
      </c>
      <c r="J744" s="3" t="s">
        <v>240</v>
      </c>
      <c r="K744" s="3" t="s">
        <v>1998</v>
      </c>
      <c r="L744" s="3"/>
      <c r="M744" s="3"/>
    </row>
    <row r="745" spans="1:13" x14ac:dyDescent="0.25">
      <c r="A745" s="3" t="s">
        <v>0</v>
      </c>
      <c r="B745" s="3" t="s">
        <v>8</v>
      </c>
      <c r="C745" s="3" t="s">
        <v>74</v>
      </c>
      <c r="D745" s="3" t="s">
        <v>75</v>
      </c>
      <c r="E745" s="3" t="s">
        <v>51</v>
      </c>
      <c r="F745" s="3" t="s">
        <v>52</v>
      </c>
      <c r="G745" s="3">
        <v>207</v>
      </c>
      <c r="H745" s="3" t="s">
        <v>21</v>
      </c>
      <c r="I745" s="3" t="s">
        <v>237</v>
      </c>
      <c r="J745" s="3" t="s">
        <v>240</v>
      </c>
      <c r="K745" s="3" t="s">
        <v>1997</v>
      </c>
      <c r="L745" s="3"/>
      <c r="M745" s="3"/>
    </row>
    <row r="746" spans="1:13" x14ac:dyDescent="0.25">
      <c r="A746" s="3" t="s">
        <v>0</v>
      </c>
      <c r="B746" s="3" t="s">
        <v>8</v>
      </c>
      <c r="C746" s="3" t="s">
        <v>74</v>
      </c>
      <c r="D746" s="3" t="s">
        <v>75</v>
      </c>
      <c r="E746" s="3" t="s">
        <v>51</v>
      </c>
      <c r="F746" s="3" t="s">
        <v>52</v>
      </c>
      <c r="G746" s="3">
        <v>207</v>
      </c>
      <c r="H746" s="3" t="s">
        <v>22</v>
      </c>
      <c r="I746" s="3" t="s">
        <v>237</v>
      </c>
      <c r="J746" s="3" t="s">
        <v>240</v>
      </c>
      <c r="K746" s="3" t="s">
        <v>1997</v>
      </c>
      <c r="L746" s="3"/>
      <c r="M746" s="3"/>
    </row>
    <row r="747" spans="1:13" x14ac:dyDescent="0.25">
      <c r="A747" s="3" t="s">
        <v>0</v>
      </c>
      <c r="B747" s="3" t="s">
        <v>8</v>
      </c>
      <c r="C747" s="3" t="s">
        <v>74</v>
      </c>
      <c r="D747" s="3" t="s">
        <v>75</v>
      </c>
      <c r="E747" s="3" t="s">
        <v>51</v>
      </c>
      <c r="F747" s="3" t="s">
        <v>52</v>
      </c>
      <c r="G747" s="3">
        <v>207</v>
      </c>
      <c r="H747" s="3" t="s">
        <v>21</v>
      </c>
      <c r="I747" s="3" t="s">
        <v>239</v>
      </c>
      <c r="J747" s="3" t="s">
        <v>240</v>
      </c>
      <c r="K747" s="3" t="s">
        <v>1998</v>
      </c>
      <c r="L747" s="3"/>
      <c r="M747" s="3"/>
    </row>
    <row r="748" spans="1:13" x14ac:dyDescent="0.25">
      <c r="A748" s="3" t="s">
        <v>0</v>
      </c>
      <c r="B748" s="3" t="s">
        <v>8</v>
      </c>
      <c r="C748" s="3" t="s">
        <v>74</v>
      </c>
      <c r="D748" s="3" t="s">
        <v>75</v>
      </c>
      <c r="E748" s="3" t="s">
        <v>51</v>
      </c>
      <c r="F748" s="3" t="s">
        <v>52</v>
      </c>
      <c r="G748" s="3">
        <v>207</v>
      </c>
      <c r="H748" s="3" t="s">
        <v>22</v>
      </c>
      <c r="I748" s="3" t="s">
        <v>239</v>
      </c>
      <c r="J748" s="3" t="s">
        <v>240</v>
      </c>
      <c r="K748" s="3" t="s">
        <v>1998</v>
      </c>
      <c r="L748" s="3"/>
      <c r="M748" s="3"/>
    </row>
    <row r="749" spans="1:13" x14ac:dyDescent="0.25">
      <c r="A749" s="3" t="s">
        <v>0</v>
      </c>
      <c r="B749" s="3" t="s">
        <v>9</v>
      </c>
      <c r="C749" s="3" t="s">
        <v>90</v>
      </c>
      <c r="D749" s="3" t="s">
        <v>91</v>
      </c>
      <c r="E749" s="3" t="s">
        <v>51</v>
      </c>
      <c r="F749" s="3" t="s">
        <v>52</v>
      </c>
      <c r="G749" s="3">
        <v>221</v>
      </c>
      <c r="H749" s="3" t="s">
        <v>21</v>
      </c>
      <c r="I749" s="3" t="s">
        <v>239</v>
      </c>
      <c r="J749" s="3" t="s">
        <v>240</v>
      </c>
      <c r="K749" s="3" t="s">
        <v>1998</v>
      </c>
      <c r="L749" s="3"/>
      <c r="M749" s="3"/>
    </row>
    <row r="750" spans="1:13" x14ac:dyDescent="0.25">
      <c r="A750" s="3" t="s">
        <v>0</v>
      </c>
      <c r="B750" s="3" t="s">
        <v>9</v>
      </c>
      <c r="C750" s="3" t="s">
        <v>90</v>
      </c>
      <c r="D750" s="3" t="s">
        <v>91</v>
      </c>
      <c r="E750" s="3" t="s">
        <v>51</v>
      </c>
      <c r="F750" s="3" t="s">
        <v>52</v>
      </c>
      <c r="G750" s="3">
        <v>221</v>
      </c>
      <c r="H750" s="3" t="s">
        <v>22</v>
      </c>
      <c r="I750" s="3" t="s">
        <v>237</v>
      </c>
      <c r="J750" s="3" t="s">
        <v>240</v>
      </c>
      <c r="K750" s="3" t="s">
        <v>1998</v>
      </c>
      <c r="L750" s="3"/>
      <c r="M750" s="3"/>
    </row>
    <row r="751" spans="1:13" x14ac:dyDescent="0.25">
      <c r="A751" s="3" t="s">
        <v>0</v>
      </c>
      <c r="B751" s="3" t="s">
        <v>9</v>
      </c>
      <c r="C751" s="3" t="s">
        <v>90</v>
      </c>
      <c r="D751" s="3" t="s">
        <v>91</v>
      </c>
      <c r="E751" s="3" t="s">
        <v>51</v>
      </c>
      <c r="F751" s="3" t="s">
        <v>52</v>
      </c>
      <c r="G751" s="3">
        <v>221</v>
      </c>
      <c r="H751" s="3" t="s">
        <v>21</v>
      </c>
      <c r="I751" s="3" t="s">
        <v>237</v>
      </c>
      <c r="J751" s="3" t="s">
        <v>240</v>
      </c>
      <c r="K751" s="3" t="s">
        <v>241</v>
      </c>
      <c r="L751" s="3"/>
      <c r="M751" s="3"/>
    </row>
    <row r="752" spans="1:13" x14ac:dyDescent="0.25">
      <c r="A752" s="3" t="s">
        <v>0</v>
      </c>
      <c r="B752" s="3" t="s">
        <v>9</v>
      </c>
      <c r="C752" s="3" t="s">
        <v>88</v>
      </c>
      <c r="D752" s="3" t="s">
        <v>89</v>
      </c>
      <c r="E752" s="3" t="s">
        <v>51</v>
      </c>
      <c r="F752" s="3" t="s">
        <v>78</v>
      </c>
      <c r="G752" s="3">
        <v>372</v>
      </c>
      <c r="H752" s="3" t="s">
        <v>21</v>
      </c>
      <c r="I752" s="3" t="s">
        <v>239</v>
      </c>
      <c r="J752" s="3" t="s">
        <v>238</v>
      </c>
      <c r="K752" s="3" t="s">
        <v>246</v>
      </c>
      <c r="L752" s="3"/>
      <c r="M752" s="3"/>
    </row>
    <row r="753" spans="1:13" x14ac:dyDescent="0.25">
      <c r="A753" s="3" t="s">
        <v>0</v>
      </c>
      <c r="B753" s="3" t="s">
        <v>9</v>
      </c>
      <c r="C753" s="3" t="s">
        <v>88</v>
      </c>
      <c r="D753" s="3" t="s">
        <v>89</v>
      </c>
      <c r="E753" s="3" t="s">
        <v>51</v>
      </c>
      <c r="F753" s="3" t="s">
        <v>78</v>
      </c>
      <c r="G753" s="3">
        <v>372</v>
      </c>
      <c r="H753" s="3" t="s">
        <v>21</v>
      </c>
      <c r="I753" s="3" t="s">
        <v>237</v>
      </c>
      <c r="J753" s="3" t="s">
        <v>238</v>
      </c>
      <c r="K753" s="3" t="s">
        <v>1997</v>
      </c>
      <c r="L753" s="3"/>
      <c r="M753" s="3"/>
    </row>
    <row r="754" spans="1:13" x14ac:dyDescent="0.25">
      <c r="A754" s="3" t="s">
        <v>0</v>
      </c>
      <c r="B754" s="3" t="s">
        <v>9</v>
      </c>
      <c r="C754" s="3" t="s">
        <v>88</v>
      </c>
      <c r="D754" s="3" t="s">
        <v>89</v>
      </c>
      <c r="E754" s="3" t="s">
        <v>51</v>
      </c>
      <c r="F754" s="3" t="s">
        <v>78</v>
      </c>
      <c r="G754" s="3">
        <v>372</v>
      </c>
      <c r="H754" s="3" t="s">
        <v>22</v>
      </c>
      <c r="I754" s="3" t="s">
        <v>239</v>
      </c>
      <c r="J754" s="3" t="s">
        <v>238</v>
      </c>
      <c r="K754" s="3" t="s">
        <v>246</v>
      </c>
      <c r="L754" s="3"/>
      <c r="M754" s="3"/>
    </row>
    <row r="755" spans="1:13" x14ac:dyDescent="0.25">
      <c r="A755" s="3" t="s">
        <v>0</v>
      </c>
      <c r="B755" s="3" t="s">
        <v>9</v>
      </c>
      <c r="C755" s="3" t="s">
        <v>88</v>
      </c>
      <c r="D755" s="3" t="s">
        <v>89</v>
      </c>
      <c r="E755" s="3" t="s">
        <v>51</v>
      </c>
      <c r="F755" s="3" t="s">
        <v>78</v>
      </c>
      <c r="G755" s="3">
        <v>372</v>
      </c>
      <c r="H755" s="3" t="s">
        <v>22</v>
      </c>
      <c r="I755" s="3" t="s">
        <v>237</v>
      </c>
      <c r="J755" s="3" t="s">
        <v>238</v>
      </c>
      <c r="K755" s="3" t="s">
        <v>1997</v>
      </c>
      <c r="L755" s="3"/>
      <c r="M755" s="3"/>
    </row>
    <row r="756" spans="1:13" x14ac:dyDescent="0.25">
      <c r="A756" s="3" t="s">
        <v>0</v>
      </c>
      <c r="B756" s="3" t="s">
        <v>7</v>
      </c>
      <c r="C756" s="3" t="s">
        <v>83</v>
      </c>
      <c r="D756" s="3" t="s">
        <v>84</v>
      </c>
      <c r="E756" s="3" t="s">
        <v>51</v>
      </c>
      <c r="F756" s="3" t="s">
        <v>78</v>
      </c>
      <c r="G756" s="3">
        <v>157</v>
      </c>
      <c r="H756" s="3" t="s">
        <v>21</v>
      </c>
      <c r="I756" s="3" t="s">
        <v>239</v>
      </c>
      <c r="J756" s="3" t="s">
        <v>238</v>
      </c>
      <c r="K756" s="3" t="s">
        <v>246</v>
      </c>
      <c r="L756" s="3"/>
      <c r="M756" s="3"/>
    </row>
    <row r="757" spans="1:13" x14ac:dyDescent="0.25">
      <c r="A757" s="3" t="s">
        <v>0</v>
      </c>
      <c r="B757" s="3" t="s">
        <v>7</v>
      </c>
      <c r="C757" s="3" t="s">
        <v>83</v>
      </c>
      <c r="D757" s="3" t="s">
        <v>84</v>
      </c>
      <c r="E757" s="3" t="s">
        <v>51</v>
      </c>
      <c r="F757" s="3" t="s">
        <v>78</v>
      </c>
      <c r="G757" s="3">
        <v>157</v>
      </c>
      <c r="H757" s="3" t="s">
        <v>21</v>
      </c>
      <c r="I757" s="3" t="s">
        <v>237</v>
      </c>
      <c r="J757" s="3" t="s">
        <v>238</v>
      </c>
      <c r="K757" s="3" t="s">
        <v>1997</v>
      </c>
      <c r="L757" s="3"/>
      <c r="M757" s="3"/>
    </row>
    <row r="758" spans="1:13" x14ac:dyDescent="0.25">
      <c r="A758" s="3" t="s">
        <v>0</v>
      </c>
      <c r="B758" s="3" t="s">
        <v>7</v>
      </c>
      <c r="C758" s="3" t="s">
        <v>83</v>
      </c>
      <c r="D758" s="3" t="s">
        <v>84</v>
      </c>
      <c r="E758" s="3" t="s">
        <v>51</v>
      </c>
      <c r="F758" s="3" t="s">
        <v>78</v>
      </c>
      <c r="G758" s="3">
        <v>157</v>
      </c>
      <c r="H758" s="3" t="s">
        <v>22</v>
      </c>
      <c r="I758" s="3" t="s">
        <v>239</v>
      </c>
      <c r="J758" s="3" t="s">
        <v>238</v>
      </c>
      <c r="K758" s="3" t="s">
        <v>246</v>
      </c>
      <c r="L758" s="3"/>
      <c r="M758" s="3"/>
    </row>
    <row r="759" spans="1:13" x14ac:dyDescent="0.25">
      <c r="A759" s="3" t="s">
        <v>0</v>
      </c>
      <c r="B759" s="3" t="s">
        <v>7</v>
      </c>
      <c r="C759" s="3" t="s">
        <v>83</v>
      </c>
      <c r="D759" s="3" t="s">
        <v>84</v>
      </c>
      <c r="E759" s="3" t="s">
        <v>51</v>
      </c>
      <c r="F759" s="3" t="s">
        <v>78</v>
      </c>
      <c r="G759" s="3">
        <v>157</v>
      </c>
      <c r="H759" s="3" t="s">
        <v>22</v>
      </c>
      <c r="I759" s="3" t="s">
        <v>237</v>
      </c>
      <c r="J759" s="3" t="s">
        <v>238</v>
      </c>
      <c r="K759" s="3" t="s">
        <v>1997</v>
      </c>
      <c r="L759" s="3"/>
      <c r="M759" s="3"/>
    </row>
    <row r="760" spans="1:13" x14ac:dyDescent="0.25">
      <c r="A760" s="3" t="s">
        <v>0</v>
      </c>
      <c r="B760" s="3" t="s">
        <v>8</v>
      </c>
      <c r="C760" s="3" t="s">
        <v>94</v>
      </c>
      <c r="D760" s="3" t="s">
        <v>95</v>
      </c>
      <c r="E760" s="3" t="s">
        <v>51</v>
      </c>
      <c r="F760" s="3" t="s">
        <v>52</v>
      </c>
      <c r="G760" s="3">
        <v>188</v>
      </c>
      <c r="H760" s="3" t="s">
        <v>21</v>
      </c>
      <c r="I760" s="3" t="s">
        <v>239</v>
      </c>
      <c r="J760" s="3" t="s">
        <v>238</v>
      </c>
      <c r="K760" s="3" t="s">
        <v>246</v>
      </c>
      <c r="L760" s="3"/>
      <c r="M760" s="3"/>
    </row>
    <row r="761" spans="1:13" x14ac:dyDescent="0.25">
      <c r="A761" s="3" t="s">
        <v>0</v>
      </c>
      <c r="B761" s="3" t="s">
        <v>8</v>
      </c>
      <c r="C761" s="3" t="s">
        <v>94</v>
      </c>
      <c r="D761" s="3" t="s">
        <v>95</v>
      </c>
      <c r="E761" s="3" t="s">
        <v>51</v>
      </c>
      <c r="F761" s="3" t="s">
        <v>52</v>
      </c>
      <c r="G761" s="3">
        <v>188</v>
      </c>
      <c r="H761" s="3" t="s">
        <v>21</v>
      </c>
      <c r="I761" s="3" t="s">
        <v>237</v>
      </c>
      <c r="J761" s="3" t="s">
        <v>238</v>
      </c>
      <c r="K761" s="3" t="s">
        <v>1997</v>
      </c>
      <c r="L761" s="3"/>
      <c r="M761" s="3"/>
    </row>
    <row r="762" spans="1:13" x14ac:dyDescent="0.25">
      <c r="A762" s="3" t="s">
        <v>0</v>
      </c>
      <c r="B762" s="3" t="s">
        <v>8</v>
      </c>
      <c r="C762" s="3" t="s">
        <v>94</v>
      </c>
      <c r="D762" s="3" t="s">
        <v>95</v>
      </c>
      <c r="E762" s="3" t="s">
        <v>51</v>
      </c>
      <c r="F762" s="3" t="s">
        <v>52</v>
      </c>
      <c r="G762" s="3">
        <v>188</v>
      </c>
      <c r="H762" s="3" t="s">
        <v>22</v>
      </c>
      <c r="I762" s="3" t="s">
        <v>239</v>
      </c>
      <c r="J762" s="3" t="s">
        <v>238</v>
      </c>
      <c r="K762" s="3" t="s">
        <v>246</v>
      </c>
      <c r="L762" s="3"/>
      <c r="M762" s="3"/>
    </row>
    <row r="763" spans="1:13" x14ac:dyDescent="0.25">
      <c r="A763" s="3" t="s">
        <v>0</v>
      </c>
      <c r="B763" s="3" t="s">
        <v>8</v>
      </c>
      <c r="C763" s="3" t="s">
        <v>94</v>
      </c>
      <c r="D763" s="3" t="s">
        <v>95</v>
      </c>
      <c r="E763" s="3" t="s">
        <v>51</v>
      </c>
      <c r="F763" s="3" t="s">
        <v>52</v>
      </c>
      <c r="G763" s="3">
        <v>188</v>
      </c>
      <c r="H763" s="3" t="s">
        <v>22</v>
      </c>
      <c r="I763" s="3" t="s">
        <v>237</v>
      </c>
      <c r="J763" s="3" t="s">
        <v>238</v>
      </c>
      <c r="K763" s="3" t="s">
        <v>1997</v>
      </c>
      <c r="L763" s="3"/>
      <c r="M763" s="3"/>
    </row>
    <row r="764" spans="1:13" x14ac:dyDescent="0.25">
      <c r="A764" s="3" t="s">
        <v>0</v>
      </c>
      <c r="B764" s="3" t="s">
        <v>8</v>
      </c>
      <c r="C764" s="3" t="s">
        <v>76</v>
      </c>
      <c r="D764" s="3" t="s">
        <v>77</v>
      </c>
      <c r="E764" s="3" t="s">
        <v>51</v>
      </c>
      <c r="F764" s="3" t="s">
        <v>52</v>
      </c>
      <c r="G764" s="3">
        <v>29</v>
      </c>
      <c r="H764" s="3" t="s">
        <v>21</v>
      </c>
      <c r="I764" s="3" t="s">
        <v>239</v>
      </c>
      <c r="J764" s="3" t="s">
        <v>238</v>
      </c>
      <c r="K764" s="3" t="s">
        <v>246</v>
      </c>
      <c r="L764" s="3"/>
      <c r="M764" s="3"/>
    </row>
    <row r="765" spans="1:13" x14ac:dyDescent="0.25">
      <c r="A765" s="3" t="s">
        <v>0</v>
      </c>
      <c r="B765" s="3" t="s">
        <v>8</v>
      </c>
      <c r="C765" s="3" t="s">
        <v>76</v>
      </c>
      <c r="D765" s="3" t="s">
        <v>77</v>
      </c>
      <c r="E765" s="3" t="s">
        <v>51</v>
      </c>
      <c r="F765" s="3" t="s">
        <v>52</v>
      </c>
      <c r="G765" s="3">
        <v>29</v>
      </c>
      <c r="H765" s="3" t="s">
        <v>21</v>
      </c>
      <c r="I765" s="3" t="s">
        <v>237</v>
      </c>
      <c r="J765" s="3" t="s">
        <v>238</v>
      </c>
      <c r="K765" s="3" t="s">
        <v>1997</v>
      </c>
      <c r="L765" s="3"/>
      <c r="M765" s="3"/>
    </row>
    <row r="766" spans="1:13" x14ac:dyDescent="0.25">
      <c r="A766" s="3" t="s">
        <v>0</v>
      </c>
      <c r="B766" s="3" t="s">
        <v>8</v>
      </c>
      <c r="C766" s="3" t="s">
        <v>76</v>
      </c>
      <c r="D766" s="3" t="s">
        <v>77</v>
      </c>
      <c r="E766" s="3" t="s">
        <v>51</v>
      </c>
      <c r="F766" s="3" t="s">
        <v>52</v>
      </c>
      <c r="G766" s="3">
        <v>29</v>
      </c>
      <c r="H766" s="3" t="s">
        <v>22</v>
      </c>
      <c r="I766" s="3" t="s">
        <v>239</v>
      </c>
      <c r="J766" s="3" t="s">
        <v>238</v>
      </c>
      <c r="K766" s="3" t="s">
        <v>246</v>
      </c>
      <c r="L766" s="3"/>
      <c r="M766" s="3"/>
    </row>
    <row r="767" spans="1:13" x14ac:dyDescent="0.25">
      <c r="A767" s="3" t="s">
        <v>0</v>
      </c>
      <c r="B767" s="3" t="s">
        <v>8</v>
      </c>
      <c r="C767" s="3" t="s">
        <v>76</v>
      </c>
      <c r="D767" s="3" t="s">
        <v>77</v>
      </c>
      <c r="E767" s="3" t="s">
        <v>51</v>
      </c>
      <c r="F767" s="3" t="s">
        <v>52</v>
      </c>
      <c r="G767" s="3">
        <v>29</v>
      </c>
      <c r="H767" s="3" t="s">
        <v>22</v>
      </c>
      <c r="I767" s="3" t="s">
        <v>237</v>
      </c>
      <c r="J767" s="3" t="s">
        <v>238</v>
      </c>
      <c r="K767" s="3" t="s">
        <v>1997</v>
      </c>
      <c r="L767" s="3"/>
      <c r="M767" s="3"/>
    </row>
    <row r="768" spans="1:13" x14ac:dyDescent="0.25">
      <c r="A768" s="3" t="s">
        <v>0</v>
      </c>
      <c r="B768" s="3" t="s">
        <v>8</v>
      </c>
      <c r="C768" s="3" t="s">
        <v>81</v>
      </c>
      <c r="D768" s="3" t="s">
        <v>82</v>
      </c>
      <c r="E768" s="3" t="s">
        <v>51</v>
      </c>
      <c r="F768" s="3" t="s">
        <v>78</v>
      </c>
      <c r="G768" s="3">
        <v>45</v>
      </c>
      <c r="H768" s="3" t="s">
        <v>21</v>
      </c>
      <c r="I768" s="3" t="s">
        <v>239</v>
      </c>
      <c r="J768" s="3" t="s">
        <v>238</v>
      </c>
      <c r="K768" s="3" t="s">
        <v>246</v>
      </c>
      <c r="L768" s="3"/>
      <c r="M768" s="3"/>
    </row>
    <row r="769" spans="1:13" x14ac:dyDescent="0.25">
      <c r="A769" s="3" t="s">
        <v>0</v>
      </c>
      <c r="B769" s="3" t="s">
        <v>8</v>
      </c>
      <c r="C769" s="3" t="s">
        <v>81</v>
      </c>
      <c r="D769" s="3" t="s">
        <v>82</v>
      </c>
      <c r="E769" s="3" t="s">
        <v>51</v>
      </c>
      <c r="F769" s="3" t="s">
        <v>78</v>
      </c>
      <c r="G769" s="3">
        <v>45</v>
      </c>
      <c r="H769" s="3" t="s">
        <v>21</v>
      </c>
      <c r="I769" s="3" t="s">
        <v>237</v>
      </c>
      <c r="J769" s="3" t="s">
        <v>238</v>
      </c>
      <c r="K769" s="3" t="s">
        <v>1997</v>
      </c>
      <c r="L769" s="3"/>
      <c r="M769" s="3"/>
    </row>
    <row r="770" spans="1:13" x14ac:dyDescent="0.25">
      <c r="A770" s="3" t="s">
        <v>0</v>
      </c>
      <c r="B770" s="3" t="s">
        <v>8</v>
      </c>
      <c r="C770" s="3" t="s">
        <v>81</v>
      </c>
      <c r="D770" s="3" t="s">
        <v>82</v>
      </c>
      <c r="E770" s="3" t="s">
        <v>51</v>
      </c>
      <c r="F770" s="3" t="s">
        <v>78</v>
      </c>
      <c r="G770" s="3">
        <v>45</v>
      </c>
      <c r="H770" s="3" t="s">
        <v>22</v>
      </c>
      <c r="I770" s="3" t="s">
        <v>239</v>
      </c>
      <c r="J770" s="3" t="s">
        <v>238</v>
      </c>
      <c r="K770" s="3" t="s">
        <v>246</v>
      </c>
      <c r="L770" s="3"/>
      <c r="M770" s="3"/>
    </row>
    <row r="771" spans="1:13" x14ac:dyDescent="0.25">
      <c r="A771" s="3" t="s">
        <v>0</v>
      </c>
      <c r="B771" s="3" t="s">
        <v>8</v>
      </c>
      <c r="C771" s="3" t="s">
        <v>81</v>
      </c>
      <c r="D771" s="3" t="s">
        <v>82</v>
      </c>
      <c r="E771" s="3" t="s">
        <v>51</v>
      </c>
      <c r="F771" s="3" t="s">
        <v>78</v>
      </c>
      <c r="G771" s="3">
        <v>45</v>
      </c>
      <c r="H771" s="3" t="s">
        <v>22</v>
      </c>
      <c r="I771" s="3" t="s">
        <v>237</v>
      </c>
      <c r="J771" s="3" t="s">
        <v>238</v>
      </c>
      <c r="K771" s="3" t="s">
        <v>1997</v>
      </c>
      <c r="L771" s="3"/>
      <c r="M771" s="3"/>
    </row>
    <row r="772" spans="1:13" x14ac:dyDescent="0.25">
      <c r="A772" s="3" t="s">
        <v>0</v>
      </c>
      <c r="B772" s="3" t="s">
        <v>9</v>
      </c>
      <c r="C772" s="3" t="s">
        <v>90</v>
      </c>
      <c r="D772" s="3" t="s">
        <v>91</v>
      </c>
      <c r="E772" s="3" t="s">
        <v>51</v>
      </c>
      <c r="F772" s="3" t="s">
        <v>52</v>
      </c>
      <c r="G772" s="3">
        <v>221</v>
      </c>
      <c r="H772" s="3" t="s">
        <v>22</v>
      </c>
      <c r="I772" s="3" t="s">
        <v>239</v>
      </c>
      <c r="J772" s="3" t="s">
        <v>240</v>
      </c>
      <c r="K772" s="3" t="s">
        <v>1997</v>
      </c>
      <c r="L772" s="3"/>
      <c r="M772" s="3"/>
    </row>
    <row r="773" spans="1:13" x14ac:dyDescent="0.25">
      <c r="A773" s="3" t="s">
        <v>0</v>
      </c>
      <c r="B773" s="3" t="s">
        <v>10</v>
      </c>
      <c r="C773" s="3" t="s">
        <v>92</v>
      </c>
      <c r="D773" s="3" t="s">
        <v>93</v>
      </c>
      <c r="E773" s="3" t="s">
        <v>51</v>
      </c>
      <c r="F773" s="3" t="s">
        <v>52</v>
      </c>
      <c r="G773" s="3">
        <v>83</v>
      </c>
      <c r="H773" s="3" t="s">
        <v>22</v>
      </c>
      <c r="I773" s="3" t="s">
        <v>237</v>
      </c>
      <c r="J773" s="3" t="s">
        <v>240</v>
      </c>
      <c r="K773" s="3" t="s">
        <v>1997</v>
      </c>
      <c r="L773" s="3"/>
      <c r="M773" s="3"/>
    </row>
    <row r="774" spans="1:13" x14ac:dyDescent="0.25">
      <c r="A774" s="3" t="s">
        <v>0</v>
      </c>
      <c r="B774" s="3" t="s">
        <v>10</v>
      </c>
      <c r="C774" s="3" t="s">
        <v>92</v>
      </c>
      <c r="D774" s="3" t="s">
        <v>93</v>
      </c>
      <c r="E774" s="3" t="s">
        <v>51</v>
      </c>
      <c r="F774" s="3" t="s">
        <v>52</v>
      </c>
      <c r="G774" s="3">
        <v>83</v>
      </c>
      <c r="H774" s="3" t="s">
        <v>21</v>
      </c>
      <c r="I774" s="3" t="s">
        <v>237</v>
      </c>
      <c r="J774" s="3" t="s">
        <v>240</v>
      </c>
      <c r="K774" s="3" t="s">
        <v>1998</v>
      </c>
      <c r="L774" s="3"/>
      <c r="M774" s="3"/>
    </row>
    <row r="775" spans="1:13" x14ac:dyDescent="0.25">
      <c r="A775" s="3" t="s">
        <v>0</v>
      </c>
      <c r="B775" s="3" t="s">
        <v>10</v>
      </c>
      <c r="C775" s="3" t="s">
        <v>92</v>
      </c>
      <c r="D775" s="3" t="s">
        <v>93</v>
      </c>
      <c r="E775" s="3" t="s">
        <v>51</v>
      </c>
      <c r="F775" s="3" t="s">
        <v>52</v>
      </c>
      <c r="G775" s="3">
        <v>83</v>
      </c>
      <c r="H775" s="3" t="s">
        <v>21</v>
      </c>
      <c r="I775" s="3" t="s">
        <v>239</v>
      </c>
      <c r="J775" s="3" t="s">
        <v>240</v>
      </c>
      <c r="K775" s="3" t="s">
        <v>243</v>
      </c>
      <c r="L775" s="3"/>
      <c r="M775" s="3"/>
    </row>
    <row r="776" spans="1:13" x14ac:dyDescent="0.25">
      <c r="A776" s="3" t="s">
        <v>0</v>
      </c>
      <c r="B776" s="3" t="s">
        <v>10</v>
      </c>
      <c r="C776" s="3" t="s">
        <v>92</v>
      </c>
      <c r="D776" s="3" t="s">
        <v>93</v>
      </c>
      <c r="E776" s="3" t="s">
        <v>51</v>
      </c>
      <c r="F776" s="3" t="s">
        <v>52</v>
      </c>
      <c r="G776" s="3">
        <v>83</v>
      </c>
      <c r="H776" s="3" t="s">
        <v>22</v>
      </c>
      <c r="I776" s="3" t="s">
        <v>239</v>
      </c>
      <c r="J776" s="3" t="s">
        <v>240</v>
      </c>
      <c r="K776" s="3" t="s">
        <v>1998</v>
      </c>
      <c r="L776" s="3"/>
      <c r="M776" s="3"/>
    </row>
    <row r="777" spans="1:13" x14ac:dyDescent="0.25">
      <c r="A777" s="3" t="s">
        <v>0</v>
      </c>
      <c r="B777" s="3" t="s">
        <v>8</v>
      </c>
      <c r="C777" s="3" t="s">
        <v>94</v>
      </c>
      <c r="D777" s="3" t="s">
        <v>95</v>
      </c>
      <c r="E777" s="3" t="s">
        <v>51</v>
      </c>
      <c r="F777" s="3" t="s">
        <v>52</v>
      </c>
      <c r="G777" s="3">
        <v>188</v>
      </c>
      <c r="H777" s="3" t="s">
        <v>21</v>
      </c>
      <c r="I777" s="3" t="s">
        <v>239</v>
      </c>
      <c r="J777" s="3" t="s">
        <v>240</v>
      </c>
      <c r="K777" s="3" t="s">
        <v>1998</v>
      </c>
      <c r="L777" s="3"/>
      <c r="M777" s="3"/>
    </row>
    <row r="778" spans="1:13" x14ac:dyDescent="0.25">
      <c r="A778" s="3" t="s">
        <v>0</v>
      </c>
      <c r="B778" s="3" t="s">
        <v>8</v>
      </c>
      <c r="C778" s="3" t="s">
        <v>94</v>
      </c>
      <c r="D778" s="3" t="s">
        <v>95</v>
      </c>
      <c r="E778" s="3" t="s">
        <v>51</v>
      </c>
      <c r="F778" s="3" t="s">
        <v>52</v>
      </c>
      <c r="G778" s="3">
        <v>188</v>
      </c>
      <c r="H778" s="3" t="s">
        <v>22</v>
      </c>
      <c r="I778" s="3" t="s">
        <v>237</v>
      </c>
      <c r="J778" s="3" t="s">
        <v>240</v>
      </c>
      <c r="K778" s="3" t="s">
        <v>246</v>
      </c>
      <c r="L778" s="3"/>
      <c r="M778" s="3"/>
    </row>
    <row r="779" spans="1:13" x14ac:dyDescent="0.25">
      <c r="A779" s="3" t="s">
        <v>0</v>
      </c>
      <c r="B779" s="3" t="s">
        <v>8</v>
      </c>
      <c r="C779" s="3" t="s">
        <v>94</v>
      </c>
      <c r="D779" s="3" t="s">
        <v>95</v>
      </c>
      <c r="E779" s="3" t="s">
        <v>51</v>
      </c>
      <c r="F779" s="3" t="s">
        <v>52</v>
      </c>
      <c r="G779" s="3">
        <v>188</v>
      </c>
      <c r="H779" s="3" t="s">
        <v>21</v>
      </c>
      <c r="I779" s="3" t="s">
        <v>237</v>
      </c>
      <c r="J779" s="3" t="s">
        <v>240</v>
      </c>
      <c r="K779" s="3" t="s">
        <v>246</v>
      </c>
      <c r="L779" s="3"/>
      <c r="M779" s="3"/>
    </row>
    <row r="780" spans="1:13" x14ac:dyDescent="0.25">
      <c r="A780" s="3" t="s">
        <v>0</v>
      </c>
      <c r="B780" s="3" t="s">
        <v>8</v>
      </c>
      <c r="C780" s="3" t="s">
        <v>94</v>
      </c>
      <c r="D780" s="3" t="s">
        <v>95</v>
      </c>
      <c r="E780" s="3" t="s">
        <v>51</v>
      </c>
      <c r="F780" s="3" t="s">
        <v>52</v>
      </c>
      <c r="G780" s="3">
        <v>188</v>
      </c>
      <c r="H780" s="3" t="s">
        <v>22</v>
      </c>
      <c r="I780" s="3" t="s">
        <v>239</v>
      </c>
      <c r="J780" s="3" t="s">
        <v>240</v>
      </c>
      <c r="K780" s="3" t="s">
        <v>1998</v>
      </c>
      <c r="L780" s="3"/>
      <c r="M780" s="3"/>
    </row>
    <row r="781" spans="1:13" x14ac:dyDescent="0.25">
      <c r="A781" s="3" t="s">
        <v>0</v>
      </c>
      <c r="B781" s="3" t="s">
        <v>8</v>
      </c>
      <c r="C781" s="3" t="s">
        <v>76</v>
      </c>
      <c r="D781" s="3" t="s">
        <v>77</v>
      </c>
      <c r="E781" s="3" t="s">
        <v>51</v>
      </c>
      <c r="F781" s="3" t="s">
        <v>52</v>
      </c>
      <c r="G781" s="3">
        <v>29</v>
      </c>
      <c r="H781" s="3" t="s">
        <v>22</v>
      </c>
      <c r="I781" s="3" t="s">
        <v>237</v>
      </c>
      <c r="J781" s="3" t="s">
        <v>240</v>
      </c>
      <c r="K781" s="3" t="s">
        <v>1998</v>
      </c>
      <c r="L781" s="3"/>
      <c r="M781" s="3"/>
    </row>
    <row r="782" spans="1:13" x14ac:dyDescent="0.25">
      <c r="A782" s="3" t="s">
        <v>0</v>
      </c>
      <c r="B782" s="3" t="s">
        <v>8</v>
      </c>
      <c r="C782" s="3" t="s">
        <v>76</v>
      </c>
      <c r="D782" s="3" t="s">
        <v>77</v>
      </c>
      <c r="E782" s="3" t="s">
        <v>51</v>
      </c>
      <c r="F782" s="3" t="s">
        <v>52</v>
      </c>
      <c r="G782" s="3">
        <v>29</v>
      </c>
      <c r="H782" s="3" t="s">
        <v>21</v>
      </c>
      <c r="I782" s="3" t="s">
        <v>237</v>
      </c>
      <c r="J782" s="3" t="s">
        <v>240</v>
      </c>
      <c r="K782" s="3" t="s">
        <v>246</v>
      </c>
      <c r="L782" s="3"/>
      <c r="M782" s="3"/>
    </row>
    <row r="783" spans="1:13" x14ac:dyDescent="0.25">
      <c r="A783" s="3" t="s">
        <v>0</v>
      </c>
      <c r="B783" s="3" t="s">
        <v>8</v>
      </c>
      <c r="C783" s="3" t="s">
        <v>76</v>
      </c>
      <c r="D783" s="3" t="s">
        <v>77</v>
      </c>
      <c r="E783" s="3" t="s">
        <v>51</v>
      </c>
      <c r="F783" s="3" t="s">
        <v>52</v>
      </c>
      <c r="G783" s="3">
        <v>29</v>
      </c>
      <c r="H783" s="3" t="s">
        <v>21</v>
      </c>
      <c r="I783" s="3" t="s">
        <v>239</v>
      </c>
      <c r="J783" s="3" t="s">
        <v>240</v>
      </c>
      <c r="K783" s="3" t="s">
        <v>1998</v>
      </c>
      <c r="L783" s="3"/>
      <c r="M783" s="3"/>
    </row>
    <row r="784" spans="1:13" x14ac:dyDescent="0.25">
      <c r="A784" s="3" t="s">
        <v>0</v>
      </c>
      <c r="B784" s="3" t="s">
        <v>8</v>
      </c>
      <c r="C784" s="3" t="s">
        <v>76</v>
      </c>
      <c r="D784" s="3" t="s">
        <v>77</v>
      </c>
      <c r="E784" s="3" t="s">
        <v>51</v>
      </c>
      <c r="F784" s="3" t="s">
        <v>52</v>
      </c>
      <c r="G784" s="3">
        <v>29</v>
      </c>
      <c r="H784" s="3" t="s">
        <v>22</v>
      </c>
      <c r="I784" s="3" t="s">
        <v>239</v>
      </c>
      <c r="J784" s="3" t="s">
        <v>240</v>
      </c>
      <c r="K784" s="3" t="s">
        <v>246</v>
      </c>
      <c r="L784" s="3"/>
      <c r="M784" s="3"/>
    </row>
    <row r="785" spans="1:13" x14ac:dyDescent="0.25">
      <c r="A785" s="3" t="s">
        <v>0</v>
      </c>
      <c r="B785" s="3" t="s">
        <v>8</v>
      </c>
      <c r="C785" s="3" t="s">
        <v>79</v>
      </c>
      <c r="D785" s="3" t="s">
        <v>80</v>
      </c>
      <c r="E785" s="3" t="s">
        <v>51</v>
      </c>
      <c r="F785" s="3" t="s">
        <v>85</v>
      </c>
      <c r="G785" s="3">
        <v>50</v>
      </c>
      <c r="H785" s="3" t="s">
        <v>21</v>
      </c>
      <c r="I785" s="3" t="s">
        <v>237</v>
      </c>
      <c r="J785" s="3" t="s">
        <v>240</v>
      </c>
      <c r="K785" s="3" t="s">
        <v>1997</v>
      </c>
      <c r="L785" s="3"/>
      <c r="M785" s="3"/>
    </row>
    <row r="786" spans="1:13" x14ac:dyDescent="0.25">
      <c r="A786" s="3" t="s">
        <v>0</v>
      </c>
      <c r="B786" s="3" t="s">
        <v>8</v>
      </c>
      <c r="C786" s="3" t="s">
        <v>79</v>
      </c>
      <c r="D786" s="3" t="s">
        <v>80</v>
      </c>
      <c r="E786" s="3" t="s">
        <v>51</v>
      </c>
      <c r="F786" s="3" t="s">
        <v>85</v>
      </c>
      <c r="G786" s="3">
        <v>50</v>
      </c>
      <c r="H786" s="3" t="s">
        <v>22</v>
      </c>
      <c r="I786" s="3" t="s">
        <v>237</v>
      </c>
      <c r="J786" s="3" t="s">
        <v>240</v>
      </c>
      <c r="K786" s="3" t="s">
        <v>1997</v>
      </c>
      <c r="L786" s="3"/>
      <c r="M786" s="3"/>
    </row>
    <row r="787" spans="1:13" x14ac:dyDescent="0.25">
      <c r="A787" s="3" t="s">
        <v>0</v>
      </c>
      <c r="B787" s="3" t="s">
        <v>8</v>
      </c>
      <c r="C787" s="3" t="s">
        <v>79</v>
      </c>
      <c r="D787" s="3" t="s">
        <v>80</v>
      </c>
      <c r="E787" s="3" t="s">
        <v>51</v>
      </c>
      <c r="F787" s="3" t="s">
        <v>85</v>
      </c>
      <c r="G787" s="3">
        <v>50</v>
      </c>
      <c r="H787" s="3" t="s">
        <v>21</v>
      </c>
      <c r="I787" s="3" t="s">
        <v>239</v>
      </c>
      <c r="J787" s="3" t="s">
        <v>240</v>
      </c>
      <c r="K787" s="3" t="s">
        <v>1998</v>
      </c>
      <c r="L787" s="3"/>
      <c r="M787" s="3"/>
    </row>
    <row r="788" spans="1:13" x14ac:dyDescent="0.25">
      <c r="A788" s="3" t="s">
        <v>0</v>
      </c>
      <c r="B788" s="3" t="s">
        <v>8</v>
      </c>
      <c r="C788" s="3" t="s">
        <v>473</v>
      </c>
      <c r="D788" s="3" t="s">
        <v>474</v>
      </c>
      <c r="E788" s="3" t="s">
        <v>51</v>
      </c>
      <c r="F788" s="3" t="s">
        <v>52</v>
      </c>
      <c r="G788" s="3">
        <v>24</v>
      </c>
      <c r="H788" s="3" t="s">
        <v>22</v>
      </c>
      <c r="I788" s="3" t="s">
        <v>239</v>
      </c>
      <c r="J788" s="3" t="s">
        <v>238</v>
      </c>
      <c r="K788" s="3" t="s">
        <v>1998</v>
      </c>
      <c r="L788" s="3"/>
      <c r="M788" s="3"/>
    </row>
    <row r="789" spans="1:13" x14ac:dyDescent="0.25">
      <c r="A789" s="3" t="s">
        <v>0</v>
      </c>
      <c r="B789" s="3" t="s">
        <v>8</v>
      </c>
      <c r="C789" s="3" t="s">
        <v>473</v>
      </c>
      <c r="D789" s="3" t="s">
        <v>474</v>
      </c>
      <c r="E789" s="3" t="s">
        <v>51</v>
      </c>
      <c r="F789" s="3" t="s">
        <v>52</v>
      </c>
      <c r="G789" s="3">
        <v>24</v>
      </c>
      <c r="H789" s="3" t="s">
        <v>22</v>
      </c>
      <c r="I789" s="3" t="s">
        <v>237</v>
      </c>
      <c r="J789" s="3" t="s">
        <v>238</v>
      </c>
      <c r="K789" s="3" t="s">
        <v>1997</v>
      </c>
      <c r="L789" s="3"/>
      <c r="M789" s="3"/>
    </row>
    <row r="790" spans="1:13" x14ac:dyDescent="0.25">
      <c r="A790" s="3" t="s">
        <v>0</v>
      </c>
      <c r="B790" s="3" t="s">
        <v>7</v>
      </c>
      <c r="C790" s="3" t="s">
        <v>459</v>
      </c>
      <c r="D790" s="3" t="s">
        <v>460</v>
      </c>
      <c r="E790" s="3" t="s">
        <v>51</v>
      </c>
      <c r="F790" s="3" t="s">
        <v>52</v>
      </c>
      <c r="G790" s="3">
        <v>15</v>
      </c>
      <c r="H790" s="3" t="s">
        <v>21</v>
      </c>
      <c r="I790" s="3" t="s">
        <v>239</v>
      </c>
      <c r="J790" s="3" t="s">
        <v>238</v>
      </c>
      <c r="K790" s="3" t="s">
        <v>1997</v>
      </c>
      <c r="L790" s="3"/>
      <c r="M790" s="3"/>
    </row>
    <row r="791" spans="1:13" x14ac:dyDescent="0.25">
      <c r="A791" s="3" t="s">
        <v>0</v>
      </c>
      <c r="B791" s="3" t="s">
        <v>7</v>
      </c>
      <c r="C791" s="3" t="s">
        <v>459</v>
      </c>
      <c r="D791" s="3" t="s">
        <v>460</v>
      </c>
      <c r="E791" s="3" t="s">
        <v>51</v>
      </c>
      <c r="F791" s="3" t="s">
        <v>52</v>
      </c>
      <c r="G791" s="3">
        <v>15</v>
      </c>
      <c r="H791" s="3" t="s">
        <v>21</v>
      </c>
      <c r="I791" s="3" t="s">
        <v>237</v>
      </c>
      <c r="J791" s="3" t="s">
        <v>238</v>
      </c>
      <c r="K791" s="3" t="s">
        <v>1</v>
      </c>
      <c r="L791" s="3"/>
      <c r="M791" s="3"/>
    </row>
    <row r="792" spans="1:13" x14ac:dyDescent="0.25">
      <c r="A792" s="3" t="s">
        <v>0</v>
      </c>
      <c r="B792" s="3" t="s">
        <v>7</v>
      </c>
      <c r="C792" s="3" t="s">
        <v>459</v>
      </c>
      <c r="D792" s="3" t="s">
        <v>460</v>
      </c>
      <c r="E792" s="3" t="s">
        <v>51</v>
      </c>
      <c r="F792" s="3" t="s">
        <v>52</v>
      </c>
      <c r="G792" s="3">
        <v>15</v>
      </c>
      <c r="H792" s="3" t="s">
        <v>22</v>
      </c>
      <c r="I792" s="3" t="s">
        <v>239</v>
      </c>
      <c r="J792" s="3" t="s">
        <v>238</v>
      </c>
      <c r="K792" s="3" t="s">
        <v>1997</v>
      </c>
      <c r="L792" s="3"/>
      <c r="M792" s="3"/>
    </row>
    <row r="793" spans="1:13" x14ac:dyDescent="0.25">
      <c r="A793" s="3" t="s">
        <v>0</v>
      </c>
      <c r="B793" s="3" t="s">
        <v>7</v>
      </c>
      <c r="C793" s="3" t="s">
        <v>459</v>
      </c>
      <c r="D793" s="3" t="s">
        <v>460</v>
      </c>
      <c r="E793" s="3" t="s">
        <v>51</v>
      </c>
      <c r="F793" s="3" t="s">
        <v>52</v>
      </c>
      <c r="G793" s="3">
        <v>15</v>
      </c>
      <c r="H793" s="3" t="s">
        <v>22</v>
      </c>
      <c r="I793" s="3" t="s">
        <v>237</v>
      </c>
      <c r="J793" s="3" t="s">
        <v>238</v>
      </c>
      <c r="K793" s="3" t="s">
        <v>1</v>
      </c>
      <c r="L793" s="3"/>
      <c r="M793" s="3"/>
    </row>
    <row r="794" spans="1:13" x14ac:dyDescent="0.25">
      <c r="A794" s="3" t="s">
        <v>0</v>
      </c>
      <c r="B794" s="3" t="s">
        <v>7</v>
      </c>
      <c r="C794" s="3" t="s">
        <v>457</v>
      </c>
      <c r="D794" s="3" t="s">
        <v>458</v>
      </c>
      <c r="E794" s="3" t="s">
        <v>51</v>
      </c>
      <c r="F794" s="3" t="s">
        <v>52</v>
      </c>
      <c r="G794" s="3">
        <v>25</v>
      </c>
      <c r="H794" s="3" t="s">
        <v>21</v>
      </c>
      <c r="I794" s="3" t="s">
        <v>239</v>
      </c>
      <c r="J794" s="3" t="s">
        <v>238</v>
      </c>
      <c r="K794" s="3" t="s">
        <v>1997</v>
      </c>
      <c r="L794" s="3"/>
      <c r="M794" s="3"/>
    </row>
    <row r="795" spans="1:13" x14ac:dyDescent="0.25">
      <c r="A795" s="3" t="s">
        <v>0</v>
      </c>
      <c r="B795" s="3" t="s">
        <v>7</v>
      </c>
      <c r="C795" s="3" t="s">
        <v>457</v>
      </c>
      <c r="D795" s="3" t="s">
        <v>458</v>
      </c>
      <c r="E795" s="3" t="s">
        <v>51</v>
      </c>
      <c r="F795" s="3" t="s">
        <v>52</v>
      </c>
      <c r="G795" s="3">
        <v>25</v>
      </c>
      <c r="H795" s="3" t="s">
        <v>21</v>
      </c>
      <c r="I795" s="3" t="s">
        <v>237</v>
      </c>
      <c r="J795" s="3" t="s">
        <v>238</v>
      </c>
      <c r="K795" s="3" t="s">
        <v>1999</v>
      </c>
      <c r="L795" s="3"/>
      <c r="M795" s="3"/>
    </row>
    <row r="796" spans="1:13" x14ac:dyDescent="0.25">
      <c r="A796" s="3" t="s">
        <v>0</v>
      </c>
      <c r="B796" s="3" t="s">
        <v>7</v>
      </c>
      <c r="C796" s="3" t="s">
        <v>457</v>
      </c>
      <c r="D796" s="3" t="s">
        <v>458</v>
      </c>
      <c r="E796" s="3" t="s">
        <v>51</v>
      </c>
      <c r="F796" s="3" t="s">
        <v>52</v>
      </c>
      <c r="G796" s="3">
        <v>25</v>
      </c>
      <c r="H796" s="3" t="s">
        <v>22</v>
      </c>
      <c r="I796" s="3" t="s">
        <v>239</v>
      </c>
      <c r="J796" s="3" t="s">
        <v>238</v>
      </c>
      <c r="K796" s="3" t="s">
        <v>1997</v>
      </c>
      <c r="L796" s="3"/>
      <c r="M796" s="3"/>
    </row>
    <row r="797" spans="1:13" x14ac:dyDescent="0.25">
      <c r="A797" s="3" t="s">
        <v>0</v>
      </c>
      <c r="B797" s="3" t="s">
        <v>7</v>
      </c>
      <c r="C797" s="3" t="s">
        <v>457</v>
      </c>
      <c r="D797" s="3" t="s">
        <v>458</v>
      </c>
      <c r="E797" s="3" t="s">
        <v>51</v>
      </c>
      <c r="F797" s="3" t="s">
        <v>52</v>
      </c>
      <c r="G797" s="3">
        <v>25</v>
      </c>
      <c r="H797" s="3" t="s">
        <v>22</v>
      </c>
      <c r="I797" s="3" t="s">
        <v>237</v>
      </c>
      <c r="J797" s="3" t="s">
        <v>238</v>
      </c>
      <c r="K797" s="3" t="s">
        <v>1999</v>
      </c>
      <c r="L797" s="3"/>
      <c r="M797" s="3"/>
    </row>
    <row r="798" spans="1:13" x14ac:dyDescent="0.25">
      <c r="A798" s="3" t="s">
        <v>0</v>
      </c>
      <c r="B798" s="3" t="s">
        <v>7</v>
      </c>
      <c r="C798" s="3" t="s">
        <v>453</v>
      </c>
      <c r="D798" s="3" t="s">
        <v>454</v>
      </c>
      <c r="E798" s="3" t="s">
        <v>51</v>
      </c>
      <c r="F798" s="3" t="s">
        <v>52</v>
      </c>
      <c r="G798" s="3">
        <v>116</v>
      </c>
      <c r="H798" s="3" t="s">
        <v>21</v>
      </c>
      <c r="I798" s="3" t="s">
        <v>239</v>
      </c>
      <c r="J798" s="3" t="s">
        <v>238</v>
      </c>
      <c r="K798" s="3" t="s">
        <v>246</v>
      </c>
      <c r="L798" s="3"/>
      <c r="M798" s="3"/>
    </row>
    <row r="799" spans="1:13" x14ac:dyDescent="0.25">
      <c r="A799" s="3" t="s">
        <v>0</v>
      </c>
      <c r="B799" s="3" t="s">
        <v>7</v>
      </c>
      <c r="C799" s="3" t="s">
        <v>453</v>
      </c>
      <c r="D799" s="3" t="s">
        <v>454</v>
      </c>
      <c r="E799" s="3" t="s">
        <v>51</v>
      </c>
      <c r="F799" s="3" t="s">
        <v>52</v>
      </c>
      <c r="G799" s="3">
        <v>116</v>
      </c>
      <c r="H799" s="3" t="s">
        <v>21</v>
      </c>
      <c r="I799" s="3" t="s">
        <v>237</v>
      </c>
      <c r="J799" s="3" t="s">
        <v>238</v>
      </c>
      <c r="K799" s="3" t="s">
        <v>1997</v>
      </c>
      <c r="L799" s="3"/>
      <c r="M799" s="3"/>
    </row>
    <row r="800" spans="1:13" x14ac:dyDescent="0.25">
      <c r="A800" s="3" t="s">
        <v>0</v>
      </c>
      <c r="B800" s="3" t="s">
        <v>7</v>
      </c>
      <c r="C800" s="3" t="s">
        <v>453</v>
      </c>
      <c r="D800" s="3" t="s">
        <v>454</v>
      </c>
      <c r="E800" s="3" t="s">
        <v>51</v>
      </c>
      <c r="F800" s="3" t="s">
        <v>52</v>
      </c>
      <c r="G800" s="3">
        <v>116</v>
      </c>
      <c r="H800" s="3" t="s">
        <v>22</v>
      </c>
      <c r="I800" s="3" t="s">
        <v>239</v>
      </c>
      <c r="J800" s="3" t="s">
        <v>238</v>
      </c>
      <c r="K800" s="3" t="s">
        <v>1997</v>
      </c>
      <c r="L800" s="3"/>
      <c r="M800" s="3"/>
    </row>
    <row r="801" spans="1:13" x14ac:dyDescent="0.25">
      <c r="A801" s="3" t="s">
        <v>0</v>
      </c>
      <c r="B801" s="3" t="s">
        <v>7</v>
      </c>
      <c r="C801" s="3" t="s">
        <v>453</v>
      </c>
      <c r="D801" s="3" t="s">
        <v>454</v>
      </c>
      <c r="E801" s="3" t="s">
        <v>51</v>
      </c>
      <c r="F801" s="3" t="s">
        <v>52</v>
      </c>
      <c r="G801" s="3">
        <v>116</v>
      </c>
      <c r="H801" s="3" t="s">
        <v>22</v>
      </c>
      <c r="I801" s="3" t="s">
        <v>237</v>
      </c>
      <c r="J801" s="3" t="s">
        <v>238</v>
      </c>
      <c r="K801" s="3" t="s">
        <v>1</v>
      </c>
      <c r="L801" s="3"/>
      <c r="M801" s="3"/>
    </row>
    <row r="802" spans="1:13" x14ac:dyDescent="0.25">
      <c r="A802" s="3" t="s">
        <v>0</v>
      </c>
      <c r="B802" s="3" t="s">
        <v>7</v>
      </c>
      <c r="C802" s="3" t="s">
        <v>453</v>
      </c>
      <c r="D802" s="3" t="s">
        <v>454</v>
      </c>
      <c r="E802" s="3" t="s">
        <v>51</v>
      </c>
      <c r="F802" s="3" t="s">
        <v>52</v>
      </c>
      <c r="G802" s="3">
        <v>116</v>
      </c>
      <c r="H802" s="3" t="s">
        <v>22</v>
      </c>
      <c r="I802" s="3" t="s">
        <v>237</v>
      </c>
      <c r="J802" s="3" t="s">
        <v>240</v>
      </c>
      <c r="K802" s="3" t="s">
        <v>246</v>
      </c>
      <c r="L802" s="3"/>
      <c r="M802" s="3"/>
    </row>
    <row r="803" spans="1:13" x14ac:dyDescent="0.25">
      <c r="A803" s="3" t="s">
        <v>0</v>
      </c>
      <c r="B803" s="3" t="s">
        <v>7</v>
      </c>
      <c r="C803" s="3" t="s">
        <v>453</v>
      </c>
      <c r="D803" s="3" t="s">
        <v>454</v>
      </c>
      <c r="E803" s="3" t="s">
        <v>51</v>
      </c>
      <c r="F803" s="3" t="s">
        <v>52</v>
      </c>
      <c r="G803" s="3">
        <v>116</v>
      </c>
      <c r="H803" s="3" t="s">
        <v>21</v>
      </c>
      <c r="I803" s="3" t="s">
        <v>237</v>
      </c>
      <c r="J803" s="3" t="s">
        <v>240</v>
      </c>
      <c r="K803" s="3" t="s">
        <v>246</v>
      </c>
      <c r="L803" s="3"/>
      <c r="M803" s="3"/>
    </row>
    <row r="804" spans="1:13" x14ac:dyDescent="0.25">
      <c r="A804" s="3" t="s">
        <v>0</v>
      </c>
      <c r="B804" s="3" t="s">
        <v>7</v>
      </c>
      <c r="C804" s="3" t="s">
        <v>453</v>
      </c>
      <c r="D804" s="3" t="s">
        <v>454</v>
      </c>
      <c r="E804" s="3" t="s">
        <v>51</v>
      </c>
      <c r="F804" s="3" t="s">
        <v>52</v>
      </c>
      <c r="G804" s="3">
        <v>116</v>
      </c>
      <c r="H804" s="3" t="s">
        <v>21</v>
      </c>
      <c r="I804" s="3" t="s">
        <v>239</v>
      </c>
      <c r="J804" s="3" t="s">
        <v>240</v>
      </c>
      <c r="K804" s="3" t="s">
        <v>1998</v>
      </c>
      <c r="L804" s="3"/>
      <c r="M804" s="3"/>
    </row>
    <row r="805" spans="1:13" x14ac:dyDescent="0.25">
      <c r="A805" s="3" t="s">
        <v>0</v>
      </c>
      <c r="B805" s="3" t="s">
        <v>7</v>
      </c>
      <c r="C805" s="3" t="s">
        <v>453</v>
      </c>
      <c r="D805" s="3" t="s">
        <v>454</v>
      </c>
      <c r="E805" s="3" t="s">
        <v>51</v>
      </c>
      <c r="F805" s="3" t="s">
        <v>52</v>
      </c>
      <c r="G805" s="3">
        <v>116</v>
      </c>
      <c r="H805" s="3" t="s">
        <v>22</v>
      </c>
      <c r="I805" s="3" t="s">
        <v>239</v>
      </c>
      <c r="J805" s="3" t="s">
        <v>240</v>
      </c>
      <c r="K805" s="3" t="s">
        <v>1998</v>
      </c>
      <c r="L805" s="3"/>
      <c r="M805" s="3"/>
    </row>
    <row r="806" spans="1:13" x14ac:dyDescent="0.25">
      <c r="A806" s="3" t="s">
        <v>0</v>
      </c>
      <c r="B806" s="3" t="s">
        <v>7</v>
      </c>
      <c r="C806" s="3" t="s">
        <v>455</v>
      </c>
      <c r="D806" s="3" t="s">
        <v>456</v>
      </c>
      <c r="E806" s="3" t="s">
        <v>51</v>
      </c>
      <c r="F806" s="3" t="s">
        <v>52</v>
      </c>
      <c r="G806" s="3">
        <v>23</v>
      </c>
      <c r="H806" s="3" t="s">
        <v>22</v>
      </c>
      <c r="I806" s="3" t="s">
        <v>237</v>
      </c>
      <c r="J806" s="3" t="s">
        <v>240</v>
      </c>
      <c r="K806" s="3" t="s">
        <v>246</v>
      </c>
      <c r="L806" s="3"/>
      <c r="M806" s="3"/>
    </row>
    <row r="807" spans="1:13" x14ac:dyDescent="0.25">
      <c r="A807" s="3" t="s">
        <v>0</v>
      </c>
      <c r="B807" s="3" t="s">
        <v>7</v>
      </c>
      <c r="C807" s="3" t="s">
        <v>455</v>
      </c>
      <c r="D807" s="3" t="s">
        <v>456</v>
      </c>
      <c r="E807" s="3" t="s">
        <v>51</v>
      </c>
      <c r="F807" s="3" t="s">
        <v>52</v>
      </c>
      <c r="G807" s="3">
        <v>23</v>
      </c>
      <c r="H807" s="3" t="s">
        <v>21</v>
      </c>
      <c r="I807" s="3" t="s">
        <v>237</v>
      </c>
      <c r="J807" s="3" t="s">
        <v>240</v>
      </c>
      <c r="K807" s="3" t="s">
        <v>246</v>
      </c>
      <c r="L807" s="3"/>
      <c r="M807" s="3"/>
    </row>
    <row r="808" spans="1:13" x14ac:dyDescent="0.25">
      <c r="A808" s="3" t="s">
        <v>0</v>
      </c>
      <c r="B808" s="3" t="s">
        <v>7</v>
      </c>
      <c r="C808" s="3" t="s">
        <v>455</v>
      </c>
      <c r="D808" s="3" t="s">
        <v>456</v>
      </c>
      <c r="E808" s="3" t="s">
        <v>51</v>
      </c>
      <c r="F808" s="3" t="s">
        <v>52</v>
      </c>
      <c r="G808" s="3">
        <v>23</v>
      </c>
      <c r="H808" s="3" t="s">
        <v>21</v>
      </c>
      <c r="I808" s="3" t="s">
        <v>239</v>
      </c>
      <c r="J808" s="3" t="s">
        <v>240</v>
      </c>
      <c r="K808" s="3" t="s">
        <v>1998</v>
      </c>
      <c r="L808" s="3"/>
      <c r="M808" s="3"/>
    </row>
    <row r="809" spans="1:13" x14ac:dyDescent="0.25">
      <c r="A809" s="3" t="s">
        <v>0</v>
      </c>
      <c r="B809" s="3" t="s">
        <v>7</v>
      </c>
      <c r="C809" s="3" t="s">
        <v>455</v>
      </c>
      <c r="D809" s="3" t="s">
        <v>456</v>
      </c>
      <c r="E809" s="3" t="s">
        <v>51</v>
      </c>
      <c r="F809" s="3" t="s">
        <v>52</v>
      </c>
      <c r="G809" s="3">
        <v>23</v>
      </c>
      <c r="H809" s="3" t="s">
        <v>22</v>
      </c>
      <c r="I809" s="3" t="s">
        <v>239</v>
      </c>
      <c r="J809" s="3" t="s">
        <v>240</v>
      </c>
      <c r="K809" s="3" t="s">
        <v>1998</v>
      </c>
      <c r="L809" s="3"/>
      <c r="M809" s="3"/>
    </row>
    <row r="810" spans="1:13" x14ac:dyDescent="0.25">
      <c r="A810" s="3" t="s">
        <v>0</v>
      </c>
      <c r="B810" s="3" t="s">
        <v>7</v>
      </c>
      <c r="C810" s="3" t="s">
        <v>459</v>
      </c>
      <c r="D810" s="3" t="s">
        <v>460</v>
      </c>
      <c r="E810" s="3" t="s">
        <v>51</v>
      </c>
      <c r="F810" s="3" t="s">
        <v>52</v>
      </c>
      <c r="G810" s="3">
        <v>15</v>
      </c>
      <c r="H810" s="3" t="s">
        <v>22</v>
      </c>
      <c r="I810" s="3" t="s">
        <v>237</v>
      </c>
      <c r="J810" s="3" t="s">
        <v>240</v>
      </c>
      <c r="K810" s="3" t="s">
        <v>242</v>
      </c>
      <c r="L810" s="3"/>
      <c r="M810" s="3"/>
    </row>
    <row r="811" spans="1:13" x14ac:dyDescent="0.25">
      <c r="A811" s="3" t="s">
        <v>0</v>
      </c>
      <c r="B811" s="3" t="s">
        <v>7</v>
      </c>
      <c r="C811" s="3" t="s">
        <v>459</v>
      </c>
      <c r="D811" s="3" t="s">
        <v>460</v>
      </c>
      <c r="E811" s="3" t="s">
        <v>51</v>
      </c>
      <c r="F811" s="3" t="s">
        <v>52</v>
      </c>
      <c r="G811" s="3">
        <v>15</v>
      </c>
      <c r="H811" s="3" t="s">
        <v>21</v>
      </c>
      <c r="I811" s="3" t="s">
        <v>237</v>
      </c>
      <c r="J811" s="3" t="s">
        <v>240</v>
      </c>
      <c r="K811" s="3" t="s">
        <v>1</v>
      </c>
      <c r="L811" s="3"/>
      <c r="M811" s="3"/>
    </row>
    <row r="812" spans="1:13" x14ac:dyDescent="0.25">
      <c r="A812" s="3" t="s">
        <v>0</v>
      </c>
      <c r="B812" s="3" t="s">
        <v>7</v>
      </c>
      <c r="C812" s="3" t="s">
        <v>459</v>
      </c>
      <c r="D812" s="3" t="s">
        <v>460</v>
      </c>
      <c r="E812" s="3" t="s">
        <v>51</v>
      </c>
      <c r="F812" s="3" t="s">
        <v>52</v>
      </c>
      <c r="G812" s="3">
        <v>15</v>
      </c>
      <c r="H812" s="3" t="s">
        <v>21</v>
      </c>
      <c r="I812" s="3" t="s">
        <v>239</v>
      </c>
      <c r="J812" s="3" t="s">
        <v>240</v>
      </c>
      <c r="K812" s="3" t="s">
        <v>1998</v>
      </c>
      <c r="L812" s="3"/>
      <c r="M812" s="3"/>
    </row>
    <row r="813" spans="1:13" x14ac:dyDescent="0.25">
      <c r="A813" s="3" t="s">
        <v>0</v>
      </c>
      <c r="B813" s="3" t="s">
        <v>7</v>
      </c>
      <c r="C813" s="3" t="s">
        <v>459</v>
      </c>
      <c r="D813" s="3" t="s">
        <v>460</v>
      </c>
      <c r="E813" s="3" t="s">
        <v>51</v>
      </c>
      <c r="F813" s="3" t="s">
        <v>52</v>
      </c>
      <c r="G813" s="3">
        <v>15</v>
      </c>
      <c r="H813" s="3" t="s">
        <v>22</v>
      </c>
      <c r="I813" s="3" t="s">
        <v>239</v>
      </c>
      <c r="J813" s="3" t="s">
        <v>240</v>
      </c>
      <c r="K813" s="3" t="s">
        <v>1998</v>
      </c>
      <c r="L813" s="3"/>
      <c r="M813" s="3"/>
    </row>
    <row r="814" spans="1:13" x14ac:dyDescent="0.25">
      <c r="A814" s="3" t="s">
        <v>0</v>
      </c>
      <c r="B814" s="3" t="s">
        <v>7</v>
      </c>
      <c r="C814" s="3" t="s">
        <v>457</v>
      </c>
      <c r="D814" s="3" t="s">
        <v>458</v>
      </c>
      <c r="E814" s="3" t="s">
        <v>51</v>
      </c>
      <c r="F814" s="3" t="s">
        <v>52</v>
      </c>
      <c r="G814" s="3">
        <v>25</v>
      </c>
      <c r="H814" s="3" t="s">
        <v>22</v>
      </c>
      <c r="I814" s="3" t="s">
        <v>237</v>
      </c>
      <c r="J814" s="3" t="s">
        <v>240</v>
      </c>
      <c r="K814" s="3" t="s">
        <v>246</v>
      </c>
      <c r="L814" s="3"/>
      <c r="M814" s="3"/>
    </row>
    <row r="815" spans="1:13" x14ac:dyDescent="0.25">
      <c r="A815" s="3" t="s">
        <v>0</v>
      </c>
      <c r="B815" s="3" t="s">
        <v>7</v>
      </c>
      <c r="C815" s="3" t="s">
        <v>457</v>
      </c>
      <c r="D815" s="3" t="s">
        <v>458</v>
      </c>
      <c r="E815" s="3" t="s">
        <v>51</v>
      </c>
      <c r="F815" s="3" t="s">
        <v>52</v>
      </c>
      <c r="G815" s="3">
        <v>25</v>
      </c>
      <c r="H815" s="3" t="s">
        <v>21</v>
      </c>
      <c r="I815" s="3" t="s">
        <v>237</v>
      </c>
      <c r="J815" s="3" t="s">
        <v>240</v>
      </c>
      <c r="K815" s="3" t="s">
        <v>1997</v>
      </c>
      <c r="L815" s="3"/>
      <c r="M815" s="3"/>
    </row>
    <row r="816" spans="1:13" x14ac:dyDescent="0.25">
      <c r="A816" s="3" t="s">
        <v>0</v>
      </c>
      <c r="B816" s="3" t="s">
        <v>7</v>
      </c>
      <c r="C816" s="3" t="s">
        <v>457</v>
      </c>
      <c r="D816" s="3" t="s">
        <v>458</v>
      </c>
      <c r="E816" s="3" t="s">
        <v>51</v>
      </c>
      <c r="F816" s="3" t="s">
        <v>52</v>
      </c>
      <c r="G816" s="3">
        <v>25</v>
      </c>
      <c r="H816" s="3" t="s">
        <v>21</v>
      </c>
      <c r="I816" s="3" t="s">
        <v>239</v>
      </c>
      <c r="J816" s="3" t="s">
        <v>240</v>
      </c>
      <c r="K816" s="3" t="s">
        <v>1998</v>
      </c>
      <c r="L816" s="3"/>
      <c r="M816" s="3"/>
    </row>
    <row r="817" spans="1:13" x14ac:dyDescent="0.25">
      <c r="A817" s="3" t="s">
        <v>0</v>
      </c>
      <c r="B817" s="3" t="s">
        <v>7</v>
      </c>
      <c r="C817" s="3" t="s">
        <v>457</v>
      </c>
      <c r="D817" s="3" t="s">
        <v>458</v>
      </c>
      <c r="E817" s="3" t="s">
        <v>51</v>
      </c>
      <c r="F817" s="3" t="s">
        <v>52</v>
      </c>
      <c r="G817" s="3">
        <v>25</v>
      </c>
      <c r="H817" s="3" t="s">
        <v>22</v>
      </c>
      <c r="I817" s="3" t="s">
        <v>239</v>
      </c>
      <c r="J817" s="3" t="s">
        <v>240</v>
      </c>
      <c r="K817" s="3" t="s">
        <v>1998</v>
      </c>
      <c r="L817" s="3"/>
      <c r="M817" s="3"/>
    </row>
    <row r="818" spans="1:13" x14ac:dyDescent="0.25">
      <c r="A818" s="3" t="s">
        <v>0</v>
      </c>
      <c r="B818" s="3" t="s">
        <v>8</v>
      </c>
      <c r="C818" s="3" t="s">
        <v>473</v>
      </c>
      <c r="D818" s="3" t="s">
        <v>474</v>
      </c>
      <c r="E818" s="3" t="s">
        <v>51</v>
      </c>
      <c r="F818" s="3" t="s">
        <v>52</v>
      </c>
      <c r="G818" s="3">
        <v>24</v>
      </c>
      <c r="H818" s="3" t="s">
        <v>21</v>
      </c>
      <c r="I818" s="3" t="s">
        <v>239</v>
      </c>
      <c r="J818" s="3" t="s">
        <v>240</v>
      </c>
      <c r="K818" s="3" t="s">
        <v>1998</v>
      </c>
      <c r="L818" s="3"/>
      <c r="M818" s="3"/>
    </row>
    <row r="819" spans="1:13" x14ac:dyDescent="0.25">
      <c r="A819" s="3" t="s">
        <v>0</v>
      </c>
      <c r="B819" s="3" t="s">
        <v>8</v>
      </c>
      <c r="C819" s="3" t="s">
        <v>473</v>
      </c>
      <c r="D819" s="3" t="s">
        <v>474</v>
      </c>
      <c r="E819" s="3" t="s">
        <v>51</v>
      </c>
      <c r="F819" s="3" t="s">
        <v>52</v>
      </c>
      <c r="G819" s="3">
        <v>24</v>
      </c>
      <c r="H819" s="3" t="s">
        <v>21</v>
      </c>
      <c r="I819" s="3" t="s">
        <v>237</v>
      </c>
      <c r="J819" s="3" t="s">
        <v>240</v>
      </c>
      <c r="K819" s="3" t="s">
        <v>241</v>
      </c>
      <c r="L819" s="3"/>
      <c r="M819" s="3"/>
    </row>
    <row r="820" spans="1:13" x14ac:dyDescent="0.25">
      <c r="A820" s="3" t="s">
        <v>0</v>
      </c>
      <c r="B820" s="3" t="s">
        <v>8</v>
      </c>
      <c r="C820" s="3" t="s">
        <v>473</v>
      </c>
      <c r="D820" s="3" t="s">
        <v>474</v>
      </c>
      <c r="E820" s="3" t="s">
        <v>51</v>
      </c>
      <c r="F820" s="3" t="s">
        <v>52</v>
      </c>
      <c r="G820" s="3">
        <v>24</v>
      </c>
      <c r="H820" s="3" t="s">
        <v>22</v>
      </c>
      <c r="I820" s="3" t="s">
        <v>237</v>
      </c>
      <c r="J820" s="3" t="s">
        <v>240</v>
      </c>
      <c r="K820" s="3" t="s">
        <v>241</v>
      </c>
      <c r="L820" s="3"/>
      <c r="M820" s="3"/>
    </row>
    <row r="821" spans="1:13" x14ac:dyDescent="0.25">
      <c r="A821" s="3" t="s">
        <v>0</v>
      </c>
      <c r="B821" s="3" t="s">
        <v>8</v>
      </c>
      <c r="C821" s="3" t="s">
        <v>473</v>
      </c>
      <c r="D821" s="3" t="s">
        <v>474</v>
      </c>
      <c r="E821" s="3" t="s">
        <v>51</v>
      </c>
      <c r="F821" s="3" t="s">
        <v>52</v>
      </c>
      <c r="G821" s="3">
        <v>24</v>
      </c>
      <c r="H821" s="3" t="s">
        <v>22</v>
      </c>
      <c r="I821" s="3" t="s">
        <v>239</v>
      </c>
      <c r="J821" s="3" t="s">
        <v>240</v>
      </c>
      <c r="K821" s="3" t="s">
        <v>1998</v>
      </c>
      <c r="L821" s="3"/>
      <c r="M821" s="3"/>
    </row>
    <row r="822" spans="1:13" x14ac:dyDescent="0.25">
      <c r="A822" s="3" t="s">
        <v>0</v>
      </c>
      <c r="B822" s="3" t="s">
        <v>7</v>
      </c>
      <c r="C822" s="3" t="s">
        <v>455</v>
      </c>
      <c r="D822" s="3" t="s">
        <v>456</v>
      </c>
      <c r="E822" s="3" t="s">
        <v>51</v>
      </c>
      <c r="F822" s="3" t="s">
        <v>52</v>
      </c>
      <c r="G822" s="3">
        <v>23</v>
      </c>
      <c r="H822" s="3" t="s">
        <v>21</v>
      </c>
      <c r="I822" s="3" t="s">
        <v>239</v>
      </c>
      <c r="J822" s="3" t="s">
        <v>238</v>
      </c>
      <c r="K822" s="3" t="s">
        <v>246</v>
      </c>
      <c r="L822" s="3"/>
      <c r="M822" s="3"/>
    </row>
    <row r="823" spans="1:13" x14ac:dyDescent="0.25">
      <c r="A823" s="3" t="s">
        <v>0</v>
      </c>
      <c r="B823" s="3" t="s">
        <v>7</v>
      </c>
      <c r="C823" s="3" t="s">
        <v>455</v>
      </c>
      <c r="D823" s="3" t="s">
        <v>456</v>
      </c>
      <c r="E823" s="3" t="s">
        <v>51</v>
      </c>
      <c r="F823" s="3" t="s">
        <v>52</v>
      </c>
      <c r="G823" s="3">
        <v>23</v>
      </c>
      <c r="H823" s="3" t="s">
        <v>21</v>
      </c>
      <c r="I823" s="3" t="s">
        <v>237</v>
      </c>
      <c r="J823" s="3" t="s">
        <v>238</v>
      </c>
      <c r="K823" s="3" t="s">
        <v>1997</v>
      </c>
      <c r="L823" s="3"/>
      <c r="M823" s="3"/>
    </row>
    <row r="824" spans="1:13" x14ac:dyDescent="0.25">
      <c r="A824" s="3" t="s">
        <v>0</v>
      </c>
      <c r="B824" s="3" t="s">
        <v>7</v>
      </c>
      <c r="C824" s="3" t="s">
        <v>455</v>
      </c>
      <c r="D824" s="3" t="s">
        <v>456</v>
      </c>
      <c r="E824" s="3" t="s">
        <v>51</v>
      </c>
      <c r="F824" s="3" t="s">
        <v>52</v>
      </c>
      <c r="G824" s="3">
        <v>23</v>
      </c>
      <c r="H824" s="3" t="s">
        <v>22</v>
      </c>
      <c r="I824" s="3" t="s">
        <v>239</v>
      </c>
      <c r="J824" s="3" t="s">
        <v>238</v>
      </c>
      <c r="K824" s="3" t="s">
        <v>1997</v>
      </c>
      <c r="L824" s="3"/>
      <c r="M824" s="3"/>
    </row>
    <row r="825" spans="1:13" x14ac:dyDescent="0.25">
      <c r="A825" s="3" t="s">
        <v>0</v>
      </c>
      <c r="B825" s="3" t="s">
        <v>7</v>
      </c>
      <c r="C825" s="3" t="s">
        <v>455</v>
      </c>
      <c r="D825" s="3" t="s">
        <v>456</v>
      </c>
      <c r="E825" s="3" t="s">
        <v>51</v>
      </c>
      <c r="F825" s="3" t="s">
        <v>52</v>
      </c>
      <c r="G825" s="3">
        <v>23</v>
      </c>
      <c r="H825" s="3" t="s">
        <v>22</v>
      </c>
      <c r="I825" s="3" t="s">
        <v>237</v>
      </c>
      <c r="J825" s="3" t="s">
        <v>238</v>
      </c>
      <c r="K825" s="3" t="s">
        <v>242</v>
      </c>
      <c r="L825" s="3"/>
      <c r="M825" s="3"/>
    </row>
    <row r="826" spans="1:13" x14ac:dyDescent="0.25">
      <c r="A826" s="3" t="s">
        <v>0</v>
      </c>
      <c r="B826" s="3" t="s">
        <v>8</v>
      </c>
      <c r="C826" s="3" t="s">
        <v>473</v>
      </c>
      <c r="D826" s="3" t="s">
        <v>474</v>
      </c>
      <c r="E826" s="3" t="s">
        <v>51</v>
      </c>
      <c r="F826" s="3" t="s">
        <v>52</v>
      </c>
      <c r="G826" s="3">
        <v>24</v>
      </c>
      <c r="H826" s="3" t="s">
        <v>21</v>
      </c>
      <c r="I826" s="3" t="s">
        <v>239</v>
      </c>
      <c r="J826" s="3" t="s">
        <v>238</v>
      </c>
      <c r="K826" s="3" t="s">
        <v>1998</v>
      </c>
      <c r="L826" s="3"/>
      <c r="M826" s="3"/>
    </row>
    <row r="827" spans="1:13" x14ac:dyDescent="0.25">
      <c r="A827" s="3" t="s">
        <v>0</v>
      </c>
      <c r="B827" s="3" t="s">
        <v>8</v>
      </c>
      <c r="C827" s="3" t="s">
        <v>473</v>
      </c>
      <c r="D827" s="3" t="s">
        <v>474</v>
      </c>
      <c r="E827" s="3" t="s">
        <v>51</v>
      </c>
      <c r="F827" s="3" t="s">
        <v>52</v>
      </c>
      <c r="G827" s="3">
        <v>24</v>
      </c>
      <c r="H827" s="3" t="s">
        <v>21</v>
      </c>
      <c r="I827" s="3" t="s">
        <v>237</v>
      </c>
      <c r="J827" s="3" t="s">
        <v>238</v>
      </c>
      <c r="K827" s="3" t="s">
        <v>1999</v>
      </c>
      <c r="L827" s="3"/>
      <c r="M827" s="3"/>
    </row>
    <row r="828" spans="1:13" x14ac:dyDescent="0.25">
      <c r="A828" s="3" t="s">
        <v>0</v>
      </c>
      <c r="B828" s="3" t="s">
        <v>13</v>
      </c>
      <c r="C828" s="3" t="s">
        <v>194</v>
      </c>
      <c r="D828" s="3" t="s">
        <v>195</v>
      </c>
      <c r="E828" s="3" t="s">
        <v>51</v>
      </c>
      <c r="F828" s="3" t="s">
        <v>52</v>
      </c>
      <c r="G828" s="3">
        <v>65</v>
      </c>
      <c r="H828" s="3" t="s">
        <v>21</v>
      </c>
      <c r="I828" s="3" t="s">
        <v>239</v>
      </c>
      <c r="J828" s="3" t="s">
        <v>238</v>
      </c>
      <c r="K828" s="3" t="s">
        <v>246</v>
      </c>
      <c r="L828" s="3"/>
      <c r="M828" s="3"/>
    </row>
    <row r="829" spans="1:13" x14ac:dyDescent="0.25">
      <c r="A829" s="3" t="s">
        <v>0</v>
      </c>
      <c r="B829" s="3" t="s">
        <v>13</v>
      </c>
      <c r="C829" s="3" t="s">
        <v>194</v>
      </c>
      <c r="D829" s="3" t="s">
        <v>195</v>
      </c>
      <c r="E829" s="3" t="s">
        <v>51</v>
      </c>
      <c r="F829" s="3" t="s">
        <v>52</v>
      </c>
      <c r="G829" s="3">
        <v>65</v>
      </c>
      <c r="H829" s="3" t="s">
        <v>21</v>
      </c>
      <c r="I829" s="3" t="s">
        <v>237</v>
      </c>
      <c r="J829" s="3" t="s">
        <v>238</v>
      </c>
      <c r="K829" s="3" t="s">
        <v>247</v>
      </c>
      <c r="L829" s="3"/>
      <c r="M829" s="3"/>
    </row>
    <row r="830" spans="1:13" x14ac:dyDescent="0.25">
      <c r="A830" s="3" t="s">
        <v>0</v>
      </c>
      <c r="B830" s="3" t="s">
        <v>13</v>
      </c>
      <c r="C830" s="3" t="s">
        <v>194</v>
      </c>
      <c r="D830" s="3" t="s">
        <v>195</v>
      </c>
      <c r="E830" s="3" t="s">
        <v>51</v>
      </c>
      <c r="F830" s="3" t="s">
        <v>52</v>
      </c>
      <c r="G830" s="3">
        <v>65</v>
      </c>
      <c r="H830" s="3" t="s">
        <v>22</v>
      </c>
      <c r="I830" s="3" t="s">
        <v>239</v>
      </c>
      <c r="J830" s="3" t="s">
        <v>238</v>
      </c>
      <c r="K830" s="3" t="s">
        <v>242</v>
      </c>
      <c r="L830" s="3"/>
      <c r="M830" s="3"/>
    </row>
    <row r="831" spans="1:13" x14ac:dyDescent="0.25">
      <c r="A831" s="3" t="s">
        <v>0</v>
      </c>
      <c r="B831" s="3" t="s">
        <v>8</v>
      </c>
      <c r="C831" s="3" t="s">
        <v>79</v>
      </c>
      <c r="D831" s="3" t="s">
        <v>80</v>
      </c>
      <c r="E831" s="3" t="s">
        <v>51</v>
      </c>
      <c r="F831" s="3" t="s">
        <v>85</v>
      </c>
      <c r="G831" s="3">
        <v>50</v>
      </c>
      <c r="H831" s="3" t="s">
        <v>22</v>
      </c>
      <c r="I831" s="3" t="s">
        <v>239</v>
      </c>
      <c r="J831" s="3" t="s">
        <v>240</v>
      </c>
      <c r="K831" s="3" t="s">
        <v>1998</v>
      </c>
      <c r="L831" s="3"/>
      <c r="M831" s="3"/>
    </row>
    <row r="832" spans="1:13" x14ac:dyDescent="0.25">
      <c r="A832" s="3" t="s">
        <v>0</v>
      </c>
      <c r="B832" s="3" t="s">
        <v>8</v>
      </c>
      <c r="C832" s="3" t="s">
        <v>81</v>
      </c>
      <c r="D832" s="3" t="s">
        <v>82</v>
      </c>
      <c r="E832" s="3" t="s">
        <v>51</v>
      </c>
      <c r="F832" s="3" t="s">
        <v>78</v>
      </c>
      <c r="G832" s="3">
        <v>45</v>
      </c>
      <c r="H832" s="3" t="s">
        <v>22</v>
      </c>
      <c r="I832" s="3" t="s">
        <v>237</v>
      </c>
      <c r="J832" s="3" t="s">
        <v>240</v>
      </c>
      <c r="K832" s="3" t="s">
        <v>246</v>
      </c>
      <c r="L832" s="3"/>
      <c r="M832" s="3"/>
    </row>
    <row r="833" spans="1:13" x14ac:dyDescent="0.25">
      <c r="A833" s="3" t="s">
        <v>0</v>
      </c>
      <c r="B833" s="3" t="s">
        <v>8</v>
      </c>
      <c r="C833" s="3" t="s">
        <v>81</v>
      </c>
      <c r="D833" s="3" t="s">
        <v>82</v>
      </c>
      <c r="E833" s="3" t="s">
        <v>51</v>
      </c>
      <c r="F833" s="3" t="s">
        <v>78</v>
      </c>
      <c r="G833" s="3">
        <v>45</v>
      </c>
      <c r="H833" s="3" t="s">
        <v>21</v>
      </c>
      <c r="I833" s="3" t="s">
        <v>237</v>
      </c>
      <c r="J833" s="3" t="s">
        <v>240</v>
      </c>
      <c r="K833" s="3" t="s">
        <v>246</v>
      </c>
      <c r="L833" s="3"/>
      <c r="M833" s="3"/>
    </row>
    <row r="834" spans="1:13" x14ac:dyDescent="0.25">
      <c r="A834" s="3" t="s">
        <v>0</v>
      </c>
      <c r="B834" s="3" t="s">
        <v>8</v>
      </c>
      <c r="C834" s="3" t="s">
        <v>81</v>
      </c>
      <c r="D834" s="3" t="s">
        <v>82</v>
      </c>
      <c r="E834" s="3" t="s">
        <v>51</v>
      </c>
      <c r="F834" s="3" t="s">
        <v>78</v>
      </c>
      <c r="G834" s="3">
        <v>45</v>
      </c>
      <c r="H834" s="3" t="s">
        <v>21</v>
      </c>
      <c r="I834" s="3" t="s">
        <v>239</v>
      </c>
      <c r="J834" s="3" t="s">
        <v>240</v>
      </c>
      <c r="K834" s="3" t="s">
        <v>1998</v>
      </c>
      <c r="L834" s="3"/>
      <c r="M834" s="3"/>
    </row>
    <row r="835" spans="1:13" x14ac:dyDescent="0.25">
      <c r="A835" s="3" t="s">
        <v>0</v>
      </c>
      <c r="B835" s="3" t="s">
        <v>8</v>
      </c>
      <c r="C835" s="3" t="s">
        <v>81</v>
      </c>
      <c r="D835" s="3" t="s">
        <v>82</v>
      </c>
      <c r="E835" s="3" t="s">
        <v>51</v>
      </c>
      <c r="F835" s="3" t="s">
        <v>78</v>
      </c>
      <c r="G835" s="3">
        <v>45</v>
      </c>
      <c r="H835" s="3" t="s">
        <v>22</v>
      </c>
      <c r="I835" s="3" t="s">
        <v>239</v>
      </c>
      <c r="J835" s="3" t="s">
        <v>240</v>
      </c>
      <c r="K835" s="3" t="s">
        <v>1998</v>
      </c>
      <c r="L835" s="3"/>
      <c r="M835" s="3"/>
    </row>
    <row r="836" spans="1:13" x14ac:dyDescent="0.25">
      <c r="A836" s="3" t="s">
        <v>0</v>
      </c>
      <c r="B836" s="3" t="s">
        <v>7</v>
      </c>
      <c r="C836" s="3" t="s">
        <v>83</v>
      </c>
      <c r="D836" s="3" t="s">
        <v>84</v>
      </c>
      <c r="E836" s="3" t="s">
        <v>51</v>
      </c>
      <c r="F836" s="3" t="s">
        <v>78</v>
      </c>
      <c r="G836" s="3">
        <v>157</v>
      </c>
      <c r="H836" s="3" t="s">
        <v>22</v>
      </c>
      <c r="I836" s="3" t="s">
        <v>237</v>
      </c>
      <c r="J836" s="3" t="s">
        <v>240</v>
      </c>
      <c r="K836" s="3" t="s">
        <v>1997</v>
      </c>
      <c r="L836" s="3"/>
      <c r="M836" s="3"/>
    </row>
    <row r="837" spans="1:13" x14ac:dyDescent="0.25">
      <c r="A837" s="3" t="s">
        <v>0</v>
      </c>
      <c r="B837" s="3" t="s">
        <v>7</v>
      </c>
      <c r="C837" s="3" t="s">
        <v>83</v>
      </c>
      <c r="D837" s="3" t="s">
        <v>84</v>
      </c>
      <c r="E837" s="3" t="s">
        <v>51</v>
      </c>
      <c r="F837" s="3" t="s">
        <v>78</v>
      </c>
      <c r="G837" s="3">
        <v>157</v>
      </c>
      <c r="H837" s="3" t="s">
        <v>21</v>
      </c>
      <c r="I837" s="3" t="s">
        <v>237</v>
      </c>
      <c r="J837" s="3" t="s">
        <v>240</v>
      </c>
      <c r="K837" s="3" t="s">
        <v>1997</v>
      </c>
      <c r="L837" s="3"/>
      <c r="M837" s="3"/>
    </row>
    <row r="838" spans="1:13" x14ac:dyDescent="0.25">
      <c r="A838" s="3" t="s">
        <v>0</v>
      </c>
      <c r="B838" s="3" t="s">
        <v>7</v>
      </c>
      <c r="C838" s="3" t="s">
        <v>83</v>
      </c>
      <c r="D838" s="3" t="s">
        <v>84</v>
      </c>
      <c r="E838" s="3" t="s">
        <v>51</v>
      </c>
      <c r="F838" s="3" t="s">
        <v>78</v>
      </c>
      <c r="G838" s="3">
        <v>157</v>
      </c>
      <c r="H838" s="3" t="s">
        <v>22</v>
      </c>
      <c r="I838" s="3" t="s">
        <v>239</v>
      </c>
      <c r="J838" s="3" t="s">
        <v>240</v>
      </c>
      <c r="K838" s="3" t="s">
        <v>1998</v>
      </c>
      <c r="L838" s="3"/>
      <c r="M838" s="3"/>
    </row>
    <row r="839" spans="1:13" x14ac:dyDescent="0.25">
      <c r="A839" s="3" t="s">
        <v>0</v>
      </c>
      <c r="B839" s="3" t="s">
        <v>7</v>
      </c>
      <c r="C839" s="3" t="s">
        <v>83</v>
      </c>
      <c r="D839" s="3" t="s">
        <v>84</v>
      </c>
      <c r="E839" s="3" t="s">
        <v>51</v>
      </c>
      <c r="F839" s="3" t="s">
        <v>78</v>
      </c>
      <c r="G839" s="3">
        <v>157</v>
      </c>
      <c r="H839" s="3" t="s">
        <v>21</v>
      </c>
      <c r="I839" s="3" t="s">
        <v>239</v>
      </c>
      <c r="J839" s="3" t="s">
        <v>240</v>
      </c>
      <c r="K839" s="3" t="s">
        <v>241</v>
      </c>
      <c r="L839" s="3"/>
      <c r="M839" s="3"/>
    </row>
    <row r="840" spans="1:13" x14ac:dyDescent="0.25">
      <c r="A840" s="3" t="s">
        <v>0</v>
      </c>
      <c r="B840" s="3" t="s">
        <v>7</v>
      </c>
      <c r="C840" s="3" t="s">
        <v>96</v>
      </c>
      <c r="D840" s="3" t="s">
        <v>97</v>
      </c>
      <c r="E840" s="3" t="s">
        <v>51</v>
      </c>
      <c r="F840" s="3" t="s">
        <v>85</v>
      </c>
      <c r="G840" s="3">
        <v>12</v>
      </c>
      <c r="H840" s="3" t="s">
        <v>22</v>
      </c>
      <c r="I840" s="3" t="s">
        <v>239</v>
      </c>
      <c r="J840" s="3" t="s">
        <v>240</v>
      </c>
      <c r="K840" s="3" t="s">
        <v>1998</v>
      </c>
      <c r="L840" s="3"/>
      <c r="M840" s="3"/>
    </row>
    <row r="841" spans="1:13" x14ac:dyDescent="0.25">
      <c r="A841" s="3" t="s">
        <v>0</v>
      </c>
      <c r="B841" s="3" t="s">
        <v>7</v>
      </c>
      <c r="C841" s="3" t="s">
        <v>96</v>
      </c>
      <c r="D841" s="3" t="s">
        <v>97</v>
      </c>
      <c r="E841" s="3" t="s">
        <v>51</v>
      </c>
      <c r="F841" s="3" t="s">
        <v>85</v>
      </c>
      <c r="G841" s="3">
        <v>12</v>
      </c>
      <c r="H841" s="3" t="s">
        <v>22</v>
      </c>
      <c r="I841" s="3" t="s">
        <v>237</v>
      </c>
      <c r="J841" s="3" t="s">
        <v>240</v>
      </c>
      <c r="K841" s="3" t="s">
        <v>246</v>
      </c>
      <c r="L841" s="3"/>
      <c r="M841" s="3"/>
    </row>
    <row r="842" spans="1:13" x14ac:dyDescent="0.25">
      <c r="A842" s="3" t="s">
        <v>0</v>
      </c>
      <c r="B842" s="3" t="s">
        <v>7</v>
      </c>
      <c r="C842" s="3" t="s">
        <v>96</v>
      </c>
      <c r="D842" s="3" t="s">
        <v>97</v>
      </c>
      <c r="E842" s="3" t="s">
        <v>51</v>
      </c>
      <c r="F842" s="3" t="s">
        <v>85</v>
      </c>
      <c r="G842" s="3">
        <v>12</v>
      </c>
      <c r="H842" s="3" t="s">
        <v>21</v>
      </c>
      <c r="I842" s="3" t="s">
        <v>237</v>
      </c>
      <c r="J842" s="3" t="s">
        <v>240</v>
      </c>
      <c r="K842" s="3" t="s">
        <v>246</v>
      </c>
      <c r="L842" s="3"/>
      <c r="M842" s="3"/>
    </row>
    <row r="843" spans="1:13" x14ac:dyDescent="0.25">
      <c r="A843" s="3" t="s">
        <v>0</v>
      </c>
      <c r="B843" s="3" t="s">
        <v>7</v>
      </c>
      <c r="C843" s="3" t="s">
        <v>96</v>
      </c>
      <c r="D843" s="3" t="s">
        <v>97</v>
      </c>
      <c r="E843" s="3" t="s">
        <v>51</v>
      </c>
      <c r="F843" s="3" t="s">
        <v>85</v>
      </c>
      <c r="G843" s="3">
        <v>12</v>
      </c>
      <c r="H843" s="3" t="s">
        <v>21</v>
      </c>
      <c r="I843" s="3" t="s">
        <v>239</v>
      </c>
      <c r="J843" s="3" t="s">
        <v>240</v>
      </c>
      <c r="K843" s="3" t="s">
        <v>1998</v>
      </c>
      <c r="L843" s="3"/>
      <c r="M843" s="3"/>
    </row>
    <row r="844" spans="1:13" x14ac:dyDescent="0.25">
      <c r="A844" s="3" t="s">
        <v>0</v>
      </c>
      <c r="B844" s="3" t="s">
        <v>9</v>
      </c>
      <c r="C844" s="3" t="s">
        <v>88</v>
      </c>
      <c r="D844" s="3" t="s">
        <v>89</v>
      </c>
      <c r="E844" s="3" t="s">
        <v>51</v>
      </c>
      <c r="F844" s="3" t="s">
        <v>78</v>
      </c>
      <c r="G844" s="3">
        <v>372</v>
      </c>
      <c r="H844" s="3" t="s">
        <v>22</v>
      </c>
      <c r="I844" s="3" t="s">
        <v>237</v>
      </c>
      <c r="J844" s="3" t="s">
        <v>240</v>
      </c>
      <c r="K844" s="3" t="s">
        <v>246</v>
      </c>
      <c r="L844" s="3"/>
      <c r="M844" s="3"/>
    </row>
    <row r="845" spans="1:13" x14ac:dyDescent="0.25">
      <c r="A845" s="3" t="s">
        <v>0</v>
      </c>
      <c r="B845" s="3" t="s">
        <v>9</v>
      </c>
      <c r="C845" s="3" t="s">
        <v>88</v>
      </c>
      <c r="D845" s="3" t="s">
        <v>89</v>
      </c>
      <c r="E845" s="3" t="s">
        <v>51</v>
      </c>
      <c r="F845" s="3" t="s">
        <v>78</v>
      </c>
      <c r="G845" s="3">
        <v>372</v>
      </c>
      <c r="H845" s="3" t="s">
        <v>21</v>
      </c>
      <c r="I845" s="3" t="s">
        <v>237</v>
      </c>
      <c r="J845" s="3" t="s">
        <v>240</v>
      </c>
      <c r="K845" s="3" t="s">
        <v>246</v>
      </c>
      <c r="L845" s="3"/>
      <c r="M845" s="3"/>
    </row>
    <row r="846" spans="1:13" x14ac:dyDescent="0.25">
      <c r="A846" s="3" t="s">
        <v>0</v>
      </c>
      <c r="B846" s="3" t="s">
        <v>9</v>
      </c>
      <c r="C846" s="3" t="s">
        <v>88</v>
      </c>
      <c r="D846" s="3" t="s">
        <v>89</v>
      </c>
      <c r="E846" s="3" t="s">
        <v>51</v>
      </c>
      <c r="F846" s="3" t="s">
        <v>78</v>
      </c>
      <c r="G846" s="3">
        <v>372</v>
      </c>
      <c r="H846" s="3" t="s">
        <v>21</v>
      </c>
      <c r="I846" s="3" t="s">
        <v>239</v>
      </c>
      <c r="J846" s="3" t="s">
        <v>240</v>
      </c>
      <c r="K846" s="3" t="s">
        <v>1998</v>
      </c>
      <c r="L846" s="3"/>
      <c r="M846" s="3"/>
    </row>
    <row r="847" spans="1:13" x14ac:dyDescent="0.25">
      <c r="A847" s="3" t="s">
        <v>0</v>
      </c>
      <c r="B847" s="3" t="s">
        <v>9</v>
      </c>
      <c r="C847" s="3" t="s">
        <v>88</v>
      </c>
      <c r="D847" s="3" t="s">
        <v>89</v>
      </c>
      <c r="E847" s="3" t="s">
        <v>51</v>
      </c>
      <c r="F847" s="3" t="s">
        <v>78</v>
      </c>
      <c r="G847" s="3">
        <v>372</v>
      </c>
      <c r="H847" s="3" t="s">
        <v>22</v>
      </c>
      <c r="I847" s="3" t="s">
        <v>239</v>
      </c>
      <c r="J847" s="3" t="s">
        <v>240</v>
      </c>
      <c r="K847" s="3" t="s">
        <v>1998</v>
      </c>
      <c r="L847" s="3"/>
      <c r="M847" s="3"/>
    </row>
    <row r="848" spans="1:13" x14ac:dyDescent="0.25">
      <c r="A848" s="3" t="s">
        <v>0</v>
      </c>
      <c r="B848" s="3" t="s">
        <v>7</v>
      </c>
      <c r="C848" s="3" t="s">
        <v>96</v>
      </c>
      <c r="D848" s="3" t="s">
        <v>97</v>
      </c>
      <c r="E848" s="3" t="s">
        <v>51</v>
      </c>
      <c r="F848" s="3" t="s">
        <v>85</v>
      </c>
      <c r="G848" s="3">
        <v>12</v>
      </c>
      <c r="H848" s="3" t="s">
        <v>21</v>
      </c>
      <c r="I848" s="3" t="s">
        <v>239</v>
      </c>
      <c r="J848" s="3" t="s">
        <v>238</v>
      </c>
      <c r="K848" s="3" t="s">
        <v>246</v>
      </c>
      <c r="L848" s="3"/>
      <c r="M848" s="3"/>
    </row>
    <row r="849" spans="1:13" x14ac:dyDescent="0.25">
      <c r="A849" s="3" t="s">
        <v>0</v>
      </c>
      <c r="B849" s="3" t="s">
        <v>7</v>
      </c>
      <c r="C849" s="3" t="s">
        <v>96</v>
      </c>
      <c r="D849" s="3" t="s">
        <v>97</v>
      </c>
      <c r="E849" s="3" t="s">
        <v>51</v>
      </c>
      <c r="F849" s="3" t="s">
        <v>85</v>
      </c>
      <c r="G849" s="3">
        <v>12</v>
      </c>
      <c r="H849" s="3" t="s">
        <v>21</v>
      </c>
      <c r="I849" s="3" t="s">
        <v>237</v>
      </c>
      <c r="J849" s="3" t="s">
        <v>238</v>
      </c>
      <c r="K849" s="3" t="s">
        <v>1997</v>
      </c>
      <c r="L849" s="3"/>
      <c r="M849" s="3"/>
    </row>
    <row r="850" spans="1:13" x14ac:dyDescent="0.25">
      <c r="A850" s="3" t="s">
        <v>0</v>
      </c>
      <c r="B850" s="3" t="s">
        <v>7</v>
      </c>
      <c r="C850" s="3" t="s">
        <v>96</v>
      </c>
      <c r="D850" s="3" t="s">
        <v>97</v>
      </c>
      <c r="E850" s="3" t="s">
        <v>51</v>
      </c>
      <c r="F850" s="3" t="s">
        <v>85</v>
      </c>
      <c r="G850" s="3">
        <v>12</v>
      </c>
      <c r="H850" s="3" t="s">
        <v>22</v>
      </c>
      <c r="I850" s="3" t="s">
        <v>239</v>
      </c>
      <c r="J850" s="3" t="s">
        <v>238</v>
      </c>
      <c r="K850" s="3" t="s">
        <v>1997</v>
      </c>
      <c r="L850" s="3"/>
      <c r="M850" s="3"/>
    </row>
    <row r="851" spans="1:13" x14ac:dyDescent="0.25">
      <c r="A851" s="3" t="s">
        <v>0</v>
      </c>
      <c r="B851" s="3" t="s">
        <v>7</v>
      </c>
      <c r="C851" s="3" t="s">
        <v>96</v>
      </c>
      <c r="D851" s="3" t="s">
        <v>97</v>
      </c>
      <c r="E851" s="3" t="s">
        <v>51</v>
      </c>
      <c r="F851" s="3" t="s">
        <v>85</v>
      </c>
      <c r="G851" s="3">
        <v>12</v>
      </c>
      <c r="H851" s="3" t="s">
        <v>22</v>
      </c>
      <c r="I851" s="3" t="s">
        <v>237</v>
      </c>
      <c r="J851" s="3" t="s">
        <v>238</v>
      </c>
      <c r="K851" s="3" t="s">
        <v>245</v>
      </c>
      <c r="L851" s="3"/>
      <c r="M851" s="3"/>
    </row>
    <row r="852" spans="1:13" x14ac:dyDescent="0.25">
      <c r="A852" s="3" t="s">
        <v>0</v>
      </c>
      <c r="B852" s="3" t="s">
        <v>7</v>
      </c>
      <c r="C852" s="3" t="s">
        <v>86</v>
      </c>
      <c r="D852" s="3" t="s">
        <v>87</v>
      </c>
      <c r="E852" s="3" t="s">
        <v>51</v>
      </c>
      <c r="F852" s="3" t="s">
        <v>52</v>
      </c>
      <c r="G852" s="3">
        <v>652</v>
      </c>
      <c r="H852" s="3" t="s">
        <v>21</v>
      </c>
      <c r="I852" s="3" t="s">
        <v>239</v>
      </c>
      <c r="J852" s="3" t="s">
        <v>238</v>
      </c>
      <c r="K852" s="3" t="s">
        <v>246</v>
      </c>
      <c r="L852" s="3"/>
      <c r="M852" s="3"/>
    </row>
    <row r="853" spans="1:13" x14ac:dyDescent="0.25">
      <c r="A853" s="3" t="s">
        <v>0</v>
      </c>
      <c r="B853" s="3" t="s">
        <v>7</v>
      </c>
      <c r="C853" s="3" t="s">
        <v>86</v>
      </c>
      <c r="D853" s="3" t="s">
        <v>87</v>
      </c>
      <c r="E853" s="3" t="s">
        <v>51</v>
      </c>
      <c r="F853" s="3" t="s">
        <v>52</v>
      </c>
      <c r="G853" s="3">
        <v>652</v>
      </c>
      <c r="H853" s="3" t="s">
        <v>21</v>
      </c>
      <c r="I853" s="3" t="s">
        <v>237</v>
      </c>
      <c r="J853" s="3" t="s">
        <v>238</v>
      </c>
      <c r="K853" s="3" t="s">
        <v>1998</v>
      </c>
      <c r="L853" s="3"/>
      <c r="M853" s="3"/>
    </row>
    <row r="854" spans="1:13" x14ac:dyDescent="0.25">
      <c r="A854" s="3" t="s">
        <v>0</v>
      </c>
      <c r="B854" s="3" t="s">
        <v>7</v>
      </c>
      <c r="C854" s="3" t="s">
        <v>86</v>
      </c>
      <c r="D854" s="3" t="s">
        <v>87</v>
      </c>
      <c r="E854" s="3" t="s">
        <v>51</v>
      </c>
      <c r="F854" s="3" t="s">
        <v>52</v>
      </c>
      <c r="G854" s="3">
        <v>652</v>
      </c>
      <c r="H854" s="3" t="s">
        <v>22</v>
      </c>
      <c r="I854" s="3" t="s">
        <v>239</v>
      </c>
      <c r="J854" s="3" t="s">
        <v>238</v>
      </c>
      <c r="K854" s="3" t="s">
        <v>246</v>
      </c>
      <c r="L854" s="3"/>
      <c r="M854" s="3"/>
    </row>
    <row r="855" spans="1:13" x14ac:dyDescent="0.25">
      <c r="A855" s="3" t="s">
        <v>0</v>
      </c>
      <c r="B855" s="3" t="s">
        <v>7</v>
      </c>
      <c r="C855" s="3" t="s">
        <v>86</v>
      </c>
      <c r="D855" s="3" t="s">
        <v>87</v>
      </c>
      <c r="E855" s="3" t="s">
        <v>51</v>
      </c>
      <c r="F855" s="3" t="s">
        <v>52</v>
      </c>
      <c r="G855" s="3">
        <v>652</v>
      </c>
      <c r="H855" s="3" t="s">
        <v>22</v>
      </c>
      <c r="I855" s="3" t="s">
        <v>237</v>
      </c>
      <c r="J855" s="3" t="s">
        <v>238</v>
      </c>
      <c r="K855" s="3" t="s">
        <v>1998</v>
      </c>
      <c r="L855" s="3"/>
      <c r="M855" s="3"/>
    </row>
    <row r="856" spans="1:13" x14ac:dyDescent="0.25">
      <c r="A856" s="3" t="s">
        <v>0</v>
      </c>
      <c r="B856" s="3" t="s">
        <v>7</v>
      </c>
      <c r="C856" s="3" t="s">
        <v>63</v>
      </c>
      <c r="D856" s="3" t="s">
        <v>64</v>
      </c>
      <c r="E856" s="3" t="s">
        <v>51</v>
      </c>
      <c r="F856" s="3" t="s">
        <v>52</v>
      </c>
      <c r="G856" s="3">
        <v>43</v>
      </c>
      <c r="H856" s="3" t="s">
        <v>21</v>
      </c>
      <c r="I856" s="3" t="s">
        <v>239</v>
      </c>
      <c r="J856" s="3" t="s">
        <v>238</v>
      </c>
      <c r="K856" s="3" t="s">
        <v>1997</v>
      </c>
      <c r="L856" s="3"/>
      <c r="M856" s="3"/>
    </row>
    <row r="857" spans="1:13" x14ac:dyDescent="0.25">
      <c r="A857" s="3" t="s">
        <v>0</v>
      </c>
      <c r="B857" s="3" t="s">
        <v>7</v>
      </c>
      <c r="C857" s="3" t="s">
        <v>63</v>
      </c>
      <c r="D857" s="3" t="s">
        <v>64</v>
      </c>
      <c r="E857" s="3" t="s">
        <v>51</v>
      </c>
      <c r="F857" s="3" t="s">
        <v>52</v>
      </c>
      <c r="G857" s="3">
        <v>43</v>
      </c>
      <c r="H857" s="3" t="s">
        <v>21</v>
      </c>
      <c r="I857" s="3" t="s">
        <v>237</v>
      </c>
      <c r="J857" s="3" t="s">
        <v>238</v>
      </c>
      <c r="K857" s="3" t="s">
        <v>246</v>
      </c>
      <c r="L857" s="3"/>
      <c r="M857" s="3"/>
    </row>
    <row r="858" spans="1:13" x14ac:dyDescent="0.25">
      <c r="A858" s="3" t="s">
        <v>0</v>
      </c>
      <c r="B858" s="3" t="s">
        <v>7</v>
      </c>
      <c r="C858" s="3" t="s">
        <v>63</v>
      </c>
      <c r="D858" s="3" t="s">
        <v>64</v>
      </c>
      <c r="E858" s="3" t="s">
        <v>51</v>
      </c>
      <c r="F858" s="3" t="s">
        <v>52</v>
      </c>
      <c r="G858" s="3">
        <v>43</v>
      </c>
      <c r="H858" s="3" t="s">
        <v>22</v>
      </c>
      <c r="I858" s="3" t="s">
        <v>239</v>
      </c>
      <c r="J858" s="3" t="s">
        <v>238</v>
      </c>
      <c r="K858" s="3" t="s">
        <v>246</v>
      </c>
      <c r="L858" s="3"/>
      <c r="M858" s="3"/>
    </row>
    <row r="859" spans="1:13" x14ac:dyDescent="0.25">
      <c r="A859" s="3" t="s">
        <v>0</v>
      </c>
      <c r="B859" s="3" t="s">
        <v>7</v>
      </c>
      <c r="C859" s="3" t="s">
        <v>63</v>
      </c>
      <c r="D859" s="3" t="s">
        <v>64</v>
      </c>
      <c r="E859" s="3" t="s">
        <v>51</v>
      </c>
      <c r="F859" s="3" t="s">
        <v>52</v>
      </c>
      <c r="G859" s="3">
        <v>43</v>
      </c>
      <c r="H859" s="3" t="s">
        <v>22</v>
      </c>
      <c r="I859" s="3" t="s">
        <v>237</v>
      </c>
      <c r="J859" s="3" t="s">
        <v>238</v>
      </c>
      <c r="K859" s="3" t="s">
        <v>1997</v>
      </c>
      <c r="L859" s="3"/>
      <c r="M859" s="3"/>
    </row>
    <row r="860" spans="1:13" x14ac:dyDescent="0.25">
      <c r="A860" s="3" t="s">
        <v>0</v>
      </c>
      <c r="B860" s="3" t="s">
        <v>8</v>
      </c>
      <c r="C860" s="3" t="s">
        <v>79</v>
      </c>
      <c r="D860" s="3" t="s">
        <v>80</v>
      </c>
      <c r="E860" s="3" t="s">
        <v>51</v>
      </c>
      <c r="F860" s="3" t="s">
        <v>85</v>
      </c>
      <c r="G860" s="3">
        <v>50</v>
      </c>
      <c r="H860" s="3" t="s">
        <v>21</v>
      </c>
      <c r="I860" s="3" t="s">
        <v>239</v>
      </c>
      <c r="J860" s="3" t="s">
        <v>238</v>
      </c>
      <c r="K860" s="3" t="s">
        <v>246</v>
      </c>
      <c r="L860" s="3"/>
      <c r="M860" s="3"/>
    </row>
    <row r="861" spans="1:13" x14ac:dyDescent="0.25">
      <c r="A861" s="3" t="s">
        <v>0</v>
      </c>
      <c r="B861" s="3" t="s">
        <v>8</v>
      </c>
      <c r="C861" s="3" t="s">
        <v>79</v>
      </c>
      <c r="D861" s="3" t="s">
        <v>80</v>
      </c>
      <c r="E861" s="3" t="s">
        <v>51</v>
      </c>
      <c r="F861" s="3" t="s">
        <v>85</v>
      </c>
      <c r="G861" s="3">
        <v>50</v>
      </c>
      <c r="H861" s="3" t="s">
        <v>21</v>
      </c>
      <c r="I861" s="3" t="s">
        <v>237</v>
      </c>
      <c r="J861" s="3" t="s">
        <v>238</v>
      </c>
      <c r="K861" s="3" t="s">
        <v>1997</v>
      </c>
      <c r="L861" s="3"/>
      <c r="M861" s="3"/>
    </row>
    <row r="862" spans="1:13" x14ac:dyDescent="0.25">
      <c r="A862" s="3" t="s">
        <v>0</v>
      </c>
      <c r="B862" s="3" t="s">
        <v>9</v>
      </c>
      <c r="C862" s="3" t="s">
        <v>90</v>
      </c>
      <c r="D862" s="3" t="s">
        <v>91</v>
      </c>
      <c r="E862" s="3" t="s">
        <v>51</v>
      </c>
      <c r="F862" s="3" t="s">
        <v>52</v>
      </c>
      <c r="G862" s="3">
        <v>221</v>
      </c>
      <c r="H862" s="3" t="s">
        <v>21</v>
      </c>
      <c r="I862" s="3" t="s">
        <v>239</v>
      </c>
      <c r="J862" s="3" t="s">
        <v>238</v>
      </c>
      <c r="K862" s="3" t="s">
        <v>246</v>
      </c>
      <c r="L862" s="3"/>
      <c r="M862" s="3"/>
    </row>
    <row r="863" spans="1:13" x14ac:dyDescent="0.25">
      <c r="A863" s="3" t="s">
        <v>0</v>
      </c>
      <c r="B863" s="3" t="s">
        <v>9</v>
      </c>
      <c r="C863" s="3" t="s">
        <v>90</v>
      </c>
      <c r="D863" s="3" t="s">
        <v>91</v>
      </c>
      <c r="E863" s="3" t="s">
        <v>51</v>
      </c>
      <c r="F863" s="3" t="s">
        <v>52</v>
      </c>
      <c r="G863" s="3">
        <v>221</v>
      </c>
      <c r="H863" s="3" t="s">
        <v>21</v>
      </c>
      <c r="I863" s="3" t="s">
        <v>237</v>
      </c>
      <c r="J863" s="3" t="s">
        <v>238</v>
      </c>
      <c r="K863" s="3" t="s">
        <v>1997</v>
      </c>
      <c r="L863" s="3"/>
      <c r="M863" s="3"/>
    </row>
    <row r="864" spans="1:13" x14ac:dyDescent="0.25">
      <c r="A864" s="3" t="s">
        <v>0</v>
      </c>
      <c r="B864" s="3" t="s">
        <v>9</v>
      </c>
      <c r="C864" s="3" t="s">
        <v>90</v>
      </c>
      <c r="D864" s="3" t="s">
        <v>91</v>
      </c>
      <c r="E864" s="3" t="s">
        <v>51</v>
      </c>
      <c r="F864" s="3" t="s">
        <v>52</v>
      </c>
      <c r="G864" s="3">
        <v>221</v>
      </c>
      <c r="H864" s="3" t="s">
        <v>22</v>
      </c>
      <c r="I864" s="3" t="s">
        <v>239</v>
      </c>
      <c r="J864" s="3" t="s">
        <v>238</v>
      </c>
      <c r="K864" s="3" t="s">
        <v>246</v>
      </c>
      <c r="L864" s="3"/>
      <c r="M864" s="3"/>
    </row>
    <row r="865" spans="1:13" x14ac:dyDescent="0.25">
      <c r="A865" s="3" t="s">
        <v>0</v>
      </c>
      <c r="B865" s="3" t="s">
        <v>9</v>
      </c>
      <c r="C865" s="3" t="s">
        <v>90</v>
      </c>
      <c r="D865" s="3" t="s">
        <v>91</v>
      </c>
      <c r="E865" s="3" t="s">
        <v>51</v>
      </c>
      <c r="F865" s="3" t="s">
        <v>52</v>
      </c>
      <c r="G865" s="3">
        <v>221</v>
      </c>
      <c r="H865" s="3" t="s">
        <v>22</v>
      </c>
      <c r="I865" s="3" t="s">
        <v>237</v>
      </c>
      <c r="J865" s="3" t="s">
        <v>238</v>
      </c>
      <c r="K865" s="3" t="s">
        <v>1997</v>
      </c>
      <c r="L865" s="3"/>
      <c r="M865" s="3"/>
    </row>
    <row r="866" spans="1:13" x14ac:dyDescent="0.25">
      <c r="A866" s="3" t="s">
        <v>0</v>
      </c>
      <c r="B866" s="3" t="s">
        <v>8</v>
      </c>
      <c r="C866" s="3" t="s">
        <v>74</v>
      </c>
      <c r="D866" s="3" t="s">
        <v>75</v>
      </c>
      <c r="E866" s="3" t="s">
        <v>51</v>
      </c>
      <c r="F866" s="3" t="s">
        <v>52</v>
      </c>
      <c r="G866" s="3">
        <v>207</v>
      </c>
      <c r="H866" s="3" t="s">
        <v>21</v>
      </c>
      <c r="I866" s="3" t="s">
        <v>239</v>
      </c>
      <c r="J866" s="3" t="s">
        <v>238</v>
      </c>
      <c r="K866" s="3" t="s">
        <v>1997</v>
      </c>
      <c r="L866" s="3"/>
      <c r="M866" s="3"/>
    </row>
    <row r="867" spans="1:13" x14ac:dyDescent="0.25">
      <c r="A867" s="3" t="s">
        <v>0</v>
      </c>
      <c r="B867" s="3" t="s">
        <v>8</v>
      </c>
      <c r="C867" s="3" t="s">
        <v>74</v>
      </c>
      <c r="D867" s="3" t="s">
        <v>75</v>
      </c>
      <c r="E867" s="3" t="s">
        <v>51</v>
      </c>
      <c r="F867" s="3" t="s">
        <v>52</v>
      </c>
      <c r="G867" s="3">
        <v>207</v>
      </c>
      <c r="H867" s="3" t="s">
        <v>21</v>
      </c>
      <c r="I867" s="3" t="s">
        <v>237</v>
      </c>
      <c r="J867" s="3" t="s">
        <v>238</v>
      </c>
      <c r="K867" s="3" t="s">
        <v>243</v>
      </c>
      <c r="L867" s="3"/>
      <c r="M867" s="3"/>
    </row>
    <row r="868" spans="1:13" x14ac:dyDescent="0.25">
      <c r="A868" s="3" t="s">
        <v>0</v>
      </c>
      <c r="B868" s="3" t="s">
        <v>8</v>
      </c>
      <c r="C868" s="3" t="s">
        <v>74</v>
      </c>
      <c r="D868" s="3" t="s">
        <v>75</v>
      </c>
      <c r="E868" s="3" t="s">
        <v>51</v>
      </c>
      <c r="F868" s="3" t="s">
        <v>52</v>
      </c>
      <c r="G868" s="3">
        <v>207</v>
      </c>
      <c r="H868" s="3" t="s">
        <v>22</v>
      </c>
      <c r="I868" s="3" t="s">
        <v>239</v>
      </c>
      <c r="J868" s="3" t="s">
        <v>238</v>
      </c>
      <c r="K868" s="3" t="s">
        <v>246</v>
      </c>
      <c r="L868" s="3"/>
      <c r="M868" s="3"/>
    </row>
    <row r="869" spans="1:13" x14ac:dyDescent="0.25">
      <c r="A869" s="3" t="s">
        <v>0</v>
      </c>
      <c r="B869" s="3" t="s">
        <v>8</v>
      </c>
      <c r="C869" s="3" t="s">
        <v>74</v>
      </c>
      <c r="D869" s="3" t="s">
        <v>75</v>
      </c>
      <c r="E869" s="3" t="s">
        <v>51</v>
      </c>
      <c r="F869" s="3" t="s">
        <v>52</v>
      </c>
      <c r="G869" s="3">
        <v>207</v>
      </c>
      <c r="H869" s="3" t="s">
        <v>22</v>
      </c>
      <c r="I869" s="3" t="s">
        <v>237</v>
      </c>
      <c r="J869" s="3" t="s">
        <v>238</v>
      </c>
      <c r="K869" s="3" t="s">
        <v>1997</v>
      </c>
      <c r="L869" s="3"/>
      <c r="M869" s="3"/>
    </row>
    <row r="870" spans="1:13" x14ac:dyDescent="0.25">
      <c r="A870" s="3" t="s">
        <v>0</v>
      </c>
      <c r="B870" s="3" t="s">
        <v>8</v>
      </c>
      <c r="C870" s="3" t="s">
        <v>79</v>
      </c>
      <c r="D870" s="3" t="s">
        <v>80</v>
      </c>
      <c r="E870" s="3" t="s">
        <v>51</v>
      </c>
      <c r="F870" s="3" t="s">
        <v>85</v>
      </c>
      <c r="G870" s="3">
        <v>50</v>
      </c>
      <c r="H870" s="3" t="s">
        <v>22</v>
      </c>
      <c r="I870" s="3" t="s">
        <v>239</v>
      </c>
      <c r="J870" s="3" t="s">
        <v>238</v>
      </c>
      <c r="K870" s="3" t="s">
        <v>246</v>
      </c>
      <c r="L870" s="3"/>
      <c r="M870" s="3"/>
    </row>
    <row r="871" spans="1:13" x14ac:dyDescent="0.25">
      <c r="A871" s="3" t="s">
        <v>0</v>
      </c>
      <c r="B871" s="3" t="s">
        <v>8</v>
      </c>
      <c r="C871" s="3" t="s">
        <v>79</v>
      </c>
      <c r="D871" s="3" t="s">
        <v>80</v>
      </c>
      <c r="E871" s="3" t="s">
        <v>51</v>
      </c>
      <c r="F871" s="3" t="s">
        <v>85</v>
      </c>
      <c r="G871" s="3">
        <v>50</v>
      </c>
      <c r="H871" s="3" t="s">
        <v>22</v>
      </c>
      <c r="I871" s="3" t="s">
        <v>237</v>
      </c>
      <c r="J871" s="3" t="s">
        <v>238</v>
      </c>
      <c r="K871" s="3" t="s">
        <v>1997</v>
      </c>
      <c r="L871" s="3"/>
      <c r="M871" s="3"/>
    </row>
    <row r="872" spans="1:13" x14ac:dyDescent="0.25">
      <c r="A872" s="3" t="s">
        <v>0</v>
      </c>
      <c r="B872" s="3" t="s">
        <v>10</v>
      </c>
      <c r="C872" s="3" t="s">
        <v>92</v>
      </c>
      <c r="D872" s="3" t="s">
        <v>93</v>
      </c>
      <c r="E872" s="3" t="s">
        <v>51</v>
      </c>
      <c r="F872" s="3" t="s">
        <v>52</v>
      </c>
      <c r="G872" s="3">
        <v>83</v>
      </c>
      <c r="H872" s="3" t="s">
        <v>21</v>
      </c>
      <c r="I872" s="3" t="s">
        <v>239</v>
      </c>
      <c r="J872" s="3" t="s">
        <v>238</v>
      </c>
      <c r="K872" s="3" t="s">
        <v>248</v>
      </c>
      <c r="L872" s="3"/>
      <c r="M872" s="3"/>
    </row>
    <row r="873" spans="1:13" x14ac:dyDescent="0.25">
      <c r="A873" s="3" t="s">
        <v>0</v>
      </c>
      <c r="B873" s="3" t="s">
        <v>10</v>
      </c>
      <c r="C873" s="3" t="s">
        <v>92</v>
      </c>
      <c r="D873" s="3" t="s">
        <v>93</v>
      </c>
      <c r="E873" s="3" t="s">
        <v>51</v>
      </c>
      <c r="F873" s="3" t="s">
        <v>52</v>
      </c>
      <c r="G873" s="3">
        <v>83</v>
      </c>
      <c r="H873" s="3" t="s">
        <v>21</v>
      </c>
      <c r="I873" s="3" t="s">
        <v>237</v>
      </c>
      <c r="J873" s="3" t="s">
        <v>238</v>
      </c>
      <c r="K873" s="3" t="s">
        <v>1997</v>
      </c>
      <c r="L873" s="3"/>
      <c r="M873" s="3"/>
    </row>
    <row r="874" spans="1:13" x14ac:dyDescent="0.25">
      <c r="A874" s="3" t="s">
        <v>0</v>
      </c>
      <c r="B874" s="3" t="s">
        <v>10</v>
      </c>
      <c r="C874" s="3" t="s">
        <v>92</v>
      </c>
      <c r="D874" s="3" t="s">
        <v>93</v>
      </c>
      <c r="E874" s="3" t="s">
        <v>51</v>
      </c>
      <c r="F874" s="3" t="s">
        <v>52</v>
      </c>
      <c r="G874" s="3">
        <v>83</v>
      </c>
      <c r="H874" s="3" t="s">
        <v>22</v>
      </c>
      <c r="I874" s="3" t="s">
        <v>239</v>
      </c>
      <c r="J874" s="3" t="s">
        <v>238</v>
      </c>
      <c r="K874" s="3" t="s">
        <v>1997</v>
      </c>
      <c r="L874" s="3"/>
      <c r="M874" s="3"/>
    </row>
    <row r="875" spans="1:13" x14ac:dyDescent="0.25">
      <c r="A875" s="3" t="s">
        <v>0</v>
      </c>
      <c r="B875" s="3" t="s">
        <v>10</v>
      </c>
      <c r="C875" s="3" t="s">
        <v>92</v>
      </c>
      <c r="D875" s="3" t="s">
        <v>93</v>
      </c>
      <c r="E875" s="3" t="s">
        <v>51</v>
      </c>
      <c r="F875" s="3" t="s">
        <v>52</v>
      </c>
      <c r="G875" s="3">
        <v>83</v>
      </c>
      <c r="H875" s="3" t="s">
        <v>22</v>
      </c>
      <c r="I875" s="3" t="s">
        <v>237</v>
      </c>
      <c r="J875" s="3" t="s">
        <v>238</v>
      </c>
      <c r="K875" s="3" t="s">
        <v>1997</v>
      </c>
      <c r="L875" s="3"/>
      <c r="M875" s="3"/>
    </row>
    <row r="876" spans="1:13" x14ac:dyDescent="0.25">
      <c r="A876" s="3" t="s">
        <v>3</v>
      </c>
      <c r="B876" s="3" t="s">
        <v>14</v>
      </c>
      <c r="C876" s="3" t="s">
        <v>179</v>
      </c>
      <c r="D876" s="3" t="s">
        <v>180</v>
      </c>
      <c r="E876" s="3" t="s">
        <v>51</v>
      </c>
      <c r="F876" s="3" t="s">
        <v>52</v>
      </c>
      <c r="G876" s="3">
        <v>48</v>
      </c>
      <c r="H876" s="3" t="s">
        <v>21</v>
      </c>
      <c r="I876" s="3" t="s">
        <v>239</v>
      </c>
      <c r="J876" s="3" t="s">
        <v>240</v>
      </c>
      <c r="K876" s="3" t="s">
        <v>1997</v>
      </c>
      <c r="L876" s="3"/>
      <c r="M876" s="3"/>
    </row>
    <row r="877" spans="1:13" x14ac:dyDescent="0.25">
      <c r="A877" s="3" t="s">
        <v>3</v>
      </c>
      <c r="B877" s="3" t="s">
        <v>14</v>
      </c>
      <c r="C877" s="3" t="s">
        <v>179</v>
      </c>
      <c r="D877" s="3" t="s">
        <v>180</v>
      </c>
      <c r="E877" s="3" t="s">
        <v>51</v>
      </c>
      <c r="F877" s="3" t="s">
        <v>52</v>
      </c>
      <c r="G877" s="3">
        <v>48</v>
      </c>
      <c r="H877" s="3" t="s">
        <v>22</v>
      </c>
      <c r="I877" s="3" t="s">
        <v>239</v>
      </c>
      <c r="J877" s="3" t="s">
        <v>240</v>
      </c>
      <c r="K877" s="3" t="s">
        <v>1998</v>
      </c>
      <c r="L877" s="3"/>
      <c r="M877" s="3"/>
    </row>
    <row r="878" spans="1:13" x14ac:dyDescent="0.25">
      <c r="A878" s="3" t="s">
        <v>3</v>
      </c>
      <c r="B878" s="3" t="s">
        <v>14</v>
      </c>
      <c r="C878" s="3" t="s">
        <v>179</v>
      </c>
      <c r="D878" s="3" t="s">
        <v>180</v>
      </c>
      <c r="E878" s="3" t="s">
        <v>51</v>
      </c>
      <c r="F878" s="3" t="s">
        <v>52</v>
      </c>
      <c r="G878" s="3">
        <v>48</v>
      </c>
      <c r="H878" s="3" t="s">
        <v>21</v>
      </c>
      <c r="I878" s="3" t="s">
        <v>237</v>
      </c>
      <c r="J878" s="3" t="s">
        <v>240</v>
      </c>
      <c r="K878" s="3" t="s">
        <v>1998</v>
      </c>
      <c r="L878" s="3"/>
      <c r="M878" s="3"/>
    </row>
    <row r="879" spans="1:13" x14ac:dyDescent="0.25">
      <c r="A879" s="3" t="s">
        <v>3</v>
      </c>
      <c r="B879" s="3" t="s">
        <v>14</v>
      </c>
      <c r="C879" s="3" t="s">
        <v>179</v>
      </c>
      <c r="D879" s="3" t="s">
        <v>180</v>
      </c>
      <c r="E879" s="3" t="s">
        <v>51</v>
      </c>
      <c r="F879" s="3" t="s">
        <v>52</v>
      </c>
      <c r="G879" s="3">
        <v>48</v>
      </c>
      <c r="H879" s="3" t="s">
        <v>22</v>
      </c>
      <c r="I879" s="3" t="s">
        <v>237</v>
      </c>
      <c r="J879" s="3" t="s">
        <v>240</v>
      </c>
      <c r="K879" s="3" t="s">
        <v>1997</v>
      </c>
      <c r="L879" s="3"/>
      <c r="M879" s="3"/>
    </row>
    <row r="880" spans="1:13" x14ac:dyDescent="0.25">
      <c r="A880" s="3" t="s">
        <v>3</v>
      </c>
      <c r="B880" s="3" t="s">
        <v>15</v>
      </c>
      <c r="C880" s="3" t="s">
        <v>181</v>
      </c>
      <c r="D880" s="3" t="s">
        <v>182</v>
      </c>
      <c r="E880" s="3" t="s">
        <v>51</v>
      </c>
      <c r="F880" s="3" t="s">
        <v>52</v>
      </c>
      <c r="G880" s="3">
        <v>31</v>
      </c>
      <c r="H880" s="3" t="s">
        <v>21</v>
      </c>
      <c r="I880" s="3" t="s">
        <v>239</v>
      </c>
      <c r="J880" s="3" t="s">
        <v>240</v>
      </c>
      <c r="K880" s="3" t="s">
        <v>246</v>
      </c>
      <c r="L880" s="3"/>
      <c r="M880" s="3"/>
    </row>
    <row r="881" spans="1:13" x14ac:dyDescent="0.25">
      <c r="A881" s="3" t="s">
        <v>3</v>
      </c>
      <c r="B881" s="3" t="s">
        <v>15</v>
      </c>
      <c r="C881" s="3" t="s">
        <v>181</v>
      </c>
      <c r="D881" s="3" t="s">
        <v>182</v>
      </c>
      <c r="E881" s="3" t="s">
        <v>51</v>
      </c>
      <c r="F881" s="3" t="s">
        <v>52</v>
      </c>
      <c r="G881" s="3">
        <v>31</v>
      </c>
      <c r="H881" s="3" t="s">
        <v>22</v>
      </c>
      <c r="I881" s="3" t="s">
        <v>239</v>
      </c>
      <c r="J881" s="3" t="s">
        <v>240</v>
      </c>
      <c r="K881" s="3" t="s">
        <v>1998</v>
      </c>
      <c r="L881" s="3"/>
      <c r="M881" s="3"/>
    </row>
    <row r="882" spans="1:13" x14ac:dyDescent="0.25">
      <c r="A882" s="3" t="s">
        <v>3</v>
      </c>
      <c r="B882" s="3" t="s">
        <v>15</v>
      </c>
      <c r="C882" s="3" t="s">
        <v>181</v>
      </c>
      <c r="D882" s="3" t="s">
        <v>182</v>
      </c>
      <c r="E882" s="3" t="s">
        <v>51</v>
      </c>
      <c r="F882" s="3" t="s">
        <v>52</v>
      </c>
      <c r="G882" s="3">
        <v>31</v>
      </c>
      <c r="H882" s="3" t="s">
        <v>21</v>
      </c>
      <c r="I882" s="3" t="s">
        <v>237</v>
      </c>
      <c r="J882" s="3" t="s">
        <v>240</v>
      </c>
      <c r="K882" s="3" t="s">
        <v>1998</v>
      </c>
      <c r="L882" s="3"/>
      <c r="M882" s="3"/>
    </row>
    <row r="883" spans="1:13" x14ac:dyDescent="0.25">
      <c r="A883" s="3" t="s">
        <v>3</v>
      </c>
      <c r="B883" s="3" t="s">
        <v>15</v>
      </c>
      <c r="C883" s="3" t="s">
        <v>181</v>
      </c>
      <c r="D883" s="3" t="s">
        <v>182</v>
      </c>
      <c r="E883" s="3" t="s">
        <v>51</v>
      </c>
      <c r="F883" s="3" t="s">
        <v>52</v>
      </c>
      <c r="G883" s="3">
        <v>31</v>
      </c>
      <c r="H883" s="3" t="s">
        <v>22</v>
      </c>
      <c r="I883" s="3" t="s">
        <v>237</v>
      </c>
      <c r="J883" s="3" t="s">
        <v>240</v>
      </c>
      <c r="K883" s="3" t="s">
        <v>1997</v>
      </c>
      <c r="L883" s="3"/>
      <c r="M883" s="3"/>
    </row>
    <row r="884" spans="1:13" x14ac:dyDescent="0.25">
      <c r="A884" s="3" t="s">
        <v>3</v>
      </c>
      <c r="B884" s="3" t="s">
        <v>16</v>
      </c>
      <c r="C884" s="3" t="s">
        <v>183</v>
      </c>
      <c r="D884" s="3" t="s">
        <v>184</v>
      </c>
      <c r="E884" s="3" t="s">
        <v>51</v>
      </c>
      <c r="F884" s="3" t="s">
        <v>52</v>
      </c>
      <c r="G884" s="3">
        <v>31</v>
      </c>
      <c r="H884" s="3" t="s">
        <v>21</v>
      </c>
      <c r="I884" s="3" t="s">
        <v>239</v>
      </c>
      <c r="J884" s="3" t="s">
        <v>240</v>
      </c>
      <c r="K884" s="3" t="s">
        <v>1998</v>
      </c>
      <c r="L884" s="3"/>
      <c r="M884" s="3"/>
    </row>
    <row r="885" spans="1:13" x14ac:dyDescent="0.25">
      <c r="A885" s="3" t="s">
        <v>3</v>
      </c>
      <c r="B885" s="3" t="s">
        <v>16</v>
      </c>
      <c r="C885" s="3" t="s">
        <v>183</v>
      </c>
      <c r="D885" s="3" t="s">
        <v>184</v>
      </c>
      <c r="E885" s="3" t="s">
        <v>51</v>
      </c>
      <c r="F885" s="3" t="s">
        <v>52</v>
      </c>
      <c r="G885" s="3">
        <v>31</v>
      </c>
      <c r="H885" s="3" t="s">
        <v>22</v>
      </c>
      <c r="I885" s="3" t="s">
        <v>239</v>
      </c>
      <c r="J885" s="3" t="s">
        <v>240</v>
      </c>
      <c r="K885" s="3" t="s">
        <v>246</v>
      </c>
      <c r="L885" s="3"/>
      <c r="M885" s="3"/>
    </row>
    <row r="886" spans="1:13" x14ac:dyDescent="0.25">
      <c r="A886" s="3" t="s">
        <v>3</v>
      </c>
      <c r="B886" s="3" t="s">
        <v>16</v>
      </c>
      <c r="C886" s="3" t="s">
        <v>183</v>
      </c>
      <c r="D886" s="3" t="s">
        <v>184</v>
      </c>
      <c r="E886" s="3" t="s">
        <v>51</v>
      </c>
      <c r="F886" s="3" t="s">
        <v>52</v>
      </c>
      <c r="G886" s="3">
        <v>31</v>
      </c>
      <c r="H886" s="3" t="s">
        <v>21</v>
      </c>
      <c r="I886" s="3" t="s">
        <v>237</v>
      </c>
      <c r="J886" s="3" t="s">
        <v>240</v>
      </c>
      <c r="K886" s="3" t="s">
        <v>1997</v>
      </c>
      <c r="L886" s="3"/>
      <c r="M886" s="3"/>
    </row>
    <row r="887" spans="1:13" x14ac:dyDescent="0.25">
      <c r="A887" s="3" t="s">
        <v>3</v>
      </c>
      <c r="B887" s="3" t="s">
        <v>16</v>
      </c>
      <c r="C887" s="3" t="s">
        <v>183</v>
      </c>
      <c r="D887" s="3" t="s">
        <v>184</v>
      </c>
      <c r="E887" s="3" t="s">
        <v>51</v>
      </c>
      <c r="F887" s="3" t="s">
        <v>52</v>
      </c>
      <c r="G887" s="3">
        <v>31</v>
      </c>
      <c r="H887" s="3" t="s">
        <v>22</v>
      </c>
      <c r="I887" s="3" t="s">
        <v>237</v>
      </c>
      <c r="J887" s="3" t="s">
        <v>240</v>
      </c>
      <c r="K887" s="3" t="s">
        <v>1997</v>
      </c>
      <c r="L887" s="3"/>
      <c r="M887" s="3"/>
    </row>
    <row r="888" spans="1:13" x14ac:dyDescent="0.25">
      <c r="A888" s="3" t="s">
        <v>3</v>
      </c>
      <c r="B888" s="3" t="s">
        <v>17</v>
      </c>
      <c r="C888" s="3" t="s">
        <v>185</v>
      </c>
      <c r="D888" s="3" t="s">
        <v>186</v>
      </c>
      <c r="E888" s="3" t="s">
        <v>51</v>
      </c>
      <c r="F888" s="3" t="s">
        <v>52</v>
      </c>
      <c r="G888" s="3">
        <v>26</v>
      </c>
      <c r="H888" s="3" t="s">
        <v>21</v>
      </c>
      <c r="I888" s="3" t="s">
        <v>239</v>
      </c>
      <c r="J888" s="3" t="s">
        <v>240</v>
      </c>
      <c r="K888" s="3" t="s">
        <v>1998</v>
      </c>
      <c r="L888" s="3"/>
      <c r="M888" s="3"/>
    </row>
    <row r="889" spans="1:13" x14ac:dyDescent="0.25">
      <c r="A889" s="3" t="s">
        <v>3</v>
      </c>
      <c r="B889" s="3" t="s">
        <v>17</v>
      </c>
      <c r="C889" s="3" t="s">
        <v>185</v>
      </c>
      <c r="D889" s="3" t="s">
        <v>186</v>
      </c>
      <c r="E889" s="3" t="s">
        <v>51</v>
      </c>
      <c r="F889" s="3" t="s">
        <v>52</v>
      </c>
      <c r="G889" s="3">
        <v>26</v>
      </c>
      <c r="H889" s="3" t="s">
        <v>22</v>
      </c>
      <c r="I889" s="3" t="s">
        <v>239</v>
      </c>
      <c r="J889" s="3" t="s">
        <v>240</v>
      </c>
      <c r="K889" s="3" t="s">
        <v>1998</v>
      </c>
      <c r="L889" s="3"/>
      <c r="M889" s="3"/>
    </row>
    <row r="890" spans="1:13" x14ac:dyDescent="0.25">
      <c r="A890" s="3" t="s">
        <v>3</v>
      </c>
      <c r="B890" s="3" t="s">
        <v>17</v>
      </c>
      <c r="C890" s="3" t="s">
        <v>185</v>
      </c>
      <c r="D890" s="3" t="s">
        <v>186</v>
      </c>
      <c r="E890" s="3" t="s">
        <v>51</v>
      </c>
      <c r="F890" s="3" t="s">
        <v>52</v>
      </c>
      <c r="G890" s="3">
        <v>26</v>
      </c>
      <c r="H890" s="3" t="s">
        <v>21</v>
      </c>
      <c r="I890" s="3" t="s">
        <v>237</v>
      </c>
      <c r="J890" s="3" t="s">
        <v>240</v>
      </c>
      <c r="K890" s="3" t="s">
        <v>1997</v>
      </c>
      <c r="L890" s="3"/>
      <c r="M890" s="3"/>
    </row>
    <row r="891" spans="1:13" x14ac:dyDescent="0.25">
      <c r="A891" s="3" t="s">
        <v>3</v>
      </c>
      <c r="B891" s="3" t="s">
        <v>17</v>
      </c>
      <c r="C891" s="3" t="s">
        <v>185</v>
      </c>
      <c r="D891" s="3" t="s">
        <v>186</v>
      </c>
      <c r="E891" s="3" t="s">
        <v>51</v>
      </c>
      <c r="F891" s="3" t="s">
        <v>52</v>
      </c>
      <c r="G891" s="3">
        <v>26</v>
      </c>
      <c r="H891" s="3" t="s">
        <v>22</v>
      </c>
      <c r="I891" s="3" t="s">
        <v>237</v>
      </c>
      <c r="J891" s="3" t="s">
        <v>240</v>
      </c>
      <c r="K891" s="3" t="s">
        <v>246</v>
      </c>
      <c r="L891" s="3"/>
      <c r="M891" s="3"/>
    </row>
    <row r="892" spans="1:13" x14ac:dyDescent="0.25">
      <c r="A892" s="3" t="s">
        <v>3</v>
      </c>
      <c r="B892" s="3" t="s">
        <v>15</v>
      </c>
      <c r="C892" s="3" t="s">
        <v>187</v>
      </c>
      <c r="D892" s="3" t="s">
        <v>713</v>
      </c>
      <c r="E892" s="3" t="s">
        <v>51</v>
      </c>
      <c r="F892" s="3" t="s">
        <v>85</v>
      </c>
      <c r="G892" s="3">
        <v>23</v>
      </c>
      <c r="H892" s="3" t="s">
        <v>21</v>
      </c>
      <c r="I892" s="3" t="s">
        <v>239</v>
      </c>
      <c r="J892" s="3" t="s">
        <v>240</v>
      </c>
      <c r="K892" s="3" t="s">
        <v>1998</v>
      </c>
      <c r="L892" s="3"/>
      <c r="M892" s="3"/>
    </row>
    <row r="893" spans="1:13" x14ac:dyDescent="0.25">
      <c r="A893" s="3" t="s">
        <v>3</v>
      </c>
      <c r="B893" s="3" t="s">
        <v>15</v>
      </c>
      <c r="C893" s="3" t="s">
        <v>187</v>
      </c>
      <c r="D893" s="3" t="s">
        <v>713</v>
      </c>
      <c r="E893" s="3" t="s">
        <v>51</v>
      </c>
      <c r="F893" s="3" t="s">
        <v>85</v>
      </c>
      <c r="G893" s="3">
        <v>23</v>
      </c>
      <c r="H893" s="3" t="s">
        <v>22</v>
      </c>
      <c r="I893" s="3" t="s">
        <v>239</v>
      </c>
      <c r="J893" s="3" t="s">
        <v>240</v>
      </c>
      <c r="K893" s="3" t="s">
        <v>1998</v>
      </c>
      <c r="L893" s="3"/>
      <c r="M893" s="3"/>
    </row>
    <row r="894" spans="1:13" x14ac:dyDescent="0.25">
      <c r="A894" s="3" t="s">
        <v>3</v>
      </c>
      <c r="B894" s="3" t="s">
        <v>15</v>
      </c>
      <c r="C894" s="3" t="s">
        <v>187</v>
      </c>
      <c r="D894" s="3" t="s">
        <v>713</v>
      </c>
      <c r="E894" s="3" t="s">
        <v>51</v>
      </c>
      <c r="F894" s="3" t="s">
        <v>85</v>
      </c>
      <c r="G894" s="3">
        <v>23</v>
      </c>
      <c r="H894" s="3" t="s">
        <v>21</v>
      </c>
      <c r="I894" s="3" t="s">
        <v>237</v>
      </c>
      <c r="J894" s="3" t="s">
        <v>240</v>
      </c>
      <c r="K894" s="3" t="s">
        <v>245</v>
      </c>
      <c r="L894" s="3"/>
      <c r="M894" s="3"/>
    </row>
    <row r="895" spans="1:13" x14ac:dyDescent="0.25">
      <c r="A895" s="3" t="s">
        <v>3</v>
      </c>
      <c r="B895" s="3" t="s">
        <v>15</v>
      </c>
      <c r="C895" s="3" t="s">
        <v>187</v>
      </c>
      <c r="D895" s="3" t="s">
        <v>713</v>
      </c>
      <c r="E895" s="3" t="s">
        <v>51</v>
      </c>
      <c r="F895" s="3" t="s">
        <v>85</v>
      </c>
      <c r="G895" s="3">
        <v>23</v>
      </c>
      <c r="H895" s="3" t="s">
        <v>22</v>
      </c>
      <c r="I895" s="3" t="s">
        <v>237</v>
      </c>
      <c r="J895" s="3" t="s">
        <v>240</v>
      </c>
      <c r="K895" s="3" t="s">
        <v>1997</v>
      </c>
      <c r="L895" s="3"/>
      <c r="M895" s="3"/>
    </row>
    <row r="896" spans="1:13" x14ac:dyDescent="0.25">
      <c r="A896" s="3" t="s">
        <v>3</v>
      </c>
      <c r="B896" s="3" t="s">
        <v>15</v>
      </c>
      <c r="C896" s="3" t="s">
        <v>181</v>
      </c>
      <c r="D896" s="3" t="s">
        <v>182</v>
      </c>
      <c r="E896" s="3" t="s">
        <v>51</v>
      </c>
      <c r="F896" s="3" t="s">
        <v>52</v>
      </c>
      <c r="G896" s="3">
        <v>31</v>
      </c>
      <c r="H896" s="3" t="s">
        <v>21</v>
      </c>
      <c r="I896" s="3" t="s">
        <v>239</v>
      </c>
      <c r="J896" s="3" t="s">
        <v>238</v>
      </c>
      <c r="K896" s="3" t="s">
        <v>246</v>
      </c>
      <c r="L896" s="3"/>
      <c r="M896" s="3"/>
    </row>
    <row r="897" spans="1:13" x14ac:dyDescent="0.25">
      <c r="A897" s="3" t="s">
        <v>3</v>
      </c>
      <c r="B897" s="3" t="s">
        <v>15</v>
      </c>
      <c r="C897" s="3" t="s">
        <v>181</v>
      </c>
      <c r="D897" s="3" t="s">
        <v>182</v>
      </c>
      <c r="E897" s="3" t="s">
        <v>51</v>
      </c>
      <c r="F897" s="3" t="s">
        <v>52</v>
      </c>
      <c r="G897" s="3">
        <v>31</v>
      </c>
      <c r="H897" s="3" t="s">
        <v>21</v>
      </c>
      <c r="I897" s="3" t="s">
        <v>237</v>
      </c>
      <c r="J897" s="3" t="s">
        <v>238</v>
      </c>
      <c r="K897" s="3" t="s">
        <v>1997</v>
      </c>
      <c r="L897" s="3"/>
      <c r="M897" s="3"/>
    </row>
    <row r="898" spans="1:13" x14ac:dyDescent="0.25">
      <c r="A898" s="3" t="s">
        <v>3</v>
      </c>
      <c r="B898" s="3" t="s">
        <v>15</v>
      </c>
      <c r="C898" s="3" t="s">
        <v>181</v>
      </c>
      <c r="D898" s="3" t="s">
        <v>182</v>
      </c>
      <c r="E898" s="3" t="s">
        <v>51</v>
      </c>
      <c r="F898" s="3" t="s">
        <v>52</v>
      </c>
      <c r="G898" s="3">
        <v>31</v>
      </c>
      <c r="H898" s="3" t="s">
        <v>22</v>
      </c>
      <c r="I898" s="3" t="s">
        <v>239</v>
      </c>
      <c r="J898" s="3" t="s">
        <v>238</v>
      </c>
      <c r="K898" s="3" t="s">
        <v>1997</v>
      </c>
      <c r="L898" s="3"/>
      <c r="M898" s="3"/>
    </row>
    <row r="899" spans="1:13" x14ac:dyDescent="0.25">
      <c r="A899" s="3" t="s">
        <v>3</v>
      </c>
      <c r="B899" s="3" t="s">
        <v>15</v>
      </c>
      <c r="C899" s="3" t="s">
        <v>181</v>
      </c>
      <c r="D899" s="3" t="s">
        <v>182</v>
      </c>
      <c r="E899" s="3" t="s">
        <v>51</v>
      </c>
      <c r="F899" s="3" t="s">
        <v>52</v>
      </c>
      <c r="G899" s="3">
        <v>31</v>
      </c>
      <c r="H899" s="3" t="s">
        <v>22</v>
      </c>
      <c r="I899" s="3" t="s">
        <v>237</v>
      </c>
      <c r="J899" s="3" t="s">
        <v>238</v>
      </c>
      <c r="K899" s="3" t="s">
        <v>246</v>
      </c>
      <c r="L899" s="3"/>
      <c r="M899" s="3"/>
    </row>
    <row r="900" spans="1:13" x14ac:dyDescent="0.25">
      <c r="A900" s="3" t="s">
        <v>3</v>
      </c>
      <c r="B900" s="3" t="s">
        <v>16</v>
      </c>
      <c r="C900" s="3" t="s">
        <v>183</v>
      </c>
      <c r="D900" s="3" t="s">
        <v>184</v>
      </c>
      <c r="E900" s="3" t="s">
        <v>51</v>
      </c>
      <c r="F900" s="3" t="s">
        <v>52</v>
      </c>
      <c r="G900" s="3">
        <v>31</v>
      </c>
      <c r="H900" s="3" t="s">
        <v>21</v>
      </c>
      <c r="I900" s="3" t="s">
        <v>239</v>
      </c>
      <c r="J900" s="3" t="s">
        <v>238</v>
      </c>
      <c r="K900" s="3" t="s">
        <v>1997</v>
      </c>
      <c r="L900" s="3"/>
      <c r="M900" s="3"/>
    </row>
    <row r="901" spans="1:13" x14ac:dyDescent="0.25">
      <c r="A901" s="3" t="s">
        <v>3</v>
      </c>
      <c r="B901" s="3" t="s">
        <v>16</v>
      </c>
      <c r="C901" s="3" t="s">
        <v>183</v>
      </c>
      <c r="D901" s="3" t="s">
        <v>184</v>
      </c>
      <c r="E901" s="3" t="s">
        <v>51</v>
      </c>
      <c r="F901" s="3" t="s">
        <v>52</v>
      </c>
      <c r="G901" s="3">
        <v>31</v>
      </c>
      <c r="H901" s="3" t="s">
        <v>21</v>
      </c>
      <c r="I901" s="3" t="s">
        <v>237</v>
      </c>
      <c r="J901" s="3" t="s">
        <v>238</v>
      </c>
      <c r="K901" s="3" t="s">
        <v>246</v>
      </c>
      <c r="L901" s="3"/>
      <c r="M901" s="3"/>
    </row>
    <row r="902" spans="1:13" x14ac:dyDescent="0.25">
      <c r="A902" s="3" t="s">
        <v>3</v>
      </c>
      <c r="B902" s="3" t="s">
        <v>16</v>
      </c>
      <c r="C902" s="3" t="s">
        <v>183</v>
      </c>
      <c r="D902" s="3" t="s">
        <v>184</v>
      </c>
      <c r="E902" s="3" t="s">
        <v>51</v>
      </c>
      <c r="F902" s="3" t="s">
        <v>52</v>
      </c>
      <c r="G902" s="3">
        <v>31</v>
      </c>
      <c r="H902" s="3" t="s">
        <v>22</v>
      </c>
      <c r="I902" s="3" t="s">
        <v>239</v>
      </c>
      <c r="J902" s="3" t="s">
        <v>238</v>
      </c>
      <c r="K902" s="3" t="s">
        <v>1998</v>
      </c>
      <c r="L902" s="3"/>
      <c r="M902" s="3"/>
    </row>
    <row r="903" spans="1:13" x14ac:dyDescent="0.25">
      <c r="A903" s="3" t="s">
        <v>3</v>
      </c>
      <c r="B903" s="3" t="s">
        <v>16</v>
      </c>
      <c r="C903" s="3" t="s">
        <v>183</v>
      </c>
      <c r="D903" s="3" t="s">
        <v>184</v>
      </c>
      <c r="E903" s="3" t="s">
        <v>51</v>
      </c>
      <c r="F903" s="3" t="s">
        <v>52</v>
      </c>
      <c r="G903" s="3">
        <v>31</v>
      </c>
      <c r="H903" s="3" t="s">
        <v>22</v>
      </c>
      <c r="I903" s="3" t="s">
        <v>237</v>
      </c>
      <c r="J903" s="3" t="s">
        <v>238</v>
      </c>
      <c r="K903" s="3" t="s">
        <v>1997</v>
      </c>
      <c r="L903" s="3"/>
      <c r="M903" s="3"/>
    </row>
    <row r="904" spans="1:13" x14ac:dyDescent="0.25">
      <c r="A904" s="3" t="s">
        <v>3</v>
      </c>
      <c r="B904" s="3" t="s">
        <v>15</v>
      </c>
      <c r="C904" s="3" t="s">
        <v>187</v>
      </c>
      <c r="D904" s="3" t="s">
        <v>713</v>
      </c>
      <c r="E904" s="3" t="s">
        <v>51</v>
      </c>
      <c r="F904" s="3" t="s">
        <v>85</v>
      </c>
      <c r="G904" s="3">
        <v>23</v>
      </c>
      <c r="H904" s="3" t="s">
        <v>21</v>
      </c>
      <c r="I904" s="3" t="s">
        <v>239</v>
      </c>
      <c r="J904" s="3" t="s">
        <v>238</v>
      </c>
      <c r="K904" s="3" t="s">
        <v>243</v>
      </c>
      <c r="L904" s="3"/>
      <c r="M904" s="3"/>
    </row>
    <row r="905" spans="1:13" x14ac:dyDescent="0.25">
      <c r="A905" s="3" t="s">
        <v>3</v>
      </c>
      <c r="B905" s="3" t="s">
        <v>15</v>
      </c>
      <c r="C905" s="3" t="s">
        <v>187</v>
      </c>
      <c r="D905" s="3" t="s">
        <v>713</v>
      </c>
      <c r="E905" s="3" t="s">
        <v>51</v>
      </c>
      <c r="F905" s="3" t="s">
        <v>85</v>
      </c>
      <c r="G905" s="3">
        <v>23</v>
      </c>
      <c r="H905" s="3" t="s">
        <v>21</v>
      </c>
      <c r="I905" s="3" t="s">
        <v>237</v>
      </c>
      <c r="J905" s="3" t="s">
        <v>238</v>
      </c>
      <c r="K905" s="3" t="s">
        <v>246</v>
      </c>
      <c r="L905" s="3"/>
      <c r="M905" s="3"/>
    </row>
    <row r="906" spans="1:13" x14ac:dyDescent="0.25">
      <c r="A906" s="3" t="s">
        <v>3</v>
      </c>
      <c r="B906" s="3" t="s">
        <v>15</v>
      </c>
      <c r="C906" s="3" t="s">
        <v>187</v>
      </c>
      <c r="D906" s="3" t="s">
        <v>713</v>
      </c>
      <c r="E906" s="3" t="s">
        <v>51</v>
      </c>
      <c r="F906" s="3" t="s">
        <v>85</v>
      </c>
      <c r="G906" s="3">
        <v>23</v>
      </c>
      <c r="H906" s="3" t="s">
        <v>22</v>
      </c>
      <c r="I906" s="3" t="s">
        <v>239</v>
      </c>
      <c r="J906" s="3" t="s">
        <v>238</v>
      </c>
      <c r="K906" s="3" t="s">
        <v>1997</v>
      </c>
      <c r="L906" s="3"/>
      <c r="M906" s="3"/>
    </row>
    <row r="907" spans="1:13" x14ac:dyDescent="0.25">
      <c r="A907" s="3" t="s">
        <v>3</v>
      </c>
      <c r="B907" s="3" t="s">
        <v>15</v>
      </c>
      <c r="C907" s="3" t="s">
        <v>187</v>
      </c>
      <c r="D907" s="3" t="s">
        <v>713</v>
      </c>
      <c r="E907" s="3" t="s">
        <v>51</v>
      </c>
      <c r="F907" s="3" t="s">
        <v>85</v>
      </c>
      <c r="G907" s="3">
        <v>23</v>
      </c>
      <c r="H907" s="3" t="s">
        <v>22</v>
      </c>
      <c r="I907" s="3" t="s">
        <v>237</v>
      </c>
      <c r="J907" s="3" t="s">
        <v>238</v>
      </c>
      <c r="K907" s="3" t="s">
        <v>1999</v>
      </c>
      <c r="L907" s="3"/>
      <c r="M907" s="3"/>
    </row>
    <row r="908" spans="1:13" x14ac:dyDescent="0.25">
      <c r="A908" s="3" t="s">
        <v>3</v>
      </c>
      <c r="B908" s="3" t="s">
        <v>17</v>
      </c>
      <c r="C908" s="3" t="s">
        <v>185</v>
      </c>
      <c r="D908" s="3" t="s">
        <v>186</v>
      </c>
      <c r="E908" s="3" t="s">
        <v>51</v>
      </c>
      <c r="F908" s="3" t="s">
        <v>52</v>
      </c>
      <c r="G908" s="3">
        <v>26</v>
      </c>
      <c r="H908" s="3" t="s">
        <v>21</v>
      </c>
      <c r="I908" s="3" t="s">
        <v>239</v>
      </c>
      <c r="J908" s="3" t="s">
        <v>238</v>
      </c>
      <c r="K908" s="3" t="s">
        <v>1997</v>
      </c>
      <c r="L908" s="3"/>
      <c r="M908" s="3"/>
    </row>
    <row r="909" spans="1:13" x14ac:dyDescent="0.25">
      <c r="A909" s="3" t="s">
        <v>3</v>
      </c>
      <c r="B909" s="3" t="s">
        <v>17</v>
      </c>
      <c r="C909" s="3" t="s">
        <v>185</v>
      </c>
      <c r="D909" s="3" t="s">
        <v>186</v>
      </c>
      <c r="E909" s="3" t="s">
        <v>51</v>
      </c>
      <c r="F909" s="3" t="s">
        <v>52</v>
      </c>
      <c r="G909" s="3">
        <v>26</v>
      </c>
      <c r="H909" s="3" t="s">
        <v>21</v>
      </c>
      <c r="I909" s="3" t="s">
        <v>237</v>
      </c>
      <c r="J909" s="3" t="s">
        <v>238</v>
      </c>
      <c r="K909" s="3" t="s">
        <v>246</v>
      </c>
      <c r="L909" s="3"/>
      <c r="M909" s="3"/>
    </row>
    <row r="910" spans="1:13" x14ac:dyDescent="0.25">
      <c r="A910" s="3" t="s">
        <v>3</v>
      </c>
      <c r="B910" s="3" t="s">
        <v>17</v>
      </c>
      <c r="C910" s="3" t="s">
        <v>185</v>
      </c>
      <c r="D910" s="3" t="s">
        <v>186</v>
      </c>
      <c r="E910" s="3" t="s">
        <v>51</v>
      </c>
      <c r="F910" s="3" t="s">
        <v>52</v>
      </c>
      <c r="G910" s="3">
        <v>26</v>
      </c>
      <c r="H910" s="3" t="s">
        <v>22</v>
      </c>
      <c r="I910" s="3" t="s">
        <v>239</v>
      </c>
      <c r="J910" s="3" t="s">
        <v>238</v>
      </c>
      <c r="K910" s="3" t="s">
        <v>246</v>
      </c>
      <c r="L910" s="3"/>
      <c r="M910" s="3"/>
    </row>
    <row r="911" spans="1:13" x14ac:dyDescent="0.25">
      <c r="A911" s="3" t="s">
        <v>3</v>
      </c>
      <c r="B911" s="3" t="s">
        <v>17</v>
      </c>
      <c r="C911" s="3" t="s">
        <v>185</v>
      </c>
      <c r="D911" s="3" t="s">
        <v>186</v>
      </c>
      <c r="E911" s="3" t="s">
        <v>51</v>
      </c>
      <c r="F911" s="3" t="s">
        <v>52</v>
      </c>
      <c r="G911" s="3">
        <v>26</v>
      </c>
      <c r="H911" s="3" t="s">
        <v>22</v>
      </c>
      <c r="I911" s="3" t="s">
        <v>237</v>
      </c>
      <c r="J911" s="3" t="s">
        <v>238</v>
      </c>
      <c r="K911" s="3" t="s">
        <v>1997</v>
      </c>
      <c r="L911" s="3"/>
      <c r="M911" s="3"/>
    </row>
    <row r="912" spans="1:13" x14ac:dyDescent="0.25">
      <c r="A912" s="3" t="s">
        <v>3</v>
      </c>
      <c r="B912" s="3" t="s">
        <v>14</v>
      </c>
      <c r="C912" s="3" t="s">
        <v>179</v>
      </c>
      <c r="D912" s="3" t="s">
        <v>180</v>
      </c>
      <c r="E912" s="3" t="s">
        <v>51</v>
      </c>
      <c r="F912" s="3" t="s">
        <v>52</v>
      </c>
      <c r="G912" s="3">
        <v>48</v>
      </c>
      <c r="H912" s="3" t="s">
        <v>21</v>
      </c>
      <c r="I912" s="3" t="s">
        <v>239</v>
      </c>
      <c r="J912" s="3" t="s">
        <v>238</v>
      </c>
      <c r="K912" s="3" t="s">
        <v>243</v>
      </c>
      <c r="L912" s="3"/>
      <c r="M912" s="3"/>
    </row>
    <row r="913" spans="1:13" x14ac:dyDescent="0.25">
      <c r="A913" s="3" t="s">
        <v>3</v>
      </c>
      <c r="B913" s="3" t="s">
        <v>14</v>
      </c>
      <c r="C913" s="3" t="s">
        <v>179</v>
      </c>
      <c r="D913" s="3" t="s">
        <v>180</v>
      </c>
      <c r="E913" s="3" t="s">
        <v>51</v>
      </c>
      <c r="F913" s="3" t="s">
        <v>52</v>
      </c>
      <c r="G913" s="3">
        <v>48</v>
      </c>
      <c r="H913" s="3" t="s">
        <v>21</v>
      </c>
      <c r="I913" s="3" t="s">
        <v>237</v>
      </c>
      <c r="J913" s="3" t="s">
        <v>238</v>
      </c>
      <c r="K913" s="3" t="s">
        <v>1998</v>
      </c>
      <c r="L913" s="3"/>
      <c r="M913" s="3"/>
    </row>
    <row r="914" spans="1:13" x14ac:dyDescent="0.25">
      <c r="A914" s="3" t="s">
        <v>3</v>
      </c>
      <c r="B914" s="3" t="s">
        <v>14</v>
      </c>
      <c r="C914" s="3" t="s">
        <v>179</v>
      </c>
      <c r="D914" s="3" t="s">
        <v>180</v>
      </c>
      <c r="E914" s="3" t="s">
        <v>51</v>
      </c>
      <c r="F914" s="3" t="s">
        <v>52</v>
      </c>
      <c r="G914" s="3">
        <v>48</v>
      </c>
      <c r="H914" s="3" t="s">
        <v>22</v>
      </c>
      <c r="I914" s="3" t="s">
        <v>239</v>
      </c>
      <c r="J914" s="3" t="s">
        <v>238</v>
      </c>
      <c r="K914" s="3" t="s">
        <v>1999</v>
      </c>
      <c r="L914" s="3"/>
      <c r="M914" s="3"/>
    </row>
    <row r="915" spans="1:13" x14ac:dyDescent="0.25">
      <c r="A915" s="3" t="s">
        <v>3</v>
      </c>
      <c r="B915" s="3" t="s">
        <v>14</v>
      </c>
      <c r="C915" s="3" t="s">
        <v>179</v>
      </c>
      <c r="D915" s="3" t="s">
        <v>180</v>
      </c>
      <c r="E915" s="3" t="s">
        <v>51</v>
      </c>
      <c r="F915" s="3" t="s">
        <v>52</v>
      </c>
      <c r="G915" s="3">
        <v>48</v>
      </c>
      <c r="H915" s="3" t="s">
        <v>22</v>
      </c>
      <c r="I915" s="3" t="s">
        <v>237</v>
      </c>
      <c r="J915" s="3" t="s">
        <v>238</v>
      </c>
      <c r="K915" s="3" t="s">
        <v>1997</v>
      </c>
      <c r="L915" s="3"/>
      <c r="M915" s="3"/>
    </row>
    <row r="916" spans="1:13" x14ac:dyDescent="0.25">
      <c r="A916" s="3" t="s">
        <v>0</v>
      </c>
      <c r="B916" s="3" t="s">
        <v>11</v>
      </c>
      <c r="C916" s="3" t="s">
        <v>1194</v>
      </c>
      <c r="D916" s="3" t="s">
        <v>1195</v>
      </c>
      <c r="E916" s="3" t="s">
        <v>51</v>
      </c>
      <c r="F916" s="3" t="s">
        <v>78</v>
      </c>
      <c r="G916" s="3">
        <v>40</v>
      </c>
      <c r="H916" s="3" t="s">
        <v>22</v>
      </c>
      <c r="I916" s="3" t="s">
        <v>237</v>
      </c>
      <c r="J916" s="3" t="s">
        <v>240</v>
      </c>
      <c r="K916" s="3" t="s">
        <v>1</v>
      </c>
      <c r="L916" s="3"/>
      <c r="M916" s="3"/>
    </row>
    <row r="917" spans="1:13" x14ac:dyDescent="0.25">
      <c r="A917" s="3" t="s">
        <v>0</v>
      </c>
      <c r="B917" s="3" t="s">
        <v>11</v>
      </c>
      <c r="C917" s="3" t="s">
        <v>1194</v>
      </c>
      <c r="D917" s="3" t="s">
        <v>1195</v>
      </c>
      <c r="E917" s="3" t="s">
        <v>51</v>
      </c>
      <c r="F917" s="3" t="s">
        <v>78</v>
      </c>
      <c r="G917" s="3">
        <v>40</v>
      </c>
      <c r="H917" s="3" t="s">
        <v>22</v>
      </c>
      <c r="I917" s="3" t="s">
        <v>237</v>
      </c>
      <c r="J917" s="3" t="s">
        <v>238</v>
      </c>
      <c r="K917" s="3" t="s">
        <v>1997</v>
      </c>
      <c r="L917" s="3"/>
      <c r="M917" s="3"/>
    </row>
    <row r="918" spans="1:13" x14ac:dyDescent="0.25">
      <c r="A918" s="3" t="s">
        <v>0</v>
      </c>
      <c r="B918" s="3" t="s">
        <v>11</v>
      </c>
      <c r="C918" s="3" t="s">
        <v>1194</v>
      </c>
      <c r="D918" s="3" t="s">
        <v>1195</v>
      </c>
      <c r="E918" s="3" t="s">
        <v>51</v>
      </c>
      <c r="F918" s="3" t="s">
        <v>78</v>
      </c>
      <c r="G918" s="3">
        <v>40</v>
      </c>
      <c r="H918" s="3" t="s">
        <v>22</v>
      </c>
      <c r="I918" s="3" t="s">
        <v>239</v>
      </c>
      <c r="J918" s="3" t="s">
        <v>240</v>
      </c>
      <c r="K918" s="3" t="s">
        <v>1998</v>
      </c>
      <c r="L918" s="3"/>
      <c r="M918" s="3"/>
    </row>
    <row r="919" spans="1:13" x14ac:dyDescent="0.25">
      <c r="A919" s="3" t="s">
        <v>0</v>
      </c>
      <c r="B919" s="3" t="s">
        <v>11</v>
      </c>
      <c r="C919" s="3" t="s">
        <v>1194</v>
      </c>
      <c r="D919" s="3" t="s">
        <v>1195</v>
      </c>
      <c r="E919" s="3" t="s">
        <v>51</v>
      </c>
      <c r="F919" s="3" t="s">
        <v>78</v>
      </c>
      <c r="G919" s="3">
        <v>40</v>
      </c>
      <c r="H919" s="3" t="s">
        <v>22</v>
      </c>
      <c r="I919" s="3" t="s">
        <v>239</v>
      </c>
      <c r="J919" s="3" t="s">
        <v>238</v>
      </c>
      <c r="K919" s="3" t="s">
        <v>1998</v>
      </c>
      <c r="L919" s="3"/>
      <c r="M919" s="3"/>
    </row>
    <row r="920" spans="1:13" x14ac:dyDescent="0.25">
      <c r="A920" s="3" t="s">
        <v>0</v>
      </c>
      <c r="B920" s="3" t="s">
        <v>11</v>
      </c>
      <c r="C920" s="3" t="s">
        <v>1194</v>
      </c>
      <c r="D920" s="3" t="s">
        <v>1195</v>
      </c>
      <c r="E920" s="3" t="s">
        <v>51</v>
      </c>
      <c r="F920" s="3" t="s">
        <v>78</v>
      </c>
      <c r="G920" s="3">
        <v>40</v>
      </c>
      <c r="H920" s="3" t="s">
        <v>21</v>
      </c>
      <c r="I920" s="3" t="s">
        <v>237</v>
      </c>
      <c r="J920" s="3" t="s">
        <v>240</v>
      </c>
      <c r="K920" s="3" t="s">
        <v>1</v>
      </c>
      <c r="L920" s="3"/>
      <c r="M920" s="3"/>
    </row>
    <row r="921" spans="1:13" x14ac:dyDescent="0.25">
      <c r="A921" s="3" t="s">
        <v>0</v>
      </c>
      <c r="B921" s="3" t="s">
        <v>11</v>
      </c>
      <c r="C921" s="3" t="s">
        <v>1194</v>
      </c>
      <c r="D921" s="3" t="s">
        <v>1195</v>
      </c>
      <c r="E921" s="3" t="s">
        <v>51</v>
      </c>
      <c r="F921" s="3" t="s">
        <v>78</v>
      </c>
      <c r="G921" s="3">
        <v>40</v>
      </c>
      <c r="H921" s="3" t="s">
        <v>21</v>
      </c>
      <c r="I921" s="3" t="s">
        <v>237</v>
      </c>
      <c r="J921" s="3" t="s">
        <v>238</v>
      </c>
      <c r="K921" s="3" t="s">
        <v>1997</v>
      </c>
      <c r="L921" s="3"/>
      <c r="M921" s="3"/>
    </row>
    <row r="922" spans="1:13" x14ac:dyDescent="0.25">
      <c r="A922" s="3" t="s">
        <v>0</v>
      </c>
      <c r="B922" s="3" t="s">
        <v>11</v>
      </c>
      <c r="C922" s="3" t="s">
        <v>1194</v>
      </c>
      <c r="D922" s="3" t="s">
        <v>1195</v>
      </c>
      <c r="E922" s="3" t="s">
        <v>51</v>
      </c>
      <c r="F922" s="3" t="s">
        <v>78</v>
      </c>
      <c r="G922" s="3">
        <v>40</v>
      </c>
      <c r="H922" s="3" t="s">
        <v>21</v>
      </c>
      <c r="I922" s="3" t="s">
        <v>239</v>
      </c>
      <c r="J922" s="3" t="s">
        <v>240</v>
      </c>
      <c r="K922" s="3" t="s">
        <v>1998</v>
      </c>
      <c r="L922" s="3"/>
      <c r="M922" s="3"/>
    </row>
    <row r="923" spans="1:13" x14ac:dyDescent="0.25">
      <c r="A923" s="3" t="s">
        <v>0</v>
      </c>
      <c r="B923" s="3" t="s">
        <v>11</v>
      </c>
      <c r="C923" s="3" t="s">
        <v>1194</v>
      </c>
      <c r="D923" s="3" t="s">
        <v>1195</v>
      </c>
      <c r="E923" s="3" t="s">
        <v>51</v>
      </c>
      <c r="F923" s="3" t="s">
        <v>78</v>
      </c>
      <c r="G923" s="3">
        <v>40</v>
      </c>
      <c r="H923" s="3" t="s">
        <v>21</v>
      </c>
      <c r="I923" s="3" t="s">
        <v>239</v>
      </c>
      <c r="J923" s="3" t="s">
        <v>238</v>
      </c>
      <c r="K923" s="3" t="s">
        <v>1998</v>
      </c>
      <c r="L923" s="3"/>
      <c r="M923" s="3"/>
    </row>
    <row r="924" spans="1:13" x14ac:dyDescent="0.25">
      <c r="A924" s="3" t="s">
        <v>0</v>
      </c>
      <c r="B924" s="3" t="s">
        <v>13</v>
      </c>
      <c r="C924" s="3" t="s">
        <v>194</v>
      </c>
      <c r="D924" s="3" t="s">
        <v>195</v>
      </c>
      <c r="E924" s="3" t="s">
        <v>51</v>
      </c>
      <c r="F924" s="3" t="s">
        <v>52</v>
      </c>
      <c r="G924" s="3">
        <v>65</v>
      </c>
      <c r="H924" s="3" t="s">
        <v>22</v>
      </c>
      <c r="I924" s="3" t="s">
        <v>237</v>
      </c>
      <c r="J924" s="3" t="s">
        <v>238</v>
      </c>
      <c r="K924" s="3" t="s">
        <v>1997</v>
      </c>
      <c r="L924" s="3"/>
      <c r="M924" s="3"/>
    </row>
    <row r="925" spans="1:13" x14ac:dyDescent="0.25">
      <c r="A925" s="3" t="s">
        <v>0</v>
      </c>
      <c r="B925" s="3" t="s">
        <v>13</v>
      </c>
      <c r="C925" s="3" t="s">
        <v>198</v>
      </c>
      <c r="D925" s="3" t="s">
        <v>199</v>
      </c>
      <c r="E925" s="3" t="s">
        <v>51</v>
      </c>
      <c r="F925" s="3" t="s">
        <v>52</v>
      </c>
      <c r="G925" s="3">
        <v>25</v>
      </c>
      <c r="H925" s="3" t="s">
        <v>21</v>
      </c>
      <c r="I925" s="3" t="s">
        <v>239</v>
      </c>
      <c r="J925" s="3" t="s">
        <v>238</v>
      </c>
      <c r="K925" s="3" t="s">
        <v>246</v>
      </c>
      <c r="L925" s="3"/>
      <c r="M925" s="3"/>
    </row>
    <row r="926" spans="1:13" x14ac:dyDescent="0.25">
      <c r="A926" s="3" t="s">
        <v>0</v>
      </c>
      <c r="B926" s="3" t="s">
        <v>13</v>
      </c>
      <c r="C926" s="3" t="s">
        <v>198</v>
      </c>
      <c r="D926" s="3" t="s">
        <v>199</v>
      </c>
      <c r="E926" s="3" t="s">
        <v>51</v>
      </c>
      <c r="F926" s="3" t="s">
        <v>52</v>
      </c>
      <c r="G926" s="3">
        <v>25</v>
      </c>
      <c r="H926" s="3" t="s">
        <v>21</v>
      </c>
      <c r="I926" s="3" t="s">
        <v>237</v>
      </c>
      <c r="J926" s="3" t="s">
        <v>238</v>
      </c>
      <c r="K926" s="3" t="s">
        <v>1997</v>
      </c>
      <c r="L926" s="3"/>
      <c r="M926" s="3"/>
    </row>
    <row r="927" spans="1:13" x14ac:dyDescent="0.25">
      <c r="A927" s="3" t="s">
        <v>0</v>
      </c>
      <c r="B927" s="3" t="s">
        <v>13</v>
      </c>
      <c r="C927" s="3" t="s">
        <v>198</v>
      </c>
      <c r="D927" s="3" t="s">
        <v>199</v>
      </c>
      <c r="E927" s="3" t="s">
        <v>51</v>
      </c>
      <c r="F927" s="3" t="s">
        <v>52</v>
      </c>
      <c r="G927" s="3">
        <v>25</v>
      </c>
      <c r="H927" s="3" t="s">
        <v>22</v>
      </c>
      <c r="I927" s="3" t="s">
        <v>239</v>
      </c>
      <c r="J927" s="3" t="s">
        <v>238</v>
      </c>
      <c r="K927" s="3" t="s">
        <v>1998</v>
      </c>
      <c r="L927" s="3"/>
      <c r="M927" s="3"/>
    </row>
    <row r="928" spans="1:13" x14ac:dyDescent="0.25">
      <c r="A928" s="3" t="s">
        <v>0</v>
      </c>
      <c r="B928" s="3" t="s">
        <v>13</v>
      </c>
      <c r="C928" s="3" t="s">
        <v>198</v>
      </c>
      <c r="D928" s="3" t="s">
        <v>199</v>
      </c>
      <c r="E928" s="3" t="s">
        <v>51</v>
      </c>
      <c r="F928" s="3" t="s">
        <v>52</v>
      </c>
      <c r="G928" s="3">
        <v>25</v>
      </c>
      <c r="H928" s="3" t="s">
        <v>22</v>
      </c>
      <c r="I928" s="3" t="s">
        <v>237</v>
      </c>
      <c r="J928" s="3" t="s">
        <v>238</v>
      </c>
      <c r="K928" s="3" t="s">
        <v>246</v>
      </c>
      <c r="L928" s="3"/>
      <c r="M928" s="3"/>
    </row>
    <row r="929" spans="1:13" x14ac:dyDescent="0.25">
      <c r="A929" s="3" t="s">
        <v>0</v>
      </c>
      <c r="B929" s="3" t="s">
        <v>13</v>
      </c>
      <c r="C929" s="3" t="s">
        <v>190</v>
      </c>
      <c r="D929" s="3" t="s">
        <v>191</v>
      </c>
      <c r="E929" s="3" t="s">
        <v>51</v>
      </c>
      <c r="F929" s="3" t="s">
        <v>52</v>
      </c>
      <c r="G929" s="3">
        <v>6</v>
      </c>
      <c r="H929" s="3" t="s">
        <v>21</v>
      </c>
      <c r="I929" s="3" t="s">
        <v>239</v>
      </c>
      <c r="J929" s="3" t="s">
        <v>238</v>
      </c>
      <c r="K929" s="3" t="s">
        <v>246</v>
      </c>
      <c r="L929" s="3"/>
      <c r="M929" s="3"/>
    </row>
    <row r="930" spans="1:13" x14ac:dyDescent="0.25">
      <c r="A930" s="3" t="s">
        <v>0</v>
      </c>
      <c r="B930" s="3" t="s">
        <v>13</v>
      </c>
      <c r="C930" s="3" t="s">
        <v>190</v>
      </c>
      <c r="D930" s="3" t="s">
        <v>191</v>
      </c>
      <c r="E930" s="3" t="s">
        <v>51</v>
      </c>
      <c r="F930" s="3" t="s">
        <v>52</v>
      </c>
      <c r="G930" s="3">
        <v>6</v>
      </c>
      <c r="H930" s="3" t="s">
        <v>21</v>
      </c>
      <c r="I930" s="3" t="s">
        <v>237</v>
      </c>
      <c r="J930" s="3" t="s">
        <v>238</v>
      </c>
      <c r="K930" s="3" t="s">
        <v>243</v>
      </c>
      <c r="L930" s="3"/>
      <c r="M930" s="3"/>
    </row>
    <row r="931" spans="1:13" x14ac:dyDescent="0.25">
      <c r="A931" s="3" t="s">
        <v>0</v>
      </c>
      <c r="B931" s="3" t="s">
        <v>13</v>
      </c>
      <c r="C931" s="3" t="s">
        <v>190</v>
      </c>
      <c r="D931" s="3" t="s">
        <v>191</v>
      </c>
      <c r="E931" s="3" t="s">
        <v>51</v>
      </c>
      <c r="F931" s="3" t="s">
        <v>52</v>
      </c>
      <c r="G931" s="3">
        <v>6</v>
      </c>
      <c r="H931" s="3" t="s">
        <v>22</v>
      </c>
      <c r="I931" s="3" t="s">
        <v>239</v>
      </c>
      <c r="J931" s="3" t="s">
        <v>238</v>
      </c>
      <c r="K931" s="3" t="s">
        <v>242</v>
      </c>
      <c r="L931" s="3"/>
      <c r="M931" s="3"/>
    </row>
    <row r="932" spans="1:13" x14ac:dyDescent="0.25">
      <c r="A932" s="3" t="s">
        <v>0</v>
      </c>
      <c r="B932" s="3" t="s">
        <v>13</v>
      </c>
      <c r="C932" s="3" t="s">
        <v>190</v>
      </c>
      <c r="D932" s="3" t="s">
        <v>191</v>
      </c>
      <c r="E932" s="3" t="s">
        <v>51</v>
      </c>
      <c r="F932" s="3" t="s">
        <v>52</v>
      </c>
      <c r="G932" s="3">
        <v>6</v>
      </c>
      <c r="H932" s="3" t="s">
        <v>22</v>
      </c>
      <c r="I932" s="3" t="s">
        <v>237</v>
      </c>
      <c r="J932" s="3" t="s">
        <v>238</v>
      </c>
      <c r="K932" s="3" t="s">
        <v>1999</v>
      </c>
      <c r="L932" s="3"/>
      <c r="M932" s="3"/>
    </row>
    <row r="933" spans="1:13" x14ac:dyDescent="0.25">
      <c r="A933" s="3" t="s">
        <v>0</v>
      </c>
      <c r="B933" s="3" t="s">
        <v>13</v>
      </c>
      <c r="C933" s="3" t="s">
        <v>202</v>
      </c>
      <c r="D933" s="3" t="s">
        <v>203</v>
      </c>
      <c r="E933" s="3" t="s">
        <v>51</v>
      </c>
      <c r="F933" s="3" t="s">
        <v>52</v>
      </c>
      <c r="G933" s="3">
        <v>14</v>
      </c>
      <c r="H933" s="3" t="s">
        <v>21</v>
      </c>
      <c r="I933" s="3" t="s">
        <v>239</v>
      </c>
      <c r="J933" s="3" t="s">
        <v>238</v>
      </c>
      <c r="K933" s="3" t="s">
        <v>1997</v>
      </c>
      <c r="L933" s="3"/>
      <c r="M933" s="3"/>
    </row>
    <row r="934" spans="1:13" x14ac:dyDescent="0.25">
      <c r="A934" s="3" t="s">
        <v>0</v>
      </c>
      <c r="B934" s="3" t="s">
        <v>13</v>
      </c>
      <c r="C934" s="3" t="s">
        <v>202</v>
      </c>
      <c r="D934" s="3" t="s">
        <v>203</v>
      </c>
      <c r="E934" s="3" t="s">
        <v>51</v>
      </c>
      <c r="F934" s="3" t="s">
        <v>52</v>
      </c>
      <c r="G934" s="3">
        <v>14</v>
      </c>
      <c r="H934" s="3" t="s">
        <v>21</v>
      </c>
      <c r="I934" s="3" t="s">
        <v>237</v>
      </c>
      <c r="J934" s="3" t="s">
        <v>238</v>
      </c>
      <c r="K934" s="3" t="s">
        <v>243</v>
      </c>
      <c r="L934" s="3"/>
      <c r="M934" s="3"/>
    </row>
    <row r="935" spans="1:13" x14ac:dyDescent="0.25">
      <c r="A935" s="3" t="s">
        <v>0</v>
      </c>
      <c r="B935" s="3" t="s">
        <v>13</v>
      </c>
      <c r="C935" s="3" t="s">
        <v>202</v>
      </c>
      <c r="D935" s="3" t="s">
        <v>203</v>
      </c>
      <c r="E935" s="3" t="s">
        <v>51</v>
      </c>
      <c r="F935" s="3" t="s">
        <v>52</v>
      </c>
      <c r="G935" s="3">
        <v>14</v>
      </c>
      <c r="H935" s="3" t="s">
        <v>22</v>
      </c>
      <c r="I935" s="3" t="s">
        <v>239</v>
      </c>
      <c r="J935" s="3" t="s">
        <v>238</v>
      </c>
      <c r="K935" s="3" t="s">
        <v>1998</v>
      </c>
      <c r="L935" s="3"/>
      <c r="M935" s="3"/>
    </row>
    <row r="936" spans="1:13" x14ac:dyDescent="0.25">
      <c r="A936" s="3" t="s">
        <v>0</v>
      </c>
      <c r="B936" s="3" t="s">
        <v>13</v>
      </c>
      <c r="C936" s="3" t="s">
        <v>202</v>
      </c>
      <c r="D936" s="3" t="s">
        <v>203</v>
      </c>
      <c r="E936" s="3" t="s">
        <v>51</v>
      </c>
      <c r="F936" s="3" t="s">
        <v>52</v>
      </c>
      <c r="G936" s="3">
        <v>14</v>
      </c>
      <c r="H936" s="3" t="s">
        <v>22</v>
      </c>
      <c r="I936" s="3" t="s">
        <v>237</v>
      </c>
      <c r="J936" s="3" t="s">
        <v>238</v>
      </c>
      <c r="K936" s="3" t="s">
        <v>242</v>
      </c>
      <c r="L936" s="3"/>
      <c r="M936" s="3"/>
    </row>
    <row r="937" spans="1:13" x14ac:dyDescent="0.25">
      <c r="A937" s="3" t="s">
        <v>0</v>
      </c>
      <c r="B937" s="3" t="s">
        <v>13</v>
      </c>
      <c r="C937" s="3" t="s">
        <v>200</v>
      </c>
      <c r="D937" s="3" t="s">
        <v>201</v>
      </c>
      <c r="E937" s="3" t="s">
        <v>51</v>
      </c>
      <c r="F937" s="3" t="s">
        <v>52</v>
      </c>
      <c r="G937" s="3">
        <v>10</v>
      </c>
      <c r="H937" s="3" t="s">
        <v>21</v>
      </c>
      <c r="I937" s="3" t="s">
        <v>239</v>
      </c>
      <c r="J937" s="3" t="s">
        <v>238</v>
      </c>
      <c r="K937" s="3" t="s">
        <v>243</v>
      </c>
      <c r="L937" s="3"/>
      <c r="M937" s="3"/>
    </row>
    <row r="938" spans="1:13" x14ac:dyDescent="0.25">
      <c r="A938" s="3" t="s">
        <v>0</v>
      </c>
      <c r="B938" s="3" t="s">
        <v>13</v>
      </c>
      <c r="C938" s="3" t="s">
        <v>200</v>
      </c>
      <c r="D938" s="3" t="s">
        <v>201</v>
      </c>
      <c r="E938" s="3" t="s">
        <v>51</v>
      </c>
      <c r="F938" s="3" t="s">
        <v>52</v>
      </c>
      <c r="G938" s="3">
        <v>10</v>
      </c>
      <c r="H938" s="3" t="s">
        <v>21</v>
      </c>
      <c r="I938" s="3" t="s">
        <v>237</v>
      </c>
      <c r="J938" s="3" t="s">
        <v>238</v>
      </c>
      <c r="K938" s="3" t="s">
        <v>247</v>
      </c>
      <c r="L938" s="3"/>
      <c r="M938" s="3"/>
    </row>
    <row r="939" spans="1:13" x14ac:dyDescent="0.25">
      <c r="A939" s="3" t="s">
        <v>0</v>
      </c>
      <c r="B939" s="3" t="s">
        <v>13</v>
      </c>
      <c r="C939" s="3" t="s">
        <v>200</v>
      </c>
      <c r="D939" s="3" t="s">
        <v>201</v>
      </c>
      <c r="E939" s="3" t="s">
        <v>51</v>
      </c>
      <c r="F939" s="3" t="s">
        <v>52</v>
      </c>
      <c r="G939" s="3">
        <v>10</v>
      </c>
      <c r="H939" s="3" t="s">
        <v>22</v>
      </c>
      <c r="I939" s="3" t="s">
        <v>239</v>
      </c>
      <c r="J939" s="3" t="s">
        <v>238</v>
      </c>
      <c r="K939" s="3" t="s">
        <v>247</v>
      </c>
      <c r="L939" s="3"/>
      <c r="M939" s="3"/>
    </row>
    <row r="940" spans="1:13" x14ac:dyDescent="0.25">
      <c r="A940" s="3" t="s">
        <v>0</v>
      </c>
      <c r="B940" s="3" t="s">
        <v>13</v>
      </c>
      <c r="C940" s="3" t="s">
        <v>200</v>
      </c>
      <c r="D940" s="3" t="s">
        <v>201</v>
      </c>
      <c r="E940" s="3" t="s">
        <v>51</v>
      </c>
      <c r="F940" s="3" t="s">
        <v>52</v>
      </c>
      <c r="G940" s="3">
        <v>10</v>
      </c>
      <c r="H940" s="3" t="s">
        <v>22</v>
      </c>
      <c r="I940" s="3" t="s">
        <v>237</v>
      </c>
      <c r="J940" s="3" t="s">
        <v>238</v>
      </c>
      <c r="K940" s="3" t="s">
        <v>242</v>
      </c>
      <c r="L940" s="3"/>
      <c r="M940" s="3"/>
    </row>
    <row r="941" spans="1:13" x14ac:dyDescent="0.25">
      <c r="A941" s="3" t="s">
        <v>0</v>
      </c>
      <c r="B941" s="3" t="s">
        <v>13</v>
      </c>
      <c r="C941" s="3" t="s">
        <v>188</v>
      </c>
      <c r="D941" s="3" t="s">
        <v>189</v>
      </c>
      <c r="E941" s="3" t="s">
        <v>51</v>
      </c>
      <c r="F941" s="3" t="s">
        <v>52</v>
      </c>
      <c r="G941" s="3">
        <v>5</v>
      </c>
      <c r="H941" s="3" t="s">
        <v>21</v>
      </c>
      <c r="I941" s="3" t="s">
        <v>239</v>
      </c>
      <c r="J941" s="3" t="s">
        <v>238</v>
      </c>
      <c r="K941" s="3" t="s">
        <v>246</v>
      </c>
      <c r="L941" s="3"/>
      <c r="M941" s="3"/>
    </row>
    <row r="942" spans="1:13" x14ac:dyDescent="0.25">
      <c r="A942" s="3" t="s">
        <v>0</v>
      </c>
      <c r="B942" s="3" t="s">
        <v>13</v>
      </c>
      <c r="C942" s="3" t="s">
        <v>188</v>
      </c>
      <c r="D942" s="3" t="s">
        <v>189</v>
      </c>
      <c r="E942" s="3" t="s">
        <v>51</v>
      </c>
      <c r="F942" s="3" t="s">
        <v>52</v>
      </c>
      <c r="G942" s="3">
        <v>5</v>
      </c>
      <c r="H942" s="3" t="s">
        <v>21</v>
      </c>
      <c r="I942" s="3" t="s">
        <v>237</v>
      </c>
      <c r="J942" s="3" t="s">
        <v>238</v>
      </c>
      <c r="K942" s="3" t="s">
        <v>1997</v>
      </c>
      <c r="L942" s="3"/>
      <c r="M942" s="3"/>
    </row>
    <row r="943" spans="1:13" x14ac:dyDescent="0.25">
      <c r="A943" s="3" t="s">
        <v>0</v>
      </c>
      <c r="B943" s="3" t="s">
        <v>13</v>
      </c>
      <c r="C943" s="3" t="s">
        <v>188</v>
      </c>
      <c r="D943" s="3" t="s">
        <v>189</v>
      </c>
      <c r="E943" s="3" t="s">
        <v>51</v>
      </c>
      <c r="F943" s="3" t="s">
        <v>52</v>
      </c>
      <c r="G943" s="3">
        <v>5</v>
      </c>
      <c r="H943" s="3" t="s">
        <v>22</v>
      </c>
      <c r="I943" s="3" t="s">
        <v>239</v>
      </c>
      <c r="J943" s="3" t="s">
        <v>238</v>
      </c>
      <c r="K943" s="3" t="s">
        <v>1997</v>
      </c>
      <c r="L943" s="3"/>
      <c r="M943" s="3"/>
    </row>
    <row r="944" spans="1:13" x14ac:dyDescent="0.25">
      <c r="A944" s="3" t="s">
        <v>0</v>
      </c>
      <c r="B944" s="3" t="s">
        <v>13</v>
      </c>
      <c r="C944" s="3" t="s">
        <v>188</v>
      </c>
      <c r="D944" s="3" t="s">
        <v>189</v>
      </c>
      <c r="E944" s="3" t="s">
        <v>51</v>
      </c>
      <c r="F944" s="3" t="s">
        <v>52</v>
      </c>
      <c r="G944" s="3">
        <v>5</v>
      </c>
      <c r="H944" s="3" t="s">
        <v>22</v>
      </c>
      <c r="I944" s="3" t="s">
        <v>237</v>
      </c>
      <c r="J944" s="3" t="s">
        <v>238</v>
      </c>
      <c r="K944" s="3" t="s">
        <v>242</v>
      </c>
      <c r="L944" s="3"/>
      <c r="M944" s="3"/>
    </row>
    <row r="945" spans="1:13" x14ac:dyDescent="0.25">
      <c r="A945" s="3" t="s">
        <v>0</v>
      </c>
      <c r="B945" s="3" t="s">
        <v>13</v>
      </c>
      <c r="C945" s="3" t="s">
        <v>134</v>
      </c>
      <c r="D945" s="3" t="s">
        <v>135</v>
      </c>
      <c r="E945" s="3" t="s">
        <v>51</v>
      </c>
      <c r="F945" s="3" t="s">
        <v>52</v>
      </c>
      <c r="G945" s="3">
        <v>17</v>
      </c>
      <c r="H945" s="3" t="s">
        <v>21</v>
      </c>
      <c r="I945" s="3" t="s">
        <v>239</v>
      </c>
      <c r="J945" s="3" t="s">
        <v>238</v>
      </c>
      <c r="K945" s="3" t="s">
        <v>246</v>
      </c>
      <c r="L945" s="3"/>
      <c r="M945" s="3"/>
    </row>
    <row r="946" spans="1:13" x14ac:dyDescent="0.25">
      <c r="A946" s="3" t="s">
        <v>0</v>
      </c>
      <c r="B946" s="3" t="s">
        <v>13</v>
      </c>
      <c r="C946" s="3" t="s">
        <v>134</v>
      </c>
      <c r="D946" s="3" t="s">
        <v>135</v>
      </c>
      <c r="E946" s="3" t="s">
        <v>51</v>
      </c>
      <c r="F946" s="3" t="s">
        <v>52</v>
      </c>
      <c r="G946" s="3">
        <v>17</v>
      </c>
      <c r="H946" s="3" t="s">
        <v>21</v>
      </c>
      <c r="I946" s="3" t="s">
        <v>237</v>
      </c>
      <c r="J946" s="3" t="s">
        <v>238</v>
      </c>
      <c r="K946" s="3" t="s">
        <v>1998</v>
      </c>
      <c r="L946" s="3"/>
      <c r="M946" s="3"/>
    </row>
    <row r="947" spans="1:13" x14ac:dyDescent="0.25">
      <c r="A947" s="3" t="s">
        <v>0</v>
      </c>
      <c r="B947" s="3" t="s">
        <v>13</v>
      </c>
      <c r="C947" s="3" t="s">
        <v>134</v>
      </c>
      <c r="D947" s="3" t="s">
        <v>135</v>
      </c>
      <c r="E947" s="3" t="s">
        <v>51</v>
      </c>
      <c r="F947" s="3" t="s">
        <v>52</v>
      </c>
      <c r="G947" s="3">
        <v>17</v>
      </c>
      <c r="H947" s="3" t="s">
        <v>22</v>
      </c>
      <c r="I947" s="3" t="s">
        <v>239</v>
      </c>
      <c r="J947" s="3" t="s">
        <v>238</v>
      </c>
      <c r="K947" s="3" t="s">
        <v>1998</v>
      </c>
      <c r="L947" s="3"/>
      <c r="M947" s="3"/>
    </row>
    <row r="948" spans="1:13" x14ac:dyDescent="0.25">
      <c r="A948" s="3" t="s">
        <v>0</v>
      </c>
      <c r="B948" s="3" t="s">
        <v>13</v>
      </c>
      <c r="C948" s="3" t="s">
        <v>134</v>
      </c>
      <c r="D948" s="3" t="s">
        <v>135</v>
      </c>
      <c r="E948" s="3" t="s">
        <v>51</v>
      </c>
      <c r="F948" s="3" t="s">
        <v>52</v>
      </c>
      <c r="G948" s="3">
        <v>17</v>
      </c>
      <c r="H948" s="3" t="s">
        <v>22</v>
      </c>
      <c r="I948" s="3" t="s">
        <v>237</v>
      </c>
      <c r="J948" s="3" t="s">
        <v>238</v>
      </c>
      <c r="K948" s="3" t="s">
        <v>242</v>
      </c>
      <c r="L948" s="3"/>
      <c r="M948" s="3"/>
    </row>
    <row r="949" spans="1:13" x14ac:dyDescent="0.25">
      <c r="A949" s="3" t="s">
        <v>0</v>
      </c>
      <c r="B949" s="3" t="s">
        <v>13</v>
      </c>
      <c r="C949" s="3" t="s">
        <v>132</v>
      </c>
      <c r="D949" s="3" t="s">
        <v>133</v>
      </c>
      <c r="E949" s="3" t="s">
        <v>51</v>
      </c>
      <c r="F949" s="3" t="s">
        <v>52</v>
      </c>
      <c r="G949" s="3">
        <v>13</v>
      </c>
      <c r="H949" s="3" t="s">
        <v>21</v>
      </c>
      <c r="I949" s="3" t="s">
        <v>239</v>
      </c>
      <c r="J949" s="3" t="s">
        <v>238</v>
      </c>
      <c r="K949" s="3" t="s">
        <v>1997</v>
      </c>
      <c r="L949" s="3"/>
      <c r="M949" s="3"/>
    </row>
    <row r="950" spans="1:13" x14ac:dyDescent="0.25">
      <c r="A950" s="3" t="s">
        <v>0</v>
      </c>
      <c r="B950" s="3" t="s">
        <v>13</v>
      </c>
      <c r="C950" s="3" t="s">
        <v>132</v>
      </c>
      <c r="D950" s="3" t="s">
        <v>133</v>
      </c>
      <c r="E950" s="3" t="s">
        <v>51</v>
      </c>
      <c r="F950" s="3" t="s">
        <v>52</v>
      </c>
      <c r="G950" s="3">
        <v>13</v>
      </c>
      <c r="H950" s="3" t="s">
        <v>21</v>
      </c>
      <c r="I950" s="3" t="s">
        <v>237</v>
      </c>
      <c r="J950" s="3" t="s">
        <v>238</v>
      </c>
      <c r="K950" s="3" t="s">
        <v>247</v>
      </c>
      <c r="L950" s="3"/>
      <c r="M950" s="3"/>
    </row>
    <row r="951" spans="1:13" x14ac:dyDescent="0.25">
      <c r="A951" s="3" t="s">
        <v>0</v>
      </c>
      <c r="B951" s="3" t="s">
        <v>13</v>
      </c>
      <c r="C951" s="3" t="s">
        <v>132</v>
      </c>
      <c r="D951" s="3" t="s">
        <v>133</v>
      </c>
      <c r="E951" s="3" t="s">
        <v>51</v>
      </c>
      <c r="F951" s="3" t="s">
        <v>52</v>
      </c>
      <c r="G951" s="3">
        <v>13</v>
      </c>
      <c r="H951" s="3" t="s">
        <v>22</v>
      </c>
      <c r="I951" s="3" t="s">
        <v>239</v>
      </c>
      <c r="J951" s="3" t="s">
        <v>238</v>
      </c>
      <c r="K951" s="3" t="s">
        <v>243</v>
      </c>
      <c r="L951" s="3"/>
      <c r="M951" s="3"/>
    </row>
    <row r="952" spans="1:13" x14ac:dyDescent="0.25">
      <c r="A952" s="3" t="s">
        <v>0</v>
      </c>
      <c r="B952" s="3" t="s">
        <v>13</v>
      </c>
      <c r="C952" s="3" t="s">
        <v>132</v>
      </c>
      <c r="D952" s="3" t="s">
        <v>133</v>
      </c>
      <c r="E952" s="3" t="s">
        <v>51</v>
      </c>
      <c r="F952" s="3" t="s">
        <v>52</v>
      </c>
      <c r="G952" s="3">
        <v>13</v>
      </c>
      <c r="H952" s="3" t="s">
        <v>22</v>
      </c>
      <c r="I952" s="3" t="s">
        <v>237</v>
      </c>
      <c r="J952" s="3" t="s">
        <v>238</v>
      </c>
      <c r="K952" s="3" t="s">
        <v>242</v>
      </c>
      <c r="L952" s="3"/>
      <c r="M952" s="3"/>
    </row>
    <row r="953" spans="1:13" x14ac:dyDescent="0.25">
      <c r="A953" s="3" t="s">
        <v>0</v>
      </c>
      <c r="B953" s="3" t="s">
        <v>13</v>
      </c>
      <c r="C953" s="3" t="s">
        <v>192</v>
      </c>
      <c r="D953" s="3" t="s">
        <v>193</v>
      </c>
      <c r="E953" s="3" t="s">
        <v>51</v>
      </c>
      <c r="F953" s="3" t="s">
        <v>78</v>
      </c>
      <c r="G953" s="3">
        <v>15</v>
      </c>
      <c r="H953" s="3" t="s">
        <v>21</v>
      </c>
      <c r="I953" s="3" t="s">
        <v>239</v>
      </c>
      <c r="J953" s="3" t="s">
        <v>238</v>
      </c>
      <c r="K953" s="3" t="s">
        <v>1998</v>
      </c>
      <c r="L953" s="3"/>
      <c r="M953" s="3"/>
    </row>
    <row r="954" spans="1:13" x14ac:dyDescent="0.25">
      <c r="A954" s="3" t="s">
        <v>0</v>
      </c>
      <c r="B954" s="3" t="s">
        <v>13</v>
      </c>
      <c r="C954" s="3" t="s">
        <v>192</v>
      </c>
      <c r="D954" s="3" t="s">
        <v>193</v>
      </c>
      <c r="E954" s="3" t="s">
        <v>51</v>
      </c>
      <c r="F954" s="3" t="s">
        <v>78</v>
      </c>
      <c r="G954" s="3">
        <v>15</v>
      </c>
      <c r="H954" s="3" t="s">
        <v>21</v>
      </c>
      <c r="I954" s="3" t="s">
        <v>237</v>
      </c>
      <c r="J954" s="3" t="s">
        <v>238</v>
      </c>
      <c r="K954" s="3" t="s">
        <v>246</v>
      </c>
      <c r="L954" s="3"/>
      <c r="M954" s="3"/>
    </row>
    <row r="955" spans="1:13" x14ac:dyDescent="0.25">
      <c r="A955" s="3" t="s">
        <v>0</v>
      </c>
      <c r="B955" s="3" t="s">
        <v>13</v>
      </c>
      <c r="C955" s="3" t="s">
        <v>192</v>
      </c>
      <c r="D955" s="3" t="s">
        <v>193</v>
      </c>
      <c r="E955" s="3" t="s">
        <v>51</v>
      </c>
      <c r="F955" s="3" t="s">
        <v>78</v>
      </c>
      <c r="G955" s="3">
        <v>15</v>
      </c>
      <c r="H955" s="3" t="s">
        <v>22</v>
      </c>
      <c r="I955" s="3" t="s">
        <v>239</v>
      </c>
      <c r="J955" s="3" t="s">
        <v>238</v>
      </c>
      <c r="K955" s="3" t="s">
        <v>1998</v>
      </c>
      <c r="L955" s="3"/>
      <c r="M955" s="3"/>
    </row>
    <row r="956" spans="1:13" x14ac:dyDescent="0.25">
      <c r="A956" s="3" t="s">
        <v>0</v>
      </c>
      <c r="B956" s="3" t="s">
        <v>13</v>
      </c>
      <c r="C956" s="3" t="s">
        <v>192</v>
      </c>
      <c r="D956" s="3" t="s">
        <v>193</v>
      </c>
      <c r="E956" s="3" t="s">
        <v>51</v>
      </c>
      <c r="F956" s="3" t="s">
        <v>78</v>
      </c>
      <c r="G956" s="3">
        <v>15</v>
      </c>
      <c r="H956" s="3" t="s">
        <v>22</v>
      </c>
      <c r="I956" s="3" t="s">
        <v>237</v>
      </c>
      <c r="J956" s="3" t="s">
        <v>238</v>
      </c>
      <c r="K956" s="3" t="s">
        <v>242</v>
      </c>
      <c r="L956" s="3"/>
      <c r="M956" s="3"/>
    </row>
    <row r="957" spans="1:13" x14ac:dyDescent="0.25">
      <c r="A957" s="3" t="s">
        <v>0</v>
      </c>
      <c r="B957" s="3" t="s">
        <v>13</v>
      </c>
      <c r="C957" s="3" t="s">
        <v>188</v>
      </c>
      <c r="D957" s="3" t="s">
        <v>189</v>
      </c>
      <c r="E957" s="3" t="s">
        <v>51</v>
      </c>
      <c r="F957" s="3" t="s">
        <v>52</v>
      </c>
      <c r="G957" s="3">
        <v>5</v>
      </c>
      <c r="H957" s="3" t="s">
        <v>21</v>
      </c>
      <c r="I957" s="3" t="s">
        <v>237</v>
      </c>
      <c r="J957" s="3" t="s">
        <v>240</v>
      </c>
      <c r="K957" s="3" t="s">
        <v>246</v>
      </c>
      <c r="L957" s="3"/>
      <c r="M957" s="3"/>
    </row>
    <row r="958" spans="1:13" x14ac:dyDescent="0.25">
      <c r="A958" s="3" t="s">
        <v>0</v>
      </c>
      <c r="B958" s="3" t="s">
        <v>13</v>
      </c>
      <c r="C958" s="3" t="s">
        <v>188</v>
      </c>
      <c r="D958" s="3" t="s">
        <v>189</v>
      </c>
      <c r="E958" s="3" t="s">
        <v>51</v>
      </c>
      <c r="F958" s="3" t="s">
        <v>52</v>
      </c>
      <c r="G958" s="3">
        <v>5</v>
      </c>
      <c r="H958" s="3" t="s">
        <v>22</v>
      </c>
      <c r="I958" s="3" t="s">
        <v>237</v>
      </c>
      <c r="J958" s="3" t="s">
        <v>240</v>
      </c>
      <c r="K958" s="3" t="s">
        <v>242</v>
      </c>
      <c r="L958" s="3"/>
      <c r="M958" s="3"/>
    </row>
    <row r="959" spans="1:13" x14ac:dyDescent="0.25">
      <c r="A959" s="3" t="s">
        <v>0</v>
      </c>
      <c r="B959" s="3" t="s">
        <v>13</v>
      </c>
      <c r="C959" s="3" t="s">
        <v>188</v>
      </c>
      <c r="D959" s="3" t="s">
        <v>189</v>
      </c>
      <c r="E959" s="3" t="s">
        <v>51</v>
      </c>
      <c r="F959" s="3" t="s">
        <v>52</v>
      </c>
      <c r="G959" s="3">
        <v>5</v>
      </c>
      <c r="H959" s="3" t="s">
        <v>21</v>
      </c>
      <c r="I959" s="3" t="s">
        <v>239</v>
      </c>
      <c r="J959" s="3" t="s">
        <v>240</v>
      </c>
      <c r="K959" s="3" t="s">
        <v>1998</v>
      </c>
      <c r="L959" s="3"/>
      <c r="M959" s="3"/>
    </row>
    <row r="960" spans="1:13" x14ac:dyDescent="0.25">
      <c r="A960" s="3" t="s">
        <v>0</v>
      </c>
      <c r="B960" s="3" t="s">
        <v>13</v>
      </c>
      <c r="C960" s="3" t="s">
        <v>188</v>
      </c>
      <c r="D960" s="3" t="s">
        <v>189</v>
      </c>
      <c r="E960" s="3" t="s">
        <v>51</v>
      </c>
      <c r="F960" s="3" t="s">
        <v>52</v>
      </c>
      <c r="G960" s="3">
        <v>5</v>
      </c>
      <c r="H960" s="3" t="s">
        <v>22</v>
      </c>
      <c r="I960" s="3" t="s">
        <v>239</v>
      </c>
      <c r="J960" s="3" t="s">
        <v>240</v>
      </c>
      <c r="K960" s="3" t="s">
        <v>1998</v>
      </c>
      <c r="L960" s="3"/>
      <c r="M960" s="3"/>
    </row>
    <row r="961" spans="1:13" x14ac:dyDescent="0.25">
      <c r="A961" s="3" t="s">
        <v>0</v>
      </c>
      <c r="B961" s="3" t="s">
        <v>13</v>
      </c>
      <c r="C961" s="3" t="s">
        <v>190</v>
      </c>
      <c r="D961" s="3" t="s">
        <v>191</v>
      </c>
      <c r="E961" s="3" t="s">
        <v>51</v>
      </c>
      <c r="F961" s="3" t="s">
        <v>52</v>
      </c>
      <c r="G961" s="3">
        <v>6</v>
      </c>
      <c r="H961" s="3" t="s">
        <v>22</v>
      </c>
      <c r="I961" s="3" t="s">
        <v>237</v>
      </c>
      <c r="J961" s="3" t="s">
        <v>240</v>
      </c>
      <c r="K961" s="3" t="s">
        <v>1997</v>
      </c>
      <c r="L961" s="3"/>
      <c r="M961" s="3"/>
    </row>
    <row r="962" spans="1:13" x14ac:dyDescent="0.25">
      <c r="A962" s="3" t="s">
        <v>0</v>
      </c>
      <c r="B962" s="3" t="s">
        <v>13</v>
      </c>
      <c r="C962" s="3" t="s">
        <v>190</v>
      </c>
      <c r="D962" s="3" t="s">
        <v>191</v>
      </c>
      <c r="E962" s="3" t="s">
        <v>51</v>
      </c>
      <c r="F962" s="3" t="s">
        <v>52</v>
      </c>
      <c r="G962" s="3">
        <v>6</v>
      </c>
      <c r="H962" s="3" t="s">
        <v>21</v>
      </c>
      <c r="I962" s="3" t="s">
        <v>237</v>
      </c>
      <c r="J962" s="3" t="s">
        <v>240</v>
      </c>
      <c r="K962" s="3" t="s">
        <v>1997</v>
      </c>
      <c r="L962" s="3"/>
      <c r="M962" s="3"/>
    </row>
    <row r="963" spans="1:13" x14ac:dyDescent="0.25">
      <c r="A963" s="3" t="s">
        <v>0</v>
      </c>
      <c r="B963" s="3" t="s">
        <v>13</v>
      </c>
      <c r="C963" s="3" t="s">
        <v>190</v>
      </c>
      <c r="D963" s="3" t="s">
        <v>191</v>
      </c>
      <c r="E963" s="3" t="s">
        <v>51</v>
      </c>
      <c r="F963" s="3" t="s">
        <v>52</v>
      </c>
      <c r="G963" s="3">
        <v>6</v>
      </c>
      <c r="H963" s="3" t="s">
        <v>21</v>
      </c>
      <c r="I963" s="3" t="s">
        <v>239</v>
      </c>
      <c r="J963" s="3" t="s">
        <v>240</v>
      </c>
      <c r="K963" s="3" t="s">
        <v>1998</v>
      </c>
      <c r="L963" s="3"/>
      <c r="M963" s="3"/>
    </row>
    <row r="964" spans="1:13" x14ac:dyDescent="0.25">
      <c r="A964" s="3" t="s">
        <v>0</v>
      </c>
      <c r="B964" s="3" t="s">
        <v>13</v>
      </c>
      <c r="C964" s="3" t="s">
        <v>190</v>
      </c>
      <c r="D964" s="3" t="s">
        <v>191</v>
      </c>
      <c r="E964" s="3" t="s">
        <v>51</v>
      </c>
      <c r="F964" s="3" t="s">
        <v>52</v>
      </c>
      <c r="G964" s="3">
        <v>6</v>
      </c>
      <c r="H964" s="3" t="s">
        <v>22</v>
      </c>
      <c r="I964" s="3" t="s">
        <v>239</v>
      </c>
      <c r="J964" s="3" t="s">
        <v>240</v>
      </c>
      <c r="K964" s="3" t="s">
        <v>1998</v>
      </c>
      <c r="L964" s="3"/>
      <c r="M964" s="3"/>
    </row>
    <row r="965" spans="1:13" x14ac:dyDescent="0.25">
      <c r="A965" s="3" t="s">
        <v>0</v>
      </c>
      <c r="B965" s="3" t="s">
        <v>13</v>
      </c>
      <c r="C965" s="3" t="s">
        <v>192</v>
      </c>
      <c r="D965" s="3" t="s">
        <v>193</v>
      </c>
      <c r="E965" s="3" t="s">
        <v>51</v>
      </c>
      <c r="F965" s="3" t="s">
        <v>78</v>
      </c>
      <c r="G965" s="3">
        <v>15</v>
      </c>
      <c r="H965" s="3" t="s">
        <v>22</v>
      </c>
      <c r="I965" s="3" t="s">
        <v>237</v>
      </c>
      <c r="J965" s="3" t="s">
        <v>240</v>
      </c>
      <c r="K965" s="3" t="s">
        <v>246</v>
      </c>
      <c r="L965" s="3"/>
      <c r="M965" s="3"/>
    </row>
    <row r="966" spans="1:13" x14ac:dyDescent="0.25">
      <c r="A966" s="3" t="s">
        <v>0</v>
      </c>
      <c r="B966" s="3" t="s">
        <v>13</v>
      </c>
      <c r="C966" s="3" t="s">
        <v>192</v>
      </c>
      <c r="D966" s="3" t="s">
        <v>193</v>
      </c>
      <c r="E966" s="3" t="s">
        <v>51</v>
      </c>
      <c r="F966" s="3" t="s">
        <v>78</v>
      </c>
      <c r="G966" s="3">
        <v>15</v>
      </c>
      <c r="H966" s="3" t="s">
        <v>21</v>
      </c>
      <c r="I966" s="3" t="s">
        <v>237</v>
      </c>
      <c r="J966" s="3" t="s">
        <v>240</v>
      </c>
      <c r="K966" s="3" t="s">
        <v>246</v>
      </c>
      <c r="L966" s="3"/>
      <c r="M966" s="3"/>
    </row>
    <row r="967" spans="1:13" x14ac:dyDescent="0.25">
      <c r="A967" s="3" t="s">
        <v>0</v>
      </c>
      <c r="B967" s="3" t="s">
        <v>13</v>
      </c>
      <c r="C967" s="3" t="s">
        <v>192</v>
      </c>
      <c r="D967" s="3" t="s">
        <v>193</v>
      </c>
      <c r="E967" s="3" t="s">
        <v>51</v>
      </c>
      <c r="F967" s="3" t="s">
        <v>78</v>
      </c>
      <c r="G967" s="3">
        <v>15</v>
      </c>
      <c r="H967" s="3" t="s">
        <v>21</v>
      </c>
      <c r="I967" s="3" t="s">
        <v>239</v>
      </c>
      <c r="J967" s="3" t="s">
        <v>240</v>
      </c>
      <c r="K967" s="3" t="s">
        <v>1998</v>
      </c>
      <c r="L967" s="3"/>
      <c r="M967" s="3"/>
    </row>
    <row r="968" spans="1:13" x14ac:dyDescent="0.25">
      <c r="A968" s="3" t="s">
        <v>0</v>
      </c>
      <c r="B968" s="3" t="s">
        <v>13</v>
      </c>
      <c r="C968" s="3" t="s">
        <v>192</v>
      </c>
      <c r="D968" s="3" t="s">
        <v>193</v>
      </c>
      <c r="E968" s="3" t="s">
        <v>51</v>
      </c>
      <c r="F968" s="3" t="s">
        <v>78</v>
      </c>
      <c r="G968" s="3">
        <v>15</v>
      </c>
      <c r="H968" s="3" t="s">
        <v>22</v>
      </c>
      <c r="I968" s="3" t="s">
        <v>239</v>
      </c>
      <c r="J968" s="3" t="s">
        <v>240</v>
      </c>
      <c r="K968" s="3" t="s">
        <v>1998</v>
      </c>
      <c r="L968" s="3"/>
      <c r="M968" s="3"/>
    </row>
    <row r="969" spans="1:13" x14ac:dyDescent="0.25">
      <c r="A969" s="3" t="s">
        <v>0</v>
      </c>
      <c r="B969" s="3" t="s">
        <v>13</v>
      </c>
      <c r="C969" s="3" t="s">
        <v>194</v>
      </c>
      <c r="D969" s="3" t="s">
        <v>195</v>
      </c>
      <c r="E969" s="3" t="s">
        <v>51</v>
      </c>
      <c r="F969" s="3" t="s">
        <v>52</v>
      </c>
      <c r="G969" s="3">
        <v>65</v>
      </c>
      <c r="H969" s="3" t="s">
        <v>21</v>
      </c>
      <c r="I969" s="3" t="s">
        <v>237</v>
      </c>
      <c r="J969" s="3" t="s">
        <v>240</v>
      </c>
      <c r="K969" s="3" t="s">
        <v>246</v>
      </c>
      <c r="L969" s="3"/>
      <c r="M969" s="3"/>
    </row>
    <row r="970" spans="1:13" x14ac:dyDescent="0.25">
      <c r="A970" s="3" t="s">
        <v>0</v>
      </c>
      <c r="B970" s="3" t="s">
        <v>13</v>
      </c>
      <c r="C970" s="3" t="s">
        <v>194</v>
      </c>
      <c r="D970" s="3" t="s">
        <v>195</v>
      </c>
      <c r="E970" s="3" t="s">
        <v>51</v>
      </c>
      <c r="F970" s="3" t="s">
        <v>52</v>
      </c>
      <c r="G970" s="3">
        <v>65</v>
      </c>
      <c r="H970" s="3" t="s">
        <v>22</v>
      </c>
      <c r="I970" s="3" t="s">
        <v>237</v>
      </c>
      <c r="J970" s="3" t="s">
        <v>240</v>
      </c>
      <c r="K970" s="3" t="s">
        <v>246</v>
      </c>
      <c r="L970" s="3"/>
      <c r="M970" s="3"/>
    </row>
    <row r="971" spans="1:13" x14ac:dyDescent="0.25">
      <c r="A971" s="3" t="s">
        <v>0</v>
      </c>
      <c r="B971" s="3" t="s">
        <v>13</v>
      </c>
      <c r="C971" s="3" t="s">
        <v>194</v>
      </c>
      <c r="D971" s="3" t="s">
        <v>195</v>
      </c>
      <c r="E971" s="3" t="s">
        <v>51</v>
      </c>
      <c r="F971" s="3" t="s">
        <v>52</v>
      </c>
      <c r="G971" s="3">
        <v>65</v>
      </c>
      <c r="H971" s="3" t="s">
        <v>21</v>
      </c>
      <c r="I971" s="3" t="s">
        <v>239</v>
      </c>
      <c r="J971" s="3" t="s">
        <v>240</v>
      </c>
      <c r="K971" s="3" t="s">
        <v>1998</v>
      </c>
      <c r="L971" s="3"/>
      <c r="M971" s="3"/>
    </row>
    <row r="972" spans="1:13" x14ac:dyDescent="0.25">
      <c r="A972" s="3" t="s">
        <v>0</v>
      </c>
      <c r="B972" s="3" t="s">
        <v>13</v>
      </c>
      <c r="C972" s="3" t="s">
        <v>194</v>
      </c>
      <c r="D972" s="3" t="s">
        <v>195</v>
      </c>
      <c r="E972" s="3" t="s">
        <v>51</v>
      </c>
      <c r="F972" s="3" t="s">
        <v>52</v>
      </c>
      <c r="G972" s="3">
        <v>65</v>
      </c>
      <c r="H972" s="3" t="s">
        <v>22</v>
      </c>
      <c r="I972" s="3" t="s">
        <v>239</v>
      </c>
      <c r="J972" s="3" t="s">
        <v>240</v>
      </c>
      <c r="K972" s="3" t="s">
        <v>1998</v>
      </c>
      <c r="L972" s="3"/>
      <c r="M972" s="3"/>
    </row>
    <row r="973" spans="1:13" x14ac:dyDescent="0.25">
      <c r="A973" s="3" t="s">
        <v>0</v>
      </c>
      <c r="B973" s="3" t="s">
        <v>13</v>
      </c>
      <c r="C973" s="3" t="s">
        <v>196</v>
      </c>
      <c r="D973" s="3" t="s">
        <v>197</v>
      </c>
      <c r="E973" s="3" t="s">
        <v>51</v>
      </c>
      <c r="F973" s="3" t="s">
        <v>52</v>
      </c>
      <c r="G973" s="3">
        <v>67</v>
      </c>
      <c r="H973" s="3" t="s">
        <v>22</v>
      </c>
      <c r="I973" s="3" t="s">
        <v>237</v>
      </c>
      <c r="J973" s="3" t="s">
        <v>240</v>
      </c>
      <c r="K973" s="3" t="s">
        <v>246</v>
      </c>
      <c r="L973" s="3"/>
      <c r="M973" s="3"/>
    </row>
    <row r="974" spans="1:13" x14ac:dyDescent="0.25">
      <c r="A974" s="3" t="s">
        <v>0</v>
      </c>
      <c r="B974" s="3" t="s">
        <v>13</v>
      </c>
      <c r="C974" s="3" t="s">
        <v>196</v>
      </c>
      <c r="D974" s="3" t="s">
        <v>197</v>
      </c>
      <c r="E974" s="3" t="s">
        <v>51</v>
      </c>
      <c r="F974" s="3" t="s">
        <v>52</v>
      </c>
      <c r="G974" s="3">
        <v>67</v>
      </c>
      <c r="H974" s="3" t="s">
        <v>21</v>
      </c>
      <c r="I974" s="3" t="s">
        <v>237</v>
      </c>
      <c r="J974" s="3" t="s">
        <v>240</v>
      </c>
      <c r="K974" s="3" t="s">
        <v>1997</v>
      </c>
      <c r="L974" s="3"/>
      <c r="M974" s="3"/>
    </row>
    <row r="975" spans="1:13" x14ac:dyDescent="0.25">
      <c r="A975" s="3" t="s">
        <v>0</v>
      </c>
      <c r="B975" s="3" t="s">
        <v>13</v>
      </c>
      <c r="C975" s="3" t="s">
        <v>196</v>
      </c>
      <c r="D975" s="3" t="s">
        <v>197</v>
      </c>
      <c r="E975" s="3" t="s">
        <v>51</v>
      </c>
      <c r="F975" s="3" t="s">
        <v>52</v>
      </c>
      <c r="G975" s="3">
        <v>67</v>
      </c>
      <c r="H975" s="3" t="s">
        <v>21</v>
      </c>
      <c r="I975" s="3" t="s">
        <v>239</v>
      </c>
      <c r="J975" s="3" t="s">
        <v>240</v>
      </c>
      <c r="K975" s="3" t="s">
        <v>1998</v>
      </c>
      <c r="L975" s="3"/>
      <c r="M975" s="3"/>
    </row>
    <row r="976" spans="1:13" x14ac:dyDescent="0.25">
      <c r="A976" s="3" t="s">
        <v>0</v>
      </c>
      <c r="B976" s="3" t="s">
        <v>13</v>
      </c>
      <c r="C976" s="3" t="s">
        <v>196</v>
      </c>
      <c r="D976" s="3" t="s">
        <v>197</v>
      </c>
      <c r="E976" s="3" t="s">
        <v>51</v>
      </c>
      <c r="F976" s="3" t="s">
        <v>52</v>
      </c>
      <c r="G976" s="3">
        <v>67</v>
      </c>
      <c r="H976" s="3" t="s">
        <v>22</v>
      </c>
      <c r="I976" s="3" t="s">
        <v>239</v>
      </c>
      <c r="J976" s="3" t="s">
        <v>240</v>
      </c>
      <c r="K976" s="3" t="s">
        <v>1998</v>
      </c>
      <c r="L976" s="3"/>
      <c r="M976" s="3"/>
    </row>
    <row r="977" spans="1:13" x14ac:dyDescent="0.25">
      <c r="A977" s="3" t="s">
        <v>0</v>
      </c>
      <c r="B977" s="3" t="s">
        <v>13</v>
      </c>
      <c r="C977" s="3" t="s">
        <v>198</v>
      </c>
      <c r="D977" s="3" t="s">
        <v>199</v>
      </c>
      <c r="E977" s="3" t="s">
        <v>51</v>
      </c>
      <c r="F977" s="3" t="s">
        <v>52</v>
      </c>
      <c r="G977" s="3">
        <v>25</v>
      </c>
      <c r="H977" s="3" t="s">
        <v>22</v>
      </c>
      <c r="I977" s="3" t="s">
        <v>237</v>
      </c>
      <c r="J977" s="3" t="s">
        <v>240</v>
      </c>
      <c r="K977" s="3" t="s">
        <v>246</v>
      </c>
      <c r="L977" s="3"/>
      <c r="M977" s="3"/>
    </row>
    <row r="978" spans="1:13" x14ac:dyDescent="0.25">
      <c r="A978" s="3" t="s">
        <v>0</v>
      </c>
      <c r="B978" s="3" t="s">
        <v>13</v>
      </c>
      <c r="C978" s="3" t="s">
        <v>198</v>
      </c>
      <c r="D978" s="3" t="s">
        <v>199</v>
      </c>
      <c r="E978" s="3" t="s">
        <v>51</v>
      </c>
      <c r="F978" s="3" t="s">
        <v>52</v>
      </c>
      <c r="G978" s="3">
        <v>25</v>
      </c>
      <c r="H978" s="3" t="s">
        <v>21</v>
      </c>
      <c r="I978" s="3" t="s">
        <v>237</v>
      </c>
      <c r="J978" s="3" t="s">
        <v>240</v>
      </c>
      <c r="K978" s="3" t="s">
        <v>246</v>
      </c>
      <c r="L978" s="3"/>
      <c r="M978" s="3"/>
    </row>
    <row r="979" spans="1:13" x14ac:dyDescent="0.25">
      <c r="A979" s="3" t="s">
        <v>0</v>
      </c>
      <c r="B979" s="3" t="s">
        <v>13</v>
      </c>
      <c r="C979" s="3" t="s">
        <v>198</v>
      </c>
      <c r="D979" s="3" t="s">
        <v>199</v>
      </c>
      <c r="E979" s="3" t="s">
        <v>51</v>
      </c>
      <c r="F979" s="3" t="s">
        <v>52</v>
      </c>
      <c r="G979" s="3">
        <v>25</v>
      </c>
      <c r="H979" s="3" t="s">
        <v>21</v>
      </c>
      <c r="I979" s="3" t="s">
        <v>239</v>
      </c>
      <c r="J979" s="3" t="s">
        <v>240</v>
      </c>
      <c r="K979" s="3" t="s">
        <v>1998</v>
      </c>
      <c r="L979" s="3"/>
      <c r="M979" s="3"/>
    </row>
    <row r="980" spans="1:13" x14ac:dyDescent="0.25">
      <c r="A980" s="3" t="s">
        <v>0</v>
      </c>
      <c r="B980" s="3" t="s">
        <v>13</v>
      </c>
      <c r="C980" s="3" t="s">
        <v>198</v>
      </c>
      <c r="D980" s="3" t="s">
        <v>199</v>
      </c>
      <c r="E980" s="3" t="s">
        <v>51</v>
      </c>
      <c r="F980" s="3" t="s">
        <v>52</v>
      </c>
      <c r="G980" s="3">
        <v>25</v>
      </c>
      <c r="H980" s="3" t="s">
        <v>22</v>
      </c>
      <c r="I980" s="3" t="s">
        <v>239</v>
      </c>
      <c r="J980" s="3" t="s">
        <v>240</v>
      </c>
      <c r="K980" s="3" t="s">
        <v>1998</v>
      </c>
      <c r="L980" s="3"/>
      <c r="M980" s="3"/>
    </row>
    <row r="981" spans="1:13" x14ac:dyDescent="0.25">
      <c r="A981" s="3" t="s">
        <v>0</v>
      </c>
      <c r="B981" s="3" t="s">
        <v>13</v>
      </c>
      <c r="C981" s="3" t="s">
        <v>200</v>
      </c>
      <c r="D981" s="3" t="s">
        <v>201</v>
      </c>
      <c r="E981" s="3" t="s">
        <v>51</v>
      </c>
      <c r="F981" s="3" t="s">
        <v>52</v>
      </c>
      <c r="G981" s="3">
        <v>10</v>
      </c>
      <c r="H981" s="3" t="s">
        <v>21</v>
      </c>
      <c r="I981" s="3" t="s">
        <v>237</v>
      </c>
      <c r="J981" s="3" t="s">
        <v>240</v>
      </c>
      <c r="K981" s="3" t="s">
        <v>243</v>
      </c>
      <c r="L981" s="3"/>
      <c r="M981" s="3"/>
    </row>
    <row r="982" spans="1:13" x14ac:dyDescent="0.25">
      <c r="A982" s="3" t="s">
        <v>0</v>
      </c>
      <c r="B982" s="3" t="s">
        <v>13</v>
      </c>
      <c r="C982" s="3" t="s">
        <v>200</v>
      </c>
      <c r="D982" s="3" t="s">
        <v>201</v>
      </c>
      <c r="E982" s="3" t="s">
        <v>51</v>
      </c>
      <c r="F982" s="3" t="s">
        <v>52</v>
      </c>
      <c r="G982" s="3">
        <v>10</v>
      </c>
      <c r="H982" s="3" t="s">
        <v>22</v>
      </c>
      <c r="I982" s="3" t="s">
        <v>237</v>
      </c>
      <c r="J982" s="3" t="s">
        <v>240</v>
      </c>
      <c r="K982" s="3" t="s">
        <v>241</v>
      </c>
      <c r="L982" s="3"/>
      <c r="M982" s="3"/>
    </row>
    <row r="983" spans="1:13" x14ac:dyDescent="0.25">
      <c r="A983" s="3" t="s">
        <v>0</v>
      </c>
      <c r="B983" s="3" t="s">
        <v>13</v>
      </c>
      <c r="C983" s="3" t="s">
        <v>200</v>
      </c>
      <c r="D983" s="3" t="s">
        <v>201</v>
      </c>
      <c r="E983" s="3" t="s">
        <v>51</v>
      </c>
      <c r="F983" s="3" t="s">
        <v>52</v>
      </c>
      <c r="G983" s="3">
        <v>10</v>
      </c>
      <c r="H983" s="3" t="s">
        <v>21</v>
      </c>
      <c r="I983" s="3" t="s">
        <v>239</v>
      </c>
      <c r="J983" s="3" t="s">
        <v>240</v>
      </c>
      <c r="K983" s="3" t="s">
        <v>1998</v>
      </c>
      <c r="L983" s="3"/>
      <c r="M983" s="3"/>
    </row>
    <row r="984" spans="1:13" x14ac:dyDescent="0.25">
      <c r="A984" s="3" t="s">
        <v>0</v>
      </c>
      <c r="B984" s="3" t="s">
        <v>13</v>
      </c>
      <c r="C984" s="3" t="s">
        <v>200</v>
      </c>
      <c r="D984" s="3" t="s">
        <v>201</v>
      </c>
      <c r="E984" s="3" t="s">
        <v>51</v>
      </c>
      <c r="F984" s="3" t="s">
        <v>52</v>
      </c>
      <c r="G984" s="3">
        <v>10</v>
      </c>
      <c r="H984" s="3" t="s">
        <v>22</v>
      </c>
      <c r="I984" s="3" t="s">
        <v>239</v>
      </c>
      <c r="J984" s="3" t="s">
        <v>240</v>
      </c>
      <c r="K984" s="3" t="s">
        <v>1998</v>
      </c>
      <c r="L984" s="3"/>
      <c r="M984" s="3"/>
    </row>
    <row r="985" spans="1:13" x14ac:dyDescent="0.25">
      <c r="A985" s="3" t="s">
        <v>0</v>
      </c>
      <c r="B985" s="3" t="s">
        <v>13</v>
      </c>
      <c r="C985" s="3" t="s">
        <v>202</v>
      </c>
      <c r="D985" s="3" t="s">
        <v>203</v>
      </c>
      <c r="E985" s="3" t="s">
        <v>51</v>
      </c>
      <c r="F985" s="3" t="s">
        <v>52</v>
      </c>
      <c r="G985" s="3">
        <v>14</v>
      </c>
      <c r="H985" s="3" t="s">
        <v>21</v>
      </c>
      <c r="I985" s="3" t="s">
        <v>237</v>
      </c>
      <c r="J985" s="3" t="s">
        <v>240</v>
      </c>
      <c r="K985" s="3" t="s">
        <v>246</v>
      </c>
      <c r="L985" s="3"/>
      <c r="M985" s="3"/>
    </row>
    <row r="986" spans="1:13" x14ac:dyDescent="0.25">
      <c r="A986" s="3" t="s">
        <v>0</v>
      </c>
      <c r="B986" s="3" t="s">
        <v>13</v>
      </c>
      <c r="C986" s="3" t="s">
        <v>202</v>
      </c>
      <c r="D986" s="3" t="s">
        <v>203</v>
      </c>
      <c r="E986" s="3" t="s">
        <v>51</v>
      </c>
      <c r="F986" s="3" t="s">
        <v>52</v>
      </c>
      <c r="G986" s="3">
        <v>14</v>
      </c>
      <c r="H986" s="3" t="s">
        <v>22</v>
      </c>
      <c r="I986" s="3" t="s">
        <v>237</v>
      </c>
      <c r="J986" s="3" t="s">
        <v>240</v>
      </c>
      <c r="K986" s="3" t="s">
        <v>246</v>
      </c>
      <c r="L986" s="3"/>
      <c r="M986" s="3"/>
    </row>
    <row r="987" spans="1:13" x14ac:dyDescent="0.25">
      <c r="A987" s="3" t="s">
        <v>0</v>
      </c>
      <c r="B987" s="3" t="s">
        <v>13</v>
      </c>
      <c r="C987" s="3" t="s">
        <v>202</v>
      </c>
      <c r="D987" s="3" t="s">
        <v>203</v>
      </c>
      <c r="E987" s="3" t="s">
        <v>51</v>
      </c>
      <c r="F987" s="3" t="s">
        <v>52</v>
      </c>
      <c r="G987" s="3">
        <v>14</v>
      </c>
      <c r="H987" s="3" t="s">
        <v>22</v>
      </c>
      <c r="I987" s="3" t="s">
        <v>239</v>
      </c>
      <c r="J987" s="3" t="s">
        <v>240</v>
      </c>
      <c r="K987" s="3" t="s">
        <v>1998</v>
      </c>
      <c r="L987" s="3"/>
      <c r="M987" s="3"/>
    </row>
    <row r="988" spans="1:13" x14ac:dyDescent="0.25">
      <c r="A988" s="3" t="s">
        <v>0</v>
      </c>
      <c r="B988" s="3" t="s">
        <v>13</v>
      </c>
      <c r="C988" s="3" t="s">
        <v>202</v>
      </c>
      <c r="D988" s="3" t="s">
        <v>203</v>
      </c>
      <c r="E988" s="3" t="s">
        <v>51</v>
      </c>
      <c r="F988" s="3" t="s">
        <v>52</v>
      </c>
      <c r="G988" s="3">
        <v>14</v>
      </c>
      <c r="H988" s="3" t="s">
        <v>21</v>
      </c>
      <c r="I988" s="3" t="s">
        <v>239</v>
      </c>
      <c r="J988" s="3" t="s">
        <v>240</v>
      </c>
      <c r="K988" s="3" t="s">
        <v>1998</v>
      </c>
      <c r="L988" s="3"/>
      <c r="M988" s="3"/>
    </row>
    <row r="989" spans="1:13" x14ac:dyDescent="0.25">
      <c r="A989" s="3" t="s">
        <v>0</v>
      </c>
      <c r="B989" s="3" t="s">
        <v>13</v>
      </c>
      <c r="C989" s="3" t="s">
        <v>132</v>
      </c>
      <c r="D989" s="3" t="s">
        <v>133</v>
      </c>
      <c r="E989" s="3" t="s">
        <v>51</v>
      </c>
      <c r="F989" s="3" t="s">
        <v>52</v>
      </c>
      <c r="G989" s="3">
        <v>13</v>
      </c>
      <c r="H989" s="3" t="s">
        <v>21</v>
      </c>
      <c r="I989" s="3" t="s">
        <v>239</v>
      </c>
      <c r="J989" s="3" t="s">
        <v>240</v>
      </c>
      <c r="K989" s="3" t="s">
        <v>1998</v>
      </c>
      <c r="L989" s="3"/>
      <c r="M989" s="3"/>
    </row>
    <row r="990" spans="1:13" x14ac:dyDescent="0.25">
      <c r="A990" s="3" t="s">
        <v>0</v>
      </c>
      <c r="B990" s="3" t="s">
        <v>13</v>
      </c>
      <c r="C990" s="3" t="s">
        <v>132</v>
      </c>
      <c r="D990" s="3" t="s">
        <v>133</v>
      </c>
      <c r="E990" s="3" t="s">
        <v>51</v>
      </c>
      <c r="F990" s="3" t="s">
        <v>52</v>
      </c>
      <c r="G990" s="3">
        <v>13</v>
      </c>
      <c r="H990" s="3" t="s">
        <v>22</v>
      </c>
      <c r="I990" s="3" t="s">
        <v>239</v>
      </c>
      <c r="J990" s="3" t="s">
        <v>240</v>
      </c>
      <c r="K990" s="3" t="s">
        <v>1998</v>
      </c>
      <c r="L990" s="3"/>
      <c r="M990" s="3"/>
    </row>
    <row r="991" spans="1:13" x14ac:dyDescent="0.25">
      <c r="A991" s="3" t="s">
        <v>0</v>
      </c>
      <c r="B991" s="3" t="s">
        <v>13</v>
      </c>
      <c r="C991" s="3" t="s">
        <v>132</v>
      </c>
      <c r="D991" s="3" t="s">
        <v>133</v>
      </c>
      <c r="E991" s="3" t="s">
        <v>51</v>
      </c>
      <c r="F991" s="3" t="s">
        <v>52</v>
      </c>
      <c r="G991" s="3">
        <v>13</v>
      </c>
      <c r="H991" s="3" t="s">
        <v>21</v>
      </c>
      <c r="I991" s="3" t="s">
        <v>237</v>
      </c>
      <c r="J991" s="3" t="s">
        <v>240</v>
      </c>
      <c r="K991" s="3" t="s">
        <v>246</v>
      </c>
      <c r="L991" s="3"/>
      <c r="M991" s="3"/>
    </row>
    <row r="992" spans="1:13" x14ac:dyDescent="0.25">
      <c r="A992" s="3" t="s">
        <v>0</v>
      </c>
      <c r="B992" s="3" t="s">
        <v>13</v>
      </c>
      <c r="C992" s="3" t="s">
        <v>132</v>
      </c>
      <c r="D992" s="3" t="s">
        <v>133</v>
      </c>
      <c r="E992" s="3" t="s">
        <v>51</v>
      </c>
      <c r="F992" s="3" t="s">
        <v>52</v>
      </c>
      <c r="G992" s="3">
        <v>13</v>
      </c>
      <c r="H992" s="3" t="s">
        <v>22</v>
      </c>
      <c r="I992" s="3" t="s">
        <v>237</v>
      </c>
      <c r="J992" s="3" t="s">
        <v>240</v>
      </c>
      <c r="K992" s="3" t="s">
        <v>246</v>
      </c>
      <c r="L992" s="3"/>
      <c r="M992" s="3"/>
    </row>
    <row r="993" spans="1:13" x14ac:dyDescent="0.25">
      <c r="A993" s="3" t="s">
        <v>0</v>
      </c>
      <c r="B993" s="3" t="s">
        <v>13</v>
      </c>
      <c r="C993" s="3" t="s">
        <v>134</v>
      </c>
      <c r="D993" s="3" t="s">
        <v>135</v>
      </c>
      <c r="E993" s="3" t="s">
        <v>51</v>
      </c>
      <c r="F993" s="3" t="s">
        <v>52</v>
      </c>
      <c r="G993" s="3">
        <v>17</v>
      </c>
      <c r="H993" s="3" t="s">
        <v>21</v>
      </c>
      <c r="I993" s="3" t="s">
        <v>239</v>
      </c>
      <c r="J993" s="3" t="s">
        <v>240</v>
      </c>
      <c r="K993" s="3" t="s">
        <v>1998</v>
      </c>
      <c r="L993" s="3"/>
      <c r="M993" s="3"/>
    </row>
    <row r="994" spans="1:13" x14ac:dyDescent="0.25">
      <c r="A994" s="3" t="s">
        <v>0</v>
      </c>
      <c r="B994" s="3" t="s">
        <v>13</v>
      </c>
      <c r="C994" s="3" t="s">
        <v>134</v>
      </c>
      <c r="D994" s="3" t="s">
        <v>135</v>
      </c>
      <c r="E994" s="3" t="s">
        <v>51</v>
      </c>
      <c r="F994" s="3" t="s">
        <v>52</v>
      </c>
      <c r="G994" s="3">
        <v>17</v>
      </c>
      <c r="H994" s="3" t="s">
        <v>22</v>
      </c>
      <c r="I994" s="3" t="s">
        <v>239</v>
      </c>
      <c r="J994" s="3" t="s">
        <v>240</v>
      </c>
      <c r="K994" s="3" t="s">
        <v>1998</v>
      </c>
      <c r="L994" s="3"/>
      <c r="M994" s="3"/>
    </row>
    <row r="995" spans="1:13" x14ac:dyDescent="0.25">
      <c r="A995" s="3" t="s">
        <v>0</v>
      </c>
      <c r="B995" s="3" t="s">
        <v>13</v>
      </c>
      <c r="C995" s="3" t="s">
        <v>134</v>
      </c>
      <c r="D995" s="3" t="s">
        <v>135</v>
      </c>
      <c r="E995" s="3" t="s">
        <v>51</v>
      </c>
      <c r="F995" s="3" t="s">
        <v>52</v>
      </c>
      <c r="G995" s="3">
        <v>17</v>
      </c>
      <c r="H995" s="3" t="s">
        <v>21</v>
      </c>
      <c r="I995" s="3" t="s">
        <v>237</v>
      </c>
      <c r="J995" s="3" t="s">
        <v>240</v>
      </c>
      <c r="K995" s="3" t="s">
        <v>246</v>
      </c>
      <c r="L995" s="3"/>
      <c r="M995" s="3"/>
    </row>
    <row r="996" spans="1:13" x14ac:dyDescent="0.25">
      <c r="A996" s="3" t="s">
        <v>0</v>
      </c>
      <c r="B996" s="3" t="s">
        <v>13</v>
      </c>
      <c r="C996" s="3" t="s">
        <v>134</v>
      </c>
      <c r="D996" s="3" t="s">
        <v>135</v>
      </c>
      <c r="E996" s="3" t="s">
        <v>51</v>
      </c>
      <c r="F996" s="3" t="s">
        <v>52</v>
      </c>
      <c r="G996" s="3">
        <v>17</v>
      </c>
      <c r="H996" s="3" t="s">
        <v>22</v>
      </c>
      <c r="I996" s="3" t="s">
        <v>237</v>
      </c>
      <c r="J996" s="3" t="s">
        <v>240</v>
      </c>
      <c r="K996" s="3" t="s">
        <v>242</v>
      </c>
      <c r="L996" s="3"/>
      <c r="M996" s="3"/>
    </row>
    <row r="997" spans="1:13" x14ac:dyDescent="0.25">
      <c r="A997" s="3" t="s">
        <v>0</v>
      </c>
      <c r="B997" s="3" t="s">
        <v>13</v>
      </c>
      <c r="C997" s="3" t="s">
        <v>196</v>
      </c>
      <c r="D997" s="3" t="s">
        <v>197</v>
      </c>
      <c r="E997" s="3" t="s">
        <v>51</v>
      </c>
      <c r="F997" s="3" t="s">
        <v>52</v>
      </c>
      <c r="G997" s="3">
        <v>67</v>
      </c>
      <c r="H997" s="3" t="s">
        <v>21</v>
      </c>
      <c r="I997" s="3" t="s">
        <v>239</v>
      </c>
      <c r="J997" s="3" t="s">
        <v>238</v>
      </c>
      <c r="K997" s="3" t="s">
        <v>241</v>
      </c>
      <c r="L997" s="3"/>
      <c r="M997" s="3"/>
    </row>
    <row r="998" spans="1:13" x14ac:dyDescent="0.25">
      <c r="A998" s="3" t="s">
        <v>0</v>
      </c>
      <c r="B998" s="3" t="s">
        <v>13</v>
      </c>
      <c r="C998" s="3" t="s">
        <v>196</v>
      </c>
      <c r="D998" s="3" t="s">
        <v>197</v>
      </c>
      <c r="E998" s="3" t="s">
        <v>51</v>
      </c>
      <c r="F998" s="3" t="s">
        <v>52</v>
      </c>
      <c r="G998" s="3">
        <v>67</v>
      </c>
      <c r="H998" s="3" t="s">
        <v>21</v>
      </c>
      <c r="I998" s="3" t="s">
        <v>237</v>
      </c>
      <c r="J998" s="3" t="s">
        <v>238</v>
      </c>
      <c r="K998" s="3" t="s">
        <v>1997</v>
      </c>
      <c r="L998" s="3"/>
      <c r="M998" s="3"/>
    </row>
    <row r="999" spans="1:13" x14ac:dyDescent="0.25">
      <c r="A999" s="3" t="s">
        <v>0</v>
      </c>
      <c r="B999" s="3" t="s">
        <v>13</v>
      </c>
      <c r="C999" s="3" t="s">
        <v>196</v>
      </c>
      <c r="D999" s="3" t="s">
        <v>197</v>
      </c>
      <c r="E999" s="3" t="s">
        <v>51</v>
      </c>
      <c r="F999" s="3" t="s">
        <v>52</v>
      </c>
      <c r="G999" s="3">
        <v>67</v>
      </c>
      <c r="H999" s="3" t="s">
        <v>22</v>
      </c>
      <c r="I999" s="3" t="s">
        <v>239</v>
      </c>
      <c r="J999" s="3" t="s">
        <v>238</v>
      </c>
      <c r="K999" s="3" t="s">
        <v>1997</v>
      </c>
      <c r="L999" s="3"/>
      <c r="M999" s="3"/>
    </row>
    <row r="1000" spans="1:13" x14ac:dyDescent="0.25">
      <c r="A1000" s="3" t="s">
        <v>0</v>
      </c>
      <c r="B1000" s="3" t="s">
        <v>13</v>
      </c>
      <c r="C1000" s="3" t="s">
        <v>196</v>
      </c>
      <c r="D1000" s="3" t="s">
        <v>197</v>
      </c>
      <c r="E1000" s="3" t="s">
        <v>51</v>
      </c>
      <c r="F1000" s="3" t="s">
        <v>52</v>
      </c>
      <c r="G1000" s="3">
        <v>67</v>
      </c>
      <c r="H1000" s="3" t="s">
        <v>22</v>
      </c>
      <c r="I1000" s="3" t="s">
        <v>237</v>
      </c>
      <c r="J1000" s="3" t="s">
        <v>238</v>
      </c>
      <c r="K1000" s="3" t="s">
        <v>242</v>
      </c>
      <c r="L1000" s="3"/>
      <c r="M1000" s="3"/>
    </row>
    <row r="1001" spans="1:13" x14ac:dyDescent="0.25">
      <c r="A1001" s="3" t="s">
        <v>0</v>
      </c>
      <c r="B1001" s="3" t="s">
        <v>5</v>
      </c>
      <c r="C1001" s="3" t="s">
        <v>222</v>
      </c>
      <c r="D1001" s="3" t="s">
        <v>223</v>
      </c>
      <c r="E1001" s="3" t="s">
        <v>51</v>
      </c>
      <c r="F1001" s="3" t="s">
        <v>52</v>
      </c>
      <c r="G1001" s="3">
        <v>31</v>
      </c>
      <c r="H1001" s="3" t="s">
        <v>22</v>
      </c>
      <c r="I1001" s="3" t="s">
        <v>237</v>
      </c>
      <c r="J1001" s="3" t="s">
        <v>240</v>
      </c>
      <c r="K1001" s="3" t="s">
        <v>1997</v>
      </c>
      <c r="L1001" s="3"/>
      <c r="M1001" s="3"/>
    </row>
    <row r="1002" spans="1:13" x14ac:dyDescent="0.25">
      <c r="A1002" s="3" t="s">
        <v>0</v>
      </c>
      <c r="B1002" s="3" t="s">
        <v>5</v>
      </c>
      <c r="C1002" s="3" t="s">
        <v>222</v>
      </c>
      <c r="D1002" s="3" t="s">
        <v>223</v>
      </c>
      <c r="E1002" s="3" t="s">
        <v>51</v>
      </c>
      <c r="F1002" s="3" t="s">
        <v>52</v>
      </c>
      <c r="G1002" s="3">
        <v>31</v>
      </c>
      <c r="H1002" s="3" t="s">
        <v>21</v>
      </c>
      <c r="I1002" s="3" t="s">
        <v>237</v>
      </c>
      <c r="J1002" s="3" t="s">
        <v>240</v>
      </c>
      <c r="K1002" s="3" t="s">
        <v>246</v>
      </c>
      <c r="L1002" s="3"/>
      <c r="M1002" s="3"/>
    </row>
    <row r="1003" spans="1:13" x14ac:dyDescent="0.25">
      <c r="A1003" s="3" t="s">
        <v>0</v>
      </c>
      <c r="B1003" s="3" t="s">
        <v>5</v>
      </c>
      <c r="C1003" s="3" t="s">
        <v>222</v>
      </c>
      <c r="D1003" s="3" t="s">
        <v>223</v>
      </c>
      <c r="E1003" s="3" t="s">
        <v>51</v>
      </c>
      <c r="F1003" s="3" t="s">
        <v>52</v>
      </c>
      <c r="G1003" s="3">
        <v>31</v>
      </c>
      <c r="H1003" s="3" t="s">
        <v>21</v>
      </c>
      <c r="I1003" s="3" t="s">
        <v>239</v>
      </c>
      <c r="J1003" s="3" t="s">
        <v>240</v>
      </c>
      <c r="K1003" s="3" t="s">
        <v>1998</v>
      </c>
      <c r="L1003" s="3"/>
      <c r="M1003" s="3"/>
    </row>
    <row r="1004" spans="1:13" x14ac:dyDescent="0.25">
      <c r="A1004" s="3" t="s">
        <v>0</v>
      </c>
      <c r="B1004" s="3" t="s">
        <v>5</v>
      </c>
      <c r="C1004" s="3" t="s">
        <v>222</v>
      </c>
      <c r="D1004" s="3" t="s">
        <v>223</v>
      </c>
      <c r="E1004" s="3" t="s">
        <v>51</v>
      </c>
      <c r="F1004" s="3" t="s">
        <v>52</v>
      </c>
      <c r="G1004" s="3">
        <v>31</v>
      </c>
      <c r="H1004" s="3" t="s">
        <v>22</v>
      </c>
      <c r="I1004" s="3" t="s">
        <v>239</v>
      </c>
      <c r="J1004" s="3" t="s">
        <v>240</v>
      </c>
      <c r="K1004" s="3" t="s">
        <v>1998</v>
      </c>
      <c r="L1004" s="3"/>
      <c r="M1004" s="3"/>
    </row>
    <row r="1005" spans="1:13" x14ac:dyDescent="0.25">
      <c r="A1005" s="3" t="s">
        <v>0</v>
      </c>
      <c r="B1005" s="3" t="s">
        <v>5</v>
      </c>
      <c r="C1005" s="3" t="s">
        <v>210</v>
      </c>
      <c r="D1005" s="3" t="s">
        <v>211</v>
      </c>
      <c r="E1005" s="3" t="s">
        <v>51</v>
      </c>
      <c r="F1005" s="3" t="s">
        <v>52</v>
      </c>
      <c r="G1005" s="3">
        <v>143</v>
      </c>
      <c r="H1005" s="3" t="s">
        <v>21</v>
      </c>
      <c r="I1005" s="3" t="s">
        <v>239</v>
      </c>
      <c r="J1005" s="3" t="s">
        <v>240</v>
      </c>
      <c r="K1005" s="3" t="s">
        <v>1998</v>
      </c>
      <c r="L1005" s="3"/>
      <c r="M1005" s="3"/>
    </row>
    <row r="1006" spans="1:13" x14ac:dyDescent="0.25">
      <c r="A1006" s="3" t="s">
        <v>0</v>
      </c>
      <c r="B1006" s="3" t="s">
        <v>5</v>
      </c>
      <c r="C1006" s="3" t="s">
        <v>210</v>
      </c>
      <c r="D1006" s="3" t="s">
        <v>211</v>
      </c>
      <c r="E1006" s="3" t="s">
        <v>51</v>
      </c>
      <c r="F1006" s="3" t="s">
        <v>52</v>
      </c>
      <c r="G1006" s="3">
        <v>143</v>
      </c>
      <c r="H1006" s="3" t="s">
        <v>21</v>
      </c>
      <c r="I1006" s="3" t="s">
        <v>237</v>
      </c>
      <c r="J1006" s="3" t="s">
        <v>240</v>
      </c>
      <c r="K1006" s="3" t="s">
        <v>246</v>
      </c>
      <c r="L1006" s="3"/>
      <c r="M1006" s="3"/>
    </row>
    <row r="1007" spans="1:13" x14ac:dyDescent="0.25">
      <c r="A1007" s="3" t="s">
        <v>0</v>
      </c>
      <c r="B1007" s="3" t="s">
        <v>5</v>
      </c>
      <c r="C1007" s="3" t="s">
        <v>210</v>
      </c>
      <c r="D1007" s="3" t="s">
        <v>211</v>
      </c>
      <c r="E1007" s="3" t="s">
        <v>51</v>
      </c>
      <c r="F1007" s="3" t="s">
        <v>52</v>
      </c>
      <c r="G1007" s="3">
        <v>143</v>
      </c>
      <c r="H1007" s="3" t="s">
        <v>22</v>
      </c>
      <c r="I1007" s="3" t="s">
        <v>237</v>
      </c>
      <c r="J1007" s="3" t="s">
        <v>240</v>
      </c>
      <c r="K1007" s="3" t="s">
        <v>242</v>
      </c>
      <c r="L1007" s="3"/>
      <c r="M1007" s="3"/>
    </row>
    <row r="1008" spans="1:13" x14ac:dyDescent="0.25">
      <c r="A1008" s="3" t="s">
        <v>0</v>
      </c>
      <c r="B1008" s="3" t="s">
        <v>5</v>
      </c>
      <c r="C1008" s="3" t="s">
        <v>210</v>
      </c>
      <c r="D1008" s="3" t="s">
        <v>211</v>
      </c>
      <c r="E1008" s="3" t="s">
        <v>51</v>
      </c>
      <c r="F1008" s="3" t="s">
        <v>52</v>
      </c>
      <c r="G1008" s="3">
        <v>143</v>
      </c>
      <c r="H1008" s="3" t="s">
        <v>22</v>
      </c>
      <c r="I1008" s="3" t="s">
        <v>239</v>
      </c>
      <c r="J1008" s="3" t="s">
        <v>240</v>
      </c>
      <c r="K1008" s="3" t="s">
        <v>1998</v>
      </c>
      <c r="L1008" s="3"/>
      <c r="M1008" s="3"/>
    </row>
    <row r="1009" spans="1:13" x14ac:dyDescent="0.25">
      <c r="A1009" s="3" t="s">
        <v>0</v>
      </c>
      <c r="B1009" s="3" t="s">
        <v>5</v>
      </c>
      <c r="C1009" s="3" t="s">
        <v>212</v>
      </c>
      <c r="D1009" s="3" t="s">
        <v>213</v>
      </c>
      <c r="E1009" s="3" t="s">
        <v>51</v>
      </c>
      <c r="F1009" s="3" t="s">
        <v>52</v>
      </c>
      <c r="G1009" s="3">
        <v>91</v>
      </c>
      <c r="H1009" s="3" t="s">
        <v>22</v>
      </c>
      <c r="I1009" s="3" t="s">
        <v>237</v>
      </c>
      <c r="J1009" s="3" t="s">
        <v>240</v>
      </c>
      <c r="K1009" s="3" t="s">
        <v>246</v>
      </c>
      <c r="L1009" s="3"/>
      <c r="M1009" s="3"/>
    </row>
    <row r="1010" spans="1:13" x14ac:dyDescent="0.25">
      <c r="A1010" s="3" t="s">
        <v>0</v>
      </c>
      <c r="B1010" s="3" t="s">
        <v>5</v>
      </c>
      <c r="C1010" s="3" t="s">
        <v>212</v>
      </c>
      <c r="D1010" s="3" t="s">
        <v>213</v>
      </c>
      <c r="E1010" s="3" t="s">
        <v>51</v>
      </c>
      <c r="F1010" s="3" t="s">
        <v>52</v>
      </c>
      <c r="G1010" s="3">
        <v>91</v>
      </c>
      <c r="H1010" s="3" t="s">
        <v>21</v>
      </c>
      <c r="I1010" s="3" t="s">
        <v>237</v>
      </c>
      <c r="J1010" s="3" t="s">
        <v>240</v>
      </c>
      <c r="K1010" s="3" t="s">
        <v>246</v>
      </c>
      <c r="L1010" s="3"/>
      <c r="M1010" s="3"/>
    </row>
    <row r="1011" spans="1:13" x14ac:dyDescent="0.25">
      <c r="A1011" s="3" t="s">
        <v>0</v>
      </c>
      <c r="B1011" s="3" t="s">
        <v>5</v>
      </c>
      <c r="C1011" s="3" t="s">
        <v>212</v>
      </c>
      <c r="D1011" s="3" t="s">
        <v>213</v>
      </c>
      <c r="E1011" s="3" t="s">
        <v>51</v>
      </c>
      <c r="F1011" s="3" t="s">
        <v>52</v>
      </c>
      <c r="G1011" s="3">
        <v>91</v>
      </c>
      <c r="H1011" s="3" t="s">
        <v>21</v>
      </c>
      <c r="I1011" s="3" t="s">
        <v>239</v>
      </c>
      <c r="J1011" s="3" t="s">
        <v>240</v>
      </c>
      <c r="K1011" s="3" t="s">
        <v>1998</v>
      </c>
      <c r="L1011" s="3"/>
      <c r="M1011" s="3"/>
    </row>
    <row r="1012" spans="1:13" x14ac:dyDescent="0.25">
      <c r="A1012" s="3" t="s">
        <v>0</v>
      </c>
      <c r="B1012" s="3" t="s">
        <v>5</v>
      </c>
      <c r="C1012" s="3" t="s">
        <v>212</v>
      </c>
      <c r="D1012" s="3" t="s">
        <v>213</v>
      </c>
      <c r="E1012" s="3" t="s">
        <v>51</v>
      </c>
      <c r="F1012" s="3" t="s">
        <v>52</v>
      </c>
      <c r="G1012" s="3">
        <v>91</v>
      </c>
      <c r="H1012" s="3" t="s">
        <v>22</v>
      </c>
      <c r="I1012" s="3" t="s">
        <v>239</v>
      </c>
      <c r="J1012" s="3" t="s">
        <v>240</v>
      </c>
      <c r="K1012" s="3" t="s">
        <v>1998</v>
      </c>
      <c r="L1012" s="3"/>
      <c r="M1012" s="3"/>
    </row>
    <row r="1013" spans="1:13" x14ac:dyDescent="0.25">
      <c r="A1013" s="3" t="s">
        <v>0</v>
      </c>
      <c r="B1013" s="3" t="s">
        <v>5</v>
      </c>
      <c r="C1013" s="3" t="s">
        <v>224</v>
      </c>
      <c r="D1013" s="3" t="s">
        <v>225</v>
      </c>
      <c r="E1013" s="3" t="s">
        <v>51</v>
      </c>
      <c r="F1013" s="3" t="s">
        <v>78</v>
      </c>
      <c r="G1013" s="3">
        <v>18</v>
      </c>
      <c r="H1013" s="3" t="s">
        <v>21</v>
      </c>
      <c r="I1013" s="3" t="s">
        <v>237</v>
      </c>
      <c r="J1013" s="3" t="s">
        <v>240</v>
      </c>
      <c r="K1013" s="3" t="s">
        <v>246</v>
      </c>
      <c r="L1013" s="3"/>
      <c r="M1013" s="3"/>
    </row>
    <row r="1014" spans="1:13" x14ac:dyDescent="0.25">
      <c r="A1014" s="3" t="s">
        <v>0</v>
      </c>
      <c r="B1014" s="3" t="s">
        <v>5</v>
      </c>
      <c r="C1014" s="3" t="s">
        <v>224</v>
      </c>
      <c r="D1014" s="3" t="s">
        <v>225</v>
      </c>
      <c r="E1014" s="3" t="s">
        <v>51</v>
      </c>
      <c r="F1014" s="3" t="s">
        <v>78</v>
      </c>
      <c r="G1014" s="3">
        <v>18</v>
      </c>
      <c r="H1014" s="3" t="s">
        <v>22</v>
      </c>
      <c r="I1014" s="3" t="s">
        <v>237</v>
      </c>
      <c r="J1014" s="3" t="s">
        <v>240</v>
      </c>
      <c r="K1014" s="3" t="s">
        <v>246</v>
      </c>
      <c r="L1014" s="3"/>
      <c r="M1014" s="3"/>
    </row>
    <row r="1015" spans="1:13" x14ac:dyDescent="0.25">
      <c r="A1015" s="3" t="s">
        <v>0</v>
      </c>
      <c r="B1015" s="3" t="s">
        <v>5</v>
      </c>
      <c r="C1015" s="3" t="s">
        <v>224</v>
      </c>
      <c r="D1015" s="3" t="s">
        <v>225</v>
      </c>
      <c r="E1015" s="3" t="s">
        <v>51</v>
      </c>
      <c r="F1015" s="3" t="s">
        <v>78</v>
      </c>
      <c r="G1015" s="3">
        <v>18</v>
      </c>
      <c r="H1015" s="3" t="s">
        <v>21</v>
      </c>
      <c r="I1015" s="3" t="s">
        <v>239</v>
      </c>
      <c r="J1015" s="3" t="s">
        <v>240</v>
      </c>
      <c r="K1015" s="3" t="s">
        <v>1998</v>
      </c>
      <c r="L1015" s="3"/>
      <c r="M1015" s="3"/>
    </row>
    <row r="1016" spans="1:13" x14ac:dyDescent="0.25">
      <c r="A1016" s="3" t="s">
        <v>0</v>
      </c>
      <c r="B1016" s="3" t="s">
        <v>5</v>
      </c>
      <c r="C1016" s="3" t="s">
        <v>224</v>
      </c>
      <c r="D1016" s="3" t="s">
        <v>225</v>
      </c>
      <c r="E1016" s="3" t="s">
        <v>51</v>
      </c>
      <c r="F1016" s="3" t="s">
        <v>78</v>
      </c>
      <c r="G1016" s="3">
        <v>18</v>
      </c>
      <c r="H1016" s="3" t="s">
        <v>22</v>
      </c>
      <c r="I1016" s="3" t="s">
        <v>239</v>
      </c>
      <c r="J1016" s="3" t="s">
        <v>240</v>
      </c>
      <c r="K1016" s="3" t="s">
        <v>1998</v>
      </c>
      <c r="L1016" s="3"/>
      <c r="M1016" s="3"/>
    </row>
    <row r="1017" spans="1:13" x14ac:dyDescent="0.25">
      <c r="A1017" s="3" t="s">
        <v>0</v>
      </c>
      <c r="B1017" s="3" t="s">
        <v>5</v>
      </c>
      <c r="C1017" s="3" t="s">
        <v>214</v>
      </c>
      <c r="D1017" s="3" t="s">
        <v>215</v>
      </c>
      <c r="E1017" s="3" t="s">
        <v>51</v>
      </c>
      <c r="F1017" s="3" t="s">
        <v>52</v>
      </c>
      <c r="G1017" s="3">
        <v>44</v>
      </c>
      <c r="H1017" s="3" t="s">
        <v>22</v>
      </c>
      <c r="I1017" s="3" t="s">
        <v>239</v>
      </c>
      <c r="J1017" s="3" t="s">
        <v>240</v>
      </c>
      <c r="K1017" s="3" t="s">
        <v>1998</v>
      </c>
      <c r="L1017" s="3"/>
      <c r="M1017" s="3"/>
    </row>
    <row r="1018" spans="1:13" x14ac:dyDescent="0.25">
      <c r="A1018" s="3" t="s">
        <v>0</v>
      </c>
      <c r="B1018" s="3" t="s">
        <v>5</v>
      </c>
      <c r="C1018" s="3" t="s">
        <v>214</v>
      </c>
      <c r="D1018" s="3" t="s">
        <v>215</v>
      </c>
      <c r="E1018" s="3" t="s">
        <v>51</v>
      </c>
      <c r="F1018" s="3" t="s">
        <v>52</v>
      </c>
      <c r="G1018" s="3">
        <v>44</v>
      </c>
      <c r="H1018" s="3" t="s">
        <v>22</v>
      </c>
      <c r="I1018" s="3" t="s">
        <v>237</v>
      </c>
      <c r="J1018" s="3" t="s">
        <v>240</v>
      </c>
      <c r="K1018" s="3" t="s">
        <v>246</v>
      </c>
      <c r="L1018" s="3"/>
      <c r="M1018" s="3"/>
    </row>
    <row r="1019" spans="1:13" x14ac:dyDescent="0.25">
      <c r="A1019" s="3" t="s">
        <v>0</v>
      </c>
      <c r="B1019" s="3" t="s">
        <v>5</v>
      </c>
      <c r="C1019" s="3" t="s">
        <v>214</v>
      </c>
      <c r="D1019" s="3" t="s">
        <v>215</v>
      </c>
      <c r="E1019" s="3" t="s">
        <v>51</v>
      </c>
      <c r="F1019" s="3" t="s">
        <v>52</v>
      </c>
      <c r="G1019" s="3">
        <v>44</v>
      </c>
      <c r="H1019" s="3" t="s">
        <v>21</v>
      </c>
      <c r="I1019" s="3" t="s">
        <v>237</v>
      </c>
      <c r="J1019" s="3" t="s">
        <v>240</v>
      </c>
      <c r="K1019" s="3" t="s">
        <v>246</v>
      </c>
      <c r="L1019" s="3"/>
      <c r="M1019" s="3"/>
    </row>
    <row r="1020" spans="1:13" x14ac:dyDescent="0.25">
      <c r="A1020" s="3" t="s">
        <v>0</v>
      </c>
      <c r="B1020" s="3" t="s">
        <v>5</v>
      </c>
      <c r="C1020" s="3" t="s">
        <v>214</v>
      </c>
      <c r="D1020" s="3" t="s">
        <v>215</v>
      </c>
      <c r="E1020" s="3" t="s">
        <v>51</v>
      </c>
      <c r="F1020" s="3" t="s">
        <v>52</v>
      </c>
      <c r="G1020" s="3">
        <v>44</v>
      </c>
      <c r="H1020" s="3" t="s">
        <v>21</v>
      </c>
      <c r="I1020" s="3" t="s">
        <v>239</v>
      </c>
      <c r="J1020" s="3" t="s">
        <v>240</v>
      </c>
      <c r="K1020" s="3" t="s">
        <v>1998</v>
      </c>
      <c r="L1020" s="3"/>
      <c r="M1020" s="3"/>
    </row>
    <row r="1021" spans="1:13" x14ac:dyDescent="0.25">
      <c r="A1021" s="3" t="s">
        <v>0</v>
      </c>
      <c r="B1021" s="3" t="s">
        <v>5</v>
      </c>
      <c r="C1021" s="3" t="s">
        <v>226</v>
      </c>
      <c r="D1021" s="3" t="s">
        <v>227</v>
      </c>
      <c r="E1021" s="3" t="s">
        <v>51</v>
      </c>
      <c r="F1021" s="3" t="s">
        <v>52</v>
      </c>
      <c r="G1021" s="3">
        <v>70</v>
      </c>
      <c r="H1021" s="3" t="s">
        <v>22</v>
      </c>
      <c r="I1021" s="3" t="s">
        <v>237</v>
      </c>
      <c r="J1021" s="3" t="s">
        <v>240</v>
      </c>
      <c r="K1021" s="3" t="s">
        <v>246</v>
      </c>
      <c r="L1021" s="3"/>
      <c r="M1021" s="3"/>
    </row>
    <row r="1022" spans="1:13" x14ac:dyDescent="0.25">
      <c r="A1022" s="3" t="s">
        <v>0</v>
      </c>
      <c r="B1022" s="3" t="s">
        <v>5</v>
      </c>
      <c r="C1022" s="3" t="s">
        <v>226</v>
      </c>
      <c r="D1022" s="3" t="s">
        <v>227</v>
      </c>
      <c r="E1022" s="3" t="s">
        <v>51</v>
      </c>
      <c r="F1022" s="3" t="s">
        <v>52</v>
      </c>
      <c r="G1022" s="3">
        <v>70</v>
      </c>
      <c r="H1022" s="3" t="s">
        <v>21</v>
      </c>
      <c r="I1022" s="3" t="s">
        <v>239</v>
      </c>
      <c r="J1022" s="3" t="s">
        <v>240</v>
      </c>
      <c r="K1022" s="3" t="s">
        <v>246</v>
      </c>
      <c r="L1022" s="3"/>
      <c r="M1022" s="3"/>
    </row>
    <row r="1023" spans="1:13" x14ac:dyDescent="0.25">
      <c r="A1023" s="3" t="s">
        <v>0</v>
      </c>
      <c r="B1023" s="3" t="s">
        <v>5</v>
      </c>
      <c r="C1023" s="3" t="s">
        <v>226</v>
      </c>
      <c r="D1023" s="3" t="s">
        <v>227</v>
      </c>
      <c r="E1023" s="3" t="s">
        <v>51</v>
      </c>
      <c r="F1023" s="3" t="s">
        <v>52</v>
      </c>
      <c r="G1023" s="3">
        <v>70</v>
      </c>
      <c r="H1023" s="3" t="s">
        <v>22</v>
      </c>
      <c r="I1023" s="3" t="s">
        <v>239</v>
      </c>
      <c r="J1023" s="3" t="s">
        <v>240</v>
      </c>
      <c r="K1023" s="3" t="s">
        <v>1998</v>
      </c>
      <c r="L1023" s="3"/>
      <c r="M1023" s="3"/>
    </row>
    <row r="1024" spans="1:13" x14ac:dyDescent="0.25">
      <c r="A1024" s="3" t="s">
        <v>0</v>
      </c>
      <c r="B1024" s="3" t="s">
        <v>5</v>
      </c>
      <c r="C1024" s="3" t="s">
        <v>226</v>
      </c>
      <c r="D1024" s="3" t="s">
        <v>227</v>
      </c>
      <c r="E1024" s="3" t="s">
        <v>51</v>
      </c>
      <c r="F1024" s="3" t="s">
        <v>52</v>
      </c>
      <c r="G1024" s="3">
        <v>70</v>
      </c>
      <c r="H1024" s="3" t="s">
        <v>21</v>
      </c>
      <c r="I1024" s="3" t="s">
        <v>237</v>
      </c>
      <c r="J1024" s="3" t="s">
        <v>240</v>
      </c>
      <c r="K1024" s="3" t="s">
        <v>243</v>
      </c>
      <c r="L1024" s="3"/>
      <c r="M1024" s="3"/>
    </row>
    <row r="1025" spans="1:13" x14ac:dyDescent="0.25">
      <c r="A1025" s="3" t="s">
        <v>0</v>
      </c>
      <c r="B1025" s="3" t="s">
        <v>6</v>
      </c>
      <c r="C1025" s="3" t="s">
        <v>228</v>
      </c>
      <c r="D1025" s="3" t="s">
        <v>229</v>
      </c>
      <c r="E1025" s="3" t="s">
        <v>51</v>
      </c>
      <c r="F1025" s="3" t="s">
        <v>52</v>
      </c>
      <c r="G1025" s="3">
        <v>109</v>
      </c>
      <c r="H1025" s="3" t="s">
        <v>21</v>
      </c>
      <c r="I1025" s="3" t="s">
        <v>239</v>
      </c>
      <c r="J1025" s="3" t="s">
        <v>240</v>
      </c>
      <c r="K1025" s="3" t="s">
        <v>1998</v>
      </c>
      <c r="L1025" s="3"/>
      <c r="M1025" s="3"/>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33"/>
  <sheetViews>
    <sheetView zoomScale="85" zoomScaleNormal="85" workbookViewId="0">
      <selection activeCell="P20" sqref="P20"/>
    </sheetView>
  </sheetViews>
  <sheetFormatPr defaultRowHeight="15" x14ac:dyDescent="0.25"/>
  <cols>
    <col min="1" max="1" width="30.7109375" customWidth="1"/>
    <col min="2" max="2" width="18.42578125" customWidth="1"/>
    <col min="3" max="3" width="19.85546875" customWidth="1"/>
    <col min="4" max="4" width="18.42578125" customWidth="1"/>
    <col min="5" max="5" width="19.85546875" customWidth="1"/>
    <col min="6" max="6" width="0.140625" customWidth="1"/>
    <col min="7" max="7" width="19.85546875" bestFit="1" customWidth="1"/>
    <col min="8" max="8" width="18.42578125" bestFit="1" customWidth="1"/>
    <col min="9" max="9" width="8.85546875" customWidth="1"/>
    <col min="10" max="10" width="2" customWidth="1"/>
    <col min="11" max="11" width="1.140625" customWidth="1"/>
    <col min="12" max="12" width="9.85546875" customWidth="1"/>
  </cols>
  <sheetData>
    <row r="1" spans="1:12" ht="21" x14ac:dyDescent="0.35">
      <c r="A1" s="17" t="s">
        <v>1128</v>
      </c>
    </row>
    <row r="3" spans="1:12" x14ac:dyDescent="0.25">
      <c r="A3" s="4" t="s">
        <v>1124</v>
      </c>
      <c r="B3" s="4" t="s">
        <v>31</v>
      </c>
      <c r="G3" s="145" t="s">
        <v>1125</v>
      </c>
      <c r="H3" s="145"/>
      <c r="I3" s="145"/>
    </row>
    <row r="4" spans="1:12" x14ac:dyDescent="0.25">
      <c r="B4" s="3" t="s">
        <v>338</v>
      </c>
      <c r="D4" s="3" t="s">
        <v>333</v>
      </c>
      <c r="F4" s="3" t="s">
        <v>29</v>
      </c>
      <c r="G4" s="146"/>
      <c r="H4" s="146"/>
      <c r="I4" s="146"/>
    </row>
    <row r="5" spans="1:12" x14ac:dyDescent="0.25">
      <c r="A5" s="4" t="s">
        <v>1123</v>
      </c>
      <c r="B5" s="3" t="s">
        <v>240</v>
      </c>
      <c r="C5" s="3" t="s">
        <v>238</v>
      </c>
      <c r="D5" s="3" t="s">
        <v>240</v>
      </c>
      <c r="E5" s="3" t="s">
        <v>238</v>
      </c>
      <c r="G5" s="30" t="s">
        <v>240</v>
      </c>
      <c r="H5" s="30" t="s">
        <v>238</v>
      </c>
      <c r="I5" s="31" t="s">
        <v>1126</v>
      </c>
      <c r="J5" t="s">
        <v>1123</v>
      </c>
      <c r="K5" s="32" t="s">
        <v>1130</v>
      </c>
      <c r="L5" s="32"/>
    </row>
    <row r="6" spans="1:12" x14ac:dyDescent="0.25">
      <c r="A6" s="5" t="s">
        <v>241</v>
      </c>
      <c r="B6" s="6">
        <v>11</v>
      </c>
      <c r="C6" s="6">
        <v>4</v>
      </c>
      <c r="D6" s="6">
        <v>9</v>
      </c>
      <c r="E6" s="6">
        <v>1</v>
      </c>
      <c r="F6" s="6">
        <v>25</v>
      </c>
      <c r="G6" s="18">
        <f>GETPIVOTDATA("Priority",$A$3,"Sex","Female","Period","Before Displacement","Livelihood","Fishing")+GETPIVOTDATA("Priority",$A$3,"Sex","Male","Period","Before Displacement","Livelihood","Fishing")</f>
        <v>20</v>
      </c>
      <c r="H6" s="18">
        <f>GETPIVOTDATA("Priority",$A$3,"Sex","Female","Period","After Displacement","Livelihood","Fishing")+GETPIVOTDATA("Priority",$A$3,"Sex","Male","Period","After Displacement","Livelihood","Fishing")</f>
        <v>5</v>
      </c>
      <c r="I6" s="27">
        <f>(H6-G6)/G6</f>
        <v>-0.75</v>
      </c>
      <c r="J6" s="21" t="s">
        <v>241</v>
      </c>
      <c r="K6">
        <f t="shared" ref="K6:K17" si="0">H6</f>
        <v>5</v>
      </c>
    </row>
    <row r="7" spans="1:12" x14ac:dyDescent="0.25">
      <c r="A7" s="5" t="s">
        <v>245</v>
      </c>
      <c r="B7" s="6">
        <v>3</v>
      </c>
      <c r="C7" s="6">
        <v>7</v>
      </c>
      <c r="D7" s="6">
        <v>2</v>
      </c>
      <c r="E7" s="6">
        <v>10</v>
      </c>
      <c r="F7" s="6">
        <v>22</v>
      </c>
      <c r="G7" s="18">
        <f>GETPIVOTDATA("Priority",$A$3,"Sex","Female","Period","Before Displacement","Livelihood","Handicrafts")+GETPIVOTDATA("Priority",$A$3,"Sex","Male","Period","Before Displacement","Livelihood","Handicrafts")</f>
        <v>5</v>
      </c>
      <c r="H7" s="18">
        <f>GETPIVOTDATA("Priority",$A$3,"Sex","Female","Period","After Displacement","Livelihood","Handicrafts")+GETPIVOTDATA("Priority",$A$3,"Sex","Male","Period","After Displacement","Livelihood","Handicrafts")</f>
        <v>17</v>
      </c>
      <c r="I7" s="27">
        <f>(H7-G7)/G7</f>
        <v>2.4</v>
      </c>
      <c r="J7" s="21" t="s">
        <v>245</v>
      </c>
      <c r="K7">
        <f t="shared" si="0"/>
        <v>17</v>
      </c>
    </row>
    <row r="8" spans="1:12" x14ac:dyDescent="0.25">
      <c r="A8" s="5" t="s">
        <v>246</v>
      </c>
      <c r="B8" s="6">
        <v>67</v>
      </c>
      <c r="C8" s="6">
        <v>77</v>
      </c>
      <c r="D8" s="6">
        <v>50</v>
      </c>
      <c r="E8" s="6">
        <v>44</v>
      </c>
      <c r="F8" s="6">
        <v>238</v>
      </c>
      <c r="G8" s="18">
        <f>GETPIVOTDATA("Priority",$A$3,"Sex","Female","Period","Before Displacement","Livelihood","Livestock")+GETPIVOTDATA("Priority",$A$3,"Sex","Male","Period","Before Displacement","Livelihood","Livestock")</f>
        <v>117</v>
      </c>
      <c r="H8" s="18">
        <f>GETPIVOTDATA("Priority",$A$3,"Sex","Female","Period","After Displacement","Livelihood","Livestock")+GETPIVOTDATA("Priority",$A$3,"Sex","Male","Period","After Displacement","Livelihood","Livestock")</f>
        <v>121</v>
      </c>
      <c r="I8" s="27">
        <f>(H8-G8)/G8</f>
        <v>3.4188034188034191E-2</v>
      </c>
      <c r="J8" s="21" t="s">
        <v>246</v>
      </c>
      <c r="K8">
        <f t="shared" si="0"/>
        <v>121</v>
      </c>
    </row>
    <row r="9" spans="1:12" x14ac:dyDescent="0.25">
      <c r="A9" s="5" t="s">
        <v>248</v>
      </c>
      <c r="B9" s="6"/>
      <c r="C9" s="6">
        <v>3</v>
      </c>
      <c r="D9" s="6"/>
      <c r="E9" s="6">
        <v>1</v>
      </c>
      <c r="F9" s="6">
        <v>4</v>
      </c>
      <c r="G9" s="18">
        <f>GETPIVOTDATA("Priority",$A$3,"Sex","Female","Period","Before Displacement","Livelihood","Manucfacturing (Non Food)")+GETPIVOTDATA("Priority",$A$3,"Sex","Male","Period","Before Displacement","Livelihood","Manucfacturing (Non Food)")</f>
        <v>0</v>
      </c>
      <c r="H9" s="18">
        <f>GETPIVOTDATA("Priority",$A$3,"Sex","Female","Period","After Displacement","Livelihood","Manucfacturing (Non Food)")+GETPIVOTDATA("Priority",$A$3,"Sex","Male","Period","After Displacement","Livelihood","Manucfacturing (Non Food)")</f>
        <v>4</v>
      </c>
      <c r="I9" s="127" t="s">
        <v>235</v>
      </c>
      <c r="J9" s="21" t="s">
        <v>248</v>
      </c>
      <c r="K9">
        <f t="shared" si="0"/>
        <v>4</v>
      </c>
    </row>
    <row r="10" spans="1:12" x14ac:dyDescent="0.25">
      <c r="A10" s="5" t="s">
        <v>244</v>
      </c>
      <c r="B10" s="6">
        <v>1</v>
      </c>
      <c r="C10" s="6">
        <v>3</v>
      </c>
      <c r="D10" s="6">
        <v>1</v>
      </c>
      <c r="E10" s="6"/>
      <c r="F10" s="6">
        <v>5</v>
      </c>
      <c r="G10" s="18">
        <f>GETPIVOTDATA("Priority",$A$3,"Sex","Female","Period","Before Displacement","Livelihood","Manufacturing (Food processing)")+GETPIVOTDATA("Priority",$A$3,"Sex","Male","Period","Before Displacement","Livelihood","Manufacturing (Food processing)")</f>
        <v>2</v>
      </c>
      <c r="H10" s="18">
        <f>GETPIVOTDATA("Priority",$A$3,"Sex","Female","Period","After Displacement","Livelihood","Manufacturing (Food processing)")+GETPIVOTDATA("Priority",$A$3,"Sex","Male","Period","After Displacement","Livelihood","Manufacturing (Food processing)")</f>
        <v>3</v>
      </c>
      <c r="I10" s="27">
        <f t="shared" ref="I10:I18" si="1">(H10-G10)/G10</f>
        <v>0.5</v>
      </c>
      <c r="J10" s="21" t="s">
        <v>244</v>
      </c>
      <c r="K10">
        <f t="shared" si="0"/>
        <v>3</v>
      </c>
    </row>
    <row r="11" spans="1:12" x14ac:dyDescent="0.25">
      <c r="A11" s="5" t="s">
        <v>242</v>
      </c>
      <c r="B11" s="6"/>
      <c r="C11" s="6"/>
      <c r="D11" s="6">
        <v>12</v>
      </c>
      <c r="E11" s="6">
        <v>28</v>
      </c>
      <c r="F11" s="6">
        <v>40</v>
      </c>
      <c r="G11" s="18">
        <f>GETPIVOTDATA("Priority",$A$3,"Sex","Female","Period","Before Displacement","Livelihood","Mining")+GETPIVOTDATA("Priority",$A$3,"Sex","Male","Period","Before Displacement","Livelihood","Mining")</f>
        <v>12</v>
      </c>
      <c r="H11" s="18">
        <f>GETPIVOTDATA("Priority",$A$3,"Sex","Female","Period","After Displacement","Livelihood","Mining")+GETPIVOTDATA("Priority",$A$3,"Sex","Male","Period","After Displacement","Livelihood","Mining")</f>
        <v>28</v>
      </c>
      <c r="I11" s="27">
        <f t="shared" si="1"/>
        <v>1.3333333333333333</v>
      </c>
      <c r="J11" s="21" t="s">
        <v>242</v>
      </c>
      <c r="K11">
        <f t="shared" si="0"/>
        <v>28</v>
      </c>
    </row>
    <row r="12" spans="1:12" x14ac:dyDescent="0.25">
      <c r="A12" s="5" t="s">
        <v>247</v>
      </c>
      <c r="B12" s="6">
        <v>2</v>
      </c>
      <c r="C12" s="6">
        <v>17</v>
      </c>
      <c r="D12" s="6">
        <v>2</v>
      </c>
      <c r="E12" s="6">
        <v>7</v>
      </c>
      <c r="F12" s="6">
        <v>28</v>
      </c>
      <c r="G12" s="18">
        <f>GETPIVOTDATA("Priority",$A$3,"Sex","Female","Period","Before Displacement","Livelihood","None")+GETPIVOTDATA("Priority",$A$3,"Sex","Male","Period","Before Displacement","Livelihood","None")</f>
        <v>4</v>
      </c>
      <c r="H12" s="18">
        <f>GETPIVOTDATA("Priority",$A$3,"Sex","Female","Period","After Displacement","Livelihood","None")+GETPIVOTDATA("Priority",$A$3,"Sex","Male","Period","After Displacement","Livelihood","None")</f>
        <v>24</v>
      </c>
      <c r="I12" s="27">
        <f t="shared" si="1"/>
        <v>5</v>
      </c>
      <c r="J12" s="21" t="s">
        <v>247</v>
      </c>
      <c r="K12">
        <f t="shared" si="0"/>
        <v>24</v>
      </c>
    </row>
    <row r="13" spans="1:12" x14ac:dyDescent="0.25">
      <c r="A13" s="5" t="s">
        <v>1</v>
      </c>
      <c r="B13" s="6">
        <v>3</v>
      </c>
      <c r="C13" s="6">
        <v>4</v>
      </c>
      <c r="D13" s="6">
        <v>2</v>
      </c>
      <c r="E13" s="6">
        <v>12</v>
      </c>
      <c r="F13" s="6">
        <v>21</v>
      </c>
      <c r="G13" s="18">
        <f>GETPIVOTDATA("Priority",$A$3,"Sex","Female","Period","Before Displacement","Livelihood","Other")+GETPIVOTDATA("Priority",$A$3,"Sex","Male","Period","Before Displacement","Livelihood","Other")</f>
        <v>5</v>
      </c>
      <c r="H13" s="18">
        <f>GETPIVOTDATA("Priority",$A$3,"Sex","Female","Period","After Displacement","Livelihood","Other")+GETPIVOTDATA("Priority",$A$3,"Sex","Male","Period","After Displacement","Livelihood","Other")</f>
        <v>16</v>
      </c>
      <c r="I13" s="27">
        <f t="shared" si="1"/>
        <v>2.2000000000000002</v>
      </c>
      <c r="J13" s="21" t="s">
        <v>1</v>
      </c>
      <c r="K13">
        <f t="shared" si="0"/>
        <v>16</v>
      </c>
    </row>
    <row r="14" spans="1:12" x14ac:dyDescent="0.25">
      <c r="A14" s="5" t="s">
        <v>243</v>
      </c>
      <c r="B14" s="6">
        <v>20</v>
      </c>
      <c r="C14" s="6">
        <v>25</v>
      </c>
      <c r="D14" s="6">
        <v>9</v>
      </c>
      <c r="E14" s="6">
        <v>5</v>
      </c>
      <c r="F14" s="6">
        <v>59</v>
      </c>
      <c r="G14" s="18">
        <f>GETPIVOTDATA("Priority",$A$3,"Sex","Female","Period","Before Displacement","Livelihood","Trade (buying and selling)")+GETPIVOTDATA("Priority",$A$3,"Sex","Male","Period","Before Displacement","Livelihood","Trade (buying and selling)")</f>
        <v>29</v>
      </c>
      <c r="H14" s="18">
        <f>GETPIVOTDATA("Priority",$A$3,"Sex","Female","Period","After Displacement","Livelihood","Trade (buying and selling)")+GETPIVOTDATA("Priority",$A$3,"Sex","Male","Period","After Displacement","Livelihood","Trade (buying and selling)")</f>
        <v>30</v>
      </c>
      <c r="I14" s="27">
        <f t="shared" si="1"/>
        <v>3.4482758620689655E-2</v>
      </c>
      <c r="J14" s="21" t="s">
        <v>243</v>
      </c>
      <c r="K14">
        <f t="shared" si="0"/>
        <v>30</v>
      </c>
    </row>
    <row r="15" spans="1:12" x14ac:dyDescent="0.25">
      <c r="A15" s="5" t="s">
        <v>1997</v>
      </c>
      <c r="B15" s="6">
        <v>29</v>
      </c>
      <c r="C15" s="6">
        <v>80</v>
      </c>
      <c r="D15" s="6">
        <v>42</v>
      </c>
      <c r="E15" s="6">
        <v>107</v>
      </c>
      <c r="F15" s="6">
        <v>258</v>
      </c>
      <c r="G15" s="18">
        <f>GETPIVOTDATA("Priority",$A$3,"Sex","Female","Period","Before Displacement","Livelihood","Daily wage worker")+GETPIVOTDATA("Priority",$A$3,"Sex","Male","Period","Before Displacement","Livelihood","Daily wage worker")</f>
        <v>71</v>
      </c>
      <c r="H15" s="18">
        <f>GETPIVOTDATA("Priority",$A$3,"Sex","Female","Period","After Displacement","Livelihood","Daily wage worker")+GETPIVOTDATA("Priority",$A$3,"Sex","Male","Period","After Displacement","Livelihood","Daily wage worker")</f>
        <v>187</v>
      </c>
      <c r="I15" s="27">
        <f t="shared" si="1"/>
        <v>1.6338028169014085</v>
      </c>
      <c r="J15" s="21" t="s">
        <v>1997</v>
      </c>
      <c r="K15">
        <f t="shared" si="0"/>
        <v>187</v>
      </c>
    </row>
    <row r="16" spans="1:12" ht="14.25" customHeight="1" x14ac:dyDescent="0.25">
      <c r="A16" s="5" t="s">
        <v>1998</v>
      </c>
      <c r="B16" s="6">
        <v>87</v>
      </c>
      <c r="C16" s="6">
        <v>21</v>
      </c>
      <c r="D16" s="6">
        <v>93</v>
      </c>
      <c r="E16" s="6">
        <v>22</v>
      </c>
      <c r="F16" s="6">
        <v>223</v>
      </c>
      <c r="G16" s="18">
        <f>GETPIVOTDATA("Priority",$A$3,"Sex","Female","Period","Before Displacement","Livelihood","Farming by own land")+GETPIVOTDATA("Priority",$A$3,"Sex","Male","Period","Before Displacement","Livelihood","Farming by own land")</f>
        <v>180</v>
      </c>
      <c r="H16" s="18">
        <f>GETPIVOTDATA("Priority",$A$3,"Sex","Female","Period","After Displacement","Livelihood","Farming by own land")+GETPIVOTDATA("Priority",$A$3,"Sex","Male","Period","After Displacement","Livelihood","Farming by own land")</f>
        <v>43</v>
      </c>
      <c r="I16" s="27">
        <f t="shared" si="1"/>
        <v>-0.76111111111111107</v>
      </c>
      <c r="J16" s="21" t="s">
        <v>1998</v>
      </c>
      <c r="K16">
        <f t="shared" si="0"/>
        <v>43</v>
      </c>
    </row>
    <row r="17" spans="1:11" ht="18.75" customHeight="1" x14ac:dyDescent="0.25">
      <c r="A17" s="5" t="s">
        <v>1999</v>
      </c>
      <c r="B17" s="6">
        <v>3</v>
      </c>
      <c r="C17" s="6">
        <v>8</v>
      </c>
      <c r="D17" s="6">
        <v>2</v>
      </c>
      <c r="E17" s="6">
        <v>16</v>
      </c>
      <c r="F17" s="6">
        <v>29</v>
      </c>
      <c r="G17" s="18">
        <f>GETPIVOTDATA("Priority",$A$3,"Sex","Female","Period","Before Displacement","Livelihood","Farming by Land Tenancy")+GETPIVOTDATA("Priority",$A$3,"Sex","Male","Period","Before Displacement","Livelihood","Farming by Land Tenancy")</f>
        <v>5</v>
      </c>
      <c r="H17" s="18">
        <f>GETPIVOTDATA("Priority",$A$3,"Sex","Female","Period","After Displacement","Livelihood","Farming by Land Tenancy")+GETPIVOTDATA("Priority",$A$3,"Sex","Male","Period","After Displacement","Livelihood","Farming by Land Tenancy")</f>
        <v>24</v>
      </c>
      <c r="I17" s="27">
        <f t="shared" si="1"/>
        <v>3.8</v>
      </c>
      <c r="J17" t="s">
        <v>1999</v>
      </c>
      <c r="K17">
        <f t="shared" si="0"/>
        <v>24</v>
      </c>
    </row>
    <row r="18" spans="1:11" x14ac:dyDescent="0.25">
      <c r="A18" s="5" t="s">
        <v>32</v>
      </c>
      <c r="B18" s="6">
        <v>30</v>
      </c>
      <c r="C18" s="6">
        <v>7</v>
      </c>
      <c r="D18" s="6">
        <v>32</v>
      </c>
      <c r="E18" s="6">
        <v>3</v>
      </c>
      <c r="F18" s="6">
        <v>72</v>
      </c>
      <c r="G18" s="18">
        <f>GETPIVOTDATA("Priority",$A$3,"Sex","Female","Period","Before Displacement","Livelihood","(blank)")+GETPIVOTDATA("Priority",$A$3,"Sex","Male","Period","Before Displacement","Livelihood","(blank)")</f>
        <v>62</v>
      </c>
      <c r="H18" s="18">
        <f>GETPIVOTDATA("Priority",$A$3,"Sex","Female","Period","After Displacement","Livelihood",)+GETPIVOTDATA("Priority",$A$3,"Sex","Male","Period","After Displacement","Livelihood",)</f>
        <v>10</v>
      </c>
      <c r="I18" s="27">
        <f t="shared" si="1"/>
        <v>-0.83870967741935487</v>
      </c>
      <c r="J18" t="s">
        <v>32</v>
      </c>
      <c r="K18">
        <v>10</v>
      </c>
    </row>
    <row r="19" spans="1:11" x14ac:dyDescent="0.25">
      <c r="A19" s="5" t="s">
        <v>29</v>
      </c>
      <c r="B19" s="6">
        <v>256</v>
      </c>
      <c r="C19" s="6">
        <v>256</v>
      </c>
      <c r="D19" s="6">
        <v>256</v>
      </c>
      <c r="E19" s="6">
        <v>256</v>
      </c>
      <c r="F19" s="6">
        <v>1024</v>
      </c>
    </row>
    <row r="23" spans="1:11" x14ac:dyDescent="0.25">
      <c r="A23" s="21"/>
      <c r="B23" s="22"/>
      <c r="C23" s="22"/>
      <c r="D23" s="22"/>
      <c r="E23" s="22"/>
    </row>
    <row r="24" spans="1:11" x14ac:dyDescent="0.25">
      <c r="A24" s="21"/>
      <c r="B24" s="22"/>
      <c r="C24" s="22"/>
      <c r="D24" s="22"/>
      <c r="E24" s="22"/>
    </row>
    <row r="25" spans="1:11" x14ac:dyDescent="0.25">
      <c r="A25" s="21"/>
      <c r="B25" s="22"/>
      <c r="C25" s="22"/>
      <c r="D25" s="22"/>
      <c r="E25" s="22"/>
    </row>
    <row r="26" spans="1:11" x14ac:dyDescent="0.25">
      <c r="A26" s="21"/>
      <c r="B26" s="22"/>
      <c r="C26" s="22"/>
      <c r="D26" s="22"/>
      <c r="E26" s="22"/>
    </row>
    <row r="27" spans="1:11" x14ac:dyDescent="0.25">
      <c r="A27" s="21"/>
      <c r="B27" s="22"/>
      <c r="C27" s="22"/>
      <c r="D27" s="22"/>
      <c r="E27" s="22"/>
    </row>
    <row r="28" spans="1:11" x14ac:dyDescent="0.25">
      <c r="A28" s="21"/>
      <c r="B28" s="22"/>
      <c r="C28" s="22"/>
      <c r="D28" s="22"/>
      <c r="E28" s="22"/>
    </row>
    <row r="29" spans="1:11" x14ac:dyDescent="0.25">
      <c r="A29" s="21"/>
      <c r="B29" s="22"/>
      <c r="C29" s="22"/>
      <c r="D29" s="22"/>
      <c r="E29" s="22"/>
    </row>
    <row r="30" spans="1:11" x14ac:dyDescent="0.25">
      <c r="A30" s="21"/>
      <c r="B30" s="22"/>
      <c r="C30" s="22"/>
      <c r="D30" s="22"/>
      <c r="E30" s="22"/>
    </row>
    <row r="31" spans="1:11" x14ac:dyDescent="0.25">
      <c r="A31" s="21"/>
      <c r="B31" s="22"/>
      <c r="C31" s="22"/>
      <c r="D31" s="22"/>
      <c r="E31" s="22"/>
    </row>
    <row r="32" spans="1:11" x14ac:dyDescent="0.25">
      <c r="A32" s="21"/>
      <c r="B32" s="22"/>
      <c r="C32" s="22"/>
      <c r="D32" s="22"/>
      <c r="E32" s="22"/>
    </row>
    <row r="33" spans="1:5" x14ac:dyDescent="0.25">
      <c r="A33" s="21"/>
      <c r="B33" s="22"/>
      <c r="C33" s="22"/>
      <c r="D33" s="22"/>
      <c r="E33" s="22"/>
    </row>
  </sheetData>
  <mergeCells count="1">
    <mergeCell ref="G3:I4"/>
  </mergeCells>
  <pageMargins left="0.7" right="0.7" top="0.75" bottom="0.75" header="0.3" footer="0.3"/>
  <pageSetup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iconSet" priority="30" id="{B58F6BD4-7D43-4AB0-B57E-78904D55EE81}">
            <x14:iconSet iconSet="3Arrows" custom="1">
              <x14:cfvo type="percent">
                <xm:f>0</xm:f>
              </x14:cfvo>
              <x14:cfvo type="num">
                <xm:f>0</xm:f>
              </x14:cfvo>
              <x14:cfvo type="formula">
                <xm:f>$G$6</xm:f>
              </x14:cfvo>
              <x14:cfIcon iconSet="3Arrows" iconId="0"/>
              <x14:cfIcon iconSet="3Arrows" iconId="0"/>
              <x14:cfIcon iconSet="3Arrows" iconId="2"/>
            </x14:iconSet>
          </x14:cfRule>
          <xm:sqref>H6</xm:sqref>
        </x14:conditionalFormatting>
        <x14:conditionalFormatting xmlns:xm="http://schemas.microsoft.com/office/excel/2006/main">
          <x14:cfRule type="iconSet" priority="27" id="{D2DE17BD-0DA5-4981-BB7D-EA17518290F6}">
            <x14:iconSet iconSet="3Arrows" custom="1">
              <x14:cfvo type="percent">
                <xm:f>0</xm:f>
              </x14:cfvo>
              <x14:cfvo type="num">
                <xm:f>0</xm:f>
              </x14:cfvo>
              <x14:cfvo type="formula">
                <xm:f>$G$7</xm:f>
              </x14:cfvo>
              <x14:cfIcon iconSet="3Arrows" iconId="0"/>
              <x14:cfIcon iconSet="3Arrows" iconId="0"/>
              <x14:cfIcon iconSet="3Arrows" iconId="2"/>
            </x14:iconSet>
          </x14:cfRule>
          <x14:cfRule type="iconSet" priority="29" id="{59E76302-83EC-424D-9E88-C189BAE47691}">
            <x14:iconSet iconSet="3Arrows" custom="1">
              <x14:cfvo type="percent">
                <xm:f>0</xm:f>
              </x14:cfvo>
              <x14:cfvo type="num">
                <xm:f>0</xm:f>
              </x14:cfvo>
              <x14:cfvo type="formula">
                <xm:f>$G$7</xm:f>
              </x14:cfvo>
              <x14:cfIcon iconSet="3Arrows" iconId="0"/>
              <x14:cfIcon iconSet="3Arrows" iconId="0"/>
              <x14:cfIcon iconSet="3Arrows" iconId="2"/>
            </x14:iconSet>
          </x14:cfRule>
          <xm:sqref>H7</xm:sqref>
        </x14:conditionalFormatting>
        <x14:conditionalFormatting xmlns:xm="http://schemas.microsoft.com/office/excel/2006/main">
          <x14:cfRule type="iconSet" priority="25" id="{2D2FB6B8-32A9-4D8E-9A40-E4B42B443AB3}">
            <x14:iconSet iconSet="3Arrows" custom="1">
              <x14:cfvo type="percent">
                <xm:f>0</xm:f>
              </x14:cfvo>
              <x14:cfvo type="num">
                <xm:f>0</xm:f>
              </x14:cfvo>
              <x14:cfvo type="formula">
                <xm:f>$G$8</xm:f>
              </x14:cfvo>
              <x14:cfIcon iconSet="3Arrows" iconId="0"/>
              <x14:cfIcon iconSet="3Arrows" iconId="0"/>
              <x14:cfIcon iconSet="3Arrows" iconId="2"/>
            </x14:iconSet>
          </x14:cfRule>
          <x14:cfRule type="iconSet" priority="26" id="{E56A7BD3-6729-416E-AEE8-980EC77DC049}">
            <x14:iconSet iconSet="3Arrows" custom="1">
              <x14:cfvo type="percent">
                <xm:f>0</xm:f>
              </x14:cfvo>
              <x14:cfvo type="num">
                <xm:f>0</xm:f>
              </x14:cfvo>
              <x14:cfvo type="formula">
                <xm:f>$G$7</xm:f>
              </x14:cfvo>
              <x14:cfIcon iconSet="3Arrows" iconId="0"/>
              <x14:cfIcon iconSet="3Arrows" iconId="0"/>
              <x14:cfIcon iconSet="3Arrows" iconId="2"/>
            </x14:iconSet>
          </x14:cfRule>
          <xm:sqref>H8</xm:sqref>
        </x14:conditionalFormatting>
        <x14:conditionalFormatting xmlns:xm="http://schemas.microsoft.com/office/excel/2006/main">
          <x14:cfRule type="iconSet" priority="23" id="{2DB12F75-4857-4C7A-99BE-E5BFA446CC95}">
            <x14:iconSet iconSet="3Arrows" custom="1">
              <x14:cfvo type="percent">
                <xm:f>0</xm:f>
              </x14:cfvo>
              <x14:cfvo type="num">
                <xm:f>0</xm:f>
              </x14:cfvo>
              <x14:cfvo type="formula">
                <xm:f>$G$9</xm:f>
              </x14:cfvo>
              <x14:cfIcon iconSet="3Arrows" iconId="0"/>
              <x14:cfIcon iconSet="3Arrows" iconId="0"/>
              <x14:cfIcon iconSet="3Arrows" iconId="2"/>
            </x14:iconSet>
          </x14:cfRule>
          <x14:cfRule type="iconSet" priority="24" id="{23D147B3-F0F9-4BCD-8E1C-94822505151F}">
            <x14:iconSet iconSet="3Arrows" custom="1">
              <x14:cfvo type="percent">
                <xm:f>0</xm:f>
              </x14:cfvo>
              <x14:cfvo type="num">
                <xm:f>0</xm:f>
              </x14:cfvo>
              <x14:cfvo type="formula">
                <xm:f>$G$7</xm:f>
              </x14:cfvo>
              <x14:cfIcon iconSet="3Arrows" iconId="0"/>
              <x14:cfIcon iconSet="3Arrows" iconId="0"/>
              <x14:cfIcon iconSet="3Arrows" iconId="2"/>
            </x14:iconSet>
          </x14:cfRule>
          <xm:sqref>H9</xm:sqref>
        </x14:conditionalFormatting>
        <x14:conditionalFormatting xmlns:xm="http://schemas.microsoft.com/office/excel/2006/main">
          <x14:cfRule type="iconSet" priority="21" id="{8F3A61DC-790B-4151-9DFA-D887CB40FA26}">
            <x14:iconSet iconSet="3Arrows" custom="1">
              <x14:cfvo type="percent">
                <xm:f>0</xm:f>
              </x14:cfvo>
              <x14:cfvo type="num">
                <xm:f>0</xm:f>
              </x14:cfvo>
              <x14:cfvo type="formula">
                <xm:f>$G$10</xm:f>
              </x14:cfvo>
              <x14:cfIcon iconSet="3Arrows" iconId="0"/>
              <x14:cfIcon iconSet="3Arrows" iconId="0"/>
              <x14:cfIcon iconSet="3Arrows" iconId="2"/>
            </x14:iconSet>
          </x14:cfRule>
          <x14:cfRule type="iconSet" priority="22" id="{69285455-9EE6-4BAF-B94E-E530CCA3E07A}">
            <x14:iconSet iconSet="3Arrows" custom="1">
              <x14:cfvo type="percent">
                <xm:f>0</xm:f>
              </x14:cfvo>
              <x14:cfvo type="num">
                <xm:f>0</xm:f>
              </x14:cfvo>
              <x14:cfvo type="formula">
                <xm:f>$G$7</xm:f>
              </x14:cfvo>
              <x14:cfIcon iconSet="3Arrows" iconId="0"/>
              <x14:cfIcon iconSet="3Arrows" iconId="0"/>
              <x14:cfIcon iconSet="3Arrows" iconId="2"/>
            </x14:iconSet>
          </x14:cfRule>
          <xm:sqref>H10</xm:sqref>
        </x14:conditionalFormatting>
        <x14:conditionalFormatting xmlns:xm="http://schemas.microsoft.com/office/excel/2006/main">
          <x14:cfRule type="iconSet" priority="19" id="{74850F39-3C10-456D-BC4F-8F6E625698C5}">
            <x14:iconSet iconSet="3Arrows" custom="1">
              <x14:cfvo type="percent">
                <xm:f>0</xm:f>
              </x14:cfvo>
              <x14:cfvo type="num">
                <xm:f>0</xm:f>
              </x14:cfvo>
              <x14:cfvo type="formula">
                <xm:f>$G$11</xm:f>
              </x14:cfvo>
              <x14:cfIcon iconSet="3Arrows" iconId="0"/>
              <x14:cfIcon iconSet="3Arrows" iconId="0"/>
              <x14:cfIcon iconSet="3Arrows" iconId="2"/>
            </x14:iconSet>
          </x14:cfRule>
          <x14:cfRule type="iconSet" priority="20" id="{9DCD2455-FC04-49FA-8921-132B4C822184}">
            <x14:iconSet iconSet="3Arrows" custom="1">
              <x14:cfvo type="percent">
                <xm:f>0</xm:f>
              </x14:cfvo>
              <x14:cfvo type="num">
                <xm:f>0</xm:f>
              </x14:cfvo>
              <x14:cfvo type="formula">
                <xm:f>$G$7</xm:f>
              </x14:cfvo>
              <x14:cfIcon iconSet="3Arrows" iconId="0"/>
              <x14:cfIcon iconSet="3Arrows" iconId="0"/>
              <x14:cfIcon iconSet="3Arrows" iconId="2"/>
            </x14:iconSet>
          </x14:cfRule>
          <xm:sqref>H11</xm:sqref>
        </x14:conditionalFormatting>
        <x14:conditionalFormatting xmlns:xm="http://schemas.microsoft.com/office/excel/2006/main">
          <x14:cfRule type="iconSet" priority="17" id="{BF76DF8B-F54B-4897-B2D0-A3CA70247B33}">
            <x14:iconSet iconSet="3Arrows" custom="1">
              <x14:cfvo type="percent">
                <xm:f>0</xm:f>
              </x14:cfvo>
              <x14:cfvo type="num">
                <xm:f>0</xm:f>
              </x14:cfvo>
              <x14:cfvo type="formula">
                <xm:f>$G$12</xm:f>
              </x14:cfvo>
              <x14:cfIcon iconSet="3Arrows" iconId="0"/>
              <x14:cfIcon iconSet="3Arrows" iconId="0"/>
              <x14:cfIcon iconSet="3Arrows" iconId="2"/>
            </x14:iconSet>
          </x14:cfRule>
          <x14:cfRule type="iconSet" priority="18" id="{212866DE-7DE1-4AAE-A4C1-9CDDA7DFCE8A}">
            <x14:iconSet iconSet="3Arrows" custom="1">
              <x14:cfvo type="percent">
                <xm:f>0</xm:f>
              </x14:cfvo>
              <x14:cfvo type="num">
                <xm:f>0</xm:f>
              </x14:cfvo>
              <x14:cfvo type="formula">
                <xm:f>$G$7</xm:f>
              </x14:cfvo>
              <x14:cfIcon iconSet="3Arrows" iconId="0"/>
              <x14:cfIcon iconSet="3Arrows" iconId="0"/>
              <x14:cfIcon iconSet="3Arrows" iconId="2"/>
            </x14:iconSet>
          </x14:cfRule>
          <xm:sqref>H12</xm:sqref>
        </x14:conditionalFormatting>
        <x14:conditionalFormatting xmlns:xm="http://schemas.microsoft.com/office/excel/2006/main">
          <x14:cfRule type="iconSet" priority="15" id="{94AB9088-27A9-4187-96DD-664287A2CEB3}">
            <x14:iconSet iconSet="3Arrows" custom="1">
              <x14:cfvo type="percent">
                <xm:f>0</xm:f>
              </x14:cfvo>
              <x14:cfvo type="num">
                <xm:f>0</xm:f>
              </x14:cfvo>
              <x14:cfvo type="formula">
                <xm:f>$G$13</xm:f>
              </x14:cfvo>
              <x14:cfIcon iconSet="3Arrows" iconId="0"/>
              <x14:cfIcon iconSet="3Arrows" iconId="0"/>
              <x14:cfIcon iconSet="3Arrows" iconId="2"/>
            </x14:iconSet>
          </x14:cfRule>
          <x14:cfRule type="iconSet" priority="16" id="{F4666FFB-C74F-487C-9A84-DF1B274EF6CB}">
            <x14:iconSet iconSet="3Arrows" custom="1">
              <x14:cfvo type="percent">
                <xm:f>0</xm:f>
              </x14:cfvo>
              <x14:cfvo type="num">
                <xm:f>0</xm:f>
              </x14:cfvo>
              <x14:cfvo type="formula">
                <xm:f>$G$7</xm:f>
              </x14:cfvo>
              <x14:cfIcon iconSet="3Arrows" iconId="0"/>
              <x14:cfIcon iconSet="3Arrows" iconId="0"/>
              <x14:cfIcon iconSet="3Arrows" iconId="2"/>
            </x14:iconSet>
          </x14:cfRule>
          <xm:sqref>H13</xm:sqref>
        </x14:conditionalFormatting>
        <x14:conditionalFormatting xmlns:xm="http://schemas.microsoft.com/office/excel/2006/main">
          <x14:cfRule type="iconSet" priority="13" id="{3DF21205-4478-4AEF-99F5-DA357EBBCC2F}">
            <x14:iconSet iconSet="3Arrows" custom="1">
              <x14:cfvo type="percent">
                <xm:f>0</xm:f>
              </x14:cfvo>
              <x14:cfvo type="num">
                <xm:f>0</xm:f>
              </x14:cfvo>
              <x14:cfvo type="formula">
                <xm:f>$G$14</xm:f>
              </x14:cfvo>
              <x14:cfIcon iconSet="3Arrows" iconId="0"/>
              <x14:cfIcon iconSet="3Arrows" iconId="0"/>
              <x14:cfIcon iconSet="3Arrows" iconId="2"/>
            </x14:iconSet>
          </x14:cfRule>
          <x14:cfRule type="iconSet" priority="14" id="{46D3F570-E284-46AE-874F-5AEF7F76F2E0}">
            <x14:iconSet iconSet="3Arrows" custom="1">
              <x14:cfvo type="percent">
                <xm:f>0</xm:f>
              </x14:cfvo>
              <x14:cfvo type="num">
                <xm:f>0</xm:f>
              </x14:cfvo>
              <x14:cfvo type="formula">
                <xm:f>$G$7</xm:f>
              </x14:cfvo>
              <x14:cfIcon iconSet="3Arrows" iconId="0"/>
              <x14:cfIcon iconSet="3Arrows" iconId="0"/>
              <x14:cfIcon iconSet="3Arrows" iconId="2"/>
            </x14:iconSet>
          </x14:cfRule>
          <xm:sqref>H14</xm:sqref>
        </x14:conditionalFormatting>
        <x14:conditionalFormatting xmlns:xm="http://schemas.microsoft.com/office/excel/2006/main">
          <x14:cfRule type="iconSet" priority="11" id="{79D7C5EB-8C9B-4B81-9A45-0EDFE2904493}">
            <x14:iconSet iconSet="3Arrows" custom="1">
              <x14:cfvo type="percent">
                <xm:f>0</xm:f>
              </x14:cfvo>
              <x14:cfvo type="num">
                <xm:f>0</xm:f>
              </x14:cfvo>
              <x14:cfvo type="formula">
                <xm:f>$G$15</xm:f>
              </x14:cfvo>
              <x14:cfIcon iconSet="3Arrows" iconId="0"/>
              <x14:cfIcon iconSet="3Arrows" iconId="0"/>
              <x14:cfIcon iconSet="3Arrows" iconId="2"/>
            </x14:iconSet>
          </x14:cfRule>
          <x14:cfRule type="iconSet" priority="12" id="{147CF4AF-033F-4AFA-A50B-77C57BAC4E7B}">
            <x14:iconSet iconSet="3Arrows" custom="1">
              <x14:cfvo type="percent">
                <xm:f>0</xm:f>
              </x14:cfvo>
              <x14:cfvo type="num">
                <xm:f>0</xm:f>
              </x14:cfvo>
              <x14:cfvo type="formula">
                <xm:f>$G$7</xm:f>
              </x14:cfvo>
              <x14:cfIcon iconSet="3Arrows" iconId="0"/>
              <x14:cfIcon iconSet="3Arrows" iconId="0"/>
              <x14:cfIcon iconSet="3Arrows" iconId="2"/>
            </x14:iconSet>
          </x14:cfRule>
          <xm:sqref>H15</xm:sqref>
        </x14:conditionalFormatting>
        <x14:conditionalFormatting xmlns:xm="http://schemas.microsoft.com/office/excel/2006/main">
          <x14:cfRule type="iconSet" priority="9" id="{7091CA50-AA6A-4FD1-B9E0-72D2B7CC1C24}">
            <x14:iconSet iconSet="3Arrows" custom="1">
              <x14:cfvo type="percent">
                <xm:f>0</xm:f>
              </x14:cfvo>
              <x14:cfvo type="num">
                <xm:f>0</xm:f>
              </x14:cfvo>
              <x14:cfvo type="formula">
                <xm:f>$G$16</xm:f>
              </x14:cfvo>
              <x14:cfIcon iconSet="3Arrows" iconId="0"/>
              <x14:cfIcon iconSet="3Arrows" iconId="0"/>
              <x14:cfIcon iconSet="3Arrows" iconId="2"/>
            </x14:iconSet>
          </x14:cfRule>
          <x14:cfRule type="iconSet" priority="10" id="{69DC3F2B-70F0-4C72-B53C-C8F1830A6739}">
            <x14:iconSet iconSet="3Arrows" custom="1">
              <x14:cfvo type="percent">
                <xm:f>0</xm:f>
              </x14:cfvo>
              <x14:cfvo type="num">
                <xm:f>0</xm:f>
              </x14:cfvo>
              <x14:cfvo type="formula">
                <xm:f>$G$7</xm:f>
              </x14:cfvo>
              <x14:cfIcon iconSet="3Arrows" iconId="0"/>
              <x14:cfIcon iconSet="3Arrows" iconId="0"/>
              <x14:cfIcon iconSet="3Arrows" iconId="2"/>
            </x14:iconSet>
          </x14:cfRule>
          <xm:sqref>H16</xm:sqref>
        </x14:conditionalFormatting>
        <x14:conditionalFormatting xmlns:xm="http://schemas.microsoft.com/office/excel/2006/main">
          <x14:cfRule type="iconSet" priority="7" id="{F92A4F80-A2C8-439D-825A-A565B6A8D107}">
            <x14:iconSet iconSet="3Arrows" custom="1">
              <x14:cfvo type="percent">
                <xm:f>0</xm:f>
              </x14:cfvo>
              <x14:cfvo type="num">
                <xm:f>0</xm:f>
              </x14:cfvo>
              <x14:cfvo type="formula">
                <xm:f>$G$16</xm:f>
              </x14:cfvo>
              <x14:cfIcon iconSet="3Arrows" iconId="0"/>
              <x14:cfIcon iconSet="3Arrows" iconId="0"/>
              <x14:cfIcon iconSet="3Arrows" iconId="2"/>
            </x14:iconSet>
          </x14:cfRule>
          <x14:cfRule type="iconSet" priority="8" id="{D10C76C6-2313-4775-96A2-C1A2C6385715}">
            <x14:iconSet iconSet="3Arrows" custom="1">
              <x14:cfvo type="percent">
                <xm:f>0</xm:f>
              </x14:cfvo>
              <x14:cfvo type="num">
                <xm:f>0</xm:f>
              </x14:cfvo>
              <x14:cfvo type="formula">
                <xm:f>$G$7</xm:f>
              </x14:cfvo>
              <x14:cfIcon iconSet="3Arrows" iconId="0"/>
              <x14:cfIcon iconSet="3Arrows" iconId="0"/>
              <x14:cfIcon iconSet="3Arrows" iconId="2"/>
            </x14:iconSet>
          </x14:cfRule>
          <xm:sqref>H18</xm:sqref>
        </x14:conditionalFormatting>
        <x14:conditionalFormatting xmlns:xm="http://schemas.microsoft.com/office/excel/2006/main">
          <x14:cfRule type="iconSet" priority="1" id="{2B861321-69B0-44FA-B8B2-2D5D30364257}">
            <x14:iconSet iconSet="3Arrows" custom="1">
              <x14:cfvo type="percent">
                <xm:f>0</xm:f>
              </x14:cfvo>
              <x14:cfvo type="num">
                <xm:f>0</xm:f>
              </x14:cfvo>
              <x14:cfvo type="formula">
                <xm:f>$H$16</xm:f>
              </x14:cfvo>
              <x14:cfIcon iconSet="3Arrows" iconId="0"/>
              <x14:cfIcon iconSet="3Arrows" iconId="0"/>
              <x14:cfIcon iconSet="3Arrows" iconId="2"/>
            </x14:iconSet>
          </x14:cfRule>
          <x14:cfRule type="iconSet" priority="2" id="{16B5DBD9-174E-4DBF-B5F0-2250AAE75269}">
            <x14:iconSet iconSet="3Arrows" custom="1">
              <x14:cfvo type="percent">
                <xm:f>0</xm:f>
              </x14:cfvo>
              <x14:cfvo type="num">
                <xm:f>0</xm:f>
              </x14:cfvo>
              <x14:cfvo type="formula">
                <xm:f>$G$7</xm:f>
              </x14:cfvo>
              <x14:cfIcon iconSet="3Arrows" iconId="0"/>
              <x14:cfIcon iconSet="3Arrows" iconId="0"/>
              <x14:cfIcon iconSet="3Arrows" iconId="2"/>
            </x14:iconSet>
          </x14:cfRule>
          <xm:sqref>H17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M129"/>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1" width="11.42578125" bestFit="1" customWidth="1"/>
    <col min="2" max="2" width="11.85546875" bestFit="1" customWidth="1"/>
    <col min="3" max="3" width="47" bestFit="1" customWidth="1"/>
    <col min="4" max="4" width="15.7109375" bestFit="1" customWidth="1"/>
    <col min="5" max="5" width="14.28515625" bestFit="1" customWidth="1"/>
    <col min="6" max="6" width="16.140625" bestFit="1" customWidth="1"/>
    <col min="7" max="7" width="12.85546875" bestFit="1" customWidth="1"/>
    <col min="8" max="8" width="23" bestFit="1" customWidth="1"/>
    <col min="9" max="9" width="21.5703125" bestFit="1" customWidth="1"/>
    <col min="10" max="10" width="19" bestFit="1" customWidth="1"/>
    <col min="11" max="11" width="15.42578125" bestFit="1" customWidth="1"/>
    <col min="12" max="12" width="17" bestFit="1" customWidth="1"/>
    <col min="13" max="13" width="14.140625" bestFit="1" customWidth="1"/>
    <col min="14" max="14" width="17" bestFit="1" customWidth="1"/>
    <col min="15" max="15" width="24" bestFit="1" customWidth="1"/>
    <col min="16" max="16" width="21.42578125" bestFit="1" customWidth="1"/>
    <col min="17" max="17" width="17.7109375" bestFit="1" customWidth="1"/>
    <col min="18" max="18" width="19.28515625" bestFit="1" customWidth="1"/>
    <col min="19" max="19" width="16.5703125" bestFit="1" customWidth="1"/>
    <col min="20" max="20" width="19.28515625" bestFit="1" customWidth="1"/>
    <col min="21" max="21" width="23.28515625" bestFit="1" customWidth="1"/>
    <col min="22" max="22" width="20.85546875" bestFit="1" customWidth="1"/>
    <col min="23" max="23" width="18.28515625" bestFit="1" customWidth="1"/>
    <col min="24" max="24" width="20" bestFit="1" customWidth="1"/>
    <col min="25" max="25" width="17.140625" bestFit="1" customWidth="1"/>
    <col min="26" max="26" width="20" bestFit="1" customWidth="1"/>
    <col min="27" max="27" width="24.42578125" bestFit="1" customWidth="1"/>
    <col min="28" max="28" width="21.85546875" bestFit="1" customWidth="1"/>
    <col min="29" max="29" width="18.140625" bestFit="1" customWidth="1"/>
    <col min="30" max="30" width="19.85546875" bestFit="1" customWidth="1"/>
    <col min="31" max="31" width="17" bestFit="1" customWidth="1"/>
    <col min="32" max="32" width="19.85546875" bestFit="1" customWidth="1"/>
    <col min="33" max="33" width="23.42578125" bestFit="1" customWidth="1"/>
    <col min="34" max="34" width="25.5703125" bestFit="1" customWidth="1"/>
    <col min="35" max="35" width="15.85546875" bestFit="1" customWidth="1"/>
    <col min="36" max="36" width="17.85546875" bestFit="1" customWidth="1"/>
    <col min="37" max="37" width="15.42578125" bestFit="1" customWidth="1"/>
    <col min="38" max="38" width="17.42578125" bestFit="1" customWidth="1"/>
    <col min="39" max="39" width="12.85546875" bestFit="1" customWidth="1"/>
    <col min="40" max="40" width="14.85546875" bestFit="1" customWidth="1"/>
    <col min="41" max="41" width="21.140625" bestFit="1" customWidth="1"/>
    <col min="42" max="42" width="19.140625" bestFit="1" customWidth="1"/>
    <col min="43" max="43" width="18.7109375" bestFit="1" customWidth="1"/>
    <col min="44" max="44" width="16.28515625" bestFit="1" customWidth="1"/>
    <col min="45" max="45" width="13.28515625" bestFit="1" customWidth="1"/>
    <col min="46" max="46" width="15.42578125" bestFit="1" customWidth="1"/>
    <col min="47" max="47" width="16.7109375" bestFit="1" customWidth="1"/>
    <col min="48" max="48" width="21" style="3" bestFit="1" customWidth="1"/>
    <col min="49" max="49" width="11.5703125" style="3" bestFit="1" customWidth="1"/>
    <col min="50" max="50" width="15" style="3" bestFit="1" customWidth="1"/>
    <col min="51" max="51" width="11.140625" style="3" bestFit="1" customWidth="1"/>
    <col min="52" max="52" width="12.28515625" style="3" bestFit="1" customWidth="1"/>
    <col min="53" max="53" width="16.7109375" style="3" customWidth="1"/>
    <col min="54" max="54" width="14.5703125" style="3" bestFit="1" customWidth="1"/>
    <col min="55" max="55" width="9.140625" style="3" bestFit="1" customWidth="1"/>
    <col min="56" max="56" width="15" style="3" bestFit="1" customWidth="1"/>
    <col min="57" max="57" width="9.28515625" style="3" customWidth="1"/>
    <col min="58" max="58" width="17.7109375" style="3" customWidth="1"/>
    <col min="59" max="59" width="22.28515625" style="3" customWidth="1"/>
    <col min="60" max="60" width="17.28515625" style="3" customWidth="1"/>
    <col min="61" max="61" width="18.42578125" style="3" customWidth="1"/>
    <col min="62" max="62" width="22.85546875" style="3" customWidth="1"/>
    <col min="63" max="63" width="20.85546875" style="3" customWidth="1"/>
    <col min="64" max="64" width="15.140625" style="3" customWidth="1"/>
    <col min="65" max="65" width="21.28515625" style="3" customWidth="1"/>
    <col min="66" max="66" width="19.7109375" customWidth="1"/>
    <col min="67" max="67" width="21.7109375" customWidth="1"/>
    <col min="68" max="68" width="23.85546875" customWidth="1"/>
    <col min="69" max="69" width="40.5703125" bestFit="1" customWidth="1"/>
    <col min="70" max="70" width="42.140625" bestFit="1" customWidth="1"/>
    <col min="71" max="71" width="39.28515625" bestFit="1" customWidth="1"/>
    <col min="72" max="72" width="42.140625" bestFit="1" customWidth="1"/>
  </cols>
  <sheetData>
    <row r="1" spans="1:65" x14ac:dyDescent="0.25">
      <c r="A1" t="s">
        <v>42</v>
      </c>
      <c r="B1" t="s">
        <v>43</v>
      </c>
      <c r="C1" t="s">
        <v>44</v>
      </c>
      <c r="D1" t="s">
        <v>45</v>
      </c>
      <c r="E1" t="s">
        <v>46</v>
      </c>
      <c r="F1" t="s">
        <v>47</v>
      </c>
      <c r="G1" t="s">
        <v>48</v>
      </c>
      <c r="H1" t="s">
        <v>256</v>
      </c>
      <c r="I1" t="s">
        <v>257</v>
      </c>
      <c r="J1" t="s">
        <v>258</v>
      </c>
      <c r="K1" t="s">
        <v>259</v>
      </c>
      <c r="L1" t="s">
        <v>260</v>
      </c>
      <c r="M1" t="s">
        <v>261</v>
      </c>
      <c r="N1" t="s">
        <v>262</v>
      </c>
      <c r="O1" t="s">
        <v>263</v>
      </c>
      <c r="P1" t="s">
        <v>264</v>
      </c>
      <c r="Q1" t="s">
        <v>265</v>
      </c>
      <c r="R1" t="s">
        <v>266</v>
      </c>
      <c r="S1" t="s">
        <v>267</v>
      </c>
      <c r="T1" t="s">
        <v>268</v>
      </c>
      <c r="U1" t="s">
        <v>269</v>
      </c>
      <c r="V1" t="s">
        <v>270</v>
      </c>
      <c r="W1" t="s">
        <v>271</v>
      </c>
      <c r="X1" t="s">
        <v>272</v>
      </c>
      <c r="Y1" t="s">
        <v>273</v>
      </c>
      <c r="Z1" t="s">
        <v>274</v>
      </c>
      <c r="AA1" t="s">
        <v>275</v>
      </c>
      <c r="AB1" t="s">
        <v>276</v>
      </c>
      <c r="AC1" t="s">
        <v>277</v>
      </c>
      <c r="AD1" t="s">
        <v>278</v>
      </c>
      <c r="AE1" t="s">
        <v>279</v>
      </c>
      <c r="AF1" t="s">
        <v>280</v>
      </c>
      <c r="AG1" t="s">
        <v>714</v>
      </c>
      <c r="AH1" t="s">
        <v>715</v>
      </c>
      <c r="AI1" t="s">
        <v>716</v>
      </c>
      <c r="AJ1" t="s">
        <v>717</v>
      </c>
      <c r="AK1" t="s">
        <v>718</v>
      </c>
      <c r="AL1" t="s">
        <v>719</v>
      </c>
      <c r="AM1" t="s">
        <v>720</v>
      </c>
      <c r="AN1" t="s">
        <v>721</v>
      </c>
      <c r="AO1" t="s">
        <v>722</v>
      </c>
      <c r="AP1" t="s">
        <v>723</v>
      </c>
      <c r="AQ1" t="s">
        <v>724</v>
      </c>
      <c r="AR1" t="s">
        <v>725</v>
      </c>
      <c r="AS1" t="s">
        <v>726</v>
      </c>
      <c r="AT1" t="s">
        <v>727</v>
      </c>
      <c r="AU1" t="s">
        <v>728</v>
      </c>
      <c r="AV1" s="3" t="s">
        <v>2167</v>
      </c>
      <c r="AW1" s="3" t="s">
        <v>2168</v>
      </c>
      <c r="AX1" s="3" t="s">
        <v>2169</v>
      </c>
      <c r="AY1" s="3" t="s">
        <v>2170</v>
      </c>
      <c r="AZ1" s="3" t="s">
        <v>2171</v>
      </c>
      <c r="BA1" s="3" t="s">
        <v>2172</v>
      </c>
      <c r="BB1" s="3" t="s">
        <v>1975</v>
      </c>
      <c r="BC1" s="3" t="s">
        <v>2173</v>
      </c>
      <c r="BD1" s="3" t="s">
        <v>2174</v>
      </c>
      <c r="BE1"/>
      <c r="BF1"/>
      <c r="BG1"/>
      <c r="BH1"/>
      <c r="BI1"/>
      <c r="BJ1"/>
      <c r="BK1"/>
      <c r="BL1"/>
      <c r="BM1"/>
    </row>
    <row r="2" spans="1:65" x14ac:dyDescent="0.25">
      <c r="A2" t="s">
        <v>0</v>
      </c>
      <c r="B2" t="s">
        <v>13</v>
      </c>
      <c r="C2" t="s">
        <v>731</v>
      </c>
      <c r="D2" t="s">
        <v>732</v>
      </c>
      <c r="E2" t="s">
        <v>51</v>
      </c>
      <c r="F2" t="s">
        <v>78</v>
      </c>
      <c r="G2">
        <v>46</v>
      </c>
      <c r="H2" t="s">
        <v>57</v>
      </c>
      <c r="I2" t="s">
        <v>250</v>
      </c>
      <c r="J2">
        <v>0.20000000298023224</v>
      </c>
      <c r="K2">
        <v>10</v>
      </c>
      <c r="L2">
        <v>3</v>
      </c>
      <c r="M2">
        <v>3</v>
      </c>
      <c r="O2" t="s">
        <v>250</v>
      </c>
      <c r="P2">
        <v>0.20000000298023224</v>
      </c>
      <c r="Q2">
        <v>10</v>
      </c>
      <c r="R2">
        <v>3</v>
      </c>
      <c r="S2">
        <v>3</v>
      </c>
      <c r="U2" t="s">
        <v>250</v>
      </c>
      <c r="V2">
        <v>0.20000000298023224</v>
      </c>
      <c r="W2">
        <v>10</v>
      </c>
      <c r="X2">
        <v>3</v>
      </c>
      <c r="Y2">
        <v>3</v>
      </c>
      <c r="AA2" t="s">
        <v>250</v>
      </c>
      <c r="AB2">
        <v>1</v>
      </c>
      <c r="AC2">
        <v>30</v>
      </c>
      <c r="AD2">
        <v>10</v>
      </c>
      <c r="AE2">
        <v>10</v>
      </c>
      <c r="AG2">
        <v>4</v>
      </c>
      <c r="AH2">
        <v>4</v>
      </c>
      <c r="AI2">
        <v>20</v>
      </c>
      <c r="AJ2">
        <v>21</v>
      </c>
      <c r="AK2">
        <v>11</v>
      </c>
      <c r="AL2">
        <v>8</v>
      </c>
      <c r="AM2">
        <v>4</v>
      </c>
      <c r="AN2">
        <v>1</v>
      </c>
      <c r="AO2">
        <v>0</v>
      </c>
      <c r="AP2">
        <v>0</v>
      </c>
      <c r="AQ2">
        <v>0</v>
      </c>
      <c r="AR2">
        <v>0</v>
      </c>
      <c r="AS2">
        <v>39</v>
      </c>
      <c r="AT2">
        <v>34</v>
      </c>
      <c r="AU2">
        <v>0</v>
      </c>
      <c r="AV2" s="3" t="s">
        <v>250</v>
      </c>
      <c r="AW2" s="3" t="s">
        <v>250</v>
      </c>
      <c r="AX2" s="3" t="s">
        <v>250</v>
      </c>
      <c r="AY2" s="3" t="s">
        <v>250</v>
      </c>
      <c r="AZ2" s="3" t="s">
        <v>250</v>
      </c>
      <c r="BA2" s="3" t="s">
        <v>250</v>
      </c>
      <c r="BB2" s="3" t="s">
        <v>250</v>
      </c>
      <c r="BC2" s="3" t="s">
        <v>250</v>
      </c>
      <c r="BD2" s="3" t="s">
        <v>250</v>
      </c>
      <c r="BE2"/>
      <c r="BF2"/>
      <c r="BG2"/>
      <c r="BH2"/>
      <c r="BI2"/>
      <c r="BJ2"/>
      <c r="BK2"/>
      <c r="BL2"/>
      <c r="BM2"/>
    </row>
    <row r="3" spans="1:65" x14ac:dyDescent="0.25">
      <c r="A3" s="3" t="s">
        <v>0</v>
      </c>
      <c r="B3" s="3" t="s">
        <v>9</v>
      </c>
      <c r="C3" s="3" t="s">
        <v>477</v>
      </c>
      <c r="D3" s="3" t="s">
        <v>478</v>
      </c>
      <c r="E3" s="3" t="s">
        <v>51</v>
      </c>
      <c r="F3" s="3" t="s">
        <v>78</v>
      </c>
      <c r="G3" s="3">
        <v>113</v>
      </c>
      <c r="H3" s="3" t="s">
        <v>53</v>
      </c>
      <c r="I3" s="3" t="s">
        <v>54</v>
      </c>
      <c r="J3" s="3">
        <v>0</v>
      </c>
      <c r="K3" s="3"/>
      <c r="L3" s="3"/>
      <c r="M3" s="3"/>
      <c r="N3" s="3"/>
      <c r="O3" s="3" t="s">
        <v>250</v>
      </c>
      <c r="P3" s="3">
        <v>1</v>
      </c>
      <c r="Q3" s="3">
        <v>20</v>
      </c>
      <c r="R3" s="3">
        <v>5</v>
      </c>
      <c r="S3" s="3"/>
      <c r="T3" s="3"/>
      <c r="U3" s="3" t="s">
        <v>250</v>
      </c>
      <c r="V3" s="3">
        <v>1</v>
      </c>
      <c r="W3" s="3">
        <v>20</v>
      </c>
      <c r="X3" s="3">
        <v>5</v>
      </c>
      <c r="Y3" s="3"/>
      <c r="Z3" s="3"/>
      <c r="AA3" s="3" t="s">
        <v>250</v>
      </c>
      <c r="AB3" s="3">
        <v>1</v>
      </c>
      <c r="AC3" s="3">
        <v>20</v>
      </c>
      <c r="AD3" s="3">
        <v>5</v>
      </c>
      <c r="AE3" s="3"/>
      <c r="AF3" s="3"/>
      <c r="AG3" s="3">
        <v>40</v>
      </c>
      <c r="AH3" s="3">
        <v>30</v>
      </c>
      <c r="AI3" s="3">
        <v>20</v>
      </c>
      <c r="AJ3" s="3">
        <v>22</v>
      </c>
      <c r="AK3" s="3">
        <v>15</v>
      </c>
      <c r="AL3" s="3">
        <v>20</v>
      </c>
      <c r="AM3" s="3">
        <v>4</v>
      </c>
      <c r="AN3" s="3">
        <v>6</v>
      </c>
      <c r="AO3" s="3">
        <v>2</v>
      </c>
      <c r="AP3" s="3">
        <v>0</v>
      </c>
      <c r="AQ3" s="3">
        <v>0</v>
      </c>
      <c r="AR3" s="3">
        <v>0</v>
      </c>
      <c r="AS3" s="3">
        <v>79</v>
      </c>
      <c r="AT3" s="3">
        <v>78</v>
      </c>
      <c r="AU3" s="3">
        <v>0</v>
      </c>
      <c r="AV3" s="3" t="s">
        <v>54</v>
      </c>
      <c r="AW3" s="3" t="s">
        <v>250</v>
      </c>
      <c r="AX3" s="3" t="s">
        <v>54</v>
      </c>
      <c r="AY3" s="3" t="s">
        <v>54</v>
      </c>
      <c r="AZ3" s="3" t="s">
        <v>250</v>
      </c>
      <c r="BA3" s="3" t="s">
        <v>54</v>
      </c>
      <c r="BB3" s="3" t="s">
        <v>250</v>
      </c>
      <c r="BC3" s="3" t="s">
        <v>54</v>
      </c>
      <c r="BD3" s="3" t="s">
        <v>250</v>
      </c>
      <c r="BE3"/>
      <c r="BF3"/>
      <c r="BG3"/>
      <c r="BH3"/>
      <c r="BI3"/>
      <c r="BJ3"/>
      <c r="BK3"/>
      <c r="BL3"/>
      <c r="BM3"/>
    </row>
    <row r="4" spans="1:65" x14ac:dyDescent="0.25">
      <c r="A4" s="3" t="s">
        <v>0</v>
      </c>
      <c r="B4" s="3" t="s">
        <v>9</v>
      </c>
      <c r="C4" s="3" t="s">
        <v>173</v>
      </c>
      <c r="D4" s="3" t="s">
        <v>174</v>
      </c>
      <c r="E4" s="3" t="s">
        <v>51</v>
      </c>
      <c r="F4" s="3" t="s">
        <v>78</v>
      </c>
      <c r="G4" s="3">
        <v>123</v>
      </c>
      <c r="H4" s="3" t="s">
        <v>57</v>
      </c>
      <c r="I4" s="3" t="s">
        <v>250</v>
      </c>
      <c r="J4" s="3">
        <v>0.20000000298023224</v>
      </c>
      <c r="K4" s="3">
        <v>10</v>
      </c>
      <c r="L4" s="3">
        <v>2</v>
      </c>
      <c r="M4" s="3">
        <v>2</v>
      </c>
      <c r="N4" s="3"/>
      <c r="O4" s="3" t="s">
        <v>250</v>
      </c>
      <c r="P4" s="3">
        <v>0.20000000298023224</v>
      </c>
      <c r="Q4" s="3">
        <v>10</v>
      </c>
      <c r="R4" s="3">
        <v>2</v>
      </c>
      <c r="S4" s="3">
        <v>2</v>
      </c>
      <c r="T4" s="3"/>
      <c r="U4" s="3" t="s">
        <v>250</v>
      </c>
      <c r="V4" s="3">
        <v>0.20000000298023224</v>
      </c>
      <c r="W4" s="3">
        <v>10</v>
      </c>
      <c r="X4" s="3">
        <v>2</v>
      </c>
      <c r="Y4" s="3">
        <v>2</v>
      </c>
      <c r="Z4" s="3"/>
      <c r="AA4" s="3" t="s">
        <v>250</v>
      </c>
      <c r="AB4" s="3">
        <v>0.20000000298023224</v>
      </c>
      <c r="AC4" s="3">
        <v>10</v>
      </c>
      <c r="AD4" s="3">
        <v>2</v>
      </c>
      <c r="AE4" s="3">
        <v>2</v>
      </c>
      <c r="AF4" s="3"/>
      <c r="AG4" s="3">
        <v>10</v>
      </c>
      <c r="AH4" s="3">
        <v>13</v>
      </c>
      <c r="AI4" s="3">
        <v>24</v>
      </c>
      <c r="AJ4" s="3">
        <v>23</v>
      </c>
      <c r="AK4" s="3">
        <v>9</v>
      </c>
      <c r="AL4" s="3">
        <v>22</v>
      </c>
      <c r="AM4" s="3">
        <v>3</v>
      </c>
      <c r="AN4" s="3">
        <v>19</v>
      </c>
      <c r="AO4" s="3">
        <v>2</v>
      </c>
      <c r="AP4" s="3">
        <v>0</v>
      </c>
      <c r="AQ4" s="3">
        <v>0</v>
      </c>
      <c r="AR4" s="3">
        <v>0</v>
      </c>
      <c r="AS4" s="3">
        <v>46</v>
      </c>
      <c r="AT4" s="3">
        <v>77</v>
      </c>
      <c r="AU4" s="3">
        <v>0</v>
      </c>
      <c r="AV4" s="3" t="s">
        <v>250</v>
      </c>
      <c r="AW4" s="3" t="s">
        <v>54</v>
      </c>
      <c r="AX4" s="3" t="s">
        <v>54</v>
      </c>
      <c r="AY4" s="3" t="s">
        <v>250</v>
      </c>
      <c r="AZ4" s="3" t="s">
        <v>250</v>
      </c>
      <c r="BA4" s="3" t="s">
        <v>54</v>
      </c>
      <c r="BB4" s="3" t="s">
        <v>54</v>
      </c>
      <c r="BC4" s="3" t="s">
        <v>54</v>
      </c>
      <c r="BD4" s="3" t="s">
        <v>250</v>
      </c>
      <c r="BE4"/>
      <c r="BF4"/>
      <c r="BG4"/>
      <c r="BH4"/>
      <c r="BI4"/>
      <c r="BJ4"/>
      <c r="BK4"/>
      <c r="BL4"/>
      <c r="BM4"/>
    </row>
    <row r="5" spans="1:65" x14ac:dyDescent="0.25">
      <c r="A5" s="3" t="s">
        <v>0</v>
      </c>
      <c r="B5" s="3" t="s">
        <v>8</v>
      </c>
      <c r="C5" s="3" t="s">
        <v>177</v>
      </c>
      <c r="D5" s="3" t="s">
        <v>178</v>
      </c>
      <c r="E5" s="3" t="s">
        <v>162</v>
      </c>
      <c r="F5" s="3" t="s">
        <v>78</v>
      </c>
      <c r="G5" s="3">
        <v>375</v>
      </c>
      <c r="H5" s="3" t="s">
        <v>57</v>
      </c>
      <c r="I5" s="3" t="s">
        <v>54</v>
      </c>
      <c r="J5" s="3">
        <v>0</v>
      </c>
      <c r="K5" s="3">
        <v>0</v>
      </c>
      <c r="L5" s="3">
        <v>0</v>
      </c>
      <c r="M5" s="3">
        <v>0</v>
      </c>
      <c r="N5" s="3"/>
      <c r="O5" s="3" t="s">
        <v>54</v>
      </c>
      <c r="P5" s="3">
        <v>0</v>
      </c>
      <c r="Q5" s="3">
        <v>0</v>
      </c>
      <c r="R5" s="3">
        <v>0</v>
      </c>
      <c r="S5" s="3">
        <v>0</v>
      </c>
      <c r="T5" s="3"/>
      <c r="U5" s="3" t="s">
        <v>54</v>
      </c>
      <c r="V5" s="3">
        <v>0</v>
      </c>
      <c r="W5" s="3">
        <v>0</v>
      </c>
      <c r="X5" s="3">
        <v>0</v>
      </c>
      <c r="Y5" s="3">
        <v>0</v>
      </c>
      <c r="Z5" s="3"/>
      <c r="AA5" s="3" t="s">
        <v>250</v>
      </c>
      <c r="AB5" s="3">
        <v>32</v>
      </c>
      <c r="AC5" s="3">
        <v>240</v>
      </c>
      <c r="AD5" s="3">
        <v>120</v>
      </c>
      <c r="AE5" s="3">
        <v>120</v>
      </c>
      <c r="AF5" s="3"/>
      <c r="AG5" s="3">
        <v>31</v>
      </c>
      <c r="AH5" s="3">
        <v>19</v>
      </c>
      <c r="AI5" s="3">
        <v>165</v>
      </c>
      <c r="AJ5" s="3">
        <v>130</v>
      </c>
      <c r="AK5" s="3">
        <v>110</v>
      </c>
      <c r="AL5" s="3">
        <v>89</v>
      </c>
      <c r="AM5" s="3">
        <v>0</v>
      </c>
      <c r="AN5" s="3">
        <v>0</v>
      </c>
      <c r="AO5" s="3">
        <v>6</v>
      </c>
      <c r="AP5" s="3">
        <v>9</v>
      </c>
      <c r="AQ5" s="3">
        <v>22</v>
      </c>
      <c r="AR5" s="3">
        <v>0</v>
      </c>
      <c r="AS5" s="3">
        <v>306</v>
      </c>
      <c r="AT5" s="3">
        <v>238</v>
      </c>
      <c r="AU5" s="3">
        <v>37</v>
      </c>
      <c r="AV5" s="3" t="s">
        <v>250</v>
      </c>
      <c r="AW5" s="3" t="s">
        <v>54</v>
      </c>
      <c r="AX5" s="3" t="s">
        <v>250</v>
      </c>
      <c r="AY5" s="3" t="s">
        <v>250</v>
      </c>
      <c r="AZ5" s="3" t="s">
        <v>250</v>
      </c>
      <c r="BA5" s="3" t="s">
        <v>250</v>
      </c>
      <c r="BB5" s="3" t="s">
        <v>250</v>
      </c>
      <c r="BC5" s="3" t="s">
        <v>54</v>
      </c>
      <c r="BD5" s="3" t="s">
        <v>250</v>
      </c>
      <c r="BE5"/>
      <c r="BF5"/>
      <c r="BG5"/>
      <c r="BH5"/>
      <c r="BI5"/>
      <c r="BJ5"/>
      <c r="BK5"/>
      <c r="BL5"/>
      <c r="BM5"/>
    </row>
    <row r="6" spans="1:65" x14ac:dyDescent="0.25">
      <c r="A6" s="3" t="s">
        <v>0</v>
      </c>
      <c r="B6" s="3" t="s">
        <v>8</v>
      </c>
      <c r="C6" s="3" t="s">
        <v>171</v>
      </c>
      <c r="D6" s="3" t="s">
        <v>172</v>
      </c>
      <c r="E6" s="3" t="s">
        <v>51</v>
      </c>
      <c r="F6" s="3" t="s">
        <v>52</v>
      </c>
      <c r="G6" s="3">
        <v>124</v>
      </c>
      <c r="H6" s="3" t="s">
        <v>53</v>
      </c>
      <c r="I6" s="3" t="s">
        <v>54</v>
      </c>
      <c r="J6" s="3">
        <v>0</v>
      </c>
      <c r="K6" s="3"/>
      <c r="L6" s="3"/>
      <c r="M6" s="3"/>
      <c r="N6" s="3"/>
      <c r="O6" s="3" t="s">
        <v>250</v>
      </c>
      <c r="P6" s="3">
        <v>0.20000000298023224</v>
      </c>
      <c r="Q6" s="3">
        <v>10</v>
      </c>
      <c r="R6" s="3">
        <v>5</v>
      </c>
      <c r="S6" s="3">
        <v>5</v>
      </c>
      <c r="T6" s="3"/>
      <c r="U6" s="3" t="s">
        <v>250</v>
      </c>
      <c r="V6" s="3">
        <v>0.20000000298023224</v>
      </c>
      <c r="W6" s="3">
        <v>10</v>
      </c>
      <c r="X6" s="3">
        <v>5</v>
      </c>
      <c r="Y6" s="3">
        <v>5</v>
      </c>
      <c r="Z6" s="3"/>
      <c r="AA6" s="3" t="s">
        <v>250</v>
      </c>
      <c r="AB6" s="3">
        <v>0.20000000298023224</v>
      </c>
      <c r="AC6" s="3">
        <v>10</v>
      </c>
      <c r="AD6" s="3">
        <v>5</v>
      </c>
      <c r="AE6" s="3">
        <v>5</v>
      </c>
      <c r="AF6" s="3"/>
      <c r="AG6" s="3">
        <v>6</v>
      </c>
      <c r="AH6" s="3">
        <v>6</v>
      </c>
      <c r="AI6" s="3">
        <v>26</v>
      </c>
      <c r="AJ6" s="3">
        <v>28</v>
      </c>
      <c r="AK6" s="3">
        <v>18</v>
      </c>
      <c r="AL6" s="3">
        <v>12</v>
      </c>
      <c r="AM6" s="3">
        <v>0</v>
      </c>
      <c r="AN6" s="3">
        <v>0</v>
      </c>
      <c r="AO6" s="3">
        <v>2</v>
      </c>
      <c r="AP6" s="3">
        <v>3</v>
      </c>
      <c r="AQ6" s="3">
        <v>0</v>
      </c>
      <c r="AR6" s="3">
        <v>0</v>
      </c>
      <c r="AS6" s="3">
        <v>50</v>
      </c>
      <c r="AT6" s="3">
        <v>46</v>
      </c>
      <c r="AU6" s="3">
        <v>5</v>
      </c>
      <c r="AV6" s="3" t="s">
        <v>250</v>
      </c>
      <c r="AW6" s="3" t="s">
        <v>250</v>
      </c>
      <c r="AX6" s="3" t="s">
        <v>54</v>
      </c>
      <c r="AY6" s="3" t="s">
        <v>54</v>
      </c>
      <c r="AZ6" s="3" t="s">
        <v>54</v>
      </c>
      <c r="BA6" s="3" t="s">
        <v>250</v>
      </c>
      <c r="BB6" s="3" t="s">
        <v>54</v>
      </c>
      <c r="BC6" s="3" t="s">
        <v>54</v>
      </c>
      <c r="BD6" s="3" t="s">
        <v>250</v>
      </c>
      <c r="BE6"/>
      <c r="BF6"/>
      <c r="BG6"/>
      <c r="BH6"/>
      <c r="BI6"/>
      <c r="BJ6"/>
      <c r="BK6"/>
      <c r="BL6"/>
      <c r="BM6"/>
    </row>
    <row r="7" spans="1:65" x14ac:dyDescent="0.25">
      <c r="A7" s="3" t="s">
        <v>0</v>
      </c>
      <c r="B7" s="3" t="s">
        <v>13</v>
      </c>
      <c r="C7" s="3" t="s">
        <v>128</v>
      </c>
      <c r="D7" s="3" t="s">
        <v>129</v>
      </c>
      <c r="E7" s="3" t="s">
        <v>51</v>
      </c>
      <c r="F7" s="3" t="s">
        <v>78</v>
      </c>
      <c r="G7" s="3">
        <v>36</v>
      </c>
      <c r="H7" s="3" t="s">
        <v>57</v>
      </c>
      <c r="I7" s="3" t="s">
        <v>250</v>
      </c>
      <c r="J7" s="3">
        <v>0</v>
      </c>
      <c r="K7" s="3">
        <v>3</v>
      </c>
      <c r="L7" s="3">
        <v>1</v>
      </c>
      <c r="M7" s="3">
        <v>1</v>
      </c>
      <c r="N7" s="3"/>
      <c r="O7" s="3" t="s">
        <v>250</v>
      </c>
      <c r="P7" s="3">
        <v>0.20000000298023224</v>
      </c>
      <c r="Q7" s="3">
        <v>10</v>
      </c>
      <c r="R7" s="3">
        <v>3</v>
      </c>
      <c r="S7" s="3">
        <v>3</v>
      </c>
      <c r="T7" s="3"/>
      <c r="U7" s="3" t="s">
        <v>250</v>
      </c>
      <c r="V7" s="3">
        <v>0.20000000298023224</v>
      </c>
      <c r="W7" s="3">
        <v>10</v>
      </c>
      <c r="X7" s="3">
        <v>3</v>
      </c>
      <c r="Y7" s="3">
        <v>3</v>
      </c>
      <c r="Z7" s="3"/>
      <c r="AA7" s="3" t="s">
        <v>250</v>
      </c>
      <c r="AB7" s="3">
        <v>2</v>
      </c>
      <c r="AC7" s="3">
        <v>40</v>
      </c>
      <c r="AD7" s="3">
        <v>15</v>
      </c>
      <c r="AE7" s="3">
        <v>15</v>
      </c>
      <c r="AF7" s="3"/>
      <c r="AG7" s="3">
        <v>4</v>
      </c>
      <c r="AH7" s="3">
        <v>10</v>
      </c>
      <c r="AI7" s="3">
        <v>22</v>
      </c>
      <c r="AJ7" s="3">
        <v>25</v>
      </c>
      <c r="AK7" s="3">
        <v>12</v>
      </c>
      <c r="AL7" s="3">
        <v>18</v>
      </c>
      <c r="AM7" s="3">
        <v>1</v>
      </c>
      <c r="AN7" s="3">
        <v>4</v>
      </c>
      <c r="AO7" s="3">
        <v>0</v>
      </c>
      <c r="AP7" s="3">
        <v>0</v>
      </c>
      <c r="AQ7" s="3">
        <v>0</v>
      </c>
      <c r="AR7" s="3">
        <v>0</v>
      </c>
      <c r="AS7" s="3">
        <v>39</v>
      </c>
      <c r="AT7" s="3">
        <v>57</v>
      </c>
      <c r="AU7" s="3">
        <v>0</v>
      </c>
      <c r="AV7" s="3" t="s">
        <v>54</v>
      </c>
      <c r="AW7" s="3" t="s">
        <v>54</v>
      </c>
      <c r="AX7" s="3" t="s">
        <v>54</v>
      </c>
      <c r="AY7" s="3" t="s">
        <v>250</v>
      </c>
      <c r="AZ7" s="3" t="s">
        <v>250</v>
      </c>
      <c r="BA7" s="3" t="s">
        <v>250</v>
      </c>
      <c r="BB7" s="3" t="s">
        <v>54</v>
      </c>
      <c r="BC7" s="3" t="s">
        <v>250</v>
      </c>
      <c r="BD7" s="3" t="s">
        <v>54</v>
      </c>
      <c r="BE7"/>
      <c r="BF7"/>
      <c r="BG7"/>
      <c r="BH7"/>
      <c r="BI7"/>
      <c r="BJ7"/>
      <c r="BK7"/>
      <c r="BL7"/>
      <c r="BM7"/>
    </row>
    <row r="8" spans="1:65" x14ac:dyDescent="0.25">
      <c r="A8" s="3" t="s">
        <v>0</v>
      </c>
      <c r="B8" s="3" t="s">
        <v>8</v>
      </c>
      <c r="C8" s="3" t="s">
        <v>163</v>
      </c>
      <c r="D8" s="3" t="s">
        <v>164</v>
      </c>
      <c r="E8" s="3" t="s">
        <v>162</v>
      </c>
      <c r="F8" s="3" t="s">
        <v>85</v>
      </c>
      <c r="G8" s="3">
        <v>677</v>
      </c>
      <c r="H8" s="3" t="s">
        <v>57</v>
      </c>
      <c r="I8" s="3" t="s">
        <v>54</v>
      </c>
      <c r="J8" s="3">
        <v>0</v>
      </c>
      <c r="K8" s="3"/>
      <c r="L8" s="3"/>
      <c r="M8" s="3"/>
      <c r="N8" s="3"/>
      <c r="O8" s="3" t="s">
        <v>54</v>
      </c>
      <c r="P8" s="3">
        <v>0</v>
      </c>
      <c r="Q8" s="3"/>
      <c r="R8" s="3"/>
      <c r="S8" s="3"/>
      <c r="T8" s="3"/>
      <c r="U8" s="3" t="s">
        <v>54</v>
      </c>
      <c r="V8" s="3">
        <v>1.6000000238418579</v>
      </c>
      <c r="W8" s="3">
        <v>30</v>
      </c>
      <c r="X8" s="3">
        <v>10</v>
      </c>
      <c r="Y8" s="3">
        <v>10</v>
      </c>
      <c r="Z8" s="3"/>
      <c r="AA8" s="3" t="s">
        <v>250</v>
      </c>
      <c r="AB8" s="3">
        <v>1.6000000238418579</v>
      </c>
      <c r="AC8" s="3">
        <v>30</v>
      </c>
      <c r="AD8" s="3">
        <v>10</v>
      </c>
      <c r="AE8" s="3">
        <v>10</v>
      </c>
      <c r="AF8" s="3"/>
      <c r="AG8" s="3">
        <v>38</v>
      </c>
      <c r="AH8" s="3">
        <v>54</v>
      </c>
      <c r="AI8" s="3">
        <v>205</v>
      </c>
      <c r="AJ8" s="3">
        <v>223</v>
      </c>
      <c r="AK8" s="3">
        <v>423</v>
      </c>
      <c r="AL8" s="3">
        <v>540</v>
      </c>
      <c r="AM8" s="3">
        <v>10</v>
      </c>
      <c r="AN8" s="3">
        <v>0</v>
      </c>
      <c r="AO8" s="3">
        <v>12</v>
      </c>
      <c r="AP8" s="3">
        <v>44</v>
      </c>
      <c r="AQ8" s="3">
        <v>0</v>
      </c>
      <c r="AR8" s="3">
        <v>0</v>
      </c>
      <c r="AS8" s="3">
        <v>676</v>
      </c>
      <c r="AT8" s="3">
        <v>0</v>
      </c>
      <c r="AU8" s="3">
        <v>56</v>
      </c>
      <c r="AV8" s="3" t="s">
        <v>250</v>
      </c>
      <c r="AW8" s="3" t="s">
        <v>54</v>
      </c>
      <c r="AX8" s="3" t="s">
        <v>54</v>
      </c>
      <c r="AY8" s="3" t="s">
        <v>250</v>
      </c>
      <c r="AZ8" s="3" t="s">
        <v>54</v>
      </c>
      <c r="BA8" s="3" t="s">
        <v>250</v>
      </c>
      <c r="BB8" s="3" t="s">
        <v>250</v>
      </c>
      <c r="BC8" s="3" t="s">
        <v>54</v>
      </c>
      <c r="BD8" s="3" t="s">
        <v>250</v>
      </c>
      <c r="BE8"/>
      <c r="BF8"/>
      <c r="BG8"/>
      <c r="BH8"/>
      <c r="BI8"/>
      <c r="BJ8"/>
      <c r="BK8"/>
      <c r="BL8"/>
      <c r="BM8"/>
    </row>
    <row r="9" spans="1:65" x14ac:dyDescent="0.25">
      <c r="A9" s="3" t="s">
        <v>0</v>
      </c>
      <c r="B9" s="3" t="s">
        <v>13</v>
      </c>
      <c r="C9" s="3" t="s">
        <v>152</v>
      </c>
      <c r="D9" s="3" t="s">
        <v>153</v>
      </c>
      <c r="E9" s="3" t="s">
        <v>51</v>
      </c>
      <c r="F9" s="3" t="s">
        <v>78</v>
      </c>
      <c r="G9" s="3">
        <v>77</v>
      </c>
      <c r="H9" s="3" t="s">
        <v>235</v>
      </c>
      <c r="I9" s="3" t="s">
        <v>54</v>
      </c>
      <c r="J9" s="3">
        <v>0</v>
      </c>
      <c r="K9" s="3"/>
      <c r="L9" s="3"/>
      <c r="M9" s="3"/>
      <c r="N9" s="3"/>
      <c r="O9" s="3" t="s">
        <v>250</v>
      </c>
      <c r="P9" s="3">
        <v>0.30000001192092896</v>
      </c>
      <c r="Q9" s="3">
        <v>15</v>
      </c>
      <c r="R9" s="3">
        <v>5</v>
      </c>
      <c r="S9" s="3">
        <v>5</v>
      </c>
      <c r="T9" s="3"/>
      <c r="U9" s="3" t="s">
        <v>250</v>
      </c>
      <c r="V9" s="3">
        <v>0.40000000596046448</v>
      </c>
      <c r="W9" s="3">
        <v>25</v>
      </c>
      <c r="X9" s="3">
        <v>7</v>
      </c>
      <c r="Y9" s="3">
        <v>7</v>
      </c>
      <c r="Z9" s="3"/>
      <c r="AA9" s="3" t="s">
        <v>250</v>
      </c>
      <c r="AB9" s="3">
        <v>0.40000000596046448</v>
      </c>
      <c r="AC9" s="3">
        <v>25</v>
      </c>
      <c r="AD9" s="3">
        <v>7</v>
      </c>
      <c r="AE9" s="3">
        <v>7</v>
      </c>
      <c r="AF9" s="3"/>
      <c r="AG9" s="3">
        <v>10</v>
      </c>
      <c r="AH9" s="3">
        <v>6</v>
      </c>
      <c r="AI9" s="3">
        <v>22</v>
      </c>
      <c r="AJ9" s="3">
        <v>26</v>
      </c>
      <c r="AK9" s="3">
        <v>22</v>
      </c>
      <c r="AL9" s="3">
        <v>27</v>
      </c>
      <c r="AM9" s="3">
        <v>7</v>
      </c>
      <c r="AN9" s="3">
        <v>7</v>
      </c>
      <c r="AO9" s="3">
        <v>0</v>
      </c>
      <c r="AP9" s="3">
        <v>0</v>
      </c>
      <c r="AQ9" s="3">
        <v>0</v>
      </c>
      <c r="AR9" s="3">
        <v>0</v>
      </c>
      <c r="AS9" s="3">
        <v>61</v>
      </c>
      <c r="AT9" s="3">
        <v>66</v>
      </c>
      <c r="AU9" s="3">
        <v>0</v>
      </c>
      <c r="AV9" s="3" t="s">
        <v>54</v>
      </c>
      <c r="AW9" s="3" t="s">
        <v>54</v>
      </c>
      <c r="AX9" s="3" t="s">
        <v>54</v>
      </c>
      <c r="AY9" s="3" t="s">
        <v>250</v>
      </c>
      <c r="AZ9" s="3" t="s">
        <v>250</v>
      </c>
      <c r="BA9" s="3" t="s">
        <v>250</v>
      </c>
      <c r="BB9" s="3" t="s">
        <v>54</v>
      </c>
      <c r="BC9" s="3" t="s">
        <v>250</v>
      </c>
      <c r="BD9" s="3" t="s">
        <v>250</v>
      </c>
      <c r="BE9"/>
      <c r="BF9"/>
      <c r="BG9"/>
      <c r="BH9"/>
      <c r="BI9"/>
      <c r="BJ9"/>
      <c r="BK9"/>
      <c r="BL9"/>
      <c r="BM9"/>
    </row>
    <row r="10" spans="1:65" x14ac:dyDescent="0.25">
      <c r="A10" s="3" t="s">
        <v>0</v>
      </c>
      <c r="B10" s="3" t="s">
        <v>7</v>
      </c>
      <c r="C10" s="3" t="s">
        <v>130</v>
      </c>
      <c r="D10" s="3" t="s">
        <v>131</v>
      </c>
      <c r="E10" s="3" t="s">
        <v>51</v>
      </c>
      <c r="F10" s="3" t="s">
        <v>78</v>
      </c>
      <c r="G10" s="3">
        <v>20</v>
      </c>
      <c r="H10" s="3" t="s">
        <v>57</v>
      </c>
      <c r="I10" s="3" t="s">
        <v>250</v>
      </c>
      <c r="J10" s="3">
        <v>0.20000000298023224</v>
      </c>
      <c r="K10" s="3">
        <v>15</v>
      </c>
      <c r="L10" s="3">
        <v>5</v>
      </c>
      <c r="M10" s="3">
        <v>5</v>
      </c>
      <c r="N10" s="3"/>
      <c r="O10" s="3" t="s">
        <v>250</v>
      </c>
      <c r="P10" s="3">
        <v>0.20000000298023224</v>
      </c>
      <c r="Q10" s="3">
        <v>15</v>
      </c>
      <c r="R10" s="3">
        <v>5</v>
      </c>
      <c r="S10" s="3">
        <v>5</v>
      </c>
      <c r="T10" s="3"/>
      <c r="U10" s="3" t="s">
        <v>250</v>
      </c>
      <c r="V10" s="3">
        <v>3.2000000476837158</v>
      </c>
      <c r="W10" s="3">
        <v>60</v>
      </c>
      <c r="X10" s="3">
        <v>15</v>
      </c>
      <c r="Y10" s="3">
        <v>15</v>
      </c>
      <c r="Z10" s="3"/>
      <c r="AA10" s="3" t="s">
        <v>250</v>
      </c>
      <c r="AB10" s="3">
        <v>3.2000000476837158</v>
      </c>
      <c r="AC10" s="3">
        <v>60</v>
      </c>
      <c r="AD10" s="3">
        <v>15</v>
      </c>
      <c r="AE10" s="3">
        <v>15</v>
      </c>
      <c r="AF10" s="3"/>
      <c r="AG10" s="3">
        <v>8</v>
      </c>
      <c r="AH10" s="3">
        <v>10</v>
      </c>
      <c r="AI10" s="3">
        <v>8</v>
      </c>
      <c r="AJ10" s="3">
        <v>10</v>
      </c>
      <c r="AK10" s="3">
        <v>6</v>
      </c>
      <c r="AL10" s="3">
        <v>10</v>
      </c>
      <c r="AM10" s="3">
        <v>0</v>
      </c>
      <c r="AN10" s="3">
        <v>0</v>
      </c>
      <c r="AO10" s="3">
        <v>0</v>
      </c>
      <c r="AP10" s="3">
        <v>0</v>
      </c>
      <c r="AQ10" s="3">
        <v>0</v>
      </c>
      <c r="AR10" s="3">
        <v>0</v>
      </c>
      <c r="AS10" s="3">
        <v>22</v>
      </c>
      <c r="AT10" s="3">
        <v>30</v>
      </c>
      <c r="AU10" s="3">
        <v>0</v>
      </c>
      <c r="AV10" s="3" t="s">
        <v>54</v>
      </c>
      <c r="AW10" s="3" t="s">
        <v>54</v>
      </c>
      <c r="AX10" s="3" t="s">
        <v>54</v>
      </c>
      <c r="AY10" s="3" t="s">
        <v>54</v>
      </c>
      <c r="AZ10" s="3" t="s">
        <v>54</v>
      </c>
      <c r="BA10" s="3" t="s">
        <v>54</v>
      </c>
      <c r="BB10" s="3" t="s">
        <v>54</v>
      </c>
      <c r="BC10" s="3" t="s">
        <v>54</v>
      </c>
      <c r="BD10" s="3" t="s">
        <v>250</v>
      </c>
      <c r="BE10"/>
      <c r="BF10"/>
      <c r="BG10"/>
      <c r="BH10"/>
      <c r="BI10"/>
      <c r="BJ10"/>
      <c r="BK10"/>
      <c r="BL10"/>
      <c r="BM10"/>
    </row>
    <row r="11" spans="1:65" x14ac:dyDescent="0.25">
      <c r="A11" s="3" t="s">
        <v>0</v>
      </c>
      <c r="B11" s="3" t="s">
        <v>13</v>
      </c>
      <c r="C11" s="3" t="s">
        <v>158</v>
      </c>
      <c r="D11" s="3" t="s">
        <v>159</v>
      </c>
      <c r="E11" s="3" t="s">
        <v>51</v>
      </c>
      <c r="F11" s="3" t="s">
        <v>78</v>
      </c>
      <c r="G11" s="3">
        <v>116</v>
      </c>
      <c r="H11" s="3" t="s">
        <v>57</v>
      </c>
      <c r="I11" s="3" t="s">
        <v>54</v>
      </c>
      <c r="J11" s="3">
        <v>0</v>
      </c>
      <c r="K11" s="3"/>
      <c r="L11" s="3"/>
      <c r="M11" s="3"/>
      <c r="N11" s="3"/>
      <c r="O11" s="3" t="s">
        <v>250</v>
      </c>
      <c r="P11" s="3">
        <v>0.20000000298023224</v>
      </c>
      <c r="Q11" s="3">
        <v>10</v>
      </c>
      <c r="R11" s="3">
        <v>3</v>
      </c>
      <c r="S11" s="3">
        <v>3</v>
      </c>
      <c r="T11" s="3"/>
      <c r="U11" s="3" t="s">
        <v>250</v>
      </c>
      <c r="V11" s="3">
        <v>0.20000000298023224</v>
      </c>
      <c r="W11" s="3">
        <v>10</v>
      </c>
      <c r="X11" s="3">
        <v>3</v>
      </c>
      <c r="Y11" s="3">
        <v>3</v>
      </c>
      <c r="Z11" s="3"/>
      <c r="AA11" s="3" t="s">
        <v>250</v>
      </c>
      <c r="AB11" s="3">
        <v>2</v>
      </c>
      <c r="AC11" s="3">
        <v>40</v>
      </c>
      <c r="AD11" s="3">
        <v>15</v>
      </c>
      <c r="AE11" s="3">
        <v>15</v>
      </c>
      <c r="AF11" s="3"/>
      <c r="AG11" s="3">
        <v>16</v>
      </c>
      <c r="AH11" s="3">
        <v>20</v>
      </c>
      <c r="AI11" s="3">
        <v>35</v>
      </c>
      <c r="AJ11" s="3">
        <v>36</v>
      </c>
      <c r="AK11" s="3">
        <v>30</v>
      </c>
      <c r="AL11" s="3">
        <v>23</v>
      </c>
      <c r="AM11" s="3">
        <v>8</v>
      </c>
      <c r="AN11" s="3">
        <v>12</v>
      </c>
      <c r="AO11" s="3">
        <v>0</v>
      </c>
      <c r="AP11" s="3">
        <v>0</v>
      </c>
      <c r="AQ11" s="3">
        <v>0</v>
      </c>
      <c r="AR11" s="3">
        <v>0</v>
      </c>
      <c r="AS11" s="3">
        <v>89</v>
      </c>
      <c r="AT11" s="3">
        <v>91</v>
      </c>
      <c r="AU11" s="3">
        <v>0</v>
      </c>
      <c r="AV11" s="3" t="s">
        <v>250</v>
      </c>
      <c r="AW11" s="3" t="s">
        <v>250</v>
      </c>
      <c r="AX11" s="3" t="s">
        <v>250</v>
      </c>
      <c r="AY11" s="3" t="s">
        <v>250</v>
      </c>
      <c r="AZ11" s="3" t="s">
        <v>250</v>
      </c>
      <c r="BA11" s="3" t="s">
        <v>250</v>
      </c>
      <c r="BB11" s="3" t="s">
        <v>250</v>
      </c>
      <c r="BC11" s="3" t="s">
        <v>250</v>
      </c>
      <c r="BD11" s="3" t="s">
        <v>250</v>
      </c>
      <c r="BE11"/>
      <c r="BF11"/>
      <c r="BG11"/>
      <c r="BH11"/>
      <c r="BI11"/>
      <c r="BJ11"/>
      <c r="BK11"/>
      <c r="BL11"/>
      <c r="BM11"/>
    </row>
    <row r="12" spans="1:65" x14ac:dyDescent="0.25">
      <c r="A12" s="3" t="s">
        <v>0</v>
      </c>
      <c r="B12" s="3" t="s">
        <v>13</v>
      </c>
      <c r="C12" s="3" t="s">
        <v>156</v>
      </c>
      <c r="D12" s="3" t="s">
        <v>157</v>
      </c>
      <c r="E12" s="3" t="s">
        <v>51</v>
      </c>
      <c r="F12" s="3" t="s">
        <v>78</v>
      </c>
      <c r="G12" s="3">
        <v>35</v>
      </c>
      <c r="H12" s="3" t="s">
        <v>57</v>
      </c>
      <c r="I12" s="3" t="s">
        <v>54</v>
      </c>
      <c r="J12" s="3">
        <v>0</v>
      </c>
      <c r="K12" s="3"/>
      <c r="L12" s="3"/>
      <c r="M12" s="3"/>
      <c r="N12" s="3"/>
      <c r="O12" s="3" t="s">
        <v>250</v>
      </c>
      <c r="P12" s="3">
        <v>0.20000000298023224</v>
      </c>
      <c r="Q12" s="3">
        <v>10</v>
      </c>
      <c r="R12" s="3">
        <v>3</v>
      </c>
      <c r="S12" s="3">
        <v>3</v>
      </c>
      <c r="T12" s="3"/>
      <c r="U12" s="3" t="s">
        <v>250</v>
      </c>
      <c r="V12" s="3">
        <v>0.20000000298023224</v>
      </c>
      <c r="W12" s="3">
        <v>10</v>
      </c>
      <c r="X12" s="3">
        <v>3</v>
      </c>
      <c r="Y12" s="3">
        <v>3</v>
      </c>
      <c r="Z12" s="3"/>
      <c r="AA12" s="3" t="s">
        <v>250</v>
      </c>
      <c r="AB12" s="3">
        <v>0.20000000298023224</v>
      </c>
      <c r="AC12" s="3">
        <v>10</v>
      </c>
      <c r="AD12" s="3">
        <v>3</v>
      </c>
      <c r="AE12" s="3">
        <v>3</v>
      </c>
      <c r="AF12" s="3"/>
      <c r="AG12" s="3">
        <v>2</v>
      </c>
      <c r="AH12" s="3">
        <v>7</v>
      </c>
      <c r="AI12" s="3">
        <v>11</v>
      </c>
      <c r="AJ12" s="3">
        <v>10</v>
      </c>
      <c r="AK12" s="3">
        <v>4</v>
      </c>
      <c r="AL12" s="3">
        <v>4</v>
      </c>
      <c r="AM12" s="3">
        <v>4</v>
      </c>
      <c r="AN12" s="3">
        <v>4</v>
      </c>
      <c r="AO12" s="3">
        <v>0</v>
      </c>
      <c r="AP12" s="3">
        <v>0</v>
      </c>
      <c r="AQ12" s="3">
        <v>0</v>
      </c>
      <c r="AR12" s="3">
        <v>0</v>
      </c>
      <c r="AS12" s="3">
        <v>21</v>
      </c>
      <c r="AT12" s="3">
        <v>25</v>
      </c>
      <c r="AU12" s="3">
        <v>0</v>
      </c>
      <c r="AV12" s="3" t="s">
        <v>250</v>
      </c>
      <c r="AW12" s="3" t="s">
        <v>250</v>
      </c>
      <c r="AX12" s="3" t="s">
        <v>250</v>
      </c>
      <c r="AY12" s="3" t="s">
        <v>250</v>
      </c>
      <c r="AZ12" s="3" t="s">
        <v>250</v>
      </c>
      <c r="BA12" s="3" t="s">
        <v>250</v>
      </c>
      <c r="BB12" s="3" t="s">
        <v>250</v>
      </c>
      <c r="BC12" s="3" t="s">
        <v>250</v>
      </c>
      <c r="BD12" s="3" t="s">
        <v>250</v>
      </c>
      <c r="BE12"/>
      <c r="BF12"/>
      <c r="BG12"/>
      <c r="BH12"/>
      <c r="BI12"/>
      <c r="BJ12"/>
      <c r="BK12"/>
      <c r="BL12"/>
      <c r="BM12"/>
    </row>
    <row r="13" spans="1:65" x14ac:dyDescent="0.25">
      <c r="A13" s="3" t="s">
        <v>0</v>
      </c>
      <c r="B13" s="3" t="s">
        <v>13</v>
      </c>
      <c r="C13" s="3" t="s">
        <v>154</v>
      </c>
      <c r="D13" s="3" t="s">
        <v>155</v>
      </c>
      <c r="E13" s="3" t="s">
        <v>51</v>
      </c>
      <c r="F13" s="3" t="s">
        <v>85</v>
      </c>
      <c r="G13" s="3">
        <v>8</v>
      </c>
      <c r="H13" s="3" t="s">
        <v>53</v>
      </c>
      <c r="I13" s="3" t="s">
        <v>54</v>
      </c>
      <c r="J13" s="3"/>
      <c r="K13" s="3"/>
      <c r="L13" s="3"/>
      <c r="M13" s="3"/>
      <c r="N13" s="3"/>
      <c r="O13" s="3" t="s">
        <v>250</v>
      </c>
      <c r="P13" s="3">
        <v>0.20000000298023224</v>
      </c>
      <c r="Q13" s="3">
        <v>20</v>
      </c>
      <c r="R13" s="3">
        <v>5</v>
      </c>
      <c r="S13" s="3">
        <v>5</v>
      </c>
      <c r="T13" s="3"/>
      <c r="U13" s="3" t="s">
        <v>250</v>
      </c>
      <c r="V13" s="3">
        <v>0.20000000298023224</v>
      </c>
      <c r="W13" s="3">
        <v>20</v>
      </c>
      <c r="X13" s="3">
        <v>5</v>
      </c>
      <c r="Y13" s="3">
        <v>5</v>
      </c>
      <c r="Z13" s="3"/>
      <c r="AA13" s="3" t="s">
        <v>250</v>
      </c>
      <c r="AB13" s="3">
        <v>0.5</v>
      </c>
      <c r="AC13" s="3">
        <v>30</v>
      </c>
      <c r="AD13" s="3">
        <v>15</v>
      </c>
      <c r="AE13" s="3">
        <v>15</v>
      </c>
      <c r="AF13" s="3"/>
      <c r="AG13" s="3">
        <v>1</v>
      </c>
      <c r="AH13" s="3">
        <v>2</v>
      </c>
      <c r="AI13" s="3">
        <v>3</v>
      </c>
      <c r="AJ13" s="3">
        <v>4</v>
      </c>
      <c r="AK13" s="3">
        <v>1</v>
      </c>
      <c r="AL13" s="3">
        <v>1</v>
      </c>
      <c r="AM13" s="3">
        <v>0</v>
      </c>
      <c r="AN13" s="3">
        <v>0</v>
      </c>
      <c r="AO13" s="3">
        <v>0</v>
      </c>
      <c r="AP13" s="3">
        <v>0</v>
      </c>
      <c r="AQ13" s="3">
        <v>0</v>
      </c>
      <c r="AR13" s="3">
        <v>0</v>
      </c>
      <c r="AS13" s="3">
        <v>5</v>
      </c>
      <c r="AT13" s="3">
        <v>7</v>
      </c>
      <c r="AU13" s="3">
        <v>0</v>
      </c>
      <c r="AV13" s="3" t="s">
        <v>54</v>
      </c>
      <c r="AW13" s="3" t="s">
        <v>54</v>
      </c>
      <c r="AX13" s="3" t="s">
        <v>54</v>
      </c>
      <c r="AY13" s="3" t="s">
        <v>250</v>
      </c>
      <c r="AZ13" s="3" t="s">
        <v>250</v>
      </c>
      <c r="BA13" s="3" t="s">
        <v>250</v>
      </c>
      <c r="BB13" s="3" t="s">
        <v>250</v>
      </c>
      <c r="BC13" s="3" t="s">
        <v>250</v>
      </c>
      <c r="BD13" s="3" t="s">
        <v>54</v>
      </c>
      <c r="BE13"/>
      <c r="BF13"/>
      <c r="BG13"/>
      <c r="BH13"/>
      <c r="BI13"/>
      <c r="BJ13"/>
      <c r="BK13"/>
      <c r="BL13"/>
      <c r="BM13"/>
    </row>
    <row r="14" spans="1:65" x14ac:dyDescent="0.25">
      <c r="A14" s="3" t="s">
        <v>0</v>
      </c>
      <c r="B14" s="3" t="s">
        <v>13</v>
      </c>
      <c r="C14" s="3" t="s">
        <v>148</v>
      </c>
      <c r="D14" s="3" t="s">
        <v>149</v>
      </c>
      <c r="E14" s="3" t="s">
        <v>51</v>
      </c>
      <c r="F14" s="3" t="s">
        <v>85</v>
      </c>
      <c r="G14" s="3">
        <v>14</v>
      </c>
      <c r="H14" s="3" t="s">
        <v>57</v>
      </c>
      <c r="I14" s="3" t="s">
        <v>54</v>
      </c>
      <c r="J14" s="3">
        <v>0</v>
      </c>
      <c r="K14" s="3"/>
      <c r="L14" s="3"/>
      <c r="M14" s="3"/>
      <c r="N14" s="3"/>
      <c r="O14" s="3" t="s">
        <v>250</v>
      </c>
      <c r="P14" s="3">
        <v>0.60000002384185791</v>
      </c>
      <c r="Q14" s="3">
        <v>20</v>
      </c>
      <c r="R14" s="3"/>
      <c r="S14" s="3"/>
      <c r="T14" s="3"/>
      <c r="U14" s="3" t="s">
        <v>250</v>
      </c>
      <c r="V14" s="3">
        <v>1</v>
      </c>
      <c r="W14" s="3">
        <v>30</v>
      </c>
      <c r="X14" s="3"/>
      <c r="Y14" s="3"/>
      <c r="Z14" s="3"/>
      <c r="AA14" s="3" t="s">
        <v>250</v>
      </c>
      <c r="AB14" s="3">
        <v>1</v>
      </c>
      <c r="AC14" s="3">
        <v>30</v>
      </c>
      <c r="AD14" s="3"/>
      <c r="AE14" s="3"/>
      <c r="AF14" s="3"/>
      <c r="AG14" s="3">
        <v>3</v>
      </c>
      <c r="AH14" s="3">
        <v>2</v>
      </c>
      <c r="AI14" s="3">
        <v>7</v>
      </c>
      <c r="AJ14" s="3">
        <v>5</v>
      </c>
      <c r="AK14" s="3">
        <v>3</v>
      </c>
      <c r="AL14" s="3">
        <v>1</v>
      </c>
      <c r="AM14" s="3">
        <v>0</v>
      </c>
      <c r="AN14" s="3">
        <v>2</v>
      </c>
      <c r="AO14" s="3">
        <v>0</v>
      </c>
      <c r="AP14" s="3">
        <v>0</v>
      </c>
      <c r="AQ14" s="3">
        <v>0</v>
      </c>
      <c r="AR14" s="3">
        <v>0</v>
      </c>
      <c r="AS14" s="3">
        <v>13</v>
      </c>
      <c r="AT14" s="3">
        <v>10</v>
      </c>
      <c r="AU14" s="3">
        <v>0</v>
      </c>
      <c r="AV14" s="3" t="s">
        <v>250</v>
      </c>
      <c r="AW14" s="3" t="s">
        <v>250</v>
      </c>
      <c r="AX14" s="3" t="s">
        <v>250</v>
      </c>
      <c r="AY14" s="3" t="s">
        <v>250</v>
      </c>
      <c r="AZ14" s="3" t="s">
        <v>250</v>
      </c>
      <c r="BA14" s="3" t="s">
        <v>250</v>
      </c>
      <c r="BB14" s="3" t="s">
        <v>250</v>
      </c>
      <c r="BC14" s="3" t="s">
        <v>250</v>
      </c>
      <c r="BD14" s="3" t="s">
        <v>250</v>
      </c>
      <c r="BE14"/>
      <c r="BF14"/>
      <c r="BG14"/>
      <c r="BH14"/>
      <c r="BI14"/>
      <c r="BJ14"/>
      <c r="BK14"/>
      <c r="BL14"/>
      <c r="BM14"/>
    </row>
    <row r="15" spans="1:65" x14ac:dyDescent="0.25">
      <c r="A15" s="3" t="s">
        <v>0</v>
      </c>
      <c r="B15" s="3" t="s">
        <v>5</v>
      </c>
      <c r="C15" s="3" t="s">
        <v>138</v>
      </c>
      <c r="D15" s="3" t="s">
        <v>139</v>
      </c>
      <c r="E15" s="3" t="s">
        <v>51</v>
      </c>
      <c r="F15" s="3" t="s">
        <v>78</v>
      </c>
      <c r="G15" s="3">
        <v>428</v>
      </c>
      <c r="H15" s="3" t="s">
        <v>57</v>
      </c>
      <c r="I15" s="3" t="s">
        <v>54</v>
      </c>
      <c r="J15" s="3">
        <v>0</v>
      </c>
      <c r="K15" s="3"/>
      <c r="L15" s="3"/>
      <c r="M15" s="3"/>
      <c r="N15" s="3"/>
      <c r="O15" s="3" t="s">
        <v>250</v>
      </c>
      <c r="P15" s="3">
        <v>0.10000000149011612</v>
      </c>
      <c r="Q15" s="3"/>
      <c r="R15" s="3">
        <v>10</v>
      </c>
      <c r="S15" s="3"/>
      <c r="T15" s="3"/>
      <c r="U15" s="3" t="s">
        <v>250</v>
      </c>
      <c r="V15" s="3">
        <v>0.75</v>
      </c>
      <c r="W15" s="3"/>
      <c r="X15" s="3">
        <v>20</v>
      </c>
      <c r="Y15" s="3"/>
      <c r="Z15" s="3"/>
      <c r="AA15" s="3" t="s">
        <v>250</v>
      </c>
      <c r="AB15" s="3">
        <v>3</v>
      </c>
      <c r="AC15" s="3"/>
      <c r="AD15" s="3">
        <v>60</v>
      </c>
      <c r="AE15" s="3"/>
      <c r="AF15" s="3"/>
      <c r="AG15" s="3">
        <v>46</v>
      </c>
      <c r="AH15" s="3">
        <v>41</v>
      </c>
      <c r="AI15" s="3">
        <v>193</v>
      </c>
      <c r="AJ15" s="3">
        <v>130</v>
      </c>
      <c r="AK15" s="3">
        <v>96</v>
      </c>
      <c r="AL15" s="3">
        <v>123</v>
      </c>
      <c r="AM15" s="3">
        <v>45</v>
      </c>
      <c r="AN15" s="3">
        <v>91</v>
      </c>
      <c r="AO15" s="3">
        <v>8</v>
      </c>
      <c r="AP15" s="3">
        <v>13</v>
      </c>
      <c r="AQ15" s="3">
        <v>14</v>
      </c>
      <c r="AR15" s="3">
        <v>0</v>
      </c>
      <c r="AS15" s="3">
        <v>340</v>
      </c>
      <c r="AT15" s="3">
        <v>385</v>
      </c>
      <c r="AU15" s="3">
        <v>0</v>
      </c>
      <c r="AV15" s="3" t="s">
        <v>250</v>
      </c>
      <c r="AW15" s="3" t="s">
        <v>250</v>
      </c>
      <c r="AX15" s="3" t="s">
        <v>250</v>
      </c>
      <c r="AY15" s="3" t="s">
        <v>250</v>
      </c>
      <c r="AZ15" s="3" t="s">
        <v>250</v>
      </c>
      <c r="BA15" s="3" t="s">
        <v>250</v>
      </c>
      <c r="BB15" s="3" t="s">
        <v>250</v>
      </c>
      <c r="BC15" s="3" t="s">
        <v>250</v>
      </c>
      <c r="BD15" s="3" t="s">
        <v>250</v>
      </c>
      <c r="BE15"/>
      <c r="BF15"/>
      <c r="BG15"/>
      <c r="BH15"/>
      <c r="BI15"/>
      <c r="BJ15"/>
      <c r="BK15"/>
      <c r="BL15"/>
      <c r="BM15"/>
    </row>
    <row r="16" spans="1:65" x14ac:dyDescent="0.25">
      <c r="A16" s="3" t="s">
        <v>0</v>
      </c>
      <c r="B16" s="3" t="s">
        <v>4</v>
      </c>
      <c r="C16" s="3" t="s">
        <v>108</v>
      </c>
      <c r="D16" s="3" t="s">
        <v>109</v>
      </c>
      <c r="E16" s="3" t="s">
        <v>51</v>
      </c>
      <c r="F16" s="3" t="s">
        <v>52</v>
      </c>
      <c r="G16" s="3">
        <v>95</v>
      </c>
      <c r="H16" s="3" t="s">
        <v>53</v>
      </c>
      <c r="I16" s="3" t="s">
        <v>250</v>
      </c>
      <c r="J16" s="3">
        <v>0.20000000298023224</v>
      </c>
      <c r="K16" s="3">
        <v>20</v>
      </c>
      <c r="L16" s="3">
        <v>10</v>
      </c>
      <c r="M16" s="3"/>
      <c r="N16" s="3"/>
      <c r="O16" s="3" t="s">
        <v>250</v>
      </c>
      <c r="P16" s="3">
        <v>0.20000000298023224</v>
      </c>
      <c r="Q16" s="3">
        <v>20</v>
      </c>
      <c r="R16" s="3">
        <v>10</v>
      </c>
      <c r="S16" s="3"/>
      <c r="T16" s="3"/>
      <c r="U16" s="3" t="s">
        <v>250</v>
      </c>
      <c r="V16" s="3">
        <v>0.20000000298023224</v>
      </c>
      <c r="W16" s="3">
        <v>20</v>
      </c>
      <c r="X16" s="3">
        <v>10</v>
      </c>
      <c r="Y16" s="3"/>
      <c r="Z16" s="3"/>
      <c r="AA16" s="3" t="s">
        <v>250</v>
      </c>
      <c r="AB16" s="3">
        <v>0.20000000298023224</v>
      </c>
      <c r="AC16" s="3">
        <v>20</v>
      </c>
      <c r="AD16" s="3">
        <v>10</v>
      </c>
      <c r="AE16" s="3"/>
      <c r="AF16" s="3"/>
      <c r="AG16" s="3">
        <v>14</v>
      </c>
      <c r="AH16" s="3">
        <v>11</v>
      </c>
      <c r="AI16" s="3">
        <v>50</v>
      </c>
      <c r="AJ16" s="3">
        <v>31</v>
      </c>
      <c r="AK16" s="3">
        <v>19</v>
      </c>
      <c r="AL16" s="3">
        <v>28</v>
      </c>
      <c r="AM16" s="3">
        <v>8</v>
      </c>
      <c r="AN16" s="3">
        <v>17</v>
      </c>
      <c r="AO16" s="3">
        <v>0</v>
      </c>
      <c r="AP16" s="3">
        <v>0</v>
      </c>
      <c r="AQ16" s="3">
        <v>0</v>
      </c>
      <c r="AR16" s="3">
        <v>0</v>
      </c>
      <c r="AS16" s="3">
        <v>91</v>
      </c>
      <c r="AT16" s="3">
        <v>87</v>
      </c>
      <c r="AU16" s="3">
        <v>0</v>
      </c>
      <c r="AV16" s="3" t="s">
        <v>54</v>
      </c>
      <c r="AW16" s="3" t="s">
        <v>250</v>
      </c>
      <c r="AX16" s="3" t="s">
        <v>250</v>
      </c>
      <c r="AY16" s="3" t="s">
        <v>250</v>
      </c>
      <c r="AZ16" s="3" t="s">
        <v>250</v>
      </c>
      <c r="BA16" s="3" t="s">
        <v>54</v>
      </c>
      <c r="BB16" s="3" t="s">
        <v>54</v>
      </c>
      <c r="BC16" s="3" t="s">
        <v>250</v>
      </c>
      <c r="BD16" s="3" t="s">
        <v>250</v>
      </c>
      <c r="BE16"/>
      <c r="BF16"/>
      <c r="BG16"/>
      <c r="BH16"/>
      <c r="BI16"/>
      <c r="BJ16"/>
      <c r="BK16"/>
      <c r="BL16"/>
      <c r="BM16"/>
    </row>
    <row r="17" spans="1:65" x14ac:dyDescent="0.25">
      <c r="A17" s="3" t="s">
        <v>0</v>
      </c>
      <c r="B17" s="3" t="s">
        <v>13</v>
      </c>
      <c r="C17" s="3" t="s">
        <v>146</v>
      </c>
      <c r="D17" s="3" t="s">
        <v>147</v>
      </c>
      <c r="E17" s="3" t="s">
        <v>51</v>
      </c>
      <c r="F17" s="3" t="s">
        <v>78</v>
      </c>
      <c r="G17" s="3">
        <v>19</v>
      </c>
      <c r="H17" s="3" t="s">
        <v>57</v>
      </c>
      <c r="I17" s="3" t="s">
        <v>54</v>
      </c>
      <c r="J17" s="3">
        <v>0</v>
      </c>
      <c r="K17" s="3"/>
      <c r="L17" s="3"/>
      <c r="M17" s="3"/>
      <c r="N17" s="3"/>
      <c r="O17" s="3" t="s">
        <v>250</v>
      </c>
      <c r="P17" s="3">
        <v>0.30000001192092896</v>
      </c>
      <c r="Q17" s="3">
        <v>15</v>
      </c>
      <c r="R17" s="3">
        <v>5</v>
      </c>
      <c r="S17" s="3">
        <v>5</v>
      </c>
      <c r="T17" s="3"/>
      <c r="U17" s="3" t="s">
        <v>250</v>
      </c>
      <c r="V17" s="3">
        <v>0.30000001192092896</v>
      </c>
      <c r="W17" s="3">
        <v>15</v>
      </c>
      <c r="X17" s="3">
        <v>5</v>
      </c>
      <c r="Y17" s="3">
        <v>5</v>
      </c>
      <c r="Z17" s="3"/>
      <c r="AA17" s="3" t="s">
        <v>250</v>
      </c>
      <c r="AB17" s="3">
        <v>2</v>
      </c>
      <c r="AC17" s="3">
        <v>40</v>
      </c>
      <c r="AD17" s="3">
        <v>15</v>
      </c>
      <c r="AE17" s="3">
        <v>15</v>
      </c>
      <c r="AF17" s="3"/>
      <c r="AG17" s="3">
        <v>2</v>
      </c>
      <c r="AH17" s="3">
        <v>2</v>
      </c>
      <c r="AI17" s="3">
        <v>7</v>
      </c>
      <c r="AJ17" s="3">
        <v>7</v>
      </c>
      <c r="AK17" s="3">
        <v>4</v>
      </c>
      <c r="AL17" s="3">
        <v>1</v>
      </c>
      <c r="AM17" s="3">
        <v>1</v>
      </c>
      <c r="AN17" s="3">
        <v>1</v>
      </c>
      <c r="AO17" s="3">
        <v>0</v>
      </c>
      <c r="AP17" s="3">
        <v>0</v>
      </c>
      <c r="AQ17" s="3">
        <v>0</v>
      </c>
      <c r="AR17" s="3">
        <v>0</v>
      </c>
      <c r="AS17" s="3">
        <v>14</v>
      </c>
      <c r="AT17" s="3">
        <v>15</v>
      </c>
      <c r="AU17" s="3">
        <v>0</v>
      </c>
      <c r="AV17" s="3" t="s">
        <v>54</v>
      </c>
      <c r="AW17" s="3" t="s">
        <v>54</v>
      </c>
      <c r="AX17" s="3" t="s">
        <v>54</v>
      </c>
      <c r="AY17" s="3" t="s">
        <v>250</v>
      </c>
      <c r="AZ17" s="3" t="s">
        <v>250</v>
      </c>
      <c r="BA17" s="3" t="s">
        <v>250</v>
      </c>
      <c r="BB17" s="3" t="s">
        <v>54</v>
      </c>
      <c r="BC17" s="3" t="s">
        <v>250</v>
      </c>
      <c r="BD17" s="3" t="s">
        <v>250</v>
      </c>
      <c r="BE17"/>
      <c r="BF17"/>
      <c r="BG17"/>
      <c r="BH17"/>
      <c r="BI17"/>
      <c r="BJ17"/>
      <c r="BK17"/>
      <c r="BL17"/>
      <c r="BM17"/>
    </row>
    <row r="18" spans="1:65" x14ac:dyDescent="0.25">
      <c r="A18" s="3" t="s">
        <v>0</v>
      </c>
      <c r="B18" s="3" t="s">
        <v>4</v>
      </c>
      <c r="C18" s="3" t="s">
        <v>429</v>
      </c>
      <c r="D18" s="3" t="s">
        <v>430</v>
      </c>
      <c r="E18" s="3" t="s">
        <v>51</v>
      </c>
      <c r="F18" s="3" t="s">
        <v>78</v>
      </c>
      <c r="G18" s="3">
        <v>43</v>
      </c>
      <c r="H18" s="3" t="s">
        <v>57</v>
      </c>
      <c r="I18" s="3" t="s">
        <v>250</v>
      </c>
      <c r="J18" s="3">
        <v>0</v>
      </c>
      <c r="K18" s="3">
        <v>5</v>
      </c>
      <c r="L18" s="3">
        <v>5</v>
      </c>
      <c r="M18" s="3"/>
      <c r="N18" s="3"/>
      <c r="O18" s="3" t="s">
        <v>250</v>
      </c>
      <c r="P18" s="3">
        <v>2</v>
      </c>
      <c r="Q18" s="3"/>
      <c r="R18" s="3">
        <v>30</v>
      </c>
      <c r="S18" s="3"/>
      <c r="T18" s="3"/>
      <c r="U18" s="3" t="s">
        <v>250</v>
      </c>
      <c r="V18" s="3">
        <v>2</v>
      </c>
      <c r="W18" s="3"/>
      <c r="X18" s="3">
        <v>30</v>
      </c>
      <c r="Y18" s="3"/>
      <c r="Z18" s="3"/>
      <c r="AA18" s="3" t="s">
        <v>250</v>
      </c>
      <c r="AB18" s="3">
        <v>2</v>
      </c>
      <c r="AC18" s="3"/>
      <c r="AD18" s="3">
        <v>30</v>
      </c>
      <c r="AE18" s="3"/>
      <c r="AF18" s="3"/>
      <c r="AG18" s="3">
        <v>6</v>
      </c>
      <c r="AH18" s="3">
        <v>6</v>
      </c>
      <c r="AI18" s="3">
        <v>15</v>
      </c>
      <c r="AJ18" s="3">
        <v>17</v>
      </c>
      <c r="AK18" s="3">
        <v>10</v>
      </c>
      <c r="AL18" s="3">
        <v>12</v>
      </c>
      <c r="AM18" s="3">
        <v>5</v>
      </c>
      <c r="AN18" s="3">
        <v>6</v>
      </c>
      <c r="AO18" s="3">
        <v>0</v>
      </c>
      <c r="AP18" s="3">
        <v>0</v>
      </c>
      <c r="AQ18" s="3">
        <v>0</v>
      </c>
      <c r="AR18" s="3">
        <v>0</v>
      </c>
      <c r="AS18" s="3">
        <v>36</v>
      </c>
      <c r="AT18" s="3">
        <v>41</v>
      </c>
      <c r="AU18" s="3">
        <v>0</v>
      </c>
      <c r="AV18" s="3" t="s">
        <v>54</v>
      </c>
      <c r="AW18" s="3" t="s">
        <v>54</v>
      </c>
      <c r="AX18" s="3" t="s">
        <v>54</v>
      </c>
      <c r="AY18" s="3" t="s">
        <v>54</v>
      </c>
      <c r="AZ18" s="3" t="s">
        <v>54</v>
      </c>
      <c r="BA18" s="3" t="s">
        <v>54</v>
      </c>
      <c r="BB18" s="3" t="s">
        <v>250</v>
      </c>
      <c r="BC18" s="3" t="s">
        <v>250</v>
      </c>
      <c r="BD18" s="3" t="s">
        <v>54</v>
      </c>
      <c r="BE18"/>
      <c r="BF18"/>
      <c r="BG18"/>
      <c r="BH18"/>
      <c r="BI18"/>
      <c r="BJ18"/>
      <c r="BK18"/>
      <c r="BL18"/>
      <c r="BM18"/>
    </row>
    <row r="19" spans="1:65" x14ac:dyDescent="0.25">
      <c r="A19" s="3" t="s">
        <v>0</v>
      </c>
      <c r="B19" s="3" t="s">
        <v>5</v>
      </c>
      <c r="C19" s="3" t="s">
        <v>124</v>
      </c>
      <c r="D19" s="3" t="s">
        <v>125</v>
      </c>
      <c r="E19" s="3" t="s">
        <v>51</v>
      </c>
      <c r="F19" s="3" t="s">
        <v>78</v>
      </c>
      <c r="G19" s="3">
        <v>22</v>
      </c>
      <c r="H19" s="3" t="s">
        <v>57</v>
      </c>
      <c r="I19" s="3" t="s">
        <v>250</v>
      </c>
      <c r="J19" s="3">
        <v>0</v>
      </c>
      <c r="K19" s="3"/>
      <c r="L19" s="3"/>
      <c r="M19" s="3"/>
      <c r="N19" s="3"/>
      <c r="O19" s="3" t="s">
        <v>250</v>
      </c>
      <c r="P19" s="3">
        <v>0.10000000149011612</v>
      </c>
      <c r="Q19" s="3">
        <v>5</v>
      </c>
      <c r="R19" s="3"/>
      <c r="S19" s="3"/>
      <c r="T19" s="3"/>
      <c r="U19" s="3" t="s">
        <v>250</v>
      </c>
      <c r="V19" s="3">
        <v>0.40000000596046448</v>
      </c>
      <c r="W19" s="3">
        <v>15</v>
      </c>
      <c r="X19" s="3"/>
      <c r="Y19" s="3"/>
      <c r="Z19" s="3"/>
      <c r="AA19" s="3" t="s">
        <v>250</v>
      </c>
      <c r="AB19" s="3">
        <v>0.40000000596046448</v>
      </c>
      <c r="AC19" s="3">
        <v>15</v>
      </c>
      <c r="AD19" s="3"/>
      <c r="AE19" s="3"/>
      <c r="AF19" s="3"/>
      <c r="AG19" s="3">
        <v>4</v>
      </c>
      <c r="AH19" s="3">
        <v>2</v>
      </c>
      <c r="AI19" s="3">
        <v>12</v>
      </c>
      <c r="AJ19" s="3">
        <v>10</v>
      </c>
      <c r="AK19" s="3">
        <v>8</v>
      </c>
      <c r="AL19" s="3">
        <v>10</v>
      </c>
      <c r="AM19" s="3">
        <v>5</v>
      </c>
      <c r="AN19" s="3">
        <v>2</v>
      </c>
      <c r="AO19" s="3">
        <v>0</v>
      </c>
      <c r="AP19" s="3">
        <v>0</v>
      </c>
      <c r="AQ19" s="3">
        <v>0</v>
      </c>
      <c r="AR19" s="3">
        <v>0</v>
      </c>
      <c r="AS19" s="3">
        <v>29</v>
      </c>
      <c r="AT19" s="3">
        <v>24</v>
      </c>
      <c r="AU19" s="3">
        <v>0</v>
      </c>
      <c r="AV19" s="3" t="s">
        <v>54</v>
      </c>
      <c r="AW19" s="3" t="s">
        <v>250</v>
      </c>
      <c r="AX19" s="3" t="s">
        <v>54</v>
      </c>
      <c r="AY19" s="3" t="s">
        <v>250</v>
      </c>
      <c r="AZ19" s="3" t="s">
        <v>54</v>
      </c>
      <c r="BA19" s="3" t="s">
        <v>250</v>
      </c>
      <c r="BB19" s="3" t="s">
        <v>250</v>
      </c>
      <c r="BC19" s="3" t="s">
        <v>54</v>
      </c>
      <c r="BD19" s="3" t="s">
        <v>250</v>
      </c>
      <c r="BE19"/>
      <c r="BF19"/>
      <c r="BG19"/>
      <c r="BH19"/>
      <c r="BI19"/>
      <c r="BJ19"/>
      <c r="BK19"/>
      <c r="BL19"/>
      <c r="BM19"/>
    </row>
    <row r="20" spans="1:65" x14ac:dyDescent="0.25">
      <c r="A20" s="3" t="s">
        <v>0</v>
      </c>
      <c r="B20" s="3" t="s">
        <v>4</v>
      </c>
      <c r="C20" s="3" t="s">
        <v>426</v>
      </c>
      <c r="D20" s="3" t="s">
        <v>427</v>
      </c>
      <c r="E20" s="3" t="s">
        <v>51</v>
      </c>
      <c r="F20" s="3" t="s">
        <v>78</v>
      </c>
      <c r="G20" s="3">
        <v>67</v>
      </c>
      <c r="H20" s="3" t="s">
        <v>57</v>
      </c>
      <c r="I20" s="3" t="s">
        <v>54</v>
      </c>
      <c r="J20" s="3">
        <v>0</v>
      </c>
      <c r="K20" s="3"/>
      <c r="L20" s="3"/>
      <c r="M20" s="3"/>
      <c r="N20" s="3"/>
      <c r="O20" s="3" t="s">
        <v>250</v>
      </c>
      <c r="P20" s="3">
        <v>5</v>
      </c>
      <c r="Q20" s="3">
        <v>30</v>
      </c>
      <c r="R20" s="3">
        <v>15</v>
      </c>
      <c r="S20" s="3">
        <v>15</v>
      </c>
      <c r="T20" s="3"/>
      <c r="U20" s="3" t="s">
        <v>250</v>
      </c>
      <c r="V20" s="3">
        <v>5</v>
      </c>
      <c r="W20" s="3">
        <v>30</v>
      </c>
      <c r="X20" s="3">
        <v>15</v>
      </c>
      <c r="Y20" s="3">
        <v>15</v>
      </c>
      <c r="Z20" s="3"/>
      <c r="AA20" s="3" t="s">
        <v>250</v>
      </c>
      <c r="AB20" s="3">
        <v>5</v>
      </c>
      <c r="AC20" s="3">
        <v>30</v>
      </c>
      <c r="AD20" s="3">
        <v>15</v>
      </c>
      <c r="AE20" s="3">
        <v>15</v>
      </c>
      <c r="AF20" s="3"/>
      <c r="AG20" s="3">
        <v>10</v>
      </c>
      <c r="AH20" s="3">
        <v>7</v>
      </c>
      <c r="AI20" s="3">
        <v>31</v>
      </c>
      <c r="AJ20" s="3">
        <v>27</v>
      </c>
      <c r="AK20" s="3">
        <v>21</v>
      </c>
      <c r="AL20" s="3">
        <v>18</v>
      </c>
      <c r="AM20" s="3">
        <v>6</v>
      </c>
      <c r="AN20" s="3">
        <v>15</v>
      </c>
      <c r="AO20" s="3">
        <v>0</v>
      </c>
      <c r="AP20" s="3">
        <v>0</v>
      </c>
      <c r="AQ20" s="3">
        <v>0</v>
      </c>
      <c r="AR20" s="3">
        <v>0</v>
      </c>
      <c r="AS20" s="3">
        <v>68</v>
      </c>
      <c r="AT20" s="3">
        <v>67</v>
      </c>
      <c r="AU20" s="3">
        <v>0</v>
      </c>
      <c r="AV20" s="3" t="s">
        <v>54</v>
      </c>
      <c r="AW20" s="3" t="s">
        <v>250</v>
      </c>
      <c r="AX20" s="3" t="s">
        <v>250</v>
      </c>
      <c r="AY20" s="3" t="s">
        <v>54</v>
      </c>
      <c r="AZ20" s="3" t="s">
        <v>54</v>
      </c>
      <c r="BA20" s="3" t="s">
        <v>54</v>
      </c>
      <c r="BB20" s="3" t="s">
        <v>54</v>
      </c>
      <c r="BC20" s="3" t="s">
        <v>250</v>
      </c>
      <c r="BD20" s="3" t="s">
        <v>54</v>
      </c>
      <c r="BE20"/>
      <c r="BF20"/>
      <c r="BG20"/>
      <c r="BH20"/>
      <c r="BI20"/>
      <c r="BJ20"/>
      <c r="BK20"/>
      <c r="BL20"/>
      <c r="BM20"/>
    </row>
    <row r="21" spans="1:65" x14ac:dyDescent="0.25">
      <c r="A21" s="3" t="s">
        <v>0</v>
      </c>
      <c r="B21" s="3" t="s">
        <v>5</v>
      </c>
      <c r="C21" s="3" t="s">
        <v>443</v>
      </c>
      <c r="D21" s="3" t="s">
        <v>444</v>
      </c>
      <c r="E21" s="3" t="s">
        <v>162</v>
      </c>
      <c r="F21" s="3" t="s">
        <v>52</v>
      </c>
      <c r="G21" s="3">
        <v>1344</v>
      </c>
      <c r="H21" s="3" t="s">
        <v>57</v>
      </c>
      <c r="I21" s="3" t="s">
        <v>54</v>
      </c>
      <c r="J21" s="3">
        <v>0</v>
      </c>
      <c r="K21" s="3"/>
      <c r="L21" s="3"/>
      <c r="M21" s="3"/>
      <c r="N21" s="3"/>
      <c r="O21" s="3" t="s">
        <v>54</v>
      </c>
      <c r="P21" s="3">
        <v>0</v>
      </c>
      <c r="Q21" s="3"/>
      <c r="R21" s="3"/>
      <c r="S21" s="3"/>
      <c r="T21" s="3"/>
      <c r="U21" s="3" t="s">
        <v>250</v>
      </c>
      <c r="V21" s="3">
        <v>0.5</v>
      </c>
      <c r="W21" s="3">
        <v>15</v>
      </c>
      <c r="X21" s="3">
        <v>5</v>
      </c>
      <c r="Y21" s="3"/>
      <c r="Z21" s="3"/>
      <c r="AA21" s="3" t="s">
        <v>250</v>
      </c>
      <c r="AB21" s="3">
        <v>0.5</v>
      </c>
      <c r="AC21" s="3">
        <v>15</v>
      </c>
      <c r="AD21" s="3">
        <v>5</v>
      </c>
      <c r="AE21" s="3"/>
      <c r="AF21" s="3"/>
      <c r="AG21" s="3">
        <v>86</v>
      </c>
      <c r="AH21" s="3">
        <v>112</v>
      </c>
      <c r="AI21" s="3">
        <v>193</v>
      </c>
      <c r="AJ21" s="3">
        <v>179</v>
      </c>
      <c r="AK21" s="3">
        <v>134</v>
      </c>
      <c r="AL21" s="3">
        <v>133</v>
      </c>
      <c r="AM21" s="3">
        <v>198</v>
      </c>
      <c r="AN21" s="3">
        <v>240</v>
      </c>
      <c r="AO21" s="3">
        <v>14</v>
      </c>
      <c r="AP21" s="3">
        <v>18</v>
      </c>
      <c r="AQ21" s="3">
        <v>0</v>
      </c>
      <c r="AR21" s="3">
        <v>0</v>
      </c>
      <c r="AS21" s="3">
        <v>611</v>
      </c>
      <c r="AT21" s="3">
        <v>664</v>
      </c>
      <c r="AU21" s="3">
        <v>32</v>
      </c>
      <c r="AV21" s="3" t="s">
        <v>54</v>
      </c>
      <c r="AW21" s="3" t="s">
        <v>54</v>
      </c>
      <c r="AX21" s="3" t="s">
        <v>54</v>
      </c>
      <c r="AY21" s="3" t="s">
        <v>54</v>
      </c>
      <c r="AZ21" s="3" t="s">
        <v>54</v>
      </c>
      <c r="BA21" s="3" t="s">
        <v>250</v>
      </c>
      <c r="BB21" s="3" t="s">
        <v>250</v>
      </c>
      <c r="BC21" s="3" t="s">
        <v>54</v>
      </c>
      <c r="BD21" s="3" t="s">
        <v>250</v>
      </c>
      <c r="BE21"/>
      <c r="BF21"/>
      <c r="BG21"/>
      <c r="BH21"/>
      <c r="BI21"/>
      <c r="BJ21"/>
      <c r="BK21"/>
      <c r="BL21"/>
      <c r="BM21"/>
    </row>
    <row r="22" spans="1:65" x14ac:dyDescent="0.25">
      <c r="A22" s="3" t="s">
        <v>0</v>
      </c>
      <c r="B22" s="3" t="s">
        <v>8</v>
      </c>
      <c r="C22" s="3" t="s">
        <v>465</v>
      </c>
      <c r="D22" s="3" t="s">
        <v>466</v>
      </c>
      <c r="E22" s="3" t="s">
        <v>162</v>
      </c>
      <c r="F22" s="3" t="s">
        <v>78</v>
      </c>
      <c r="G22" s="3">
        <v>662</v>
      </c>
      <c r="H22" s="3" t="s">
        <v>57</v>
      </c>
      <c r="I22" s="3" t="s">
        <v>54</v>
      </c>
      <c r="J22" s="3">
        <v>0</v>
      </c>
      <c r="K22" s="3"/>
      <c r="L22" s="3"/>
      <c r="M22" s="3"/>
      <c r="N22" s="3"/>
      <c r="O22" s="3" t="s">
        <v>54</v>
      </c>
      <c r="P22" s="3">
        <v>0</v>
      </c>
      <c r="Q22" s="3"/>
      <c r="R22" s="3"/>
      <c r="S22" s="3"/>
      <c r="T22" s="3"/>
      <c r="U22" s="3" t="s">
        <v>250</v>
      </c>
      <c r="V22" s="3">
        <v>7</v>
      </c>
      <c r="W22" s="3"/>
      <c r="X22" s="3">
        <v>40</v>
      </c>
      <c r="Y22" s="3"/>
      <c r="Z22" s="3"/>
      <c r="AA22" s="3" t="s">
        <v>250</v>
      </c>
      <c r="AB22" s="3">
        <v>7</v>
      </c>
      <c r="AC22" s="3"/>
      <c r="AD22" s="3">
        <v>40</v>
      </c>
      <c r="AE22" s="3"/>
      <c r="AF22" s="3"/>
      <c r="AG22" s="3">
        <v>66</v>
      </c>
      <c r="AH22" s="3">
        <v>69</v>
      </c>
      <c r="AI22" s="3">
        <v>175</v>
      </c>
      <c r="AJ22" s="3">
        <v>205</v>
      </c>
      <c r="AK22" s="3">
        <v>185</v>
      </c>
      <c r="AL22" s="3">
        <v>196</v>
      </c>
      <c r="AM22" s="3">
        <v>20</v>
      </c>
      <c r="AN22" s="3">
        <v>30</v>
      </c>
      <c r="AO22" s="3">
        <v>13</v>
      </c>
      <c r="AP22" s="3">
        <v>39</v>
      </c>
      <c r="AQ22" s="3">
        <v>0</v>
      </c>
      <c r="AR22" s="3">
        <v>0</v>
      </c>
      <c r="AS22" s="3">
        <v>0</v>
      </c>
      <c r="AT22" s="3">
        <v>0</v>
      </c>
      <c r="AU22" s="3">
        <v>0</v>
      </c>
      <c r="AV22" s="3" t="s">
        <v>54</v>
      </c>
      <c r="AW22" s="3" t="s">
        <v>54</v>
      </c>
      <c r="AX22" s="3" t="s">
        <v>54</v>
      </c>
      <c r="AY22" s="3" t="s">
        <v>54</v>
      </c>
      <c r="AZ22" s="3" t="s">
        <v>54</v>
      </c>
      <c r="BA22" s="3" t="s">
        <v>250</v>
      </c>
      <c r="BB22" s="3" t="s">
        <v>250</v>
      </c>
      <c r="BC22" s="3" t="s">
        <v>54</v>
      </c>
      <c r="BD22" s="3" t="s">
        <v>250</v>
      </c>
      <c r="BE22"/>
      <c r="BF22"/>
      <c r="BG22"/>
      <c r="BH22"/>
      <c r="BI22"/>
      <c r="BJ22"/>
      <c r="BK22"/>
      <c r="BL22"/>
      <c r="BM22"/>
    </row>
    <row r="23" spans="1:65" x14ac:dyDescent="0.25">
      <c r="A23" s="3" t="s">
        <v>0</v>
      </c>
      <c r="B23" s="3" t="s">
        <v>8</v>
      </c>
      <c r="C23" s="3" t="s">
        <v>469</v>
      </c>
      <c r="D23" s="3" t="s">
        <v>470</v>
      </c>
      <c r="E23" s="3" t="s">
        <v>162</v>
      </c>
      <c r="F23" s="3" t="s">
        <v>78</v>
      </c>
      <c r="G23" s="3">
        <v>1695</v>
      </c>
      <c r="H23" s="3" t="s">
        <v>57</v>
      </c>
      <c r="I23" s="3" t="s">
        <v>54</v>
      </c>
      <c r="J23" s="3">
        <v>0</v>
      </c>
      <c r="K23" s="3"/>
      <c r="L23" s="3"/>
      <c r="M23" s="3"/>
      <c r="N23" s="3"/>
      <c r="O23" s="3" t="s">
        <v>54</v>
      </c>
      <c r="P23" s="3">
        <v>0</v>
      </c>
      <c r="Q23" s="3"/>
      <c r="R23" s="3"/>
      <c r="S23" s="3"/>
      <c r="T23" s="3"/>
      <c r="U23" s="3" t="s">
        <v>250</v>
      </c>
      <c r="V23" s="3">
        <v>1</v>
      </c>
      <c r="W23" s="3"/>
      <c r="X23" s="3">
        <v>10</v>
      </c>
      <c r="Y23" s="3"/>
      <c r="Z23" s="3"/>
      <c r="AA23" s="3" t="s">
        <v>250</v>
      </c>
      <c r="AB23" s="3">
        <v>1</v>
      </c>
      <c r="AC23" s="3"/>
      <c r="AD23" s="3">
        <v>10</v>
      </c>
      <c r="AE23" s="3"/>
      <c r="AF23" s="3"/>
      <c r="AG23" s="3">
        <v>295</v>
      </c>
      <c r="AH23" s="3">
        <v>247</v>
      </c>
      <c r="AI23" s="3">
        <v>930</v>
      </c>
      <c r="AJ23" s="3">
        <v>883</v>
      </c>
      <c r="AK23" s="3">
        <v>142</v>
      </c>
      <c r="AL23" s="3">
        <v>163</v>
      </c>
      <c r="AM23" s="3">
        <v>25</v>
      </c>
      <c r="AN23" s="3">
        <v>35</v>
      </c>
      <c r="AO23" s="3">
        <v>23</v>
      </c>
      <c r="AP23" s="3">
        <v>85</v>
      </c>
      <c r="AQ23" s="3">
        <v>0</v>
      </c>
      <c r="AR23" s="3">
        <v>0</v>
      </c>
      <c r="AS23" s="3">
        <v>1392</v>
      </c>
      <c r="AT23" s="3">
        <v>1328</v>
      </c>
      <c r="AU23" s="3">
        <v>0</v>
      </c>
      <c r="AV23" s="3" t="s">
        <v>250</v>
      </c>
      <c r="AW23" s="3" t="s">
        <v>54</v>
      </c>
      <c r="AX23" s="3" t="s">
        <v>54</v>
      </c>
      <c r="AY23" s="3" t="s">
        <v>54</v>
      </c>
      <c r="AZ23" s="3" t="s">
        <v>54</v>
      </c>
      <c r="BA23" s="3" t="s">
        <v>250</v>
      </c>
      <c r="BB23" s="3" t="s">
        <v>250</v>
      </c>
      <c r="BC23" s="3" t="s">
        <v>54</v>
      </c>
      <c r="BD23" s="3" t="s">
        <v>54</v>
      </c>
      <c r="BE23"/>
      <c r="BF23"/>
      <c r="BG23"/>
      <c r="BH23"/>
      <c r="BI23"/>
      <c r="BJ23"/>
      <c r="BK23"/>
      <c r="BL23"/>
      <c r="BM23"/>
    </row>
    <row r="24" spans="1:65" x14ac:dyDescent="0.25">
      <c r="A24" s="3" t="s">
        <v>0</v>
      </c>
      <c r="B24" s="3" t="s">
        <v>8</v>
      </c>
      <c r="C24" s="3" t="s">
        <v>530</v>
      </c>
      <c r="D24" s="3" t="s">
        <v>531</v>
      </c>
      <c r="E24" s="3" t="s">
        <v>51</v>
      </c>
      <c r="F24" s="3" t="s">
        <v>52</v>
      </c>
      <c r="G24" s="3">
        <v>261</v>
      </c>
      <c r="H24" s="3" t="s">
        <v>57</v>
      </c>
      <c r="I24" s="3" t="s">
        <v>54</v>
      </c>
      <c r="J24" s="3">
        <v>0</v>
      </c>
      <c r="K24" s="3">
        <v>0</v>
      </c>
      <c r="L24" s="3">
        <v>0</v>
      </c>
      <c r="M24" s="3">
        <v>0</v>
      </c>
      <c r="N24" s="3"/>
      <c r="O24" s="3" t="s">
        <v>250</v>
      </c>
      <c r="P24" s="3">
        <v>0.20000000298023224</v>
      </c>
      <c r="Q24" s="3">
        <v>15</v>
      </c>
      <c r="R24" s="3">
        <v>4</v>
      </c>
      <c r="S24" s="3">
        <v>4</v>
      </c>
      <c r="T24" s="3"/>
      <c r="U24" s="3" t="s">
        <v>250</v>
      </c>
      <c r="V24" s="3">
        <v>3.2000000476837158</v>
      </c>
      <c r="W24" s="3">
        <v>60</v>
      </c>
      <c r="X24" s="3">
        <v>25</v>
      </c>
      <c r="Y24" s="3">
        <v>25</v>
      </c>
      <c r="Z24" s="3"/>
      <c r="AA24" s="3" t="s">
        <v>250</v>
      </c>
      <c r="AB24" s="3">
        <v>3.2000000476837158</v>
      </c>
      <c r="AC24" s="3">
        <v>60</v>
      </c>
      <c r="AD24" s="3">
        <v>25</v>
      </c>
      <c r="AE24" s="3">
        <v>25</v>
      </c>
      <c r="AF24" s="3"/>
      <c r="AG24" s="3">
        <v>21</v>
      </c>
      <c r="AH24" s="3">
        <v>29</v>
      </c>
      <c r="AI24" s="3">
        <v>87</v>
      </c>
      <c r="AJ24" s="3">
        <v>124</v>
      </c>
      <c r="AK24" s="3">
        <v>75</v>
      </c>
      <c r="AL24" s="3">
        <v>56</v>
      </c>
      <c r="AM24" s="3">
        <v>18</v>
      </c>
      <c r="AN24" s="3">
        <v>32</v>
      </c>
      <c r="AO24" s="3">
        <v>4</v>
      </c>
      <c r="AP24" s="3">
        <v>0</v>
      </c>
      <c r="AQ24" s="3">
        <v>0</v>
      </c>
      <c r="AR24" s="3">
        <v>0</v>
      </c>
      <c r="AS24" s="3">
        <v>201</v>
      </c>
      <c r="AT24" s="3">
        <v>241</v>
      </c>
      <c r="AU24" s="3">
        <v>0</v>
      </c>
      <c r="AV24" s="3" t="s">
        <v>250</v>
      </c>
      <c r="AW24" s="3" t="s">
        <v>54</v>
      </c>
      <c r="AX24" s="3" t="s">
        <v>54</v>
      </c>
      <c r="AY24" s="3" t="s">
        <v>54</v>
      </c>
      <c r="AZ24" s="3" t="s">
        <v>54</v>
      </c>
      <c r="BA24" s="3" t="s">
        <v>250</v>
      </c>
      <c r="BB24" s="3" t="s">
        <v>54</v>
      </c>
      <c r="BC24" s="3" t="s">
        <v>54</v>
      </c>
      <c r="BD24" s="3" t="s">
        <v>250</v>
      </c>
      <c r="BE24"/>
      <c r="BF24"/>
      <c r="BG24"/>
      <c r="BH24"/>
      <c r="BI24"/>
      <c r="BJ24"/>
      <c r="BK24"/>
      <c r="BL24"/>
      <c r="BM24"/>
    </row>
    <row r="25" spans="1:65" x14ac:dyDescent="0.25">
      <c r="A25" s="3" t="s">
        <v>0</v>
      </c>
      <c r="B25" s="3" t="s">
        <v>8</v>
      </c>
      <c r="C25" s="3" t="s">
        <v>461</v>
      </c>
      <c r="D25" s="3" t="s">
        <v>462</v>
      </c>
      <c r="E25" s="3" t="s">
        <v>162</v>
      </c>
      <c r="F25" s="3" t="s">
        <v>78</v>
      </c>
      <c r="G25" s="3">
        <v>116</v>
      </c>
      <c r="H25" s="3" t="s">
        <v>57</v>
      </c>
      <c r="I25" s="3" t="s">
        <v>54</v>
      </c>
      <c r="J25" s="3">
        <v>0</v>
      </c>
      <c r="K25" s="3"/>
      <c r="L25" s="3"/>
      <c r="M25" s="3"/>
      <c r="N25" s="3"/>
      <c r="O25" s="3" t="s">
        <v>54</v>
      </c>
      <c r="P25" s="3">
        <v>0</v>
      </c>
      <c r="Q25" s="3"/>
      <c r="R25" s="3"/>
      <c r="S25" s="3"/>
      <c r="T25" s="3"/>
      <c r="U25" s="3" t="s">
        <v>250</v>
      </c>
      <c r="V25" s="3">
        <v>35</v>
      </c>
      <c r="W25" s="3">
        <v>720</v>
      </c>
      <c r="X25" s="3">
        <v>120</v>
      </c>
      <c r="Y25" s="3"/>
      <c r="Z25" s="3"/>
      <c r="AA25" s="3" t="s">
        <v>250</v>
      </c>
      <c r="AB25" s="3">
        <v>35</v>
      </c>
      <c r="AC25" s="3">
        <v>720</v>
      </c>
      <c r="AD25" s="3">
        <v>120</v>
      </c>
      <c r="AE25" s="3"/>
      <c r="AF25" s="3"/>
      <c r="AG25" s="3">
        <v>19</v>
      </c>
      <c r="AH25" s="3">
        <v>19</v>
      </c>
      <c r="AI25" s="3">
        <v>82</v>
      </c>
      <c r="AJ25" s="3">
        <v>73</v>
      </c>
      <c r="AK25" s="3">
        <v>8</v>
      </c>
      <c r="AL25" s="3">
        <v>21</v>
      </c>
      <c r="AM25" s="3">
        <v>4</v>
      </c>
      <c r="AN25" s="3">
        <v>8</v>
      </c>
      <c r="AO25" s="3">
        <v>3</v>
      </c>
      <c r="AP25" s="3">
        <v>10</v>
      </c>
      <c r="AQ25" s="3">
        <v>0</v>
      </c>
      <c r="AR25" s="3">
        <v>0</v>
      </c>
      <c r="AS25" s="3">
        <v>113</v>
      </c>
      <c r="AT25" s="3">
        <v>121</v>
      </c>
      <c r="AU25" s="3">
        <v>0</v>
      </c>
      <c r="AV25" s="3" t="s">
        <v>54</v>
      </c>
      <c r="AW25" s="3" t="s">
        <v>54</v>
      </c>
      <c r="AX25" s="3" t="s">
        <v>54</v>
      </c>
      <c r="AY25" s="3" t="s">
        <v>54</v>
      </c>
      <c r="AZ25" s="3" t="s">
        <v>54</v>
      </c>
      <c r="BA25" s="3" t="s">
        <v>250</v>
      </c>
      <c r="BB25" s="3" t="s">
        <v>250</v>
      </c>
      <c r="BC25" s="3" t="s">
        <v>54</v>
      </c>
      <c r="BD25" s="3" t="s">
        <v>250</v>
      </c>
      <c r="BE25"/>
      <c r="BF25"/>
      <c r="BG25"/>
      <c r="BH25"/>
      <c r="BI25"/>
      <c r="BJ25"/>
      <c r="BK25"/>
      <c r="BL25"/>
      <c r="BM25"/>
    </row>
    <row r="26" spans="1:65" x14ac:dyDescent="0.25">
      <c r="A26" s="3" t="s">
        <v>0</v>
      </c>
      <c r="B26" s="3" t="s">
        <v>9</v>
      </c>
      <c r="C26" s="3" t="s">
        <v>475</v>
      </c>
      <c r="D26" s="3" t="s">
        <v>476</v>
      </c>
      <c r="E26" s="3" t="s">
        <v>51</v>
      </c>
      <c r="F26" s="3" t="s">
        <v>78</v>
      </c>
      <c r="G26" s="3">
        <v>111</v>
      </c>
      <c r="H26" s="3" t="s">
        <v>57</v>
      </c>
      <c r="I26" s="3" t="s">
        <v>250</v>
      </c>
      <c r="J26" s="3">
        <v>0</v>
      </c>
      <c r="K26" s="3">
        <v>15</v>
      </c>
      <c r="L26" s="3">
        <v>5</v>
      </c>
      <c r="M26" s="3"/>
      <c r="N26" s="3"/>
      <c r="O26" s="3" t="s">
        <v>250</v>
      </c>
      <c r="P26" s="3">
        <v>0</v>
      </c>
      <c r="Q26" s="3">
        <v>20</v>
      </c>
      <c r="R26" s="3"/>
      <c r="S26" s="3"/>
      <c r="T26" s="3"/>
      <c r="U26" s="3" t="s">
        <v>250</v>
      </c>
      <c r="V26" s="3">
        <v>0</v>
      </c>
      <c r="W26" s="3">
        <v>15</v>
      </c>
      <c r="X26" s="3">
        <v>5</v>
      </c>
      <c r="Y26" s="3"/>
      <c r="Z26" s="3"/>
      <c r="AA26" s="3" t="s">
        <v>250</v>
      </c>
      <c r="AB26" s="3">
        <v>0</v>
      </c>
      <c r="AC26" s="3">
        <v>15</v>
      </c>
      <c r="AD26" s="3">
        <v>5</v>
      </c>
      <c r="AE26" s="3"/>
      <c r="AF26" s="3"/>
      <c r="AG26" s="3">
        <v>8</v>
      </c>
      <c r="AH26" s="3">
        <v>13</v>
      </c>
      <c r="AI26" s="3">
        <v>97</v>
      </c>
      <c r="AJ26" s="3">
        <v>71</v>
      </c>
      <c r="AK26" s="3">
        <v>26</v>
      </c>
      <c r="AL26" s="3">
        <v>26</v>
      </c>
      <c r="AM26" s="3">
        <v>6</v>
      </c>
      <c r="AN26" s="3">
        <v>3</v>
      </c>
      <c r="AO26" s="3">
        <v>2</v>
      </c>
      <c r="AP26" s="3">
        <v>0</v>
      </c>
      <c r="AQ26" s="3">
        <v>0</v>
      </c>
      <c r="AR26" s="3">
        <v>0</v>
      </c>
      <c r="AS26" s="3">
        <v>137</v>
      </c>
      <c r="AT26" s="3">
        <v>113</v>
      </c>
      <c r="AU26" s="3">
        <v>0</v>
      </c>
      <c r="AV26" s="3" t="s">
        <v>250</v>
      </c>
      <c r="AW26" s="3" t="s">
        <v>250</v>
      </c>
      <c r="AX26" s="3" t="s">
        <v>250</v>
      </c>
      <c r="AY26" s="3" t="s">
        <v>250</v>
      </c>
      <c r="AZ26" s="3" t="s">
        <v>250</v>
      </c>
      <c r="BA26" s="3" t="s">
        <v>250</v>
      </c>
      <c r="BB26" s="3" t="s">
        <v>250</v>
      </c>
      <c r="BC26" s="3" t="s">
        <v>250</v>
      </c>
      <c r="BD26" s="3" t="s">
        <v>250</v>
      </c>
      <c r="BE26"/>
      <c r="BF26"/>
      <c r="BG26"/>
      <c r="BH26"/>
      <c r="BI26"/>
      <c r="BJ26"/>
      <c r="BK26"/>
      <c r="BL26"/>
      <c r="BM26"/>
    </row>
    <row r="27" spans="1:65" x14ac:dyDescent="0.25">
      <c r="A27" s="3" t="s">
        <v>0</v>
      </c>
      <c r="B27" s="3" t="s">
        <v>4</v>
      </c>
      <c r="C27" s="3" t="s">
        <v>422</v>
      </c>
      <c r="D27" s="3" t="s">
        <v>423</v>
      </c>
      <c r="E27" s="3" t="s">
        <v>51</v>
      </c>
      <c r="F27" s="3" t="s">
        <v>52</v>
      </c>
      <c r="G27" s="3">
        <v>105</v>
      </c>
      <c r="H27" s="3" t="s">
        <v>57</v>
      </c>
      <c r="I27" s="3" t="s">
        <v>54</v>
      </c>
      <c r="J27" s="3">
        <v>0</v>
      </c>
      <c r="K27" s="3"/>
      <c r="L27" s="3"/>
      <c r="M27" s="3"/>
      <c r="N27" s="3"/>
      <c r="O27" s="3" t="s">
        <v>250</v>
      </c>
      <c r="P27" s="3">
        <v>3</v>
      </c>
      <c r="Q27" s="3">
        <v>20</v>
      </c>
      <c r="R27" s="3">
        <v>10</v>
      </c>
      <c r="S27" s="3"/>
      <c r="T27" s="3"/>
      <c r="U27" s="3" t="s">
        <v>250</v>
      </c>
      <c r="V27" s="3">
        <v>3</v>
      </c>
      <c r="W27" s="3">
        <v>20</v>
      </c>
      <c r="X27" s="3">
        <v>10</v>
      </c>
      <c r="Y27" s="3"/>
      <c r="Z27" s="3"/>
      <c r="AA27" s="3" t="s">
        <v>250</v>
      </c>
      <c r="AB27" s="3">
        <v>3</v>
      </c>
      <c r="AC27" s="3">
        <v>20</v>
      </c>
      <c r="AD27" s="3">
        <v>10</v>
      </c>
      <c r="AE27" s="3"/>
      <c r="AF27" s="3"/>
      <c r="AG27" s="3">
        <v>18</v>
      </c>
      <c r="AH27" s="3">
        <v>18</v>
      </c>
      <c r="AI27" s="3">
        <v>58</v>
      </c>
      <c r="AJ27" s="3">
        <v>44</v>
      </c>
      <c r="AK27" s="3">
        <v>27</v>
      </c>
      <c r="AL27" s="3">
        <v>26</v>
      </c>
      <c r="AM27" s="3">
        <v>5</v>
      </c>
      <c r="AN27" s="3">
        <v>16</v>
      </c>
      <c r="AO27" s="3">
        <v>3</v>
      </c>
      <c r="AP27" s="3">
        <v>0</v>
      </c>
      <c r="AQ27" s="3">
        <v>0</v>
      </c>
      <c r="AR27" s="3">
        <v>0</v>
      </c>
      <c r="AS27" s="3">
        <v>158</v>
      </c>
      <c r="AT27" s="3">
        <v>104</v>
      </c>
      <c r="AU27" s="3">
        <v>0</v>
      </c>
      <c r="AV27" s="3" t="s">
        <v>54</v>
      </c>
      <c r="AW27" s="3" t="s">
        <v>250</v>
      </c>
      <c r="AX27" s="3" t="s">
        <v>54</v>
      </c>
      <c r="AY27" s="3" t="s">
        <v>54</v>
      </c>
      <c r="AZ27" s="3" t="s">
        <v>250</v>
      </c>
      <c r="BA27" s="3" t="s">
        <v>250</v>
      </c>
      <c r="BB27" s="3" t="s">
        <v>250</v>
      </c>
      <c r="BC27" s="3" t="s">
        <v>250</v>
      </c>
      <c r="BD27" s="3" t="s">
        <v>54</v>
      </c>
      <c r="BE27"/>
      <c r="BF27"/>
      <c r="BG27"/>
      <c r="BH27"/>
      <c r="BI27"/>
      <c r="BJ27"/>
      <c r="BK27"/>
      <c r="BL27"/>
      <c r="BM27"/>
    </row>
    <row r="28" spans="1:65" x14ac:dyDescent="0.25">
      <c r="A28" s="3" t="s">
        <v>0</v>
      </c>
      <c r="B28" s="3" t="s">
        <v>5</v>
      </c>
      <c r="C28" s="3" t="s">
        <v>545</v>
      </c>
      <c r="D28" s="3" t="s">
        <v>546</v>
      </c>
      <c r="E28" s="3" t="s">
        <v>51</v>
      </c>
      <c r="F28" s="3" t="s">
        <v>78</v>
      </c>
      <c r="G28" s="3">
        <v>222</v>
      </c>
      <c r="H28" s="3" t="s">
        <v>57</v>
      </c>
      <c r="I28" s="3" t="s">
        <v>54</v>
      </c>
      <c r="J28" s="3">
        <v>0</v>
      </c>
      <c r="K28" s="3"/>
      <c r="L28" s="3"/>
      <c r="M28" s="3"/>
      <c r="N28" s="3"/>
      <c r="O28" s="3" t="s">
        <v>250</v>
      </c>
      <c r="P28" s="3">
        <v>0.5</v>
      </c>
      <c r="Q28" s="3"/>
      <c r="R28" s="3">
        <v>10</v>
      </c>
      <c r="S28" s="3"/>
      <c r="T28" s="3"/>
      <c r="U28" s="3" t="s">
        <v>250</v>
      </c>
      <c r="V28" s="3">
        <v>0.5</v>
      </c>
      <c r="W28" s="3"/>
      <c r="X28" s="3">
        <v>10</v>
      </c>
      <c r="Y28" s="3"/>
      <c r="Z28" s="3"/>
      <c r="AA28" s="3" t="s">
        <v>250</v>
      </c>
      <c r="AB28" s="3">
        <v>0.5</v>
      </c>
      <c r="AC28" s="3"/>
      <c r="AD28" s="3">
        <v>10</v>
      </c>
      <c r="AE28" s="3"/>
      <c r="AF28" s="3"/>
      <c r="AG28" s="3">
        <v>42</v>
      </c>
      <c r="AH28" s="3">
        <v>44</v>
      </c>
      <c r="AI28" s="3">
        <v>77</v>
      </c>
      <c r="AJ28" s="3">
        <v>90</v>
      </c>
      <c r="AK28" s="3">
        <v>68</v>
      </c>
      <c r="AL28" s="3">
        <v>61</v>
      </c>
      <c r="AM28" s="3">
        <v>38</v>
      </c>
      <c r="AN28" s="3">
        <v>60</v>
      </c>
      <c r="AO28" s="3">
        <v>6</v>
      </c>
      <c r="AP28" s="3">
        <v>0</v>
      </c>
      <c r="AQ28" s="3">
        <v>0</v>
      </c>
      <c r="AR28" s="3">
        <v>0</v>
      </c>
      <c r="AS28" s="3">
        <v>225</v>
      </c>
      <c r="AT28" s="3">
        <v>255</v>
      </c>
      <c r="AU28" s="3">
        <v>0</v>
      </c>
      <c r="AV28" s="3" t="s">
        <v>250</v>
      </c>
      <c r="AW28" s="3" t="s">
        <v>250</v>
      </c>
      <c r="AX28" s="3" t="s">
        <v>54</v>
      </c>
      <c r="AY28" s="3" t="s">
        <v>54</v>
      </c>
      <c r="AZ28" s="3" t="s">
        <v>250</v>
      </c>
      <c r="BA28" s="3" t="s">
        <v>250</v>
      </c>
      <c r="BB28" s="3" t="s">
        <v>250</v>
      </c>
      <c r="BC28" s="3" t="s">
        <v>250</v>
      </c>
      <c r="BD28" s="3" t="s">
        <v>250</v>
      </c>
      <c r="BE28"/>
      <c r="BF28"/>
      <c r="BG28"/>
      <c r="BH28"/>
      <c r="BI28"/>
      <c r="BJ28"/>
      <c r="BK28"/>
      <c r="BL28"/>
      <c r="BM28"/>
    </row>
    <row r="29" spans="1:65" x14ac:dyDescent="0.25">
      <c r="A29" s="3" t="s">
        <v>0</v>
      </c>
      <c r="B29" s="3" t="s">
        <v>10</v>
      </c>
      <c r="C29" s="3" t="s">
        <v>169</v>
      </c>
      <c r="D29" s="3" t="s">
        <v>170</v>
      </c>
      <c r="E29" s="3" t="s">
        <v>51</v>
      </c>
      <c r="F29" s="3" t="s">
        <v>52</v>
      </c>
      <c r="G29" s="3">
        <v>41</v>
      </c>
      <c r="H29" s="3" t="s">
        <v>57</v>
      </c>
      <c r="I29" s="3" t="s">
        <v>54</v>
      </c>
      <c r="J29" s="3">
        <v>0</v>
      </c>
      <c r="K29" s="3"/>
      <c r="L29" s="3"/>
      <c r="M29" s="3"/>
      <c r="N29" s="3"/>
      <c r="O29" s="3" t="s">
        <v>250</v>
      </c>
      <c r="P29" s="3">
        <v>1.6000000238418579</v>
      </c>
      <c r="Q29" s="3">
        <v>30</v>
      </c>
      <c r="R29" s="3">
        <v>15</v>
      </c>
      <c r="S29" s="3">
        <v>15</v>
      </c>
      <c r="T29" s="3"/>
      <c r="U29" s="3" t="s">
        <v>250</v>
      </c>
      <c r="V29" s="3">
        <v>1.6000000238418579</v>
      </c>
      <c r="W29" s="3">
        <v>30</v>
      </c>
      <c r="X29" s="3">
        <v>15</v>
      </c>
      <c r="Y29" s="3">
        <v>15</v>
      </c>
      <c r="Z29" s="3"/>
      <c r="AA29" s="3" t="s">
        <v>250</v>
      </c>
      <c r="AB29" s="3">
        <v>1.6000000238418579</v>
      </c>
      <c r="AC29" s="3">
        <v>30</v>
      </c>
      <c r="AD29" s="3">
        <v>15</v>
      </c>
      <c r="AE29" s="3">
        <v>15</v>
      </c>
      <c r="AF29" s="3"/>
      <c r="AG29" s="3">
        <v>4</v>
      </c>
      <c r="AH29" s="3">
        <v>2</v>
      </c>
      <c r="AI29" s="3">
        <v>18</v>
      </c>
      <c r="AJ29" s="3">
        <v>22</v>
      </c>
      <c r="AK29" s="3">
        <v>12</v>
      </c>
      <c r="AL29" s="3">
        <v>19</v>
      </c>
      <c r="AM29" s="3">
        <v>4</v>
      </c>
      <c r="AN29" s="3">
        <v>6</v>
      </c>
      <c r="AO29" s="3">
        <v>0</v>
      </c>
      <c r="AP29" s="3">
        <v>0</v>
      </c>
      <c r="AQ29" s="3">
        <v>0</v>
      </c>
      <c r="AR29" s="3">
        <v>0</v>
      </c>
      <c r="AS29" s="3">
        <v>38</v>
      </c>
      <c r="AT29" s="3">
        <v>49</v>
      </c>
      <c r="AU29" s="3">
        <v>0</v>
      </c>
      <c r="AV29" s="3" t="s">
        <v>250</v>
      </c>
      <c r="AW29" s="3" t="s">
        <v>250</v>
      </c>
      <c r="AX29" s="3" t="s">
        <v>250</v>
      </c>
      <c r="AY29" s="3" t="s">
        <v>250</v>
      </c>
      <c r="AZ29" s="3" t="s">
        <v>250</v>
      </c>
      <c r="BA29" s="3" t="s">
        <v>250</v>
      </c>
      <c r="BB29" s="3" t="s">
        <v>250</v>
      </c>
      <c r="BC29" s="3" t="s">
        <v>250</v>
      </c>
      <c r="BD29" s="3" t="s">
        <v>250</v>
      </c>
      <c r="BE29"/>
      <c r="BF29"/>
      <c r="BG29"/>
      <c r="BH29"/>
      <c r="BI29"/>
      <c r="BJ29"/>
      <c r="BK29"/>
      <c r="BL29"/>
      <c r="BM29"/>
    </row>
    <row r="30" spans="1:65" x14ac:dyDescent="0.25">
      <c r="A30" s="3" t="s">
        <v>0</v>
      </c>
      <c r="B30" s="3" t="s">
        <v>7</v>
      </c>
      <c r="C30" s="3" t="s">
        <v>167</v>
      </c>
      <c r="D30" s="3" t="s">
        <v>168</v>
      </c>
      <c r="E30" s="3" t="s">
        <v>51</v>
      </c>
      <c r="F30" s="3" t="s">
        <v>52</v>
      </c>
      <c r="G30" s="3">
        <v>274</v>
      </c>
      <c r="H30" s="3" t="s">
        <v>57</v>
      </c>
      <c r="I30" s="3" t="s">
        <v>54</v>
      </c>
      <c r="J30" s="3">
        <v>0</v>
      </c>
      <c r="K30" s="3"/>
      <c r="L30" s="3"/>
      <c r="M30" s="3"/>
      <c r="N30" s="3"/>
      <c r="O30" s="3" t="s">
        <v>54</v>
      </c>
      <c r="P30" s="3">
        <v>0</v>
      </c>
      <c r="Q30" s="3"/>
      <c r="R30" s="3"/>
      <c r="S30" s="3"/>
      <c r="T30" s="3"/>
      <c r="U30" s="3" t="s">
        <v>250</v>
      </c>
      <c r="V30" s="3">
        <v>0.40000000596046448</v>
      </c>
      <c r="W30" s="3">
        <v>15</v>
      </c>
      <c r="X30" s="3">
        <v>5</v>
      </c>
      <c r="Y30" s="3">
        <v>5</v>
      </c>
      <c r="Z30" s="3"/>
      <c r="AA30" s="3" t="s">
        <v>250</v>
      </c>
      <c r="AB30" s="3">
        <v>0.40000000596046448</v>
      </c>
      <c r="AC30" s="3">
        <v>15</v>
      </c>
      <c r="AD30" s="3">
        <v>5</v>
      </c>
      <c r="AE30" s="3">
        <v>5</v>
      </c>
      <c r="AF30" s="3"/>
      <c r="AG30" s="3">
        <v>15</v>
      </c>
      <c r="AH30" s="3">
        <v>20</v>
      </c>
      <c r="AI30" s="3">
        <v>174</v>
      </c>
      <c r="AJ30" s="3">
        <v>161</v>
      </c>
      <c r="AK30" s="3">
        <v>62</v>
      </c>
      <c r="AL30" s="3">
        <v>49</v>
      </c>
      <c r="AM30" s="3">
        <v>31</v>
      </c>
      <c r="AN30" s="3">
        <v>65</v>
      </c>
      <c r="AO30" s="3">
        <v>3</v>
      </c>
      <c r="AP30" s="3">
        <v>5</v>
      </c>
      <c r="AQ30" s="3">
        <v>0</v>
      </c>
      <c r="AR30" s="3">
        <v>0</v>
      </c>
      <c r="AS30" s="3">
        <v>282</v>
      </c>
      <c r="AT30" s="3">
        <v>295</v>
      </c>
      <c r="AU30" s="3">
        <v>8</v>
      </c>
      <c r="AV30" s="3" t="s">
        <v>250</v>
      </c>
      <c r="AW30" s="3" t="s">
        <v>250</v>
      </c>
      <c r="AX30" s="3" t="s">
        <v>250</v>
      </c>
      <c r="AY30" s="3" t="s">
        <v>250</v>
      </c>
      <c r="AZ30" s="3" t="s">
        <v>250</v>
      </c>
      <c r="BA30" s="3" t="s">
        <v>250</v>
      </c>
      <c r="BB30" s="3" t="s">
        <v>250</v>
      </c>
      <c r="BC30" s="3" t="s">
        <v>250</v>
      </c>
      <c r="BD30" s="3" t="s">
        <v>250</v>
      </c>
      <c r="BE30"/>
      <c r="BF30"/>
      <c r="BG30"/>
      <c r="BH30"/>
      <c r="BI30"/>
      <c r="BJ30"/>
      <c r="BK30"/>
      <c r="BL30"/>
      <c r="BM30"/>
    </row>
    <row r="31" spans="1:65" x14ac:dyDescent="0.25">
      <c r="A31" s="3" t="s">
        <v>0</v>
      </c>
      <c r="B31" s="3" t="s">
        <v>9</v>
      </c>
      <c r="C31" s="3" t="s">
        <v>160</v>
      </c>
      <c r="D31" s="3" t="s">
        <v>161</v>
      </c>
      <c r="E31" s="3" t="s">
        <v>162</v>
      </c>
      <c r="F31" s="3" t="s">
        <v>78</v>
      </c>
      <c r="G31" s="3">
        <v>545</v>
      </c>
      <c r="H31" s="3" t="s">
        <v>53</v>
      </c>
      <c r="I31" s="3" t="s">
        <v>54</v>
      </c>
      <c r="J31" s="3">
        <v>0</v>
      </c>
      <c r="K31" s="3"/>
      <c r="L31" s="3"/>
      <c r="M31" s="3"/>
      <c r="N31" s="3"/>
      <c r="O31" s="3" t="s">
        <v>54</v>
      </c>
      <c r="P31" s="3">
        <v>0</v>
      </c>
      <c r="Q31" s="3"/>
      <c r="R31" s="3"/>
      <c r="S31" s="3"/>
      <c r="T31" s="3"/>
      <c r="U31" s="3" t="s">
        <v>250</v>
      </c>
      <c r="V31" s="3">
        <v>0.20000000298023224</v>
      </c>
      <c r="W31" s="3">
        <v>15</v>
      </c>
      <c r="X31" s="3">
        <v>5</v>
      </c>
      <c r="Y31" s="3">
        <v>5</v>
      </c>
      <c r="Z31" s="3"/>
      <c r="AA31" s="3" t="s">
        <v>250</v>
      </c>
      <c r="AB31" s="3">
        <v>0.20000000298023224</v>
      </c>
      <c r="AC31" s="3">
        <v>15</v>
      </c>
      <c r="AD31" s="3">
        <v>5</v>
      </c>
      <c r="AE31" s="3">
        <v>5</v>
      </c>
      <c r="AF31" s="3"/>
      <c r="AG31" s="3">
        <v>46</v>
      </c>
      <c r="AH31" s="3">
        <v>66</v>
      </c>
      <c r="AI31" s="3">
        <v>274</v>
      </c>
      <c r="AJ31" s="3">
        <v>354</v>
      </c>
      <c r="AK31" s="3">
        <v>210</v>
      </c>
      <c r="AL31" s="3">
        <v>156</v>
      </c>
      <c r="AM31" s="3">
        <v>0</v>
      </c>
      <c r="AN31" s="3">
        <v>0</v>
      </c>
      <c r="AO31" s="3">
        <v>9</v>
      </c>
      <c r="AP31" s="3">
        <v>38</v>
      </c>
      <c r="AQ31" s="3">
        <v>16</v>
      </c>
      <c r="AR31" s="3">
        <v>0</v>
      </c>
      <c r="AS31" s="3">
        <v>530</v>
      </c>
      <c r="AT31" s="3">
        <v>576</v>
      </c>
      <c r="AU31" s="3">
        <v>63</v>
      </c>
      <c r="AV31" s="3" t="s">
        <v>250</v>
      </c>
      <c r="AW31" s="3" t="s">
        <v>250</v>
      </c>
      <c r="AX31" s="3" t="s">
        <v>54</v>
      </c>
      <c r="AY31" s="3" t="s">
        <v>250</v>
      </c>
      <c r="AZ31" s="3" t="s">
        <v>250</v>
      </c>
      <c r="BA31" s="3" t="s">
        <v>250</v>
      </c>
      <c r="BB31" s="3" t="s">
        <v>250</v>
      </c>
      <c r="BC31" s="3" t="s">
        <v>54</v>
      </c>
      <c r="BD31" s="3" t="s">
        <v>250</v>
      </c>
      <c r="BE31"/>
      <c r="BF31"/>
      <c r="BG31"/>
      <c r="BH31"/>
      <c r="BI31"/>
      <c r="BJ31"/>
      <c r="BK31"/>
      <c r="BL31"/>
      <c r="BM31"/>
    </row>
    <row r="32" spans="1:65" x14ac:dyDescent="0.25">
      <c r="A32" s="3" t="s">
        <v>0</v>
      </c>
      <c r="B32" s="3" t="s">
        <v>9</v>
      </c>
      <c r="C32" s="3" t="s">
        <v>1973</v>
      </c>
      <c r="D32" s="3" t="s">
        <v>730</v>
      </c>
      <c r="E32" s="3" t="s">
        <v>51</v>
      </c>
      <c r="F32" s="3" t="s">
        <v>78</v>
      </c>
      <c r="G32" s="3">
        <v>123</v>
      </c>
      <c r="H32" s="3" t="s">
        <v>53</v>
      </c>
      <c r="I32" s="3" t="s">
        <v>54</v>
      </c>
      <c r="J32" s="3">
        <v>0</v>
      </c>
      <c r="K32" s="3"/>
      <c r="L32" s="3"/>
      <c r="M32" s="3"/>
      <c r="N32" s="3"/>
      <c r="O32" s="3" t="s">
        <v>250</v>
      </c>
      <c r="P32" s="3">
        <v>0.20000000298023224</v>
      </c>
      <c r="Q32" s="3">
        <v>10</v>
      </c>
      <c r="R32" s="3">
        <v>5</v>
      </c>
      <c r="S32" s="3">
        <v>5</v>
      </c>
      <c r="T32" s="3"/>
      <c r="U32" s="3" t="s">
        <v>250</v>
      </c>
      <c r="V32" s="3">
        <v>0.20000000298023224</v>
      </c>
      <c r="W32" s="3">
        <v>20</v>
      </c>
      <c r="X32" s="3">
        <v>5</v>
      </c>
      <c r="Y32" s="3">
        <v>5</v>
      </c>
      <c r="Z32" s="3"/>
      <c r="AA32" s="3" t="s">
        <v>250</v>
      </c>
      <c r="AB32" s="3">
        <v>0.20000000298023224</v>
      </c>
      <c r="AC32" s="3">
        <v>20</v>
      </c>
      <c r="AD32" s="3">
        <v>5</v>
      </c>
      <c r="AE32" s="3">
        <v>5</v>
      </c>
      <c r="AF32" s="3"/>
      <c r="AG32" s="3">
        <v>53</v>
      </c>
      <c r="AH32" s="3">
        <v>53</v>
      </c>
      <c r="AI32" s="3">
        <v>268</v>
      </c>
      <c r="AJ32" s="3">
        <v>211</v>
      </c>
      <c r="AK32" s="3">
        <v>93</v>
      </c>
      <c r="AL32" s="3">
        <v>122</v>
      </c>
      <c r="AM32" s="3">
        <v>32</v>
      </c>
      <c r="AN32" s="3">
        <v>39</v>
      </c>
      <c r="AO32" s="3">
        <v>7</v>
      </c>
      <c r="AP32" s="3">
        <v>8</v>
      </c>
      <c r="AQ32" s="3">
        <v>0</v>
      </c>
      <c r="AR32" s="3">
        <v>0</v>
      </c>
      <c r="AS32" s="3">
        <v>446</v>
      </c>
      <c r="AT32" s="3">
        <v>425</v>
      </c>
      <c r="AU32" s="3">
        <v>15</v>
      </c>
      <c r="AV32" s="3" t="s">
        <v>54</v>
      </c>
      <c r="AW32" s="3" t="s">
        <v>54</v>
      </c>
      <c r="AX32" s="3" t="s">
        <v>250</v>
      </c>
      <c r="AY32" s="3" t="s">
        <v>250</v>
      </c>
      <c r="AZ32" s="3" t="s">
        <v>250</v>
      </c>
      <c r="BA32" s="3" t="s">
        <v>250</v>
      </c>
      <c r="BB32" s="3" t="s">
        <v>54</v>
      </c>
      <c r="BC32" s="3" t="s">
        <v>250</v>
      </c>
      <c r="BD32" s="3" t="s">
        <v>250</v>
      </c>
      <c r="BE32"/>
      <c r="BF32"/>
      <c r="BG32"/>
      <c r="BH32"/>
      <c r="BI32"/>
      <c r="BJ32"/>
      <c r="BK32"/>
      <c r="BL32"/>
      <c r="BM32"/>
    </row>
    <row r="33" spans="1:65" x14ac:dyDescent="0.25">
      <c r="A33" s="3" t="s">
        <v>0</v>
      </c>
      <c r="B33" s="3" t="s">
        <v>5</v>
      </c>
      <c r="C33" s="3" t="s">
        <v>438</v>
      </c>
      <c r="D33" s="3" t="s">
        <v>439</v>
      </c>
      <c r="E33" s="3" t="s">
        <v>162</v>
      </c>
      <c r="F33" s="3" t="s">
        <v>78</v>
      </c>
      <c r="G33" s="3">
        <v>608</v>
      </c>
      <c r="H33" s="3" t="s">
        <v>57</v>
      </c>
      <c r="I33" s="3" t="s">
        <v>54</v>
      </c>
      <c r="J33" s="3">
        <v>0</v>
      </c>
      <c r="K33" s="3"/>
      <c r="L33" s="3"/>
      <c r="M33" s="3"/>
      <c r="N33" s="3"/>
      <c r="O33" s="3" t="s">
        <v>54</v>
      </c>
      <c r="P33" s="3">
        <v>0</v>
      </c>
      <c r="Q33" s="3"/>
      <c r="R33" s="3"/>
      <c r="S33" s="3"/>
      <c r="T33" s="3"/>
      <c r="U33" s="3" t="s">
        <v>54</v>
      </c>
      <c r="V33" s="3">
        <v>0</v>
      </c>
      <c r="W33" s="3"/>
      <c r="X33" s="3">
        <v>0</v>
      </c>
      <c r="Y33" s="3"/>
      <c r="Z33" s="3"/>
      <c r="AA33" s="3" t="s">
        <v>250</v>
      </c>
      <c r="AB33" s="3">
        <v>80</v>
      </c>
      <c r="AC33" s="3"/>
      <c r="AD33" s="3">
        <v>240</v>
      </c>
      <c r="AE33" s="3"/>
      <c r="AF33" s="3"/>
      <c r="AG33" s="3">
        <v>70</v>
      </c>
      <c r="AH33" s="3">
        <v>60</v>
      </c>
      <c r="AI33" s="3">
        <v>246</v>
      </c>
      <c r="AJ33" s="3">
        <v>112</v>
      </c>
      <c r="AK33" s="3">
        <v>17</v>
      </c>
      <c r="AL33" s="3">
        <v>35</v>
      </c>
      <c r="AM33" s="3">
        <v>13</v>
      </c>
      <c r="AN33" s="3">
        <v>28</v>
      </c>
      <c r="AO33" s="3">
        <v>10</v>
      </c>
      <c r="AP33" s="3">
        <v>26</v>
      </c>
      <c r="AQ33" s="3">
        <v>7</v>
      </c>
      <c r="AR33" s="3">
        <v>0</v>
      </c>
      <c r="AS33" s="3">
        <v>346</v>
      </c>
      <c r="AT33" s="3">
        <v>235</v>
      </c>
      <c r="AU33" s="3">
        <v>0</v>
      </c>
      <c r="AV33" s="3" t="s">
        <v>250</v>
      </c>
      <c r="AW33" s="3" t="s">
        <v>54</v>
      </c>
      <c r="AX33" s="3" t="s">
        <v>54</v>
      </c>
      <c r="AY33" s="3" t="s">
        <v>54</v>
      </c>
      <c r="AZ33" s="3" t="s">
        <v>54</v>
      </c>
      <c r="BA33" s="3" t="s">
        <v>250</v>
      </c>
      <c r="BB33" s="3" t="s">
        <v>250</v>
      </c>
      <c r="BC33" s="3" t="s">
        <v>54</v>
      </c>
      <c r="BD33" s="3" t="s">
        <v>250</v>
      </c>
      <c r="BE33"/>
      <c r="BF33"/>
      <c r="BG33"/>
      <c r="BH33"/>
      <c r="BI33"/>
      <c r="BJ33"/>
      <c r="BK33"/>
      <c r="BL33"/>
      <c r="BM33"/>
    </row>
    <row r="34" spans="1:65" x14ac:dyDescent="0.25">
      <c r="A34" s="3" t="s">
        <v>0</v>
      </c>
      <c r="B34" s="3" t="s">
        <v>4</v>
      </c>
      <c r="C34" s="3" t="s">
        <v>58</v>
      </c>
      <c r="D34" s="3" t="s">
        <v>59</v>
      </c>
      <c r="E34" s="3" t="s">
        <v>51</v>
      </c>
      <c r="F34" s="3" t="s">
        <v>52</v>
      </c>
      <c r="G34" s="3">
        <v>32</v>
      </c>
      <c r="H34" s="3" t="s">
        <v>53</v>
      </c>
      <c r="I34" s="3" t="s">
        <v>54</v>
      </c>
      <c r="J34" s="3">
        <v>0</v>
      </c>
      <c r="K34" s="3"/>
      <c r="L34" s="3"/>
      <c r="M34" s="3"/>
      <c r="N34" s="3"/>
      <c r="O34" s="3" t="s">
        <v>250</v>
      </c>
      <c r="P34" s="3">
        <v>0.20000000298023224</v>
      </c>
      <c r="Q34" s="3">
        <v>10</v>
      </c>
      <c r="R34" s="3">
        <v>5</v>
      </c>
      <c r="S34" s="3"/>
      <c r="T34" s="3"/>
      <c r="U34" s="3" t="s">
        <v>250</v>
      </c>
      <c r="V34" s="3">
        <v>0.30000001192092896</v>
      </c>
      <c r="W34" s="3">
        <v>15</v>
      </c>
      <c r="X34" s="3">
        <v>5</v>
      </c>
      <c r="Y34" s="3"/>
      <c r="Z34" s="3"/>
      <c r="AA34" s="3" t="s">
        <v>250</v>
      </c>
      <c r="AB34" s="3">
        <v>1</v>
      </c>
      <c r="AC34" s="3">
        <v>30</v>
      </c>
      <c r="AD34" s="3">
        <v>10</v>
      </c>
      <c r="AE34" s="3"/>
      <c r="AF34" s="3"/>
      <c r="AG34" s="3">
        <v>3</v>
      </c>
      <c r="AH34" s="3">
        <v>2</v>
      </c>
      <c r="AI34" s="3">
        <v>13</v>
      </c>
      <c r="AJ34" s="3">
        <v>18</v>
      </c>
      <c r="AK34" s="3">
        <v>8</v>
      </c>
      <c r="AL34" s="3">
        <v>15</v>
      </c>
      <c r="AM34" s="3">
        <v>2</v>
      </c>
      <c r="AN34" s="3">
        <v>5</v>
      </c>
      <c r="AO34" s="3">
        <v>0</v>
      </c>
      <c r="AP34" s="3">
        <v>0</v>
      </c>
      <c r="AQ34" s="3">
        <v>0</v>
      </c>
      <c r="AR34" s="3">
        <v>0</v>
      </c>
      <c r="AS34" s="3">
        <v>26</v>
      </c>
      <c r="AT34" s="3">
        <v>40</v>
      </c>
      <c r="AU34" s="3">
        <v>0</v>
      </c>
      <c r="AV34" s="3" t="s">
        <v>250</v>
      </c>
      <c r="AW34" s="3" t="s">
        <v>250</v>
      </c>
      <c r="AX34" s="3" t="s">
        <v>250</v>
      </c>
      <c r="AY34" s="3" t="s">
        <v>250</v>
      </c>
      <c r="AZ34" s="3" t="s">
        <v>250</v>
      </c>
      <c r="BA34" s="3" t="s">
        <v>250</v>
      </c>
      <c r="BB34" s="3" t="s">
        <v>250</v>
      </c>
      <c r="BC34" s="3" t="s">
        <v>250</v>
      </c>
      <c r="BD34" s="3" t="s">
        <v>250</v>
      </c>
      <c r="BE34"/>
      <c r="BF34"/>
      <c r="BG34"/>
      <c r="BH34"/>
      <c r="BI34"/>
      <c r="BJ34"/>
      <c r="BK34"/>
      <c r="BL34"/>
      <c r="BM34"/>
    </row>
    <row r="35" spans="1:65" x14ac:dyDescent="0.25">
      <c r="A35" s="3" t="s">
        <v>0</v>
      </c>
      <c r="B35" s="3" t="s">
        <v>4</v>
      </c>
      <c r="C35" s="3" t="s">
        <v>100</v>
      </c>
      <c r="D35" s="3" t="s">
        <v>101</v>
      </c>
      <c r="E35" s="3" t="s">
        <v>51</v>
      </c>
      <c r="F35" s="3" t="s">
        <v>52</v>
      </c>
      <c r="G35" s="3">
        <v>90</v>
      </c>
      <c r="H35" s="3" t="s">
        <v>57</v>
      </c>
      <c r="I35" s="3" t="s">
        <v>54</v>
      </c>
      <c r="J35" s="3">
        <v>0</v>
      </c>
      <c r="K35" s="3"/>
      <c r="L35" s="3"/>
      <c r="M35" s="3"/>
      <c r="N35" s="3"/>
      <c r="O35" s="3" t="s">
        <v>250</v>
      </c>
      <c r="P35" s="3">
        <v>0.52499997615814209</v>
      </c>
      <c r="Q35" s="3">
        <v>15</v>
      </c>
      <c r="R35" s="3">
        <v>5</v>
      </c>
      <c r="S35" s="3"/>
      <c r="T35" s="3"/>
      <c r="U35" s="3" t="s">
        <v>250</v>
      </c>
      <c r="V35" s="3">
        <v>0.52499997615814209</v>
      </c>
      <c r="W35" s="3">
        <v>15</v>
      </c>
      <c r="X35" s="3">
        <v>5</v>
      </c>
      <c r="Y35" s="3"/>
      <c r="Z35" s="3"/>
      <c r="AA35" s="3" t="s">
        <v>250</v>
      </c>
      <c r="AB35" s="3">
        <v>0.52499997615814209</v>
      </c>
      <c r="AC35" s="3">
        <v>15</v>
      </c>
      <c r="AD35" s="3">
        <v>5</v>
      </c>
      <c r="AE35" s="3"/>
      <c r="AF35" s="3"/>
      <c r="AG35" s="3">
        <v>20</v>
      </c>
      <c r="AH35" s="3">
        <v>17</v>
      </c>
      <c r="AI35" s="3">
        <v>39</v>
      </c>
      <c r="AJ35" s="3">
        <v>24</v>
      </c>
      <c r="AK35" s="3">
        <v>22</v>
      </c>
      <c r="AL35" s="3">
        <v>30</v>
      </c>
      <c r="AM35" s="3">
        <v>14</v>
      </c>
      <c r="AN35" s="3">
        <v>6</v>
      </c>
      <c r="AO35" s="3">
        <v>7</v>
      </c>
      <c r="AP35" s="3">
        <v>7</v>
      </c>
      <c r="AQ35" s="3">
        <v>6</v>
      </c>
      <c r="AR35" s="3">
        <v>5</v>
      </c>
      <c r="AS35" s="3">
        <v>95</v>
      </c>
      <c r="AT35" s="3">
        <v>97</v>
      </c>
      <c r="AU35" s="3">
        <v>25</v>
      </c>
      <c r="AV35" s="3" t="s">
        <v>54</v>
      </c>
      <c r="AW35" s="3" t="s">
        <v>54</v>
      </c>
      <c r="AX35" s="3" t="s">
        <v>250</v>
      </c>
      <c r="AY35" s="3" t="s">
        <v>250</v>
      </c>
      <c r="AZ35" s="3" t="s">
        <v>250</v>
      </c>
      <c r="BA35" s="3" t="s">
        <v>54</v>
      </c>
      <c r="BB35" s="3" t="s">
        <v>54</v>
      </c>
      <c r="BC35" s="3" t="s">
        <v>250</v>
      </c>
      <c r="BD35" s="3" t="s">
        <v>250</v>
      </c>
      <c r="BE35"/>
      <c r="BF35"/>
      <c r="BG35"/>
      <c r="BH35"/>
      <c r="BI35"/>
      <c r="BJ35"/>
      <c r="BK35"/>
      <c r="BL35"/>
      <c r="BM35"/>
    </row>
    <row r="36" spans="1:65" x14ac:dyDescent="0.25">
      <c r="A36" s="3" t="s">
        <v>0</v>
      </c>
      <c r="B36" s="3" t="s">
        <v>4</v>
      </c>
      <c r="C36" s="3" t="s">
        <v>120</v>
      </c>
      <c r="D36" s="3" t="s">
        <v>121</v>
      </c>
      <c r="E36" s="3" t="s">
        <v>51</v>
      </c>
      <c r="F36" s="3" t="s">
        <v>52</v>
      </c>
      <c r="G36" s="3">
        <v>203</v>
      </c>
      <c r="H36" s="3" t="s">
        <v>57</v>
      </c>
      <c r="I36" s="3" t="s">
        <v>54</v>
      </c>
      <c r="J36" s="3">
        <v>0</v>
      </c>
      <c r="K36" s="3"/>
      <c r="L36" s="3"/>
      <c r="M36" s="3"/>
      <c r="N36" s="3"/>
      <c r="O36" s="3" t="s">
        <v>250</v>
      </c>
      <c r="P36" s="3">
        <v>0.40000000596046448</v>
      </c>
      <c r="Q36" s="3">
        <v>3</v>
      </c>
      <c r="R36" s="3"/>
      <c r="S36" s="3"/>
      <c r="T36" s="3"/>
      <c r="U36" s="3" t="s">
        <v>250</v>
      </c>
      <c r="V36" s="3">
        <v>0.20000000298023224</v>
      </c>
      <c r="W36" s="3">
        <v>20</v>
      </c>
      <c r="X36" s="3">
        <v>10</v>
      </c>
      <c r="Y36" s="3"/>
      <c r="Z36" s="3"/>
      <c r="AA36" s="3" t="s">
        <v>250</v>
      </c>
      <c r="AB36" s="3">
        <v>2</v>
      </c>
      <c r="AC36" s="3">
        <v>50</v>
      </c>
      <c r="AD36" s="3">
        <v>20</v>
      </c>
      <c r="AE36" s="3"/>
      <c r="AF36" s="3"/>
      <c r="AG36" s="3">
        <v>16</v>
      </c>
      <c r="AH36" s="3">
        <v>24</v>
      </c>
      <c r="AI36" s="3">
        <v>85</v>
      </c>
      <c r="AJ36" s="3">
        <v>90</v>
      </c>
      <c r="AK36" s="3">
        <v>61</v>
      </c>
      <c r="AL36" s="3">
        <v>53</v>
      </c>
      <c r="AM36" s="3">
        <v>46</v>
      </c>
      <c r="AN36" s="3">
        <v>48</v>
      </c>
      <c r="AO36" s="3">
        <v>0</v>
      </c>
      <c r="AP36" s="3">
        <v>0</v>
      </c>
      <c r="AQ36" s="3">
        <v>0</v>
      </c>
      <c r="AR36" s="3">
        <v>0</v>
      </c>
      <c r="AS36" s="3">
        <v>208</v>
      </c>
      <c r="AT36" s="3">
        <v>215</v>
      </c>
      <c r="AU36" s="3">
        <v>0</v>
      </c>
      <c r="AV36" s="3" t="s">
        <v>54</v>
      </c>
      <c r="AW36" s="3" t="s">
        <v>54</v>
      </c>
      <c r="AX36" s="3" t="s">
        <v>54</v>
      </c>
      <c r="AY36" s="3" t="s">
        <v>54</v>
      </c>
      <c r="AZ36" s="3" t="s">
        <v>54</v>
      </c>
      <c r="BA36" s="3" t="s">
        <v>54</v>
      </c>
      <c r="BB36" s="3" t="s">
        <v>54</v>
      </c>
      <c r="BC36" s="3" t="s">
        <v>250</v>
      </c>
      <c r="BD36" s="3" t="s">
        <v>54</v>
      </c>
      <c r="BE36"/>
      <c r="BF36"/>
      <c r="BG36"/>
      <c r="BH36"/>
      <c r="BI36"/>
      <c r="BJ36"/>
      <c r="BK36"/>
      <c r="BL36"/>
      <c r="BM36"/>
    </row>
    <row r="37" spans="1:65" x14ac:dyDescent="0.25">
      <c r="A37" s="3" t="s">
        <v>0</v>
      </c>
      <c r="B37" s="3" t="s">
        <v>4</v>
      </c>
      <c r="C37" s="3" t="s">
        <v>49</v>
      </c>
      <c r="D37" s="3" t="s">
        <v>50</v>
      </c>
      <c r="E37" s="3" t="s">
        <v>51</v>
      </c>
      <c r="F37" s="3" t="s">
        <v>52</v>
      </c>
      <c r="G37" s="3">
        <v>54</v>
      </c>
      <c r="H37" s="3" t="s">
        <v>53</v>
      </c>
      <c r="I37" s="3" t="s">
        <v>250</v>
      </c>
      <c r="J37" s="3">
        <v>1</v>
      </c>
      <c r="K37" s="3">
        <v>30</v>
      </c>
      <c r="L37" s="3">
        <v>10</v>
      </c>
      <c r="M37" s="3"/>
      <c r="N37" s="3"/>
      <c r="O37" s="3" t="s">
        <v>250</v>
      </c>
      <c r="P37" s="3">
        <v>1</v>
      </c>
      <c r="Q37" s="3">
        <v>30</v>
      </c>
      <c r="R37" s="3">
        <v>10</v>
      </c>
      <c r="S37" s="3"/>
      <c r="T37" s="3"/>
      <c r="U37" s="3" t="s">
        <v>250</v>
      </c>
      <c r="V37" s="3">
        <v>1</v>
      </c>
      <c r="W37" s="3">
        <v>30</v>
      </c>
      <c r="X37" s="3">
        <v>10</v>
      </c>
      <c r="Y37" s="3"/>
      <c r="Z37" s="3"/>
      <c r="AA37" s="3" t="s">
        <v>250</v>
      </c>
      <c r="AB37" s="3">
        <v>2</v>
      </c>
      <c r="AC37" s="3">
        <v>50</v>
      </c>
      <c r="AD37" s="3">
        <v>20</v>
      </c>
      <c r="AE37" s="3"/>
      <c r="AF37" s="3"/>
      <c r="AG37" s="3">
        <v>8</v>
      </c>
      <c r="AH37" s="3">
        <v>6</v>
      </c>
      <c r="AI37" s="3">
        <v>15</v>
      </c>
      <c r="AJ37" s="3">
        <v>17</v>
      </c>
      <c r="AK37" s="3">
        <v>6</v>
      </c>
      <c r="AL37" s="3">
        <v>10</v>
      </c>
      <c r="AM37" s="3">
        <v>8</v>
      </c>
      <c r="AN37" s="3">
        <v>15</v>
      </c>
      <c r="AO37" s="3">
        <v>0</v>
      </c>
      <c r="AP37" s="3">
        <v>0</v>
      </c>
      <c r="AQ37" s="3">
        <v>0</v>
      </c>
      <c r="AR37" s="3">
        <v>0</v>
      </c>
      <c r="AS37" s="3">
        <v>37</v>
      </c>
      <c r="AT37" s="3">
        <v>48</v>
      </c>
      <c r="AU37" s="3">
        <v>0</v>
      </c>
      <c r="AV37" s="3" t="s">
        <v>250</v>
      </c>
      <c r="AW37" s="3" t="s">
        <v>250</v>
      </c>
      <c r="AX37" s="3" t="s">
        <v>250</v>
      </c>
      <c r="AY37" s="3" t="s">
        <v>250</v>
      </c>
      <c r="AZ37" s="3" t="s">
        <v>250</v>
      </c>
      <c r="BA37" s="3" t="s">
        <v>250</v>
      </c>
      <c r="BB37" s="3" t="s">
        <v>250</v>
      </c>
      <c r="BC37" s="3" t="s">
        <v>250</v>
      </c>
      <c r="BD37" s="3" t="s">
        <v>250</v>
      </c>
      <c r="BE37"/>
      <c r="BF37"/>
      <c r="BG37"/>
      <c r="BH37"/>
      <c r="BI37"/>
      <c r="BJ37"/>
      <c r="BK37"/>
      <c r="BL37"/>
      <c r="BM37"/>
    </row>
    <row r="38" spans="1:65" x14ac:dyDescent="0.25">
      <c r="A38" s="3" t="s">
        <v>0</v>
      </c>
      <c r="B38" s="3" t="s">
        <v>4</v>
      </c>
      <c r="C38" s="3" t="s">
        <v>116</v>
      </c>
      <c r="D38" s="3" t="s">
        <v>117</v>
      </c>
      <c r="E38" s="3" t="s">
        <v>51</v>
      </c>
      <c r="F38" s="3" t="s">
        <v>52</v>
      </c>
      <c r="G38" s="3">
        <v>108</v>
      </c>
      <c r="H38" s="3" t="s">
        <v>57</v>
      </c>
      <c r="I38" s="3" t="s">
        <v>54</v>
      </c>
      <c r="J38" s="3">
        <v>0</v>
      </c>
      <c r="K38" s="3"/>
      <c r="L38" s="3"/>
      <c r="M38" s="3"/>
      <c r="N38" s="3"/>
      <c r="O38" s="3" t="s">
        <v>250</v>
      </c>
      <c r="P38" s="3">
        <v>0.10000000149011612</v>
      </c>
      <c r="Q38" s="3"/>
      <c r="R38" s="3"/>
      <c r="S38" s="3"/>
      <c r="T38" s="3"/>
      <c r="U38" s="3" t="s">
        <v>250</v>
      </c>
      <c r="V38" s="3">
        <v>0.5</v>
      </c>
      <c r="W38" s="3"/>
      <c r="X38" s="3"/>
      <c r="Y38" s="3"/>
      <c r="Z38" s="3"/>
      <c r="AA38" s="3" t="s">
        <v>250</v>
      </c>
      <c r="AB38" s="3">
        <v>0.5</v>
      </c>
      <c r="AC38" s="3"/>
      <c r="AD38" s="3"/>
      <c r="AE38" s="3"/>
      <c r="AF38" s="3"/>
      <c r="AG38" s="3">
        <v>7</v>
      </c>
      <c r="AH38" s="3">
        <v>3</v>
      </c>
      <c r="AI38" s="3">
        <v>8</v>
      </c>
      <c r="AJ38" s="3">
        <v>9</v>
      </c>
      <c r="AK38" s="3">
        <v>26</v>
      </c>
      <c r="AL38" s="3">
        <v>24</v>
      </c>
      <c r="AM38" s="3">
        <v>24</v>
      </c>
      <c r="AN38" s="3">
        <v>24</v>
      </c>
      <c r="AO38" s="3">
        <v>0</v>
      </c>
      <c r="AP38" s="3">
        <v>0</v>
      </c>
      <c r="AQ38" s="3">
        <v>0</v>
      </c>
      <c r="AR38" s="3">
        <v>0</v>
      </c>
      <c r="AS38" s="3">
        <v>65</v>
      </c>
      <c r="AT38" s="3">
        <v>50</v>
      </c>
      <c r="AU38" s="3">
        <v>0</v>
      </c>
      <c r="AV38" s="3" t="s">
        <v>250</v>
      </c>
      <c r="AW38" s="3" t="s">
        <v>250</v>
      </c>
      <c r="AX38" s="3" t="s">
        <v>250</v>
      </c>
      <c r="AY38" s="3" t="s">
        <v>250</v>
      </c>
      <c r="AZ38" s="3" t="s">
        <v>250</v>
      </c>
      <c r="BA38" s="3" t="s">
        <v>250</v>
      </c>
      <c r="BB38" s="3" t="s">
        <v>250</v>
      </c>
      <c r="BC38" s="3" t="s">
        <v>250</v>
      </c>
      <c r="BD38" s="3" t="s">
        <v>250</v>
      </c>
      <c r="BE38"/>
      <c r="BF38"/>
      <c r="BG38"/>
      <c r="BH38"/>
      <c r="BI38"/>
      <c r="BJ38"/>
      <c r="BK38"/>
      <c r="BL38"/>
      <c r="BM38"/>
    </row>
    <row r="39" spans="1:65" x14ac:dyDescent="0.25">
      <c r="A39" s="3" t="s">
        <v>0</v>
      </c>
      <c r="B39" s="3" t="s">
        <v>624</v>
      </c>
      <c r="C39" s="3" t="s">
        <v>733</v>
      </c>
      <c r="D39" s="3" t="s">
        <v>734</v>
      </c>
      <c r="E39" s="3" t="s">
        <v>51</v>
      </c>
      <c r="F39" s="3" t="s">
        <v>52</v>
      </c>
      <c r="G39" s="3">
        <v>59</v>
      </c>
      <c r="H39" s="3" t="s">
        <v>57</v>
      </c>
      <c r="I39" s="3" t="s">
        <v>54</v>
      </c>
      <c r="J39" s="3">
        <v>0</v>
      </c>
      <c r="K39" s="3"/>
      <c r="L39" s="3"/>
      <c r="M39" s="3"/>
      <c r="N39" s="3"/>
      <c r="O39" s="3" t="s">
        <v>250</v>
      </c>
      <c r="P39" s="3">
        <v>0.20000000298023224</v>
      </c>
      <c r="Q39" s="3">
        <v>5</v>
      </c>
      <c r="R39" s="3"/>
      <c r="S39" s="3"/>
      <c r="T39" s="3"/>
      <c r="U39" s="3" t="s">
        <v>250</v>
      </c>
      <c r="V39" s="3">
        <v>1</v>
      </c>
      <c r="W39" s="3">
        <v>30</v>
      </c>
      <c r="X39" s="3">
        <v>10</v>
      </c>
      <c r="Y39" s="3"/>
      <c r="Z39" s="3"/>
      <c r="AA39" s="3" t="s">
        <v>250</v>
      </c>
      <c r="AB39" s="3">
        <v>3</v>
      </c>
      <c r="AC39" s="3">
        <v>1.2000000476837158</v>
      </c>
      <c r="AD39" s="3">
        <v>30</v>
      </c>
      <c r="AE39" s="3"/>
      <c r="AF39" s="3"/>
      <c r="AG39" s="3">
        <v>9</v>
      </c>
      <c r="AH39" s="3">
        <v>6</v>
      </c>
      <c r="AI39" s="3">
        <v>23</v>
      </c>
      <c r="AJ39" s="3">
        <v>12</v>
      </c>
      <c r="AK39" s="3">
        <v>13</v>
      </c>
      <c r="AL39" s="3">
        <v>6</v>
      </c>
      <c r="AM39" s="3">
        <v>8</v>
      </c>
      <c r="AN39" s="3">
        <v>12</v>
      </c>
      <c r="AO39" s="3">
        <v>0</v>
      </c>
      <c r="AP39" s="3">
        <v>0</v>
      </c>
      <c r="AQ39" s="3">
        <v>0</v>
      </c>
      <c r="AR39" s="3">
        <v>0</v>
      </c>
      <c r="AS39" s="3">
        <v>53</v>
      </c>
      <c r="AT39" s="3">
        <v>36</v>
      </c>
      <c r="AU39" s="3">
        <v>0</v>
      </c>
      <c r="AV39" s="3" t="s">
        <v>54</v>
      </c>
      <c r="AW39" s="3" t="s">
        <v>250</v>
      </c>
      <c r="AX39" s="3" t="s">
        <v>54</v>
      </c>
      <c r="AY39" s="3" t="s">
        <v>54</v>
      </c>
      <c r="AZ39" s="3" t="s">
        <v>250</v>
      </c>
      <c r="BA39" s="3" t="s">
        <v>54</v>
      </c>
      <c r="BB39" s="3" t="s">
        <v>250</v>
      </c>
      <c r="BC39" s="3" t="s">
        <v>250</v>
      </c>
      <c r="BD39" s="3" t="s">
        <v>54</v>
      </c>
      <c r="BE39"/>
      <c r="BF39"/>
      <c r="BG39"/>
      <c r="BH39"/>
      <c r="BI39"/>
      <c r="BJ39"/>
      <c r="BK39"/>
      <c r="BL39"/>
      <c r="BM39"/>
    </row>
    <row r="40" spans="1:65" x14ac:dyDescent="0.25">
      <c r="A40" s="3" t="s">
        <v>0</v>
      </c>
      <c r="B40" s="3" t="s">
        <v>4</v>
      </c>
      <c r="C40" s="3" t="s">
        <v>106</v>
      </c>
      <c r="D40" s="3" t="s">
        <v>107</v>
      </c>
      <c r="E40" s="3" t="s">
        <v>51</v>
      </c>
      <c r="F40" s="3" t="s">
        <v>52</v>
      </c>
      <c r="G40" s="3">
        <v>43</v>
      </c>
      <c r="H40" s="3" t="s">
        <v>57</v>
      </c>
      <c r="I40" s="3" t="s">
        <v>250</v>
      </c>
      <c r="J40" s="3">
        <v>0.25</v>
      </c>
      <c r="K40" s="3">
        <v>3</v>
      </c>
      <c r="L40" s="3">
        <v>1</v>
      </c>
      <c r="M40" s="3"/>
      <c r="N40" s="3"/>
      <c r="O40" s="3" t="s">
        <v>250</v>
      </c>
      <c r="P40" s="3">
        <v>0.10000000149011612</v>
      </c>
      <c r="Q40" s="3">
        <v>20</v>
      </c>
      <c r="R40" s="3">
        <v>10</v>
      </c>
      <c r="S40" s="3"/>
      <c r="T40" s="3"/>
      <c r="U40" s="3" t="s">
        <v>250</v>
      </c>
      <c r="V40" s="3">
        <v>0.20000000298023224</v>
      </c>
      <c r="W40" s="3">
        <v>25</v>
      </c>
      <c r="X40" s="3">
        <v>10</v>
      </c>
      <c r="Y40" s="3"/>
      <c r="Z40" s="3"/>
      <c r="AA40" s="3" t="s">
        <v>250</v>
      </c>
      <c r="AB40" s="3">
        <v>0.20000000298023224</v>
      </c>
      <c r="AC40" s="3">
        <v>25</v>
      </c>
      <c r="AD40" s="3">
        <v>10</v>
      </c>
      <c r="AE40" s="3"/>
      <c r="AF40" s="3"/>
      <c r="AG40" s="3">
        <v>6</v>
      </c>
      <c r="AH40" s="3">
        <v>3</v>
      </c>
      <c r="AI40" s="3">
        <v>14</v>
      </c>
      <c r="AJ40" s="3">
        <v>11</v>
      </c>
      <c r="AK40" s="3">
        <v>19</v>
      </c>
      <c r="AL40" s="3">
        <v>15</v>
      </c>
      <c r="AM40" s="3">
        <v>4</v>
      </c>
      <c r="AN40" s="3">
        <v>1</v>
      </c>
      <c r="AO40" s="3">
        <v>0</v>
      </c>
      <c r="AP40" s="3">
        <v>0</v>
      </c>
      <c r="AQ40" s="3">
        <v>0</v>
      </c>
      <c r="AR40" s="3">
        <v>0</v>
      </c>
      <c r="AS40" s="3">
        <v>43</v>
      </c>
      <c r="AT40" s="3">
        <v>30</v>
      </c>
      <c r="AU40" s="3">
        <v>0</v>
      </c>
      <c r="AV40" s="3" t="s">
        <v>54</v>
      </c>
      <c r="AW40" s="3" t="s">
        <v>54</v>
      </c>
      <c r="AX40" s="3" t="s">
        <v>54</v>
      </c>
      <c r="AY40" s="3" t="s">
        <v>54</v>
      </c>
      <c r="AZ40" s="3" t="s">
        <v>54</v>
      </c>
      <c r="BA40" s="3" t="s">
        <v>54</v>
      </c>
      <c r="BB40" s="3" t="s">
        <v>54</v>
      </c>
      <c r="BC40" s="3" t="s">
        <v>54</v>
      </c>
      <c r="BD40" s="3" t="s">
        <v>54</v>
      </c>
      <c r="BE40"/>
      <c r="BF40"/>
      <c r="BG40"/>
      <c r="BH40"/>
      <c r="BI40"/>
      <c r="BJ40"/>
      <c r="BK40"/>
      <c r="BL40"/>
      <c r="BM40"/>
    </row>
    <row r="41" spans="1:65" x14ac:dyDescent="0.25">
      <c r="A41" s="3" t="s">
        <v>0</v>
      </c>
      <c r="B41" s="3" t="s">
        <v>4</v>
      </c>
      <c r="C41" s="3" t="s">
        <v>114</v>
      </c>
      <c r="D41" s="3" t="s">
        <v>115</v>
      </c>
      <c r="E41" s="3" t="s">
        <v>51</v>
      </c>
      <c r="F41" s="3" t="s">
        <v>52</v>
      </c>
      <c r="G41" s="3">
        <v>138</v>
      </c>
      <c r="H41" s="3" t="s">
        <v>57</v>
      </c>
      <c r="I41" s="3" t="s">
        <v>54</v>
      </c>
      <c r="J41" s="3">
        <v>0</v>
      </c>
      <c r="K41" s="3"/>
      <c r="L41" s="3"/>
      <c r="M41" s="3"/>
      <c r="N41" s="3"/>
      <c r="O41" s="3" t="s">
        <v>250</v>
      </c>
      <c r="P41" s="3">
        <v>0.10000000149011612</v>
      </c>
      <c r="Q41" s="3">
        <v>5</v>
      </c>
      <c r="R41" s="3"/>
      <c r="S41" s="3"/>
      <c r="T41" s="3"/>
      <c r="U41" s="3" t="s">
        <v>250</v>
      </c>
      <c r="V41" s="3">
        <v>0.30000001192092896</v>
      </c>
      <c r="W41" s="3">
        <v>10</v>
      </c>
      <c r="X41" s="3"/>
      <c r="Y41" s="3"/>
      <c r="Z41" s="3"/>
      <c r="AA41" s="3" t="s">
        <v>250</v>
      </c>
      <c r="AB41" s="3">
        <v>0.30000001192092896</v>
      </c>
      <c r="AC41" s="3">
        <v>10</v>
      </c>
      <c r="AD41" s="3"/>
      <c r="AE41" s="3"/>
      <c r="AF41" s="3"/>
      <c r="AG41" s="3">
        <v>10</v>
      </c>
      <c r="AH41" s="3">
        <v>10</v>
      </c>
      <c r="AI41" s="3">
        <v>50</v>
      </c>
      <c r="AJ41" s="3">
        <v>40</v>
      </c>
      <c r="AK41" s="3">
        <v>61</v>
      </c>
      <c r="AL41" s="3">
        <v>50</v>
      </c>
      <c r="AM41" s="3">
        <v>43</v>
      </c>
      <c r="AN41" s="3">
        <v>50</v>
      </c>
      <c r="AO41" s="3">
        <v>0</v>
      </c>
      <c r="AP41" s="3">
        <v>0</v>
      </c>
      <c r="AQ41" s="3">
        <v>0</v>
      </c>
      <c r="AR41" s="3">
        <v>0</v>
      </c>
      <c r="AS41" s="3">
        <v>164</v>
      </c>
      <c r="AT41" s="3">
        <v>150</v>
      </c>
      <c r="AU41" s="3">
        <v>0</v>
      </c>
      <c r="AV41" s="3" t="s">
        <v>250</v>
      </c>
      <c r="AW41" s="3" t="s">
        <v>250</v>
      </c>
      <c r="AX41" s="3" t="s">
        <v>250</v>
      </c>
      <c r="AY41" s="3" t="s">
        <v>250</v>
      </c>
      <c r="AZ41" s="3" t="s">
        <v>250</v>
      </c>
      <c r="BA41" s="3" t="s">
        <v>250</v>
      </c>
      <c r="BB41" s="3" t="s">
        <v>250</v>
      </c>
      <c r="BC41" s="3" t="s">
        <v>250</v>
      </c>
      <c r="BD41" s="3" t="s">
        <v>250</v>
      </c>
      <c r="BE41"/>
      <c r="BF41"/>
      <c r="BG41"/>
      <c r="BH41"/>
      <c r="BI41"/>
      <c r="BJ41"/>
      <c r="BK41"/>
      <c r="BL41"/>
      <c r="BM41"/>
    </row>
    <row r="42" spans="1:65" x14ac:dyDescent="0.25">
      <c r="A42" s="3" t="s">
        <v>0</v>
      </c>
      <c r="B42" s="3" t="s">
        <v>4</v>
      </c>
      <c r="C42" s="3" t="s">
        <v>55</v>
      </c>
      <c r="D42" s="3" t="s">
        <v>56</v>
      </c>
      <c r="E42" s="3" t="s">
        <v>51</v>
      </c>
      <c r="F42" s="3" t="s">
        <v>52</v>
      </c>
      <c r="G42" s="3">
        <v>57</v>
      </c>
      <c r="H42" s="3" t="s">
        <v>57</v>
      </c>
      <c r="I42" s="3" t="s">
        <v>54</v>
      </c>
      <c r="J42" s="3">
        <v>0</v>
      </c>
      <c r="K42" s="3"/>
      <c r="L42" s="3"/>
      <c r="M42" s="3"/>
      <c r="N42" s="3"/>
      <c r="O42" s="3" t="s">
        <v>54</v>
      </c>
      <c r="P42" s="3">
        <v>0</v>
      </c>
      <c r="Q42" s="3"/>
      <c r="R42" s="3"/>
      <c r="S42" s="3"/>
      <c r="T42" s="3"/>
      <c r="U42" s="3" t="s">
        <v>250</v>
      </c>
      <c r="V42" s="3">
        <v>0.20000000298023224</v>
      </c>
      <c r="W42" s="3"/>
      <c r="X42" s="3">
        <v>15</v>
      </c>
      <c r="Y42" s="3"/>
      <c r="Z42" s="3"/>
      <c r="AA42" s="3" t="s">
        <v>250</v>
      </c>
      <c r="AB42" s="3">
        <v>0.20000000298023224</v>
      </c>
      <c r="AC42" s="3"/>
      <c r="AD42" s="3">
        <v>15</v>
      </c>
      <c r="AE42" s="3"/>
      <c r="AF42" s="3"/>
      <c r="AG42" s="3">
        <v>6</v>
      </c>
      <c r="AH42" s="3">
        <v>6</v>
      </c>
      <c r="AI42" s="3">
        <v>21</v>
      </c>
      <c r="AJ42" s="3">
        <v>27</v>
      </c>
      <c r="AK42" s="3">
        <v>12</v>
      </c>
      <c r="AL42" s="3">
        <v>12</v>
      </c>
      <c r="AM42" s="3">
        <v>1</v>
      </c>
      <c r="AN42" s="3">
        <v>5</v>
      </c>
      <c r="AO42" s="3">
        <v>6</v>
      </c>
      <c r="AP42" s="3">
        <v>8</v>
      </c>
      <c r="AQ42" s="3"/>
      <c r="AR42" s="3">
        <v>0</v>
      </c>
      <c r="AS42" s="3">
        <v>40</v>
      </c>
      <c r="AT42" s="3">
        <v>50</v>
      </c>
      <c r="AU42" s="3">
        <v>0</v>
      </c>
      <c r="AV42" s="3" t="s">
        <v>250</v>
      </c>
      <c r="AW42" s="3" t="s">
        <v>54</v>
      </c>
      <c r="AX42" s="3" t="s">
        <v>54</v>
      </c>
      <c r="AY42" s="3" t="s">
        <v>250</v>
      </c>
      <c r="AZ42" s="3" t="s">
        <v>54</v>
      </c>
      <c r="BA42" s="3" t="s">
        <v>250</v>
      </c>
      <c r="BB42" s="3" t="s">
        <v>54</v>
      </c>
      <c r="BC42" s="3" t="s">
        <v>250</v>
      </c>
      <c r="BD42" s="3" t="s">
        <v>250</v>
      </c>
      <c r="BE42"/>
      <c r="BF42"/>
      <c r="BG42"/>
      <c r="BH42"/>
      <c r="BI42"/>
      <c r="BJ42"/>
      <c r="BK42"/>
      <c r="BL42"/>
      <c r="BM42"/>
    </row>
    <row r="43" spans="1:65" x14ac:dyDescent="0.25">
      <c r="A43" s="3" t="s">
        <v>0</v>
      </c>
      <c r="B43" s="3" t="s">
        <v>4</v>
      </c>
      <c r="C43" s="3" t="s">
        <v>112</v>
      </c>
      <c r="D43" s="3" t="s">
        <v>113</v>
      </c>
      <c r="E43" s="3" t="s">
        <v>51</v>
      </c>
      <c r="F43" s="3" t="s">
        <v>52</v>
      </c>
      <c r="G43" s="3">
        <v>44</v>
      </c>
      <c r="H43" s="3" t="s">
        <v>53</v>
      </c>
      <c r="I43" s="3" t="s">
        <v>54</v>
      </c>
      <c r="J43" s="3">
        <v>0</v>
      </c>
      <c r="K43" s="3"/>
      <c r="L43" s="3"/>
      <c r="M43" s="3"/>
      <c r="N43" s="3"/>
      <c r="O43" s="3" t="s">
        <v>250</v>
      </c>
      <c r="P43" s="3">
        <v>0.20000000298023224</v>
      </c>
      <c r="Q43" s="3">
        <v>5</v>
      </c>
      <c r="R43" s="3"/>
      <c r="S43" s="3"/>
      <c r="T43" s="3"/>
      <c r="U43" s="3" t="s">
        <v>250</v>
      </c>
      <c r="V43" s="3">
        <v>2</v>
      </c>
      <c r="W43" s="3">
        <v>5</v>
      </c>
      <c r="X43" s="3"/>
      <c r="Y43" s="3"/>
      <c r="Z43" s="3"/>
      <c r="AA43" s="3" t="s">
        <v>250</v>
      </c>
      <c r="AB43" s="3">
        <v>1</v>
      </c>
      <c r="AC43" s="3">
        <v>20</v>
      </c>
      <c r="AD43" s="3"/>
      <c r="AE43" s="3"/>
      <c r="AF43" s="3"/>
      <c r="AG43" s="3">
        <v>1</v>
      </c>
      <c r="AH43" s="3">
        <v>4</v>
      </c>
      <c r="AI43" s="3">
        <v>6</v>
      </c>
      <c r="AJ43" s="3">
        <v>4</v>
      </c>
      <c r="AK43" s="3">
        <v>4</v>
      </c>
      <c r="AL43" s="3">
        <v>4</v>
      </c>
      <c r="AM43" s="3">
        <v>3</v>
      </c>
      <c r="AN43" s="3">
        <v>2</v>
      </c>
      <c r="AO43" s="3">
        <v>5</v>
      </c>
      <c r="AP43" s="3">
        <v>16</v>
      </c>
      <c r="AQ43" s="3">
        <v>24</v>
      </c>
      <c r="AR43" s="3">
        <v>15</v>
      </c>
      <c r="AS43" s="3">
        <v>14</v>
      </c>
      <c r="AT43" s="3">
        <v>11</v>
      </c>
      <c r="AU43" s="3">
        <v>60</v>
      </c>
      <c r="AV43" s="3" t="s">
        <v>54</v>
      </c>
      <c r="AW43" s="3" t="s">
        <v>250</v>
      </c>
      <c r="AX43" s="3" t="s">
        <v>54</v>
      </c>
      <c r="AY43" s="3" t="s">
        <v>250</v>
      </c>
      <c r="AZ43" s="3" t="s">
        <v>250</v>
      </c>
      <c r="BA43" s="3" t="s">
        <v>250</v>
      </c>
      <c r="BB43" s="3" t="s">
        <v>250</v>
      </c>
      <c r="BC43" s="3" t="s">
        <v>250</v>
      </c>
      <c r="BD43" s="3" t="s">
        <v>54</v>
      </c>
      <c r="BE43"/>
      <c r="BF43"/>
      <c r="BG43"/>
      <c r="BH43"/>
      <c r="BI43"/>
      <c r="BJ43"/>
      <c r="BK43"/>
      <c r="BL43"/>
      <c r="BM43"/>
    </row>
    <row r="44" spans="1:65" x14ac:dyDescent="0.25">
      <c r="A44" s="3" t="s">
        <v>0</v>
      </c>
      <c r="B44" s="3" t="s">
        <v>11</v>
      </c>
      <c r="C44" s="3" t="s">
        <v>140</v>
      </c>
      <c r="D44" s="3" t="s">
        <v>141</v>
      </c>
      <c r="E44" s="3" t="s">
        <v>51</v>
      </c>
      <c r="F44" s="3" t="s">
        <v>85</v>
      </c>
      <c r="G44" s="3">
        <v>18</v>
      </c>
      <c r="H44" s="3" t="s">
        <v>53</v>
      </c>
      <c r="I44" s="3" t="s">
        <v>250</v>
      </c>
      <c r="J44" s="3">
        <v>0</v>
      </c>
      <c r="K44" s="3"/>
      <c r="L44" s="3"/>
      <c r="M44" s="3"/>
      <c r="N44" s="3"/>
      <c r="O44" s="3" t="s">
        <v>250</v>
      </c>
      <c r="P44" s="3">
        <v>0</v>
      </c>
      <c r="Q44" s="3"/>
      <c r="R44" s="3"/>
      <c r="S44" s="3"/>
      <c r="T44" s="3"/>
      <c r="U44" s="3" t="s">
        <v>250</v>
      </c>
      <c r="V44" s="3">
        <v>0.5</v>
      </c>
      <c r="W44" s="3">
        <v>15</v>
      </c>
      <c r="X44" s="3"/>
      <c r="Y44" s="3"/>
      <c r="Z44" s="3"/>
      <c r="AA44" s="3" t="s">
        <v>250</v>
      </c>
      <c r="AB44" s="3">
        <v>0.5</v>
      </c>
      <c r="AC44" s="3">
        <v>15</v>
      </c>
      <c r="AD44" s="3"/>
      <c r="AE44" s="3"/>
      <c r="AF44" s="3"/>
      <c r="AG44" s="3">
        <v>5</v>
      </c>
      <c r="AH44" s="3">
        <v>3</v>
      </c>
      <c r="AI44" s="3">
        <v>15</v>
      </c>
      <c r="AJ44" s="3">
        <v>8</v>
      </c>
      <c r="AK44" s="3">
        <v>2</v>
      </c>
      <c r="AL44" s="3">
        <v>3</v>
      </c>
      <c r="AM44" s="3">
        <v>1</v>
      </c>
      <c r="AN44" s="3">
        <v>3</v>
      </c>
      <c r="AO44" s="3">
        <v>0</v>
      </c>
      <c r="AP44" s="3">
        <v>0</v>
      </c>
      <c r="AQ44" s="3">
        <v>0</v>
      </c>
      <c r="AR44" s="3">
        <v>0</v>
      </c>
      <c r="AS44" s="3">
        <v>23</v>
      </c>
      <c r="AT44" s="3">
        <v>17</v>
      </c>
      <c r="AU44" s="3">
        <v>0</v>
      </c>
      <c r="AV44" s="3" t="s">
        <v>250</v>
      </c>
      <c r="AW44" s="3" t="s">
        <v>250</v>
      </c>
      <c r="AX44" s="3" t="s">
        <v>250</v>
      </c>
      <c r="AY44" s="3" t="s">
        <v>250</v>
      </c>
      <c r="AZ44" s="3" t="s">
        <v>250</v>
      </c>
      <c r="BA44" s="3" t="s">
        <v>250</v>
      </c>
      <c r="BB44" s="3" t="s">
        <v>250</v>
      </c>
      <c r="BC44" s="3" t="s">
        <v>250</v>
      </c>
      <c r="BD44" s="3" t="s">
        <v>250</v>
      </c>
      <c r="BE44"/>
      <c r="BF44"/>
      <c r="BG44"/>
      <c r="BH44"/>
      <c r="BI44"/>
      <c r="BJ44"/>
      <c r="BK44"/>
      <c r="BL44"/>
      <c r="BM44"/>
    </row>
    <row r="45" spans="1:65" x14ac:dyDescent="0.25">
      <c r="A45" s="3" t="s">
        <v>0</v>
      </c>
      <c r="B45" s="3" t="s">
        <v>11</v>
      </c>
      <c r="C45" s="3" t="s">
        <v>144</v>
      </c>
      <c r="D45" s="3" t="s">
        <v>145</v>
      </c>
      <c r="E45" s="3" t="s">
        <v>51</v>
      </c>
      <c r="F45" s="3" t="s">
        <v>52</v>
      </c>
      <c r="G45" s="3">
        <v>14</v>
      </c>
      <c r="H45" s="3" t="s">
        <v>57</v>
      </c>
      <c r="I45" s="3" t="s">
        <v>250</v>
      </c>
      <c r="J45" s="3">
        <v>0.40000000596046448</v>
      </c>
      <c r="K45" s="3">
        <v>15</v>
      </c>
      <c r="L45" s="3"/>
      <c r="M45" s="3"/>
      <c r="N45" s="3"/>
      <c r="O45" s="3" t="s">
        <v>250</v>
      </c>
      <c r="P45" s="3">
        <v>0.60000002384185791</v>
      </c>
      <c r="Q45" s="3">
        <v>20</v>
      </c>
      <c r="R45" s="3"/>
      <c r="S45" s="3"/>
      <c r="T45" s="3"/>
      <c r="U45" s="3" t="s">
        <v>250</v>
      </c>
      <c r="V45" s="3">
        <v>0.60000002384185791</v>
      </c>
      <c r="W45" s="3">
        <v>20</v>
      </c>
      <c r="X45" s="3"/>
      <c r="Y45" s="3"/>
      <c r="Z45" s="3"/>
      <c r="AA45" s="3" t="s">
        <v>250</v>
      </c>
      <c r="AB45" s="3">
        <v>0.60000002384185791</v>
      </c>
      <c r="AC45" s="3">
        <v>20</v>
      </c>
      <c r="AD45" s="3"/>
      <c r="AE45" s="3"/>
      <c r="AF45" s="3"/>
      <c r="AG45" s="3">
        <v>3</v>
      </c>
      <c r="AH45" s="3">
        <v>2</v>
      </c>
      <c r="AI45" s="3">
        <v>4</v>
      </c>
      <c r="AJ45" s="3">
        <v>4</v>
      </c>
      <c r="AK45" s="3">
        <v>3</v>
      </c>
      <c r="AL45" s="3">
        <v>4</v>
      </c>
      <c r="AM45" s="3">
        <v>0</v>
      </c>
      <c r="AN45" s="3">
        <v>0</v>
      </c>
      <c r="AO45" s="3">
        <v>0</v>
      </c>
      <c r="AP45" s="3">
        <v>0</v>
      </c>
      <c r="AQ45" s="3">
        <v>0</v>
      </c>
      <c r="AR45" s="3">
        <v>0</v>
      </c>
      <c r="AS45" s="3">
        <v>10</v>
      </c>
      <c r="AT45" s="3">
        <v>10</v>
      </c>
      <c r="AU45" s="3">
        <v>0</v>
      </c>
      <c r="AV45" s="3" t="s">
        <v>250</v>
      </c>
      <c r="AW45" s="3" t="s">
        <v>250</v>
      </c>
      <c r="AX45" s="3" t="s">
        <v>250</v>
      </c>
      <c r="AY45" s="3" t="s">
        <v>250</v>
      </c>
      <c r="AZ45" s="3" t="s">
        <v>250</v>
      </c>
      <c r="BA45" s="3" t="s">
        <v>250</v>
      </c>
      <c r="BB45" s="3" t="s">
        <v>250</v>
      </c>
      <c r="BC45" s="3" t="s">
        <v>250</v>
      </c>
      <c r="BD45" s="3" t="s">
        <v>250</v>
      </c>
      <c r="BE45"/>
      <c r="BF45"/>
      <c r="BG45"/>
      <c r="BH45"/>
      <c r="BI45"/>
      <c r="BJ45"/>
      <c r="BK45"/>
      <c r="BL45"/>
      <c r="BM45"/>
    </row>
    <row r="46" spans="1:65" x14ac:dyDescent="0.25">
      <c r="A46" s="3" t="s">
        <v>0</v>
      </c>
      <c r="B46" s="3" t="s">
        <v>11</v>
      </c>
      <c r="C46" s="3" t="s">
        <v>142</v>
      </c>
      <c r="D46" s="3" t="s">
        <v>143</v>
      </c>
      <c r="E46" s="3" t="s">
        <v>51</v>
      </c>
      <c r="F46" s="3" t="s">
        <v>85</v>
      </c>
      <c r="G46" s="3">
        <v>13</v>
      </c>
      <c r="H46" s="3" t="s">
        <v>57</v>
      </c>
      <c r="I46" s="3" t="s">
        <v>54</v>
      </c>
      <c r="J46" s="3">
        <v>0</v>
      </c>
      <c r="K46" s="3"/>
      <c r="L46" s="3"/>
      <c r="M46" s="3"/>
      <c r="N46" s="3"/>
      <c r="O46" s="3" t="s">
        <v>250</v>
      </c>
      <c r="P46" s="3">
        <v>0.10000000149011612</v>
      </c>
      <c r="Q46" s="3">
        <v>5</v>
      </c>
      <c r="R46" s="3">
        <v>2</v>
      </c>
      <c r="S46" s="3"/>
      <c r="T46" s="3"/>
      <c r="U46" s="3" t="s">
        <v>250</v>
      </c>
      <c r="V46" s="3">
        <v>0.40000000596046448</v>
      </c>
      <c r="W46" s="3">
        <v>20</v>
      </c>
      <c r="X46" s="3">
        <v>10</v>
      </c>
      <c r="Y46" s="3"/>
      <c r="Z46" s="3"/>
      <c r="AA46" s="3" t="s">
        <v>250</v>
      </c>
      <c r="AB46" s="3">
        <v>0.40000000596046448</v>
      </c>
      <c r="AC46" s="3">
        <v>20</v>
      </c>
      <c r="AD46" s="3">
        <v>10</v>
      </c>
      <c r="AE46" s="3"/>
      <c r="AF46" s="3"/>
      <c r="AG46" s="3">
        <v>1</v>
      </c>
      <c r="AH46" s="3">
        <v>0</v>
      </c>
      <c r="AI46" s="3">
        <v>12</v>
      </c>
      <c r="AJ46" s="3">
        <v>5</v>
      </c>
      <c r="AK46" s="3">
        <v>8</v>
      </c>
      <c r="AL46" s="3">
        <v>1</v>
      </c>
      <c r="AM46" s="3">
        <v>5</v>
      </c>
      <c r="AN46" s="3">
        <v>3</v>
      </c>
      <c r="AO46" s="3">
        <v>0</v>
      </c>
      <c r="AP46" s="3">
        <v>0</v>
      </c>
      <c r="AQ46" s="3">
        <v>0</v>
      </c>
      <c r="AR46" s="3">
        <v>0</v>
      </c>
      <c r="AS46" s="3">
        <v>26</v>
      </c>
      <c r="AT46" s="3">
        <v>9</v>
      </c>
      <c r="AU46" s="3">
        <v>0</v>
      </c>
      <c r="AV46" s="3" t="s">
        <v>250</v>
      </c>
      <c r="AW46" s="3" t="s">
        <v>250</v>
      </c>
      <c r="AX46" s="3" t="s">
        <v>250</v>
      </c>
      <c r="AY46" s="3" t="s">
        <v>250</v>
      </c>
      <c r="AZ46" s="3" t="s">
        <v>250</v>
      </c>
      <c r="BA46" s="3" t="s">
        <v>250</v>
      </c>
      <c r="BB46" s="3" t="s">
        <v>250</v>
      </c>
      <c r="BC46" s="3" t="s">
        <v>250</v>
      </c>
      <c r="BD46" s="3" t="s">
        <v>250</v>
      </c>
      <c r="BE46"/>
      <c r="BF46"/>
      <c r="BG46"/>
      <c r="BH46"/>
      <c r="BI46"/>
      <c r="BJ46"/>
      <c r="BK46"/>
      <c r="BL46"/>
      <c r="BM46"/>
    </row>
    <row r="47" spans="1:65" x14ac:dyDescent="0.25">
      <c r="A47" s="3" t="s">
        <v>0</v>
      </c>
      <c r="B47" s="3" t="s">
        <v>12</v>
      </c>
      <c r="C47" s="3" t="s">
        <v>150</v>
      </c>
      <c r="D47" s="3" t="s">
        <v>151</v>
      </c>
      <c r="E47" s="3" t="s">
        <v>51</v>
      </c>
      <c r="F47" s="3" t="s">
        <v>78</v>
      </c>
      <c r="G47" s="3">
        <v>18</v>
      </c>
      <c r="H47" s="3" t="s">
        <v>53</v>
      </c>
      <c r="I47" s="3" t="s">
        <v>54</v>
      </c>
      <c r="J47" s="3">
        <v>0</v>
      </c>
      <c r="K47" s="3"/>
      <c r="L47" s="3"/>
      <c r="M47" s="3"/>
      <c r="N47" s="3"/>
      <c r="O47" s="3" t="s">
        <v>250</v>
      </c>
      <c r="P47" s="3">
        <v>0.30000001192092896</v>
      </c>
      <c r="Q47" s="3">
        <v>10</v>
      </c>
      <c r="R47" s="3"/>
      <c r="S47" s="3"/>
      <c r="T47" s="3"/>
      <c r="U47" s="3" t="s">
        <v>250</v>
      </c>
      <c r="V47" s="3">
        <v>0.40000000596046448</v>
      </c>
      <c r="W47" s="3">
        <v>15</v>
      </c>
      <c r="X47" s="3"/>
      <c r="Y47" s="3"/>
      <c r="Z47" s="3"/>
      <c r="AA47" s="3" t="s">
        <v>250</v>
      </c>
      <c r="AB47" s="3">
        <v>0.40000000596046448</v>
      </c>
      <c r="AC47" s="3">
        <v>15</v>
      </c>
      <c r="AD47" s="3"/>
      <c r="AE47" s="3"/>
      <c r="AF47" s="3"/>
      <c r="AG47" s="3">
        <v>3</v>
      </c>
      <c r="AH47" s="3">
        <v>0</v>
      </c>
      <c r="AI47" s="3">
        <v>15</v>
      </c>
      <c r="AJ47" s="3">
        <v>8</v>
      </c>
      <c r="AK47" s="3">
        <v>10</v>
      </c>
      <c r="AL47" s="3">
        <v>3</v>
      </c>
      <c r="AM47" s="3">
        <v>2</v>
      </c>
      <c r="AN47" s="3">
        <v>7</v>
      </c>
      <c r="AO47" s="3">
        <v>0</v>
      </c>
      <c r="AP47" s="3">
        <v>0</v>
      </c>
      <c r="AQ47" s="3">
        <v>0</v>
      </c>
      <c r="AR47" s="3">
        <v>0</v>
      </c>
      <c r="AS47" s="3">
        <v>30</v>
      </c>
      <c r="AT47" s="3">
        <v>18</v>
      </c>
      <c r="AU47" s="3">
        <v>0</v>
      </c>
      <c r="AV47" s="3" t="s">
        <v>250</v>
      </c>
      <c r="AW47" s="3" t="s">
        <v>250</v>
      </c>
      <c r="AX47" s="3" t="s">
        <v>250</v>
      </c>
      <c r="AY47" s="3" t="s">
        <v>250</v>
      </c>
      <c r="AZ47" s="3" t="s">
        <v>250</v>
      </c>
      <c r="BA47" s="3" t="s">
        <v>250</v>
      </c>
      <c r="BB47" s="3" t="s">
        <v>250</v>
      </c>
      <c r="BC47" s="3" t="s">
        <v>250</v>
      </c>
      <c r="BD47" s="3" t="s">
        <v>250</v>
      </c>
      <c r="BE47"/>
      <c r="BF47"/>
      <c r="BG47"/>
      <c r="BH47"/>
      <c r="BI47"/>
      <c r="BJ47"/>
      <c r="BK47"/>
      <c r="BL47"/>
      <c r="BM47"/>
    </row>
    <row r="48" spans="1:65" x14ac:dyDescent="0.25">
      <c r="A48" s="3" t="s">
        <v>0</v>
      </c>
      <c r="B48" s="3" t="s">
        <v>5</v>
      </c>
      <c r="C48" s="3" t="s">
        <v>122</v>
      </c>
      <c r="D48" s="3" t="s">
        <v>123</v>
      </c>
      <c r="E48" s="3" t="s">
        <v>51</v>
      </c>
      <c r="F48" s="3" t="s">
        <v>52</v>
      </c>
      <c r="G48" s="3">
        <v>65</v>
      </c>
      <c r="H48" s="3" t="s">
        <v>53</v>
      </c>
      <c r="I48" s="3" t="s">
        <v>250</v>
      </c>
      <c r="J48" s="3">
        <v>0.30000001192092896</v>
      </c>
      <c r="K48" s="3">
        <v>5</v>
      </c>
      <c r="L48" s="3"/>
      <c r="M48" s="3"/>
      <c r="N48" s="3"/>
      <c r="O48" s="3" t="s">
        <v>250</v>
      </c>
      <c r="P48" s="3">
        <v>0.40000000596046448</v>
      </c>
      <c r="Q48" s="3">
        <v>10</v>
      </c>
      <c r="R48" s="3"/>
      <c r="S48" s="3"/>
      <c r="T48" s="3"/>
      <c r="U48" s="3" t="s">
        <v>250</v>
      </c>
      <c r="V48" s="3">
        <v>0.40000000596046448</v>
      </c>
      <c r="W48" s="3">
        <v>10</v>
      </c>
      <c r="X48" s="3"/>
      <c r="Y48" s="3"/>
      <c r="Z48" s="3"/>
      <c r="AA48" s="3" t="s">
        <v>250</v>
      </c>
      <c r="AB48" s="3">
        <v>0.40000000596046448</v>
      </c>
      <c r="AC48" s="3">
        <v>10</v>
      </c>
      <c r="AD48" s="3"/>
      <c r="AE48" s="3"/>
      <c r="AF48" s="3"/>
      <c r="AG48" s="3">
        <v>0</v>
      </c>
      <c r="AH48" s="3">
        <v>3</v>
      </c>
      <c r="AI48" s="3">
        <v>27</v>
      </c>
      <c r="AJ48" s="3">
        <v>11</v>
      </c>
      <c r="AK48" s="3">
        <v>23</v>
      </c>
      <c r="AL48" s="3">
        <v>10</v>
      </c>
      <c r="AM48" s="3">
        <v>12</v>
      </c>
      <c r="AN48" s="3">
        <v>20</v>
      </c>
      <c r="AO48" s="3">
        <v>0</v>
      </c>
      <c r="AP48" s="3">
        <v>0</v>
      </c>
      <c r="AQ48" s="3">
        <v>0</v>
      </c>
      <c r="AR48" s="3">
        <v>0</v>
      </c>
      <c r="AS48" s="3">
        <v>42</v>
      </c>
      <c r="AT48" s="3">
        <v>44</v>
      </c>
      <c r="AU48" s="3">
        <v>0</v>
      </c>
      <c r="AV48" s="3" t="s">
        <v>250</v>
      </c>
      <c r="AW48" s="3" t="s">
        <v>250</v>
      </c>
      <c r="AX48" s="3" t="s">
        <v>250</v>
      </c>
      <c r="AY48" s="3" t="s">
        <v>250</v>
      </c>
      <c r="AZ48" s="3" t="s">
        <v>250</v>
      </c>
      <c r="BA48" s="3" t="s">
        <v>250</v>
      </c>
      <c r="BB48" s="3" t="s">
        <v>250</v>
      </c>
      <c r="BC48" s="3" t="s">
        <v>250</v>
      </c>
      <c r="BD48" s="3" t="s">
        <v>250</v>
      </c>
      <c r="BE48"/>
      <c r="BF48"/>
      <c r="BG48"/>
      <c r="BH48"/>
      <c r="BI48"/>
      <c r="BJ48"/>
      <c r="BK48"/>
      <c r="BL48"/>
      <c r="BM48"/>
    </row>
    <row r="49" spans="1:65" x14ac:dyDescent="0.25">
      <c r="A49" s="3" t="s">
        <v>0</v>
      </c>
      <c r="B49" s="3" t="s">
        <v>4</v>
      </c>
      <c r="C49" s="3" t="s">
        <v>118</v>
      </c>
      <c r="D49" s="3" t="s">
        <v>119</v>
      </c>
      <c r="E49" s="3" t="s">
        <v>51</v>
      </c>
      <c r="F49" s="3" t="s">
        <v>52</v>
      </c>
      <c r="G49" s="3">
        <v>60</v>
      </c>
      <c r="H49" s="3" t="s">
        <v>57</v>
      </c>
      <c r="I49" s="3" t="s">
        <v>250</v>
      </c>
      <c r="J49" s="3">
        <v>0</v>
      </c>
      <c r="K49" s="3">
        <v>3</v>
      </c>
      <c r="L49" s="3"/>
      <c r="M49" s="3"/>
      <c r="N49" s="3"/>
      <c r="O49" s="3" t="s">
        <v>250</v>
      </c>
      <c r="P49" s="3">
        <v>0</v>
      </c>
      <c r="Q49" s="3">
        <v>3</v>
      </c>
      <c r="R49" s="3"/>
      <c r="S49" s="3"/>
      <c r="T49" s="3"/>
      <c r="U49" s="3" t="s">
        <v>250</v>
      </c>
      <c r="V49" s="3">
        <v>0</v>
      </c>
      <c r="W49" s="3">
        <v>3</v>
      </c>
      <c r="X49" s="3"/>
      <c r="Y49" s="3"/>
      <c r="Z49" s="3"/>
      <c r="AA49" s="3" t="s">
        <v>250</v>
      </c>
      <c r="AB49" s="3">
        <v>0</v>
      </c>
      <c r="AC49" s="3"/>
      <c r="AD49" s="3"/>
      <c r="AE49" s="3"/>
      <c r="AF49" s="3"/>
      <c r="AG49" s="3">
        <v>3</v>
      </c>
      <c r="AH49" s="3">
        <v>5</v>
      </c>
      <c r="AI49" s="3">
        <v>26</v>
      </c>
      <c r="AJ49" s="3">
        <v>17</v>
      </c>
      <c r="AK49" s="3">
        <v>13</v>
      </c>
      <c r="AL49" s="3">
        <v>19</v>
      </c>
      <c r="AM49" s="3">
        <v>10</v>
      </c>
      <c r="AN49" s="3">
        <v>7</v>
      </c>
      <c r="AO49" s="3">
        <v>0</v>
      </c>
      <c r="AP49" s="3">
        <v>0</v>
      </c>
      <c r="AQ49" s="3">
        <v>0</v>
      </c>
      <c r="AR49" s="3">
        <v>0</v>
      </c>
      <c r="AS49" s="3">
        <v>52</v>
      </c>
      <c r="AT49" s="3">
        <v>48</v>
      </c>
      <c r="AU49" s="3">
        <v>0</v>
      </c>
      <c r="AV49" s="3" t="s">
        <v>250</v>
      </c>
      <c r="AW49" s="3" t="s">
        <v>250</v>
      </c>
      <c r="AX49" s="3" t="s">
        <v>250</v>
      </c>
      <c r="AY49" s="3" t="s">
        <v>250</v>
      </c>
      <c r="AZ49" s="3" t="s">
        <v>250</v>
      </c>
      <c r="BA49" s="3" t="s">
        <v>250</v>
      </c>
      <c r="BB49" s="3" t="s">
        <v>250</v>
      </c>
      <c r="BC49" s="3" t="s">
        <v>250</v>
      </c>
      <c r="BD49" s="3" t="s">
        <v>250</v>
      </c>
      <c r="BE49"/>
      <c r="BF49"/>
      <c r="BG49"/>
      <c r="BH49"/>
      <c r="BI49"/>
      <c r="BJ49"/>
      <c r="BK49"/>
      <c r="BL49"/>
      <c r="BM49"/>
    </row>
    <row r="50" spans="1:65" x14ac:dyDescent="0.25">
      <c r="A50" s="3" t="s">
        <v>0</v>
      </c>
      <c r="B50" s="3" t="s">
        <v>4</v>
      </c>
      <c r="C50" s="3" t="s">
        <v>216</v>
      </c>
      <c r="D50" s="3" t="s">
        <v>217</v>
      </c>
      <c r="E50" s="3" t="s">
        <v>51</v>
      </c>
      <c r="F50" s="3" t="s">
        <v>78</v>
      </c>
      <c r="G50" s="3">
        <v>21</v>
      </c>
      <c r="H50" s="3" t="s">
        <v>53</v>
      </c>
      <c r="I50" s="3" t="s">
        <v>250</v>
      </c>
      <c r="J50" s="3">
        <v>2.500000037252903E-2</v>
      </c>
      <c r="K50" s="3">
        <v>15</v>
      </c>
      <c r="L50" s="3"/>
      <c r="M50" s="3"/>
      <c r="N50" s="3"/>
      <c r="O50" s="3" t="s">
        <v>250</v>
      </c>
      <c r="P50" s="3">
        <v>2.500000037252903E-2</v>
      </c>
      <c r="Q50" s="3">
        <v>15</v>
      </c>
      <c r="R50" s="3"/>
      <c r="S50" s="3"/>
      <c r="T50" s="3"/>
      <c r="U50" s="3" t="s">
        <v>250</v>
      </c>
      <c r="V50" s="3">
        <v>2.500000037252903E-2</v>
      </c>
      <c r="W50" s="3">
        <v>15</v>
      </c>
      <c r="X50" s="3"/>
      <c r="Y50" s="3"/>
      <c r="Z50" s="3"/>
      <c r="AA50" s="3" t="s">
        <v>250</v>
      </c>
      <c r="AB50" s="3">
        <v>2</v>
      </c>
      <c r="AC50" s="3"/>
      <c r="AD50" s="3">
        <v>15</v>
      </c>
      <c r="AE50" s="3"/>
      <c r="AF50" s="3"/>
      <c r="AG50" s="3">
        <v>1</v>
      </c>
      <c r="AH50" s="3">
        <v>6</v>
      </c>
      <c r="AI50" s="3">
        <v>8</v>
      </c>
      <c r="AJ50" s="3">
        <v>11</v>
      </c>
      <c r="AK50" s="3">
        <v>5</v>
      </c>
      <c r="AL50" s="3">
        <v>5</v>
      </c>
      <c r="AM50" s="3">
        <v>0</v>
      </c>
      <c r="AN50" s="3">
        <v>3</v>
      </c>
      <c r="AO50" s="3">
        <v>0</v>
      </c>
      <c r="AP50" s="3">
        <v>0</v>
      </c>
      <c r="AQ50" s="3">
        <v>0</v>
      </c>
      <c r="AR50" s="3">
        <v>0</v>
      </c>
      <c r="AS50" s="3">
        <v>14</v>
      </c>
      <c r="AT50" s="3">
        <v>25</v>
      </c>
      <c r="AU50" s="3">
        <v>0</v>
      </c>
      <c r="AV50" s="3" t="s">
        <v>250</v>
      </c>
      <c r="AW50" s="3" t="s">
        <v>54</v>
      </c>
      <c r="AX50" s="3" t="s">
        <v>250</v>
      </c>
      <c r="AY50" s="3" t="s">
        <v>250</v>
      </c>
      <c r="AZ50" s="3" t="s">
        <v>250</v>
      </c>
      <c r="BA50" s="3" t="s">
        <v>250</v>
      </c>
      <c r="BB50" s="3" t="s">
        <v>54</v>
      </c>
      <c r="BC50" s="3" t="s">
        <v>54</v>
      </c>
      <c r="BD50" s="3" t="s">
        <v>250</v>
      </c>
      <c r="BE50"/>
      <c r="BF50"/>
      <c r="BG50"/>
      <c r="BH50"/>
      <c r="BI50"/>
      <c r="BJ50"/>
      <c r="BK50"/>
      <c r="BL50"/>
      <c r="BM50"/>
    </row>
    <row r="51" spans="1:65" x14ac:dyDescent="0.25">
      <c r="A51" s="3" t="s">
        <v>0</v>
      </c>
      <c r="B51" s="3" t="s">
        <v>4</v>
      </c>
      <c r="C51" s="3" t="s">
        <v>533</v>
      </c>
      <c r="D51" s="3" t="s">
        <v>534</v>
      </c>
      <c r="E51" s="3" t="s">
        <v>51</v>
      </c>
      <c r="F51" s="3" t="s">
        <v>52</v>
      </c>
      <c r="G51" s="3">
        <v>54</v>
      </c>
      <c r="H51" s="3" t="s">
        <v>57</v>
      </c>
      <c r="I51" s="3" t="s">
        <v>250</v>
      </c>
      <c r="J51" s="3">
        <v>0</v>
      </c>
      <c r="K51" s="3"/>
      <c r="L51" s="3"/>
      <c r="M51" s="3"/>
      <c r="N51" s="3"/>
      <c r="O51" s="3" t="s">
        <v>250</v>
      </c>
      <c r="P51" s="3">
        <v>0.10000000149011612</v>
      </c>
      <c r="Q51" s="3">
        <v>3</v>
      </c>
      <c r="R51" s="3">
        <v>5</v>
      </c>
      <c r="S51" s="3"/>
      <c r="T51" s="3"/>
      <c r="U51" s="3" t="s">
        <v>250</v>
      </c>
      <c r="V51" s="3">
        <v>3</v>
      </c>
      <c r="W51" s="3"/>
      <c r="X51" s="3">
        <v>15</v>
      </c>
      <c r="Y51" s="3"/>
      <c r="Z51" s="3"/>
      <c r="AA51" s="3" t="s">
        <v>250</v>
      </c>
      <c r="AB51" s="3">
        <v>3</v>
      </c>
      <c r="AC51" s="3"/>
      <c r="AD51" s="3">
        <v>15</v>
      </c>
      <c r="AE51" s="3"/>
      <c r="AF51" s="3"/>
      <c r="AG51" s="3">
        <v>0</v>
      </c>
      <c r="AH51" s="3">
        <v>0</v>
      </c>
      <c r="AI51" s="3">
        <v>19</v>
      </c>
      <c r="AJ51" s="3">
        <v>23</v>
      </c>
      <c r="AK51" s="3">
        <v>10</v>
      </c>
      <c r="AL51" s="3">
        <v>8</v>
      </c>
      <c r="AM51" s="3">
        <v>5</v>
      </c>
      <c r="AN51" s="3">
        <v>6</v>
      </c>
      <c r="AO51" s="3">
        <v>0</v>
      </c>
      <c r="AP51" s="3">
        <v>0</v>
      </c>
      <c r="AQ51" s="3">
        <v>0</v>
      </c>
      <c r="AR51" s="3">
        <v>0</v>
      </c>
      <c r="AS51" s="3">
        <v>34</v>
      </c>
      <c r="AT51" s="3">
        <v>37</v>
      </c>
      <c r="AU51" s="3">
        <v>0</v>
      </c>
      <c r="AV51" s="3" t="s">
        <v>54</v>
      </c>
      <c r="AW51" s="3" t="s">
        <v>54</v>
      </c>
      <c r="AX51" s="3" t="s">
        <v>54</v>
      </c>
      <c r="AY51" s="3" t="s">
        <v>250</v>
      </c>
      <c r="AZ51" s="3" t="s">
        <v>250</v>
      </c>
      <c r="BA51" s="3" t="s">
        <v>250</v>
      </c>
      <c r="BB51" s="3" t="s">
        <v>250</v>
      </c>
      <c r="BC51" s="3" t="s">
        <v>54</v>
      </c>
      <c r="BD51" s="3" t="s">
        <v>250</v>
      </c>
      <c r="BE51"/>
      <c r="BF51"/>
      <c r="BG51"/>
      <c r="BH51"/>
      <c r="BI51"/>
      <c r="BJ51"/>
      <c r="BK51"/>
      <c r="BL51"/>
      <c r="BM51"/>
    </row>
    <row r="52" spans="1:65" x14ac:dyDescent="0.25">
      <c r="A52" s="3" t="s">
        <v>0</v>
      </c>
      <c r="B52" s="3" t="s">
        <v>4</v>
      </c>
      <c r="C52" s="3" t="s">
        <v>60</v>
      </c>
      <c r="D52" s="3" t="s">
        <v>61</v>
      </c>
      <c r="E52" s="3" t="s">
        <v>51</v>
      </c>
      <c r="F52" s="3" t="s">
        <v>52</v>
      </c>
      <c r="G52" s="3">
        <v>6</v>
      </c>
      <c r="H52" s="3" t="s">
        <v>53</v>
      </c>
      <c r="I52" s="3" t="s">
        <v>54</v>
      </c>
      <c r="J52" s="3"/>
      <c r="K52" s="3"/>
      <c r="L52" s="3"/>
      <c r="M52" s="3"/>
      <c r="N52" s="3"/>
      <c r="O52" s="3" t="s">
        <v>250</v>
      </c>
      <c r="P52" s="3">
        <v>0.5</v>
      </c>
      <c r="Q52" s="3">
        <v>20</v>
      </c>
      <c r="R52" s="3"/>
      <c r="S52" s="3"/>
      <c r="T52" s="3"/>
      <c r="U52" s="3" t="s">
        <v>250</v>
      </c>
      <c r="V52" s="3">
        <v>0.5</v>
      </c>
      <c r="W52" s="3">
        <v>20</v>
      </c>
      <c r="X52" s="3"/>
      <c r="Y52" s="3"/>
      <c r="Z52" s="3"/>
      <c r="AA52" s="3" t="s">
        <v>250</v>
      </c>
      <c r="AB52" s="3">
        <v>1</v>
      </c>
      <c r="AC52" s="3">
        <v>30</v>
      </c>
      <c r="AD52" s="3"/>
      <c r="AE52" s="3"/>
      <c r="AF52" s="3"/>
      <c r="AG52" s="3">
        <v>1</v>
      </c>
      <c r="AH52" s="3">
        <v>2</v>
      </c>
      <c r="AI52" s="3">
        <v>3</v>
      </c>
      <c r="AJ52" s="3">
        <v>3</v>
      </c>
      <c r="AK52" s="3">
        <v>0</v>
      </c>
      <c r="AL52" s="3">
        <v>1</v>
      </c>
      <c r="AM52" s="3">
        <v>0</v>
      </c>
      <c r="AN52" s="3">
        <v>0</v>
      </c>
      <c r="AO52" s="3">
        <v>0</v>
      </c>
      <c r="AP52" s="3">
        <v>0</v>
      </c>
      <c r="AQ52" s="3">
        <v>0</v>
      </c>
      <c r="AR52" s="3">
        <v>0</v>
      </c>
      <c r="AS52" s="3">
        <v>4</v>
      </c>
      <c r="AT52" s="3">
        <v>6</v>
      </c>
      <c r="AU52" s="3">
        <v>0</v>
      </c>
      <c r="AV52" s="3" t="s">
        <v>250</v>
      </c>
      <c r="AW52" s="3" t="s">
        <v>250</v>
      </c>
      <c r="AX52" s="3" t="s">
        <v>250</v>
      </c>
      <c r="AY52" s="3" t="s">
        <v>250</v>
      </c>
      <c r="AZ52" s="3" t="s">
        <v>250</v>
      </c>
      <c r="BA52" s="3" t="s">
        <v>250</v>
      </c>
      <c r="BB52" s="3" t="s">
        <v>250</v>
      </c>
      <c r="BC52" s="3" t="s">
        <v>250</v>
      </c>
      <c r="BD52" s="3" t="s">
        <v>250</v>
      </c>
      <c r="BE52"/>
      <c r="BF52"/>
      <c r="BG52"/>
      <c r="BH52"/>
      <c r="BI52"/>
      <c r="BJ52"/>
      <c r="BK52"/>
      <c r="BL52"/>
      <c r="BM52"/>
    </row>
    <row r="53" spans="1:65" x14ac:dyDescent="0.25">
      <c r="A53" s="3" t="s">
        <v>0</v>
      </c>
      <c r="B53" s="3" t="s">
        <v>5</v>
      </c>
      <c r="C53" s="3" t="s">
        <v>220</v>
      </c>
      <c r="D53" s="3" t="s">
        <v>221</v>
      </c>
      <c r="E53" s="3" t="s">
        <v>51</v>
      </c>
      <c r="F53" s="3" t="s">
        <v>78</v>
      </c>
      <c r="G53" s="3">
        <v>99</v>
      </c>
      <c r="H53" s="3" t="s">
        <v>57</v>
      </c>
      <c r="I53" s="3" t="s">
        <v>250</v>
      </c>
      <c r="J53" s="3">
        <v>0.125</v>
      </c>
      <c r="K53" s="3">
        <v>4</v>
      </c>
      <c r="L53" s="3"/>
      <c r="M53" s="3"/>
      <c r="N53" s="3"/>
      <c r="O53" s="3" t="s">
        <v>250</v>
      </c>
      <c r="P53" s="3">
        <v>0.125</v>
      </c>
      <c r="Q53" s="3">
        <v>4</v>
      </c>
      <c r="R53" s="3"/>
      <c r="S53" s="3"/>
      <c r="T53" s="3"/>
      <c r="U53" s="3" t="s">
        <v>250</v>
      </c>
      <c r="V53" s="3">
        <v>0.25</v>
      </c>
      <c r="W53" s="3">
        <v>5</v>
      </c>
      <c r="X53" s="3"/>
      <c r="Y53" s="3"/>
      <c r="Z53" s="3"/>
      <c r="AA53" s="3" t="s">
        <v>250</v>
      </c>
      <c r="AB53" s="3">
        <v>0.25</v>
      </c>
      <c r="AC53" s="3">
        <v>5</v>
      </c>
      <c r="AD53" s="3"/>
      <c r="AE53" s="3"/>
      <c r="AF53" s="3"/>
      <c r="AG53" s="3">
        <v>8</v>
      </c>
      <c r="AH53" s="3">
        <v>5</v>
      </c>
      <c r="AI53" s="3">
        <v>30</v>
      </c>
      <c r="AJ53" s="3">
        <v>25</v>
      </c>
      <c r="AK53" s="3">
        <v>12</v>
      </c>
      <c r="AL53" s="3">
        <v>13</v>
      </c>
      <c r="AM53" s="3">
        <v>2</v>
      </c>
      <c r="AN53" s="3">
        <v>3</v>
      </c>
      <c r="AO53" s="3">
        <v>0</v>
      </c>
      <c r="AP53" s="3">
        <v>0</v>
      </c>
      <c r="AQ53" s="3">
        <v>0</v>
      </c>
      <c r="AR53" s="3">
        <v>0</v>
      </c>
      <c r="AS53" s="3">
        <v>52</v>
      </c>
      <c r="AT53" s="3">
        <v>46</v>
      </c>
      <c r="AU53" s="3">
        <v>0</v>
      </c>
      <c r="AV53" s="3" t="s">
        <v>250</v>
      </c>
      <c r="AW53" s="3" t="s">
        <v>250</v>
      </c>
      <c r="AX53" s="3" t="s">
        <v>250</v>
      </c>
      <c r="AY53" s="3" t="s">
        <v>250</v>
      </c>
      <c r="AZ53" s="3" t="s">
        <v>250</v>
      </c>
      <c r="BA53" s="3" t="s">
        <v>250</v>
      </c>
      <c r="BB53" s="3" t="s">
        <v>250</v>
      </c>
      <c r="BC53" s="3" t="s">
        <v>250</v>
      </c>
      <c r="BD53" s="3" t="s">
        <v>250</v>
      </c>
      <c r="BE53"/>
      <c r="BF53"/>
      <c r="BG53"/>
      <c r="BH53"/>
      <c r="BI53"/>
      <c r="BJ53"/>
      <c r="BK53"/>
      <c r="BL53"/>
      <c r="BM53"/>
    </row>
    <row r="54" spans="1:65" x14ac:dyDescent="0.25">
      <c r="A54" s="3" t="s">
        <v>0</v>
      </c>
      <c r="B54" s="3" t="s">
        <v>5</v>
      </c>
      <c r="C54" s="3" t="s">
        <v>214</v>
      </c>
      <c r="D54" s="3" t="s">
        <v>215</v>
      </c>
      <c r="E54" s="3" t="s">
        <v>51</v>
      </c>
      <c r="F54" s="3" t="s">
        <v>52</v>
      </c>
      <c r="G54" s="3">
        <v>44</v>
      </c>
      <c r="H54" s="3" t="s">
        <v>57</v>
      </c>
      <c r="I54" s="3" t="s">
        <v>250</v>
      </c>
      <c r="J54" s="3">
        <v>0.125</v>
      </c>
      <c r="K54" s="3">
        <v>2</v>
      </c>
      <c r="L54" s="3"/>
      <c r="M54" s="3"/>
      <c r="N54" s="3"/>
      <c r="O54" s="3" t="s">
        <v>250</v>
      </c>
      <c r="P54" s="3">
        <v>0.25</v>
      </c>
      <c r="Q54" s="3">
        <v>5</v>
      </c>
      <c r="R54" s="3"/>
      <c r="S54" s="3"/>
      <c r="T54" s="3"/>
      <c r="U54" s="3" t="s">
        <v>250</v>
      </c>
      <c r="V54" s="3">
        <v>0.25</v>
      </c>
      <c r="W54" s="3">
        <v>5</v>
      </c>
      <c r="X54" s="3"/>
      <c r="Y54" s="3"/>
      <c r="Z54" s="3"/>
      <c r="AA54" s="3" t="s">
        <v>250</v>
      </c>
      <c r="AB54" s="3">
        <v>0.75</v>
      </c>
      <c r="AC54" s="3"/>
      <c r="AD54" s="3">
        <v>5</v>
      </c>
      <c r="AE54" s="3"/>
      <c r="AF54" s="3"/>
      <c r="AG54" s="3">
        <v>4</v>
      </c>
      <c r="AH54" s="3">
        <v>4</v>
      </c>
      <c r="AI54" s="3">
        <v>14</v>
      </c>
      <c r="AJ54" s="3">
        <v>11</v>
      </c>
      <c r="AK54" s="3">
        <v>13</v>
      </c>
      <c r="AL54" s="3">
        <v>17</v>
      </c>
      <c r="AM54" s="3">
        <v>6</v>
      </c>
      <c r="AN54" s="3">
        <v>2</v>
      </c>
      <c r="AO54" s="3">
        <v>0</v>
      </c>
      <c r="AP54" s="3"/>
      <c r="AQ54" s="3">
        <v>0</v>
      </c>
      <c r="AR54" s="3">
        <v>0</v>
      </c>
      <c r="AS54" s="3">
        <v>37</v>
      </c>
      <c r="AT54" s="3">
        <v>34</v>
      </c>
      <c r="AU54" s="3">
        <v>0</v>
      </c>
      <c r="AV54" s="3" t="s">
        <v>250</v>
      </c>
      <c r="AW54" s="3" t="s">
        <v>250</v>
      </c>
      <c r="AX54" s="3" t="s">
        <v>250</v>
      </c>
      <c r="AY54" s="3" t="s">
        <v>250</v>
      </c>
      <c r="AZ54" s="3" t="s">
        <v>250</v>
      </c>
      <c r="BA54" s="3" t="s">
        <v>250</v>
      </c>
      <c r="BB54" s="3" t="s">
        <v>250</v>
      </c>
      <c r="BC54" s="3" t="s">
        <v>250</v>
      </c>
      <c r="BD54" s="3" t="s">
        <v>250</v>
      </c>
      <c r="BE54"/>
      <c r="BF54"/>
      <c r="BG54"/>
      <c r="BH54"/>
      <c r="BI54"/>
      <c r="BJ54"/>
      <c r="BK54"/>
      <c r="BL54"/>
      <c r="BM54"/>
    </row>
    <row r="55" spans="1:65" x14ac:dyDescent="0.25">
      <c r="A55" s="3" t="s">
        <v>0</v>
      </c>
      <c r="B55" s="3" t="s">
        <v>5</v>
      </c>
      <c r="C55" s="3" t="s">
        <v>210</v>
      </c>
      <c r="D55" s="3" t="s">
        <v>211</v>
      </c>
      <c r="E55" s="3" t="s">
        <v>51</v>
      </c>
      <c r="F55" s="3" t="s">
        <v>52</v>
      </c>
      <c r="G55" s="3">
        <v>143</v>
      </c>
      <c r="H55" s="3" t="s">
        <v>57</v>
      </c>
      <c r="I55" s="3" t="s">
        <v>54</v>
      </c>
      <c r="J55" s="3">
        <v>0</v>
      </c>
      <c r="K55" s="3"/>
      <c r="L55" s="3"/>
      <c r="M55" s="3"/>
      <c r="N55" s="3"/>
      <c r="O55" s="3" t="s">
        <v>250</v>
      </c>
      <c r="P55" s="3">
        <v>1</v>
      </c>
      <c r="Q55" s="3">
        <v>15</v>
      </c>
      <c r="R55" s="3"/>
      <c r="S55" s="3"/>
      <c r="T55" s="3"/>
      <c r="U55" s="3" t="s">
        <v>250</v>
      </c>
      <c r="V55" s="3">
        <v>1</v>
      </c>
      <c r="W55" s="3">
        <v>15</v>
      </c>
      <c r="X55" s="3"/>
      <c r="Y55" s="3"/>
      <c r="Z55" s="3"/>
      <c r="AA55" s="3" t="s">
        <v>250</v>
      </c>
      <c r="AB55" s="3">
        <v>1</v>
      </c>
      <c r="AC55" s="3">
        <v>20</v>
      </c>
      <c r="AD55" s="3"/>
      <c r="AE55" s="3"/>
      <c r="AF55" s="3"/>
      <c r="AG55" s="3">
        <v>20</v>
      </c>
      <c r="AH55" s="3">
        <v>23</v>
      </c>
      <c r="AI55" s="3">
        <v>68</v>
      </c>
      <c r="AJ55" s="3">
        <v>74</v>
      </c>
      <c r="AK55" s="3">
        <v>47</v>
      </c>
      <c r="AL55" s="3">
        <v>46</v>
      </c>
      <c r="AM55" s="3">
        <v>10</v>
      </c>
      <c r="AN55" s="3">
        <v>20</v>
      </c>
      <c r="AO55" s="3">
        <v>2</v>
      </c>
      <c r="AP55" s="3">
        <v>0</v>
      </c>
      <c r="AQ55" s="3">
        <v>0</v>
      </c>
      <c r="AR55" s="3">
        <v>0</v>
      </c>
      <c r="AS55" s="3">
        <v>145</v>
      </c>
      <c r="AT55" s="3">
        <v>163</v>
      </c>
      <c r="AU55" s="3">
        <v>0</v>
      </c>
      <c r="AV55" s="3" t="s">
        <v>54</v>
      </c>
      <c r="AW55" s="3" t="s">
        <v>54</v>
      </c>
      <c r="AX55" s="3" t="s">
        <v>250</v>
      </c>
      <c r="AY55" s="3" t="s">
        <v>250</v>
      </c>
      <c r="AZ55" s="3" t="s">
        <v>250</v>
      </c>
      <c r="BA55" s="3" t="s">
        <v>54</v>
      </c>
      <c r="BB55" s="3" t="s">
        <v>250</v>
      </c>
      <c r="BC55" s="3" t="s">
        <v>54</v>
      </c>
      <c r="BD55" s="3" t="s">
        <v>250</v>
      </c>
      <c r="BE55"/>
      <c r="BF55"/>
      <c r="BG55"/>
      <c r="BH55"/>
      <c r="BI55"/>
      <c r="BJ55"/>
      <c r="BK55"/>
      <c r="BL55"/>
      <c r="BM55"/>
    </row>
    <row r="56" spans="1:65" x14ac:dyDescent="0.25">
      <c r="A56" s="3" t="s">
        <v>0</v>
      </c>
      <c r="B56" s="3" t="s">
        <v>5</v>
      </c>
      <c r="C56" s="3" t="s">
        <v>136</v>
      </c>
      <c r="D56" s="3" t="s">
        <v>137</v>
      </c>
      <c r="E56" s="3" t="s">
        <v>51</v>
      </c>
      <c r="F56" s="3" t="s">
        <v>78</v>
      </c>
      <c r="G56" s="3">
        <v>48</v>
      </c>
      <c r="H56" s="3" t="s">
        <v>57</v>
      </c>
      <c r="I56" s="3" t="s">
        <v>54</v>
      </c>
      <c r="J56" s="3">
        <v>0</v>
      </c>
      <c r="K56" s="3"/>
      <c r="L56" s="3"/>
      <c r="M56" s="3"/>
      <c r="N56" s="3"/>
      <c r="O56" s="3" t="s">
        <v>250</v>
      </c>
      <c r="P56" s="3">
        <v>0.10000000149011612</v>
      </c>
      <c r="Q56" s="3">
        <v>10</v>
      </c>
      <c r="R56" s="3">
        <v>5</v>
      </c>
      <c r="S56" s="3"/>
      <c r="T56" s="3"/>
      <c r="U56" s="3" t="s">
        <v>250</v>
      </c>
      <c r="V56" s="3">
        <v>0.10000000149011612</v>
      </c>
      <c r="W56" s="3">
        <v>10</v>
      </c>
      <c r="X56" s="3">
        <v>5</v>
      </c>
      <c r="Y56" s="3"/>
      <c r="Z56" s="3"/>
      <c r="AA56" s="3" t="s">
        <v>250</v>
      </c>
      <c r="AB56" s="3">
        <v>0.10000000149011612</v>
      </c>
      <c r="AC56" s="3"/>
      <c r="AD56" s="3"/>
      <c r="AE56" s="3"/>
      <c r="AF56" s="3"/>
      <c r="AG56" s="3">
        <v>10</v>
      </c>
      <c r="AH56" s="3">
        <v>4</v>
      </c>
      <c r="AI56" s="3">
        <v>8</v>
      </c>
      <c r="AJ56" s="3">
        <v>9</v>
      </c>
      <c r="AK56" s="3">
        <v>12</v>
      </c>
      <c r="AL56" s="3">
        <v>9</v>
      </c>
      <c r="AM56" s="3">
        <v>9</v>
      </c>
      <c r="AN56" s="3">
        <v>14</v>
      </c>
      <c r="AO56" s="3">
        <v>0</v>
      </c>
      <c r="AP56" s="3">
        <v>0</v>
      </c>
      <c r="AQ56" s="3">
        <v>0</v>
      </c>
      <c r="AR56" s="3">
        <v>0</v>
      </c>
      <c r="AS56" s="3">
        <v>39</v>
      </c>
      <c r="AT56" s="3">
        <v>36</v>
      </c>
      <c r="AU56" s="3">
        <v>0</v>
      </c>
      <c r="AV56" s="3" t="s">
        <v>54</v>
      </c>
      <c r="AW56" s="3" t="s">
        <v>54</v>
      </c>
      <c r="AX56" s="3" t="s">
        <v>54</v>
      </c>
      <c r="AY56" s="3" t="s">
        <v>250</v>
      </c>
      <c r="AZ56" s="3" t="s">
        <v>250</v>
      </c>
      <c r="BA56" s="3" t="s">
        <v>250</v>
      </c>
      <c r="BB56" s="3" t="s">
        <v>54</v>
      </c>
      <c r="BC56" s="3" t="s">
        <v>250</v>
      </c>
      <c r="BD56" s="3" t="s">
        <v>54</v>
      </c>
      <c r="BE56"/>
      <c r="BF56"/>
      <c r="BG56"/>
      <c r="BH56"/>
      <c r="BI56"/>
      <c r="BJ56"/>
      <c r="BK56"/>
      <c r="BL56"/>
      <c r="BM56"/>
    </row>
    <row r="57" spans="1:65" x14ac:dyDescent="0.25">
      <c r="A57" s="3" t="s">
        <v>0</v>
      </c>
      <c r="B57" s="3" t="s">
        <v>4</v>
      </c>
      <c r="C57" s="3" t="s">
        <v>218</v>
      </c>
      <c r="D57" s="3" t="s">
        <v>219</v>
      </c>
      <c r="E57" s="3" t="s">
        <v>51</v>
      </c>
      <c r="F57" s="3" t="s">
        <v>78</v>
      </c>
      <c r="G57" s="3">
        <v>14</v>
      </c>
      <c r="H57" s="3" t="s">
        <v>53</v>
      </c>
      <c r="I57" s="3" t="s">
        <v>54</v>
      </c>
      <c r="J57" s="3">
        <v>0</v>
      </c>
      <c r="K57" s="3"/>
      <c r="L57" s="3"/>
      <c r="M57" s="3"/>
      <c r="N57" s="3"/>
      <c r="O57" s="3" t="s">
        <v>250</v>
      </c>
      <c r="P57" s="3">
        <v>0.75</v>
      </c>
      <c r="Q57" s="3">
        <v>10</v>
      </c>
      <c r="R57" s="3"/>
      <c r="S57" s="3"/>
      <c r="T57" s="3"/>
      <c r="U57" s="3" t="s">
        <v>250</v>
      </c>
      <c r="V57" s="3">
        <v>0.75</v>
      </c>
      <c r="W57" s="3">
        <v>10</v>
      </c>
      <c r="X57" s="3"/>
      <c r="Y57" s="3"/>
      <c r="Z57" s="3"/>
      <c r="AA57" s="3" t="s">
        <v>250</v>
      </c>
      <c r="AB57" s="3">
        <v>1</v>
      </c>
      <c r="AC57" s="3"/>
      <c r="AD57" s="3">
        <v>10</v>
      </c>
      <c r="AE57" s="3"/>
      <c r="AF57" s="3"/>
      <c r="AG57" s="3">
        <v>1</v>
      </c>
      <c r="AH57" s="3">
        <v>2</v>
      </c>
      <c r="AI57" s="3">
        <v>2</v>
      </c>
      <c r="AJ57" s="3">
        <v>7</v>
      </c>
      <c r="AK57" s="3">
        <v>5</v>
      </c>
      <c r="AL57" s="3">
        <v>4</v>
      </c>
      <c r="AM57" s="3">
        <v>3</v>
      </c>
      <c r="AN57" s="3">
        <v>4</v>
      </c>
      <c r="AO57" s="3">
        <v>2</v>
      </c>
      <c r="AP57" s="3">
        <v>5</v>
      </c>
      <c r="AQ57" s="3">
        <v>5</v>
      </c>
      <c r="AR57" s="3">
        <v>6</v>
      </c>
      <c r="AS57" s="3">
        <v>11</v>
      </c>
      <c r="AT57" s="3">
        <v>17</v>
      </c>
      <c r="AU57" s="3">
        <v>18</v>
      </c>
      <c r="AV57" s="3" t="s">
        <v>250</v>
      </c>
      <c r="AW57" s="3" t="s">
        <v>54</v>
      </c>
      <c r="AX57" s="3" t="s">
        <v>54</v>
      </c>
      <c r="AY57" s="3" t="s">
        <v>250</v>
      </c>
      <c r="AZ57" s="3" t="s">
        <v>250</v>
      </c>
      <c r="BA57" s="3" t="s">
        <v>54</v>
      </c>
      <c r="BB57" s="3" t="s">
        <v>54</v>
      </c>
      <c r="BC57" s="3" t="s">
        <v>250</v>
      </c>
      <c r="BD57" s="3" t="s">
        <v>54</v>
      </c>
      <c r="BE57"/>
      <c r="BF57"/>
      <c r="BG57"/>
      <c r="BH57"/>
      <c r="BI57"/>
      <c r="BJ57"/>
      <c r="BK57"/>
      <c r="BL57"/>
      <c r="BM57"/>
    </row>
    <row r="58" spans="1:65" x14ac:dyDescent="0.25">
      <c r="A58" s="3" t="s">
        <v>0</v>
      </c>
      <c r="B58" s="3" t="s">
        <v>4</v>
      </c>
      <c r="C58" s="3" t="s">
        <v>110</v>
      </c>
      <c r="D58" s="3" t="s">
        <v>111</v>
      </c>
      <c r="E58" s="3" t="s">
        <v>51</v>
      </c>
      <c r="F58" s="3" t="s">
        <v>52</v>
      </c>
      <c r="G58" s="3">
        <v>6</v>
      </c>
      <c r="H58" s="3" t="s">
        <v>53</v>
      </c>
      <c r="I58" s="3" t="s">
        <v>54</v>
      </c>
      <c r="J58" s="3">
        <v>0</v>
      </c>
      <c r="K58" s="3"/>
      <c r="L58" s="3"/>
      <c r="M58" s="3"/>
      <c r="N58" s="3"/>
      <c r="O58" s="3" t="s">
        <v>250</v>
      </c>
      <c r="P58" s="3">
        <v>0.30000001192092896</v>
      </c>
      <c r="Q58" s="3"/>
      <c r="R58" s="3">
        <v>15</v>
      </c>
      <c r="S58" s="3"/>
      <c r="T58" s="3"/>
      <c r="U58" s="3" t="s">
        <v>250</v>
      </c>
      <c r="V58" s="3">
        <v>0.30000001192092896</v>
      </c>
      <c r="W58" s="3"/>
      <c r="X58" s="3">
        <v>15</v>
      </c>
      <c r="Y58" s="3"/>
      <c r="Z58" s="3"/>
      <c r="AA58" s="3" t="s">
        <v>250</v>
      </c>
      <c r="AB58" s="3">
        <v>0.10000000149011612</v>
      </c>
      <c r="AC58" s="3"/>
      <c r="AD58" s="3">
        <v>5</v>
      </c>
      <c r="AE58" s="3"/>
      <c r="AF58" s="3"/>
      <c r="AG58" s="3">
        <v>0</v>
      </c>
      <c r="AH58" s="3">
        <v>1</v>
      </c>
      <c r="AI58" s="3">
        <v>1</v>
      </c>
      <c r="AJ58" s="3">
        <v>4</v>
      </c>
      <c r="AK58" s="3">
        <v>3</v>
      </c>
      <c r="AL58" s="3">
        <v>1</v>
      </c>
      <c r="AM58" s="3">
        <v>0</v>
      </c>
      <c r="AN58" s="3">
        <v>0</v>
      </c>
      <c r="AO58" s="3">
        <v>14</v>
      </c>
      <c r="AP58" s="3">
        <v>3</v>
      </c>
      <c r="AQ58" s="3">
        <v>19</v>
      </c>
      <c r="AR58" s="3">
        <v>7</v>
      </c>
      <c r="AS58" s="3">
        <v>4</v>
      </c>
      <c r="AT58" s="3">
        <v>6</v>
      </c>
      <c r="AU58" s="3">
        <v>43</v>
      </c>
      <c r="AV58" s="3" t="s">
        <v>54</v>
      </c>
      <c r="AW58" s="3" t="s">
        <v>250</v>
      </c>
      <c r="AX58" s="3" t="s">
        <v>250</v>
      </c>
      <c r="AY58" s="3" t="s">
        <v>250</v>
      </c>
      <c r="AZ58" s="3" t="s">
        <v>250</v>
      </c>
      <c r="BA58" s="3" t="s">
        <v>250</v>
      </c>
      <c r="BB58" s="3" t="s">
        <v>54</v>
      </c>
      <c r="BC58" s="3" t="s">
        <v>250</v>
      </c>
      <c r="BD58" s="3" t="s">
        <v>250</v>
      </c>
      <c r="BE58"/>
      <c r="BF58"/>
      <c r="BG58"/>
      <c r="BH58"/>
      <c r="BI58"/>
      <c r="BJ58"/>
      <c r="BK58"/>
      <c r="BL58"/>
      <c r="BM58"/>
    </row>
    <row r="59" spans="1:65" x14ac:dyDescent="0.25">
      <c r="A59" s="3" t="s">
        <v>0</v>
      </c>
      <c r="B59" s="3" t="s">
        <v>5</v>
      </c>
      <c r="C59" s="3" t="s">
        <v>208</v>
      </c>
      <c r="D59" s="3" t="s">
        <v>209</v>
      </c>
      <c r="E59" s="3" t="s">
        <v>51</v>
      </c>
      <c r="F59" s="3" t="s">
        <v>52</v>
      </c>
      <c r="G59" s="3">
        <v>88</v>
      </c>
      <c r="H59" s="3" t="s">
        <v>57</v>
      </c>
      <c r="I59" s="3" t="s">
        <v>250</v>
      </c>
      <c r="J59" s="3">
        <v>0.375</v>
      </c>
      <c r="K59" s="3">
        <v>10</v>
      </c>
      <c r="L59" s="3"/>
      <c r="M59" s="3"/>
      <c r="N59" s="3"/>
      <c r="O59" s="3" t="s">
        <v>250</v>
      </c>
      <c r="P59" s="3">
        <v>0.375</v>
      </c>
      <c r="Q59" s="3">
        <v>10</v>
      </c>
      <c r="R59" s="3"/>
      <c r="S59" s="3"/>
      <c r="T59" s="3"/>
      <c r="U59" s="3" t="s">
        <v>250</v>
      </c>
      <c r="V59" s="3">
        <v>0.375</v>
      </c>
      <c r="W59" s="3">
        <v>10</v>
      </c>
      <c r="X59" s="3"/>
      <c r="Y59" s="3"/>
      <c r="Z59" s="3"/>
      <c r="AA59" s="3" t="s">
        <v>250</v>
      </c>
      <c r="AB59" s="3">
        <v>1</v>
      </c>
      <c r="AC59" s="3"/>
      <c r="AD59" s="3">
        <v>5</v>
      </c>
      <c r="AE59" s="3"/>
      <c r="AF59" s="3"/>
      <c r="AG59" s="3">
        <v>7</v>
      </c>
      <c r="AH59" s="3">
        <v>10</v>
      </c>
      <c r="AI59" s="3">
        <v>38</v>
      </c>
      <c r="AJ59" s="3">
        <v>26</v>
      </c>
      <c r="AK59" s="3">
        <v>18</v>
      </c>
      <c r="AL59" s="3">
        <v>25</v>
      </c>
      <c r="AM59" s="3">
        <v>2</v>
      </c>
      <c r="AN59" s="3">
        <v>5</v>
      </c>
      <c r="AO59" s="3">
        <v>0</v>
      </c>
      <c r="AP59" s="3">
        <v>0</v>
      </c>
      <c r="AQ59" s="3">
        <v>0</v>
      </c>
      <c r="AR59" s="3">
        <v>0</v>
      </c>
      <c r="AS59" s="3">
        <v>65</v>
      </c>
      <c r="AT59" s="3">
        <v>68</v>
      </c>
      <c r="AU59" s="3">
        <v>0</v>
      </c>
      <c r="AV59" s="3" t="s">
        <v>54</v>
      </c>
      <c r="AW59" s="3" t="s">
        <v>250</v>
      </c>
      <c r="AX59" s="3" t="s">
        <v>54</v>
      </c>
      <c r="AY59" s="3" t="s">
        <v>250</v>
      </c>
      <c r="AZ59" s="3" t="s">
        <v>250</v>
      </c>
      <c r="BA59" s="3" t="s">
        <v>250</v>
      </c>
      <c r="BB59" s="3" t="s">
        <v>250</v>
      </c>
      <c r="BC59" s="3" t="s">
        <v>250</v>
      </c>
      <c r="BD59" s="3" t="s">
        <v>54</v>
      </c>
      <c r="BE59"/>
      <c r="BF59"/>
      <c r="BG59"/>
      <c r="BH59"/>
      <c r="BI59"/>
      <c r="BJ59"/>
      <c r="BK59"/>
      <c r="BL59"/>
      <c r="BM59"/>
    </row>
    <row r="60" spans="1:65" x14ac:dyDescent="0.25">
      <c r="A60" s="3" t="s">
        <v>0</v>
      </c>
      <c r="B60" s="3" t="s">
        <v>6</v>
      </c>
      <c r="C60" s="3" t="s">
        <v>228</v>
      </c>
      <c r="D60" s="3" t="s">
        <v>229</v>
      </c>
      <c r="E60" s="3" t="s">
        <v>51</v>
      </c>
      <c r="F60" s="3" t="s">
        <v>52</v>
      </c>
      <c r="G60" s="3">
        <v>109</v>
      </c>
      <c r="H60" s="3" t="s">
        <v>235</v>
      </c>
      <c r="I60" s="3" t="s">
        <v>54</v>
      </c>
      <c r="J60" s="3">
        <v>0</v>
      </c>
      <c r="K60" s="3"/>
      <c r="L60" s="3"/>
      <c r="M60" s="3"/>
      <c r="N60" s="3"/>
      <c r="O60" s="3" t="s">
        <v>250</v>
      </c>
      <c r="P60" s="3">
        <v>0.125</v>
      </c>
      <c r="Q60" s="3">
        <v>5</v>
      </c>
      <c r="R60" s="3"/>
      <c r="S60" s="3"/>
      <c r="T60" s="3"/>
      <c r="U60" s="3" t="s">
        <v>250</v>
      </c>
      <c r="V60" s="3">
        <v>0.125</v>
      </c>
      <c r="W60" s="3">
        <v>5</v>
      </c>
      <c r="X60" s="3"/>
      <c r="Y60" s="3"/>
      <c r="Z60" s="3"/>
      <c r="AA60" s="3" t="s">
        <v>250</v>
      </c>
      <c r="AB60" s="3">
        <v>0.125</v>
      </c>
      <c r="AC60" s="3">
        <v>5</v>
      </c>
      <c r="AD60" s="3"/>
      <c r="AE60" s="3"/>
      <c r="AF60" s="3"/>
      <c r="AG60" s="3">
        <v>18</v>
      </c>
      <c r="AH60" s="3">
        <v>17</v>
      </c>
      <c r="AI60" s="3">
        <v>57</v>
      </c>
      <c r="AJ60" s="3">
        <v>45</v>
      </c>
      <c r="AK60" s="3">
        <v>21</v>
      </c>
      <c r="AL60" s="3">
        <v>13</v>
      </c>
      <c r="AM60" s="3">
        <v>36</v>
      </c>
      <c r="AN60" s="3">
        <v>65</v>
      </c>
      <c r="AO60" s="3">
        <v>4</v>
      </c>
      <c r="AP60" s="3">
        <v>7</v>
      </c>
      <c r="AQ60" s="3">
        <v>0</v>
      </c>
      <c r="AR60" s="3">
        <v>0</v>
      </c>
      <c r="AS60" s="3">
        <v>132</v>
      </c>
      <c r="AT60" s="3">
        <v>140</v>
      </c>
      <c r="AU60" s="3">
        <v>11</v>
      </c>
      <c r="AV60" s="3" t="s">
        <v>250</v>
      </c>
      <c r="AW60" s="3" t="s">
        <v>54</v>
      </c>
      <c r="AX60" s="3" t="s">
        <v>250</v>
      </c>
      <c r="AY60" s="3" t="s">
        <v>250</v>
      </c>
      <c r="AZ60" s="3" t="s">
        <v>250</v>
      </c>
      <c r="BA60" s="3" t="s">
        <v>250</v>
      </c>
      <c r="BB60" s="3" t="s">
        <v>250</v>
      </c>
      <c r="BC60" s="3" t="s">
        <v>54</v>
      </c>
      <c r="BD60" s="3" t="s">
        <v>250</v>
      </c>
      <c r="BE60"/>
      <c r="BF60"/>
      <c r="BG60"/>
      <c r="BH60"/>
      <c r="BI60"/>
      <c r="BJ60"/>
      <c r="BK60"/>
      <c r="BL60"/>
      <c r="BM60"/>
    </row>
    <row r="61" spans="1:65" x14ac:dyDescent="0.25">
      <c r="A61" s="3" t="s">
        <v>0</v>
      </c>
      <c r="B61" s="3" t="s">
        <v>6</v>
      </c>
      <c r="C61" s="3" t="s">
        <v>230</v>
      </c>
      <c r="D61" s="3" t="s">
        <v>231</v>
      </c>
      <c r="E61" s="3" t="s">
        <v>51</v>
      </c>
      <c r="F61" s="3" t="s">
        <v>52</v>
      </c>
      <c r="G61" s="3">
        <v>143</v>
      </c>
      <c r="H61" s="3" t="s">
        <v>57</v>
      </c>
      <c r="I61" s="3" t="s">
        <v>250</v>
      </c>
      <c r="J61" s="3">
        <v>0.125</v>
      </c>
      <c r="K61" s="3">
        <v>3</v>
      </c>
      <c r="L61" s="3"/>
      <c r="M61" s="3"/>
      <c r="N61" s="3"/>
      <c r="O61" s="3" t="s">
        <v>250</v>
      </c>
      <c r="P61" s="3">
        <v>0.125</v>
      </c>
      <c r="Q61" s="3">
        <v>3</v>
      </c>
      <c r="R61" s="3"/>
      <c r="S61" s="3"/>
      <c r="T61" s="3"/>
      <c r="U61" s="3" t="s">
        <v>250</v>
      </c>
      <c r="V61" s="3">
        <v>0.125</v>
      </c>
      <c r="W61" s="3">
        <v>3</v>
      </c>
      <c r="X61" s="3"/>
      <c r="Y61" s="3"/>
      <c r="Z61" s="3"/>
      <c r="AA61" s="3" t="s">
        <v>250</v>
      </c>
      <c r="AB61" s="3">
        <v>0.25</v>
      </c>
      <c r="AC61" s="3">
        <v>5</v>
      </c>
      <c r="AD61" s="3"/>
      <c r="AE61" s="3"/>
      <c r="AF61" s="3"/>
      <c r="AG61" s="3">
        <v>16</v>
      </c>
      <c r="AH61" s="3">
        <v>8</v>
      </c>
      <c r="AI61" s="3">
        <v>40</v>
      </c>
      <c r="AJ61" s="3">
        <v>30</v>
      </c>
      <c r="AK61" s="3">
        <v>20</v>
      </c>
      <c r="AL61" s="3">
        <v>30</v>
      </c>
      <c r="AM61" s="3">
        <v>10</v>
      </c>
      <c r="AN61" s="3">
        <v>12</v>
      </c>
      <c r="AO61" s="3"/>
      <c r="AP61" s="3">
        <v>0</v>
      </c>
      <c r="AQ61" s="3">
        <v>0</v>
      </c>
      <c r="AR61" s="3"/>
      <c r="AS61" s="3">
        <v>86</v>
      </c>
      <c r="AT61" s="3">
        <v>80</v>
      </c>
      <c r="AU61" s="3">
        <v>0</v>
      </c>
      <c r="AV61" s="3" t="s">
        <v>54</v>
      </c>
      <c r="AW61" s="3" t="s">
        <v>54</v>
      </c>
      <c r="AX61" s="3" t="s">
        <v>54</v>
      </c>
      <c r="AY61" s="3" t="s">
        <v>250</v>
      </c>
      <c r="AZ61" s="3" t="s">
        <v>250</v>
      </c>
      <c r="BA61" s="3" t="s">
        <v>250</v>
      </c>
      <c r="BB61" s="3" t="s">
        <v>54</v>
      </c>
      <c r="BC61" s="3" t="s">
        <v>250</v>
      </c>
      <c r="BD61" s="3" t="s">
        <v>250</v>
      </c>
      <c r="BE61"/>
      <c r="BF61"/>
      <c r="BG61"/>
      <c r="BH61"/>
      <c r="BI61"/>
      <c r="BJ61"/>
      <c r="BK61"/>
      <c r="BL61"/>
      <c r="BM61"/>
    </row>
    <row r="62" spans="1:65" x14ac:dyDescent="0.25">
      <c r="A62" s="3" t="s">
        <v>0</v>
      </c>
      <c r="B62" s="3" t="s">
        <v>5</v>
      </c>
      <c r="C62" s="3" t="s">
        <v>212</v>
      </c>
      <c r="D62" s="3" t="s">
        <v>213</v>
      </c>
      <c r="E62" s="3" t="s">
        <v>51</v>
      </c>
      <c r="F62" s="3" t="s">
        <v>52</v>
      </c>
      <c r="G62" s="3">
        <v>91</v>
      </c>
      <c r="H62" s="3" t="s">
        <v>57</v>
      </c>
      <c r="I62" s="3" t="s">
        <v>54</v>
      </c>
      <c r="J62" s="3">
        <v>0</v>
      </c>
      <c r="K62" s="3"/>
      <c r="L62" s="3"/>
      <c r="M62" s="3"/>
      <c r="N62" s="3"/>
      <c r="O62" s="3" t="s">
        <v>250</v>
      </c>
      <c r="P62" s="3">
        <v>0.125</v>
      </c>
      <c r="Q62" s="3">
        <v>3</v>
      </c>
      <c r="R62" s="3"/>
      <c r="S62" s="3"/>
      <c r="T62" s="3"/>
      <c r="U62" s="3" t="s">
        <v>250</v>
      </c>
      <c r="V62" s="3">
        <v>0.25</v>
      </c>
      <c r="W62" s="3">
        <v>5</v>
      </c>
      <c r="X62" s="3"/>
      <c r="Y62" s="3"/>
      <c r="Z62" s="3"/>
      <c r="AA62" s="3" t="s">
        <v>250</v>
      </c>
      <c r="AB62" s="3">
        <v>0.25</v>
      </c>
      <c r="AC62" s="3">
        <v>5</v>
      </c>
      <c r="AD62" s="3"/>
      <c r="AE62" s="3"/>
      <c r="AF62" s="3"/>
      <c r="AG62" s="3">
        <v>6</v>
      </c>
      <c r="AH62" s="3">
        <v>7</v>
      </c>
      <c r="AI62" s="3">
        <v>25</v>
      </c>
      <c r="AJ62" s="3">
        <v>32</v>
      </c>
      <c r="AK62" s="3">
        <v>32</v>
      </c>
      <c r="AL62" s="3">
        <v>24</v>
      </c>
      <c r="AM62" s="3">
        <v>10</v>
      </c>
      <c r="AN62" s="3">
        <v>12</v>
      </c>
      <c r="AO62" s="3">
        <v>0</v>
      </c>
      <c r="AP62" s="3">
        <v>0</v>
      </c>
      <c r="AQ62" s="3">
        <v>0</v>
      </c>
      <c r="AR62" s="3">
        <v>0</v>
      </c>
      <c r="AS62" s="3">
        <v>73</v>
      </c>
      <c r="AT62" s="3">
        <v>75</v>
      </c>
      <c r="AU62" s="3">
        <v>0</v>
      </c>
      <c r="AV62" s="3" t="s">
        <v>54</v>
      </c>
      <c r="AW62" s="3" t="s">
        <v>54</v>
      </c>
      <c r="AX62" s="3" t="s">
        <v>54</v>
      </c>
      <c r="AY62" s="3" t="s">
        <v>250</v>
      </c>
      <c r="AZ62" s="3" t="s">
        <v>250</v>
      </c>
      <c r="BA62" s="3" t="s">
        <v>54</v>
      </c>
      <c r="BB62" s="3" t="s">
        <v>54</v>
      </c>
      <c r="BC62" s="3" t="s">
        <v>54</v>
      </c>
      <c r="BD62" s="3" t="s">
        <v>250</v>
      </c>
      <c r="BE62"/>
      <c r="BF62"/>
      <c r="BG62"/>
      <c r="BH62"/>
      <c r="BI62"/>
      <c r="BJ62"/>
      <c r="BK62"/>
      <c r="BL62"/>
      <c r="BM62"/>
    </row>
    <row r="63" spans="1:65" x14ac:dyDescent="0.25">
      <c r="A63" s="3" t="s">
        <v>0</v>
      </c>
      <c r="B63" s="3" t="s">
        <v>5</v>
      </c>
      <c r="C63" s="3" t="s">
        <v>226</v>
      </c>
      <c r="D63" s="3" t="s">
        <v>227</v>
      </c>
      <c r="E63" s="3" t="s">
        <v>51</v>
      </c>
      <c r="F63" s="3" t="s">
        <v>52</v>
      </c>
      <c r="G63" s="3">
        <v>70</v>
      </c>
      <c r="H63" s="3" t="s">
        <v>53</v>
      </c>
      <c r="I63" s="3" t="s">
        <v>54</v>
      </c>
      <c r="J63" s="3">
        <v>0</v>
      </c>
      <c r="K63" s="3"/>
      <c r="L63" s="3"/>
      <c r="M63" s="3"/>
      <c r="N63" s="3"/>
      <c r="O63" s="3" t="s">
        <v>250</v>
      </c>
      <c r="P63" s="3">
        <v>0.125</v>
      </c>
      <c r="Q63" s="3">
        <v>5</v>
      </c>
      <c r="R63" s="3"/>
      <c r="S63" s="3"/>
      <c r="T63" s="3"/>
      <c r="U63" s="3" t="s">
        <v>250</v>
      </c>
      <c r="V63" s="3">
        <v>0.125</v>
      </c>
      <c r="W63" s="3">
        <v>5</v>
      </c>
      <c r="X63" s="3"/>
      <c r="Y63" s="3"/>
      <c r="Z63" s="3"/>
      <c r="AA63" s="3" t="s">
        <v>250</v>
      </c>
      <c r="AB63" s="3">
        <v>0.125</v>
      </c>
      <c r="AC63" s="3">
        <v>5</v>
      </c>
      <c r="AD63" s="3"/>
      <c r="AE63" s="3"/>
      <c r="AF63" s="3"/>
      <c r="AG63" s="3">
        <v>2</v>
      </c>
      <c r="AH63" s="3">
        <v>3</v>
      </c>
      <c r="AI63" s="3">
        <v>19</v>
      </c>
      <c r="AJ63" s="3">
        <v>20</v>
      </c>
      <c r="AK63" s="3">
        <v>15</v>
      </c>
      <c r="AL63" s="3">
        <v>19</v>
      </c>
      <c r="AM63" s="3">
        <v>15</v>
      </c>
      <c r="AN63" s="3">
        <v>16</v>
      </c>
      <c r="AO63" s="3">
        <v>0</v>
      </c>
      <c r="AP63" s="3">
        <v>0</v>
      </c>
      <c r="AQ63" s="3">
        <v>15</v>
      </c>
      <c r="AR63" s="3">
        <v>0</v>
      </c>
      <c r="AS63" s="3">
        <v>41</v>
      </c>
      <c r="AT63" s="3">
        <v>88</v>
      </c>
      <c r="AU63" s="3">
        <v>0</v>
      </c>
      <c r="AV63" s="3" t="s">
        <v>250</v>
      </c>
      <c r="AW63" s="3" t="s">
        <v>250</v>
      </c>
      <c r="AX63" s="3" t="s">
        <v>250</v>
      </c>
      <c r="AY63" s="3" t="s">
        <v>250</v>
      </c>
      <c r="AZ63" s="3" t="s">
        <v>250</v>
      </c>
      <c r="BA63" s="3" t="s">
        <v>250</v>
      </c>
      <c r="BB63" s="3" t="s">
        <v>250</v>
      </c>
      <c r="BC63" s="3" t="s">
        <v>250</v>
      </c>
      <c r="BD63" s="3" t="s">
        <v>250</v>
      </c>
      <c r="BE63"/>
      <c r="BF63"/>
      <c r="BG63"/>
      <c r="BH63"/>
      <c r="BI63"/>
      <c r="BJ63"/>
      <c r="BK63"/>
      <c r="BL63"/>
      <c r="BM63"/>
    </row>
    <row r="64" spans="1:65" x14ac:dyDescent="0.25">
      <c r="A64" s="3" t="s">
        <v>0</v>
      </c>
      <c r="B64" s="3" t="s">
        <v>5</v>
      </c>
      <c r="C64" s="3" t="s">
        <v>222</v>
      </c>
      <c r="D64" s="3" t="s">
        <v>223</v>
      </c>
      <c r="E64" s="3" t="s">
        <v>51</v>
      </c>
      <c r="F64" s="3" t="s">
        <v>52</v>
      </c>
      <c r="G64" s="3">
        <v>31</v>
      </c>
      <c r="H64" s="3" t="s">
        <v>57</v>
      </c>
      <c r="I64" s="3" t="s">
        <v>250</v>
      </c>
      <c r="J64" s="3">
        <v>0.75</v>
      </c>
      <c r="K64" s="3">
        <v>15</v>
      </c>
      <c r="L64" s="3"/>
      <c r="M64" s="3"/>
      <c r="N64" s="3"/>
      <c r="O64" s="3" t="s">
        <v>250</v>
      </c>
      <c r="P64" s="3">
        <v>0.75</v>
      </c>
      <c r="Q64" s="3">
        <v>15</v>
      </c>
      <c r="R64" s="3"/>
      <c r="S64" s="3"/>
      <c r="T64" s="3"/>
      <c r="U64" s="3" t="s">
        <v>250</v>
      </c>
      <c r="V64" s="3">
        <v>0.75</v>
      </c>
      <c r="W64" s="3">
        <v>15</v>
      </c>
      <c r="X64" s="3"/>
      <c r="Y64" s="3"/>
      <c r="Z64" s="3"/>
      <c r="AA64" s="3" t="s">
        <v>250</v>
      </c>
      <c r="AB64" s="3">
        <v>0.75</v>
      </c>
      <c r="AC64" s="3">
        <v>15</v>
      </c>
      <c r="AD64" s="3"/>
      <c r="AE64" s="3"/>
      <c r="AF64" s="3"/>
      <c r="AG64" s="3">
        <v>1</v>
      </c>
      <c r="AH64" s="3">
        <v>0</v>
      </c>
      <c r="AI64" s="3">
        <v>13</v>
      </c>
      <c r="AJ64" s="3">
        <v>6</v>
      </c>
      <c r="AK64" s="3">
        <v>9</v>
      </c>
      <c r="AL64" s="3">
        <v>12</v>
      </c>
      <c r="AM64" s="3">
        <v>9</v>
      </c>
      <c r="AN64" s="3">
        <v>12</v>
      </c>
      <c r="AO64" s="3">
        <v>0</v>
      </c>
      <c r="AP64" s="3">
        <v>0</v>
      </c>
      <c r="AQ64" s="3">
        <v>0</v>
      </c>
      <c r="AR64" s="3">
        <v>0</v>
      </c>
      <c r="AS64" s="3">
        <v>32</v>
      </c>
      <c r="AT64" s="3">
        <v>30</v>
      </c>
      <c r="AU64" s="3">
        <v>0</v>
      </c>
      <c r="AV64" s="3" t="s">
        <v>54</v>
      </c>
      <c r="AW64" s="3" t="s">
        <v>250</v>
      </c>
      <c r="AX64" s="3" t="s">
        <v>54</v>
      </c>
      <c r="AY64" s="3" t="s">
        <v>250</v>
      </c>
      <c r="AZ64" s="3" t="s">
        <v>250</v>
      </c>
      <c r="BA64" s="3" t="s">
        <v>250</v>
      </c>
      <c r="BB64" s="3" t="s">
        <v>250</v>
      </c>
      <c r="BC64" s="3" t="s">
        <v>250</v>
      </c>
      <c r="BD64" s="3" t="s">
        <v>54</v>
      </c>
      <c r="BE64"/>
      <c r="BF64"/>
      <c r="BG64"/>
      <c r="BH64"/>
      <c r="BI64"/>
      <c r="BJ64"/>
      <c r="BK64"/>
      <c r="BL64"/>
      <c r="BM64"/>
    </row>
    <row r="65" spans="1:65" x14ac:dyDescent="0.25">
      <c r="A65" s="3" t="s">
        <v>0</v>
      </c>
      <c r="B65" s="3" t="s">
        <v>4</v>
      </c>
      <c r="C65" s="3" t="s">
        <v>206</v>
      </c>
      <c r="D65" s="3" t="s">
        <v>207</v>
      </c>
      <c r="E65" s="3" t="s">
        <v>51</v>
      </c>
      <c r="F65" s="3" t="s">
        <v>52</v>
      </c>
      <c r="G65" s="3">
        <v>7</v>
      </c>
      <c r="H65" s="3" t="s">
        <v>235</v>
      </c>
      <c r="I65" s="3" t="s">
        <v>250</v>
      </c>
      <c r="J65" s="3">
        <v>0</v>
      </c>
      <c r="K65" s="3"/>
      <c r="L65" s="3"/>
      <c r="M65" s="3"/>
      <c r="N65" s="3"/>
      <c r="O65" s="3" t="s">
        <v>250</v>
      </c>
      <c r="P65" s="3">
        <v>1</v>
      </c>
      <c r="Q65" s="3"/>
      <c r="R65" s="3">
        <v>15</v>
      </c>
      <c r="S65" s="3"/>
      <c r="T65" s="3"/>
      <c r="U65" s="3" t="s">
        <v>250</v>
      </c>
      <c r="V65" s="3">
        <v>1</v>
      </c>
      <c r="W65" s="3"/>
      <c r="X65" s="3">
        <v>15</v>
      </c>
      <c r="Y65" s="3"/>
      <c r="Z65" s="3"/>
      <c r="AA65" s="3" t="s">
        <v>250</v>
      </c>
      <c r="AB65" s="3">
        <v>1</v>
      </c>
      <c r="AC65" s="3"/>
      <c r="AD65" s="3">
        <v>15</v>
      </c>
      <c r="AE65" s="3"/>
      <c r="AF65" s="3"/>
      <c r="AG65" s="3">
        <v>0</v>
      </c>
      <c r="AH65" s="3">
        <v>0</v>
      </c>
      <c r="AI65" s="3">
        <v>0</v>
      </c>
      <c r="AJ65" s="3">
        <v>1</v>
      </c>
      <c r="AK65" s="3">
        <v>1</v>
      </c>
      <c r="AL65" s="3">
        <v>9</v>
      </c>
      <c r="AM65" s="3">
        <v>2</v>
      </c>
      <c r="AN65" s="3">
        <v>0</v>
      </c>
      <c r="AO65" s="3">
        <v>0</v>
      </c>
      <c r="AP65" s="3">
        <v>0</v>
      </c>
      <c r="AQ65" s="3">
        <v>0</v>
      </c>
      <c r="AR65" s="3">
        <v>0</v>
      </c>
      <c r="AS65" s="3">
        <v>3</v>
      </c>
      <c r="AT65" s="3">
        <v>10</v>
      </c>
      <c r="AU65" s="3">
        <v>0</v>
      </c>
      <c r="AV65" s="3" t="s">
        <v>250</v>
      </c>
      <c r="AW65" s="3" t="s">
        <v>54</v>
      </c>
      <c r="AX65" s="3" t="s">
        <v>54</v>
      </c>
      <c r="AY65" s="3" t="s">
        <v>250</v>
      </c>
      <c r="AZ65" s="3" t="s">
        <v>250</v>
      </c>
      <c r="BA65" s="3" t="s">
        <v>54</v>
      </c>
      <c r="BB65" s="3" t="s">
        <v>250</v>
      </c>
      <c r="BC65" s="3" t="s">
        <v>54</v>
      </c>
      <c r="BD65" s="3" t="s">
        <v>250</v>
      </c>
      <c r="BE65"/>
      <c r="BF65"/>
      <c r="BG65"/>
      <c r="BH65"/>
      <c r="BI65"/>
      <c r="BJ65"/>
      <c r="BK65"/>
      <c r="BL65"/>
      <c r="BM65"/>
    </row>
    <row r="66" spans="1:65" x14ac:dyDescent="0.25">
      <c r="A66" s="3" t="s">
        <v>3</v>
      </c>
      <c r="B66" s="3" t="s">
        <v>14</v>
      </c>
      <c r="C66" s="3" t="s">
        <v>493</v>
      </c>
      <c r="D66" s="3" t="s">
        <v>494</v>
      </c>
      <c r="E66" s="3" t="s">
        <v>51</v>
      </c>
      <c r="F66" s="3" t="s">
        <v>52</v>
      </c>
      <c r="G66" s="3">
        <v>38</v>
      </c>
      <c r="H66" s="3" t="s">
        <v>53</v>
      </c>
      <c r="I66" s="3" t="s">
        <v>54</v>
      </c>
      <c r="J66" s="3">
        <v>0</v>
      </c>
      <c r="K66" s="3"/>
      <c r="L66" s="3"/>
      <c r="M66" s="3"/>
      <c r="N66" s="3"/>
      <c r="O66" s="3" t="s">
        <v>54</v>
      </c>
      <c r="P66" s="3">
        <v>0</v>
      </c>
      <c r="Q66" s="3"/>
      <c r="R66" s="3"/>
      <c r="S66" s="3">
        <v>5</v>
      </c>
      <c r="T66" s="3"/>
      <c r="U66" s="3" t="s">
        <v>250</v>
      </c>
      <c r="V66" s="3">
        <v>0</v>
      </c>
      <c r="W66" s="3"/>
      <c r="X66" s="3"/>
      <c r="Y66" s="3">
        <v>10</v>
      </c>
      <c r="Z66" s="3"/>
      <c r="AA66" s="3" t="s">
        <v>250</v>
      </c>
      <c r="AB66" s="3">
        <v>0</v>
      </c>
      <c r="AC66" s="3"/>
      <c r="AD66" s="3"/>
      <c r="AE66" s="3">
        <v>15</v>
      </c>
      <c r="AF66" s="3"/>
      <c r="AG66" s="3">
        <v>9</v>
      </c>
      <c r="AH66" s="3">
        <v>5</v>
      </c>
      <c r="AI66" s="3">
        <v>23</v>
      </c>
      <c r="AJ66" s="3">
        <v>17</v>
      </c>
      <c r="AK66" s="3">
        <v>12</v>
      </c>
      <c r="AL66" s="3">
        <v>25</v>
      </c>
      <c r="AM66" s="3">
        <v>8</v>
      </c>
      <c r="AN66" s="3">
        <v>2</v>
      </c>
      <c r="AO66" s="3">
        <v>0</v>
      </c>
      <c r="AP66" s="3">
        <v>0</v>
      </c>
      <c r="AQ66" s="3">
        <v>0</v>
      </c>
      <c r="AR66" s="3">
        <v>0</v>
      </c>
      <c r="AS66" s="3">
        <v>52</v>
      </c>
      <c r="AT66" s="3">
        <v>49</v>
      </c>
      <c r="AU66" s="3">
        <v>0</v>
      </c>
      <c r="AV66" s="3" t="s">
        <v>250</v>
      </c>
      <c r="AW66" s="3" t="s">
        <v>250</v>
      </c>
      <c r="AX66" s="3" t="s">
        <v>250</v>
      </c>
      <c r="AY66" s="3" t="s">
        <v>250</v>
      </c>
      <c r="AZ66" s="3" t="s">
        <v>250</v>
      </c>
      <c r="BA66" s="3" t="s">
        <v>250</v>
      </c>
      <c r="BB66" s="3" t="s">
        <v>250</v>
      </c>
      <c r="BC66" s="3" t="s">
        <v>250</v>
      </c>
      <c r="BD66" s="3" t="s">
        <v>250</v>
      </c>
      <c r="BE66"/>
      <c r="BF66"/>
      <c r="BG66"/>
      <c r="BH66"/>
      <c r="BI66"/>
      <c r="BJ66"/>
      <c r="BK66"/>
      <c r="BL66"/>
      <c r="BM66"/>
    </row>
    <row r="67" spans="1:65" x14ac:dyDescent="0.25">
      <c r="A67" s="3" t="s">
        <v>3</v>
      </c>
      <c r="B67" s="3" t="s">
        <v>15</v>
      </c>
      <c r="C67" s="3" t="s">
        <v>509</v>
      </c>
      <c r="D67" s="3" t="s">
        <v>510</v>
      </c>
      <c r="E67" s="3" t="s">
        <v>51</v>
      </c>
      <c r="F67" s="3" t="s">
        <v>78</v>
      </c>
      <c r="G67" s="3">
        <v>64</v>
      </c>
      <c r="H67" s="3" t="s">
        <v>57</v>
      </c>
      <c r="I67" s="3" t="s">
        <v>250</v>
      </c>
      <c r="J67" s="3">
        <v>1</v>
      </c>
      <c r="K67" s="3">
        <v>10</v>
      </c>
      <c r="L67" s="3">
        <v>3</v>
      </c>
      <c r="M67" s="3"/>
      <c r="N67" s="3"/>
      <c r="O67" s="3" t="s">
        <v>250</v>
      </c>
      <c r="P67" s="3">
        <v>0.25</v>
      </c>
      <c r="Q67" s="3">
        <v>10</v>
      </c>
      <c r="R67" s="3">
        <v>3</v>
      </c>
      <c r="S67" s="3"/>
      <c r="T67" s="3"/>
      <c r="U67" s="3" t="s">
        <v>250</v>
      </c>
      <c r="V67" s="3">
        <v>1</v>
      </c>
      <c r="W67" s="3">
        <v>10</v>
      </c>
      <c r="X67" s="3">
        <v>3</v>
      </c>
      <c r="Y67" s="3"/>
      <c r="Z67" s="3"/>
      <c r="AA67" s="3" t="s">
        <v>250</v>
      </c>
      <c r="AB67" s="3">
        <v>1</v>
      </c>
      <c r="AC67" s="3">
        <v>10</v>
      </c>
      <c r="AD67" s="3">
        <v>3</v>
      </c>
      <c r="AE67" s="3"/>
      <c r="AF67" s="3"/>
      <c r="AG67" s="3">
        <v>13</v>
      </c>
      <c r="AH67" s="3">
        <v>11</v>
      </c>
      <c r="AI67" s="3">
        <v>38</v>
      </c>
      <c r="AJ67" s="3">
        <v>33</v>
      </c>
      <c r="AK67" s="3">
        <v>27</v>
      </c>
      <c r="AL67" s="3">
        <v>28</v>
      </c>
      <c r="AM67" s="3">
        <v>0</v>
      </c>
      <c r="AN67" s="3">
        <v>0</v>
      </c>
      <c r="AO67" s="3">
        <v>0</v>
      </c>
      <c r="AP67" s="3">
        <v>0</v>
      </c>
      <c r="AQ67" s="3">
        <v>0</v>
      </c>
      <c r="AR67" s="3">
        <v>0</v>
      </c>
      <c r="AS67" s="3">
        <v>78</v>
      </c>
      <c r="AT67" s="3">
        <v>72</v>
      </c>
      <c r="AU67" s="3">
        <v>0</v>
      </c>
      <c r="AV67" s="3" t="s">
        <v>250</v>
      </c>
      <c r="AW67" s="3" t="s">
        <v>250</v>
      </c>
      <c r="AX67" s="3" t="s">
        <v>250</v>
      </c>
      <c r="AY67" s="3" t="s">
        <v>250</v>
      </c>
      <c r="AZ67" s="3" t="s">
        <v>250</v>
      </c>
      <c r="BA67" s="3" t="s">
        <v>250</v>
      </c>
      <c r="BB67" s="3" t="s">
        <v>250</v>
      </c>
      <c r="BC67" s="3" t="s">
        <v>250</v>
      </c>
      <c r="BD67" s="3" t="s">
        <v>250</v>
      </c>
      <c r="BE67"/>
      <c r="BF67"/>
      <c r="BG67"/>
      <c r="BH67"/>
      <c r="BI67"/>
      <c r="BJ67"/>
      <c r="BK67"/>
      <c r="BL67"/>
      <c r="BM67"/>
    </row>
    <row r="68" spans="1:65" x14ac:dyDescent="0.25">
      <c r="A68" s="3" t="s">
        <v>0</v>
      </c>
      <c r="B68" s="3" t="s">
        <v>5</v>
      </c>
      <c r="C68" s="3" t="s">
        <v>535</v>
      </c>
      <c r="D68" s="3" t="s">
        <v>536</v>
      </c>
      <c r="E68" s="3" t="s">
        <v>162</v>
      </c>
      <c r="F68" s="3" t="s">
        <v>1968</v>
      </c>
      <c r="G68" s="3">
        <v>136</v>
      </c>
      <c r="H68" s="3" t="s">
        <v>57</v>
      </c>
      <c r="I68" s="3" t="s">
        <v>54</v>
      </c>
      <c r="J68" s="3">
        <v>0</v>
      </c>
      <c r="K68" s="3"/>
      <c r="L68" s="3"/>
      <c r="M68" s="3"/>
      <c r="N68" s="3"/>
      <c r="O68" s="3" t="s">
        <v>54</v>
      </c>
      <c r="P68" s="3">
        <v>0</v>
      </c>
      <c r="Q68" s="3"/>
      <c r="R68" s="3"/>
      <c r="S68" s="3"/>
      <c r="T68" s="3"/>
      <c r="U68" s="3" t="s">
        <v>250</v>
      </c>
      <c r="V68" s="3">
        <v>70</v>
      </c>
      <c r="W68" s="3"/>
      <c r="X68" s="3">
        <v>210</v>
      </c>
      <c r="Y68" s="3"/>
      <c r="Z68" s="3"/>
      <c r="AA68" s="3" t="s">
        <v>250</v>
      </c>
      <c r="AB68" s="3">
        <v>70</v>
      </c>
      <c r="AC68" s="3"/>
      <c r="AD68" s="3">
        <v>210</v>
      </c>
      <c r="AE68" s="3"/>
      <c r="AF68" s="3"/>
      <c r="AG68" s="3">
        <v>20</v>
      </c>
      <c r="AH68" s="3">
        <v>31</v>
      </c>
      <c r="AI68" s="3">
        <v>69</v>
      </c>
      <c r="AJ68" s="3">
        <v>73</v>
      </c>
      <c r="AK68" s="3">
        <v>18</v>
      </c>
      <c r="AL68" s="3">
        <v>23</v>
      </c>
      <c r="AM68" s="3">
        <v>0</v>
      </c>
      <c r="AN68" s="3">
        <v>0</v>
      </c>
      <c r="AO68" s="3">
        <v>0</v>
      </c>
      <c r="AP68" s="3">
        <v>0</v>
      </c>
      <c r="AQ68" s="3">
        <v>0</v>
      </c>
      <c r="AR68" s="3">
        <v>0</v>
      </c>
      <c r="AS68" s="3">
        <v>107</v>
      </c>
      <c r="AT68" s="3">
        <v>127</v>
      </c>
      <c r="AU68" s="3">
        <v>16</v>
      </c>
      <c r="AV68" s="3" t="s">
        <v>54</v>
      </c>
      <c r="AW68" s="3" t="s">
        <v>54</v>
      </c>
      <c r="AX68" s="3" t="s">
        <v>54</v>
      </c>
      <c r="AY68" s="3" t="s">
        <v>54</v>
      </c>
      <c r="AZ68" s="3" t="s">
        <v>54</v>
      </c>
      <c r="BA68" s="3" t="s">
        <v>250</v>
      </c>
      <c r="BB68" s="3" t="s">
        <v>250</v>
      </c>
      <c r="BC68" s="3" t="s">
        <v>54</v>
      </c>
      <c r="BD68" s="3" t="s">
        <v>54</v>
      </c>
      <c r="BE68"/>
      <c r="BF68"/>
      <c r="BG68"/>
      <c r="BH68"/>
      <c r="BI68"/>
      <c r="BJ68"/>
      <c r="BK68"/>
      <c r="BL68"/>
      <c r="BM68"/>
    </row>
    <row r="69" spans="1:65" x14ac:dyDescent="0.25">
      <c r="A69" s="3" t="s">
        <v>0</v>
      </c>
      <c r="B69" s="3" t="s">
        <v>5</v>
      </c>
      <c r="C69" s="3" t="s">
        <v>540</v>
      </c>
      <c r="D69" s="3" t="s">
        <v>541</v>
      </c>
      <c r="E69" s="3" t="s">
        <v>162</v>
      </c>
      <c r="F69" s="3" t="s">
        <v>1968</v>
      </c>
      <c r="G69" s="3">
        <v>680</v>
      </c>
      <c r="H69" s="3" t="s">
        <v>57</v>
      </c>
      <c r="I69" s="3" t="s">
        <v>54</v>
      </c>
      <c r="J69" s="3">
        <v>0</v>
      </c>
      <c r="K69" s="3"/>
      <c r="L69" s="3"/>
      <c r="M69" s="3"/>
      <c r="N69" s="3"/>
      <c r="O69" s="3" t="s">
        <v>54</v>
      </c>
      <c r="P69" s="3">
        <v>0</v>
      </c>
      <c r="Q69" s="3"/>
      <c r="R69" s="3"/>
      <c r="S69" s="3"/>
      <c r="T69" s="3"/>
      <c r="U69" s="3" t="s">
        <v>54</v>
      </c>
      <c r="V69" s="3">
        <v>0</v>
      </c>
      <c r="W69" s="3"/>
      <c r="X69" s="3"/>
      <c r="Y69" s="3"/>
      <c r="Z69" s="3"/>
      <c r="AA69" s="3" t="s">
        <v>250</v>
      </c>
      <c r="AB69" s="3">
        <v>0</v>
      </c>
      <c r="AC69" s="3"/>
      <c r="AD69" s="3"/>
      <c r="AE69" s="3"/>
      <c r="AF69" s="3"/>
      <c r="AG69" s="3">
        <v>89</v>
      </c>
      <c r="AH69" s="3">
        <v>75</v>
      </c>
      <c r="AI69" s="3">
        <v>280</v>
      </c>
      <c r="AJ69" s="3">
        <v>228</v>
      </c>
      <c r="AK69" s="3">
        <v>160</v>
      </c>
      <c r="AL69" s="3">
        <v>192</v>
      </c>
      <c r="AM69" s="3">
        <v>27</v>
      </c>
      <c r="AN69" s="3">
        <v>38</v>
      </c>
      <c r="AO69" s="3">
        <v>0</v>
      </c>
      <c r="AP69" s="3">
        <v>0</v>
      </c>
      <c r="AQ69" s="3">
        <v>0</v>
      </c>
      <c r="AR69" s="3">
        <v>0</v>
      </c>
      <c r="AS69" s="3">
        <v>556</v>
      </c>
      <c r="AT69" s="3">
        <v>533</v>
      </c>
      <c r="AU69" s="3">
        <v>33</v>
      </c>
      <c r="AV69" s="3" t="s">
        <v>250</v>
      </c>
      <c r="AW69" s="3" t="s">
        <v>250</v>
      </c>
      <c r="AX69" s="3" t="s">
        <v>250</v>
      </c>
      <c r="AY69" s="3" t="s">
        <v>250</v>
      </c>
      <c r="AZ69" s="3" t="s">
        <v>250</v>
      </c>
      <c r="BA69" s="3" t="s">
        <v>250</v>
      </c>
      <c r="BB69" s="3" t="s">
        <v>250</v>
      </c>
      <c r="BC69" s="3" t="s">
        <v>250</v>
      </c>
      <c r="BD69" s="3" t="s">
        <v>250</v>
      </c>
      <c r="BE69"/>
      <c r="BF69"/>
      <c r="BG69"/>
      <c r="BH69"/>
      <c r="BI69"/>
      <c r="BJ69"/>
      <c r="BK69"/>
      <c r="BL69"/>
      <c r="BM69"/>
    </row>
    <row r="70" spans="1:65" x14ac:dyDescent="0.25">
      <c r="A70" s="3" t="s">
        <v>0</v>
      </c>
      <c r="B70" s="3" t="s">
        <v>6</v>
      </c>
      <c r="C70" s="3" t="s">
        <v>527</v>
      </c>
      <c r="D70" s="3" t="s">
        <v>528</v>
      </c>
      <c r="E70" s="3" t="s">
        <v>162</v>
      </c>
      <c r="F70" s="3" t="s">
        <v>1968</v>
      </c>
      <c r="G70" s="3">
        <v>154</v>
      </c>
      <c r="H70" s="3" t="s">
        <v>57</v>
      </c>
      <c r="I70" s="3" t="s">
        <v>54</v>
      </c>
      <c r="J70" s="3">
        <v>0</v>
      </c>
      <c r="K70" s="3"/>
      <c r="L70" s="3"/>
      <c r="M70" s="3"/>
      <c r="N70" s="3"/>
      <c r="O70" s="3" t="s">
        <v>54</v>
      </c>
      <c r="P70" s="3">
        <v>0</v>
      </c>
      <c r="Q70" s="3"/>
      <c r="R70" s="3"/>
      <c r="S70" s="3"/>
      <c r="T70" s="3"/>
      <c r="U70" s="3" t="s">
        <v>54</v>
      </c>
      <c r="V70" s="3">
        <v>0</v>
      </c>
      <c r="W70" s="3"/>
      <c r="X70" s="3"/>
      <c r="Y70" s="3"/>
      <c r="Z70" s="3"/>
      <c r="AA70" s="3" t="s">
        <v>54</v>
      </c>
      <c r="AB70" s="3">
        <v>0</v>
      </c>
      <c r="AC70" s="3"/>
      <c r="AD70" s="3"/>
      <c r="AE70" s="3"/>
      <c r="AF70" s="3"/>
      <c r="AG70" s="3">
        <v>27</v>
      </c>
      <c r="AH70" s="3">
        <v>29</v>
      </c>
      <c r="AI70" s="3">
        <v>129</v>
      </c>
      <c r="AJ70" s="3">
        <v>106</v>
      </c>
      <c r="AK70" s="3">
        <v>27</v>
      </c>
      <c r="AL70" s="3">
        <v>16</v>
      </c>
      <c r="AM70" s="3">
        <v>0</v>
      </c>
      <c r="AN70" s="3">
        <v>0</v>
      </c>
      <c r="AO70" s="3">
        <v>4</v>
      </c>
      <c r="AP70" s="3">
        <v>14</v>
      </c>
      <c r="AQ70" s="3">
        <v>0</v>
      </c>
      <c r="AR70" s="3">
        <v>0</v>
      </c>
      <c r="AS70" s="3">
        <v>183</v>
      </c>
      <c r="AT70" s="3">
        <v>151</v>
      </c>
      <c r="AU70" s="3">
        <v>18</v>
      </c>
      <c r="AV70" s="3" t="s">
        <v>54</v>
      </c>
      <c r="AW70" s="3" t="s">
        <v>250</v>
      </c>
      <c r="AX70" s="3" t="s">
        <v>54</v>
      </c>
      <c r="AY70" s="3" t="s">
        <v>54</v>
      </c>
      <c r="AZ70" s="3" t="s">
        <v>54</v>
      </c>
      <c r="BA70" s="3" t="s">
        <v>250</v>
      </c>
      <c r="BB70" s="3" t="s">
        <v>250</v>
      </c>
      <c r="BC70" s="3" t="s">
        <v>54</v>
      </c>
      <c r="BD70" s="3" t="s">
        <v>54</v>
      </c>
      <c r="BE70"/>
      <c r="BF70"/>
      <c r="BG70"/>
      <c r="BH70"/>
      <c r="BI70"/>
      <c r="BJ70"/>
      <c r="BK70"/>
      <c r="BL70"/>
      <c r="BM70"/>
    </row>
    <row r="71" spans="1:65" x14ac:dyDescent="0.25">
      <c r="A71" s="3" t="s">
        <v>0</v>
      </c>
      <c r="B71" s="3" t="s">
        <v>5</v>
      </c>
      <c r="C71" s="3" t="s">
        <v>524</v>
      </c>
      <c r="D71" s="3" t="s">
        <v>525</v>
      </c>
      <c r="E71" s="3" t="s">
        <v>51</v>
      </c>
      <c r="F71" s="3" t="s">
        <v>78</v>
      </c>
      <c r="G71" s="3">
        <v>172</v>
      </c>
      <c r="H71" s="3" t="s">
        <v>57</v>
      </c>
      <c r="I71" s="3" t="s">
        <v>54</v>
      </c>
      <c r="J71" s="3">
        <v>0</v>
      </c>
      <c r="K71" s="3"/>
      <c r="L71" s="3"/>
      <c r="M71" s="3"/>
      <c r="N71" s="3"/>
      <c r="O71" s="3" t="s">
        <v>54</v>
      </c>
      <c r="P71" s="3">
        <v>0</v>
      </c>
      <c r="Q71" s="3"/>
      <c r="R71" s="3"/>
      <c r="S71" s="3"/>
      <c r="T71" s="3"/>
      <c r="U71" s="3" t="s">
        <v>54</v>
      </c>
      <c r="V71" s="3">
        <v>3</v>
      </c>
      <c r="W71" s="3"/>
      <c r="X71" s="3">
        <v>10</v>
      </c>
      <c r="Y71" s="3">
        <v>10</v>
      </c>
      <c r="Z71" s="3"/>
      <c r="AA71" s="3" t="s">
        <v>54</v>
      </c>
      <c r="AB71" s="3">
        <v>12</v>
      </c>
      <c r="AC71" s="3"/>
      <c r="AD71" s="3">
        <v>45</v>
      </c>
      <c r="AE71" s="3">
        <v>45</v>
      </c>
      <c r="AF71" s="3"/>
      <c r="AG71" s="3">
        <v>25</v>
      </c>
      <c r="AH71" s="3">
        <v>25</v>
      </c>
      <c r="AI71" s="3">
        <v>90</v>
      </c>
      <c r="AJ71" s="3">
        <v>78</v>
      </c>
      <c r="AK71" s="3">
        <v>68</v>
      </c>
      <c r="AL71" s="3">
        <v>54</v>
      </c>
      <c r="AM71" s="3">
        <v>8</v>
      </c>
      <c r="AN71" s="3">
        <v>6</v>
      </c>
      <c r="AO71" s="3">
        <v>4</v>
      </c>
      <c r="AP71" s="3">
        <v>4</v>
      </c>
      <c r="AQ71" s="3">
        <v>0</v>
      </c>
      <c r="AR71" s="3">
        <v>0</v>
      </c>
      <c r="AS71" s="3">
        <v>101</v>
      </c>
      <c r="AT71" s="3">
        <v>163</v>
      </c>
      <c r="AU71" s="3">
        <v>8</v>
      </c>
      <c r="AV71" s="3" t="s">
        <v>54</v>
      </c>
      <c r="AW71" s="3" t="s">
        <v>54</v>
      </c>
      <c r="AX71" s="3" t="s">
        <v>54</v>
      </c>
      <c r="AY71" s="3" t="s">
        <v>54</v>
      </c>
      <c r="AZ71" s="3" t="s">
        <v>54</v>
      </c>
      <c r="BA71" s="3" t="s">
        <v>250</v>
      </c>
      <c r="BB71" s="3" t="s">
        <v>250</v>
      </c>
      <c r="BC71" s="3" t="s">
        <v>54</v>
      </c>
      <c r="BD71" s="3" t="s">
        <v>250</v>
      </c>
      <c r="BE71"/>
      <c r="BF71"/>
      <c r="BG71"/>
      <c r="BH71"/>
      <c r="BI71"/>
      <c r="BJ71"/>
      <c r="BK71"/>
      <c r="BL71"/>
      <c r="BM71"/>
    </row>
    <row r="72" spans="1:65" x14ac:dyDescent="0.25">
      <c r="A72" s="3" t="s">
        <v>0</v>
      </c>
      <c r="B72" s="3" t="s">
        <v>9</v>
      </c>
      <c r="C72" s="3" t="s">
        <v>90</v>
      </c>
      <c r="D72" s="3" t="s">
        <v>91</v>
      </c>
      <c r="E72" s="3" t="s">
        <v>51</v>
      </c>
      <c r="F72" s="3" t="s">
        <v>52</v>
      </c>
      <c r="G72" s="3">
        <v>221</v>
      </c>
      <c r="H72" s="3" t="s">
        <v>53</v>
      </c>
      <c r="I72" s="3" t="s">
        <v>54</v>
      </c>
      <c r="J72" s="3">
        <v>0</v>
      </c>
      <c r="K72" s="3">
        <v>5</v>
      </c>
      <c r="L72" s="3"/>
      <c r="M72" s="3"/>
      <c r="N72" s="3"/>
      <c r="O72" s="3" t="s">
        <v>250</v>
      </c>
      <c r="P72" s="3">
        <v>0</v>
      </c>
      <c r="Q72" s="3"/>
      <c r="R72" s="3"/>
      <c r="S72" s="3"/>
      <c r="T72" s="3"/>
      <c r="U72" s="3" t="s">
        <v>250</v>
      </c>
      <c r="V72" s="3">
        <v>0</v>
      </c>
      <c r="W72" s="3"/>
      <c r="X72" s="3"/>
      <c r="Y72" s="3"/>
      <c r="Z72" s="3"/>
      <c r="AA72" s="3" t="s">
        <v>250</v>
      </c>
      <c r="AB72" s="3">
        <v>0</v>
      </c>
      <c r="AC72" s="3"/>
      <c r="AD72" s="3"/>
      <c r="AE72" s="3"/>
      <c r="AF72" s="3"/>
      <c r="AG72" s="3">
        <v>30</v>
      </c>
      <c r="AH72" s="3">
        <v>32</v>
      </c>
      <c r="AI72" s="3">
        <v>87</v>
      </c>
      <c r="AJ72" s="3">
        <v>49</v>
      </c>
      <c r="AK72" s="3">
        <v>39</v>
      </c>
      <c r="AL72" s="3">
        <v>48</v>
      </c>
      <c r="AM72" s="3">
        <v>13</v>
      </c>
      <c r="AN72" s="3">
        <v>11</v>
      </c>
      <c r="AO72" s="3">
        <v>4</v>
      </c>
      <c r="AP72" s="3">
        <v>0</v>
      </c>
      <c r="AQ72" s="3">
        <v>0</v>
      </c>
      <c r="AR72" s="3">
        <v>0</v>
      </c>
      <c r="AS72" s="3">
        <v>169</v>
      </c>
      <c r="AT72" s="3">
        <v>140</v>
      </c>
      <c r="AU72" s="3">
        <v>0</v>
      </c>
      <c r="AV72" s="3" t="s">
        <v>250</v>
      </c>
      <c r="AW72" s="3" t="s">
        <v>250</v>
      </c>
      <c r="AX72" s="3" t="s">
        <v>250</v>
      </c>
      <c r="AY72" s="3" t="s">
        <v>250</v>
      </c>
      <c r="AZ72" s="3" t="s">
        <v>250</v>
      </c>
      <c r="BA72" s="3" t="s">
        <v>250</v>
      </c>
      <c r="BB72" s="3" t="s">
        <v>250</v>
      </c>
      <c r="BC72" s="3" t="s">
        <v>250</v>
      </c>
      <c r="BD72" s="3" t="s">
        <v>250</v>
      </c>
      <c r="BE72"/>
      <c r="BF72"/>
      <c r="BG72"/>
      <c r="BH72"/>
      <c r="BI72"/>
      <c r="BJ72"/>
      <c r="BK72"/>
      <c r="BL72"/>
      <c r="BM72"/>
    </row>
    <row r="73" spans="1:65" x14ac:dyDescent="0.25">
      <c r="A73" s="3" t="s">
        <v>3</v>
      </c>
      <c r="B73" s="3" t="s">
        <v>14</v>
      </c>
      <c r="C73" s="3" t="s">
        <v>495</v>
      </c>
      <c r="D73" s="3" t="s">
        <v>496</v>
      </c>
      <c r="E73" s="3" t="s">
        <v>51</v>
      </c>
      <c r="F73" s="3" t="s">
        <v>52</v>
      </c>
      <c r="G73" s="3">
        <v>126</v>
      </c>
      <c r="H73" s="3" t="s">
        <v>53</v>
      </c>
      <c r="I73" s="3" t="s">
        <v>250</v>
      </c>
      <c r="J73" s="3">
        <v>0</v>
      </c>
      <c r="K73" s="3">
        <v>10</v>
      </c>
      <c r="L73" s="3">
        <v>5</v>
      </c>
      <c r="M73" s="3">
        <v>5</v>
      </c>
      <c r="N73" s="3"/>
      <c r="O73" s="3" t="s">
        <v>250</v>
      </c>
      <c r="P73" s="3">
        <v>0</v>
      </c>
      <c r="Q73" s="3">
        <v>15</v>
      </c>
      <c r="R73" s="3">
        <v>10</v>
      </c>
      <c r="S73" s="3">
        <v>10</v>
      </c>
      <c r="T73" s="3"/>
      <c r="U73" s="3" t="s">
        <v>250</v>
      </c>
      <c r="V73" s="3">
        <v>0</v>
      </c>
      <c r="W73" s="3">
        <v>20</v>
      </c>
      <c r="X73" s="3">
        <v>10</v>
      </c>
      <c r="Y73" s="3">
        <v>10</v>
      </c>
      <c r="Z73" s="3"/>
      <c r="AA73" s="3" t="s">
        <v>250</v>
      </c>
      <c r="AB73" s="3">
        <v>0</v>
      </c>
      <c r="AC73" s="3">
        <v>20</v>
      </c>
      <c r="AD73" s="3">
        <v>10</v>
      </c>
      <c r="AE73" s="3">
        <v>10</v>
      </c>
      <c r="AF73" s="3"/>
      <c r="AG73" s="3">
        <v>36</v>
      </c>
      <c r="AH73" s="3">
        <v>19</v>
      </c>
      <c r="AI73" s="3">
        <v>58</v>
      </c>
      <c r="AJ73" s="3">
        <v>39</v>
      </c>
      <c r="AK73" s="3">
        <v>17</v>
      </c>
      <c r="AL73" s="3">
        <v>16</v>
      </c>
      <c r="AM73" s="3">
        <v>4</v>
      </c>
      <c r="AN73" s="3">
        <v>8</v>
      </c>
      <c r="AO73" s="3">
        <v>4</v>
      </c>
      <c r="AP73" s="3">
        <v>6</v>
      </c>
      <c r="AQ73" s="3">
        <v>0</v>
      </c>
      <c r="AR73" s="3">
        <v>0</v>
      </c>
      <c r="AS73" s="3">
        <v>0</v>
      </c>
      <c r="AT73" s="3">
        <v>0</v>
      </c>
      <c r="AU73" s="3">
        <v>0</v>
      </c>
      <c r="AV73" s="3" t="s">
        <v>54</v>
      </c>
      <c r="AW73" s="3" t="s">
        <v>54</v>
      </c>
      <c r="AX73" s="3" t="s">
        <v>54</v>
      </c>
      <c r="AY73" s="3" t="s">
        <v>54</v>
      </c>
      <c r="AZ73" s="3" t="s">
        <v>54</v>
      </c>
      <c r="BA73" s="3" t="s">
        <v>54</v>
      </c>
      <c r="BB73" s="3" t="s">
        <v>54</v>
      </c>
      <c r="BC73" s="3" t="s">
        <v>54</v>
      </c>
      <c r="BD73" s="3" t="s">
        <v>54</v>
      </c>
      <c r="BE73"/>
      <c r="BF73"/>
      <c r="BG73"/>
      <c r="BH73"/>
      <c r="BI73"/>
      <c r="BJ73"/>
      <c r="BK73"/>
      <c r="BL73"/>
      <c r="BM73"/>
    </row>
    <row r="74" spans="1:65" x14ac:dyDescent="0.25">
      <c r="A74" s="3" t="s">
        <v>0</v>
      </c>
      <c r="B74" s="3" t="s">
        <v>8</v>
      </c>
      <c r="C74" s="3" t="s">
        <v>74</v>
      </c>
      <c r="D74" s="3" t="s">
        <v>75</v>
      </c>
      <c r="E74" s="3" t="s">
        <v>51</v>
      </c>
      <c r="F74" s="3" t="s">
        <v>52</v>
      </c>
      <c r="G74" s="3">
        <v>207</v>
      </c>
      <c r="H74" s="3" t="s">
        <v>53</v>
      </c>
      <c r="I74" s="3" t="s">
        <v>54</v>
      </c>
      <c r="J74" s="3">
        <v>1</v>
      </c>
      <c r="K74" s="3">
        <v>15</v>
      </c>
      <c r="L74" s="3">
        <v>5</v>
      </c>
      <c r="M74" s="3"/>
      <c r="N74" s="3"/>
      <c r="O74" s="3" t="s">
        <v>250</v>
      </c>
      <c r="P74" s="3">
        <v>0</v>
      </c>
      <c r="Q74" s="3"/>
      <c r="R74" s="3"/>
      <c r="S74" s="3"/>
      <c r="T74" s="3"/>
      <c r="U74" s="3" t="s">
        <v>250</v>
      </c>
      <c r="V74" s="3">
        <v>0</v>
      </c>
      <c r="W74" s="3"/>
      <c r="X74" s="3"/>
      <c r="Y74" s="3"/>
      <c r="Z74" s="3"/>
      <c r="AA74" s="3" t="s">
        <v>250</v>
      </c>
      <c r="AB74" s="3">
        <v>0</v>
      </c>
      <c r="AC74" s="3"/>
      <c r="AD74" s="3"/>
      <c r="AE74" s="3"/>
      <c r="AF74" s="3"/>
      <c r="AG74" s="3">
        <v>49</v>
      </c>
      <c r="AH74" s="3">
        <v>44</v>
      </c>
      <c r="AI74" s="3">
        <v>77</v>
      </c>
      <c r="AJ74" s="3">
        <v>153</v>
      </c>
      <c r="AK74" s="3">
        <v>89</v>
      </c>
      <c r="AL74" s="3">
        <v>122</v>
      </c>
      <c r="AM74" s="3">
        <v>52</v>
      </c>
      <c r="AN74" s="3">
        <v>63</v>
      </c>
      <c r="AO74" s="3">
        <v>10</v>
      </c>
      <c r="AP74" s="3">
        <v>0</v>
      </c>
      <c r="AQ74" s="3">
        <v>0</v>
      </c>
      <c r="AR74" s="3">
        <v>0</v>
      </c>
      <c r="AS74" s="3">
        <v>372</v>
      </c>
      <c r="AT74" s="3">
        <v>402</v>
      </c>
      <c r="AU74" s="3">
        <v>0</v>
      </c>
      <c r="AV74" s="3" t="s">
        <v>250</v>
      </c>
      <c r="AW74" s="3" t="s">
        <v>250</v>
      </c>
      <c r="AX74" s="3" t="s">
        <v>250</v>
      </c>
      <c r="AY74" s="3" t="s">
        <v>250</v>
      </c>
      <c r="AZ74" s="3" t="s">
        <v>250</v>
      </c>
      <c r="BA74" s="3" t="s">
        <v>250</v>
      </c>
      <c r="BB74" s="3" t="s">
        <v>250</v>
      </c>
      <c r="BC74" s="3" t="s">
        <v>250</v>
      </c>
      <c r="BD74" s="3" t="s">
        <v>250</v>
      </c>
      <c r="BE74"/>
      <c r="BF74"/>
      <c r="BG74"/>
      <c r="BH74"/>
      <c r="BI74"/>
      <c r="BJ74"/>
      <c r="BK74"/>
      <c r="BL74"/>
      <c r="BM74"/>
    </row>
    <row r="75" spans="1:65" x14ac:dyDescent="0.25">
      <c r="A75" s="3" t="s">
        <v>3</v>
      </c>
      <c r="B75" s="3" t="s">
        <v>17</v>
      </c>
      <c r="C75" s="3" t="s">
        <v>483</v>
      </c>
      <c r="D75" s="3" t="s">
        <v>484</v>
      </c>
      <c r="E75" s="3" t="s">
        <v>51</v>
      </c>
      <c r="F75" s="3" t="s">
        <v>52</v>
      </c>
      <c r="G75" s="3">
        <v>56</v>
      </c>
      <c r="H75" s="3" t="s">
        <v>53</v>
      </c>
      <c r="I75" s="3" t="s">
        <v>54</v>
      </c>
      <c r="J75" s="3">
        <v>0</v>
      </c>
      <c r="K75" s="3"/>
      <c r="L75" s="3"/>
      <c r="M75" s="3"/>
      <c r="N75" s="3"/>
      <c r="O75" s="3" t="s">
        <v>250</v>
      </c>
      <c r="P75" s="3">
        <v>1</v>
      </c>
      <c r="Q75" s="3">
        <v>40</v>
      </c>
      <c r="R75" s="3">
        <v>10</v>
      </c>
      <c r="S75" s="3">
        <v>10</v>
      </c>
      <c r="T75" s="3"/>
      <c r="U75" s="3" t="s">
        <v>250</v>
      </c>
      <c r="V75" s="3">
        <v>0</v>
      </c>
      <c r="W75" s="3">
        <v>5</v>
      </c>
      <c r="X75" s="3"/>
      <c r="Y75" s="3"/>
      <c r="Z75" s="3"/>
      <c r="AA75" s="3" t="s">
        <v>250</v>
      </c>
      <c r="AB75" s="3">
        <v>0</v>
      </c>
      <c r="AC75" s="3">
        <v>5</v>
      </c>
      <c r="AD75" s="3"/>
      <c r="AE75" s="3"/>
      <c r="AF75" s="3"/>
      <c r="AG75" s="3">
        <v>10</v>
      </c>
      <c r="AH75" s="3">
        <v>16</v>
      </c>
      <c r="AI75" s="3">
        <v>31</v>
      </c>
      <c r="AJ75" s="3">
        <v>26</v>
      </c>
      <c r="AK75" s="3">
        <v>18</v>
      </c>
      <c r="AL75" s="3">
        <v>23</v>
      </c>
      <c r="AM75" s="3">
        <v>3</v>
      </c>
      <c r="AN75" s="3">
        <v>5</v>
      </c>
      <c r="AO75" s="3">
        <v>0</v>
      </c>
      <c r="AP75" s="3">
        <v>0</v>
      </c>
      <c r="AQ75" s="3">
        <v>0</v>
      </c>
      <c r="AR75" s="3">
        <v>0</v>
      </c>
      <c r="AS75" s="3">
        <v>62</v>
      </c>
      <c r="AT75" s="3">
        <v>70</v>
      </c>
      <c r="AU75" s="3">
        <v>0</v>
      </c>
      <c r="AV75" s="3" t="s">
        <v>54</v>
      </c>
      <c r="AW75" s="3" t="s">
        <v>54</v>
      </c>
      <c r="AX75" s="3" t="s">
        <v>54</v>
      </c>
      <c r="AY75" s="3" t="s">
        <v>54</v>
      </c>
      <c r="AZ75" s="3" t="s">
        <v>54</v>
      </c>
      <c r="BA75" s="3" t="s">
        <v>54</v>
      </c>
      <c r="BB75" s="3" t="s">
        <v>54</v>
      </c>
      <c r="BC75" s="3" t="s">
        <v>54</v>
      </c>
      <c r="BD75" s="3" t="s">
        <v>54</v>
      </c>
      <c r="BE75"/>
      <c r="BF75"/>
      <c r="BG75"/>
      <c r="BH75"/>
      <c r="BI75"/>
      <c r="BJ75"/>
      <c r="BK75"/>
      <c r="BL75"/>
      <c r="BM75"/>
    </row>
    <row r="76" spans="1:65" x14ac:dyDescent="0.25">
      <c r="A76" s="3" t="s">
        <v>3</v>
      </c>
      <c r="B76" s="3" t="s">
        <v>15</v>
      </c>
      <c r="C76" s="3" t="s">
        <v>513</v>
      </c>
      <c r="D76" s="3" t="s">
        <v>514</v>
      </c>
      <c r="E76" s="3" t="s">
        <v>51</v>
      </c>
      <c r="F76" s="3" t="s">
        <v>78</v>
      </c>
      <c r="G76" s="3">
        <v>218</v>
      </c>
      <c r="H76" s="3" t="s">
        <v>57</v>
      </c>
      <c r="I76" s="3" t="s">
        <v>54</v>
      </c>
      <c r="J76" s="3">
        <v>0</v>
      </c>
      <c r="K76" s="3"/>
      <c r="L76" s="3"/>
      <c r="M76" s="3"/>
      <c r="N76" s="3"/>
      <c r="O76" s="3" t="s">
        <v>250</v>
      </c>
      <c r="P76" s="3">
        <v>1</v>
      </c>
      <c r="Q76" s="3">
        <v>30</v>
      </c>
      <c r="R76" s="3">
        <v>15</v>
      </c>
      <c r="S76" s="3"/>
      <c r="T76" s="3"/>
      <c r="U76" s="3" t="s">
        <v>250</v>
      </c>
      <c r="V76" s="3">
        <v>1.5</v>
      </c>
      <c r="W76" s="3">
        <v>45</v>
      </c>
      <c r="X76" s="3">
        <v>15</v>
      </c>
      <c r="Y76" s="3"/>
      <c r="Z76" s="3"/>
      <c r="AA76" s="3" t="s">
        <v>250</v>
      </c>
      <c r="AB76" s="3">
        <v>0</v>
      </c>
      <c r="AC76" s="3"/>
      <c r="AD76" s="3"/>
      <c r="AE76" s="3"/>
      <c r="AF76" s="3"/>
      <c r="AG76" s="3">
        <v>0</v>
      </c>
      <c r="AH76" s="3">
        <v>0</v>
      </c>
      <c r="AI76" s="3">
        <v>0</v>
      </c>
      <c r="AJ76" s="3">
        <v>0</v>
      </c>
      <c r="AK76" s="3">
        <v>0</v>
      </c>
      <c r="AL76" s="3">
        <v>0</v>
      </c>
      <c r="AM76" s="3">
        <v>0</v>
      </c>
      <c r="AN76" s="3">
        <v>0</v>
      </c>
      <c r="AO76" s="3">
        <v>0</v>
      </c>
      <c r="AP76" s="3">
        <v>0</v>
      </c>
      <c r="AQ76" s="3">
        <v>0</v>
      </c>
      <c r="AR76" s="3">
        <v>0</v>
      </c>
      <c r="AS76" s="3">
        <v>0</v>
      </c>
      <c r="AT76" s="3">
        <v>0</v>
      </c>
      <c r="AU76" s="3">
        <v>0</v>
      </c>
      <c r="AV76" s="3" t="s">
        <v>250</v>
      </c>
      <c r="AW76" s="3" t="s">
        <v>250</v>
      </c>
      <c r="AX76" s="3" t="s">
        <v>250</v>
      </c>
      <c r="AY76" s="3" t="s">
        <v>250</v>
      </c>
      <c r="AZ76" s="3" t="s">
        <v>250</v>
      </c>
      <c r="BA76" s="3" t="s">
        <v>250</v>
      </c>
      <c r="BB76" s="3" t="s">
        <v>250</v>
      </c>
      <c r="BC76" s="3" t="s">
        <v>250</v>
      </c>
      <c r="BD76" s="3" t="s">
        <v>250</v>
      </c>
      <c r="BE76"/>
      <c r="BF76"/>
      <c r="BG76"/>
      <c r="BH76"/>
      <c r="BI76"/>
      <c r="BJ76"/>
      <c r="BK76"/>
      <c r="BL76"/>
      <c r="BM76"/>
    </row>
    <row r="77" spans="1:65" x14ac:dyDescent="0.25">
      <c r="A77" s="3" t="s">
        <v>3</v>
      </c>
      <c r="B77" s="3" t="s">
        <v>15</v>
      </c>
      <c r="C77" s="3" t="s">
        <v>504</v>
      </c>
      <c r="D77" s="3" t="s">
        <v>505</v>
      </c>
      <c r="E77" s="3" t="s">
        <v>51</v>
      </c>
      <c r="F77" s="3" t="s">
        <v>78</v>
      </c>
      <c r="G77" s="3">
        <v>63</v>
      </c>
      <c r="H77" s="3" t="s">
        <v>53</v>
      </c>
      <c r="I77" s="3" t="s">
        <v>54</v>
      </c>
      <c r="J77" s="3">
        <v>0</v>
      </c>
      <c r="K77" s="3"/>
      <c r="L77" s="3"/>
      <c r="M77" s="3"/>
      <c r="N77" s="3"/>
      <c r="O77" s="3" t="s">
        <v>250</v>
      </c>
      <c r="P77" s="3">
        <v>3</v>
      </c>
      <c r="Q77" s="3">
        <v>1</v>
      </c>
      <c r="R77" s="3"/>
      <c r="S77" s="3"/>
      <c r="T77" s="3"/>
      <c r="U77" s="3" t="s">
        <v>250</v>
      </c>
      <c r="V77" s="3">
        <v>3</v>
      </c>
      <c r="W77" s="3">
        <v>1</v>
      </c>
      <c r="X77" s="3"/>
      <c r="Y77" s="3"/>
      <c r="Z77" s="3"/>
      <c r="AA77" s="3" t="s">
        <v>250</v>
      </c>
      <c r="AB77" s="3">
        <v>0</v>
      </c>
      <c r="AC77" s="3"/>
      <c r="AD77" s="3"/>
      <c r="AE77" s="3"/>
      <c r="AF77" s="3"/>
      <c r="AG77" s="3">
        <v>14</v>
      </c>
      <c r="AH77" s="3">
        <v>19</v>
      </c>
      <c r="AI77" s="3">
        <v>34</v>
      </c>
      <c r="AJ77" s="3">
        <v>55</v>
      </c>
      <c r="AK77" s="3">
        <v>2</v>
      </c>
      <c r="AL77" s="3">
        <v>3</v>
      </c>
      <c r="AM77" s="3">
        <v>3</v>
      </c>
      <c r="AN77" s="3">
        <v>0</v>
      </c>
      <c r="AO77" s="3">
        <v>0</v>
      </c>
      <c r="AP77" s="3">
        <v>0</v>
      </c>
      <c r="AQ77" s="3">
        <v>0</v>
      </c>
      <c r="AR77" s="3">
        <v>0</v>
      </c>
      <c r="AS77" s="3">
        <v>53</v>
      </c>
      <c r="AT77" s="3">
        <v>77</v>
      </c>
      <c r="AU77" s="3">
        <v>0</v>
      </c>
      <c r="AV77" s="3" t="s">
        <v>250</v>
      </c>
      <c r="AW77" s="3" t="s">
        <v>250</v>
      </c>
      <c r="AX77" s="3" t="s">
        <v>250</v>
      </c>
      <c r="AY77" s="3" t="s">
        <v>250</v>
      </c>
      <c r="AZ77" s="3" t="s">
        <v>250</v>
      </c>
      <c r="BA77" s="3" t="s">
        <v>250</v>
      </c>
      <c r="BB77" s="3" t="s">
        <v>250</v>
      </c>
      <c r="BC77" s="3" t="s">
        <v>250</v>
      </c>
      <c r="BD77" s="3" t="s">
        <v>250</v>
      </c>
      <c r="BE77"/>
      <c r="BF77"/>
      <c r="BG77"/>
      <c r="BH77"/>
      <c r="BI77"/>
      <c r="BJ77"/>
      <c r="BK77"/>
      <c r="BL77"/>
      <c r="BM77"/>
    </row>
    <row r="78" spans="1:65" x14ac:dyDescent="0.25">
      <c r="A78" s="3" t="s">
        <v>3</v>
      </c>
      <c r="B78" s="3" t="s">
        <v>15</v>
      </c>
      <c r="C78" s="3" t="s">
        <v>501</v>
      </c>
      <c r="D78" s="3" t="s">
        <v>502</v>
      </c>
      <c r="E78" s="3" t="s">
        <v>51</v>
      </c>
      <c r="F78" s="3" t="s">
        <v>52</v>
      </c>
      <c r="G78" s="3">
        <v>65</v>
      </c>
      <c r="H78" s="3" t="s">
        <v>53</v>
      </c>
      <c r="I78" s="3" t="s">
        <v>250</v>
      </c>
      <c r="J78" s="3">
        <v>0</v>
      </c>
      <c r="K78" s="3">
        <v>5</v>
      </c>
      <c r="L78" s="3">
        <v>2</v>
      </c>
      <c r="M78" s="3"/>
      <c r="N78" s="3"/>
      <c r="O78" s="3" t="s">
        <v>250</v>
      </c>
      <c r="P78" s="3">
        <v>0</v>
      </c>
      <c r="Q78" s="3">
        <v>5</v>
      </c>
      <c r="R78" s="3">
        <v>2</v>
      </c>
      <c r="S78" s="3"/>
      <c r="T78" s="3"/>
      <c r="U78" s="3" t="s">
        <v>250</v>
      </c>
      <c r="V78" s="3">
        <v>0</v>
      </c>
      <c r="W78" s="3">
        <v>15</v>
      </c>
      <c r="X78" s="3">
        <v>5</v>
      </c>
      <c r="Y78" s="3"/>
      <c r="Z78" s="3"/>
      <c r="AA78" s="3" t="s">
        <v>250</v>
      </c>
      <c r="AB78" s="3">
        <v>0</v>
      </c>
      <c r="AC78" s="3">
        <v>15</v>
      </c>
      <c r="AD78" s="3">
        <v>5</v>
      </c>
      <c r="AE78" s="3"/>
      <c r="AF78" s="3"/>
      <c r="AG78" s="3">
        <v>18</v>
      </c>
      <c r="AH78" s="3">
        <v>10</v>
      </c>
      <c r="AI78" s="3">
        <v>49</v>
      </c>
      <c r="AJ78" s="3">
        <v>35</v>
      </c>
      <c r="AK78" s="3">
        <v>27</v>
      </c>
      <c r="AL78" s="3">
        <v>15</v>
      </c>
      <c r="AM78" s="3">
        <v>7</v>
      </c>
      <c r="AN78" s="3">
        <v>5</v>
      </c>
      <c r="AO78" s="3">
        <v>0</v>
      </c>
      <c r="AP78" s="3">
        <v>0</v>
      </c>
      <c r="AQ78" s="3">
        <v>0</v>
      </c>
      <c r="AR78" s="3">
        <v>0</v>
      </c>
      <c r="AS78" s="3">
        <v>101</v>
      </c>
      <c r="AT78" s="3">
        <v>65</v>
      </c>
      <c r="AU78" s="3">
        <v>0</v>
      </c>
      <c r="AV78" s="3" t="s">
        <v>250</v>
      </c>
      <c r="AW78" s="3" t="s">
        <v>250</v>
      </c>
      <c r="AX78" s="3" t="s">
        <v>250</v>
      </c>
      <c r="AY78" s="3" t="s">
        <v>250</v>
      </c>
      <c r="AZ78" s="3" t="s">
        <v>250</v>
      </c>
      <c r="BA78" s="3" t="s">
        <v>250</v>
      </c>
      <c r="BB78" s="3" t="s">
        <v>250</v>
      </c>
      <c r="BC78" s="3" t="s">
        <v>250</v>
      </c>
      <c r="BD78" s="3" t="s">
        <v>250</v>
      </c>
      <c r="BE78"/>
      <c r="BF78"/>
      <c r="BG78"/>
      <c r="BH78"/>
      <c r="BI78"/>
      <c r="BJ78"/>
      <c r="BK78"/>
      <c r="BL78"/>
      <c r="BM78"/>
    </row>
    <row r="79" spans="1:65" x14ac:dyDescent="0.25">
      <c r="A79" s="3" t="s">
        <v>3</v>
      </c>
      <c r="B79" s="3" t="s">
        <v>18</v>
      </c>
      <c r="C79" s="3" t="s">
        <v>515</v>
      </c>
      <c r="D79" s="3" t="s">
        <v>516</v>
      </c>
      <c r="E79" s="3" t="s">
        <v>51</v>
      </c>
      <c r="F79" s="3" t="s">
        <v>52</v>
      </c>
      <c r="G79" s="3">
        <v>9</v>
      </c>
      <c r="H79" s="3" t="s">
        <v>235</v>
      </c>
      <c r="I79" s="3" t="s">
        <v>250</v>
      </c>
      <c r="J79" s="3">
        <v>0</v>
      </c>
      <c r="K79" s="3">
        <v>2</v>
      </c>
      <c r="L79" s="3"/>
      <c r="M79" s="3"/>
      <c r="N79" s="3"/>
      <c r="O79" s="3" t="s">
        <v>250</v>
      </c>
      <c r="P79" s="3">
        <v>0</v>
      </c>
      <c r="Q79" s="3">
        <v>5</v>
      </c>
      <c r="R79" s="3"/>
      <c r="S79" s="3"/>
      <c r="T79" s="3"/>
      <c r="U79" s="3" t="s">
        <v>250</v>
      </c>
      <c r="V79" s="3">
        <v>0</v>
      </c>
      <c r="W79" s="3">
        <v>10</v>
      </c>
      <c r="X79" s="3"/>
      <c r="Y79" s="3"/>
      <c r="Z79" s="3"/>
      <c r="AA79" s="3" t="s">
        <v>250</v>
      </c>
      <c r="AB79" s="3">
        <v>0</v>
      </c>
      <c r="AC79" s="3">
        <v>40</v>
      </c>
      <c r="AD79" s="3"/>
      <c r="AE79" s="3"/>
      <c r="AF79" s="3"/>
      <c r="AG79" s="3">
        <v>1</v>
      </c>
      <c r="AH79" s="3">
        <v>0</v>
      </c>
      <c r="AI79" s="3">
        <v>0</v>
      </c>
      <c r="AJ79" s="3">
        <v>0</v>
      </c>
      <c r="AK79" s="3">
        <v>0</v>
      </c>
      <c r="AL79" s="3">
        <v>0</v>
      </c>
      <c r="AM79" s="3">
        <v>0</v>
      </c>
      <c r="AN79" s="3">
        <v>0</v>
      </c>
      <c r="AO79" s="3">
        <v>0</v>
      </c>
      <c r="AP79" s="3">
        <v>0</v>
      </c>
      <c r="AQ79" s="3">
        <v>0</v>
      </c>
      <c r="AR79" s="3">
        <v>0</v>
      </c>
      <c r="AS79" s="3">
        <v>10</v>
      </c>
      <c r="AT79" s="3">
        <v>11</v>
      </c>
      <c r="AU79" s="3">
        <v>0</v>
      </c>
      <c r="AV79" s="3" t="s">
        <v>250</v>
      </c>
      <c r="AW79" s="3" t="s">
        <v>250</v>
      </c>
      <c r="AX79" s="3" t="s">
        <v>250</v>
      </c>
      <c r="AY79" s="3" t="s">
        <v>250</v>
      </c>
      <c r="AZ79" s="3" t="s">
        <v>250</v>
      </c>
      <c r="BA79" s="3" t="s">
        <v>250</v>
      </c>
      <c r="BB79" s="3" t="s">
        <v>250</v>
      </c>
      <c r="BC79" s="3" t="s">
        <v>250</v>
      </c>
      <c r="BD79" s="3" t="s">
        <v>250</v>
      </c>
      <c r="BE79"/>
      <c r="BF79"/>
      <c r="BG79"/>
      <c r="BH79"/>
      <c r="BI79"/>
      <c r="BJ79"/>
      <c r="BK79"/>
      <c r="BL79"/>
      <c r="BM79"/>
    </row>
    <row r="80" spans="1:65" x14ac:dyDescent="0.25">
      <c r="A80" s="3" t="s">
        <v>0</v>
      </c>
      <c r="B80" s="3" t="s">
        <v>13</v>
      </c>
      <c r="C80" s="3" t="s">
        <v>451</v>
      </c>
      <c r="D80" s="3" t="s">
        <v>452</v>
      </c>
      <c r="E80" s="3" t="s">
        <v>51</v>
      </c>
      <c r="F80" s="3" t="s">
        <v>78</v>
      </c>
      <c r="G80" s="3">
        <v>48</v>
      </c>
      <c r="H80" s="3" t="s">
        <v>57</v>
      </c>
      <c r="I80" s="3" t="s">
        <v>54</v>
      </c>
      <c r="J80" s="3">
        <v>0</v>
      </c>
      <c r="K80" s="3"/>
      <c r="L80" s="3"/>
      <c r="M80" s="3"/>
      <c r="N80" s="3"/>
      <c r="O80" s="3" t="s">
        <v>250</v>
      </c>
      <c r="P80" s="3">
        <v>0</v>
      </c>
      <c r="Q80" s="3">
        <v>5</v>
      </c>
      <c r="R80" s="3">
        <v>3</v>
      </c>
      <c r="S80" s="3"/>
      <c r="T80" s="3"/>
      <c r="U80" s="3" t="s">
        <v>250</v>
      </c>
      <c r="V80" s="3">
        <v>0</v>
      </c>
      <c r="W80" s="3">
        <v>5</v>
      </c>
      <c r="X80" s="3">
        <v>3</v>
      </c>
      <c r="Y80" s="3"/>
      <c r="Z80" s="3"/>
      <c r="AA80" s="3" t="s">
        <v>250</v>
      </c>
      <c r="AB80" s="3">
        <v>2</v>
      </c>
      <c r="AC80" s="3">
        <v>60</v>
      </c>
      <c r="AD80" s="3">
        <v>30</v>
      </c>
      <c r="AE80" s="3">
        <v>30</v>
      </c>
      <c r="AF80" s="3"/>
      <c r="AG80" s="3">
        <v>8</v>
      </c>
      <c r="AH80" s="3">
        <v>7</v>
      </c>
      <c r="AI80" s="3">
        <v>9</v>
      </c>
      <c r="AJ80" s="3">
        <v>15</v>
      </c>
      <c r="AK80" s="3">
        <v>13</v>
      </c>
      <c r="AL80" s="3">
        <v>8</v>
      </c>
      <c r="AM80" s="3">
        <v>6</v>
      </c>
      <c r="AN80" s="3">
        <v>8</v>
      </c>
      <c r="AO80" s="3">
        <v>3</v>
      </c>
      <c r="AP80" s="3">
        <v>0</v>
      </c>
      <c r="AQ80" s="3">
        <v>0</v>
      </c>
      <c r="AR80" s="3">
        <v>0</v>
      </c>
      <c r="AS80" s="3">
        <v>36</v>
      </c>
      <c r="AT80" s="3">
        <v>38</v>
      </c>
      <c r="AU80" s="3">
        <v>0</v>
      </c>
      <c r="AV80" s="3" t="s">
        <v>250</v>
      </c>
      <c r="AW80" s="3" t="s">
        <v>250</v>
      </c>
      <c r="AX80" s="3" t="s">
        <v>54</v>
      </c>
      <c r="AY80" s="3" t="s">
        <v>54</v>
      </c>
      <c r="AZ80" s="3" t="s">
        <v>54</v>
      </c>
      <c r="BA80" s="3" t="s">
        <v>54</v>
      </c>
      <c r="BB80" s="3" t="s">
        <v>54</v>
      </c>
      <c r="BC80" s="3" t="s">
        <v>250</v>
      </c>
      <c r="BD80" s="3" t="s">
        <v>54</v>
      </c>
      <c r="BE80"/>
      <c r="BF80"/>
      <c r="BG80"/>
      <c r="BH80"/>
      <c r="BI80"/>
      <c r="BJ80"/>
      <c r="BK80"/>
      <c r="BL80"/>
      <c r="BM80"/>
    </row>
    <row r="81" spans="1:65" x14ac:dyDescent="0.25">
      <c r="A81" s="3" t="s">
        <v>0</v>
      </c>
      <c r="B81" s="3" t="s">
        <v>5</v>
      </c>
      <c r="C81" s="3" t="s">
        <v>537</v>
      </c>
      <c r="D81" s="3" t="s">
        <v>538</v>
      </c>
      <c r="E81" s="3" t="s">
        <v>162</v>
      </c>
      <c r="F81" s="3" t="s">
        <v>1968</v>
      </c>
      <c r="G81" s="3">
        <v>191</v>
      </c>
      <c r="H81" s="3" t="s">
        <v>57</v>
      </c>
      <c r="I81" s="3" t="s">
        <v>54</v>
      </c>
      <c r="J81" s="3">
        <v>0</v>
      </c>
      <c r="K81" s="3"/>
      <c r="L81" s="3"/>
      <c r="M81" s="3"/>
      <c r="N81" s="3"/>
      <c r="O81" s="3" t="s">
        <v>54</v>
      </c>
      <c r="P81" s="3">
        <v>0</v>
      </c>
      <c r="Q81" s="3"/>
      <c r="R81" s="3"/>
      <c r="S81" s="3"/>
      <c r="T81" s="3"/>
      <c r="U81" s="3" t="s">
        <v>250</v>
      </c>
      <c r="V81" s="3">
        <v>45</v>
      </c>
      <c r="W81" s="3"/>
      <c r="X81" s="3">
        <v>150</v>
      </c>
      <c r="Y81" s="3">
        <v>90</v>
      </c>
      <c r="Z81" s="3"/>
      <c r="AA81" s="3" t="s">
        <v>250</v>
      </c>
      <c r="AB81" s="3">
        <v>45</v>
      </c>
      <c r="AC81" s="3"/>
      <c r="AD81" s="3">
        <v>150</v>
      </c>
      <c r="AE81" s="3">
        <v>90</v>
      </c>
      <c r="AF81" s="3"/>
      <c r="AG81" s="3">
        <v>14</v>
      </c>
      <c r="AH81" s="3">
        <v>15</v>
      </c>
      <c r="AI81" s="3">
        <v>69</v>
      </c>
      <c r="AJ81" s="3">
        <v>54</v>
      </c>
      <c r="AK81" s="3">
        <v>10</v>
      </c>
      <c r="AL81" s="3">
        <v>14</v>
      </c>
      <c r="AM81" s="3">
        <v>0</v>
      </c>
      <c r="AN81" s="3">
        <v>0</v>
      </c>
      <c r="AO81" s="3">
        <v>3</v>
      </c>
      <c r="AP81" s="3">
        <v>14</v>
      </c>
      <c r="AQ81" s="3">
        <v>0</v>
      </c>
      <c r="AR81" s="3">
        <v>0</v>
      </c>
      <c r="AS81" s="3">
        <v>93</v>
      </c>
      <c r="AT81" s="3">
        <v>83</v>
      </c>
      <c r="AU81" s="3">
        <v>17</v>
      </c>
      <c r="AV81" s="3" t="s">
        <v>250</v>
      </c>
      <c r="AW81" s="3" t="s">
        <v>250</v>
      </c>
      <c r="AX81" s="3" t="s">
        <v>250</v>
      </c>
      <c r="AY81" s="3" t="s">
        <v>250</v>
      </c>
      <c r="AZ81" s="3" t="s">
        <v>250</v>
      </c>
      <c r="BA81" s="3" t="s">
        <v>250</v>
      </c>
      <c r="BB81" s="3" t="s">
        <v>250</v>
      </c>
      <c r="BC81" s="3" t="s">
        <v>250</v>
      </c>
      <c r="BD81" s="3" t="s">
        <v>250</v>
      </c>
      <c r="BE81"/>
      <c r="BF81"/>
      <c r="BG81"/>
      <c r="BH81"/>
      <c r="BI81"/>
      <c r="BJ81"/>
      <c r="BK81"/>
      <c r="BL81"/>
      <c r="BM81"/>
    </row>
    <row r="82" spans="1:65" x14ac:dyDescent="0.25">
      <c r="A82" s="3" t="s">
        <v>0</v>
      </c>
      <c r="B82" s="3" t="s">
        <v>8</v>
      </c>
      <c r="C82" s="3" t="s">
        <v>94</v>
      </c>
      <c r="D82" s="3" t="s">
        <v>95</v>
      </c>
      <c r="E82" s="3" t="s">
        <v>51</v>
      </c>
      <c r="F82" s="3" t="s">
        <v>52</v>
      </c>
      <c r="G82" s="3">
        <v>188</v>
      </c>
      <c r="H82" s="3" t="s">
        <v>57</v>
      </c>
      <c r="I82" s="3" t="s">
        <v>54</v>
      </c>
      <c r="J82" s="3">
        <v>2</v>
      </c>
      <c r="K82" s="3">
        <v>20</v>
      </c>
      <c r="L82" s="3">
        <v>10</v>
      </c>
      <c r="M82" s="3"/>
      <c r="N82" s="3"/>
      <c r="O82" s="3" t="s">
        <v>54</v>
      </c>
      <c r="P82" s="3">
        <v>1</v>
      </c>
      <c r="Q82" s="3">
        <v>10</v>
      </c>
      <c r="R82" s="3"/>
      <c r="S82" s="3"/>
      <c r="T82" s="3"/>
      <c r="U82" s="3" t="s">
        <v>54</v>
      </c>
      <c r="V82" s="3">
        <v>1</v>
      </c>
      <c r="W82" s="3">
        <v>10</v>
      </c>
      <c r="X82" s="3"/>
      <c r="Y82" s="3"/>
      <c r="Z82" s="3"/>
      <c r="AA82" s="3" t="s">
        <v>54</v>
      </c>
      <c r="AB82" s="3">
        <v>1</v>
      </c>
      <c r="AC82" s="3">
        <v>10</v>
      </c>
      <c r="AD82" s="3"/>
      <c r="AE82" s="3"/>
      <c r="AF82" s="3"/>
      <c r="AG82" s="3">
        <v>17</v>
      </c>
      <c r="AH82" s="3">
        <v>18</v>
      </c>
      <c r="AI82" s="3">
        <v>83</v>
      </c>
      <c r="AJ82" s="3">
        <v>75</v>
      </c>
      <c r="AK82" s="3">
        <v>50</v>
      </c>
      <c r="AL82" s="3">
        <v>51</v>
      </c>
      <c r="AM82" s="3">
        <v>38</v>
      </c>
      <c r="AN82" s="3">
        <v>50</v>
      </c>
      <c r="AO82" s="3">
        <v>0</v>
      </c>
      <c r="AP82" s="3">
        <v>0</v>
      </c>
      <c r="AQ82" s="3">
        <v>0</v>
      </c>
      <c r="AR82" s="3">
        <v>0</v>
      </c>
      <c r="AS82" s="3">
        <v>188</v>
      </c>
      <c r="AT82" s="3">
        <v>194</v>
      </c>
      <c r="AU82" s="3">
        <v>0</v>
      </c>
      <c r="AV82" s="3" t="s">
        <v>250</v>
      </c>
      <c r="AW82" s="3" t="s">
        <v>250</v>
      </c>
      <c r="AX82" s="3" t="s">
        <v>250</v>
      </c>
      <c r="AY82" s="3" t="s">
        <v>250</v>
      </c>
      <c r="AZ82" s="3" t="s">
        <v>250</v>
      </c>
      <c r="BA82" s="3" t="s">
        <v>250</v>
      </c>
      <c r="BB82" s="3" t="s">
        <v>250</v>
      </c>
      <c r="BC82" s="3" t="s">
        <v>250</v>
      </c>
      <c r="BD82" s="3" t="s">
        <v>250</v>
      </c>
      <c r="BE82"/>
      <c r="BF82"/>
      <c r="BG82"/>
      <c r="BH82"/>
      <c r="BI82"/>
      <c r="BJ82"/>
      <c r="BK82"/>
      <c r="BL82"/>
      <c r="BM82"/>
    </row>
    <row r="83" spans="1:65" x14ac:dyDescent="0.25">
      <c r="A83" s="3" t="s">
        <v>3</v>
      </c>
      <c r="B83" s="3" t="s">
        <v>14</v>
      </c>
      <c r="C83" s="3" t="s">
        <v>179</v>
      </c>
      <c r="D83" s="3" t="s">
        <v>180</v>
      </c>
      <c r="E83" s="3" t="s">
        <v>51</v>
      </c>
      <c r="F83" s="3" t="s">
        <v>52</v>
      </c>
      <c r="G83" s="3">
        <v>48</v>
      </c>
      <c r="H83" s="3" t="s">
        <v>53</v>
      </c>
      <c r="I83" s="3" t="s">
        <v>54</v>
      </c>
      <c r="J83" s="3">
        <v>0</v>
      </c>
      <c r="K83" s="3"/>
      <c r="L83" s="3"/>
      <c r="M83" s="3"/>
      <c r="N83" s="3"/>
      <c r="O83" s="3" t="s">
        <v>250</v>
      </c>
      <c r="P83" s="3">
        <v>1.2000000476837158</v>
      </c>
      <c r="Q83" s="3">
        <v>60</v>
      </c>
      <c r="R83" s="3">
        <v>3</v>
      </c>
      <c r="S83" s="3"/>
      <c r="T83" s="3"/>
      <c r="U83" s="3" t="s">
        <v>250</v>
      </c>
      <c r="V83" s="3">
        <v>1</v>
      </c>
      <c r="W83" s="3">
        <v>40</v>
      </c>
      <c r="X83" s="3">
        <v>15</v>
      </c>
      <c r="Y83" s="3"/>
      <c r="Z83" s="3"/>
      <c r="AA83" s="3" t="s">
        <v>250</v>
      </c>
      <c r="AB83" s="3">
        <v>1</v>
      </c>
      <c r="AC83" s="3">
        <v>40</v>
      </c>
      <c r="AD83" s="3">
        <v>15</v>
      </c>
      <c r="AE83" s="3"/>
      <c r="AF83" s="3"/>
      <c r="AG83" s="3">
        <v>5</v>
      </c>
      <c r="AH83" s="3">
        <v>7</v>
      </c>
      <c r="AI83" s="3">
        <v>21</v>
      </c>
      <c r="AJ83" s="3">
        <v>18</v>
      </c>
      <c r="AK83" s="3">
        <v>21</v>
      </c>
      <c r="AL83" s="3">
        <v>19</v>
      </c>
      <c r="AM83" s="3">
        <v>14</v>
      </c>
      <c r="AN83" s="3">
        <v>15</v>
      </c>
      <c r="AO83" s="3">
        <v>0</v>
      </c>
      <c r="AP83" s="3">
        <v>0</v>
      </c>
      <c r="AQ83" s="3">
        <v>0</v>
      </c>
      <c r="AR83" s="3">
        <v>0</v>
      </c>
      <c r="AS83" s="3">
        <v>61</v>
      </c>
      <c r="AT83" s="3">
        <v>59</v>
      </c>
      <c r="AU83" s="3">
        <v>0</v>
      </c>
      <c r="AV83" s="3" t="s">
        <v>54</v>
      </c>
      <c r="AW83" s="3" t="s">
        <v>250</v>
      </c>
      <c r="AX83" s="3" t="s">
        <v>54</v>
      </c>
      <c r="AY83" s="3" t="s">
        <v>250</v>
      </c>
      <c r="AZ83" s="3" t="s">
        <v>250</v>
      </c>
      <c r="BA83" s="3" t="s">
        <v>250</v>
      </c>
      <c r="BB83" s="3" t="s">
        <v>250</v>
      </c>
      <c r="BC83" s="3" t="s">
        <v>54</v>
      </c>
      <c r="BD83" s="3" t="s">
        <v>250</v>
      </c>
      <c r="BE83"/>
      <c r="BF83"/>
      <c r="BG83"/>
      <c r="BH83"/>
      <c r="BI83"/>
      <c r="BJ83"/>
      <c r="BK83"/>
      <c r="BL83"/>
      <c r="BM83"/>
    </row>
    <row r="84" spans="1:65" x14ac:dyDescent="0.25">
      <c r="A84" s="3" t="s">
        <v>3</v>
      </c>
      <c r="B84" s="3" t="s">
        <v>17</v>
      </c>
      <c r="C84" s="3" t="s">
        <v>185</v>
      </c>
      <c r="D84" s="3" t="s">
        <v>186</v>
      </c>
      <c r="E84" s="3" t="s">
        <v>51</v>
      </c>
      <c r="F84" s="3" t="s">
        <v>52</v>
      </c>
      <c r="G84" s="3">
        <v>26</v>
      </c>
      <c r="H84" s="3" t="s">
        <v>53</v>
      </c>
      <c r="I84" s="3" t="s">
        <v>250</v>
      </c>
      <c r="J84" s="3">
        <v>0.5</v>
      </c>
      <c r="K84" s="3">
        <v>20</v>
      </c>
      <c r="L84" s="3">
        <v>10</v>
      </c>
      <c r="M84" s="3"/>
      <c r="N84" s="3"/>
      <c r="O84" s="3" t="s">
        <v>250</v>
      </c>
      <c r="P84" s="3">
        <v>0.5</v>
      </c>
      <c r="Q84" s="3">
        <v>20</v>
      </c>
      <c r="R84" s="3">
        <v>10</v>
      </c>
      <c r="S84" s="3"/>
      <c r="T84" s="3"/>
      <c r="U84" s="3" t="s">
        <v>250</v>
      </c>
      <c r="V84" s="3">
        <v>0.5</v>
      </c>
      <c r="W84" s="3">
        <v>20</v>
      </c>
      <c r="X84" s="3">
        <v>10</v>
      </c>
      <c r="Y84" s="3"/>
      <c r="Z84" s="3"/>
      <c r="AA84" s="3" t="s">
        <v>250</v>
      </c>
      <c r="AB84" s="3">
        <v>0.5</v>
      </c>
      <c r="AC84" s="3">
        <v>20</v>
      </c>
      <c r="AD84" s="3">
        <v>10</v>
      </c>
      <c r="AE84" s="3"/>
      <c r="AF84" s="3"/>
      <c r="AG84" s="3">
        <v>7</v>
      </c>
      <c r="AH84" s="3">
        <v>3</v>
      </c>
      <c r="AI84" s="3">
        <v>8</v>
      </c>
      <c r="AJ84" s="3">
        <v>11</v>
      </c>
      <c r="AK84" s="3">
        <v>8</v>
      </c>
      <c r="AL84" s="3">
        <v>11</v>
      </c>
      <c r="AM84" s="3">
        <v>0</v>
      </c>
      <c r="AN84" s="3">
        <v>3</v>
      </c>
      <c r="AO84" s="3">
        <v>0</v>
      </c>
      <c r="AP84" s="3">
        <v>0</v>
      </c>
      <c r="AQ84" s="3">
        <v>0</v>
      </c>
      <c r="AR84" s="3">
        <v>0</v>
      </c>
      <c r="AS84" s="3">
        <v>0</v>
      </c>
      <c r="AT84" s="3">
        <v>0</v>
      </c>
      <c r="AU84" s="3">
        <v>0</v>
      </c>
      <c r="AV84" s="3" t="s">
        <v>250</v>
      </c>
      <c r="AW84" s="3" t="s">
        <v>250</v>
      </c>
      <c r="AX84" s="3" t="s">
        <v>250</v>
      </c>
      <c r="AY84" s="3" t="s">
        <v>250</v>
      </c>
      <c r="AZ84" s="3" t="s">
        <v>250</v>
      </c>
      <c r="BA84" s="3" t="s">
        <v>250</v>
      </c>
      <c r="BB84" s="3" t="s">
        <v>250</v>
      </c>
      <c r="BC84" s="3" t="s">
        <v>250</v>
      </c>
      <c r="BD84" s="3" t="s">
        <v>250</v>
      </c>
      <c r="BE84"/>
      <c r="BF84"/>
      <c r="BG84"/>
      <c r="BH84"/>
      <c r="BI84"/>
      <c r="BJ84"/>
      <c r="BK84"/>
      <c r="BL84"/>
      <c r="BM84"/>
    </row>
    <row r="85" spans="1:65" x14ac:dyDescent="0.25">
      <c r="A85" s="3" t="s">
        <v>3</v>
      </c>
      <c r="B85" s="3" t="s">
        <v>15</v>
      </c>
      <c r="C85" s="3" t="s">
        <v>187</v>
      </c>
      <c r="D85" s="3" t="s">
        <v>713</v>
      </c>
      <c r="E85" s="3" t="s">
        <v>51</v>
      </c>
      <c r="F85" s="3" t="s">
        <v>85</v>
      </c>
      <c r="G85" s="3">
        <v>23</v>
      </c>
      <c r="H85" s="3" t="s">
        <v>57</v>
      </c>
      <c r="I85" s="3" t="s">
        <v>250</v>
      </c>
      <c r="J85" s="3">
        <v>9.9999997764825821E-3</v>
      </c>
      <c r="K85" s="3">
        <v>15</v>
      </c>
      <c r="L85" s="3">
        <v>5</v>
      </c>
      <c r="M85" s="3"/>
      <c r="N85" s="3"/>
      <c r="O85" s="3" t="s">
        <v>250</v>
      </c>
      <c r="P85" s="3">
        <v>0.20000000298023224</v>
      </c>
      <c r="Q85" s="3">
        <v>15</v>
      </c>
      <c r="R85" s="3">
        <v>5</v>
      </c>
      <c r="S85" s="3"/>
      <c r="T85" s="3"/>
      <c r="U85" s="3" t="s">
        <v>250</v>
      </c>
      <c r="V85" s="3">
        <v>0.20000000298023224</v>
      </c>
      <c r="W85" s="3">
        <v>15</v>
      </c>
      <c r="X85" s="3">
        <v>5</v>
      </c>
      <c r="Y85" s="3"/>
      <c r="Z85" s="3"/>
      <c r="AA85" s="3" t="s">
        <v>250</v>
      </c>
      <c r="AB85" s="3">
        <v>0.20000000298023224</v>
      </c>
      <c r="AC85" s="3">
        <v>15</v>
      </c>
      <c r="AD85" s="3">
        <v>5</v>
      </c>
      <c r="AE85" s="3"/>
      <c r="AF85" s="3"/>
      <c r="AG85" s="3">
        <v>4</v>
      </c>
      <c r="AH85" s="3">
        <v>4</v>
      </c>
      <c r="AI85" s="3">
        <v>18</v>
      </c>
      <c r="AJ85" s="3">
        <v>6</v>
      </c>
      <c r="AK85" s="3">
        <v>8</v>
      </c>
      <c r="AL85" s="3">
        <v>16</v>
      </c>
      <c r="AM85" s="3">
        <v>0</v>
      </c>
      <c r="AN85" s="3">
        <v>3</v>
      </c>
      <c r="AO85" s="3">
        <v>0</v>
      </c>
      <c r="AP85" s="3">
        <v>0</v>
      </c>
      <c r="AQ85" s="3">
        <v>0</v>
      </c>
      <c r="AR85" s="3">
        <v>0</v>
      </c>
      <c r="AS85" s="3">
        <v>30</v>
      </c>
      <c r="AT85" s="3">
        <v>29</v>
      </c>
      <c r="AU85" s="3">
        <v>0</v>
      </c>
      <c r="AV85" s="3" t="s">
        <v>250</v>
      </c>
      <c r="AW85" s="3" t="s">
        <v>250</v>
      </c>
      <c r="AX85" s="3" t="s">
        <v>250</v>
      </c>
      <c r="AY85" s="3" t="s">
        <v>250</v>
      </c>
      <c r="AZ85" s="3" t="s">
        <v>250</v>
      </c>
      <c r="BA85" s="3" t="s">
        <v>250</v>
      </c>
      <c r="BB85" s="3" t="s">
        <v>250</v>
      </c>
      <c r="BC85" s="3" t="s">
        <v>250</v>
      </c>
      <c r="BD85" s="3" t="s">
        <v>250</v>
      </c>
      <c r="BE85"/>
      <c r="BF85"/>
      <c r="BG85"/>
      <c r="BH85"/>
      <c r="BI85"/>
      <c r="BJ85"/>
      <c r="BK85"/>
      <c r="BL85"/>
      <c r="BM85"/>
    </row>
    <row r="86" spans="1:65" x14ac:dyDescent="0.25">
      <c r="A86" s="3" t="s">
        <v>3</v>
      </c>
      <c r="B86" s="3" t="s">
        <v>16</v>
      </c>
      <c r="C86" s="3" t="s">
        <v>183</v>
      </c>
      <c r="D86" s="3" t="s">
        <v>184</v>
      </c>
      <c r="E86" s="3" t="s">
        <v>51</v>
      </c>
      <c r="F86" s="3" t="s">
        <v>52</v>
      </c>
      <c r="G86" s="3">
        <v>31</v>
      </c>
      <c r="H86" s="3" t="s">
        <v>53</v>
      </c>
      <c r="I86" s="3" t="s">
        <v>250</v>
      </c>
      <c r="J86" s="3">
        <v>0.10000000149011612</v>
      </c>
      <c r="K86" s="3">
        <v>10</v>
      </c>
      <c r="L86" s="3"/>
      <c r="M86" s="3"/>
      <c r="N86" s="3"/>
      <c r="O86" s="3" t="s">
        <v>250</v>
      </c>
      <c r="P86" s="3">
        <v>0.10000000149011612</v>
      </c>
      <c r="Q86" s="3">
        <v>10</v>
      </c>
      <c r="R86" s="3"/>
      <c r="S86" s="3"/>
      <c r="T86" s="3"/>
      <c r="U86" s="3" t="s">
        <v>250</v>
      </c>
      <c r="V86" s="3">
        <v>0.20000000298023224</v>
      </c>
      <c r="W86" s="3">
        <v>15</v>
      </c>
      <c r="X86" s="3"/>
      <c r="Y86" s="3"/>
      <c r="Z86" s="3"/>
      <c r="AA86" s="3" t="s">
        <v>250</v>
      </c>
      <c r="AB86" s="3">
        <v>0.10000000149011612</v>
      </c>
      <c r="AC86" s="3">
        <v>10</v>
      </c>
      <c r="AD86" s="3"/>
      <c r="AE86" s="3"/>
      <c r="AF86" s="3"/>
      <c r="AG86" s="3">
        <v>5</v>
      </c>
      <c r="AH86" s="3">
        <v>7</v>
      </c>
      <c r="AI86" s="3">
        <v>16</v>
      </c>
      <c r="AJ86" s="3">
        <v>18</v>
      </c>
      <c r="AK86" s="3">
        <v>6</v>
      </c>
      <c r="AL86" s="3">
        <v>13</v>
      </c>
      <c r="AM86" s="3">
        <v>4</v>
      </c>
      <c r="AN86" s="3">
        <v>1</v>
      </c>
      <c r="AO86" s="3">
        <v>0</v>
      </c>
      <c r="AP86" s="3">
        <v>0</v>
      </c>
      <c r="AQ86" s="3">
        <v>0</v>
      </c>
      <c r="AR86" s="3">
        <v>0</v>
      </c>
      <c r="AS86" s="3">
        <v>31</v>
      </c>
      <c r="AT86" s="3">
        <v>39</v>
      </c>
      <c r="AU86" s="3">
        <v>0</v>
      </c>
      <c r="AV86" s="3" t="s">
        <v>250</v>
      </c>
      <c r="AW86" s="3" t="s">
        <v>250</v>
      </c>
      <c r="AX86" s="3" t="s">
        <v>250</v>
      </c>
      <c r="AY86" s="3" t="s">
        <v>250</v>
      </c>
      <c r="AZ86" s="3" t="s">
        <v>250</v>
      </c>
      <c r="BA86" s="3" t="s">
        <v>250</v>
      </c>
      <c r="BB86" s="3" t="s">
        <v>250</v>
      </c>
      <c r="BC86" s="3" t="s">
        <v>250</v>
      </c>
      <c r="BD86" s="3" t="s">
        <v>250</v>
      </c>
      <c r="BE86"/>
      <c r="BF86"/>
      <c r="BG86"/>
      <c r="BH86"/>
      <c r="BI86"/>
      <c r="BJ86"/>
      <c r="BK86"/>
      <c r="BL86"/>
      <c r="BM86"/>
    </row>
    <row r="87" spans="1:65" x14ac:dyDescent="0.25">
      <c r="A87" s="3" t="s">
        <v>3</v>
      </c>
      <c r="B87" s="3" t="s">
        <v>15</v>
      </c>
      <c r="C87" s="3" t="s">
        <v>181</v>
      </c>
      <c r="D87" s="3" t="s">
        <v>182</v>
      </c>
      <c r="E87" s="3" t="s">
        <v>51</v>
      </c>
      <c r="F87" s="3" t="s">
        <v>52</v>
      </c>
      <c r="G87" s="3">
        <v>31</v>
      </c>
      <c r="H87" s="3" t="s">
        <v>57</v>
      </c>
      <c r="I87" s="3" t="s">
        <v>54</v>
      </c>
      <c r="J87" s="3">
        <v>0</v>
      </c>
      <c r="K87" s="3"/>
      <c r="L87" s="3"/>
      <c r="M87" s="3"/>
      <c r="N87" s="3"/>
      <c r="O87" s="3" t="s">
        <v>250</v>
      </c>
      <c r="P87" s="3">
        <v>0.10000000149011612</v>
      </c>
      <c r="Q87" s="3">
        <v>10</v>
      </c>
      <c r="R87" s="3">
        <v>5</v>
      </c>
      <c r="S87" s="3"/>
      <c r="T87" s="3"/>
      <c r="U87" s="3" t="s">
        <v>250</v>
      </c>
      <c r="V87" s="3">
        <v>0.30000001192092896</v>
      </c>
      <c r="W87" s="3">
        <v>15</v>
      </c>
      <c r="X87" s="3">
        <v>5</v>
      </c>
      <c r="Y87" s="3"/>
      <c r="Z87" s="3"/>
      <c r="AA87" s="3" t="s">
        <v>250</v>
      </c>
      <c r="AB87" s="3">
        <v>0.30000001192092896</v>
      </c>
      <c r="AC87" s="3">
        <v>15</v>
      </c>
      <c r="AD87" s="3">
        <v>5</v>
      </c>
      <c r="AE87" s="3"/>
      <c r="AF87" s="3"/>
      <c r="AG87" s="3">
        <v>7</v>
      </c>
      <c r="AH87" s="3">
        <v>7</v>
      </c>
      <c r="AI87" s="3">
        <v>16</v>
      </c>
      <c r="AJ87" s="3">
        <v>20</v>
      </c>
      <c r="AK87" s="3">
        <v>10</v>
      </c>
      <c r="AL87" s="3">
        <v>6</v>
      </c>
      <c r="AM87" s="3">
        <v>5</v>
      </c>
      <c r="AN87" s="3">
        <v>4</v>
      </c>
      <c r="AO87" s="3">
        <v>0</v>
      </c>
      <c r="AP87" s="3">
        <v>3</v>
      </c>
      <c r="AQ87" s="3">
        <v>0</v>
      </c>
      <c r="AR87" s="3">
        <v>0</v>
      </c>
      <c r="AS87" s="3">
        <v>37</v>
      </c>
      <c r="AT87" s="3">
        <v>38</v>
      </c>
      <c r="AU87" s="3">
        <v>3</v>
      </c>
      <c r="AV87" s="3" t="s">
        <v>54</v>
      </c>
      <c r="AW87" s="3" t="s">
        <v>54</v>
      </c>
      <c r="AX87" s="3" t="s">
        <v>54</v>
      </c>
      <c r="AY87" s="3" t="s">
        <v>54</v>
      </c>
      <c r="AZ87" s="3" t="s">
        <v>54</v>
      </c>
      <c r="BA87" s="3" t="s">
        <v>54</v>
      </c>
      <c r="BB87" s="3" t="s">
        <v>54</v>
      </c>
      <c r="BC87" s="3" t="s">
        <v>54</v>
      </c>
      <c r="BD87" s="3" t="s">
        <v>250</v>
      </c>
      <c r="BE87"/>
      <c r="BF87"/>
      <c r="BG87"/>
      <c r="BH87"/>
      <c r="BI87"/>
      <c r="BJ87"/>
      <c r="BK87"/>
      <c r="BL87"/>
      <c r="BM87"/>
    </row>
    <row r="88" spans="1:65" x14ac:dyDescent="0.25">
      <c r="A88" s="3" t="s">
        <v>0</v>
      </c>
      <c r="B88" s="3" t="s">
        <v>10</v>
      </c>
      <c r="C88" s="3" t="s">
        <v>92</v>
      </c>
      <c r="D88" s="3" t="s">
        <v>93</v>
      </c>
      <c r="E88" s="3" t="s">
        <v>51</v>
      </c>
      <c r="F88" s="3" t="s">
        <v>52</v>
      </c>
      <c r="G88" s="3">
        <v>83</v>
      </c>
      <c r="H88" s="3" t="s">
        <v>57</v>
      </c>
      <c r="I88" s="3" t="s">
        <v>54</v>
      </c>
      <c r="J88" s="3">
        <v>0</v>
      </c>
      <c r="K88" s="3">
        <v>3</v>
      </c>
      <c r="L88" s="3"/>
      <c r="M88" s="3"/>
      <c r="N88" s="3"/>
      <c r="O88" s="3" t="s">
        <v>54</v>
      </c>
      <c r="P88" s="3"/>
      <c r="Q88" s="3">
        <v>10</v>
      </c>
      <c r="R88" s="3"/>
      <c r="S88" s="3"/>
      <c r="T88" s="3"/>
      <c r="U88" s="3" t="s">
        <v>54</v>
      </c>
      <c r="V88" s="3">
        <v>1</v>
      </c>
      <c r="W88" s="3">
        <v>20</v>
      </c>
      <c r="X88" s="3">
        <v>10</v>
      </c>
      <c r="Y88" s="3"/>
      <c r="Z88" s="3"/>
      <c r="AA88" s="3" t="s">
        <v>54</v>
      </c>
      <c r="AB88" s="3">
        <v>1</v>
      </c>
      <c r="AC88" s="3">
        <v>20</v>
      </c>
      <c r="AD88" s="3"/>
      <c r="AE88" s="3"/>
      <c r="AF88" s="3"/>
      <c r="AG88" s="3">
        <v>7</v>
      </c>
      <c r="AH88" s="3">
        <v>6</v>
      </c>
      <c r="AI88" s="3">
        <v>31</v>
      </c>
      <c r="AJ88" s="3">
        <v>23</v>
      </c>
      <c r="AK88" s="3">
        <v>32</v>
      </c>
      <c r="AL88" s="3">
        <v>38</v>
      </c>
      <c r="AM88" s="3">
        <v>12</v>
      </c>
      <c r="AN88" s="3">
        <v>30</v>
      </c>
      <c r="AO88" s="3">
        <v>2</v>
      </c>
      <c r="AP88" s="3">
        <v>54</v>
      </c>
      <c r="AQ88" s="3">
        <v>70</v>
      </c>
      <c r="AR88" s="3">
        <v>42</v>
      </c>
      <c r="AS88" s="3">
        <v>84</v>
      </c>
      <c r="AT88" s="3">
        <v>69</v>
      </c>
      <c r="AU88" s="3">
        <v>153</v>
      </c>
      <c r="AV88" s="3" t="s">
        <v>250</v>
      </c>
      <c r="AW88" s="3" t="s">
        <v>250</v>
      </c>
      <c r="AX88" s="3" t="s">
        <v>250</v>
      </c>
      <c r="AY88" s="3" t="s">
        <v>250</v>
      </c>
      <c r="AZ88" s="3" t="s">
        <v>250</v>
      </c>
      <c r="BA88" s="3" t="s">
        <v>250</v>
      </c>
      <c r="BB88" s="3" t="s">
        <v>250</v>
      </c>
      <c r="BC88" s="3" t="s">
        <v>250</v>
      </c>
      <c r="BD88" s="3" t="s">
        <v>250</v>
      </c>
      <c r="BE88"/>
      <c r="BF88"/>
      <c r="BG88"/>
      <c r="BH88"/>
      <c r="BI88"/>
      <c r="BJ88"/>
      <c r="BK88"/>
      <c r="BL88"/>
      <c r="BM88"/>
    </row>
    <row r="89" spans="1:65" x14ac:dyDescent="0.25">
      <c r="A89" s="3" t="s">
        <v>0</v>
      </c>
      <c r="B89" s="3" t="s">
        <v>8</v>
      </c>
      <c r="C89" s="3" t="s">
        <v>76</v>
      </c>
      <c r="D89" s="3" t="s">
        <v>77</v>
      </c>
      <c r="E89" s="3" t="s">
        <v>51</v>
      </c>
      <c r="F89" s="3" t="s">
        <v>52</v>
      </c>
      <c r="G89" s="3">
        <v>29</v>
      </c>
      <c r="H89" s="3" t="s">
        <v>57</v>
      </c>
      <c r="I89" s="3" t="s">
        <v>54</v>
      </c>
      <c r="J89" s="3">
        <v>0</v>
      </c>
      <c r="K89" s="3">
        <v>5</v>
      </c>
      <c r="L89" s="3"/>
      <c r="M89" s="3"/>
      <c r="N89" s="3"/>
      <c r="O89" s="3" t="s">
        <v>54</v>
      </c>
      <c r="P89" s="3">
        <v>1</v>
      </c>
      <c r="Q89" s="3">
        <v>20</v>
      </c>
      <c r="R89" s="3"/>
      <c r="S89" s="3"/>
      <c r="T89" s="3"/>
      <c r="U89" s="3" t="s">
        <v>54</v>
      </c>
      <c r="V89" s="3">
        <v>1</v>
      </c>
      <c r="W89" s="3">
        <v>20</v>
      </c>
      <c r="X89" s="3"/>
      <c r="Y89" s="3"/>
      <c r="Z89" s="3"/>
      <c r="AA89" s="3" t="s">
        <v>250</v>
      </c>
      <c r="AB89" s="3">
        <v>1</v>
      </c>
      <c r="AC89" s="3">
        <v>20</v>
      </c>
      <c r="AD89" s="3"/>
      <c r="AE89" s="3"/>
      <c r="AF89" s="3"/>
      <c r="AG89" s="3">
        <v>5</v>
      </c>
      <c r="AH89" s="3">
        <v>4</v>
      </c>
      <c r="AI89" s="3">
        <v>14</v>
      </c>
      <c r="AJ89" s="3">
        <v>15</v>
      </c>
      <c r="AK89" s="3">
        <v>10</v>
      </c>
      <c r="AL89" s="3">
        <v>18</v>
      </c>
      <c r="AM89" s="3">
        <v>14</v>
      </c>
      <c r="AN89" s="3">
        <v>19</v>
      </c>
      <c r="AO89" s="3">
        <v>0</v>
      </c>
      <c r="AP89" s="3">
        <v>0</v>
      </c>
      <c r="AQ89" s="3">
        <v>0</v>
      </c>
      <c r="AR89" s="3">
        <v>0</v>
      </c>
      <c r="AS89" s="3">
        <v>43</v>
      </c>
      <c r="AT89" s="3">
        <v>56</v>
      </c>
      <c r="AU89" s="3">
        <v>0</v>
      </c>
      <c r="AV89" s="3" t="s">
        <v>250</v>
      </c>
      <c r="AW89" s="3" t="s">
        <v>250</v>
      </c>
      <c r="AX89" s="3" t="s">
        <v>250</v>
      </c>
      <c r="AY89" s="3" t="s">
        <v>250</v>
      </c>
      <c r="AZ89" s="3" t="s">
        <v>250</v>
      </c>
      <c r="BA89" s="3" t="s">
        <v>250</v>
      </c>
      <c r="BB89" s="3" t="s">
        <v>250</v>
      </c>
      <c r="BC89" s="3" t="s">
        <v>250</v>
      </c>
      <c r="BD89" s="3" t="s">
        <v>250</v>
      </c>
      <c r="BE89"/>
      <c r="BF89"/>
      <c r="BG89"/>
      <c r="BH89"/>
      <c r="BI89"/>
      <c r="BJ89"/>
      <c r="BK89"/>
      <c r="BL89"/>
      <c r="BM89"/>
    </row>
    <row r="90" spans="1:65" x14ac:dyDescent="0.25">
      <c r="A90" s="3" t="s">
        <v>3</v>
      </c>
      <c r="B90" s="3" t="s">
        <v>15</v>
      </c>
      <c r="C90" s="3" t="s">
        <v>507</v>
      </c>
      <c r="D90" s="3" t="s">
        <v>508</v>
      </c>
      <c r="E90" s="3" t="s">
        <v>51</v>
      </c>
      <c r="F90" s="3" t="s">
        <v>78</v>
      </c>
      <c r="G90" s="3">
        <v>49</v>
      </c>
      <c r="H90" s="3" t="s">
        <v>57</v>
      </c>
      <c r="I90" s="3" t="s">
        <v>54</v>
      </c>
      <c r="J90" s="3">
        <v>0</v>
      </c>
      <c r="K90" s="3">
        <v>5</v>
      </c>
      <c r="L90" s="3"/>
      <c r="M90" s="3"/>
      <c r="N90" s="3"/>
      <c r="O90" s="3" t="s">
        <v>54</v>
      </c>
      <c r="P90" s="3">
        <v>0</v>
      </c>
      <c r="Q90" s="3"/>
      <c r="R90" s="3"/>
      <c r="S90" s="3"/>
      <c r="T90" s="3"/>
      <c r="U90" s="3" t="s">
        <v>250</v>
      </c>
      <c r="V90" s="3">
        <v>1</v>
      </c>
      <c r="W90" s="3">
        <v>20</v>
      </c>
      <c r="X90" s="3">
        <v>5</v>
      </c>
      <c r="Y90" s="3"/>
      <c r="Z90" s="3"/>
      <c r="AA90" s="3" t="s">
        <v>250</v>
      </c>
      <c r="AB90" s="3">
        <v>1</v>
      </c>
      <c r="AC90" s="3">
        <v>20</v>
      </c>
      <c r="AD90" s="3">
        <v>5</v>
      </c>
      <c r="AE90" s="3"/>
      <c r="AF90" s="3"/>
      <c r="AG90" s="3">
        <v>18</v>
      </c>
      <c r="AH90" s="3">
        <v>13</v>
      </c>
      <c r="AI90" s="3">
        <v>31</v>
      </c>
      <c r="AJ90" s="3">
        <v>26</v>
      </c>
      <c r="AK90" s="3">
        <v>14</v>
      </c>
      <c r="AL90" s="3">
        <v>18</v>
      </c>
      <c r="AM90" s="3">
        <v>0</v>
      </c>
      <c r="AN90" s="3">
        <v>5</v>
      </c>
      <c r="AO90" s="3">
        <v>0</v>
      </c>
      <c r="AP90" s="3">
        <v>0</v>
      </c>
      <c r="AQ90" s="3">
        <v>0</v>
      </c>
      <c r="AR90" s="3">
        <v>0</v>
      </c>
      <c r="AS90" s="3">
        <v>0</v>
      </c>
      <c r="AT90" s="3">
        <v>0</v>
      </c>
      <c r="AU90" s="3">
        <v>0</v>
      </c>
      <c r="AV90" s="3" t="s">
        <v>250</v>
      </c>
      <c r="AW90" s="3" t="s">
        <v>250</v>
      </c>
      <c r="AX90" s="3" t="s">
        <v>250</v>
      </c>
      <c r="AY90" s="3" t="s">
        <v>250</v>
      </c>
      <c r="AZ90" s="3" t="s">
        <v>250</v>
      </c>
      <c r="BA90" s="3" t="s">
        <v>250</v>
      </c>
      <c r="BB90" s="3" t="s">
        <v>250</v>
      </c>
      <c r="BC90" s="3" t="s">
        <v>250</v>
      </c>
      <c r="BD90" s="3" t="s">
        <v>250</v>
      </c>
      <c r="BE90"/>
      <c r="BF90"/>
      <c r="BG90"/>
      <c r="BH90"/>
      <c r="BI90"/>
      <c r="BJ90"/>
      <c r="BK90"/>
      <c r="BL90"/>
      <c r="BM90"/>
    </row>
    <row r="91" spans="1:65" x14ac:dyDescent="0.25">
      <c r="A91" s="3" t="s">
        <v>0</v>
      </c>
      <c r="B91" s="3" t="s">
        <v>8</v>
      </c>
      <c r="C91" s="3" t="s">
        <v>79</v>
      </c>
      <c r="D91" s="3" t="s">
        <v>80</v>
      </c>
      <c r="E91" s="3" t="s">
        <v>51</v>
      </c>
      <c r="F91" s="3" t="s">
        <v>85</v>
      </c>
      <c r="G91" s="3">
        <v>50</v>
      </c>
      <c r="H91" s="3" t="s">
        <v>57</v>
      </c>
      <c r="I91" s="3" t="s">
        <v>54</v>
      </c>
      <c r="J91" s="3">
        <v>0</v>
      </c>
      <c r="K91" s="3">
        <v>5</v>
      </c>
      <c r="L91" s="3"/>
      <c r="M91" s="3"/>
      <c r="N91" s="3"/>
      <c r="O91" s="3" t="s">
        <v>250</v>
      </c>
      <c r="P91" s="3">
        <v>1</v>
      </c>
      <c r="Q91" s="3">
        <v>15</v>
      </c>
      <c r="R91" s="3"/>
      <c r="S91" s="3"/>
      <c r="T91" s="3"/>
      <c r="U91" s="3" t="s">
        <v>250</v>
      </c>
      <c r="V91" s="3">
        <v>1</v>
      </c>
      <c r="W91" s="3">
        <v>15</v>
      </c>
      <c r="X91" s="3"/>
      <c r="Y91" s="3"/>
      <c r="Z91" s="3"/>
      <c r="AA91" s="3" t="s">
        <v>250</v>
      </c>
      <c r="AB91" s="3">
        <v>1</v>
      </c>
      <c r="AC91" s="3">
        <v>15</v>
      </c>
      <c r="AD91" s="3"/>
      <c r="AE91" s="3"/>
      <c r="AF91" s="3"/>
      <c r="AG91" s="3">
        <v>15</v>
      </c>
      <c r="AH91" s="3">
        <v>28</v>
      </c>
      <c r="AI91" s="3">
        <v>18</v>
      </c>
      <c r="AJ91" s="3">
        <v>31</v>
      </c>
      <c r="AK91" s="3">
        <v>20</v>
      </c>
      <c r="AL91" s="3">
        <v>19</v>
      </c>
      <c r="AM91" s="3">
        <v>6</v>
      </c>
      <c r="AN91" s="3">
        <v>11</v>
      </c>
      <c r="AO91" s="3">
        <v>0</v>
      </c>
      <c r="AP91" s="3">
        <v>0</v>
      </c>
      <c r="AQ91" s="3">
        <v>0</v>
      </c>
      <c r="AR91" s="3">
        <v>0</v>
      </c>
      <c r="AS91" s="3">
        <v>59</v>
      </c>
      <c r="AT91" s="3">
        <v>89</v>
      </c>
      <c r="AU91" s="3">
        <v>0</v>
      </c>
      <c r="AV91" s="3" t="s">
        <v>250</v>
      </c>
      <c r="AW91" s="3" t="s">
        <v>250</v>
      </c>
      <c r="AX91" s="3" t="s">
        <v>250</v>
      </c>
      <c r="AY91" s="3" t="s">
        <v>250</v>
      </c>
      <c r="AZ91" s="3" t="s">
        <v>250</v>
      </c>
      <c r="BA91" s="3" t="s">
        <v>250</v>
      </c>
      <c r="BB91" s="3" t="s">
        <v>250</v>
      </c>
      <c r="BC91" s="3" t="s">
        <v>250</v>
      </c>
      <c r="BD91" s="3" t="s">
        <v>250</v>
      </c>
      <c r="BE91"/>
      <c r="BF91"/>
      <c r="BG91"/>
      <c r="BH91"/>
      <c r="BI91"/>
      <c r="BJ91"/>
      <c r="BK91"/>
      <c r="BL91"/>
      <c r="BM91"/>
    </row>
    <row r="92" spans="1:65" x14ac:dyDescent="0.25">
      <c r="A92" s="3" t="s">
        <v>0</v>
      </c>
      <c r="B92" s="3" t="s">
        <v>7</v>
      </c>
      <c r="C92" s="3" t="s">
        <v>63</v>
      </c>
      <c r="D92" s="3" t="s">
        <v>64</v>
      </c>
      <c r="E92" s="3" t="s">
        <v>51</v>
      </c>
      <c r="F92" s="3" t="s">
        <v>52</v>
      </c>
      <c r="G92" s="3">
        <v>43</v>
      </c>
      <c r="H92" s="3" t="s">
        <v>57</v>
      </c>
      <c r="I92" s="3" t="s">
        <v>54</v>
      </c>
      <c r="J92" s="3">
        <v>0</v>
      </c>
      <c r="K92" s="3"/>
      <c r="L92" s="3">
        <v>5</v>
      </c>
      <c r="M92" s="3"/>
      <c r="N92" s="3"/>
      <c r="O92" s="3" t="s">
        <v>54</v>
      </c>
      <c r="P92" s="3">
        <v>1</v>
      </c>
      <c r="Q92" s="3">
        <v>15</v>
      </c>
      <c r="R92" s="3">
        <v>5</v>
      </c>
      <c r="S92" s="3"/>
      <c r="T92" s="3"/>
      <c r="U92" s="3" t="s">
        <v>54</v>
      </c>
      <c r="V92" s="3">
        <v>1</v>
      </c>
      <c r="W92" s="3">
        <v>15</v>
      </c>
      <c r="X92" s="3">
        <v>5</v>
      </c>
      <c r="Y92" s="3"/>
      <c r="Z92" s="3"/>
      <c r="AA92" s="3" t="s">
        <v>54</v>
      </c>
      <c r="AB92" s="3">
        <v>1</v>
      </c>
      <c r="AC92" s="3">
        <v>15</v>
      </c>
      <c r="AD92" s="3">
        <v>5</v>
      </c>
      <c r="AE92" s="3"/>
      <c r="AF92" s="3"/>
      <c r="AG92" s="3">
        <v>6</v>
      </c>
      <c r="AH92" s="3">
        <v>9</v>
      </c>
      <c r="AI92" s="3">
        <v>24</v>
      </c>
      <c r="AJ92" s="3">
        <v>26</v>
      </c>
      <c r="AK92" s="3">
        <v>7</v>
      </c>
      <c r="AL92" s="3">
        <v>13</v>
      </c>
      <c r="AM92" s="3">
        <v>2</v>
      </c>
      <c r="AN92" s="3">
        <v>9</v>
      </c>
      <c r="AO92" s="3">
        <v>4</v>
      </c>
      <c r="AP92" s="3">
        <v>0</v>
      </c>
      <c r="AQ92" s="3">
        <v>0</v>
      </c>
      <c r="AR92" s="3">
        <v>0</v>
      </c>
      <c r="AS92" s="3">
        <v>39</v>
      </c>
      <c r="AT92" s="3">
        <v>57</v>
      </c>
      <c r="AU92" s="3">
        <v>0</v>
      </c>
      <c r="AV92" s="3" t="s">
        <v>250</v>
      </c>
      <c r="AW92" s="3" t="s">
        <v>250</v>
      </c>
      <c r="AX92" s="3" t="s">
        <v>250</v>
      </c>
      <c r="AY92" s="3" t="s">
        <v>250</v>
      </c>
      <c r="AZ92" s="3" t="s">
        <v>250</v>
      </c>
      <c r="BA92" s="3" t="s">
        <v>250</v>
      </c>
      <c r="BB92" s="3" t="s">
        <v>250</v>
      </c>
      <c r="BC92" s="3" t="s">
        <v>250</v>
      </c>
      <c r="BD92" s="3" t="s">
        <v>250</v>
      </c>
      <c r="BE92"/>
      <c r="BF92"/>
      <c r="BG92"/>
      <c r="BH92"/>
      <c r="BI92"/>
      <c r="BJ92"/>
      <c r="BK92"/>
      <c r="BL92"/>
      <c r="BM92"/>
    </row>
    <row r="93" spans="1:65" x14ac:dyDescent="0.25">
      <c r="A93" s="3" t="s">
        <v>0</v>
      </c>
      <c r="B93" s="3" t="s">
        <v>7</v>
      </c>
      <c r="C93" s="3" t="s">
        <v>86</v>
      </c>
      <c r="D93" s="3" t="s">
        <v>87</v>
      </c>
      <c r="E93" s="3" t="s">
        <v>51</v>
      </c>
      <c r="F93" s="3" t="s">
        <v>52</v>
      </c>
      <c r="G93" s="3">
        <v>652</v>
      </c>
      <c r="H93" s="3" t="s">
        <v>57</v>
      </c>
      <c r="I93" s="3" t="s">
        <v>54</v>
      </c>
      <c r="J93" s="3"/>
      <c r="K93" s="3">
        <v>10</v>
      </c>
      <c r="L93" s="3"/>
      <c r="M93" s="3"/>
      <c r="N93" s="3"/>
      <c r="O93" s="3" t="s">
        <v>54</v>
      </c>
      <c r="P93" s="3">
        <v>0</v>
      </c>
      <c r="Q93" s="3">
        <v>5</v>
      </c>
      <c r="R93" s="3"/>
      <c r="S93" s="3"/>
      <c r="T93" s="3"/>
      <c r="U93" s="3" t="s">
        <v>250</v>
      </c>
      <c r="V93" s="3">
        <v>0</v>
      </c>
      <c r="W93" s="3">
        <v>5</v>
      </c>
      <c r="X93" s="3"/>
      <c r="Y93" s="3"/>
      <c r="Z93" s="3"/>
      <c r="AA93" s="3" t="s">
        <v>250</v>
      </c>
      <c r="AB93" s="3">
        <v>0</v>
      </c>
      <c r="AC93" s="3">
        <v>3</v>
      </c>
      <c r="AD93" s="3"/>
      <c r="AE93" s="3"/>
      <c r="AF93" s="3"/>
      <c r="AG93" s="3">
        <v>51</v>
      </c>
      <c r="AH93" s="3">
        <v>48</v>
      </c>
      <c r="AI93" s="3">
        <v>271</v>
      </c>
      <c r="AJ93" s="3">
        <v>239</v>
      </c>
      <c r="AK93" s="3">
        <v>162</v>
      </c>
      <c r="AL93" s="3">
        <v>153</v>
      </c>
      <c r="AM93" s="3">
        <v>40</v>
      </c>
      <c r="AN93" s="3">
        <v>66</v>
      </c>
      <c r="AO93" s="3">
        <v>5</v>
      </c>
      <c r="AP93" s="3">
        <v>0</v>
      </c>
      <c r="AQ93" s="3">
        <v>0</v>
      </c>
      <c r="AR93" s="3">
        <v>0</v>
      </c>
      <c r="AS93" s="3">
        <v>525</v>
      </c>
      <c r="AT93" s="3">
        <v>506</v>
      </c>
      <c r="AU93" s="3">
        <v>0</v>
      </c>
      <c r="AV93" s="3" t="s">
        <v>54</v>
      </c>
      <c r="AW93" s="3" t="s">
        <v>54</v>
      </c>
      <c r="AX93" s="3" t="s">
        <v>54</v>
      </c>
      <c r="AY93" s="3" t="s">
        <v>250</v>
      </c>
      <c r="AZ93" s="3" t="s">
        <v>250</v>
      </c>
      <c r="BA93" s="3" t="s">
        <v>250</v>
      </c>
      <c r="BB93" s="3" t="s">
        <v>54</v>
      </c>
      <c r="BC93" s="3" t="s">
        <v>250</v>
      </c>
      <c r="BD93" s="3" t="s">
        <v>250</v>
      </c>
      <c r="BE93"/>
      <c r="BF93"/>
      <c r="BG93"/>
      <c r="BH93"/>
      <c r="BI93"/>
      <c r="BJ93"/>
      <c r="BK93"/>
      <c r="BL93"/>
      <c r="BM93"/>
    </row>
    <row r="94" spans="1:65" x14ac:dyDescent="0.25">
      <c r="A94" s="3" t="s">
        <v>0</v>
      </c>
      <c r="B94" s="3" t="s">
        <v>7</v>
      </c>
      <c r="C94" s="3" t="s">
        <v>96</v>
      </c>
      <c r="D94" s="3" t="s">
        <v>97</v>
      </c>
      <c r="E94" s="3" t="s">
        <v>51</v>
      </c>
      <c r="F94" s="3" t="s">
        <v>85</v>
      </c>
      <c r="G94" s="3">
        <v>12</v>
      </c>
      <c r="H94" s="3" t="s">
        <v>53</v>
      </c>
      <c r="I94" s="3" t="s">
        <v>54</v>
      </c>
      <c r="J94" s="3"/>
      <c r="K94" s="3">
        <v>5</v>
      </c>
      <c r="L94" s="3"/>
      <c r="M94" s="3"/>
      <c r="N94" s="3"/>
      <c r="O94" s="3" t="s">
        <v>54</v>
      </c>
      <c r="P94" s="3">
        <v>2</v>
      </c>
      <c r="Q94" s="3"/>
      <c r="R94" s="3">
        <v>15</v>
      </c>
      <c r="S94" s="3"/>
      <c r="T94" s="3"/>
      <c r="U94" s="3" t="s">
        <v>54</v>
      </c>
      <c r="V94" s="3">
        <v>2</v>
      </c>
      <c r="W94" s="3"/>
      <c r="X94" s="3">
        <v>15</v>
      </c>
      <c r="Y94" s="3"/>
      <c r="Z94" s="3"/>
      <c r="AA94" s="3" t="s">
        <v>54</v>
      </c>
      <c r="AB94" s="3">
        <v>2</v>
      </c>
      <c r="AC94" s="3"/>
      <c r="AD94" s="3">
        <v>15</v>
      </c>
      <c r="AE94" s="3"/>
      <c r="AF94" s="3"/>
      <c r="AG94" s="3">
        <v>1</v>
      </c>
      <c r="AH94" s="3">
        <v>1</v>
      </c>
      <c r="AI94" s="3">
        <v>7</v>
      </c>
      <c r="AJ94" s="3">
        <v>9</v>
      </c>
      <c r="AK94" s="3">
        <v>4</v>
      </c>
      <c r="AL94" s="3">
        <v>3</v>
      </c>
      <c r="AM94" s="3">
        <v>1</v>
      </c>
      <c r="AN94" s="3">
        <v>3</v>
      </c>
      <c r="AO94" s="3">
        <v>0</v>
      </c>
      <c r="AP94" s="3">
        <v>0</v>
      </c>
      <c r="AQ94" s="3">
        <v>0</v>
      </c>
      <c r="AR94" s="3">
        <v>0</v>
      </c>
      <c r="AS94" s="3">
        <v>13</v>
      </c>
      <c r="AT94" s="3">
        <v>16</v>
      </c>
      <c r="AU94" s="3">
        <v>0</v>
      </c>
      <c r="AV94" s="3" t="s">
        <v>250</v>
      </c>
      <c r="AW94" s="3" t="s">
        <v>250</v>
      </c>
      <c r="AX94" s="3" t="s">
        <v>250</v>
      </c>
      <c r="AY94" s="3" t="s">
        <v>250</v>
      </c>
      <c r="AZ94" s="3" t="s">
        <v>250</v>
      </c>
      <c r="BA94" s="3" t="s">
        <v>250</v>
      </c>
      <c r="BB94" s="3" t="s">
        <v>250</v>
      </c>
      <c r="BC94" s="3" t="s">
        <v>250</v>
      </c>
      <c r="BD94" s="3" t="s">
        <v>250</v>
      </c>
      <c r="BE94"/>
      <c r="BF94"/>
      <c r="BG94"/>
      <c r="BH94"/>
      <c r="BI94"/>
      <c r="BJ94"/>
      <c r="BK94"/>
      <c r="BL94"/>
      <c r="BM94"/>
    </row>
    <row r="95" spans="1:65" x14ac:dyDescent="0.25">
      <c r="A95" s="3" t="s">
        <v>0</v>
      </c>
      <c r="B95" s="3" t="s">
        <v>7</v>
      </c>
      <c r="C95" s="3" t="s">
        <v>83</v>
      </c>
      <c r="D95" s="3" t="s">
        <v>84</v>
      </c>
      <c r="E95" s="3" t="s">
        <v>51</v>
      </c>
      <c r="F95" s="3" t="s">
        <v>78</v>
      </c>
      <c r="G95" s="3">
        <v>157</v>
      </c>
      <c r="H95" s="3" t="s">
        <v>57</v>
      </c>
      <c r="I95" s="3" t="s">
        <v>54</v>
      </c>
      <c r="J95" s="3">
        <v>0</v>
      </c>
      <c r="K95" s="3">
        <v>5</v>
      </c>
      <c r="L95" s="3"/>
      <c r="M95" s="3"/>
      <c r="N95" s="3"/>
      <c r="O95" s="3" t="s">
        <v>54</v>
      </c>
      <c r="P95" s="3">
        <v>0</v>
      </c>
      <c r="Q95" s="3">
        <v>5</v>
      </c>
      <c r="R95" s="3"/>
      <c r="S95" s="3"/>
      <c r="T95" s="3"/>
      <c r="U95" s="3" t="s">
        <v>250</v>
      </c>
      <c r="V95" s="3">
        <v>0</v>
      </c>
      <c r="W95" s="3"/>
      <c r="X95" s="3"/>
      <c r="Y95" s="3"/>
      <c r="Z95" s="3"/>
      <c r="AA95" s="3" t="s">
        <v>250</v>
      </c>
      <c r="AB95" s="3">
        <v>0</v>
      </c>
      <c r="AC95" s="3"/>
      <c r="AD95" s="3"/>
      <c r="AE95" s="3"/>
      <c r="AF95" s="3"/>
      <c r="AG95" s="3">
        <v>20</v>
      </c>
      <c r="AH95" s="3">
        <v>28</v>
      </c>
      <c r="AI95" s="3">
        <v>39</v>
      </c>
      <c r="AJ95" s="3">
        <v>41</v>
      </c>
      <c r="AK95" s="3">
        <v>36</v>
      </c>
      <c r="AL95" s="3">
        <v>40</v>
      </c>
      <c r="AM95" s="3">
        <v>31</v>
      </c>
      <c r="AN95" s="3">
        <v>39</v>
      </c>
      <c r="AO95" s="3">
        <v>4</v>
      </c>
      <c r="AP95" s="3">
        <v>6</v>
      </c>
      <c r="AQ95" s="3">
        <v>0</v>
      </c>
      <c r="AR95" s="3">
        <v>0</v>
      </c>
      <c r="AS95" s="3">
        <v>126</v>
      </c>
      <c r="AT95" s="3">
        <v>148</v>
      </c>
      <c r="AU95" s="3">
        <v>10</v>
      </c>
      <c r="AV95" s="3" t="s">
        <v>250</v>
      </c>
      <c r="AW95" s="3" t="s">
        <v>250</v>
      </c>
      <c r="AX95" s="3" t="s">
        <v>250</v>
      </c>
      <c r="AY95" s="3" t="s">
        <v>250</v>
      </c>
      <c r="AZ95" s="3" t="s">
        <v>250</v>
      </c>
      <c r="BA95" s="3" t="s">
        <v>250</v>
      </c>
      <c r="BB95" s="3" t="s">
        <v>250</v>
      </c>
      <c r="BC95" s="3" t="s">
        <v>250</v>
      </c>
      <c r="BD95" s="3" t="s">
        <v>250</v>
      </c>
      <c r="BE95"/>
      <c r="BF95"/>
      <c r="BG95"/>
      <c r="BH95"/>
      <c r="BI95"/>
      <c r="BJ95"/>
      <c r="BK95"/>
      <c r="BL95"/>
      <c r="BM95"/>
    </row>
    <row r="96" spans="1:65" x14ac:dyDescent="0.25">
      <c r="A96" s="3" t="s">
        <v>0</v>
      </c>
      <c r="B96" s="3" t="s">
        <v>9</v>
      </c>
      <c r="C96" s="3" t="s">
        <v>88</v>
      </c>
      <c r="D96" s="3" t="s">
        <v>89</v>
      </c>
      <c r="E96" s="3" t="s">
        <v>51</v>
      </c>
      <c r="F96" s="3" t="s">
        <v>78</v>
      </c>
      <c r="G96" s="3">
        <v>372</v>
      </c>
      <c r="H96" s="3" t="s">
        <v>57</v>
      </c>
      <c r="I96" s="3" t="s">
        <v>54</v>
      </c>
      <c r="J96" s="3">
        <v>0</v>
      </c>
      <c r="K96" s="3">
        <v>5</v>
      </c>
      <c r="L96" s="3"/>
      <c r="M96" s="3"/>
      <c r="N96" s="3"/>
      <c r="O96" s="3" t="s">
        <v>54</v>
      </c>
      <c r="P96" s="3">
        <v>1</v>
      </c>
      <c r="Q96" s="3">
        <v>5</v>
      </c>
      <c r="R96" s="3"/>
      <c r="S96" s="3"/>
      <c r="T96" s="3"/>
      <c r="U96" s="3" t="s">
        <v>54</v>
      </c>
      <c r="V96" s="3">
        <v>1</v>
      </c>
      <c r="W96" s="3">
        <v>15</v>
      </c>
      <c r="X96" s="3">
        <v>5</v>
      </c>
      <c r="Y96" s="3"/>
      <c r="Z96" s="3"/>
      <c r="AA96" s="3" t="s">
        <v>54</v>
      </c>
      <c r="AB96" s="3">
        <v>1</v>
      </c>
      <c r="AC96" s="3">
        <v>15</v>
      </c>
      <c r="AD96" s="3">
        <v>5</v>
      </c>
      <c r="AE96" s="3"/>
      <c r="AF96" s="3"/>
      <c r="AG96" s="3">
        <v>12</v>
      </c>
      <c r="AH96" s="3">
        <v>11</v>
      </c>
      <c r="AI96" s="3">
        <v>105</v>
      </c>
      <c r="AJ96" s="3">
        <v>185</v>
      </c>
      <c r="AK96" s="3">
        <v>95</v>
      </c>
      <c r="AL96" s="3">
        <v>82</v>
      </c>
      <c r="AM96" s="3">
        <v>52</v>
      </c>
      <c r="AN96" s="3">
        <v>66</v>
      </c>
      <c r="AO96" s="3">
        <v>0</v>
      </c>
      <c r="AP96" s="3">
        <v>0</v>
      </c>
      <c r="AQ96" s="3">
        <v>0</v>
      </c>
      <c r="AR96" s="3">
        <v>0</v>
      </c>
      <c r="AS96" s="3">
        <v>1165</v>
      </c>
      <c r="AT96" s="3">
        <v>344</v>
      </c>
      <c r="AU96" s="3">
        <v>0</v>
      </c>
      <c r="AV96" s="3" t="s">
        <v>250</v>
      </c>
      <c r="AW96" s="3" t="s">
        <v>250</v>
      </c>
      <c r="AX96" s="3" t="s">
        <v>250</v>
      </c>
      <c r="AY96" s="3" t="s">
        <v>250</v>
      </c>
      <c r="AZ96" s="3" t="s">
        <v>250</v>
      </c>
      <c r="BA96" s="3" t="s">
        <v>250</v>
      </c>
      <c r="BB96" s="3" t="s">
        <v>250</v>
      </c>
      <c r="BC96" s="3" t="s">
        <v>250</v>
      </c>
      <c r="BD96" s="3" t="s">
        <v>250</v>
      </c>
      <c r="BE96"/>
      <c r="BF96"/>
      <c r="BG96"/>
      <c r="BH96"/>
      <c r="BI96"/>
      <c r="BJ96"/>
      <c r="BK96"/>
      <c r="BL96"/>
      <c r="BM96"/>
    </row>
    <row r="97" spans="1:65" x14ac:dyDescent="0.25">
      <c r="A97" s="3" t="s">
        <v>0</v>
      </c>
      <c r="B97" s="3" t="s">
        <v>8</v>
      </c>
      <c r="C97" s="3" t="s">
        <v>81</v>
      </c>
      <c r="D97" s="3" t="s">
        <v>82</v>
      </c>
      <c r="E97" s="3" t="s">
        <v>51</v>
      </c>
      <c r="F97" s="3" t="s">
        <v>78</v>
      </c>
      <c r="G97" s="3">
        <v>45</v>
      </c>
      <c r="H97" s="3" t="s">
        <v>57</v>
      </c>
      <c r="I97" s="3" t="s">
        <v>54</v>
      </c>
      <c r="J97" s="3">
        <v>0</v>
      </c>
      <c r="K97" s="3"/>
      <c r="L97" s="3">
        <v>5</v>
      </c>
      <c r="M97" s="3"/>
      <c r="N97" s="3"/>
      <c r="O97" s="3" t="s">
        <v>250</v>
      </c>
      <c r="P97" s="3">
        <v>0</v>
      </c>
      <c r="Q97" s="3"/>
      <c r="R97" s="3"/>
      <c r="S97" s="3"/>
      <c r="T97" s="3"/>
      <c r="U97" s="3" t="s">
        <v>250</v>
      </c>
      <c r="V97" s="3">
        <v>0</v>
      </c>
      <c r="W97" s="3"/>
      <c r="X97" s="3"/>
      <c r="Y97" s="3"/>
      <c r="Z97" s="3"/>
      <c r="AA97" s="3" t="s">
        <v>250</v>
      </c>
      <c r="AB97" s="3">
        <v>0</v>
      </c>
      <c r="AC97" s="3"/>
      <c r="AD97" s="3"/>
      <c r="AE97" s="3"/>
      <c r="AF97" s="3"/>
      <c r="AG97" s="3">
        <v>3</v>
      </c>
      <c r="AH97" s="3">
        <v>3</v>
      </c>
      <c r="AI97" s="3">
        <v>15</v>
      </c>
      <c r="AJ97" s="3">
        <v>18</v>
      </c>
      <c r="AK97" s="3">
        <v>12</v>
      </c>
      <c r="AL97" s="3">
        <v>18</v>
      </c>
      <c r="AM97" s="3">
        <v>13</v>
      </c>
      <c r="AN97" s="3">
        <v>1</v>
      </c>
      <c r="AO97" s="3">
        <v>0</v>
      </c>
      <c r="AP97" s="3">
        <v>0</v>
      </c>
      <c r="AQ97" s="3">
        <v>0</v>
      </c>
      <c r="AR97" s="3">
        <v>0</v>
      </c>
      <c r="AS97" s="3">
        <v>43</v>
      </c>
      <c r="AT97" s="3">
        <v>40</v>
      </c>
      <c r="AU97" s="3">
        <v>0</v>
      </c>
      <c r="AV97" s="3" t="s">
        <v>250</v>
      </c>
      <c r="AW97" s="3" t="s">
        <v>250</v>
      </c>
      <c r="AX97" s="3" t="s">
        <v>250</v>
      </c>
      <c r="AY97" s="3" t="s">
        <v>250</v>
      </c>
      <c r="AZ97" s="3" t="s">
        <v>250</v>
      </c>
      <c r="BA97" s="3" t="s">
        <v>250</v>
      </c>
      <c r="BB97" s="3" t="s">
        <v>250</v>
      </c>
      <c r="BC97" s="3" t="s">
        <v>250</v>
      </c>
      <c r="BD97" s="3" t="s">
        <v>250</v>
      </c>
      <c r="BE97"/>
      <c r="BF97"/>
      <c r="BG97"/>
      <c r="BH97"/>
      <c r="BI97"/>
      <c r="BJ97"/>
      <c r="BK97"/>
      <c r="BL97"/>
      <c r="BM97"/>
    </row>
    <row r="98" spans="1:65" x14ac:dyDescent="0.25">
      <c r="A98" s="3" t="s">
        <v>0</v>
      </c>
      <c r="B98" s="3" t="s">
        <v>6</v>
      </c>
      <c r="C98" s="3" t="s">
        <v>447</v>
      </c>
      <c r="D98" s="3" t="s">
        <v>448</v>
      </c>
      <c r="E98" s="3" t="s">
        <v>51</v>
      </c>
      <c r="F98" s="3" t="s">
        <v>78</v>
      </c>
      <c r="G98" s="3">
        <v>30</v>
      </c>
      <c r="H98" s="3" t="s">
        <v>57</v>
      </c>
      <c r="I98" s="3" t="s">
        <v>54</v>
      </c>
      <c r="J98" s="3">
        <v>0</v>
      </c>
      <c r="K98" s="3"/>
      <c r="L98" s="3"/>
      <c r="M98" s="3"/>
      <c r="N98" s="3"/>
      <c r="O98" s="3" t="s">
        <v>250</v>
      </c>
      <c r="P98" s="3">
        <v>0</v>
      </c>
      <c r="Q98" s="3">
        <v>20</v>
      </c>
      <c r="R98" s="3">
        <v>5</v>
      </c>
      <c r="S98" s="3">
        <v>5</v>
      </c>
      <c r="T98" s="3"/>
      <c r="U98" s="3" t="s">
        <v>250</v>
      </c>
      <c r="V98" s="3">
        <v>5</v>
      </c>
      <c r="W98" s="3">
        <v>120</v>
      </c>
      <c r="X98" s="3">
        <v>30</v>
      </c>
      <c r="Y98" s="3">
        <v>30</v>
      </c>
      <c r="Z98" s="3"/>
      <c r="AA98" s="3" t="s">
        <v>250</v>
      </c>
      <c r="AB98" s="3">
        <v>5</v>
      </c>
      <c r="AC98" s="3">
        <v>120</v>
      </c>
      <c r="AD98" s="3">
        <v>30</v>
      </c>
      <c r="AE98" s="3">
        <v>30</v>
      </c>
      <c r="AF98" s="3"/>
      <c r="AG98" s="3">
        <v>7</v>
      </c>
      <c r="AH98" s="3">
        <v>10</v>
      </c>
      <c r="AI98" s="3">
        <v>13</v>
      </c>
      <c r="AJ98" s="3">
        <v>12</v>
      </c>
      <c r="AK98" s="3">
        <v>5</v>
      </c>
      <c r="AL98" s="3">
        <v>3</v>
      </c>
      <c r="AM98" s="3">
        <v>0</v>
      </c>
      <c r="AN98" s="3">
        <v>1</v>
      </c>
      <c r="AO98" s="3">
        <v>2</v>
      </c>
      <c r="AP98" s="3">
        <v>0</v>
      </c>
      <c r="AQ98" s="3">
        <v>0</v>
      </c>
      <c r="AR98" s="3">
        <v>0</v>
      </c>
      <c r="AS98" s="3">
        <v>25</v>
      </c>
      <c r="AT98" s="3">
        <v>26</v>
      </c>
      <c r="AU98" s="3">
        <v>2</v>
      </c>
      <c r="AV98" s="3" t="s">
        <v>250</v>
      </c>
      <c r="AW98" s="3" t="s">
        <v>54</v>
      </c>
      <c r="AX98" s="3" t="s">
        <v>54</v>
      </c>
      <c r="AY98" s="3" t="s">
        <v>54</v>
      </c>
      <c r="AZ98" s="3" t="s">
        <v>54</v>
      </c>
      <c r="BA98" s="3" t="s">
        <v>54</v>
      </c>
      <c r="BB98" s="3" t="s">
        <v>54</v>
      </c>
      <c r="BC98" s="3" t="s">
        <v>54</v>
      </c>
      <c r="BD98" s="3" t="s">
        <v>250</v>
      </c>
      <c r="BE98"/>
      <c r="BF98"/>
      <c r="BG98"/>
      <c r="BH98"/>
      <c r="BI98"/>
      <c r="BJ98"/>
      <c r="BK98"/>
      <c r="BL98"/>
      <c r="BM98"/>
    </row>
    <row r="99" spans="1:65" x14ac:dyDescent="0.25">
      <c r="A99" s="3" t="s">
        <v>3</v>
      </c>
      <c r="B99" s="3" t="s">
        <v>16</v>
      </c>
      <c r="C99" s="3" t="s">
        <v>519</v>
      </c>
      <c r="D99" s="3" t="s">
        <v>520</v>
      </c>
      <c r="E99" s="3" t="s">
        <v>51</v>
      </c>
      <c r="F99" s="3" t="s">
        <v>52</v>
      </c>
      <c r="G99" s="3">
        <v>37</v>
      </c>
      <c r="H99" s="3" t="s">
        <v>57</v>
      </c>
      <c r="I99" s="3" t="s">
        <v>250</v>
      </c>
      <c r="J99" s="3">
        <v>1</v>
      </c>
      <c r="K99" s="3">
        <v>3</v>
      </c>
      <c r="L99" s="3">
        <v>1</v>
      </c>
      <c r="M99" s="3"/>
      <c r="N99" s="3"/>
      <c r="O99" s="3" t="s">
        <v>250</v>
      </c>
      <c r="P99" s="3">
        <v>2.500000037252903E-2</v>
      </c>
      <c r="Q99" s="3">
        <v>5</v>
      </c>
      <c r="R99" s="3">
        <v>2</v>
      </c>
      <c r="S99" s="3"/>
      <c r="T99" s="3"/>
      <c r="U99" s="3" t="s">
        <v>250</v>
      </c>
      <c r="V99" s="3">
        <v>2.500000037252903E-2</v>
      </c>
      <c r="W99" s="3">
        <v>5</v>
      </c>
      <c r="X99" s="3">
        <v>2</v>
      </c>
      <c r="Y99" s="3"/>
      <c r="Z99" s="3"/>
      <c r="AA99" s="3" t="s">
        <v>250</v>
      </c>
      <c r="AB99" s="3">
        <v>2.500000037252903E-2</v>
      </c>
      <c r="AC99" s="3">
        <v>5</v>
      </c>
      <c r="AD99" s="3">
        <v>2</v>
      </c>
      <c r="AE99" s="3"/>
      <c r="AF99" s="3"/>
      <c r="AG99" s="3">
        <v>5</v>
      </c>
      <c r="AH99" s="3">
        <v>4</v>
      </c>
      <c r="AI99" s="3">
        <v>0</v>
      </c>
      <c r="AJ99" s="3">
        <v>0</v>
      </c>
      <c r="AK99" s="3">
        <v>0</v>
      </c>
      <c r="AL99" s="3">
        <v>0</v>
      </c>
      <c r="AM99" s="3">
        <v>0</v>
      </c>
      <c r="AN99" s="3">
        <v>0</v>
      </c>
      <c r="AO99" s="3">
        <v>0</v>
      </c>
      <c r="AP99" s="3">
        <v>0</v>
      </c>
      <c r="AQ99" s="3">
        <v>0</v>
      </c>
      <c r="AR99" s="3">
        <v>0</v>
      </c>
      <c r="AS99" s="3">
        <v>0</v>
      </c>
      <c r="AT99" s="3">
        <v>0</v>
      </c>
      <c r="AU99" s="3">
        <v>0</v>
      </c>
      <c r="AV99" s="3" t="s">
        <v>250</v>
      </c>
      <c r="AW99" s="3" t="s">
        <v>250</v>
      </c>
      <c r="AX99" s="3" t="s">
        <v>250</v>
      </c>
      <c r="AY99" s="3" t="s">
        <v>250</v>
      </c>
      <c r="AZ99" s="3" t="s">
        <v>250</v>
      </c>
      <c r="BA99" s="3" t="s">
        <v>250</v>
      </c>
      <c r="BB99" s="3" t="s">
        <v>250</v>
      </c>
      <c r="BC99" s="3" t="s">
        <v>250</v>
      </c>
      <c r="BD99" s="3" t="s">
        <v>250</v>
      </c>
      <c r="BE99"/>
      <c r="BF99"/>
      <c r="BG99"/>
      <c r="BH99"/>
      <c r="BI99"/>
      <c r="BJ99"/>
      <c r="BK99"/>
      <c r="BL99"/>
      <c r="BM99"/>
    </row>
    <row r="100" spans="1:65" x14ac:dyDescent="0.25">
      <c r="A100" s="3" t="s">
        <v>0</v>
      </c>
      <c r="B100" s="3" t="s">
        <v>7</v>
      </c>
      <c r="C100" s="3" t="s">
        <v>453</v>
      </c>
      <c r="D100" s="3" t="s">
        <v>454</v>
      </c>
      <c r="E100" s="3" t="s">
        <v>51</v>
      </c>
      <c r="F100" s="3" t="s">
        <v>52</v>
      </c>
      <c r="G100" s="3">
        <v>116</v>
      </c>
      <c r="H100" s="3" t="s">
        <v>53</v>
      </c>
      <c r="I100" s="3" t="s">
        <v>250</v>
      </c>
      <c r="J100" s="3">
        <v>1</v>
      </c>
      <c r="K100" s="3">
        <v>30</v>
      </c>
      <c r="L100" s="3">
        <v>8</v>
      </c>
      <c r="M100" s="3"/>
      <c r="N100" s="3"/>
      <c r="O100" s="3" t="s">
        <v>250</v>
      </c>
      <c r="P100" s="3">
        <v>1</v>
      </c>
      <c r="Q100" s="3">
        <v>30</v>
      </c>
      <c r="R100" s="3">
        <v>8</v>
      </c>
      <c r="S100" s="3"/>
      <c r="T100" s="3"/>
      <c r="U100" s="3" t="s">
        <v>250</v>
      </c>
      <c r="V100" s="3">
        <v>2</v>
      </c>
      <c r="W100" s="3">
        <v>60</v>
      </c>
      <c r="X100" s="3">
        <v>15</v>
      </c>
      <c r="Y100" s="3"/>
      <c r="Z100" s="3"/>
      <c r="AA100" s="3" t="s">
        <v>250</v>
      </c>
      <c r="AB100" s="3">
        <v>2</v>
      </c>
      <c r="AC100" s="3">
        <v>60</v>
      </c>
      <c r="AD100" s="3">
        <v>15</v>
      </c>
      <c r="AE100" s="3"/>
      <c r="AF100" s="3"/>
      <c r="AG100" s="3">
        <v>21</v>
      </c>
      <c r="AH100" s="3">
        <v>16</v>
      </c>
      <c r="AI100" s="3">
        <v>58</v>
      </c>
      <c r="AJ100" s="3">
        <v>51</v>
      </c>
      <c r="AK100" s="3">
        <v>41</v>
      </c>
      <c r="AL100" s="3">
        <v>15</v>
      </c>
      <c r="AM100" s="3">
        <v>4</v>
      </c>
      <c r="AN100" s="3">
        <v>9</v>
      </c>
      <c r="AO100" s="3">
        <v>0</v>
      </c>
      <c r="AP100" s="3">
        <v>0</v>
      </c>
      <c r="AQ100" s="3">
        <v>0</v>
      </c>
      <c r="AR100" s="3">
        <v>0</v>
      </c>
      <c r="AS100" s="3">
        <v>124</v>
      </c>
      <c r="AT100" s="3">
        <v>91</v>
      </c>
      <c r="AU100" s="3">
        <v>0</v>
      </c>
      <c r="AV100" s="3" t="s">
        <v>54</v>
      </c>
      <c r="AW100" s="3" t="s">
        <v>54</v>
      </c>
      <c r="AX100" s="3" t="s">
        <v>54</v>
      </c>
      <c r="AY100" s="3" t="s">
        <v>250</v>
      </c>
      <c r="AZ100" s="3" t="s">
        <v>250</v>
      </c>
      <c r="BA100" s="3" t="s">
        <v>250</v>
      </c>
      <c r="BB100" s="3" t="s">
        <v>250</v>
      </c>
      <c r="BC100" s="3" t="s">
        <v>54</v>
      </c>
      <c r="BD100" s="3" t="s">
        <v>250</v>
      </c>
      <c r="BE100"/>
      <c r="BF100"/>
      <c r="BG100"/>
      <c r="BH100"/>
      <c r="BI100"/>
      <c r="BJ100"/>
      <c r="BK100"/>
      <c r="BL100"/>
      <c r="BM100"/>
    </row>
    <row r="101" spans="1:65" x14ac:dyDescent="0.25">
      <c r="A101" s="3" t="s">
        <v>0</v>
      </c>
      <c r="B101" s="3" t="s">
        <v>7</v>
      </c>
      <c r="C101" s="3" t="s">
        <v>457</v>
      </c>
      <c r="D101" s="3" t="s">
        <v>458</v>
      </c>
      <c r="E101" s="3" t="s">
        <v>51</v>
      </c>
      <c r="F101" s="3" t="s">
        <v>52</v>
      </c>
      <c r="G101" s="3">
        <v>25</v>
      </c>
      <c r="H101" s="3" t="s">
        <v>53</v>
      </c>
      <c r="I101" s="3" t="s">
        <v>54</v>
      </c>
      <c r="J101" s="3"/>
      <c r="K101" s="3"/>
      <c r="L101" s="3"/>
      <c r="M101" s="3"/>
      <c r="N101" s="3"/>
      <c r="O101" s="3" t="s">
        <v>250</v>
      </c>
      <c r="P101" s="3">
        <v>1</v>
      </c>
      <c r="Q101" s="3">
        <v>20</v>
      </c>
      <c r="R101" s="3">
        <v>8</v>
      </c>
      <c r="S101" s="3"/>
      <c r="T101" s="3"/>
      <c r="U101" s="3" t="s">
        <v>250</v>
      </c>
      <c r="V101" s="3">
        <v>1</v>
      </c>
      <c r="W101" s="3">
        <v>20</v>
      </c>
      <c r="X101" s="3">
        <v>8</v>
      </c>
      <c r="Y101" s="3"/>
      <c r="Z101" s="3"/>
      <c r="AA101" s="3" t="s">
        <v>250</v>
      </c>
      <c r="AB101" s="3">
        <v>1.6000000238418579</v>
      </c>
      <c r="AC101" s="3">
        <v>25</v>
      </c>
      <c r="AD101" s="3">
        <v>10</v>
      </c>
      <c r="AE101" s="3"/>
      <c r="AF101" s="3"/>
      <c r="AG101" s="3">
        <v>0</v>
      </c>
      <c r="AH101" s="3">
        <v>3</v>
      </c>
      <c r="AI101" s="3">
        <v>22</v>
      </c>
      <c r="AJ101" s="3">
        <v>9</v>
      </c>
      <c r="AK101" s="3">
        <v>4</v>
      </c>
      <c r="AL101" s="3">
        <v>8</v>
      </c>
      <c r="AM101" s="3">
        <v>2</v>
      </c>
      <c r="AN101" s="3">
        <v>4</v>
      </c>
      <c r="AO101" s="3">
        <v>0</v>
      </c>
      <c r="AP101" s="3">
        <v>0</v>
      </c>
      <c r="AQ101" s="3">
        <v>0</v>
      </c>
      <c r="AR101" s="3">
        <v>0</v>
      </c>
      <c r="AS101" s="3">
        <v>28</v>
      </c>
      <c r="AT101" s="3">
        <v>24</v>
      </c>
      <c r="AU101" s="3">
        <v>0</v>
      </c>
      <c r="AV101" s="3" t="s">
        <v>54</v>
      </c>
      <c r="AW101" s="3" t="s">
        <v>250</v>
      </c>
      <c r="AX101" s="3" t="s">
        <v>54</v>
      </c>
      <c r="AY101" s="3" t="s">
        <v>250</v>
      </c>
      <c r="AZ101" s="3" t="s">
        <v>250</v>
      </c>
      <c r="BA101" s="3" t="s">
        <v>250</v>
      </c>
      <c r="BB101" s="3" t="s">
        <v>250</v>
      </c>
      <c r="BC101" s="3" t="s">
        <v>250</v>
      </c>
      <c r="BD101" s="3" t="s">
        <v>250</v>
      </c>
      <c r="BE101"/>
      <c r="BF101"/>
      <c r="BG101"/>
      <c r="BH101"/>
      <c r="BI101"/>
      <c r="BJ101"/>
      <c r="BK101"/>
      <c r="BL101"/>
      <c r="BM101"/>
    </row>
    <row r="102" spans="1:65" x14ac:dyDescent="0.25">
      <c r="A102" s="3" t="s">
        <v>0</v>
      </c>
      <c r="B102" s="3" t="s">
        <v>5</v>
      </c>
      <c r="C102" s="3" t="s">
        <v>433</v>
      </c>
      <c r="D102" s="3" t="s">
        <v>434</v>
      </c>
      <c r="E102" s="3" t="s">
        <v>162</v>
      </c>
      <c r="F102" s="3" t="s">
        <v>78</v>
      </c>
      <c r="G102" s="3">
        <v>155</v>
      </c>
      <c r="H102" s="3" t="s">
        <v>57</v>
      </c>
      <c r="I102" s="3" t="s">
        <v>54</v>
      </c>
      <c r="J102" s="3">
        <v>0</v>
      </c>
      <c r="K102" s="3"/>
      <c r="L102" s="3"/>
      <c r="M102" s="3"/>
      <c r="N102" s="3"/>
      <c r="O102" s="3" t="s">
        <v>54</v>
      </c>
      <c r="P102" s="3">
        <v>0</v>
      </c>
      <c r="Q102" s="3"/>
      <c r="R102" s="3"/>
      <c r="S102" s="3"/>
      <c r="T102" s="3"/>
      <c r="U102" s="3" t="s">
        <v>250</v>
      </c>
      <c r="V102" s="3">
        <v>0</v>
      </c>
      <c r="W102" s="3"/>
      <c r="X102" s="3"/>
      <c r="Y102" s="3"/>
      <c r="Z102" s="3"/>
      <c r="AA102" s="3" t="s">
        <v>250</v>
      </c>
      <c r="AB102" s="3">
        <v>0</v>
      </c>
      <c r="AC102" s="3"/>
      <c r="AD102" s="3"/>
      <c r="AE102" s="3"/>
      <c r="AF102" s="3"/>
      <c r="AG102" s="3">
        <v>18</v>
      </c>
      <c r="AH102" s="3">
        <v>18</v>
      </c>
      <c r="AI102" s="3">
        <v>46</v>
      </c>
      <c r="AJ102" s="3">
        <v>37</v>
      </c>
      <c r="AK102" s="3">
        <v>26</v>
      </c>
      <c r="AL102" s="3">
        <v>37</v>
      </c>
      <c r="AM102" s="3">
        <v>16</v>
      </c>
      <c r="AN102" s="3">
        <v>20</v>
      </c>
      <c r="AO102" s="3">
        <v>5</v>
      </c>
      <c r="AP102" s="3">
        <v>12</v>
      </c>
      <c r="AQ102" s="3">
        <v>0</v>
      </c>
      <c r="AR102" s="3">
        <v>0</v>
      </c>
      <c r="AS102" s="3">
        <v>106</v>
      </c>
      <c r="AT102" s="3">
        <v>112</v>
      </c>
      <c r="AU102" s="3">
        <v>17</v>
      </c>
      <c r="AV102" s="3" t="s">
        <v>250</v>
      </c>
      <c r="AW102" s="3" t="s">
        <v>250</v>
      </c>
      <c r="AX102" s="3" t="s">
        <v>54</v>
      </c>
      <c r="AY102" s="3" t="s">
        <v>250</v>
      </c>
      <c r="AZ102" s="3" t="s">
        <v>54</v>
      </c>
      <c r="BA102" s="3" t="s">
        <v>250</v>
      </c>
      <c r="BB102" s="3" t="s">
        <v>250</v>
      </c>
      <c r="BC102" s="3" t="s">
        <v>54</v>
      </c>
      <c r="BD102" s="3" t="s">
        <v>250</v>
      </c>
      <c r="BE102"/>
      <c r="BF102"/>
      <c r="BG102"/>
      <c r="BH102"/>
      <c r="BI102"/>
      <c r="BJ102"/>
      <c r="BK102"/>
      <c r="BL102"/>
      <c r="BM102"/>
    </row>
    <row r="103" spans="1:65" x14ac:dyDescent="0.25">
      <c r="A103" s="3" t="s">
        <v>0</v>
      </c>
      <c r="B103" s="3" t="s">
        <v>5</v>
      </c>
      <c r="C103" s="3" t="s">
        <v>441</v>
      </c>
      <c r="D103" s="3" t="s">
        <v>442</v>
      </c>
      <c r="E103" s="3" t="s">
        <v>162</v>
      </c>
      <c r="F103" s="3" t="s">
        <v>78</v>
      </c>
      <c r="G103" s="3">
        <v>90</v>
      </c>
      <c r="H103" s="3" t="s">
        <v>57</v>
      </c>
      <c r="I103" s="3" t="s">
        <v>54</v>
      </c>
      <c r="J103" s="3">
        <v>0</v>
      </c>
      <c r="K103" s="3"/>
      <c r="L103" s="3"/>
      <c r="M103" s="3"/>
      <c r="N103" s="3"/>
      <c r="O103" s="3" t="s">
        <v>54</v>
      </c>
      <c r="P103" s="3">
        <v>0</v>
      </c>
      <c r="Q103" s="3"/>
      <c r="R103" s="3"/>
      <c r="S103" s="3"/>
      <c r="T103" s="3"/>
      <c r="U103" s="3" t="s">
        <v>54</v>
      </c>
      <c r="V103" s="3">
        <v>0</v>
      </c>
      <c r="W103" s="3"/>
      <c r="X103" s="3"/>
      <c r="Y103" s="3"/>
      <c r="Z103" s="3"/>
      <c r="AA103" s="3" t="s">
        <v>250</v>
      </c>
      <c r="AB103" s="3">
        <v>0</v>
      </c>
      <c r="AC103" s="3"/>
      <c r="AD103" s="3"/>
      <c r="AE103" s="3"/>
      <c r="AF103" s="3"/>
      <c r="AG103" s="3">
        <v>10</v>
      </c>
      <c r="AH103" s="3">
        <v>5</v>
      </c>
      <c r="AI103" s="3">
        <v>47</v>
      </c>
      <c r="AJ103" s="3">
        <v>47</v>
      </c>
      <c r="AK103" s="3">
        <v>35</v>
      </c>
      <c r="AL103" s="3">
        <v>27</v>
      </c>
      <c r="AM103" s="3">
        <v>10</v>
      </c>
      <c r="AN103" s="3">
        <v>13</v>
      </c>
      <c r="AO103" s="3">
        <v>3</v>
      </c>
      <c r="AP103" s="3">
        <v>8</v>
      </c>
      <c r="AQ103" s="3">
        <v>10</v>
      </c>
      <c r="AR103" s="3">
        <v>0</v>
      </c>
      <c r="AS103" s="3">
        <v>102</v>
      </c>
      <c r="AT103" s="3">
        <v>92</v>
      </c>
      <c r="AU103" s="3">
        <v>21</v>
      </c>
      <c r="AV103" s="3" t="s">
        <v>54</v>
      </c>
      <c r="AW103" s="3" t="s">
        <v>250</v>
      </c>
      <c r="AX103" s="3" t="s">
        <v>54</v>
      </c>
      <c r="AY103" s="3" t="s">
        <v>54</v>
      </c>
      <c r="AZ103" s="3" t="s">
        <v>54</v>
      </c>
      <c r="BA103" s="3" t="s">
        <v>250</v>
      </c>
      <c r="BB103" s="3" t="s">
        <v>250</v>
      </c>
      <c r="BC103" s="3" t="s">
        <v>54</v>
      </c>
      <c r="BD103" s="3" t="s">
        <v>54</v>
      </c>
      <c r="BE103"/>
      <c r="BF103"/>
      <c r="BG103"/>
      <c r="BH103"/>
      <c r="BI103"/>
      <c r="BJ103"/>
      <c r="BK103"/>
      <c r="BL103"/>
      <c r="BM103"/>
    </row>
    <row r="104" spans="1:65" x14ac:dyDescent="0.25">
      <c r="A104" s="3" t="s">
        <v>0</v>
      </c>
      <c r="B104" s="3" t="s">
        <v>8</v>
      </c>
      <c r="C104" s="3" t="s">
        <v>473</v>
      </c>
      <c r="D104" s="3" t="s">
        <v>474</v>
      </c>
      <c r="E104" s="3" t="s">
        <v>51</v>
      </c>
      <c r="F104" s="3" t="s">
        <v>52</v>
      </c>
      <c r="G104" s="3">
        <v>24</v>
      </c>
      <c r="H104" s="3" t="s">
        <v>53</v>
      </c>
      <c r="I104" s="3" t="s">
        <v>250</v>
      </c>
      <c r="J104" s="3">
        <v>0</v>
      </c>
      <c r="K104" s="3">
        <v>10</v>
      </c>
      <c r="L104" s="3">
        <v>3</v>
      </c>
      <c r="M104" s="3"/>
      <c r="N104" s="3"/>
      <c r="O104" s="3" t="s">
        <v>250</v>
      </c>
      <c r="P104" s="3">
        <v>0</v>
      </c>
      <c r="Q104" s="3">
        <v>18</v>
      </c>
      <c r="R104" s="3">
        <v>6</v>
      </c>
      <c r="S104" s="3"/>
      <c r="T104" s="3"/>
      <c r="U104" s="3" t="s">
        <v>250</v>
      </c>
      <c r="V104" s="3">
        <v>0</v>
      </c>
      <c r="W104" s="3">
        <v>18</v>
      </c>
      <c r="X104" s="3">
        <v>6</v>
      </c>
      <c r="Y104" s="3"/>
      <c r="Z104" s="3"/>
      <c r="AA104" s="3" t="s">
        <v>250</v>
      </c>
      <c r="AB104" s="3">
        <v>0</v>
      </c>
      <c r="AC104" s="3">
        <v>18</v>
      </c>
      <c r="AD104" s="3">
        <v>6</v>
      </c>
      <c r="AE104" s="3"/>
      <c r="AF104" s="3"/>
      <c r="AG104" s="3">
        <v>3</v>
      </c>
      <c r="AH104" s="3">
        <v>3</v>
      </c>
      <c r="AI104" s="3">
        <v>8</v>
      </c>
      <c r="AJ104" s="3">
        <v>2</v>
      </c>
      <c r="AK104" s="3">
        <v>10</v>
      </c>
      <c r="AL104" s="3">
        <v>4</v>
      </c>
      <c r="AM104" s="3">
        <v>1</v>
      </c>
      <c r="AN104" s="3">
        <v>7</v>
      </c>
      <c r="AO104" s="3">
        <v>0</v>
      </c>
      <c r="AP104" s="3">
        <v>0</v>
      </c>
      <c r="AQ104" s="3">
        <v>0</v>
      </c>
      <c r="AR104" s="3">
        <v>0</v>
      </c>
      <c r="AS104" s="3">
        <v>22</v>
      </c>
      <c r="AT104" s="3">
        <v>16</v>
      </c>
      <c r="AU104" s="3">
        <v>0</v>
      </c>
      <c r="AV104" s="3" t="s">
        <v>250</v>
      </c>
      <c r="AW104" s="3" t="s">
        <v>250</v>
      </c>
      <c r="AX104" s="3" t="s">
        <v>250</v>
      </c>
      <c r="AY104" s="3" t="s">
        <v>250</v>
      </c>
      <c r="AZ104" s="3" t="s">
        <v>250</v>
      </c>
      <c r="BA104" s="3" t="s">
        <v>250</v>
      </c>
      <c r="BB104" s="3" t="s">
        <v>250</v>
      </c>
      <c r="BC104" s="3" t="s">
        <v>250</v>
      </c>
      <c r="BD104" s="3" t="s">
        <v>250</v>
      </c>
      <c r="BE104"/>
      <c r="BF104"/>
      <c r="BG104"/>
      <c r="BH104"/>
      <c r="BI104"/>
      <c r="BJ104"/>
      <c r="BK104"/>
      <c r="BL104"/>
      <c r="BM104"/>
    </row>
    <row r="105" spans="1:65" x14ac:dyDescent="0.25">
      <c r="A105" s="3" t="s">
        <v>0</v>
      </c>
      <c r="B105" s="3" t="s">
        <v>6</v>
      </c>
      <c r="C105" s="3" t="s">
        <v>445</v>
      </c>
      <c r="D105" s="3" t="s">
        <v>446</v>
      </c>
      <c r="E105" s="3" t="s">
        <v>51</v>
      </c>
      <c r="F105" s="3" t="s">
        <v>85</v>
      </c>
      <c r="G105" s="3">
        <v>60</v>
      </c>
      <c r="H105" s="3" t="s">
        <v>57</v>
      </c>
      <c r="I105" s="3" t="s">
        <v>250</v>
      </c>
      <c r="J105" s="3">
        <v>0.5</v>
      </c>
      <c r="K105" s="3">
        <v>30</v>
      </c>
      <c r="L105" s="3">
        <v>10</v>
      </c>
      <c r="M105" s="3">
        <v>10</v>
      </c>
      <c r="N105" s="3"/>
      <c r="O105" s="3" t="s">
        <v>250</v>
      </c>
      <c r="P105" s="3">
        <v>0.5</v>
      </c>
      <c r="Q105" s="3">
        <v>30</v>
      </c>
      <c r="R105" s="3">
        <v>10</v>
      </c>
      <c r="S105" s="3">
        <v>10</v>
      </c>
      <c r="T105" s="3"/>
      <c r="U105" s="3" t="s">
        <v>250</v>
      </c>
      <c r="V105" s="3">
        <v>0.5</v>
      </c>
      <c r="W105" s="3">
        <v>30</v>
      </c>
      <c r="X105" s="3">
        <v>10</v>
      </c>
      <c r="Y105" s="3">
        <v>10</v>
      </c>
      <c r="Z105" s="3"/>
      <c r="AA105" s="3" t="s">
        <v>250</v>
      </c>
      <c r="AB105" s="3">
        <v>0.5</v>
      </c>
      <c r="AC105" s="3">
        <v>30</v>
      </c>
      <c r="AD105" s="3">
        <v>10</v>
      </c>
      <c r="AE105" s="3">
        <v>10</v>
      </c>
      <c r="AF105" s="3"/>
      <c r="AG105" s="3">
        <v>7</v>
      </c>
      <c r="AH105" s="3">
        <v>7</v>
      </c>
      <c r="AI105" s="3">
        <v>40</v>
      </c>
      <c r="AJ105" s="3">
        <v>34</v>
      </c>
      <c r="AK105" s="3">
        <v>11</v>
      </c>
      <c r="AL105" s="3">
        <v>3</v>
      </c>
      <c r="AM105" s="3">
        <v>1</v>
      </c>
      <c r="AN105" s="3">
        <v>1</v>
      </c>
      <c r="AO105" s="3">
        <v>0</v>
      </c>
      <c r="AP105" s="3">
        <v>0</v>
      </c>
      <c r="AQ105" s="3">
        <v>0</v>
      </c>
      <c r="AR105" s="3">
        <v>0</v>
      </c>
      <c r="AS105" s="3">
        <v>59</v>
      </c>
      <c r="AT105" s="3">
        <v>45</v>
      </c>
      <c r="AU105" s="3">
        <v>0</v>
      </c>
      <c r="AV105" s="3" t="s">
        <v>250</v>
      </c>
      <c r="AW105" s="3" t="s">
        <v>54</v>
      </c>
      <c r="AX105" s="3" t="s">
        <v>54</v>
      </c>
      <c r="AY105" s="3" t="s">
        <v>54</v>
      </c>
      <c r="AZ105" s="3" t="s">
        <v>54</v>
      </c>
      <c r="BA105" s="3" t="s">
        <v>250</v>
      </c>
      <c r="BB105" s="3" t="s">
        <v>250</v>
      </c>
      <c r="BC105" s="3" t="s">
        <v>54</v>
      </c>
      <c r="BD105" s="3" t="s">
        <v>250</v>
      </c>
      <c r="BE105"/>
      <c r="BF105"/>
      <c r="BG105"/>
      <c r="BH105"/>
      <c r="BI105"/>
      <c r="BJ105"/>
      <c r="BK105"/>
      <c r="BL105"/>
      <c r="BM105"/>
    </row>
    <row r="106" spans="1:65" x14ac:dyDescent="0.25">
      <c r="A106" s="3" t="s">
        <v>0</v>
      </c>
      <c r="B106" s="3" t="s">
        <v>7</v>
      </c>
      <c r="C106" s="3" t="s">
        <v>459</v>
      </c>
      <c r="D106" s="3" t="s">
        <v>460</v>
      </c>
      <c r="E106" s="3" t="s">
        <v>51</v>
      </c>
      <c r="F106" s="3" t="s">
        <v>52</v>
      </c>
      <c r="G106" s="3">
        <v>15</v>
      </c>
      <c r="H106" s="3" t="s">
        <v>53</v>
      </c>
      <c r="I106" s="3" t="s">
        <v>250</v>
      </c>
      <c r="J106" s="3">
        <v>1</v>
      </c>
      <c r="K106" s="3">
        <v>30</v>
      </c>
      <c r="L106" s="3">
        <v>10</v>
      </c>
      <c r="M106" s="3">
        <v>10</v>
      </c>
      <c r="N106" s="3"/>
      <c r="O106" s="3" t="s">
        <v>250</v>
      </c>
      <c r="P106" s="3">
        <v>1</v>
      </c>
      <c r="Q106" s="3">
        <v>30</v>
      </c>
      <c r="R106" s="3">
        <v>10</v>
      </c>
      <c r="S106" s="3">
        <v>10</v>
      </c>
      <c r="T106" s="3"/>
      <c r="U106" s="3" t="s">
        <v>250</v>
      </c>
      <c r="V106" s="3">
        <v>1</v>
      </c>
      <c r="W106" s="3">
        <v>30</v>
      </c>
      <c r="X106" s="3">
        <v>10</v>
      </c>
      <c r="Y106" s="3">
        <v>10</v>
      </c>
      <c r="Z106" s="3"/>
      <c r="AA106" s="3" t="s">
        <v>250</v>
      </c>
      <c r="AB106" s="3">
        <v>1</v>
      </c>
      <c r="AC106" s="3">
        <v>30</v>
      </c>
      <c r="AD106" s="3">
        <v>10</v>
      </c>
      <c r="AE106" s="3">
        <v>10</v>
      </c>
      <c r="AF106" s="3"/>
      <c r="AG106" s="3">
        <v>2</v>
      </c>
      <c r="AH106" s="3">
        <v>0</v>
      </c>
      <c r="AI106" s="3">
        <v>3</v>
      </c>
      <c r="AJ106" s="3">
        <v>4</v>
      </c>
      <c r="AK106" s="3">
        <v>6</v>
      </c>
      <c r="AL106" s="3">
        <v>4</v>
      </c>
      <c r="AM106" s="3">
        <v>1</v>
      </c>
      <c r="AN106" s="3">
        <v>1</v>
      </c>
      <c r="AO106" s="3">
        <v>0</v>
      </c>
      <c r="AP106" s="3">
        <v>0</v>
      </c>
      <c r="AQ106" s="3">
        <v>0</v>
      </c>
      <c r="AR106" s="3">
        <v>0</v>
      </c>
      <c r="AS106" s="3">
        <v>12</v>
      </c>
      <c r="AT106" s="3">
        <v>9</v>
      </c>
      <c r="AU106" s="3">
        <v>0</v>
      </c>
      <c r="AV106" s="3" t="s">
        <v>54</v>
      </c>
      <c r="AW106" s="3" t="s">
        <v>250</v>
      </c>
      <c r="AX106" s="3" t="s">
        <v>54</v>
      </c>
      <c r="AY106" s="3" t="s">
        <v>250</v>
      </c>
      <c r="AZ106" s="3" t="s">
        <v>250</v>
      </c>
      <c r="BA106" s="3" t="s">
        <v>250</v>
      </c>
      <c r="BB106" s="3" t="s">
        <v>250</v>
      </c>
      <c r="BC106" s="3" t="s">
        <v>250</v>
      </c>
      <c r="BD106" s="3" t="s">
        <v>250</v>
      </c>
      <c r="BE106"/>
      <c r="BF106"/>
      <c r="BG106"/>
      <c r="BH106"/>
      <c r="BI106"/>
      <c r="BJ106"/>
      <c r="BK106"/>
      <c r="BL106"/>
      <c r="BM106"/>
    </row>
    <row r="107" spans="1:65" x14ac:dyDescent="0.25">
      <c r="A107" s="3" t="s">
        <v>0</v>
      </c>
      <c r="B107" s="3" t="s">
        <v>13</v>
      </c>
      <c r="C107" s="3" t="s">
        <v>126</v>
      </c>
      <c r="D107" s="3" t="s">
        <v>127</v>
      </c>
      <c r="E107" s="3" t="s">
        <v>51</v>
      </c>
      <c r="F107" s="3" t="s">
        <v>78</v>
      </c>
      <c r="G107" s="3">
        <v>66</v>
      </c>
      <c r="H107" s="3" t="s">
        <v>57</v>
      </c>
      <c r="I107" s="3" t="s">
        <v>250</v>
      </c>
      <c r="J107" s="3">
        <v>0</v>
      </c>
      <c r="K107" s="3">
        <v>10</v>
      </c>
      <c r="L107" s="3">
        <v>5</v>
      </c>
      <c r="M107" s="3"/>
      <c r="N107" s="3"/>
      <c r="O107" s="3" t="s">
        <v>250</v>
      </c>
      <c r="P107" s="3">
        <v>1</v>
      </c>
      <c r="Q107" s="3">
        <v>30</v>
      </c>
      <c r="R107" s="3">
        <v>20</v>
      </c>
      <c r="S107" s="3"/>
      <c r="T107" s="3"/>
      <c r="U107" s="3" t="s">
        <v>250</v>
      </c>
      <c r="V107" s="3">
        <v>1</v>
      </c>
      <c r="W107" s="3">
        <v>30</v>
      </c>
      <c r="X107" s="3">
        <v>20</v>
      </c>
      <c r="Y107" s="3"/>
      <c r="Z107" s="3"/>
      <c r="AA107" s="3" t="s">
        <v>250</v>
      </c>
      <c r="AB107" s="3">
        <v>1</v>
      </c>
      <c r="AC107" s="3">
        <v>30</v>
      </c>
      <c r="AD107" s="3">
        <v>20</v>
      </c>
      <c r="AE107" s="3"/>
      <c r="AF107" s="3"/>
      <c r="AG107" s="3">
        <v>5</v>
      </c>
      <c r="AH107" s="3">
        <v>4</v>
      </c>
      <c r="AI107" s="3">
        <v>25</v>
      </c>
      <c r="AJ107" s="3">
        <v>21</v>
      </c>
      <c r="AK107" s="3">
        <v>7</v>
      </c>
      <c r="AL107" s="3">
        <v>15</v>
      </c>
      <c r="AM107" s="3">
        <v>11</v>
      </c>
      <c r="AN107" s="3">
        <v>2</v>
      </c>
      <c r="AO107" s="3">
        <v>2</v>
      </c>
      <c r="AP107" s="3">
        <v>0</v>
      </c>
      <c r="AQ107" s="3">
        <v>0</v>
      </c>
      <c r="AR107" s="3">
        <v>0</v>
      </c>
      <c r="AS107" s="3">
        <v>48</v>
      </c>
      <c r="AT107" s="3">
        <v>42</v>
      </c>
      <c r="AU107" s="3">
        <v>0</v>
      </c>
      <c r="AV107" s="3" t="s">
        <v>250</v>
      </c>
      <c r="AW107" s="3" t="s">
        <v>250</v>
      </c>
      <c r="AX107" s="3" t="s">
        <v>54</v>
      </c>
      <c r="AY107" s="3" t="s">
        <v>54</v>
      </c>
      <c r="AZ107" s="3" t="s">
        <v>54</v>
      </c>
      <c r="BA107" s="3" t="s">
        <v>250</v>
      </c>
      <c r="BB107" s="3" t="s">
        <v>250</v>
      </c>
      <c r="BC107" s="3" t="s">
        <v>54</v>
      </c>
      <c r="BD107" s="3" t="s">
        <v>250</v>
      </c>
      <c r="BE107"/>
      <c r="BF107"/>
      <c r="BG107"/>
      <c r="BH107"/>
      <c r="BI107"/>
      <c r="BJ107"/>
      <c r="BK107"/>
      <c r="BL107"/>
      <c r="BM107"/>
    </row>
    <row r="108" spans="1:65" x14ac:dyDescent="0.25">
      <c r="A108" s="3" t="s">
        <v>0</v>
      </c>
      <c r="B108" s="3" t="s">
        <v>9</v>
      </c>
      <c r="C108" s="3" t="s">
        <v>1972</v>
      </c>
      <c r="D108" s="3" t="s">
        <v>176</v>
      </c>
      <c r="E108" s="3" t="s">
        <v>51</v>
      </c>
      <c r="F108" s="3" t="s">
        <v>78</v>
      </c>
      <c r="G108" s="3">
        <v>458</v>
      </c>
      <c r="H108" s="3" t="s">
        <v>53</v>
      </c>
      <c r="I108" s="3" t="s">
        <v>54</v>
      </c>
      <c r="J108" s="3">
        <v>0</v>
      </c>
      <c r="K108" s="3"/>
      <c r="L108" s="3"/>
      <c r="M108" s="3"/>
      <c r="N108" s="3"/>
      <c r="O108" s="3" t="s">
        <v>54</v>
      </c>
      <c r="P108" s="3">
        <v>0</v>
      </c>
      <c r="Q108" s="3"/>
      <c r="R108" s="3"/>
      <c r="S108" s="3"/>
      <c r="T108" s="3"/>
      <c r="U108" s="3" t="s">
        <v>54</v>
      </c>
      <c r="V108" s="3">
        <v>0</v>
      </c>
      <c r="W108" s="3"/>
      <c r="X108" s="3"/>
      <c r="Y108" s="3"/>
      <c r="Z108" s="3"/>
      <c r="AA108" s="3" t="s">
        <v>250</v>
      </c>
      <c r="AB108" s="3">
        <v>1.6000000238418579</v>
      </c>
      <c r="AC108" s="3">
        <v>25</v>
      </c>
      <c r="AD108" s="3">
        <v>10</v>
      </c>
      <c r="AE108" s="3">
        <v>10</v>
      </c>
      <c r="AF108" s="3"/>
      <c r="AG108" s="3">
        <v>13</v>
      </c>
      <c r="AH108" s="3">
        <v>17</v>
      </c>
      <c r="AI108" s="3">
        <v>42</v>
      </c>
      <c r="AJ108" s="3">
        <v>40</v>
      </c>
      <c r="AK108" s="3">
        <v>20</v>
      </c>
      <c r="AL108" s="3">
        <v>24</v>
      </c>
      <c r="AM108" s="3">
        <v>34</v>
      </c>
      <c r="AN108" s="3">
        <v>31</v>
      </c>
      <c r="AO108" s="3">
        <v>3</v>
      </c>
      <c r="AP108" s="3">
        <v>0</v>
      </c>
      <c r="AQ108" s="3">
        <v>0</v>
      </c>
      <c r="AR108" s="3">
        <v>0</v>
      </c>
      <c r="AS108" s="3">
        <v>109</v>
      </c>
      <c r="AT108" s="3">
        <v>112</v>
      </c>
      <c r="AU108" s="3">
        <v>0</v>
      </c>
      <c r="AV108" s="3" t="s">
        <v>250</v>
      </c>
      <c r="AW108" s="3" t="s">
        <v>250</v>
      </c>
      <c r="AX108" s="3" t="s">
        <v>250</v>
      </c>
      <c r="AY108" s="3" t="s">
        <v>250</v>
      </c>
      <c r="AZ108" s="3" t="s">
        <v>250</v>
      </c>
      <c r="BA108" s="3" t="s">
        <v>250</v>
      </c>
      <c r="BB108" s="3" t="s">
        <v>250</v>
      </c>
      <c r="BC108" s="3" t="s">
        <v>250</v>
      </c>
      <c r="BD108" s="3" t="s">
        <v>250</v>
      </c>
      <c r="BE108"/>
      <c r="BF108"/>
      <c r="BG108"/>
      <c r="BH108"/>
      <c r="BI108"/>
      <c r="BJ108"/>
      <c r="BK108"/>
      <c r="BL108"/>
      <c r="BM108"/>
    </row>
    <row r="109" spans="1:65" x14ac:dyDescent="0.25">
      <c r="A109" s="3" t="s">
        <v>0</v>
      </c>
      <c r="B109" s="3" t="s">
        <v>9</v>
      </c>
      <c r="C109" s="3" t="s">
        <v>165</v>
      </c>
      <c r="D109" s="3" t="s">
        <v>166</v>
      </c>
      <c r="E109" s="3" t="s">
        <v>162</v>
      </c>
      <c r="F109" s="3" t="s">
        <v>78</v>
      </c>
      <c r="G109" s="3">
        <v>245</v>
      </c>
      <c r="H109" s="3" t="s">
        <v>57</v>
      </c>
      <c r="I109" s="3" t="s">
        <v>54</v>
      </c>
      <c r="J109" s="3">
        <v>0</v>
      </c>
      <c r="K109" s="3"/>
      <c r="L109" s="3"/>
      <c r="M109" s="3"/>
      <c r="N109" s="3"/>
      <c r="O109" s="3" t="s">
        <v>54</v>
      </c>
      <c r="P109" s="3">
        <v>0</v>
      </c>
      <c r="Q109" s="3"/>
      <c r="R109" s="3"/>
      <c r="S109" s="3"/>
      <c r="T109" s="3"/>
      <c r="U109" s="3" t="s">
        <v>250</v>
      </c>
      <c r="V109" s="3">
        <v>3.2000000476837158</v>
      </c>
      <c r="W109" s="3">
        <v>180</v>
      </c>
      <c r="X109" s="3">
        <v>60</v>
      </c>
      <c r="Y109" s="3">
        <v>60</v>
      </c>
      <c r="Z109" s="3"/>
      <c r="AA109" s="3" t="s">
        <v>250</v>
      </c>
      <c r="AB109" s="3">
        <v>3.2000000476837158</v>
      </c>
      <c r="AC109" s="3">
        <v>180</v>
      </c>
      <c r="AD109" s="3">
        <v>60</v>
      </c>
      <c r="AE109" s="3">
        <v>60</v>
      </c>
      <c r="AF109" s="3"/>
      <c r="AG109" s="3">
        <v>70</v>
      </c>
      <c r="AH109" s="3">
        <v>120</v>
      </c>
      <c r="AI109" s="3">
        <v>52</v>
      </c>
      <c r="AJ109" s="3">
        <v>250</v>
      </c>
      <c r="AK109" s="3">
        <v>250</v>
      </c>
      <c r="AL109" s="3">
        <v>400</v>
      </c>
      <c r="AM109" s="3">
        <v>0</v>
      </c>
      <c r="AN109" s="3">
        <v>0</v>
      </c>
      <c r="AO109" s="3">
        <v>12</v>
      </c>
      <c r="AP109" s="3">
        <v>0</v>
      </c>
      <c r="AQ109" s="3">
        <v>34</v>
      </c>
      <c r="AR109" s="3">
        <v>0</v>
      </c>
      <c r="AS109" s="3">
        <v>372</v>
      </c>
      <c r="AT109" s="3">
        <v>770</v>
      </c>
      <c r="AU109" s="3">
        <v>46</v>
      </c>
      <c r="AV109" s="3" t="s">
        <v>250</v>
      </c>
      <c r="AW109" s="3" t="s">
        <v>250</v>
      </c>
      <c r="AX109" s="3" t="s">
        <v>250</v>
      </c>
      <c r="AY109" s="3" t="s">
        <v>250</v>
      </c>
      <c r="AZ109" s="3" t="s">
        <v>250</v>
      </c>
      <c r="BA109" s="3" t="s">
        <v>250</v>
      </c>
      <c r="BB109" s="3" t="s">
        <v>250</v>
      </c>
      <c r="BC109" s="3" t="s">
        <v>250</v>
      </c>
      <c r="BD109" s="3" t="s">
        <v>250</v>
      </c>
      <c r="BE109"/>
      <c r="BF109"/>
      <c r="BG109"/>
      <c r="BH109"/>
      <c r="BI109"/>
      <c r="BJ109"/>
      <c r="BK109"/>
      <c r="BL109"/>
      <c r="BM109"/>
    </row>
    <row r="110" spans="1:65" x14ac:dyDescent="0.25">
      <c r="A110" s="3" t="s">
        <v>0</v>
      </c>
      <c r="B110" s="3" t="s">
        <v>4</v>
      </c>
      <c r="C110" s="3" t="s">
        <v>104</v>
      </c>
      <c r="D110" s="3" t="s">
        <v>105</v>
      </c>
      <c r="E110" s="3" t="s">
        <v>51</v>
      </c>
      <c r="F110" s="3" t="s">
        <v>52</v>
      </c>
      <c r="G110" s="3">
        <v>50</v>
      </c>
      <c r="H110" s="3" t="s">
        <v>57</v>
      </c>
      <c r="I110" s="3" t="s">
        <v>54</v>
      </c>
      <c r="J110" s="3">
        <v>0</v>
      </c>
      <c r="K110" s="3"/>
      <c r="L110" s="3"/>
      <c r="M110" s="3"/>
      <c r="N110" s="3"/>
      <c r="O110" s="3" t="s">
        <v>250</v>
      </c>
      <c r="P110" s="3">
        <v>0.30000001192092896</v>
      </c>
      <c r="Q110" s="3"/>
      <c r="R110" s="3">
        <v>15</v>
      </c>
      <c r="S110" s="3"/>
      <c r="T110" s="3"/>
      <c r="U110" s="3" t="s">
        <v>250</v>
      </c>
      <c r="V110" s="3">
        <v>0.30000001192092896</v>
      </c>
      <c r="W110" s="3"/>
      <c r="X110" s="3">
        <v>15</v>
      </c>
      <c r="Y110" s="3"/>
      <c r="Z110" s="3"/>
      <c r="AA110" s="3" t="s">
        <v>250</v>
      </c>
      <c r="AB110" s="3">
        <v>0.10000000149011612</v>
      </c>
      <c r="AC110" s="3"/>
      <c r="AD110" s="3">
        <v>15</v>
      </c>
      <c r="AE110" s="3"/>
      <c r="AF110" s="3"/>
      <c r="AG110" s="3">
        <v>0</v>
      </c>
      <c r="AH110" s="3">
        <v>1</v>
      </c>
      <c r="AI110" s="3">
        <v>6</v>
      </c>
      <c r="AJ110" s="3">
        <v>2</v>
      </c>
      <c r="AK110" s="3">
        <v>1</v>
      </c>
      <c r="AL110" s="3">
        <v>2</v>
      </c>
      <c r="AM110" s="3">
        <v>0</v>
      </c>
      <c r="AN110" s="3">
        <v>1</v>
      </c>
      <c r="AO110" s="3">
        <v>14</v>
      </c>
      <c r="AP110" s="3">
        <v>3</v>
      </c>
      <c r="AQ110" s="3">
        <v>19</v>
      </c>
      <c r="AR110" s="3">
        <v>7</v>
      </c>
      <c r="AS110" s="3">
        <v>7</v>
      </c>
      <c r="AT110" s="3">
        <v>6</v>
      </c>
      <c r="AU110" s="3">
        <v>43</v>
      </c>
      <c r="AV110" s="3" t="s">
        <v>250</v>
      </c>
      <c r="AW110" s="3" t="s">
        <v>250</v>
      </c>
      <c r="AX110" s="3" t="s">
        <v>250</v>
      </c>
      <c r="AY110" s="3" t="s">
        <v>250</v>
      </c>
      <c r="AZ110" s="3" t="s">
        <v>250</v>
      </c>
      <c r="BA110" s="3" t="s">
        <v>250</v>
      </c>
      <c r="BB110" s="3" t="s">
        <v>250</v>
      </c>
      <c r="BC110" s="3" t="s">
        <v>250</v>
      </c>
      <c r="BD110" s="3" t="s">
        <v>250</v>
      </c>
      <c r="BE110"/>
      <c r="BF110"/>
      <c r="BG110"/>
      <c r="BH110"/>
      <c r="BI110"/>
      <c r="BJ110"/>
      <c r="BK110"/>
      <c r="BL110"/>
      <c r="BM110"/>
    </row>
    <row r="111" spans="1:65" x14ac:dyDescent="0.25">
      <c r="A111" s="3" t="s">
        <v>0</v>
      </c>
      <c r="B111" s="3" t="s">
        <v>4</v>
      </c>
      <c r="C111" s="3" t="s">
        <v>98</v>
      </c>
      <c r="D111" s="3" t="s">
        <v>99</v>
      </c>
      <c r="E111" s="3" t="s">
        <v>51</v>
      </c>
      <c r="F111" s="3" t="s">
        <v>52</v>
      </c>
      <c r="G111" s="3">
        <v>101</v>
      </c>
      <c r="H111" s="3" t="s">
        <v>57</v>
      </c>
      <c r="I111" s="3" t="s">
        <v>54</v>
      </c>
      <c r="J111" s="3">
        <v>0</v>
      </c>
      <c r="K111" s="3"/>
      <c r="L111" s="3"/>
      <c r="M111" s="3"/>
      <c r="N111" s="3"/>
      <c r="O111" s="3" t="s">
        <v>250</v>
      </c>
      <c r="P111" s="3">
        <v>0.20000000298023224</v>
      </c>
      <c r="Q111" s="3">
        <v>10</v>
      </c>
      <c r="R111" s="3"/>
      <c r="S111" s="3"/>
      <c r="T111" s="3"/>
      <c r="U111" s="3" t="s">
        <v>250</v>
      </c>
      <c r="V111" s="3">
        <v>0.20000000298023224</v>
      </c>
      <c r="W111" s="3">
        <v>10</v>
      </c>
      <c r="X111" s="3"/>
      <c r="Y111" s="3"/>
      <c r="Z111" s="3"/>
      <c r="AA111" s="3" t="s">
        <v>250</v>
      </c>
      <c r="AB111" s="3">
        <v>0.20000000298023224</v>
      </c>
      <c r="AC111" s="3">
        <v>10</v>
      </c>
      <c r="AD111" s="3"/>
      <c r="AE111" s="3"/>
      <c r="AF111" s="3"/>
      <c r="AG111" s="3">
        <v>17</v>
      </c>
      <c r="AH111" s="3">
        <v>19</v>
      </c>
      <c r="AI111" s="3">
        <v>50</v>
      </c>
      <c r="AJ111" s="3">
        <v>43</v>
      </c>
      <c r="AK111" s="3">
        <v>18</v>
      </c>
      <c r="AL111" s="3">
        <v>31</v>
      </c>
      <c r="AM111" s="3">
        <v>24</v>
      </c>
      <c r="AN111" s="3">
        <v>18</v>
      </c>
      <c r="AO111" s="3">
        <v>0</v>
      </c>
      <c r="AP111" s="3">
        <v>0</v>
      </c>
      <c r="AQ111" s="3">
        <v>0</v>
      </c>
      <c r="AR111" s="3">
        <v>0</v>
      </c>
      <c r="AS111" s="3">
        <v>109</v>
      </c>
      <c r="AT111" s="3">
        <v>111</v>
      </c>
      <c r="AU111" s="3">
        <v>0</v>
      </c>
      <c r="AV111" s="3" t="s">
        <v>54</v>
      </c>
      <c r="AW111" s="3" t="s">
        <v>54</v>
      </c>
      <c r="AX111" s="3" t="s">
        <v>54</v>
      </c>
      <c r="AY111" s="3" t="s">
        <v>54</v>
      </c>
      <c r="AZ111" s="3" t="s">
        <v>54</v>
      </c>
      <c r="BA111" s="3" t="s">
        <v>54</v>
      </c>
      <c r="BB111" s="3" t="s">
        <v>54</v>
      </c>
      <c r="BC111" s="3" t="s">
        <v>250</v>
      </c>
      <c r="BD111" s="3" t="s">
        <v>54</v>
      </c>
      <c r="BE111"/>
      <c r="BF111"/>
      <c r="BG111"/>
      <c r="BH111"/>
      <c r="BI111"/>
      <c r="BJ111"/>
      <c r="BK111"/>
      <c r="BL111"/>
      <c r="BM111"/>
    </row>
    <row r="112" spans="1:65" x14ac:dyDescent="0.25">
      <c r="A112" s="3" t="s">
        <v>0</v>
      </c>
      <c r="B112" s="3" t="s">
        <v>4</v>
      </c>
      <c r="C112" s="3" t="s">
        <v>102</v>
      </c>
      <c r="D112" s="3" t="s">
        <v>103</v>
      </c>
      <c r="E112" s="3" t="s">
        <v>51</v>
      </c>
      <c r="F112" s="3" t="s">
        <v>52</v>
      </c>
      <c r="G112" s="3">
        <v>6</v>
      </c>
      <c r="H112" s="3" t="s">
        <v>53</v>
      </c>
      <c r="I112" s="3" t="s">
        <v>250</v>
      </c>
      <c r="J112" s="3">
        <v>1</v>
      </c>
      <c r="K112" s="3"/>
      <c r="L112" s="3">
        <v>20</v>
      </c>
      <c r="M112" s="3"/>
      <c r="N112" s="3"/>
      <c r="O112" s="3" t="s">
        <v>250</v>
      </c>
      <c r="P112" s="3">
        <v>0.30000001192092896</v>
      </c>
      <c r="Q112" s="3"/>
      <c r="R112" s="3">
        <v>15</v>
      </c>
      <c r="S112" s="3"/>
      <c r="T112" s="3"/>
      <c r="U112" s="3" t="s">
        <v>250</v>
      </c>
      <c r="V112" s="3">
        <v>0.10000000149011612</v>
      </c>
      <c r="W112" s="3"/>
      <c r="X112" s="3">
        <v>15</v>
      </c>
      <c r="Y112" s="3"/>
      <c r="Z112" s="3"/>
      <c r="AA112" s="3" t="s">
        <v>250</v>
      </c>
      <c r="AB112" s="3">
        <v>1</v>
      </c>
      <c r="AC112" s="3"/>
      <c r="AD112" s="3">
        <v>5</v>
      </c>
      <c r="AE112" s="3"/>
      <c r="AF112" s="3"/>
      <c r="AG112" s="3">
        <v>0</v>
      </c>
      <c r="AH112" s="3">
        <v>0</v>
      </c>
      <c r="AI112" s="3">
        <v>2</v>
      </c>
      <c r="AJ112" s="3">
        <v>2</v>
      </c>
      <c r="AK112" s="3">
        <v>2</v>
      </c>
      <c r="AL112" s="3">
        <v>1</v>
      </c>
      <c r="AM112" s="3">
        <v>1</v>
      </c>
      <c r="AN112" s="3">
        <v>2</v>
      </c>
      <c r="AO112" s="3">
        <v>14</v>
      </c>
      <c r="AP112" s="3">
        <v>3</v>
      </c>
      <c r="AQ112" s="3">
        <v>19</v>
      </c>
      <c r="AR112" s="3">
        <v>7</v>
      </c>
      <c r="AS112" s="3">
        <v>5</v>
      </c>
      <c r="AT112" s="3">
        <v>5</v>
      </c>
      <c r="AU112" s="3">
        <v>43</v>
      </c>
      <c r="AV112" s="3" t="s">
        <v>250</v>
      </c>
      <c r="AW112" s="3" t="s">
        <v>250</v>
      </c>
      <c r="AX112" s="3" t="s">
        <v>250</v>
      </c>
      <c r="AY112" s="3" t="s">
        <v>250</v>
      </c>
      <c r="AZ112" s="3" t="s">
        <v>250</v>
      </c>
      <c r="BA112" s="3" t="s">
        <v>250</v>
      </c>
      <c r="BB112" s="3" t="s">
        <v>250</v>
      </c>
      <c r="BC112" s="3" t="s">
        <v>250</v>
      </c>
      <c r="BD112" s="3" t="s">
        <v>250</v>
      </c>
      <c r="BE112"/>
      <c r="BF112"/>
      <c r="BG112"/>
      <c r="BH112"/>
      <c r="BI112"/>
      <c r="BJ112"/>
      <c r="BK112"/>
      <c r="BL112"/>
      <c r="BM112"/>
    </row>
    <row r="113" spans="1:65" x14ac:dyDescent="0.25">
      <c r="A113" s="3" t="s">
        <v>0</v>
      </c>
      <c r="B113" s="3" t="s">
        <v>12</v>
      </c>
      <c r="C113" s="3" t="s">
        <v>449</v>
      </c>
      <c r="D113" s="3" t="s">
        <v>450</v>
      </c>
      <c r="E113" s="3" t="s">
        <v>51</v>
      </c>
      <c r="F113" s="3" t="s">
        <v>52</v>
      </c>
      <c r="G113" s="3">
        <v>12</v>
      </c>
      <c r="H113" s="3" t="s">
        <v>57</v>
      </c>
      <c r="I113" s="3" t="s">
        <v>54</v>
      </c>
      <c r="J113" s="3">
        <v>0</v>
      </c>
      <c r="K113" s="3"/>
      <c r="L113" s="3"/>
      <c r="M113" s="3"/>
      <c r="N113" s="3"/>
      <c r="O113" s="3" t="s">
        <v>250</v>
      </c>
      <c r="P113" s="3">
        <v>0</v>
      </c>
      <c r="Q113" s="3">
        <v>10</v>
      </c>
      <c r="R113" s="3">
        <v>4</v>
      </c>
      <c r="S113" s="3">
        <v>3</v>
      </c>
      <c r="T113" s="3"/>
      <c r="U113" s="3" t="s">
        <v>250</v>
      </c>
      <c r="V113" s="3">
        <v>0</v>
      </c>
      <c r="W113" s="3">
        <v>10</v>
      </c>
      <c r="X113" s="3">
        <v>4</v>
      </c>
      <c r="Y113" s="3">
        <v>3</v>
      </c>
      <c r="Z113" s="3"/>
      <c r="AA113" s="3" t="s">
        <v>250</v>
      </c>
      <c r="AB113" s="3">
        <v>0</v>
      </c>
      <c r="AC113" s="3">
        <v>10</v>
      </c>
      <c r="AD113" s="3">
        <v>4</v>
      </c>
      <c r="AE113" s="3">
        <v>3</v>
      </c>
      <c r="AF113" s="3"/>
      <c r="AG113" s="3">
        <v>1</v>
      </c>
      <c r="AH113" s="3">
        <v>3</v>
      </c>
      <c r="AI113" s="3">
        <v>3</v>
      </c>
      <c r="AJ113" s="3">
        <v>5</v>
      </c>
      <c r="AK113" s="3">
        <v>2</v>
      </c>
      <c r="AL113" s="3">
        <v>5</v>
      </c>
      <c r="AM113" s="3">
        <v>3</v>
      </c>
      <c r="AN113" s="3">
        <v>3</v>
      </c>
      <c r="AO113" s="3">
        <v>0</v>
      </c>
      <c r="AP113" s="3">
        <v>0</v>
      </c>
      <c r="AQ113" s="3">
        <v>0</v>
      </c>
      <c r="AR113" s="3">
        <v>0</v>
      </c>
      <c r="AS113" s="3">
        <v>9</v>
      </c>
      <c r="AT113" s="3">
        <v>16</v>
      </c>
      <c r="AU113" s="3">
        <v>0</v>
      </c>
      <c r="AV113" s="3" t="s">
        <v>250</v>
      </c>
      <c r="AW113" s="3" t="s">
        <v>250</v>
      </c>
      <c r="AX113" s="3" t="s">
        <v>54</v>
      </c>
      <c r="AY113" s="3" t="s">
        <v>54</v>
      </c>
      <c r="AZ113" s="3" t="s">
        <v>54</v>
      </c>
      <c r="BA113" s="3" t="s">
        <v>250</v>
      </c>
      <c r="BB113" s="3" t="s">
        <v>250</v>
      </c>
      <c r="BC113" s="3" t="s">
        <v>250</v>
      </c>
      <c r="BD113" s="3" t="s">
        <v>250</v>
      </c>
      <c r="BE113"/>
      <c r="BF113"/>
      <c r="BG113"/>
      <c r="BH113"/>
      <c r="BI113"/>
      <c r="BJ113"/>
      <c r="BK113"/>
      <c r="BL113"/>
      <c r="BM113"/>
    </row>
    <row r="114" spans="1:65" x14ac:dyDescent="0.25">
      <c r="A114" s="3" t="s">
        <v>0</v>
      </c>
      <c r="B114" s="3" t="s">
        <v>13</v>
      </c>
      <c r="C114" s="3" t="s">
        <v>134</v>
      </c>
      <c r="D114" s="3" t="s">
        <v>135</v>
      </c>
      <c r="E114" s="3" t="s">
        <v>51</v>
      </c>
      <c r="F114" s="3" t="s">
        <v>52</v>
      </c>
      <c r="G114" s="3">
        <v>17</v>
      </c>
      <c r="H114" s="3" t="s">
        <v>53</v>
      </c>
      <c r="I114" s="3" t="s">
        <v>54</v>
      </c>
      <c r="J114" s="3">
        <v>0.25</v>
      </c>
      <c r="K114" s="3">
        <v>15</v>
      </c>
      <c r="L114" s="3">
        <v>5</v>
      </c>
      <c r="M114" s="3">
        <v>2</v>
      </c>
      <c r="N114" s="3"/>
      <c r="O114" s="3" t="s">
        <v>54</v>
      </c>
      <c r="P114" s="3">
        <v>0.25</v>
      </c>
      <c r="Q114" s="3">
        <v>15</v>
      </c>
      <c r="R114" s="3">
        <v>5</v>
      </c>
      <c r="S114" s="3">
        <v>2</v>
      </c>
      <c r="T114" s="3"/>
      <c r="U114" s="3" t="s">
        <v>54</v>
      </c>
      <c r="V114" s="3">
        <v>0.25</v>
      </c>
      <c r="W114" s="3">
        <v>15</v>
      </c>
      <c r="X114" s="3">
        <v>5</v>
      </c>
      <c r="Y114" s="3">
        <v>2</v>
      </c>
      <c r="Z114" s="3"/>
      <c r="AA114" s="3" t="s">
        <v>54</v>
      </c>
      <c r="AB114" s="3">
        <v>0.25</v>
      </c>
      <c r="AC114" s="3">
        <v>15</v>
      </c>
      <c r="AD114" s="3">
        <v>5</v>
      </c>
      <c r="AE114" s="3">
        <v>2</v>
      </c>
      <c r="AF114" s="3"/>
      <c r="AG114" s="3">
        <v>0</v>
      </c>
      <c r="AH114" s="3">
        <v>0</v>
      </c>
      <c r="AI114" s="3">
        <v>0</v>
      </c>
      <c r="AJ114" s="3">
        <v>0</v>
      </c>
      <c r="AK114" s="3">
        <v>0</v>
      </c>
      <c r="AL114" s="3">
        <v>0</v>
      </c>
      <c r="AM114" s="3">
        <v>0</v>
      </c>
      <c r="AN114" s="3">
        <v>0</v>
      </c>
      <c r="AO114" s="3">
        <v>0</v>
      </c>
      <c r="AP114" s="3">
        <v>0</v>
      </c>
      <c r="AQ114" s="3">
        <v>0</v>
      </c>
      <c r="AR114" s="3">
        <v>0</v>
      </c>
      <c r="AS114" s="3">
        <v>0</v>
      </c>
      <c r="AT114" s="3">
        <v>0</v>
      </c>
      <c r="AU114" s="3">
        <v>0</v>
      </c>
      <c r="AV114" s="3" t="s">
        <v>250</v>
      </c>
      <c r="AW114" s="3" t="s">
        <v>54</v>
      </c>
      <c r="AX114" s="3" t="s">
        <v>250</v>
      </c>
      <c r="AY114" s="3" t="s">
        <v>250</v>
      </c>
      <c r="AZ114" s="3" t="s">
        <v>54</v>
      </c>
      <c r="BA114" s="3" t="s">
        <v>54</v>
      </c>
      <c r="BB114" s="3" t="s">
        <v>54</v>
      </c>
      <c r="BC114" s="3" t="s">
        <v>54</v>
      </c>
      <c r="BD114" s="3" t="s">
        <v>54</v>
      </c>
      <c r="BE114"/>
      <c r="BF114"/>
      <c r="BG114"/>
      <c r="BH114"/>
      <c r="BI114"/>
      <c r="BJ114"/>
      <c r="BK114"/>
      <c r="BL114"/>
      <c r="BM114"/>
    </row>
    <row r="115" spans="1:65" x14ac:dyDescent="0.25">
      <c r="A115" s="3" t="s">
        <v>3</v>
      </c>
      <c r="B115" s="3" t="s">
        <v>14</v>
      </c>
      <c r="C115" s="3" t="s">
        <v>489</v>
      </c>
      <c r="D115" s="3" t="s">
        <v>490</v>
      </c>
      <c r="E115" s="3" t="s">
        <v>51</v>
      </c>
      <c r="F115" s="3" t="s">
        <v>52</v>
      </c>
      <c r="G115" s="3">
        <v>70</v>
      </c>
      <c r="H115" s="3" t="s">
        <v>53</v>
      </c>
      <c r="I115" s="3" t="s">
        <v>250</v>
      </c>
      <c r="J115" s="3">
        <v>1.5</v>
      </c>
      <c r="K115" s="3">
        <v>45</v>
      </c>
      <c r="L115" s="3"/>
      <c r="M115" s="3"/>
      <c r="N115" s="3"/>
      <c r="O115" s="3" t="s">
        <v>250</v>
      </c>
      <c r="P115" s="3">
        <v>1</v>
      </c>
      <c r="Q115" s="3">
        <v>30</v>
      </c>
      <c r="R115" s="3"/>
      <c r="S115" s="3"/>
      <c r="T115" s="3"/>
      <c r="U115" s="3" t="s">
        <v>250</v>
      </c>
      <c r="V115" s="3">
        <v>1</v>
      </c>
      <c r="W115" s="3">
        <v>30</v>
      </c>
      <c r="X115" s="3"/>
      <c r="Y115" s="3"/>
      <c r="Z115" s="3"/>
      <c r="AA115" s="3" t="s">
        <v>250</v>
      </c>
      <c r="AB115" s="3">
        <v>1</v>
      </c>
      <c r="AC115" s="3">
        <v>30</v>
      </c>
      <c r="AD115" s="3"/>
      <c r="AE115" s="3"/>
      <c r="AF115" s="3"/>
      <c r="AG115" s="3">
        <v>14</v>
      </c>
      <c r="AH115" s="3">
        <v>7</v>
      </c>
      <c r="AI115" s="3">
        <v>40</v>
      </c>
      <c r="AJ115" s="3">
        <v>44</v>
      </c>
      <c r="AK115" s="3">
        <v>8</v>
      </c>
      <c r="AL115" s="3">
        <v>8</v>
      </c>
      <c r="AM115" s="3">
        <v>2</v>
      </c>
      <c r="AN115" s="3">
        <v>4</v>
      </c>
      <c r="AO115" s="3">
        <v>0</v>
      </c>
      <c r="AP115" s="3">
        <v>0</v>
      </c>
      <c r="AQ115" s="3">
        <v>0</v>
      </c>
      <c r="AR115" s="3">
        <v>0</v>
      </c>
      <c r="AS115" s="3">
        <v>64</v>
      </c>
      <c r="AT115" s="3">
        <v>63</v>
      </c>
      <c r="AU115" s="3">
        <v>0</v>
      </c>
      <c r="AV115" s="3" t="s">
        <v>54</v>
      </c>
      <c r="AW115" s="3" t="s">
        <v>250</v>
      </c>
      <c r="AX115" s="3" t="s">
        <v>54</v>
      </c>
      <c r="AY115" s="3" t="s">
        <v>54</v>
      </c>
      <c r="AZ115" s="3" t="s">
        <v>54</v>
      </c>
      <c r="BA115" s="3" t="s">
        <v>54</v>
      </c>
      <c r="BB115" s="3" t="s">
        <v>250</v>
      </c>
      <c r="BC115" s="3" t="s">
        <v>54</v>
      </c>
      <c r="BD115" s="3" t="s">
        <v>250</v>
      </c>
      <c r="BE115"/>
      <c r="BF115"/>
      <c r="BG115"/>
      <c r="BH115"/>
      <c r="BI115"/>
      <c r="BJ115"/>
      <c r="BK115"/>
      <c r="BL115"/>
      <c r="BM115"/>
    </row>
    <row r="116" spans="1:65" x14ac:dyDescent="0.25">
      <c r="A116" s="3" t="s">
        <v>3</v>
      </c>
      <c r="B116" s="3" t="s">
        <v>14</v>
      </c>
      <c r="C116" s="3" t="s">
        <v>491</v>
      </c>
      <c r="D116" s="3" t="s">
        <v>492</v>
      </c>
      <c r="E116" s="3" t="s">
        <v>51</v>
      </c>
      <c r="F116" s="3" t="s">
        <v>52</v>
      </c>
      <c r="G116" s="3">
        <v>73</v>
      </c>
      <c r="H116" s="3" t="s">
        <v>53</v>
      </c>
      <c r="I116" s="3" t="s">
        <v>54</v>
      </c>
      <c r="J116" s="3">
        <v>0</v>
      </c>
      <c r="K116" s="3"/>
      <c r="L116" s="3"/>
      <c r="M116" s="3"/>
      <c r="N116" s="3"/>
      <c r="O116" s="3" t="s">
        <v>250</v>
      </c>
      <c r="P116" s="3">
        <v>0</v>
      </c>
      <c r="Q116" s="3"/>
      <c r="R116" s="3"/>
      <c r="S116" s="3">
        <v>5</v>
      </c>
      <c r="T116" s="3"/>
      <c r="U116" s="3" t="s">
        <v>250</v>
      </c>
      <c r="V116" s="3">
        <v>0</v>
      </c>
      <c r="W116" s="3"/>
      <c r="X116" s="3"/>
      <c r="Y116" s="3">
        <v>5</v>
      </c>
      <c r="Z116" s="3"/>
      <c r="AA116" s="3" t="s">
        <v>250</v>
      </c>
      <c r="AB116" s="3">
        <v>0</v>
      </c>
      <c r="AC116" s="3"/>
      <c r="AD116" s="3"/>
      <c r="AE116" s="3">
        <v>5</v>
      </c>
      <c r="AF116" s="3"/>
      <c r="AG116" s="3">
        <v>9</v>
      </c>
      <c r="AH116" s="3">
        <v>10</v>
      </c>
      <c r="AI116" s="3">
        <v>32</v>
      </c>
      <c r="AJ116" s="3">
        <v>30</v>
      </c>
      <c r="AK116" s="3">
        <v>18</v>
      </c>
      <c r="AL116" s="3">
        <v>24</v>
      </c>
      <c r="AM116" s="3">
        <v>5</v>
      </c>
      <c r="AN116" s="3">
        <v>9</v>
      </c>
      <c r="AO116" s="3">
        <v>0</v>
      </c>
      <c r="AP116" s="3">
        <v>0</v>
      </c>
      <c r="AQ116" s="3">
        <v>0</v>
      </c>
      <c r="AR116" s="3">
        <v>0</v>
      </c>
      <c r="AS116" s="3">
        <v>69</v>
      </c>
      <c r="AT116" s="3">
        <v>73</v>
      </c>
      <c r="AU116" s="3">
        <v>0</v>
      </c>
      <c r="AV116" s="3" t="s">
        <v>250</v>
      </c>
      <c r="AW116" s="3" t="s">
        <v>250</v>
      </c>
      <c r="AX116" s="3" t="s">
        <v>250</v>
      </c>
      <c r="AY116" s="3" t="s">
        <v>250</v>
      </c>
      <c r="AZ116" s="3" t="s">
        <v>250</v>
      </c>
      <c r="BA116" s="3" t="s">
        <v>250</v>
      </c>
      <c r="BB116" s="3" t="s">
        <v>250</v>
      </c>
      <c r="BC116" s="3" t="s">
        <v>250</v>
      </c>
      <c r="BD116" s="3" t="s">
        <v>250</v>
      </c>
      <c r="BE116"/>
      <c r="BF116"/>
      <c r="BG116"/>
      <c r="BH116"/>
      <c r="BI116"/>
      <c r="BJ116"/>
      <c r="BK116"/>
      <c r="BL116"/>
      <c r="BM116"/>
    </row>
    <row r="117" spans="1:65" x14ac:dyDescent="0.25">
      <c r="A117" s="3" t="s">
        <v>0</v>
      </c>
      <c r="B117" s="3" t="s">
        <v>5</v>
      </c>
      <c r="C117" s="3" t="s">
        <v>224</v>
      </c>
      <c r="D117" s="3" t="s">
        <v>225</v>
      </c>
      <c r="E117" s="3" t="s">
        <v>51</v>
      </c>
      <c r="F117" s="3" t="s">
        <v>78</v>
      </c>
      <c r="G117" s="3">
        <v>18</v>
      </c>
      <c r="H117" s="3" t="s">
        <v>57</v>
      </c>
      <c r="I117" s="3" t="s">
        <v>250</v>
      </c>
      <c r="J117" s="3">
        <v>0.25</v>
      </c>
      <c r="K117" s="3">
        <v>5</v>
      </c>
      <c r="L117" s="3"/>
      <c r="M117" s="3"/>
      <c r="N117" s="3"/>
      <c r="O117" s="3" t="s">
        <v>250</v>
      </c>
      <c r="P117" s="3">
        <v>0.125</v>
      </c>
      <c r="Q117" s="3">
        <v>3</v>
      </c>
      <c r="R117" s="3"/>
      <c r="S117" s="3"/>
      <c r="T117" s="3"/>
      <c r="U117" s="3" t="s">
        <v>250</v>
      </c>
      <c r="V117" s="3">
        <v>0.125</v>
      </c>
      <c r="W117" s="3">
        <v>3</v>
      </c>
      <c r="X117" s="3"/>
      <c r="Y117" s="3"/>
      <c r="Z117" s="3"/>
      <c r="AA117" s="3" t="s">
        <v>250</v>
      </c>
      <c r="AB117" s="3">
        <v>0.125</v>
      </c>
      <c r="AC117" s="3">
        <v>3</v>
      </c>
      <c r="AD117" s="3"/>
      <c r="AE117" s="3"/>
      <c r="AF117" s="3"/>
      <c r="AG117" s="3">
        <v>1</v>
      </c>
      <c r="AH117" s="3">
        <v>2</v>
      </c>
      <c r="AI117" s="3">
        <v>7</v>
      </c>
      <c r="AJ117" s="3">
        <v>10</v>
      </c>
      <c r="AK117" s="3">
        <v>1</v>
      </c>
      <c r="AL117" s="3">
        <v>4</v>
      </c>
      <c r="AM117" s="3">
        <v>1</v>
      </c>
      <c r="AN117" s="3">
        <v>2</v>
      </c>
      <c r="AO117" s="3">
        <v>0</v>
      </c>
      <c r="AP117" s="3">
        <v>0</v>
      </c>
      <c r="AQ117" s="3"/>
      <c r="AR117" s="3">
        <v>0</v>
      </c>
      <c r="AS117" s="3">
        <v>10</v>
      </c>
      <c r="AT117" s="3">
        <v>18</v>
      </c>
      <c r="AU117" s="3">
        <v>0</v>
      </c>
      <c r="AV117" s="3" t="s">
        <v>250</v>
      </c>
      <c r="AW117" s="3" t="s">
        <v>250</v>
      </c>
      <c r="AX117" s="3" t="s">
        <v>250</v>
      </c>
      <c r="AY117" s="3" t="s">
        <v>250</v>
      </c>
      <c r="AZ117" s="3" t="s">
        <v>250</v>
      </c>
      <c r="BA117" s="3" t="s">
        <v>250</v>
      </c>
      <c r="BB117" s="3" t="s">
        <v>250</v>
      </c>
      <c r="BC117" s="3" t="s">
        <v>250</v>
      </c>
      <c r="BD117" s="3" t="s">
        <v>250</v>
      </c>
      <c r="BE117"/>
      <c r="BF117"/>
      <c r="BG117"/>
      <c r="BH117"/>
      <c r="BI117"/>
      <c r="BJ117"/>
      <c r="BK117"/>
      <c r="BL117"/>
      <c r="BM117"/>
    </row>
    <row r="118" spans="1:65" x14ac:dyDescent="0.25">
      <c r="A118" s="3" t="s">
        <v>0</v>
      </c>
      <c r="B118" s="3" t="s">
        <v>4</v>
      </c>
      <c r="C118" s="3" t="s">
        <v>204</v>
      </c>
      <c r="D118" s="3" t="s">
        <v>205</v>
      </c>
      <c r="E118" s="3" t="s">
        <v>51</v>
      </c>
      <c r="F118" s="3" t="s">
        <v>52</v>
      </c>
      <c r="G118" s="3">
        <v>22</v>
      </c>
      <c r="H118" s="3" t="s">
        <v>57</v>
      </c>
      <c r="I118" s="3" t="s">
        <v>250</v>
      </c>
      <c r="J118" s="3">
        <v>0.25</v>
      </c>
      <c r="K118" s="3">
        <v>3</v>
      </c>
      <c r="L118" s="3"/>
      <c r="M118" s="3"/>
      <c r="N118" s="3"/>
      <c r="O118" s="3" t="s">
        <v>250</v>
      </c>
      <c r="P118" s="3">
        <v>0.25</v>
      </c>
      <c r="Q118" s="3">
        <v>3</v>
      </c>
      <c r="R118" s="3"/>
      <c r="S118" s="3"/>
      <c r="T118" s="3"/>
      <c r="U118" s="3" t="s">
        <v>250</v>
      </c>
      <c r="V118" s="3">
        <v>1</v>
      </c>
      <c r="W118" s="3"/>
      <c r="X118" s="3">
        <v>10</v>
      </c>
      <c r="Y118" s="3"/>
      <c r="Z118" s="3"/>
      <c r="AA118" s="3" t="s">
        <v>250</v>
      </c>
      <c r="AB118" s="3">
        <v>1</v>
      </c>
      <c r="AC118" s="3"/>
      <c r="AD118" s="3">
        <v>10</v>
      </c>
      <c r="AE118" s="3"/>
      <c r="AF118" s="3"/>
      <c r="AG118" s="3">
        <v>2</v>
      </c>
      <c r="AH118" s="3">
        <v>1</v>
      </c>
      <c r="AI118" s="3">
        <v>7</v>
      </c>
      <c r="AJ118" s="3">
        <v>8</v>
      </c>
      <c r="AK118" s="3">
        <v>6</v>
      </c>
      <c r="AL118" s="3">
        <v>8</v>
      </c>
      <c r="AM118" s="3">
        <v>8</v>
      </c>
      <c r="AN118" s="3">
        <v>6</v>
      </c>
      <c r="AO118" s="3">
        <v>0</v>
      </c>
      <c r="AP118" s="3">
        <v>0</v>
      </c>
      <c r="AQ118" s="3">
        <v>0</v>
      </c>
      <c r="AR118" s="3">
        <v>0</v>
      </c>
      <c r="AS118" s="3">
        <v>23</v>
      </c>
      <c r="AT118" s="3">
        <v>23</v>
      </c>
      <c r="AU118" s="3">
        <v>0</v>
      </c>
      <c r="AV118" s="3" t="s">
        <v>250</v>
      </c>
      <c r="AW118" s="3" t="s">
        <v>250</v>
      </c>
      <c r="AX118" s="3" t="s">
        <v>250</v>
      </c>
      <c r="AY118" s="3" t="s">
        <v>250</v>
      </c>
      <c r="AZ118" s="3" t="s">
        <v>250</v>
      </c>
      <c r="BA118" s="3" t="s">
        <v>250</v>
      </c>
      <c r="BB118" s="3" t="s">
        <v>250</v>
      </c>
      <c r="BC118" s="3" t="s">
        <v>250</v>
      </c>
      <c r="BD118" s="3" t="s">
        <v>250</v>
      </c>
      <c r="BE118"/>
      <c r="BF118"/>
      <c r="BG118"/>
      <c r="BH118"/>
      <c r="BI118"/>
      <c r="BJ118"/>
      <c r="BK118"/>
      <c r="BL118"/>
      <c r="BM118"/>
    </row>
    <row r="119" spans="1:65" x14ac:dyDescent="0.25">
      <c r="A119" s="3" t="s">
        <v>0</v>
      </c>
      <c r="B119" s="3" t="s">
        <v>13</v>
      </c>
      <c r="C119" s="3" t="s">
        <v>192</v>
      </c>
      <c r="D119" s="3" t="s">
        <v>193</v>
      </c>
      <c r="E119" s="3" t="s">
        <v>51</v>
      </c>
      <c r="F119" s="3" t="s">
        <v>78</v>
      </c>
      <c r="G119" s="3">
        <v>15</v>
      </c>
      <c r="H119" s="3" t="s">
        <v>53</v>
      </c>
      <c r="I119" s="3" t="s">
        <v>54</v>
      </c>
      <c r="J119" s="3">
        <v>1</v>
      </c>
      <c r="K119" s="3">
        <v>30</v>
      </c>
      <c r="L119" s="3">
        <v>15</v>
      </c>
      <c r="M119" s="3">
        <v>15</v>
      </c>
      <c r="N119" s="3"/>
      <c r="O119" s="3" t="s">
        <v>54</v>
      </c>
      <c r="P119" s="3">
        <v>0</v>
      </c>
      <c r="Q119" s="3"/>
      <c r="R119" s="3"/>
      <c r="S119" s="3"/>
      <c r="T119" s="3"/>
      <c r="U119" s="3" t="s">
        <v>54</v>
      </c>
      <c r="V119" s="3">
        <v>0</v>
      </c>
      <c r="W119" s="3"/>
      <c r="X119" s="3"/>
      <c r="Y119" s="3"/>
      <c r="Z119" s="3"/>
      <c r="AA119" s="3" t="s">
        <v>54</v>
      </c>
      <c r="AB119" s="3">
        <v>1</v>
      </c>
      <c r="AC119" s="3">
        <v>30</v>
      </c>
      <c r="AD119" s="3">
        <v>15</v>
      </c>
      <c r="AE119" s="3">
        <v>15</v>
      </c>
      <c r="AF119" s="3"/>
      <c r="AG119" s="3">
        <v>0</v>
      </c>
      <c r="AH119" s="3">
        <v>0</v>
      </c>
      <c r="AI119" s="3">
        <v>12</v>
      </c>
      <c r="AJ119" s="3">
        <v>5</v>
      </c>
      <c r="AK119" s="3">
        <v>1</v>
      </c>
      <c r="AL119" s="3">
        <v>1</v>
      </c>
      <c r="AM119" s="3">
        <v>1</v>
      </c>
      <c r="AN119" s="3">
        <v>4</v>
      </c>
      <c r="AO119" s="3">
        <v>0</v>
      </c>
      <c r="AP119" s="3">
        <v>12</v>
      </c>
      <c r="AQ119" s="3">
        <v>12</v>
      </c>
      <c r="AR119" s="3">
        <v>12</v>
      </c>
      <c r="AS119" s="3">
        <v>14</v>
      </c>
      <c r="AT119" s="3">
        <v>10</v>
      </c>
      <c r="AU119" s="3">
        <v>36</v>
      </c>
      <c r="AV119" s="3" t="s">
        <v>54</v>
      </c>
      <c r="AW119" s="3" t="s">
        <v>54</v>
      </c>
      <c r="AX119" s="3" t="s">
        <v>250</v>
      </c>
      <c r="AY119" s="3" t="s">
        <v>250</v>
      </c>
      <c r="AZ119" s="3" t="s">
        <v>250</v>
      </c>
      <c r="BA119" s="3" t="s">
        <v>250</v>
      </c>
      <c r="BB119" s="3" t="s">
        <v>54</v>
      </c>
      <c r="BC119" s="3" t="s">
        <v>250</v>
      </c>
      <c r="BD119" s="3" t="s">
        <v>250</v>
      </c>
      <c r="BE119"/>
      <c r="BF119"/>
      <c r="BG119"/>
      <c r="BH119"/>
      <c r="BI119"/>
      <c r="BJ119"/>
      <c r="BK119"/>
      <c r="BL119"/>
      <c r="BM119"/>
    </row>
    <row r="120" spans="1:65" x14ac:dyDescent="0.25">
      <c r="A120" s="3" t="s">
        <v>0</v>
      </c>
      <c r="B120" s="3" t="s">
        <v>7</v>
      </c>
      <c r="C120" s="3" t="s">
        <v>455</v>
      </c>
      <c r="D120" s="3" t="s">
        <v>456</v>
      </c>
      <c r="E120" s="3" t="s">
        <v>51</v>
      </c>
      <c r="F120" s="3" t="s">
        <v>52</v>
      </c>
      <c r="G120" s="3">
        <v>23</v>
      </c>
      <c r="H120" s="3" t="s">
        <v>57</v>
      </c>
      <c r="I120" s="3" t="s">
        <v>250</v>
      </c>
      <c r="J120" s="3">
        <v>0.60000002384185791</v>
      </c>
      <c r="K120" s="3">
        <v>20</v>
      </c>
      <c r="L120" s="3">
        <v>6</v>
      </c>
      <c r="M120" s="3"/>
      <c r="N120" s="3"/>
      <c r="O120" s="3" t="s">
        <v>250</v>
      </c>
      <c r="P120" s="3">
        <v>0.20000000298023224</v>
      </c>
      <c r="Q120" s="3">
        <v>10</v>
      </c>
      <c r="R120" s="3">
        <v>3</v>
      </c>
      <c r="S120" s="3"/>
      <c r="T120" s="3"/>
      <c r="U120" s="3" t="s">
        <v>250</v>
      </c>
      <c r="V120" s="3">
        <v>0.60000002384185791</v>
      </c>
      <c r="W120" s="3">
        <v>20</v>
      </c>
      <c r="X120" s="3">
        <v>6</v>
      </c>
      <c r="Y120" s="3"/>
      <c r="Z120" s="3"/>
      <c r="AA120" s="3" t="s">
        <v>250</v>
      </c>
      <c r="AB120" s="3">
        <v>0.60000002384185791</v>
      </c>
      <c r="AC120" s="3">
        <v>20</v>
      </c>
      <c r="AD120" s="3">
        <v>6</v>
      </c>
      <c r="AE120" s="3"/>
      <c r="AF120" s="3"/>
      <c r="AG120" s="3">
        <v>2</v>
      </c>
      <c r="AH120" s="3">
        <v>2</v>
      </c>
      <c r="AI120" s="3">
        <v>3</v>
      </c>
      <c r="AJ120" s="3">
        <v>4</v>
      </c>
      <c r="AK120" s="3">
        <v>5</v>
      </c>
      <c r="AL120" s="3">
        <v>3</v>
      </c>
      <c r="AM120" s="3">
        <v>0</v>
      </c>
      <c r="AN120" s="3">
        <v>4</v>
      </c>
      <c r="AO120" s="3">
        <v>0</v>
      </c>
      <c r="AP120" s="3">
        <v>0</v>
      </c>
      <c r="AQ120" s="3">
        <v>0</v>
      </c>
      <c r="AR120" s="3">
        <v>0</v>
      </c>
      <c r="AS120" s="3">
        <v>10</v>
      </c>
      <c r="AT120" s="3">
        <v>13</v>
      </c>
      <c r="AU120" s="3">
        <v>0</v>
      </c>
      <c r="AV120" s="3" t="s">
        <v>54</v>
      </c>
      <c r="AW120" s="3" t="s">
        <v>250</v>
      </c>
      <c r="AX120" s="3" t="s">
        <v>250</v>
      </c>
      <c r="AY120" s="3" t="s">
        <v>250</v>
      </c>
      <c r="AZ120" s="3" t="s">
        <v>250</v>
      </c>
      <c r="BA120" s="3" t="s">
        <v>250</v>
      </c>
      <c r="BB120" s="3" t="s">
        <v>250</v>
      </c>
      <c r="BC120" s="3" t="s">
        <v>250</v>
      </c>
      <c r="BD120" s="3" t="s">
        <v>250</v>
      </c>
      <c r="BE120"/>
      <c r="BF120"/>
      <c r="BG120"/>
      <c r="BH120"/>
      <c r="BI120"/>
      <c r="BJ120"/>
      <c r="BK120"/>
      <c r="BL120"/>
      <c r="BM120"/>
    </row>
    <row r="121" spans="1:65" x14ac:dyDescent="0.25">
      <c r="A121" s="3" t="s">
        <v>0</v>
      </c>
      <c r="B121" s="3" t="s">
        <v>13</v>
      </c>
      <c r="C121" s="3" t="s">
        <v>132</v>
      </c>
      <c r="D121" s="3" t="s">
        <v>133</v>
      </c>
      <c r="E121" s="3" t="s">
        <v>51</v>
      </c>
      <c r="F121" s="3" t="s">
        <v>52</v>
      </c>
      <c r="G121" s="3">
        <v>13</v>
      </c>
      <c r="H121" s="3" t="s">
        <v>57</v>
      </c>
      <c r="I121" s="3" t="s">
        <v>54</v>
      </c>
      <c r="J121" s="3">
        <v>0</v>
      </c>
      <c r="K121" s="3"/>
      <c r="L121" s="3"/>
      <c r="M121" s="3"/>
      <c r="N121" s="3"/>
      <c r="O121" s="3" t="s">
        <v>54</v>
      </c>
      <c r="P121" s="3">
        <v>0.125</v>
      </c>
      <c r="Q121" s="3">
        <v>10</v>
      </c>
      <c r="R121" s="3">
        <v>2</v>
      </c>
      <c r="S121" s="3">
        <v>2</v>
      </c>
      <c r="T121" s="3"/>
      <c r="U121" s="3" t="s">
        <v>54</v>
      </c>
      <c r="V121" s="3">
        <v>0.125</v>
      </c>
      <c r="W121" s="3">
        <v>10</v>
      </c>
      <c r="X121" s="3">
        <v>2</v>
      </c>
      <c r="Y121" s="3">
        <v>2</v>
      </c>
      <c r="Z121" s="3"/>
      <c r="AA121" s="3" t="s">
        <v>54</v>
      </c>
      <c r="AB121" s="3">
        <v>0.125</v>
      </c>
      <c r="AC121" s="3">
        <v>10</v>
      </c>
      <c r="AD121" s="3">
        <v>2</v>
      </c>
      <c r="AE121" s="3">
        <v>2</v>
      </c>
      <c r="AF121" s="3"/>
      <c r="AG121" s="3">
        <v>0</v>
      </c>
      <c r="AH121" s="3">
        <v>1</v>
      </c>
      <c r="AI121" s="3">
        <v>7</v>
      </c>
      <c r="AJ121" s="3">
        <v>5</v>
      </c>
      <c r="AK121" s="3">
        <v>4</v>
      </c>
      <c r="AL121" s="3">
        <v>3</v>
      </c>
      <c r="AM121" s="3">
        <v>1</v>
      </c>
      <c r="AN121" s="3">
        <v>2</v>
      </c>
      <c r="AO121" s="3">
        <v>2</v>
      </c>
      <c r="AP121" s="3">
        <v>7</v>
      </c>
      <c r="AQ121" s="3">
        <v>7</v>
      </c>
      <c r="AR121" s="3">
        <v>14</v>
      </c>
      <c r="AS121" s="3">
        <v>12</v>
      </c>
      <c r="AT121" s="3">
        <v>11</v>
      </c>
      <c r="AU121" s="3">
        <v>30</v>
      </c>
      <c r="AV121" s="3" t="s">
        <v>54</v>
      </c>
      <c r="AW121" s="3" t="s">
        <v>250</v>
      </c>
      <c r="AX121" s="3" t="s">
        <v>54</v>
      </c>
      <c r="AY121" s="3" t="s">
        <v>250</v>
      </c>
      <c r="AZ121" s="3" t="s">
        <v>250</v>
      </c>
      <c r="BA121" s="3" t="s">
        <v>54</v>
      </c>
      <c r="BB121" s="3" t="s">
        <v>54</v>
      </c>
      <c r="BC121" s="3" t="s">
        <v>54</v>
      </c>
      <c r="BD121" s="3" t="s">
        <v>250</v>
      </c>
      <c r="BE121"/>
      <c r="BF121"/>
      <c r="BG121"/>
      <c r="BH121"/>
      <c r="BI121"/>
      <c r="BJ121"/>
      <c r="BK121"/>
      <c r="BL121"/>
      <c r="BM121"/>
    </row>
    <row r="122" spans="1:65" x14ac:dyDescent="0.25">
      <c r="A122" s="3" t="s">
        <v>0</v>
      </c>
      <c r="B122" s="3" t="s">
        <v>11</v>
      </c>
      <c r="C122" s="3" t="s">
        <v>1194</v>
      </c>
      <c r="D122" s="3" t="s">
        <v>1195</v>
      </c>
      <c r="E122" s="3" t="s">
        <v>51</v>
      </c>
      <c r="F122" s="3" t="s">
        <v>78</v>
      </c>
      <c r="G122" s="3">
        <v>40</v>
      </c>
      <c r="H122" s="3" t="s">
        <v>53</v>
      </c>
      <c r="I122" s="3" t="s">
        <v>250</v>
      </c>
      <c r="J122" s="3">
        <v>0.5</v>
      </c>
      <c r="K122" s="3">
        <v>20</v>
      </c>
      <c r="L122" s="3">
        <v>10</v>
      </c>
      <c r="M122" s="3"/>
      <c r="N122" s="3"/>
      <c r="O122" s="3" t="s">
        <v>250</v>
      </c>
      <c r="P122" s="3">
        <v>0.5</v>
      </c>
      <c r="Q122" s="3">
        <v>20</v>
      </c>
      <c r="R122" s="3">
        <v>10</v>
      </c>
      <c r="S122" s="3"/>
      <c r="T122" s="3"/>
      <c r="U122" s="3" t="s">
        <v>250</v>
      </c>
      <c r="V122" s="3">
        <v>1</v>
      </c>
      <c r="W122" s="3">
        <v>50</v>
      </c>
      <c r="X122" s="3">
        <v>20</v>
      </c>
      <c r="Y122" s="3"/>
      <c r="Z122" s="3"/>
      <c r="AA122" s="3" t="s">
        <v>250</v>
      </c>
      <c r="AB122" s="3">
        <v>1</v>
      </c>
      <c r="AC122" s="3">
        <v>50</v>
      </c>
      <c r="AD122" s="3">
        <v>20</v>
      </c>
      <c r="AE122" s="3"/>
      <c r="AF122" s="3"/>
      <c r="AG122" s="3">
        <v>6</v>
      </c>
      <c r="AH122" s="3">
        <v>7</v>
      </c>
      <c r="AI122" s="3">
        <v>11</v>
      </c>
      <c r="AJ122" s="3">
        <v>10</v>
      </c>
      <c r="AK122" s="3">
        <v>9</v>
      </c>
      <c r="AL122" s="3">
        <v>7</v>
      </c>
      <c r="AM122" s="3">
        <v>2</v>
      </c>
      <c r="AN122" s="3">
        <v>5</v>
      </c>
      <c r="AO122" s="3">
        <v>0</v>
      </c>
      <c r="AP122" s="3">
        <v>0</v>
      </c>
      <c r="AQ122" s="3">
        <v>0</v>
      </c>
      <c r="AR122" s="3">
        <v>0</v>
      </c>
      <c r="AS122" s="3">
        <v>28</v>
      </c>
      <c r="AT122" s="3">
        <v>29</v>
      </c>
      <c r="AU122" s="3">
        <v>0</v>
      </c>
      <c r="AV122" s="3" t="s">
        <v>250</v>
      </c>
      <c r="AW122" s="3" t="s">
        <v>250</v>
      </c>
      <c r="AX122" s="3" t="s">
        <v>250</v>
      </c>
      <c r="AY122" s="3" t="s">
        <v>250</v>
      </c>
      <c r="AZ122" s="3" t="s">
        <v>250</v>
      </c>
      <c r="BA122" s="3" t="s">
        <v>250</v>
      </c>
      <c r="BB122" s="3" t="s">
        <v>250</v>
      </c>
      <c r="BC122" s="3" t="s">
        <v>250</v>
      </c>
      <c r="BD122" s="3" t="s">
        <v>250</v>
      </c>
      <c r="BE122"/>
      <c r="BF122"/>
      <c r="BG122"/>
      <c r="BH122"/>
      <c r="BI122"/>
      <c r="BJ122"/>
      <c r="BK122"/>
      <c r="BL122"/>
      <c r="BM122"/>
    </row>
    <row r="123" spans="1:65" x14ac:dyDescent="0.25">
      <c r="A123" s="3" t="s">
        <v>0</v>
      </c>
      <c r="B123" s="3" t="s">
        <v>13</v>
      </c>
      <c r="C123" s="3" t="s">
        <v>188</v>
      </c>
      <c r="D123" s="3" t="s">
        <v>189</v>
      </c>
      <c r="E123" s="3" t="s">
        <v>51</v>
      </c>
      <c r="F123" s="3" t="s">
        <v>52</v>
      </c>
      <c r="G123" s="3">
        <v>5</v>
      </c>
      <c r="H123" s="3" t="s">
        <v>57</v>
      </c>
      <c r="I123" s="3" t="s">
        <v>54</v>
      </c>
      <c r="J123" s="3">
        <v>0.125</v>
      </c>
      <c r="K123" s="3">
        <v>15</v>
      </c>
      <c r="L123" s="3">
        <v>3</v>
      </c>
      <c r="M123" s="3">
        <v>3</v>
      </c>
      <c r="N123" s="3"/>
      <c r="O123" s="3" t="s">
        <v>54</v>
      </c>
      <c r="P123" s="3">
        <v>0.625</v>
      </c>
      <c r="Q123" s="3">
        <v>20</v>
      </c>
      <c r="R123" s="3">
        <v>5</v>
      </c>
      <c r="S123" s="3">
        <v>5</v>
      </c>
      <c r="T123" s="3"/>
      <c r="U123" s="3" t="s">
        <v>54</v>
      </c>
      <c r="V123" s="3">
        <v>0.625</v>
      </c>
      <c r="W123" s="3">
        <v>20</v>
      </c>
      <c r="X123" s="3">
        <v>5</v>
      </c>
      <c r="Y123" s="3">
        <v>5</v>
      </c>
      <c r="Z123" s="3"/>
      <c r="AA123" s="3" t="s">
        <v>54</v>
      </c>
      <c r="AB123" s="3">
        <v>0.625</v>
      </c>
      <c r="AC123" s="3">
        <v>20</v>
      </c>
      <c r="AD123" s="3">
        <v>5</v>
      </c>
      <c r="AE123" s="3">
        <v>5</v>
      </c>
      <c r="AF123" s="3"/>
      <c r="AG123" s="3">
        <v>1</v>
      </c>
      <c r="AH123" s="3">
        <v>2</v>
      </c>
      <c r="AI123" s="3">
        <v>3</v>
      </c>
      <c r="AJ123" s="3">
        <v>2</v>
      </c>
      <c r="AK123" s="3">
        <v>3</v>
      </c>
      <c r="AL123" s="3">
        <v>1</v>
      </c>
      <c r="AM123" s="3">
        <v>0</v>
      </c>
      <c r="AN123" s="3">
        <v>1</v>
      </c>
      <c r="AO123" s="3">
        <v>2</v>
      </c>
      <c r="AP123" s="3">
        <v>3</v>
      </c>
      <c r="AQ123" s="3">
        <v>7</v>
      </c>
      <c r="AR123" s="3">
        <v>12</v>
      </c>
      <c r="AS123" s="3">
        <v>7</v>
      </c>
      <c r="AT123" s="3">
        <v>6</v>
      </c>
      <c r="AU123" s="3">
        <v>24</v>
      </c>
      <c r="AV123" s="3" t="s">
        <v>54</v>
      </c>
      <c r="AW123" s="3" t="s">
        <v>54</v>
      </c>
      <c r="AX123" s="3" t="s">
        <v>54</v>
      </c>
      <c r="AY123" s="3" t="s">
        <v>250</v>
      </c>
      <c r="AZ123" s="3" t="s">
        <v>250</v>
      </c>
      <c r="BA123" s="3" t="s">
        <v>250</v>
      </c>
      <c r="BB123" s="3" t="s">
        <v>54</v>
      </c>
      <c r="BC123" s="3" t="s">
        <v>250</v>
      </c>
      <c r="BD123" s="3" t="s">
        <v>250</v>
      </c>
      <c r="BE123"/>
      <c r="BF123"/>
      <c r="BG123"/>
      <c r="BH123"/>
      <c r="BI123"/>
      <c r="BJ123"/>
      <c r="BK123"/>
      <c r="BL123"/>
      <c r="BM123"/>
    </row>
    <row r="124" spans="1:65" x14ac:dyDescent="0.25">
      <c r="A124" s="3" t="s">
        <v>0</v>
      </c>
      <c r="B124" s="3" t="s">
        <v>13</v>
      </c>
      <c r="C124" s="3" t="s">
        <v>200</v>
      </c>
      <c r="D124" s="3" t="s">
        <v>201</v>
      </c>
      <c r="E124" s="3" t="s">
        <v>51</v>
      </c>
      <c r="F124" s="3" t="s">
        <v>52</v>
      </c>
      <c r="G124" s="3">
        <v>10</v>
      </c>
      <c r="H124" s="3" t="s">
        <v>57</v>
      </c>
      <c r="I124" s="3" t="s">
        <v>54</v>
      </c>
      <c r="J124" s="3">
        <v>0.125</v>
      </c>
      <c r="K124" s="3">
        <v>10</v>
      </c>
      <c r="L124" s="3">
        <v>3</v>
      </c>
      <c r="M124" s="3">
        <v>3</v>
      </c>
      <c r="N124" s="3"/>
      <c r="O124" s="3" t="s">
        <v>54</v>
      </c>
      <c r="P124" s="3">
        <v>0.25</v>
      </c>
      <c r="Q124" s="3">
        <v>15</v>
      </c>
      <c r="R124" s="3">
        <v>10</v>
      </c>
      <c r="S124" s="3">
        <v>10</v>
      </c>
      <c r="T124" s="3"/>
      <c r="U124" s="3" t="s">
        <v>54</v>
      </c>
      <c r="V124" s="3">
        <v>0.25</v>
      </c>
      <c r="W124" s="3">
        <v>15</v>
      </c>
      <c r="X124" s="3">
        <v>10</v>
      </c>
      <c r="Y124" s="3">
        <v>10</v>
      </c>
      <c r="Z124" s="3"/>
      <c r="AA124" s="3" t="s">
        <v>54</v>
      </c>
      <c r="AB124" s="3">
        <v>0.25</v>
      </c>
      <c r="AC124" s="3">
        <v>15</v>
      </c>
      <c r="AD124" s="3">
        <v>10</v>
      </c>
      <c r="AE124" s="3">
        <v>10</v>
      </c>
      <c r="AF124" s="3"/>
      <c r="AG124" s="3">
        <v>1</v>
      </c>
      <c r="AH124" s="3">
        <v>1</v>
      </c>
      <c r="AI124" s="3">
        <v>1</v>
      </c>
      <c r="AJ124" s="3">
        <v>4</v>
      </c>
      <c r="AK124" s="3">
        <v>1</v>
      </c>
      <c r="AL124" s="3">
        <v>4</v>
      </c>
      <c r="AM124" s="3">
        <v>1</v>
      </c>
      <c r="AN124" s="3">
        <v>2</v>
      </c>
      <c r="AO124" s="3">
        <v>6</v>
      </c>
      <c r="AP124" s="3">
        <v>5</v>
      </c>
      <c r="AQ124" s="3">
        <v>6</v>
      </c>
      <c r="AR124" s="3">
        <v>6</v>
      </c>
      <c r="AS124" s="3">
        <v>4</v>
      </c>
      <c r="AT124" s="3">
        <v>10</v>
      </c>
      <c r="AU124" s="3">
        <v>23</v>
      </c>
      <c r="AV124" s="3" t="s">
        <v>250</v>
      </c>
      <c r="AW124" s="3" t="s">
        <v>250</v>
      </c>
      <c r="AX124" s="3" t="s">
        <v>250</v>
      </c>
      <c r="AY124" s="3" t="s">
        <v>250</v>
      </c>
      <c r="AZ124" s="3" t="s">
        <v>250</v>
      </c>
      <c r="BA124" s="3" t="s">
        <v>250</v>
      </c>
      <c r="BB124" s="3" t="s">
        <v>250</v>
      </c>
      <c r="BC124" s="3" t="s">
        <v>250</v>
      </c>
      <c r="BD124" s="3" t="s">
        <v>250</v>
      </c>
      <c r="BE124"/>
      <c r="BF124"/>
      <c r="BG124"/>
      <c r="BH124"/>
      <c r="BI124"/>
      <c r="BJ124"/>
      <c r="BK124"/>
      <c r="BL124"/>
      <c r="BM124"/>
    </row>
    <row r="125" spans="1:65" x14ac:dyDescent="0.25">
      <c r="A125" s="3" t="s">
        <v>0</v>
      </c>
      <c r="B125" s="3" t="s">
        <v>13</v>
      </c>
      <c r="C125" s="3" t="s">
        <v>202</v>
      </c>
      <c r="D125" s="3" t="s">
        <v>203</v>
      </c>
      <c r="E125" s="3" t="s">
        <v>51</v>
      </c>
      <c r="F125" s="3" t="s">
        <v>52</v>
      </c>
      <c r="G125" s="3">
        <v>14</v>
      </c>
      <c r="H125" s="3" t="s">
        <v>53</v>
      </c>
      <c r="I125" s="3" t="s">
        <v>54</v>
      </c>
      <c r="J125" s="3">
        <v>0.125</v>
      </c>
      <c r="K125" s="3">
        <v>5</v>
      </c>
      <c r="L125" s="3">
        <v>2</v>
      </c>
      <c r="M125" s="3">
        <v>2</v>
      </c>
      <c r="N125" s="3"/>
      <c r="O125" s="3" t="s">
        <v>54</v>
      </c>
      <c r="P125" s="3">
        <v>0.125</v>
      </c>
      <c r="Q125" s="3">
        <v>5</v>
      </c>
      <c r="R125" s="3">
        <v>2</v>
      </c>
      <c r="S125" s="3">
        <v>2</v>
      </c>
      <c r="T125" s="3"/>
      <c r="U125" s="3" t="s">
        <v>54</v>
      </c>
      <c r="V125" s="3">
        <v>0.125</v>
      </c>
      <c r="W125" s="3">
        <v>5</v>
      </c>
      <c r="X125" s="3">
        <v>2</v>
      </c>
      <c r="Y125" s="3">
        <v>2</v>
      </c>
      <c r="Z125" s="3"/>
      <c r="AA125" s="3" t="s">
        <v>54</v>
      </c>
      <c r="AB125" s="3">
        <v>0.125</v>
      </c>
      <c r="AC125" s="3">
        <v>5</v>
      </c>
      <c r="AD125" s="3">
        <v>2</v>
      </c>
      <c r="AE125" s="3">
        <v>2</v>
      </c>
      <c r="AF125" s="3"/>
      <c r="AG125" s="3">
        <v>1</v>
      </c>
      <c r="AH125" s="3">
        <v>4</v>
      </c>
      <c r="AI125" s="3">
        <v>8</v>
      </c>
      <c r="AJ125" s="3">
        <v>5</v>
      </c>
      <c r="AK125" s="3">
        <v>4</v>
      </c>
      <c r="AL125" s="3">
        <v>6</v>
      </c>
      <c r="AM125" s="3">
        <v>1</v>
      </c>
      <c r="AN125" s="3">
        <v>4</v>
      </c>
      <c r="AO125" s="3">
        <v>3</v>
      </c>
      <c r="AP125" s="3">
        <v>14</v>
      </c>
      <c r="AQ125" s="3">
        <v>7</v>
      </c>
      <c r="AR125" s="3">
        <v>7</v>
      </c>
      <c r="AS125" s="3">
        <v>14</v>
      </c>
      <c r="AT125" s="3">
        <v>19</v>
      </c>
      <c r="AU125" s="3">
        <v>31</v>
      </c>
      <c r="AV125" s="3" t="s">
        <v>54</v>
      </c>
      <c r="AW125" s="3" t="s">
        <v>54</v>
      </c>
      <c r="AX125" s="3" t="s">
        <v>54</v>
      </c>
      <c r="AY125" s="3" t="s">
        <v>250</v>
      </c>
      <c r="AZ125" s="3" t="s">
        <v>54</v>
      </c>
      <c r="BA125" s="3" t="s">
        <v>250</v>
      </c>
      <c r="BB125" s="3" t="s">
        <v>54</v>
      </c>
      <c r="BC125" s="3" t="s">
        <v>54</v>
      </c>
      <c r="BD125" s="3" t="s">
        <v>250</v>
      </c>
      <c r="BE125"/>
      <c r="BF125"/>
      <c r="BG125"/>
      <c r="BH125"/>
      <c r="BI125"/>
      <c r="BJ125"/>
      <c r="BK125"/>
      <c r="BL125"/>
      <c r="BM125"/>
    </row>
    <row r="126" spans="1:65" x14ac:dyDescent="0.25">
      <c r="A126" s="3" t="s">
        <v>0</v>
      </c>
      <c r="B126" s="3" t="s">
        <v>13</v>
      </c>
      <c r="C126" s="3" t="s">
        <v>198</v>
      </c>
      <c r="D126" s="3" t="s">
        <v>199</v>
      </c>
      <c r="E126" s="3" t="s">
        <v>51</v>
      </c>
      <c r="F126" s="3" t="s">
        <v>52</v>
      </c>
      <c r="G126" s="3">
        <v>25</v>
      </c>
      <c r="H126" s="3" t="s">
        <v>57</v>
      </c>
      <c r="I126" s="3" t="s">
        <v>54</v>
      </c>
      <c r="J126" s="3">
        <v>0</v>
      </c>
      <c r="K126" s="3"/>
      <c r="L126" s="3"/>
      <c r="M126" s="3"/>
      <c r="N126" s="3"/>
      <c r="O126" s="3" t="s">
        <v>54</v>
      </c>
      <c r="P126" s="3">
        <v>0.125</v>
      </c>
      <c r="Q126" s="3">
        <v>5</v>
      </c>
      <c r="R126" s="3">
        <v>2</v>
      </c>
      <c r="S126" s="3">
        <v>2</v>
      </c>
      <c r="T126" s="3"/>
      <c r="U126" s="3" t="s">
        <v>250</v>
      </c>
      <c r="V126" s="3">
        <v>0</v>
      </c>
      <c r="W126" s="3"/>
      <c r="X126" s="3"/>
      <c r="Y126" s="3"/>
      <c r="Z126" s="3"/>
      <c r="AA126" s="3" t="s">
        <v>54</v>
      </c>
      <c r="AB126" s="3">
        <v>0.125</v>
      </c>
      <c r="AC126" s="3">
        <v>5</v>
      </c>
      <c r="AD126" s="3">
        <v>2</v>
      </c>
      <c r="AE126" s="3">
        <v>2</v>
      </c>
      <c r="AF126" s="3"/>
      <c r="AG126" s="3">
        <v>1</v>
      </c>
      <c r="AH126" s="3">
        <v>5</v>
      </c>
      <c r="AI126" s="3">
        <v>3</v>
      </c>
      <c r="AJ126" s="3">
        <v>8</v>
      </c>
      <c r="AK126" s="3">
        <v>5</v>
      </c>
      <c r="AL126" s="3">
        <v>3</v>
      </c>
      <c r="AM126" s="3">
        <v>5</v>
      </c>
      <c r="AN126" s="3">
        <v>4</v>
      </c>
      <c r="AO126" s="3">
        <v>7</v>
      </c>
      <c r="AP126" s="3">
        <v>7</v>
      </c>
      <c r="AQ126" s="3">
        <v>7</v>
      </c>
      <c r="AR126" s="3">
        <v>6</v>
      </c>
      <c r="AS126" s="3">
        <v>14</v>
      </c>
      <c r="AT126" s="3">
        <v>20</v>
      </c>
      <c r="AU126" s="3">
        <v>34</v>
      </c>
      <c r="AV126" s="3" t="s">
        <v>54</v>
      </c>
      <c r="AW126" s="3" t="s">
        <v>54</v>
      </c>
      <c r="AX126" s="3" t="s">
        <v>54</v>
      </c>
      <c r="AY126" s="3" t="s">
        <v>250</v>
      </c>
      <c r="AZ126" s="3" t="s">
        <v>54</v>
      </c>
      <c r="BA126" s="3" t="s">
        <v>54</v>
      </c>
      <c r="BB126" s="3" t="s">
        <v>54</v>
      </c>
      <c r="BC126" s="3" t="s">
        <v>54</v>
      </c>
      <c r="BD126" s="3" t="s">
        <v>250</v>
      </c>
      <c r="BE126"/>
      <c r="BF126"/>
      <c r="BG126"/>
      <c r="BH126"/>
      <c r="BI126"/>
      <c r="BJ126"/>
      <c r="BK126"/>
      <c r="BL126"/>
      <c r="BM126"/>
    </row>
    <row r="127" spans="1:65" x14ac:dyDescent="0.25">
      <c r="A127" s="3" t="s">
        <v>0</v>
      </c>
      <c r="B127" s="3" t="s">
        <v>13</v>
      </c>
      <c r="C127" s="3" t="s">
        <v>194</v>
      </c>
      <c r="D127" s="3" t="s">
        <v>195</v>
      </c>
      <c r="E127" s="3" t="s">
        <v>51</v>
      </c>
      <c r="F127" s="3" t="s">
        <v>52</v>
      </c>
      <c r="G127" s="3">
        <v>65</v>
      </c>
      <c r="H127" s="3" t="s">
        <v>57</v>
      </c>
      <c r="I127" s="3" t="s">
        <v>250</v>
      </c>
      <c r="J127" s="3">
        <v>0</v>
      </c>
      <c r="K127" s="3"/>
      <c r="L127" s="3"/>
      <c r="M127" s="3"/>
      <c r="N127" s="3"/>
      <c r="O127" s="3" t="s">
        <v>54</v>
      </c>
      <c r="P127" s="3">
        <v>1.5</v>
      </c>
      <c r="Q127" s="3">
        <v>30</v>
      </c>
      <c r="R127" s="3">
        <v>20</v>
      </c>
      <c r="S127" s="3">
        <v>10</v>
      </c>
      <c r="T127" s="3"/>
      <c r="U127" s="3" t="s">
        <v>54</v>
      </c>
      <c r="V127" s="3">
        <v>0</v>
      </c>
      <c r="W127" s="3">
        <v>30</v>
      </c>
      <c r="X127" s="3">
        <v>20</v>
      </c>
      <c r="Y127" s="3">
        <v>10</v>
      </c>
      <c r="Z127" s="3"/>
      <c r="AA127" s="3" t="s">
        <v>54</v>
      </c>
      <c r="AB127" s="3">
        <v>0</v>
      </c>
      <c r="AC127" s="3">
        <v>30</v>
      </c>
      <c r="AD127" s="3">
        <v>20</v>
      </c>
      <c r="AE127" s="3">
        <v>10</v>
      </c>
      <c r="AF127" s="3"/>
      <c r="AG127" s="3">
        <v>0</v>
      </c>
      <c r="AH127" s="3">
        <v>0</v>
      </c>
      <c r="AI127" s="3">
        <v>23</v>
      </c>
      <c r="AJ127" s="3">
        <v>28</v>
      </c>
      <c r="AK127" s="3">
        <v>20</v>
      </c>
      <c r="AL127" s="3">
        <v>23</v>
      </c>
      <c r="AM127" s="3">
        <v>2</v>
      </c>
      <c r="AN127" s="3">
        <v>6</v>
      </c>
      <c r="AO127" s="3">
        <v>0</v>
      </c>
      <c r="AP127" s="3">
        <v>15</v>
      </c>
      <c r="AQ127" s="3">
        <v>8</v>
      </c>
      <c r="AR127" s="3">
        <v>13</v>
      </c>
      <c r="AS127" s="3">
        <v>45</v>
      </c>
      <c r="AT127" s="3">
        <v>57</v>
      </c>
      <c r="AU127" s="3">
        <v>36</v>
      </c>
      <c r="AV127" s="3" t="s">
        <v>250</v>
      </c>
      <c r="AW127" s="3" t="s">
        <v>250</v>
      </c>
      <c r="AX127" s="3" t="s">
        <v>250</v>
      </c>
      <c r="AY127" s="3" t="s">
        <v>250</v>
      </c>
      <c r="AZ127" s="3" t="s">
        <v>250</v>
      </c>
      <c r="BA127" s="3" t="s">
        <v>250</v>
      </c>
      <c r="BB127" s="3" t="s">
        <v>250</v>
      </c>
      <c r="BC127" s="3" t="s">
        <v>250</v>
      </c>
      <c r="BD127" s="3" t="s">
        <v>250</v>
      </c>
      <c r="BE127"/>
      <c r="BF127"/>
      <c r="BG127"/>
      <c r="BH127"/>
      <c r="BI127"/>
      <c r="BJ127"/>
      <c r="BK127"/>
      <c r="BL127"/>
      <c r="BM127"/>
    </row>
    <row r="128" spans="1:65" x14ac:dyDescent="0.25">
      <c r="A128" s="3" t="s">
        <v>0</v>
      </c>
      <c r="B128" s="3" t="s">
        <v>13</v>
      </c>
      <c r="C128" s="3" t="s">
        <v>196</v>
      </c>
      <c r="D128" s="3" t="s">
        <v>197</v>
      </c>
      <c r="E128" s="3" t="s">
        <v>51</v>
      </c>
      <c r="F128" s="3" t="s">
        <v>52</v>
      </c>
      <c r="G128" s="3">
        <v>67</v>
      </c>
      <c r="H128" s="3" t="s">
        <v>53</v>
      </c>
      <c r="I128" s="3" t="s">
        <v>54</v>
      </c>
      <c r="J128" s="3">
        <v>1</v>
      </c>
      <c r="K128" s="3">
        <v>1</v>
      </c>
      <c r="L128" s="3">
        <v>15</v>
      </c>
      <c r="M128" s="3">
        <v>10</v>
      </c>
      <c r="N128" s="3"/>
      <c r="O128" s="3" t="s">
        <v>54</v>
      </c>
      <c r="P128" s="3">
        <v>1</v>
      </c>
      <c r="Q128" s="3">
        <v>1</v>
      </c>
      <c r="R128" s="3">
        <v>15</v>
      </c>
      <c r="S128" s="3">
        <v>10</v>
      </c>
      <c r="T128" s="3"/>
      <c r="U128" s="3" t="s">
        <v>54</v>
      </c>
      <c r="V128" s="3">
        <v>1</v>
      </c>
      <c r="W128" s="3">
        <v>1</v>
      </c>
      <c r="X128" s="3">
        <v>15</v>
      </c>
      <c r="Y128" s="3">
        <v>10</v>
      </c>
      <c r="Z128" s="3"/>
      <c r="AA128" s="3" t="s">
        <v>54</v>
      </c>
      <c r="AB128" s="3">
        <v>2</v>
      </c>
      <c r="AC128" s="3">
        <v>2</v>
      </c>
      <c r="AD128" s="3">
        <v>30</v>
      </c>
      <c r="AE128" s="3">
        <v>20</v>
      </c>
      <c r="AF128" s="3"/>
      <c r="AG128" s="3">
        <v>5</v>
      </c>
      <c r="AH128" s="3">
        <v>4</v>
      </c>
      <c r="AI128" s="3">
        <v>34</v>
      </c>
      <c r="AJ128" s="3">
        <v>16</v>
      </c>
      <c r="AK128" s="3">
        <v>23</v>
      </c>
      <c r="AL128" s="3">
        <v>16</v>
      </c>
      <c r="AM128" s="3">
        <v>14</v>
      </c>
      <c r="AN128" s="3">
        <v>8</v>
      </c>
      <c r="AO128" s="3">
        <v>6</v>
      </c>
      <c r="AP128" s="3">
        <v>1</v>
      </c>
      <c r="AQ128" s="3">
        <v>3</v>
      </c>
      <c r="AR128" s="3">
        <v>4</v>
      </c>
      <c r="AS128" s="3">
        <v>76</v>
      </c>
      <c r="AT128" s="3">
        <v>44</v>
      </c>
      <c r="AU128" s="3">
        <v>14</v>
      </c>
      <c r="AV128" s="3" t="s">
        <v>250</v>
      </c>
      <c r="AW128" s="3" t="s">
        <v>250</v>
      </c>
      <c r="AX128" s="3" t="s">
        <v>250</v>
      </c>
      <c r="AY128" s="3" t="s">
        <v>250</v>
      </c>
      <c r="AZ128" s="3" t="s">
        <v>250</v>
      </c>
      <c r="BA128" s="3" t="s">
        <v>250</v>
      </c>
      <c r="BB128" s="3" t="s">
        <v>250</v>
      </c>
      <c r="BC128" s="3" t="s">
        <v>250</v>
      </c>
      <c r="BD128" s="3" t="s">
        <v>250</v>
      </c>
      <c r="BE128"/>
      <c r="BF128"/>
      <c r="BG128"/>
      <c r="BH128"/>
      <c r="BI128"/>
      <c r="BJ128"/>
      <c r="BK128"/>
      <c r="BL128"/>
      <c r="BM128"/>
    </row>
    <row r="129" spans="1:65" x14ac:dyDescent="0.25">
      <c r="A129" s="3" t="s">
        <v>0</v>
      </c>
      <c r="B129" s="3" t="s">
        <v>13</v>
      </c>
      <c r="C129" s="3" t="s">
        <v>190</v>
      </c>
      <c r="D129" s="3" t="s">
        <v>191</v>
      </c>
      <c r="E129" s="3" t="s">
        <v>51</v>
      </c>
      <c r="F129" s="3" t="s">
        <v>52</v>
      </c>
      <c r="G129" s="3">
        <v>6</v>
      </c>
      <c r="H129" s="3" t="s">
        <v>57</v>
      </c>
      <c r="I129" s="3" t="s">
        <v>54</v>
      </c>
      <c r="J129" s="3">
        <v>0.25</v>
      </c>
      <c r="K129" s="3">
        <v>10</v>
      </c>
      <c r="L129" s="3">
        <v>5</v>
      </c>
      <c r="M129" s="3"/>
      <c r="N129" s="3"/>
      <c r="O129" s="3" t="s">
        <v>54</v>
      </c>
      <c r="P129" s="3">
        <v>0.625</v>
      </c>
      <c r="Q129" s="3">
        <v>25</v>
      </c>
      <c r="R129" s="3">
        <v>15</v>
      </c>
      <c r="S129" s="3"/>
      <c r="T129" s="3"/>
      <c r="U129" s="3" t="s">
        <v>54</v>
      </c>
      <c r="V129" s="3">
        <v>0.625</v>
      </c>
      <c r="W129" s="3">
        <v>25</v>
      </c>
      <c r="X129" s="3">
        <v>15</v>
      </c>
      <c r="Y129" s="3"/>
      <c r="Z129" s="3"/>
      <c r="AA129" s="3" t="s">
        <v>54</v>
      </c>
      <c r="AB129" s="3">
        <v>0.625</v>
      </c>
      <c r="AC129" s="3">
        <v>25</v>
      </c>
      <c r="AD129" s="3">
        <v>15</v>
      </c>
      <c r="AE129" s="3"/>
      <c r="AF129" s="3"/>
      <c r="AG129" s="3">
        <v>0</v>
      </c>
      <c r="AH129" s="3">
        <v>2</v>
      </c>
      <c r="AI129" s="3">
        <v>2</v>
      </c>
      <c r="AJ129" s="3">
        <v>4</v>
      </c>
      <c r="AK129" s="3">
        <v>0</v>
      </c>
      <c r="AL129" s="3">
        <v>3</v>
      </c>
      <c r="AM129" s="3">
        <v>1</v>
      </c>
      <c r="AN129" s="3">
        <v>0</v>
      </c>
      <c r="AO129" s="3">
        <v>2</v>
      </c>
      <c r="AP129" s="3">
        <v>8</v>
      </c>
      <c r="AQ129" s="3">
        <v>8</v>
      </c>
      <c r="AR129" s="3">
        <v>8</v>
      </c>
      <c r="AS129" s="3">
        <v>3</v>
      </c>
      <c r="AT129" s="3">
        <v>9</v>
      </c>
      <c r="AU129" s="3">
        <v>26</v>
      </c>
      <c r="AV129" s="3" t="s">
        <v>54</v>
      </c>
      <c r="AW129" s="3" t="s">
        <v>54</v>
      </c>
      <c r="AX129" s="3" t="s">
        <v>54</v>
      </c>
      <c r="AY129" s="3" t="s">
        <v>250</v>
      </c>
      <c r="AZ129" s="3" t="s">
        <v>250</v>
      </c>
      <c r="BA129" s="3" t="s">
        <v>54</v>
      </c>
      <c r="BB129" s="3" t="s">
        <v>54</v>
      </c>
      <c r="BC129" s="3" t="s">
        <v>54</v>
      </c>
      <c r="BD129" s="3" t="s">
        <v>250</v>
      </c>
      <c r="BE129"/>
      <c r="BF129"/>
      <c r="BG129"/>
      <c r="BH129"/>
      <c r="BI129"/>
      <c r="BJ129"/>
      <c r="BK129"/>
      <c r="BL129"/>
      <c r="BM129"/>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70"/>
  <sheetViews>
    <sheetView zoomScale="70" zoomScaleNormal="70" workbookViewId="0">
      <selection activeCell="B54" sqref="B54"/>
    </sheetView>
  </sheetViews>
  <sheetFormatPr defaultRowHeight="15" x14ac:dyDescent="0.25"/>
  <cols>
    <col min="1" max="1" width="18.28515625" customWidth="1"/>
    <col min="2" max="2" width="23.5703125" customWidth="1"/>
    <col min="3" max="3" width="25.7109375" customWidth="1"/>
    <col min="4" max="4" width="12.5703125" customWidth="1"/>
    <col min="5" max="5" width="19.7109375" bestFit="1" customWidth="1"/>
    <col min="6" max="6" width="7.7109375" customWidth="1"/>
    <col min="7" max="7" width="18.28515625" customWidth="1"/>
    <col min="8" max="8" width="16.28515625" customWidth="1"/>
    <col min="9" max="9" width="6.5703125" customWidth="1"/>
    <col min="10" max="10" width="11.28515625" customWidth="1"/>
    <col min="11" max="11" width="9.42578125" customWidth="1"/>
    <col min="12" max="12" width="18.28515625" customWidth="1"/>
    <col min="13" max="13" width="16.28515625" customWidth="1"/>
    <col min="14" max="14" width="9.85546875" customWidth="1"/>
    <col min="15" max="15" width="11.28515625" customWidth="1"/>
    <col min="16" max="18" width="10.7109375" customWidth="1"/>
    <col min="19" max="19" width="3" customWidth="1"/>
    <col min="20" max="20" width="4" customWidth="1"/>
    <col min="21" max="30" width="3" customWidth="1"/>
    <col min="31" max="31" width="4" customWidth="1"/>
    <col min="32" max="36" width="3" customWidth="1"/>
    <col min="37" max="37" width="4" customWidth="1"/>
    <col min="38" max="39" width="3" customWidth="1"/>
    <col min="40" max="41" width="4" customWidth="1"/>
    <col min="42" max="49" width="3" customWidth="1"/>
    <col min="50" max="61" width="4" customWidth="1"/>
    <col min="62" max="62" width="4" bestFit="1" customWidth="1"/>
    <col min="63" max="67" width="4" customWidth="1"/>
    <col min="68" max="68" width="4" bestFit="1" customWidth="1"/>
    <col min="69" max="69" width="4" customWidth="1"/>
    <col min="70" max="70" width="4" bestFit="1" customWidth="1"/>
    <col min="71" max="75" width="4" customWidth="1"/>
    <col min="76" max="76" width="11.28515625" bestFit="1" customWidth="1"/>
    <col min="77" max="78" width="4.85546875" bestFit="1" customWidth="1"/>
    <col min="79" max="80" width="3" bestFit="1" customWidth="1"/>
    <col min="81" max="82" width="4.85546875" bestFit="1" customWidth="1"/>
    <col min="83" max="85" width="5.85546875" bestFit="1" customWidth="1"/>
    <col min="86" max="86" width="4" bestFit="1" customWidth="1"/>
    <col min="87" max="107" width="5.85546875" bestFit="1" customWidth="1"/>
    <col min="108" max="108" width="6.85546875" bestFit="1" customWidth="1"/>
    <col min="109" max="109" width="11.28515625" bestFit="1" customWidth="1"/>
  </cols>
  <sheetData>
    <row r="1" spans="1:16" ht="47.25" customHeight="1" x14ac:dyDescent="0.35">
      <c r="A1" s="143" t="s">
        <v>2420</v>
      </c>
      <c r="B1" s="143"/>
      <c r="C1" s="143"/>
      <c r="D1" s="143"/>
      <c r="E1" s="143"/>
      <c r="G1" s="143" t="s">
        <v>2421</v>
      </c>
      <c r="H1" s="143"/>
      <c r="I1" s="143"/>
      <c r="J1" s="143"/>
      <c r="K1" s="143"/>
      <c r="L1" s="143" t="s">
        <v>2428</v>
      </c>
      <c r="M1" s="143"/>
      <c r="N1" s="143"/>
      <c r="O1" s="143"/>
      <c r="P1" s="143"/>
    </row>
    <row r="2" spans="1:16" x14ac:dyDescent="0.25">
      <c r="E2" s="75" t="s">
        <v>2418</v>
      </c>
      <c r="L2" s="76" t="s">
        <v>1975</v>
      </c>
      <c r="M2" s="3"/>
      <c r="N2" s="3"/>
      <c r="O2" s="3"/>
      <c r="P2" s="3"/>
    </row>
    <row r="3" spans="1:16" x14ac:dyDescent="0.25">
      <c r="A3" s="4" t="s">
        <v>1081</v>
      </c>
      <c r="B3" s="3" t="s">
        <v>1211</v>
      </c>
      <c r="C3" s="3" t="s">
        <v>1212</v>
      </c>
      <c r="D3" s="3" t="s">
        <v>1213</v>
      </c>
      <c r="G3" s="4" t="s">
        <v>2382</v>
      </c>
      <c r="H3" s="4" t="s">
        <v>31</v>
      </c>
      <c r="L3" s="4" t="s">
        <v>2382</v>
      </c>
      <c r="M3" s="4" t="s">
        <v>31</v>
      </c>
      <c r="P3" s="3"/>
    </row>
    <row r="4" spans="1:16" x14ac:dyDescent="0.25">
      <c r="A4" s="5" t="s">
        <v>0</v>
      </c>
      <c r="B4" s="6">
        <v>13502</v>
      </c>
      <c r="C4" s="6">
        <v>12420</v>
      </c>
      <c r="D4" s="6">
        <v>1054</v>
      </c>
      <c r="E4" s="77">
        <f>(GETPIVOTDATA("Attending Male Students",$A$3,"State","Kachin")+GETPIVOTDATA("Attending Female Students",$A$3,"State","Kachin"))/GETPIVOTDATA("# of Teachers",$A$3,"State","Kachin")</f>
        <v>24.59392789373814</v>
      </c>
      <c r="G4" s="4" t="s">
        <v>1081</v>
      </c>
      <c r="H4" s="3" t="s">
        <v>250</v>
      </c>
      <c r="I4" s="3" t="s">
        <v>54</v>
      </c>
      <c r="J4" s="3" t="s">
        <v>29</v>
      </c>
      <c r="L4" s="4" t="s">
        <v>1081</v>
      </c>
      <c r="M4" s="3" t="s">
        <v>250</v>
      </c>
      <c r="N4" s="3" t="s">
        <v>54</v>
      </c>
      <c r="O4" s="3" t="s">
        <v>29</v>
      </c>
      <c r="P4" s="3"/>
    </row>
    <row r="5" spans="1:16" x14ac:dyDescent="0.25">
      <c r="A5" s="7" t="s">
        <v>7</v>
      </c>
      <c r="B5" s="6">
        <v>1181</v>
      </c>
      <c r="C5" s="6">
        <v>1189</v>
      </c>
      <c r="D5" s="6">
        <v>18</v>
      </c>
      <c r="G5" s="5" t="s">
        <v>0</v>
      </c>
      <c r="H5" s="6">
        <v>67</v>
      </c>
      <c r="I5" s="6">
        <v>44</v>
      </c>
      <c r="J5" s="6">
        <v>111</v>
      </c>
      <c r="L5" s="5" t="s">
        <v>0</v>
      </c>
      <c r="M5" s="6">
        <v>80</v>
      </c>
      <c r="N5" s="6">
        <v>31</v>
      </c>
      <c r="O5" s="6">
        <v>111</v>
      </c>
      <c r="P5" s="3"/>
    </row>
    <row r="6" spans="1:16" x14ac:dyDescent="0.25">
      <c r="A6" s="7" t="s">
        <v>6</v>
      </c>
      <c r="B6" s="6">
        <v>485</v>
      </c>
      <c r="C6" s="6">
        <v>442</v>
      </c>
      <c r="D6" s="6">
        <v>31</v>
      </c>
      <c r="G6" s="7" t="s">
        <v>7</v>
      </c>
      <c r="H6" s="6">
        <v>4</v>
      </c>
      <c r="I6" s="6">
        <v>6</v>
      </c>
      <c r="J6" s="6">
        <v>10</v>
      </c>
      <c r="L6" s="5" t="s">
        <v>3</v>
      </c>
      <c r="M6" s="6">
        <v>14</v>
      </c>
      <c r="N6" s="6">
        <v>3</v>
      </c>
      <c r="O6" s="6">
        <v>17</v>
      </c>
      <c r="P6" s="3"/>
    </row>
    <row r="7" spans="1:16" x14ac:dyDescent="0.25">
      <c r="A7" s="7" t="s">
        <v>13</v>
      </c>
      <c r="B7" s="6">
        <v>554</v>
      </c>
      <c r="C7" s="6">
        <v>571</v>
      </c>
      <c r="D7" s="6">
        <v>254</v>
      </c>
      <c r="G7" s="7" t="s">
        <v>6</v>
      </c>
      <c r="H7" s="6">
        <v>3</v>
      </c>
      <c r="I7" s="6">
        <v>2</v>
      </c>
      <c r="J7" s="6">
        <v>5</v>
      </c>
      <c r="L7" s="5" t="s">
        <v>29</v>
      </c>
      <c r="M7" s="6">
        <v>94</v>
      </c>
      <c r="N7" s="6">
        <v>34</v>
      </c>
      <c r="O7" s="6">
        <v>128</v>
      </c>
      <c r="P7" s="3"/>
    </row>
    <row r="8" spans="1:16" x14ac:dyDescent="0.25">
      <c r="A8" s="7" t="s">
        <v>9</v>
      </c>
      <c r="B8" s="6">
        <v>3053</v>
      </c>
      <c r="C8" s="6">
        <v>2635</v>
      </c>
      <c r="D8" s="6">
        <v>124</v>
      </c>
      <c r="G8" s="7" t="s">
        <v>13</v>
      </c>
      <c r="H8" s="6">
        <v>10</v>
      </c>
      <c r="I8" s="6">
        <v>10</v>
      </c>
      <c r="J8" s="6">
        <v>20</v>
      </c>
      <c r="L8" s="29" t="s">
        <v>1111</v>
      </c>
      <c r="M8" s="29">
        <f>GETPIVOTDATA("State",$L$3,"Government","No")/GETPIVOTDATA("State",$L$3)</f>
        <v>0.734375</v>
      </c>
      <c r="N8" s="29">
        <f>GETPIVOTDATA("State",$L$3,"Government","Yes")/GETPIVOTDATA("State",$L$3)</f>
        <v>0.265625</v>
      </c>
      <c r="O8" s="29">
        <f>M8+N8</f>
        <v>1</v>
      </c>
      <c r="P8" s="3"/>
    </row>
    <row r="9" spans="1:16" x14ac:dyDescent="0.25">
      <c r="A9" s="7" t="s">
        <v>11</v>
      </c>
      <c r="B9" s="6">
        <v>87</v>
      </c>
      <c r="C9" s="6">
        <v>65</v>
      </c>
      <c r="D9" s="6">
        <v>0</v>
      </c>
      <c r="G9" s="7" t="s">
        <v>9</v>
      </c>
      <c r="H9" s="6">
        <v>7</v>
      </c>
      <c r="I9" s="6">
        <v>2</v>
      </c>
      <c r="J9" s="6">
        <v>9</v>
      </c>
      <c r="P9" s="3"/>
    </row>
    <row r="10" spans="1:16" x14ac:dyDescent="0.25">
      <c r="A10" s="7" t="s">
        <v>12</v>
      </c>
      <c r="B10" s="6">
        <v>39</v>
      </c>
      <c r="C10" s="6">
        <v>34</v>
      </c>
      <c r="D10" s="6">
        <v>0</v>
      </c>
      <c r="G10" s="7" t="s">
        <v>11</v>
      </c>
      <c r="H10" s="6">
        <v>4</v>
      </c>
      <c r="I10" s="6"/>
      <c r="J10" s="6">
        <v>4</v>
      </c>
      <c r="L10" s="76" t="s">
        <v>2429</v>
      </c>
      <c r="M10" s="3"/>
      <c r="N10" s="3"/>
      <c r="O10" s="3"/>
      <c r="P10" s="3"/>
    </row>
    <row r="11" spans="1:16" x14ac:dyDescent="0.25">
      <c r="A11" s="7" t="s">
        <v>8</v>
      </c>
      <c r="B11" s="6">
        <v>3465</v>
      </c>
      <c r="C11" s="6">
        <v>2771</v>
      </c>
      <c r="D11" s="6">
        <v>98</v>
      </c>
      <c r="G11" s="7" t="s">
        <v>12</v>
      </c>
      <c r="H11" s="6">
        <v>2</v>
      </c>
      <c r="I11" s="6"/>
      <c r="J11" s="6">
        <v>2</v>
      </c>
      <c r="L11" s="4" t="s">
        <v>2382</v>
      </c>
      <c r="M11" s="4" t="s">
        <v>31</v>
      </c>
      <c r="P11" s="3"/>
    </row>
    <row r="12" spans="1:16" x14ac:dyDescent="0.25">
      <c r="A12" s="7" t="s">
        <v>4</v>
      </c>
      <c r="B12" s="6">
        <v>1311</v>
      </c>
      <c r="C12" s="6">
        <v>1284</v>
      </c>
      <c r="D12" s="6">
        <v>232</v>
      </c>
      <c r="G12" s="7" t="s">
        <v>8</v>
      </c>
      <c r="H12" s="6">
        <v>11</v>
      </c>
      <c r="I12" s="6">
        <v>2</v>
      </c>
      <c r="J12" s="6">
        <v>13</v>
      </c>
      <c r="L12" s="4" t="s">
        <v>1081</v>
      </c>
      <c r="M12" s="3" t="s">
        <v>250</v>
      </c>
      <c r="N12" s="3" t="s">
        <v>54</v>
      </c>
      <c r="O12" s="3" t="s">
        <v>29</v>
      </c>
      <c r="P12" s="3"/>
    </row>
    <row r="13" spans="1:16" x14ac:dyDescent="0.25">
      <c r="A13" s="7" t="s">
        <v>10</v>
      </c>
      <c r="B13" s="6">
        <v>122</v>
      </c>
      <c r="C13" s="6">
        <v>118</v>
      </c>
      <c r="D13" s="6">
        <v>153</v>
      </c>
      <c r="G13" s="7" t="s">
        <v>4</v>
      </c>
      <c r="H13" s="6">
        <v>13</v>
      </c>
      <c r="I13" s="6">
        <v>11</v>
      </c>
      <c r="J13" s="6">
        <v>24</v>
      </c>
      <c r="L13" s="5" t="s">
        <v>0</v>
      </c>
      <c r="M13" s="6">
        <v>76</v>
      </c>
      <c r="N13" s="6">
        <v>35</v>
      </c>
      <c r="O13" s="6">
        <v>111</v>
      </c>
      <c r="P13" s="3"/>
    </row>
    <row r="14" spans="1:16" x14ac:dyDescent="0.25">
      <c r="A14" s="7" t="s">
        <v>5</v>
      </c>
      <c r="B14" s="6">
        <v>3152</v>
      </c>
      <c r="C14" s="6">
        <v>3275</v>
      </c>
      <c r="D14" s="6">
        <v>144</v>
      </c>
      <c r="G14" s="7" t="s">
        <v>10</v>
      </c>
      <c r="H14" s="6">
        <v>2</v>
      </c>
      <c r="I14" s="6"/>
      <c r="J14" s="6">
        <v>2</v>
      </c>
      <c r="L14" s="5" t="s">
        <v>3</v>
      </c>
      <c r="M14" s="6">
        <v>12</v>
      </c>
      <c r="N14" s="6">
        <v>5</v>
      </c>
      <c r="O14" s="6">
        <v>17</v>
      </c>
      <c r="P14" s="3"/>
    </row>
    <row r="15" spans="1:16" x14ac:dyDescent="0.25">
      <c r="A15" s="7" t="s">
        <v>624</v>
      </c>
      <c r="B15" s="6">
        <v>53</v>
      </c>
      <c r="C15" s="6">
        <v>36</v>
      </c>
      <c r="D15" s="6">
        <v>0</v>
      </c>
      <c r="G15" s="7" t="s">
        <v>5</v>
      </c>
      <c r="H15" s="6">
        <v>11</v>
      </c>
      <c r="I15" s="6">
        <v>10</v>
      </c>
      <c r="J15" s="6">
        <v>21</v>
      </c>
      <c r="L15" s="5" t="s">
        <v>29</v>
      </c>
      <c r="M15" s="6">
        <v>88</v>
      </c>
      <c r="N15" s="6">
        <v>40</v>
      </c>
      <c r="O15" s="6">
        <v>128</v>
      </c>
      <c r="P15" s="3"/>
    </row>
    <row r="16" spans="1:16" x14ac:dyDescent="0.25">
      <c r="A16" s="5" t="s">
        <v>3</v>
      </c>
      <c r="B16" s="6">
        <v>648</v>
      </c>
      <c r="C16" s="6">
        <v>645</v>
      </c>
      <c r="D16" s="6">
        <v>3</v>
      </c>
      <c r="E16" s="75">
        <f>(GETPIVOTDATA("Attending Male Students",$A$3,"State","Shan_North")+GETPIVOTDATA("Attending Female Students",$A$3,"State","Shan_North"))/GETPIVOTDATA("# of Teachers",$A$3,"State","Shan_North")</f>
        <v>431</v>
      </c>
      <c r="G16" s="7" t="s">
        <v>624</v>
      </c>
      <c r="H16" s="6"/>
      <c r="I16" s="6">
        <v>1</v>
      </c>
      <c r="J16" s="6">
        <v>1</v>
      </c>
      <c r="L16" s="29" t="s">
        <v>1111</v>
      </c>
      <c r="M16" s="29">
        <f>GETPIVOTDATA("State",$L$11,"I_NGO","No")/GETPIVOTDATA("State",$L$11)</f>
        <v>0.6875</v>
      </c>
      <c r="N16" s="29">
        <f>GETPIVOTDATA("State",$L$11,"I_NGO","Yes")/GETPIVOTDATA("State",$L$11)</f>
        <v>0.3125</v>
      </c>
      <c r="O16" s="29">
        <f>M16+N16</f>
        <v>1</v>
      </c>
      <c r="P16" s="3"/>
    </row>
    <row r="17" spans="1:16" x14ac:dyDescent="0.25">
      <c r="A17" s="7" t="s">
        <v>15</v>
      </c>
      <c r="B17" s="6">
        <v>299</v>
      </c>
      <c r="C17" s="6">
        <v>281</v>
      </c>
      <c r="D17" s="6">
        <v>3</v>
      </c>
      <c r="G17" s="5" t="s">
        <v>3</v>
      </c>
      <c r="H17" s="6">
        <v>12</v>
      </c>
      <c r="I17" s="6">
        <v>5</v>
      </c>
      <c r="J17" s="6">
        <v>17</v>
      </c>
      <c r="P17" s="3"/>
    </row>
    <row r="18" spans="1:16" x14ac:dyDescent="0.25">
      <c r="A18" s="7" t="s">
        <v>16</v>
      </c>
      <c r="B18" s="6">
        <v>31</v>
      </c>
      <c r="C18" s="6">
        <v>39</v>
      </c>
      <c r="D18" s="6">
        <v>0</v>
      </c>
      <c r="G18" s="7" t="s">
        <v>15</v>
      </c>
      <c r="H18" s="6">
        <v>6</v>
      </c>
      <c r="I18" s="6">
        <v>1</v>
      </c>
      <c r="J18" s="6">
        <v>7</v>
      </c>
      <c r="L18" s="76" t="s">
        <v>2430</v>
      </c>
      <c r="M18" s="3"/>
      <c r="N18" s="3"/>
      <c r="O18" s="3"/>
      <c r="P18" s="3"/>
    </row>
    <row r="19" spans="1:16" x14ac:dyDescent="0.25">
      <c r="A19" s="7" t="s">
        <v>17</v>
      </c>
      <c r="B19" s="6">
        <v>62</v>
      </c>
      <c r="C19" s="6">
        <v>70</v>
      </c>
      <c r="D19" s="6">
        <v>0</v>
      </c>
      <c r="G19" s="7" t="s">
        <v>16</v>
      </c>
      <c r="H19" s="6">
        <v>2</v>
      </c>
      <c r="I19" s="6"/>
      <c r="J19" s="6">
        <v>2</v>
      </c>
      <c r="L19" s="4" t="s">
        <v>2382</v>
      </c>
      <c r="M19" s="4" t="s">
        <v>31</v>
      </c>
      <c r="P19" s="3"/>
    </row>
    <row r="20" spans="1:16" x14ac:dyDescent="0.25">
      <c r="A20" s="7" t="s">
        <v>14</v>
      </c>
      <c r="B20" s="6">
        <v>246</v>
      </c>
      <c r="C20" s="6">
        <v>244</v>
      </c>
      <c r="D20" s="6">
        <v>0</v>
      </c>
      <c r="G20" s="7" t="s">
        <v>17</v>
      </c>
      <c r="H20" s="6">
        <v>1</v>
      </c>
      <c r="I20" s="6">
        <v>1</v>
      </c>
      <c r="J20" s="6">
        <v>2</v>
      </c>
      <c r="L20" s="4" t="s">
        <v>1081</v>
      </c>
      <c r="M20" s="3" t="s">
        <v>250</v>
      </c>
      <c r="N20" s="3" t="s">
        <v>54</v>
      </c>
      <c r="O20" s="3" t="s">
        <v>29</v>
      </c>
      <c r="P20" s="3"/>
    </row>
    <row r="21" spans="1:16" x14ac:dyDescent="0.25">
      <c r="A21" s="7" t="s">
        <v>18</v>
      </c>
      <c r="B21" s="6">
        <v>10</v>
      </c>
      <c r="C21" s="6">
        <v>11</v>
      </c>
      <c r="D21" s="6">
        <v>0</v>
      </c>
      <c r="G21" s="7" t="s">
        <v>14</v>
      </c>
      <c r="H21" s="6">
        <v>2</v>
      </c>
      <c r="I21" s="6">
        <v>3</v>
      </c>
      <c r="J21" s="6">
        <v>5</v>
      </c>
      <c r="L21" s="5" t="s">
        <v>0</v>
      </c>
      <c r="M21" s="6">
        <v>91</v>
      </c>
      <c r="N21" s="6">
        <v>20</v>
      </c>
      <c r="O21" s="6">
        <v>111</v>
      </c>
      <c r="P21" s="3"/>
    </row>
    <row r="22" spans="1:16" x14ac:dyDescent="0.25">
      <c r="A22" s="5" t="s">
        <v>29</v>
      </c>
      <c r="B22" s="6">
        <v>14150</v>
      </c>
      <c r="C22" s="6">
        <v>13065</v>
      </c>
      <c r="D22" s="6">
        <v>1057</v>
      </c>
      <c r="G22" s="7" t="s">
        <v>18</v>
      </c>
      <c r="H22" s="6">
        <v>1</v>
      </c>
      <c r="I22" s="6"/>
      <c r="J22" s="6">
        <v>1</v>
      </c>
      <c r="L22" s="5" t="s">
        <v>3</v>
      </c>
      <c r="M22" s="6">
        <v>15</v>
      </c>
      <c r="N22" s="6">
        <v>2</v>
      </c>
      <c r="O22" s="6">
        <v>17</v>
      </c>
      <c r="P22" s="3"/>
    </row>
    <row r="23" spans="1:16" x14ac:dyDescent="0.25">
      <c r="A23" s="29" t="s">
        <v>1111</v>
      </c>
      <c r="B23" s="29">
        <f>GETPIVOTDATA("Attending Male Students",$A$3)/(GETPIVOTDATA("Attending Male Students",$A$3)+GETPIVOTDATA("Attending Female Students",$A$3))</f>
        <v>0.51993386000367448</v>
      </c>
      <c r="C23" s="29">
        <f>GETPIVOTDATA("Attending Female Students",$A$3)/(GETPIVOTDATA("Attending Male Students",$A$3)+GETPIVOTDATA("Attending Female Students",$A$3))</f>
        <v>0.48006613999632558</v>
      </c>
      <c r="D23" s="29"/>
      <c r="G23" s="5" t="s">
        <v>29</v>
      </c>
      <c r="H23" s="6">
        <v>79</v>
      </c>
      <c r="I23" s="6">
        <v>49</v>
      </c>
      <c r="J23" s="6">
        <v>128</v>
      </c>
      <c r="L23" s="5" t="s">
        <v>29</v>
      </c>
      <c r="M23" s="6">
        <v>106</v>
      </c>
      <c r="N23" s="6">
        <v>22</v>
      </c>
      <c r="O23" s="6">
        <v>128</v>
      </c>
      <c r="P23" s="3"/>
    </row>
    <row r="24" spans="1:16" x14ac:dyDescent="0.25">
      <c r="G24" s="29" t="s">
        <v>1111</v>
      </c>
      <c r="H24" s="29">
        <f>GETPIVOTDATA("State",$G$3,"EduSupplyReceived","No")/GETPIVOTDATA("State",$G$3)</f>
        <v>0.6171875</v>
      </c>
      <c r="I24" s="29">
        <f>GETPIVOTDATA("State",$G$3,"EduSupplyReceived","Yes")/GETPIVOTDATA("State",$G$3)</f>
        <v>0.3828125</v>
      </c>
      <c r="J24" s="29">
        <f>H24+I24</f>
        <v>1</v>
      </c>
      <c r="L24" s="29" t="s">
        <v>1111</v>
      </c>
      <c r="M24" s="29">
        <f>GETPIVOTDATA("State",$L$19,"PrivateDonor","No")/GETPIVOTDATA("State",$L$19)</f>
        <v>0.828125</v>
      </c>
      <c r="N24" s="29">
        <f>GETPIVOTDATA("State",$L$19,"PrivateDonor","Yes")/GETPIVOTDATA("State",$L$19)</f>
        <v>0.171875</v>
      </c>
      <c r="O24" s="29">
        <f>M24+N24</f>
        <v>1</v>
      </c>
      <c r="P24" s="3"/>
    </row>
    <row r="25" spans="1:16" ht="21" customHeight="1" x14ac:dyDescent="0.35">
      <c r="A25" s="17" t="s">
        <v>1220</v>
      </c>
      <c r="G25" s="143" t="s">
        <v>2423</v>
      </c>
      <c r="H25" s="143"/>
      <c r="I25" s="143"/>
      <c r="J25" s="143"/>
      <c r="K25" s="143"/>
      <c r="L25" s="143"/>
    </row>
    <row r="26" spans="1:16" s="3" customFormat="1" x14ac:dyDescent="0.25"/>
    <row r="27" spans="1:16" x14ac:dyDescent="0.25">
      <c r="A27" s="76" t="s">
        <v>1208</v>
      </c>
      <c r="G27" s="76" t="s">
        <v>2422</v>
      </c>
      <c r="H27" s="3"/>
      <c r="I27" s="3"/>
    </row>
    <row r="28" spans="1:16" x14ac:dyDescent="0.25">
      <c r="H28" s="3"/>
      <c r="I28" s="3"/>
    </row>
    <row r="29" spans="1:16" x14ac:dyDescent="0.25">
      <c r="A29" s="4" t="s">
        <v>30</v>
      </c>
      <c r="B29" s="4" t="s">
        <v>31</v>
      </c>
      <c r="G29" s="4" t="s">
        <v>2382</v>
      </c>
      <c r="H29" s="4" t="s">
        <v>31</v>
      </c>
    </row>
    <row r="30" spans="1:16" x14ac:dyDescent="0.25">
      <c r="A30" s="4" t="s">
        <v>28</v>
      </c>
      <c r="B30" s="3" t="s">
        <v>250</v>
      </c>
      <c r="C30" s="3" t="s">
        <v>54</v>
      </c>
      <c r="D30" s="3" t="s">
        <v>29</v>
      </c>
      <c r="G30" s="4" t="s">
        <v>1081</v>
      </c>
      <c r="H30" s="3" t="s">
        <v>250</v>
      </c>
      <c r="I30" s="3" t="s">
        <v>54</v>
      </c>
      <c r="J30" s="3" t="s">
        <v>29</v>
      </c>
    </row>
    <row r="31" spans="1:16" x14ac:dyDescent="0.25">
      <c r="A31" s="5" t="s">
        <v>0</v>
      </c>
      <c r="B31" s="6">
        <v>33</v>
      </c>
      <c r="C31" s="6">
        <v>78</v>
      </c>
      <c r="D31" s="6">
        <v>111</v>
      </c>
      <c r="G31" s="5" t="s">
        <v>0</v>
      </c>
      <c r="H31" s="6">
        <v>69</v>
      </c>
      <c r="I31" s="6">
        <v>42</v>
      </c>
      <c r="J31" s="6">
        <v>111</v>
      </c>
    </row>
    <row r="32" spans="1:16" x14ac:dyDescent="0.25">
      <c r="A32" s="5" t="s">
        <v>3</v>
      </c>
      <c r="B32" s="6">
        <v>9</v>
      </c>
      <c r="C32" s="6">
        <v>8</v>
      </c>
      <c r="D32" s="6">
        <v>17</v>
      </c>
      <c r="G32" s="5" t="s">
        <v>3</v>
      </c>
      <c r="H32" s="6">
        <v>14</v>
      </c>
      <c r="I32" s="6">
        <v>3</v>
      </c>
      <c r="J32" s="6">
        <v>17</v>
      </c>
    </row>
    <row r="33" spans="1:10" x14ac:dyDescent="0.25">
      <c r="A33" s="5" t="s">
        <v>29</v>
      </c>
      <c r="B33" s="6">
        <v>42</v>
      </c>
      <c r="C33" s="6">
        <v>86</v>
      </c>
      <c r="D33" s="6">
        <v>128</v>
      </c>
      <c r="G33" s="5" t="s">
        <v>29</v>
      </c>
      <c r="H33" s="6">
        <v>83</v>
      </c>
      <c r="I33" s="6">
        <v>45</v>
      </c>
      <c r="J33" s="6">
        <v>128</v>
      </c>
    </row>
    <row r="34" spans="1:10" x14ac:dyDescent="0.25">
      <c r="A34" s="29" t="s">
        <v>1111</v>
      </c>
      <c r="B34" s="29">
        <f>GETPIVOTDATA("CP_PCode",$A$29,"Nursery_Availability","No")/GETPIVOTDATA("CP_PCode",$A$29)</f>
        <v>0.328125</v>
      </c>
      <c r="C34" s="29">
        <f>GETPIVOTDATA("CP_PCode",$A$29,"Nursery_Availability","Yes")/GETPIVOTDATA("CP_PCode",$A$29)</f>
        <v>0.671875</v>
      </c>
      <c r="D34" s="29">
        <f>SUM(B34:C34)</f>
        <v>1</v>
      </c>
      <c r="G34" s="29" t="s">
        <v>1111</v>
      </c>
      <c r="H34" s="29">
        <f>GETPIVOTDATA("State",$G$29,"Textbook","No")/GETPIVOTDATA("State",$G$29)</f>
        <v>0.6484375</v>
      </c>
      <c r="I34" s="29">
        <f>GETPIVOTDATA("State",$G$29,"Textbook","Yes")/GETPIVOTDATA("State",$G$29)</f>
        <v>0.3515625</v>
      </c>
      <c r="J34" s="29">
        <f>H34+I34</f>
        <v>1</v>
      </c>
    </row>
    <row r="36" spans="1:10" s="3" customFormat="1" x14ac:dyDescent="0.25">
      <c r="A36" s="78" t="s">
        <v>1209</v>
      </c>
      <c r="G36" s="76" t="s">
        <v>2424</v>
      </c>
    </row>
    <row r="37" spans="1:10" x14ac:dyDescent="0.25">
      <c r="G37" s="3"/>
      <c r="H37" s="3"/>
      <c r="I37" s="3"/>
      <c r="J37" s="3"/>
    </row>
    <row r="38" spans="1:10" x14ac:dyDescent="0.25">
      <c r="A38" s="4" t="s">
        <v>30</v>
      </c>
      <c r="B38" s="4" t="s">
        <v>31</v>
      </c>
      <c r="G38" s="4" t="s">
        <v>2382</v>
      </c>
      <c r="H38" s="4" t="s">
        <v>31</v>
      </c>
    </row>
    <row r="39" spans="1:10" x14ac:dyDescent="0.25">
      <c r="A39" s="4" t="s">
        <v>28</v>
      </c>
      <c r="B39" s="3" t="s">
        <v>250</v>
      </c>
      <c r="C39" s="3" t="s">
        <v>54</v>
      </c>
      <c r="D39" s="3" t="s">
        <v>29</v>
      </c>
      <c r="G39" s="4" t="s">
        <v>1081</v>
      </c>
      <c r="H39" s="3" t="s">
        <v>250</v>
      </c>
      <c r="I39" s="3" t="s">
        <v>54</v>
      </c>
      <c r="J39" s="3" t="s">
        <v>29</v>
      </c>
    </row>
    <row r="40" spans="1:10" x14ac:dyDescent="0.25">
      <c r="A40" s="5" t="s">
        <v>0</v>
      </c>
      <c r="B40" s="6">
        <v>74</v>
      </c>
      <c r="C40" s="6">
        <v>37</v>
      </c>
      <c r="D40" s="6">
        <v>111</v>
      </c>
      <c r="G40" s="5" t="s">
        <v>0</v>
      </c>
      <c r="H40" s="6">
        <v>58</v>
      </c>
      <c r="I40" s="6">
        <v>53</v>
      </c>
      <c r="J40" s="6">
        <v>111</v>
      </c>
    </row>
    <row r="41" spans="1:10" x14ac:dyDescent="0.25">
      <c r="A41" s="5" t="s">
        <v>3</v>
      </c>
      <c r="B41" s="6">
        <v>15</v>
      </c>
      <c r="C41" s="6">
        <v>2</v>
      </c>
      <c r="D41" s="6">
        <v>17</v>
      </c>
      <c r="G41" s="5" t="s">
        <v>3</v>
      </c>
      <c r="H41" s="6">
        <v>12</v>
      </c>
      <c r="I41" s="6">
        <v>5</v>
      </c>
      <c r="J41" s="6">
        <v>17</v>
      </c>
    </row>
    <row r="42" spans="1:10" x14ac:dyDescent="0.25">
      <c r="A42" s="5" t="s">
        <v>29</v>
      </c>
      <c r="B42" s="6">
        <v>89</v>
      </c>
      <c r="C42" s="6">
        <v>39</v>
      </c>
      <c r="D42" s="6">
        <v>128</v>
      </c>
      <c r="G42" s="5" t="s">
        <v>29</v>
      </c>
      <c r="H42" s="6">
        <v>70</v>
      </c>
      <c r="I42" s="6">
        <v>58</v>
      </c>
      <c r="J42" s="6">
        <v>128</v>
      </c>
    </row>
    <row r="43" spans="1:10" x14ac:dyDescent="0.25">
      <c r="A43" s="29" t="s">
        <v>1111</v>
      </c>
      <c r="B43" s="29">
        <f>GETPIVOTDATA("CP_PCode",$A$38,"Pri_School_Availability","No")/GETPIVOTDATA("CP_PCode",$A$38)</f>
        <v>0.6953125</v>
      </c>
      <c r="C43" s="29">
        <f>GETPIVOTDATA("CP_PCode",$A$38,"Pri_School_Availability","Yes")/GETPIVOTDATA("CP_PCode",$A$38)</f>
        <v>0.3046875</v>
      </c>
      <c r="D43" s="29">
        <f>SUM(B43:C43)</f>
        <v>1</v>
      </c>
      <c r="G43" s="29" t="s">
        <v>1111</v>
      </c>
      <c r="H43" s="29">
        <f>GETPIVOTDATA("State",$G$38,"Exercisebook","No")/GETPIVOTDATA("State",$G$38)</f>
        <v>0.546875</v>
      </c>
      <c r="I43" s="29">
        <f>GETPIVOTDATA("State",$G$38,"Exercisebook","Yes")/GETPIVOTDATA("State",$G$38)</f>
        <v>0.453125</v>
      </c>
      <c r="J43" s="29">
        <f>H43+I43</f>
        <v>1</v>
      </c>
    </row>
    <row r="44" spans="1:10" x14ac:dyDescent="0.25">
      <c r="B44" s="3"/>
      <c r="C44" s="3"/>
      <c r="D44" s="3"/>
    </row>
    <row r="45" spans="1:10" s="3" customFormat="1" x14ac:dyDescent="0.25">
      <c r="A45" s="78" t="s">
        <v>2419</v>
      </c>
      <c r="G45" s="76" t="s">
        <v>2425</v>
      </c>
    </row>
    <row r="46" spans="1:10" x14ac:dyDescent="0.25">
      <c r="A46" s="3"/>
      <c r="B46" s="3"/>
      <c r="C46" s="3"/>
      <c r="D46" s="3"/>
      <c r="G46" s="3"/>
      <c r="H46" s="3"/>
      <c r="I46" s="3"/>
      <c r="J46" s="3"/>
    </row>
    <row r="47" spans="1:10" x14ac:dyDescent="0.25">
      <c r="A47" s="4" t="s">
        <v>30</v>
      </c>
      <c r="B47" s="4" t="s">
        <v>31</v>
      </c>
      <c r="G47" s="4" t="s">
        <v>2382</v>
      </c>
      <c r="H47" s="4" t="s">
        <v>31</v>
      </c>
    </row>
    <row r="48" spans="1:10" x14ac:dyDescent="0.25">
      <c r="A48" s="4" t="s">
        <v>28</v>
      </c>
      <c r="B48" s="3" t="s">
        <v>250</v>
      </c>
      <c r="C48" s="3" t="s">
        <v>54</v>
      </c>
      <c r="D48" s="3" t="s">
        <v>29</v>
      </c>
      <c r="G48" s="4" t="s">
        <v>1081</v>
      </c>
      <c r="H48" s="3" t="s">
        <v>250</v>
      </c>
      <c r="I48" s="3" t="s">
        <v>54</v>
      </c>
      <c r="J48" s="3" t="s">
        <v>29</v>
      </c>
    </row>
    <row r="49" spans="1:10" x14ac:dyDescent="0.25">
      <c r="A49" s="5" t="s">
        <v>0</v>
      </c>
      <c r="B49" s="6">
        <v>88</v>
      </c>
      <c r="C49" s="6">
        <v>23</v>
      </c>
      <c r="D49" s="6">
        <v>111</v>
      </c>
      <c r="G49" s="5" t="s">
        <v>0</v>
      </c>
      <c r="H49" s="6">
        <v>85</v>
      </c>
      <c r="I49" s="6">
        <v>26</v>
      </c>
      <c r="J49" s="6">
        <v>111</v>
      </c>
    </row>
    <row r="50" spans="1:10" x14ac:dyDescent="0.25">
      <c r="A50" s="5" t="s">
        <v>3</v>
      </c>
      <c r="B50" s="6">
        <v>17</v>
      </c>
      <c r="C50" s="6"/>
      <c r="D50" s="6">
        <v>17</v>
      </c>
      <c r="G50" s="5" t="s">
        <v>3</v>
      </c>
      <c r="H50" s="6">
        <v>13</v>
      </c>
      <c r="I50" s="6">
        <v>4</v>
      </c>
      <c r="J50" s="6">
        <v>17</v>
      </c>
    </row>
    <row r="51" spans="1:10" x14ac:dyDescent="0.25">
      <c r="A51" s="5" t="s">
        <v>29</v>
      </c>
      <c r="B51" s="6">
        <v>105</v>
      </c>
      <c r="C51" s="6">
        <v>23</v>
      </c>
      <c r="D51" s="6">
        <v>128</v>
      </c>
      <c r="G51" s="5" t="s">
        <v>29</v>
      </c>
      <c r="H51" s="6">
        <v>98</v>
      </c>
      <c r="I51" s="6">
        <v>30</v>
      </c>
      <c r="J51" s="6">
        <v>128</v>
      </c>
    </row>
    <row r="52" spans="1:10" x14ac:dyDescent="0.25">
      <c r="A52" s="29" t="s">
        <v>1111</v>
      </c>
      <c r="B52" s="29">
        <f>GETPIVOTDATA("CP_PCode",$A$47,"Sec_Scool_Availability","No")/GETPIVOTDATA("CP_PCode",$A$47)</f>
        <v>0.8203125</v>
      </c>
      <c r="C52" s="29">
        <f>GETPIVOTDATA("CP_PCode",$A$47,"Sec_Scool_Availability","Yes")/GETPIVOTDATA("CP_PCode",$A$47)</f>
        <v>0.1796875</v>
      </c>
      <c r="D52" s="29">
        <f>SUM(B52:C52)</f>
        <v>1</v>
      </c>
      <c r="G52" s="29" t="s">
        <v>1111</v>
      </c>
      <c r="H52" s="29">
        <f>GETPIVOTDATA("State",$G$47,"RainCoat","No")/GETPIVOTDATA("State",$G$47)</f>
        <v>0.765625</v>
      </c>
      <c r="I52" s="29">
        <f>GETPIVOTDATA("State",$G$47,"RainCoat","Yes")/GETPIVOTDATA("State",$G$47)</f>
        <v>0.234375</v>
      </c>
      <c r="J52" s="29">
        <f>H52+I52</f>
        <v>1</v>
      </c>
    </row>
    <row r="53" spans="1:10" x14ac:dyDescent="0.25">
      <c r="B53" s="3"/>
      <c r="C53" s="3"/>
      <c r="D53" s="3"/>
    </row>
    <row r="54" spans="1:10" s="3" customFormat="1" x14ac:dyDescent="0.25">
      <c r="A54" s="78" t="s">
        <v>1210</v>
      </c>
      <c r="G54" s="76" t="s">
        <v>2426</v>
      </c>
    </row>
    <row r="55" spans="1:10" x14ac:dyDescent="0.25">
      <c r="A55" s="3"/>
      <c r="B55" s="3"/>
      <c r="C55" s="3"/>
      <c r="D55" s="3"/>
      <c r="G55" s="3"/>
      <c r="H55" s="3"/>
      <c r="I55" s="3"/>
      <c r="J55" s="3"/>
    </row>
    <row r="56" spans="1:10" x14ac:dyDescent="0.25">
      <c r="A56" s="4" t="s">
        <v>30</v>
      </c>
      <c r="B56" s="4" t="s">
        <v>31</v>
      </c>
      <c r="G56" s="4" t="s">
        <v>2382</v>
      </c>
      <c r="H56" s="4" t="s">
        <v>31</v>
      </c>
    </row>
    <row r="57" spans="1:10" x14ac:dyDescent="0.25">
      <c r="A57" s="4" t="s">
        <v>28</v>
      </c>
      <c r="B57" s="3" t="s">
        <v>250</v>
      </c>
      <c r="C57" s="3" t="s">
        <v>54</v>
      </c>
      <c r="D57" s="3" t="s">
        <v>29</v>
      </c>
      <c r="G57" s="4" t="s">
        <v>1081</v>
      </c>
      <c r="H57" s="3" t="s">
        <v>250</v>
      </c>
      <c r="I57" s="3" t="s">
        <v>54</v>
      </c>
      <c r="J57" s="3" t="s">
        <v>29</v>
      </c>
    </row>
    <row r="58" spans="1:10" x14ac:dyDescent="0.25">
      <c r="A58" s="5" t="s">
        <v>0</v>
      </c>
      <c r="B58" s="6">
        <v>94</v>
      </c>
      <c r="C58" s="6">
        <v>17</v>
      </c>
      <c r="D58" s="6">
        <v>111</v>
      </c>
      <c r="G58" s="5" t="s">
        <v>0</v>
      </c>
      <c r="H58" s="6">
        <v>82</v>
      </c>
      <c r="I58" s="6">
        <v>29</v>
      </c>
      <c r="J58" s="6">
        <v>111</v>
      </c>
    </row>
    <row r="59" spans="1:10" x14ac:dyDescent="0.25">
      <c r="A59" s="5" t="s">
        <v>3</v>
      </c>
      <c r="B59" s="6">
        <v>17</v>
      </c>
      <c r="C59" s="6"/>
      <c r="D59" s="6">
        <v>17</v>
      </c>
      <c r="G59" s="5" t="s">
        <v>3</v>
      </c>
      <c r="H59" s="6">
        <v>13</v>
      </c>
      <c r="I59" s="6">
        <v>4</v>
      </c>
      <c r="J59" s="6">
        <v>17</v>
      </c>
    </row>
    <row r="60" spans="1:10" x14ac:dyDescent="0.25">
      <c r="A60" s="5" t="s">
        <v>29</v>
      </c>
      <c r="B60" s="6">
        <v>111</v>
      </c>
      <c r="C60" s="6">
        <v>17</v>
      </c>
      <c r="D60" s="6">
        <v>128</v>
      </c>
      <c r="G60" s="5" t="s">
        <v>29</v>
      </c>
      <c r="H60" s="6">
        <v>95</v>
      </c>
      <c r="I60" s="6">
        <v>33</v>
      </c>
      <c r="J60" s="6">
        <v>128</v>
      </c>
    </row>
    <row r="61" spans="1:10" x14ac:dyDescent="0.25">
      <c r="A61" s="29" t="s">
        <v>1111</v>
      </c>
      <c r="B61" s="29">
        <f>GETPIVOTDATA("CP_PCode",$A$56,"Hig_School_Availability","No")/GETPIVOTDATA("CP_PCode",$A$56)</f>
        <v>0.8671875</v>
      </c>
      <c r="C61" s="29">
        <f>GETPIVOTDATA("CP_PCode",$A$56,"Hig_School_Availability","Yes")/GETPIVOTDATA("CP_PCode",$A$56)</f>
        <v>0.1328125</v>
      </c>
      <c r="D61" s="29">
        <f>SUM(B61:C61)</f>
        <v>1</v>
      </c>
      <c r="G61" s="29" t="s">
        <v>1111</v>
      </c>
      <c r="H61" s="29">
        <f>GETPIVOTDATA("State",$G$56,"SchoolBag","No")/GETPIVOTDATA("State",$G$56)</f>
        <v>0.7421875</v>
      </c>
      <c r="I61" s="29">
        <f>GETPIVOTDATA("State",$G$56,"SchoolBag","Yes")/GETPIVOTDATA("State",$G$56)</f>
        <v>0.2578125</v>
      </c>
      <c r="J61" s="29">
        <f>H61+I61</f>
        <v>1</v>
      </c>
    </row>
    <row r="63" spans="1:10" x14ac:dyDescent="0.25">
      <c r="G63" s="76" t="s">
        <v>2427</v>
      </c>
      <c r="H63" s="3"/>
      <c r="I63" s="3"/>
      <c r="J63" s="3"/>
    </row>
    <row r="64" spans="1:10" x14ac:dyDescent="0.25">
      <c r="G64" s="3"/>
      <c r="H64" s="3"/>
      <c r="I64" s="3"/>
      <c r="J64" s="3"/>
    </row>
    <row r="65" spans="7:10" x14ac:dyDescent="0.25">
      <c r="G65" s="4" t="s">
        <v>2382</v>
      </c>
      <c r="H65" s="4" t="s">
        <v>31</v>
      </c>
    </row>
    <row r="66" spans="7:10" x14ac:dyDescent="0.25">
      <c r="G66" s="4" t="s">
        <v>1081</v>
      </c>
      <c r="H66" s="3" t="s">
        <v>250</v>
      </c>
      <c r="I66" s="3" t="s">
        <v>54</v>
      </c>
      <c r="J66" s="3" t="s">
        <v>29</v>
      </c>
    </row>
    <row r="67" spans="7:10" x14ac:dyDescent="0.25">
      <c r="G67" s="5" t="s">
        <v>0</v>
      </c>
      <c r="H67" s="6">
        <v>90</v>
      </c>
      <c r="I67" s="6">
        <v>21</v>
      </c>
      <c r="J67" s="6">
        <v>111</v>
      </c>
    </row>
    <row r="68" spans="7:10" x14ac:dyDescent="0.25">
      <c r="G68" s="5" t="s">
        <v>3</v>
      </c>
      <c r="H68" s="6">
        <v>13</v>
      </c>
      <c r="I68" s="6">
        <v>4</v>
      </c>
      <c r="J68" s="6">
        <v>17</v>
      </c>
    </row>
    <row r="69" spans="7:10" x14ac:dyDescent="0.25">
      <c r="G69" s="5" t="s">
        <v>29</v>
      </c>
      <c r="H69" s="6">
        <v>103</v>
      </c>
      <c r="I69" s="6">
        <v>25</v>
      </c>
      <c r="J69" s="6">
        <v>128</v>
      </c>
    </row>
    <row r="70" spans="7:10" x14ac:dyDescent="0.25">
      <c r="G70" s="29" t="s">
        <v>1111</v>
      </c>
      <c r="H70" s="29">
        <f>GETPIVOTDATA("State",$G$65,"SchoolUniform","No")/GETPIVOTDATA("State",$G$65)</f>
        <v>0.8046875</v>
      </c>
      <c r="I70" s="29">
        <f>GETPIVOTDATA("State",$G$65,"SchoolUniform","Yes")/GETPIVOTDATA("State",$G$65)</f>
        <v>0.1953125</v>
      </c>
      <c r="J70" s="29">
        <f>H70+I70</f>
        <v>1</v>
      </c>
    </row>
  </sheetData>
  <mergeCells count="4">
    <mergeCell ref="A1:E1"/>
    <mergeCell ref="G1:K1"/>
    <mergeCell ref="G25:L25"/>
    <mergeCell ref="L1:P1"/>
  </mergeCells>
  <pageMargins left="0.7" right="0.7" top="0.75" bottom="0.75" header="0.3" footer="0.3"/>
  <pageSetup orientation="portrait" verticalDpi="0"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L129"/>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1" width="11.42578125" bestFit="1" customWidth="1"/>
    <col min="2" max="2" width="11.85546875" bestFit="1" customWidth="1"/>
    <col min="3" max="3" width="47" bestFit="1" customWidth="1"/>
    <col min="4" max="4" width="15.7109375" bestFit="1" customWidth="1"/>
    <col min="5" max="5" width="14.28515625" bestFit="1" customWidth="1"/>
    <col min="6" max="6" width="16.140625" bestFit="1" customWidth="1"/>
    <col min="7" max="7" width="12.85546875" bestFit="1" customWidth="1"/>
    <col min="8" max="8" width="13.42578125" bestFit="1" customWidth="1"/>
    <col min="9" max="9" width="11.7109375" bestFit="1" customWidth="1"/>
    <col min="10" max="10" width="12.28515625" bestFit="1" customWidth="1"/>
    <col min="11" max="11" width="16.28515625" style="105" bestFit="1" customWidth="1"/>
    <col min="12" max="12" width="16.85546875" bestFit="1" customWidth="1"/>
    <col min="13" max="13" width="27.28515625" bestFit="1" customWidth="1"/>
    <col min="14" max="14" width="16.42578125" bestFit="1" customWidth="1"/>
    <col min="15" max="15" width="45.85546875" bestFit="1" customWidth="1"/>
    <col min="16" max="16" width="16.42578125" bestFit="1" customWidth="1"/>
    <col min="17" max="17" width="31.42578125" bestFit="1" customWidth="1"/>
    <col min="18" max="18" width="14.5703125" bestFit="1" customWidth="1"/>
    <col min="19" max="19" width="11.7109375" bestFit="1" customWidth="1"/>
    <col min="20" max="20" width="12" bestFit="1" customWidth="1"/>
    <col min="21" max="21" width="7.28515625" bestFit="1" customWidth="1"/>
    <col min="22" max="22" width="8.85546875" bestFit="1" customWidth="1"/>
    <col min="23" max="23" width="6.140625" customWidth="1"/>
    <col min="24" max="24" width="8.85546875" bestFit="1" customWidth="1"/>
    <col min="25" max="25" width="9.28515625" style="3" customWidth="1"/>
    <col min="26" max="26" width="15.140625" style="3" customWidth="1"/>
    <col min="27" max="27" width="14.28515625" style="3" customWidth="1"/>
    <col min="28" max="28" width="16" style="3" customWidth="1"/>
    <col min="29" max="30" width="15" style="3" customWidth="1"/>
    <col min="31" max="31" width="14.140625" style="3" customWidth="1"/>
    <col min="32" max="32" width="28.7109375" style="3" bestFit="1" customWidth="1"/>
    <col min="33" max="33" width="12.85546875" style="3" bestFit="1" customWidth="1"/>
    <col min="34" max="34" width="10.85546875" style="3" bestFit="1" customWidth="1"/>
    <col min="35" max="35" width="14.5703125" style="3" bestFit="1" customWidth="1"/>
    <col min="36" max="36" width="16.7109375" style="3" bestFit="1" customWidth="1"/>
    <col min="37" max="37" width="12.28515625" style="3" bestFit="1" customWidth="1"/>
    <col min="38" max="38" width="14.28515625" style="3" bestFit="1" customWidth="1"/>
    <col min="39" max="39" width="8.7109375" bestFit="1" customWidth="1"/>
  </cols>
  <sheetData>
    <row r="1" spans="1:38" x14ac:dyDescent="0.25">
      <c r="A1" t="s">
        <v>42</v>
      </c>
      <c r="B1" t="s">
        <v>43</v>
      </c>
      <c r="C1" t="s">
        <v>44</v>
      </c>
      <c r="D1" t="s">
        <v>45</v>
      </c>
      <c r="E1" t="s">
        <v>46</v>
      </c>
      <c r="F1" t="s">
        <v>47</v>
      </c>
      <c r="G1" t="s">
        <v>48</v>
      </c>
      <c r="H1" t="s">
        <v>281</v>
      </c>
      <c r="I1" t="s">
        <v>282</v>
      </c>
      <c r="J1" t="s">
        <v>283</v>
      </c>
      <c r="K1" t="s">
        <v>284</v>
      </c>
      <c r="L1" t="s">
        <v>285</v>
      </c>
      <c r="M1" t="s">
        <v>286</v>
      </c>
      <c r="N1" t="s">
        <v>287</v>
      </c>
      <c r="O1" t="s">
        <v>288</v>
      </c>
      <c r="P1" t="s">
        <v>289</v>
      </c>
      <c r="Q1" t="s">
        <v>290</v>
      </c>
      <c r="R1" t="s">
        <v>291</v>
      </c>
      <c r="S1" s="3" t="s">
        <v>2002</v>
      </c>
      <c r="T1" s="3" t="s">
        <v>2003</v>
      </c>
      <c r="U1" s="3" t="s">
        <v>2004</v>
      </c>
      <c r="V1" s="3" t="s">
        <v>2005</v>
      </c>
      <c r="W1" s="3" t="s">
        <v>2006</v>
      </c>
      <c r="X1" s="3" t="s">
        <v>2007</v>
      </c>
      <c r="Y1" s="3" t="s">
        <v>2008</v>
      </c>
      <c r="Z1" s="3" t="s">
        <v>2175</v>
      </c>
      <c r="AA1" s="3" t="s">
        <v>2176</v>
      </c>
      <c r="AB1" s="3" t="s">
        <v>2177</v>
      </c>
      <c r="AC1" s="3" t="s">
        <v>2178</v>
      </c>
      <c r="AD1" s="3" t="s">
        <v>2179</v>
      </c>
      <c r="AE1" s="3" t="s">
        <v>2180</v>
      </c>
      <c r="AF1" s="3" t="s">
        <v>2181</v>
      </c>
      <c r="AG1"/>
      <c r="AH1"/>
      <c r="AI1"/>
      <c r="AJ1"/>
      <c r="AK1"/>
      <c r="AL1"/>
    </row>
    <row r="2" spans="1:38" x14ac:dyDescent="0.25">
      <c r="A2" t="s">
        <v>0</v>
      </c>
      <c r="B2" t="s">
        <v>4</v>
      </c>
      <c r="C2" t="s">
        <v>108</v>
      </c>
      <c r="D2" t="s">
        <v>109</v>
      </c>
      <c r="E2" t="s">
        <v>51</v>
      </c>
      <c r="F2" t="s">
        <v>52</v>
      </c>
      <c r="G2">
        <v>95</v>
      </c>
      <c r="H2" t="s">
        <v>2009</v>
      </c>
      <c r="I2" t="s">
        <v>54</v>
      </c>
      <c r="J2" t="s">
        <v>292</v>
      </c>
      <c r="K2" t="s">
        <v>53</v>
      </c>
      <c r="L2" t="s">
        <v>293</v>
      </c>
      <c r="M2" t="s">
        <v>250</v>
      </c>
      <c r="N2">
        <v>1</v>
      </c>
      <c r="O2">
        <v>40</v>
      </c>
      <c r="P2">
        <v>20</v>
      </c>
      <c r="S2" s="3" t="b">
        <v>1</v>
      </c>
      <c r="T2" s="3">
        <v>2</v>
      </c>
      <c r="U2" s="3">
        <v>0</v>
      </c>
      <c r="V2" s="3">
        <v>1</v>
      </c>
      <c r="W2" s="3">
        <v>0</v>
      </c>
      <c r="X2" s="3">
        <v>3</v>
      </c>
      <c r="Y2" s="3">
        <v>0</v>
      </c>
      <c r="Z2" s="3" t="s">
        <v>54</v>
      </c>
      <c r="AA2" s="3">
        <v>0</v>
      </c>
      <c r="AB2" s="3">
        <v>2</v>
      </c>
      <c r="AC2" s="3">
        <v>1</v>
      </c>
      <c r="AD2" s="3">
        <v>0</v>
      </c>
      <c r="AE2" s="3">
        <v>3</v>
      </c>
      <c r="AF2" s="3">
        <v>0</v>
      </c>
      <c r="AG2"/>
      <c r="AH2"/>
      <c r="AI2"/>
      <c r="AJ2"/>
      <c r="AK2"/>
      <c r="AL2"/>
    </row>
    <row r="3" spans="1:38" x14ac:dyDescent="0.25">
      <c r="A3" s="3" t="s">
        <v>0</v>
      </c>
      <c r="B3" s="3" t="s">
        <v>9</v>
      </c>
      <c r="C3" s="3" t="s">
        <v>173</v>
      </c>
      <c r="D3" s="3" t="s">
        <v>174</v>
      </c>
      <c r="E3" s="3" t="s">
        <v>51</v>
      </c>
      <c r="F3" s="3" t="s">
        <v>78</v>
      </c>
      <c r="G3" s="3">
        <v>123</v>
      </c>
      <c r="H3" s="3" t="s">
        <v>2009</v>
      </c>
      <c r="I3" s="3" t="s">
        <v>250</v>
      </c>
      <c r="J3" s="3" t="s">
        <v>292</v>
      </c>
      <c r="K3" s="3" t="s">
        <v>53</v>
      </c>
      <c r="L3" s="3" t="s">
        <v>293</v>
      </c>
      <c r="M3" s="3" t="s">
        <v>250</v>
      </c>
      <c r="N3" s="3">
        <v>0.20000000298023224</v>
      </c>
      <c r="O3" s="3">
        <v>10</v>
      </c>
      <c r="P3" s="3">
        <v>10</v>
      </c>
      <c r="Q3" s="3">
        <v>10</v>
      </c>
      <c r="R3" s="3"/>
      <c r="S3" s="3" t="b">
        <v>0</v>
      </c>
      <c r="T3" s="3">
        <v>4</v>
      </c>
      <c r="U3" s="3">
        <v>3</v>
      </c>
      <c r="V3" s="3">
        <v>1</v>
      </c>
      <c r="W3" s="3">
        <v>0</v>
      </c>
      <c r="X3" s="3">
        <v>5</v>
      </c>
      <c r="Y3" s="3">
        <v>3</v>
      </c>
      <c r="Z3" s="3" t="s">
        <v>250</v>
      </c>
      <c r="AA3" s="3">
        <v>3</v>
      </c>
      <c r="AB3" s="3">
        <v>4</v>
      </c>
      <c r="AC3" s="3">
        <v>1</v>
      </c>
      <c r="AD3" s="3">
        <v>0</v>
      </c>
      <c r="AE3" s="3">
        <v>5</v>
      </c>
      <c r="AF3" s="3">
        <v>3</v>
      </c>
      <c r="AG3"/>
      <c r="AH3"/>
      <c r="AI3"/>
      <c r="AJ3"/>
      <c r="AK3"/>
      <c r="AL3"/>
    </row>
    <row r="4" spans="1:38" x14ac:dyDescent="0.25">
      <c r="A4" s="3" t="s">
        <v>0</v>
      </c>
      <c r="B4" s="3" t="s">
        <v>5</v>
      </c>
      <c r="C4" s="3" t="s">
        <v>122</v>
      </c>
      <c r="D4" s="3" t="s">
        <v>123</v>
      </c>
      <c r="E4" s="3" t="s">
        <v>51</v>
      </c>
      <c r="F4" s="3" t="s">
        <v>52</v>
      </c>
      <c r="G4" s="3">
        <v>65</v>
      </c>
      <c r="H4" s="3" t="s">
        <v>2009</v>
      </c>
      <c r="I4" s="3" t="s">
        <v>54</v>
      </c>
      <c r="J4" s="3" t="s">
        <v>292</v>
      </c>
      <c r="K4" s="3" t="s">
        <v>53</v>
      </c>
      <c r="L4" s="3" t="s">
        <v>293</v>
      </c>
      <c r="M4" s="3" t="s">
        <v>250</v>
      </c>
      <c r="N4" s="3">
        <v>1</v>
      </c>
      <c r="O4" s="3">
        <v>20</v>
      </c>
      <c r="P4" s="3"/>
      <c r="Q4" s="3"/>
      <c r="R4" s="3"/>
      <c r="S4" s="3" t="b">
        <v>1</v>
      </c>
      <c r="T4" s="3">
        <v>3</v>
      </c>
      <c r="U4" s="3">
        <v>3</v>
      </c>
      <c r="V4" s="3">
        <v>0</v>
      </c>
      <c r="W4" s="3">
        <v>0</v>
      </c>
      <c r="X4" s="3">
        <v>3</v>
      </c>
      <c r="Y4" s="3">
        <v>3</v>
      </c>
      <c r="Z4" s="3" t="s">
        <v>54</v>
      </c>
      <c r="AA4" s="3">
        <v>3</v>
      </c>
      <c r="AB4" s="3">
        <v>3</v>
      </c>
      <c r="AC4" s="3">
        <v>0</v>
      </c>
      <c r="AD4" s="3">
        <v>0</v>
      </c>
      <c r="AE4" s="3">
        <v>3</v>
      </c>
      <c r="AF4" s="3">
        <v>3</v>
      </c>
      <c r="AG4"/>
      <c r="AH4"/>
      <c r="AI4"/>
      <c r="AJ4"/>
      <c r="AK4"/>
      <c r="AL4"/>
    </row>
    <row r="5" spans="1:38" x14ac:dyDescent="0.25">
      <c r="A5" s="3" t="s">
        <v>0</v>
      </c>
      <c r="B5" s="3" t="s">
        <v>5</v>
      </c>
      <c r="C5" s="3" t="s">
        <v>124</v>
      </c>
      <c r="D5" s="3" t="s">
        <v>125</v>
      </c>
      <c r="E5" s="3" t="s">
        <v>51</v>
      </c>
      <c r="F5" s="3" t="s">
        <v>78</v>
      </c>
      <c r="G5" s="3">
        <v>22</v>
      </c>
      <c r="H5" s="3" t="s">
        <v>295</v>
      </c>
      <c r="I5" s="3" t="s">
        <v>54</v>
      </c>
      <c r="J5" s="3" t="s">
        <v>294</v>
      </c>
      <c r="K5" s="3" t="s">
        <v>57</v>
      </c>
      <c r="L5" s="3" t="s">
        <v>293</v>
      </c>
      <c r="M5" s="3" t="s">
        <v>250</v>
      </c>
      <c r="N5" s="3">
        <v>0.20000000298023224</v>
      </c>
      <c r="O5" s="3">
        <v>10</v>
      </c>
      <c r="P5" s="3"/>
      <c r="Q5" s="3"/>
      <c r="R5" s="3"/>
      <c r="S5" s="3" t="b">
        <v>1</v>
      </c>
      <c r="T5" s="3">
        <v>3</v>
      </c>
      <c r="U5" s="3">
        <v>3</v>
      </c>
      <c r="V5" s="3">
        <v>1</v>
      </c>
      <c r="W5" s="3">
        <v>0</v>
      </c>
      <c r="X5" s="3">
        <v>4</v>
      </c>
      <c r="Y5" s="3">
        <v>3</v>
      </c>
      <c r="Z5" s="3" t="s">
        <v>54</v>
      </c>
      <c r="AA5" s="3">
        <v>3</v>
      </c>
      <c r="AB5" s="3">
        <v>3</v>
      </c>
      <c r="AC5" s="3">
        <v>1</v>
      </c>
      <c r="AD5" s="3">
        <v>0</v>
      </c>
      <c r="AE5" s="3">
        <v>4</v>
      </c>
      <c r="AF5" s="3">
        <v>3</v>
      </c>
      <c r="AG5"/>
      <c r="AH5"/>
      <c r="AI5"/>
      <c r="AJ5"/>
      <c r="AK5"/>
      <c r="AL5"/>
    </row>
    <row r="6" spans="1:38" x14ac:dyDescent="0.25">
      <c r="A6" s="3" t="s">
        <v>0</v>
      </c>
      <c r="B6" s="3" t="s">
        <v>4</v>
      </c>
      <c r="C6" s="3" t="s">
        <v>102</v>
      </c>
      <c r="D6" s="3" t="s">
        <v>103</v>
      </c>
      <c r="E6" s="3" t="s">
        <v>51</v>
      </c>
      <c r="F6" s="3" t="s">
        <v>52</v>
      </c>
      <c r="G6" s="3">
        <v>6</v>
      </c>
      <c r="H6" s="3" t="s">
        <v>295</v>
      </c>
      <c r="I6" s="3" t="s">
        <v>250</v>
      </c>
      <c r="J6" s="3" t="s">
        <v>292</v>
      </c>
      <c r="K6" s="3" t="s">
        <v>53</v>
      </c>
      <c r="L6" s="3" t="s">
        <v>293</v>
      </c>
      <c r="M6" s="3" t="s">
        <v>250</v>
      </c>
      <c r="N6" s="3">
        <v>0.20000000298023224</v>
      </c>
      <c r="O6" s="3"/>
      <c r="P6" s="3">
        <v>10</v>
      </c>
      <c r="Q6" s="3"/>
      <c r="R6" s="3"/>
      <c r="S6" s="3" t="b">
        <v>1</v>
      </c>
      <c r="T6" s="3">
        <v>3</v>
      </c>
      <c r="U6" s="3">
        <v>3</v>
      </c>
      <c r="V6" s="3">
        <v>0</v>
      </c>
      <c r="W6" s="3">
        <v>0</v>
      </c>
      <c r="X6" s="3">
        <v>3</v>
      </c>
      <c r="Y6" s="3">
        <v>3</v>
      </c>
      <c r="Z6" s="3" t="s">
        <v>54</v>
      </c>
      <c r="AA6" s="3">
        <v>3</v>
      </c>
      <c r="AB6" s="3">
        <v>3</v>
      </c>
      <c r="AC6" s="3">
        <v>0</v>
      </c>
      <c r="AD6" s="3">
        <v>0</v>
      </c>
      <c r="AE6" s="3">
        <v>3</v>
      </c>
      <c r="AF6" s="3">
        <v>3</v>
      </c>
      <c r="AG6"/>
      <c r="AH6"/>
      <c r="AI6"/>
      <c r="AJ6"/>
      <c r="AK6"/>
      <c r="AL6"/>
    </row>
    <row r="7" spans="1:38" x14ac:dyDescent="0.25">
      <c r="A7" s="3" t="s">
        <v>0</v>
      </c>
      <c r="B7" s="3" t="s">
        <v>4</v>
      </c>
      <c r="C7" s="3" t="s">
        <v>110</v>
      </c>
      <c r="D7" s="3" t="s">
        <v>111</v>
      </c>
      <c r="E7" s="3" t="s">
        <v>51</v>
      </c>
      <c r="F7" s="3" t="s">
        <v>52</v>
      </c>
      <c r="G7" s="3">
        <v>6</v>
      </c>
      <c r="H7" s="3" t="s">
        <v>295</v>
      </c>
      <c r="I7" s="3" t="s">
        <v>250</v>
      </c>
      <c r="J7" s="3" t="s">
        <v>292</v>
      </c>
      <c r="K7" s="3" t="s">
        <v>53</v>
      </c>
      <c r="L7" s="3" t="s">
        <v>293</v>
      </c>
      <c r="M7" s="3" t="s">
        <v>250</v>
      </c>
      <c r="N7" s="3">
        <v>0.20000000298023224</v>
      </c>
      <c r="O7" s="3"/>
      <c r="P7" s="3">
        <v>10</v>
      </c>
      <c r="Q7" s="3"/>
      <c r="R7" s="3"/>
      <c r="S7" s="3" t="b">
        <v>1</v>
      </c>
      <c r="T7" s="3">
        <v>3</v>
      </c>
      <c r="U7" s="3">
        <v>3</v>
      </c>
      <c r="V7" s="3">
        <v>0</v>
      </c>
      <c r="W7" s="3">
        <v>0</v>
      </c>
      <c r="X7" s="3">
        <v>3</v>
      </c>
      <c r="Y7" s="3">
        <v>3</v>
      </c>
      <c r="Z7" s="3" t="s">
        <v>54</v>
      </c>
      <c r="AA7" s="3">
        <v>3</v>
      </c>
      <c r="AB7" s="3">
        <v>3</v>
      </c>
      <c r="AC7" s="3">
        <v>0</v>
      </c>
      <c r="AD7" s="3">
        <v>0</v>
      </c>
      <c r="AE7" s="3">
        <v>3</v>
      </c>
      <c r="AF7" s="3">
        <v>3</v>
      </c>
      <c r="AG7"/>
      <c r="AH7"/>
      <c r="AI7"/>
      <c r="AJ7"/>
      <c r="AK7"/>
      <c r="AL7"/>
    </row>
    <row r="8" spans="1:38" x14ac:dyDescent="0.25">
      <c r="A8" s="3" t="s">
        <v>0</v>
      </c>
      <c r="B8" s="3" t="s">
        <v>13</v>
      </c>
      <c r="C8" s="3" t="s">
        <v>158</v>
      </c>
      <c r="D8" s="3" t="s">
        <v>159</v>
      </c>
      <c r="E8" s="3" t="s">
        <v>51</v>
      </c>
      <c r="F8" s="3" t="s">
        <v>78</v>
      </c>
      <c r="G8" s="3">
        <v>116</v>
      </c>
      <c r="H8" s="3" t="s">
        <v>295</v>
      </c>
      <c r="I8" s="3" t="s">
        <v>54</v>
      </c>
      <c r="J8" s="3" t="s">
        <v>297</v>
      </c>
      <c r="K8" s="3" t="s">
        <v>235</v>
      </c>
      <c r="L8" s="3" t="s">
        <v>293</v>
      </c>
      <c r="M8" s="3" t="s">
        <v>250</v>
      </c>
      <c r="N8" s="3">
        <v>2</v>
      </c>
      <c r="O8" s="3">
        <v>30</v>
      </c>
      <c r="P8" s="3">
        <v>10</v>
      </c>
      <c r="Q8" s="3">
        <v>10</v>
      </c>
      <c r="R8" s="3"/>
      <c r="S8" s="3" t="b">
        <v>1</v>
      </c>
      <c r="T8" s="3">
        <v>3</v>
      </c>
      <c r="U8" s="3">
        <v>7</v>
      </c>
      <c r="V8" s="3">
        <v>0</v>
      </c>
      <c r="W8" s="3">
        <v>0</v>
      </c>
      <c r="X8" s="3">
        <v>3</v>
      </c>
      <c r="Y8" s="3">
        <v>7</v>
      </c>
      <c r="Z8" s="3" t="s">
        <v>54</v>
      </c>
      <c r="AA8" s="3">
        <v>7</v>
      </c>
      <c r="AB8" s="3">
        <v>3</v>
      </c>
      <c r="AC8" s="3">
        <v>0</v>
      </c>
      <c r="AD8" s="3">
        <v>0</v>
      </c>
      <c r="AE8" s="3">
        <v>3</v>
      </c>
      <c r="AF8" s="3">
        <v>7</v>
      </c>
      <c r="AG8"/>
      <c r="AH8"/>
      <c r="AI8"/>
      <c r="AJ8"/>
      <c r="AK8"/>
      <c r="AL8"/>
    </row>
    <row r="9" spans="1:38" x14ac:dyDescent="0.25">
      <c r="A9" s="3" t="s">
        <v>0</v>
      </c>
      <c r="B9" s="3" t="s">
        <v>4</v>
      </c>
      <c r="C9" s="3" t="s">
        <v>98</v>
      </c>
      <c r="D9" s="3" t="s">
        <v>99</v>
      </c>
      <c r="E9" s="3" t="s">
        <v>51</v>
      </c>
      <c r="F9" s="3" t="s">
        <v>52</v>
      </c>
      <c r="G9" s="3">
        <v>101</v>
      </c>
      <c r="H9" s="3" t="s">
        <v>2009</v>
      </c>
      <c r="I9" s="3" t="s">
        <v>250</v>
      </c>
      <c r="J9" s="3" t="s">
        <v>294</v>
      </c>
      <c r="K9" s="3" t="s">
        <v>57</v>
      </c>
      <c r="L9" s="3" t="s">
        <v>293</v>
      </c>
      <c r="M9" s="3" t="s">
        <v>250</v>
      </c>
      <c r="N9" s="3">
        <v>0</v>
      </c>
      <c r="O9" s="3">
        <v>25</v>
      </c>
      <c r="P9" s="3">
        <v>10</v>
      </c>
      <c r="Q9" s="3">
        <v>10</v>
      </c>
      <c r="R9" s="3"/>
      <c r="S9" s="3" t="b">
        <v>0</v>
      </c>
      <c r="T9" s="3">
        <v>3</v>
      </c>
      <c r="U9" s="3">
        <v>3</v>
      </c>
      <c r="V9" s="3">
        <v>1</v>
      </c>
      <c r="W9" s="3">
        <v>0</v>
      </c>
      <c r="X9" s="3">
        <v>4</v>
      </c>
      <c r="Y9" s="3">
        <v>3</v>
      </c>
      <c r="Z9" s="3" t="s">
        <v>250</v>
      </c>
      <c r="AA9" s="3">
        <v>3</v>
      </c>
      <c r="AB9" s="3">
        <v>3</v>
      </c>
      <c r="AC9" s="3">
        <v>1</v>
      </c>
      <c r="AD9" s="3">
        <v>0</v>
      </c>
      <c r="AE9" s="3">
        <v>4</v>
      </c>
      <c r="AF9" s="3">
        <v>3</v>
      </c>
      <c r="AG9"/>
      <c r="AH9"/>
      <c r="AI9"/>
      <c r="AJ9"/>
      <c r="AK9"/>
      <c r="AL9"/>
    </row>
    <row r="10" spans="1:38" x14ac:dyDescent="0.25">
      <c r="A10" s="3" t="s">
        <v>0</v>
      </c>
      <c r="B10" s="3" t="s">
        <v>13</v>
      </c>
      <c r="C10" s="3" t="s">
        <v>731</v>
      </c>
      <c r="D10" s="3" t="s">
        <v>732</v>
      </c>
      <c r="E10" s="3" t="s">
        <v>51</v>
      </c>
      <c r="F10" s="3" t="s">
        <v>78</v>
      </c>
      <c r="G10" s="3">
        <v>46</v>
      </c>
      <c r="H10" s="3" t="s">
        <v>2009</v>
      </c>
      <c r="I10" s="3" t="s">
        <v>250</v>
      </c>
      <c r="J10" s="3" t="s">
        <v>297</v>
      </c>
      <c r="K10" s="3" t="s">
        <v>235</v>
      </c>
      <c r="L10" s="3" t="s">
        <v>293</v>
      </c>
      <c r="M10" s="3" t="s">
        <v>250</v>
      </c>
      <c r="N10" s="3">
        <v>1</v>
      </c>
      <c r="O10" s="3">
        <v>30</v>
      </c>
      <c r="P10" s="3">
        <v>10</v>
      </c>
      <c r="Q10" s="3">
        <v>10</v>
      </c>
      <c r="R10" s="3"/>
      <c r="S10" s="3" t="b">
        <v>1</v>
      </c>
      <c r="T10" s="3">
        <v>5</v>
      </c>
      <c r="U10" s="3">
        <v>3</v>
      </c>
      <c r="V10" s="3">
        <v>0</v>
      </c>
      <c r="W10" s="3">
        <v>0</v>
      </c>
      <c r="X10" s="3">
        <v>5</v>
      </c>
      <c r="Y10" s="3">
        <v>3</v>
      </c>
      <c r="Z10" s="3" t="s">
        <v>54</v>
      </c>
      <c r="AA10" s="3">
        <v>3</v>
      </c>
      <c r="AB10" s="3">
        <v>5</v>
      </c>
      <c r="AC10" s="3">
        <v>0</v>
      </c>
      <c r="AD10" s="3">
        <v>0</v>
      </c>
      <c r="AE10" s="3">
        <v>5</v>
      </c>
      <c r="AF10" s="3">
        <v>3</v>
      </c>
      <c r="AG10"/>
      <c r="AH10"/>
      <c r="AI10"/>
      <c r="AJ10"/>
      <c r="AK10"/>
      <c r="AL10"/>
    </row>
    <row r="11" spans="1:38" x14ac:dyDescent="0.25">
      <c r="A11" s="3" t="s">
        <v>0</v>
      </c>
      <c r="B11" s="3" t="s">
        <v>13</v>
      </c>
      <c r="C11" s="3" t="s">
        <v>451</v>
      </c>
      <c r="D11" s="3" t="s">
        <v>452</v>
      </c>
      <c r="E11" s="3" t="s">
        <v>51</v>
      </c>
      <c r="F11" s="3" t="s">
        <v>78</v>
      </c>
      <c r="G11" s="3">
        <v>48</v>
      </c>
      <c r="H11" s="3" t="s">
        <v>2010</v>
      </c>
      <c r="I11" s="3" t="s">
        <v>250</v>
      </c>
      <c r="J11" s="3" t="s">
        <v>294</v>
      </c>
      <c r="K11" s="3" t="s">
        <v>57</v>
      </c>
      <c r="L11" s="3" t="s">
        <v>293</v>
      </c>
      <c r="M11" s="3" t="s">
        <v>250</v>
      </c>
      <c r="N11" s="3">
        <v>1</v>
      </c>
      <c r="O11" s="3">
        <v>45</v>
      </c>
      <c r="P11" s="3">
        <v>15</v>
      </c>
      <c r="Q11" s="3">
        <v>15</v>
      </c>
      <c r="R11" s="3"/>
      <c r="S11" s="3" t="b">
        <v>1</v>
      </c>
      <c r="T11" s="3">
        <v>5</v>
      </c>
      <c r="U11" s="3">
        <v>4</v>
      </c>
      <c r="V11" s="3">
        <v>0</v>
      </c>
      <c r="W11" s="3">
        <v>2</v>
      </c>
      <c r="X11" s="3">
        <v>5</v>
      </c>
      <c r="Y11" s="3">
        <v>6</v>
      </c>
      <c r="Z11" s="3" t="s">
        <v>54</v>
      </c>
      <c r="AA11" s="3">
        <v>4</v>
      </c>
      <c r="AB11" s="3">
        <v>5</v>
      </c>
      <c r="AC11" s="3">
        <v>0</v>
      </c>
      <c r="AD11" s="3">
        <v>2</v>
      </c>
      <c r="AE11" s="3">
        <v>5</v>
      </c>
      <c r="AF11" s="3">
        <v>6</v>
      </c>
      <c r="AG11"/>
      <c r="AH11"/>
      <c r="AI11"/>
      <c r="AJ11"/>
      <c r="AK11"/>
      <c r="AL11"/>
    </row>
    <row r="12" spans="1:38" x14ac:dyDescent="0.25">
      <c r="A12" s="3" t="s">
        <v>0</v>
      </c>
      <c r="B12" s="3" t="s">
        <v>4</v>
      </c>
      <c r="C12" s="3" t="s">
        <v>426</v>
      </c>
      <c r="D12" s="3" t="s">
        <v>427</v>
      </c>
      <c r="E12" s="3" t="s">
        <v>51</v>
      </c>
      <c r="F12" s="3" t="s">
        <v>78</v>
      </c>
      <c r="G12" s="3">
        <v>67</v>
      </c>
      <c r="H12" s="3" t="s">
        <v>2009</v>
      </c>
      <c r="I12" s="3" t="s">
        <v>54</v>
      </c>
      <c r="J12" s="3" t="s">
        <v>292</v>
      </c>
      <c r="K12" s="3" t="s">
        <v>53</v>
      </c>
      <c r="L12" s="3" t="s">
        <v>293</v>
      </c>
      <c r="M12" s="3" t="s">
        <v>250</v>
      </c>
      <c r="N12" s="3"/>
      <c r="O12" s="3">
        <v>10</v>
      </c>
      <c r="P12" s="3">
        <v>5</v>
      </c>
      <c r="Q12" s="3">
        <v>5</v>
      </c>
      <c r="R12" s="3"/>
      <c r="S12" s="3" t="b">
        <v>1</v>
      </c>
      <c r="T12" s="3">
        <v>2</v>
      </c>
      <c r="U12" s="3">
        <v>3</v>
      </c>
      <c r="V12" s="3">
        <v>0</v>
      </c>
      <c r="W12" s="3">
        <v>0</v>
      </c>
      <c r="X12" s="3">
        <v>2</v>
      </c>
      <c r="Y12" s="3">
        <v>3</v>
      </c>
      <c r="Z12" s="3" t="s">
        <v>54</v>
      </c>
      <c r="AA12" s="3">
        <v>3</v>
      </c>
      <c r="AB12" s="3">
        <v>2</v>
      </c>
      <c r="AC12" s="3">
        <v>0</v>
      </c>
      <c r="AD12" s="3">
        <v>0</v>
      </c>
      <c r="AE12" s="3">
        <v>2</v>
      </c>
      <c r="AF12" s="3">
        <v>3</v>
      </c>
      <c r="AG12"/>
      <c r="AH12"/>
      <c r="AI12"/>
      <c r="AJ12"/>
      <c r="AK12"/>
      <c r="AL12"/>
    </row>
    <row r="13" spans="1:38" x14ac:dyDescent="0.25">
      <c r="A13" s="3" t="s">
        <v>0</v>
      </c>
      <c r="B13" s="3" t="s">
        <v>9</v>
      </c>
      <c r="C13" s="3" t="s">
        <v>1973</v>
      </c>
      <c r="D13" s="3" t="s">
        <v>730</v>
      </c>
      <c r="E13" s="3" t="s">
        <v>51</v>
      </c>
      <c r="F13" s="3" t="s">
        <v>78</v>
      </c>
      <c r="G13" s="3">
        <v>123</v>
      </c>
      <c r="H13" s="3" t="s">
        <v>2009</v>
      </c>
      <c r="I13" s="3" t="s">
        <v>54</v>
      </c>
      <c r="J13" s="3" t="s">
        <v>292</v>
      </c>
      <c r="K13" s="3" t="s">
        <v>53</v>
      </c>
      <c r="L13" s="3" t="s">
        <v>293</v>
      </c>
      <c r="M13" s="3" t="s">
        <v>250</v>
      </c>
      <c r="N13" s="3">
        <v>0.40000000596046448</v>
      </c>
      <c r="O13" s="3">
        <v>30</v>
      </c>
      <c r="P13" s="3">
        <v>5</v>
      </c>
      <c r="Q13" s="3">
        <v>5</v>
      </c>
      <c r="R13" s="3"/>
      <c r="S13" s="3" t="b">
        <v>1</v>
      </c>
      <c r="T13" s="3">
        <v>4</v>
      </c>
      <c r="U13" s="3">
        <v>3</v>
      </c>
      <c r="V13" s="3">
        <v>0</v>
      </c>
      <c r="W13" s="3">
        <v>0</v>
      </c>
      <c r="X13" s="3">
        <v>4</v>
      </c>
      <c r="Y13" s="3">
        <v>3</v>
      </c>
      <c r="Z13" s="3" t="s">
        <v>54</v>
      </c>
      <c r="AA13" s="3">
        <v>3</v>
      </c>
      <c r="AB13" s="3">
        <v>4</v>
      </c>
      <c r="AC13" s="3">
        <v>0</v>
      </c>
      <c r="AD13" s="3">
        <v>0</v>
      </c>
      <c r="AE13" s="3">
        <v>4</v>
      </c>
      <c r="AF13" s="3">
        <v>3</v>
      </c>
      <c r="AG13"/>
      <c r="AH13"/>
      <c r="AI13"/>
      <c r="AJ13"/>
      <c r="AK13"/>
      <c r="AL13"/>
    </row>
    <row r="14" spans="1:38" x14ac:dyDescent="0.25">
      <c r="A14" s="3" t="s">
        <v>0</v>
      </c>
      <c r="B14" s="3" t="s">
        <v>9</v>
      </c>
      <c r="C14" s="3" t="s">
        <v>1972</v>
      </c>
      <c r="D14" s="3" t="s">
        <v>176</v>
      </c>
      <c r="E14" s="3" t="s">
        <v>51</v>
      </c>
      <c r="F14" s="3" t="s">
        <v>78</v>
      </c>
      <c r="G14" s="3">
        <v>458</v>
      </c>
      <c r="H14" s="3" t="s">
        <v>2009</v>
      </c>
      <c r="I14" s="3" t="s">
        <v>54</v>
      </c>
      <c r="J14" s="3" t="s">
        <v>292</v>
      </c>
      <c r="K14" s="3" t="s">
        <v>53</v>
      </c>
      <c r="L14" s="3" t="s">
        <v>293</v>
      </c>
      <c r="M14" s="3" t="s">
        <v>250</v>
      </c>
      <c r="N14" s="3">
        <v>1.6000000238418579</v>
      </c>
      <c r="O14" s="3">
        <v>25</v>
      </c>
      <c r="P14" s="3">
        <v>10</v>
      </c>
      <c r="Q14" s="3">
        <v>10</v>
      </c>
      <c r="R14" s="3"/>
      <c r="S14" s="3" t="b">
        <v>1</v>
      </c>
      <c r="T14" s="3">
        <v>5</v>
      </c>
      <c r="U14" s="3">
        <v>4</v>
      </c>
      <c r="V14" s="3">
        <v>0</v>
      </c>
      <c r="W14" s="3">
        <v>0</v>
      </c>
      <c r="X14" s="3">
        <v>5</v>
      </c>
      <c r="Y14" s="3">
        <v>4</v>
      </c>
      <c r="Z14" s="3" t="s">
        <v>54</v>
      </c>
      <c r="AA14" s="3">
        <v>4</v>
      </c>
      <c r="AB14" s="3">
        <v>5</v>
      </c>
      <c r="AC14" s="3">
        <v>0</v>
      </c>
      <c r="AD14" s="3">
        <v>0</v>
      </c>
      <c r="AE14" s="3">
        <v>5</v>
      </c>
      <c r="AF14" s="3">
        <v>4</v>
      </c>
      <c r="AG14"/>
      <c r="AH14"/>
      <c r="AI14"/>
      <c r="AJ14"/>
      <c r="AK14"/>
      <c r="AL14"/>
    </row>
    <row r="15" spans="1:38" x14ac:dyDescent="0.25">
      <c r="A15" s="3" t="s">
        <v>0</v>
      </c>
      <c r="B15" s="3" t="s">
        <v>9</v>
      </c>
      <c r="C15" s="3" t="s">
        <v>165</v>
      </c>
      <c r="D15" s="3" t="s">
        <v>166</v>
      </c>
      <c r="E15" s="3" t="s">
        <v>162</v>
      </c>
      <c r="F15" s="3" t="s">
        <v>78</v>
      </c>
      <c r="G15" s="3">
        <v>245</v>
      </c>
      <c r="H15" s="3" t="s">
        <v>2009</v>
      </c>
      <c r="I15" s="3" t="s">
        <v>54</v>
      </c>
      <c r="J15" s="3" t="s">
        <v>292</v>
      </c>
      <c r="K15" s="3" t="s">
        <v>53</v>
      </c>
      <c r="L15" s="3" t="s">
        <v>293</v>
      </c>
      <c r="M15" s="3" t="s">
        <v>250</v>
      </c>
      <c r="N15" s="3">
        <v>3.2000000476837158</v>
      </c>
      <c r="O15" s="3">
        <v>180</v>
      </c>
      <c r="P15" s="3">
        <v>60</v>
      </c>
      <c r="Q15" s="3">
        <v>60</v>
      </c>
      <c r="R15" s="3"/>
      <c r="S15" s="3" t="b">
        <v>1</v>
      </c>
      <c r="T15" s="3">
        <v>2</v>
      </c>
      <c r="U15" s="3">
        <v>12</v>
      </c>
      <c r="V15" s="3">
        <v>0</v>
      </c>
      <c r="W15" s="3">
        <v>0</v>
      </c>
      <c r="X15" s="3">
        <v>2</v>
      </c>
      <c r="Y15" s="3">
        <v>12</v>
      </c>
      <c r="Z15" s="3" t="s">
        <v>54</v>
      </c>
      <c r="AA15" s="3">
        <v>12</v>
      </c>
      <c r="AB15" s="3">
        <v>2</v>
      </c>
      <c r="AC15" s="3">
        <v>0</v>
      </c>
      <c r="AD15" s="3">
        <v>0</v>
      </c>
      <c r="AE15" s="3">
        <v>2</v>
      </c>
      <c r="AF15" s="3">
        <v>12</v>
      </c>
      <c r="AG15"/>
      <c r="AH15"/>
      <c r="AI15"/>
      <c r="AJ15"/>
      <c r="AK15"/>
      <c r="AL15"/>
    </row>
    <row r="16" spans="1:38" x14ac:dyDescent="0.25">
      <c r="A16" s="3" t="s">
        <v>0</v>
      </c>
      <c r="B16" s="3" t="s">
        <v>5</v>
      </c>
      <c r="C16" s="3" t="s">
        <v>136</v>
      </c>
      <c r="D16" s="3" t="s">
        <v>137</v>
      </c>
      <c r="E16" s="3" t="s">
        <v>51</v>
      </c>
      <c r="F16" s="3" t="s">
        <v>78</v>
      </c>
      <c r="G16" s="3">
        <v>48</v>
      </c>
      <c r="H16" s="3" t="s">
        <v>2009</v>
      </c>
      <c r="I16" s="3" t="s">
        <v>54</v>
      </c>
      <c r="J16" s="3" t="s">
        <v>294</v>
      </c>
      <c r="K16" s="3" t="s">
        <v>57</v>
      </c>
      <c r="L16" s="3" t="s">
        <v>293</v>
      </c>
      <c r="M16" s="3" t="s">
        <v>250</v>
      </c>
      <c r="N16" s="3">
        <v>0.10000000149011612</v>
      </c>
      <c r="O16" s="3">
        <v>10</v>
      </c>
      <c r="P16" s="3">
        <v>5</v>
      </c>
      <c r="Q16" s="3"/>
      <c r="R16" s="3"/>
      <c r="S16" s="3" t="b">
        <v>1</v>
      </c>
      <c r="T16" s="3">
        <v>2</v>
      </c>
      <c r="U16" s="3">
        <v>5</v>
      </c>
      <c r="V16" s="3">
        <v>0</v>
      </c>
      <c r="W16" s="3">
        <v>0</v>
      </c>
      <c r="X16" s="3">
        <v>2</v>
      </c>
      <c r="Y16" s="3">
        <v>5</v>
      </c>
      <c r="Z16" s="3" t="s">
        <v>54</v>
      </c>
      <c r="AA16" s="3">
        <v>5</v>
      </c>
      <c r="AB16" s="3">
        <v>2</v>
      </c>
      <c r="AC16" s="3">
        <v>0</v>
      </c>
      <c r="AD16" s="3">
        <v>0</v>
      </c>
      <c r="AE16" s="3">
        <v>2</v>
      </c>
      <c r="AF16" s="3">
        <v>5</v>
      </c>
      <c r="AG16"/>
      <c r="AH16"/>
      <c r="AI16"/>
      <c r="AJ16"/>
      <c r="AK16"/>
      <c r="AL16"/>
    </row>
    <row r="17" spans="1:38" x14ac:dyDescent="0.25">
      <c r="A17" s="3" t="s">
        <v>0</v>
      </c>
      <c r="B17" s="3" t="s">
        <v>4</v>
      </c>
      <c r="C17" s="3" t="s">
        <v>104</v>
      </c>
      <c r="D17" s="3" t="s">
        <v>105</v>
      </c>
      <c r="E17" s="3" t="s">
        <v>51</v>
      </c>
      <c r="F17" s="3" t="s">
        <v>52</v>
      </c>
      <c r="G17" s="3">
        <v>50</v>
      </c>
      <c r="H17" s="3" t="s">
        <v>295</v>
      </c>
      <c r="I17" s="3" t="s">
        <v>250</v>
      </c>
      <c r="J17" s="3" t="s">
        <v>294</v>
      </c>
      <c r="K17" s="3" t="s">
        <v>57</v>
      </c>
      <c r="L17" s="3" t="s">
        <v>293</v>
      </c>
      <c r="M17" s="3" t="s">
        <v>250</v>
      </c>
      <c r="N17" s="3">
        <v>0.20000000298023224</v>
      </c>
      <c r="O17" s="3"/>
      <c r="P17" s="3">
        <v>10</v>
      </c>
      <c r="Q17" s="3"/>
      <c r="R17" s="3"/>
      <c r="S17" s="3" t="b">
        <v>1</v>
      </c>
      <c r="T17" s="3">
        <v>2</v>
      </c>
      <c r="U17" s="3">
        <v>2</v>
      </c>
      <c r="V17" s="3">
        <v>6</v>
      </c>
      <c r="W17" s="3">
        <v>1</v>
      </c>
      <c r="X17" s="3">
        <v>8</v>
      </c>
      <c r="Y17" s="3">
        <v>3</v>
      </c>
      <c r="Z17" s="3" t="s">
        <v>54</v>
      </c>
      <c r="AA17" s="3">
        <v>2</v>
      </c>
      <c r="AB17" s="3">
        <v>2</v>
      </c>
      <c r="AC17" s="3">
        <v>6</v>
      </c>
      <c r="AD17" s="3">
        <v>1</v>
      </c>
      <c r="AE17" s="3">
        <v>8</v>
      </c>
      <c r="AF17" s="3">
        <v>3</v>
      </c>
      <c r="AG17"/>
      <c r="AH17"/>
      <c r="AI17"/>
      <c r="AJ17"/>
      <c r="AK17"/>
      <c r="AL17"/>
    </row>
    <row r="18" spans="1:38" x14ac:dyDescent="0.25">
      <c r="A18" s="3" t="s">
        <v>0</v>
      </c>
      <c r="B18" s="3" t="s">
        <v>4</v>
      </c>
      <c r="C18" s="3" t="s">
        <v>429</v>
      </c>
      <c r="D18" s="3" t="s">
        <v>430</v>
      </c>
      <c r="E18" s="3" t="s">
        <v>51</v>
      </c>
      <c r="F18" s="3" t="s">
        <v>78</v>
      </c>
      <c r="G18" s="3">
        <v>43</v>
      </c>
      <c r="H18" s="3" t="s">
        <v>2009</v>
      </c>
      <c r="I18" s="3" t="s">
        <v>250</v>
      </c>
      <c r="J18" s="3" t="s">
        <v>296</v>
      </c>
      <c r="K18" s="3" t="s">
        <v>252</v>
      </c>
      <c r="L18" s="3" t="s">
        <v>293</v>
      </c>
      <c r="M18" s="3" t="s">
        <v>54</v>
      </c>
      <c r="N18" s="3">
        <v>0</v>
      </c>
      <c r="O18" s="3"/>
      <c r="P18" s="3"/>
      <c r="Q18" s="3"/>
      <c r="R18" s="3"/>
      <c r="S18" s="3" t="b">
        <v>1</v>
      </c>
      <c r="T18" s="3">
        <v>3</v>
      </c>
      <c r="U18" s="3">
        <v>3</v>
      </c>
      <c r="V18" s="3">
        <v>1</v>
      </c>
      <c r="W18" s="3">
        <v>1</v>
      </c>
      <c r="X18" s="3">
        <v>4</v>
      </c>
      <c r="Y18" s="3">
        <v>4</v>
      </c>
      <c r="Z18" s="3" t="s">
        <v>54</v>
      </c>
      <c r="AA18" s="3">
        <v>3</v>
      </c>
      <c r="AB18" s="3">
        <v>3</v>
      </c>
      <c r="AC18" s="3">
        <v>1</v>
      </c>
      <c r="AD18" s="3">
        <v>1</v>
      </c>
      <c r="AE18" s="3">
        <v>4</v>
      </c>
      <c r="AF18" s="3">
        <v>4</v>
      </c>
      <c r="AG18"/>
      <c r="AH18"/>
      <c r="AI18"/>
      <c r="AJ18"/>
      <c r="AK18"/>
      <c r="AL18"/>
    </row>
    <row r="19" spans="1:38" x14ac:dyDescent="0.25">
      <c r="A19" s="3" t="s">
        <v>0</v>
      </c>
      <c r="B19" s="3" t="s">
        <v>5</v>
      </c>
      <c r="C19" s="3" t="s">
        <v>441</v>
      </c>
      <c r="D19" s="3" t="s">
        <v>442</v>
      </c>
      <c r="E19" s="3" t="s">
        <v>162</v>
      </c>
      <c r="F19" s="3" t="s">
        <v>78</v>
      </c>
      <c r="G19" s="3">
        <v>90</v>
      </c>
      <c r="H19" s="3" t="s">
        <v>2009</v>
      </c>
      <c r="I19" s="3" t="s">
        <v>54</v>
      </c>
      <c r="J19" s="3" t="s">
        <v>294</v>
      </c>
      <c r="K19" s="3" t="s">
        <v>57</v>
      </c>
      <c r="L19" s="3" t="s">
        <v>293</v>
      </c>
      <c r="M19" s="3" t="s">
        <v>250</v>
      </c>
      <c r="N19" s="3">
        <v>34</v>
      </c>
      <c r="O19" s="3"/>
      <c r="P19" s="3">
        <v>150</v>
      </c>
      <c r="Q19" s="3"/>
      <c r="R19" s="3"/>
      <c r="S19" s="3" t="b">
        <v>1</v>
      </c>
      <c r="T19" s="3">
        <v>5</v>
      </c>
      <c r="U19" s="3">
        <v>1</v>
      </c>
      <c r="V19" s="3">
        <v>0</v>
      </c>
      <c r="W19" s="3">
        <v>0</v>
      </c>
      <c r="X19" s="3">
        <v>5</v>
      </c>
      <c r="Y19" s="3">
        <v>1</v>
      </c>
      <c r="Z19" s="3" t="s">
        <v>54</v>
      </c>
      <c r="AA19" s="3">
        <v>1</v>
      </c>
      <c r="AB19" s="3">
        <v>5</v>
      </c>
      <c r="AC19" s="3">
        <v>0</v>
      </c>
      <c r="AD19" s="3">
        <v>0</v>
      </c>
      <c r="AE19" s="3">
        <v>5</v>
      </c>
      <c r="AF19" s="3">
        <v>1</v>
      </c>
      <c r="AG19"/>
      <c r="AH19"/>
      <c r="AI19"/>
      <c r="AJ19"/>
      <c r="AK19"/>
      <c r="AL19"/>
    </row>
    <row r="20" spans="1:38" x14ac:dyDescent="0.25">
      <c r="A20" s="3" t="s">
        <v>0</v>
      </c>
      <c r="B20" s="3" t="s">
        <v>12</v>
      </c>
      <c r="C20" s="3" t="s">
        <v>449</v>
      </c>
      <c r="D20" s="3" t="s">
        <v>450</v>
      </c>
      <c r="E20" s="3" t="s">
        <v>51</v>
      </c>
      <c r="F20" s="3" t="s">
        <v>52</v>
      </c>
      <c r="G20" s="3">
        <v>12</v>
      </c>
      <c r="H20" s="3" t="s">
        <v>2009</v>
      </c>
      <c r="I20" s="3" t="s">
        <v>250</v>
      </c>
      <c r="J20" s="3" t="s">
        <v>292</v>
      </c>
      <c r="K20" s="3" t="s">
        <v>53</v>
      </c>
      <c r="L20" s="3" t="s">
        <v>293</v>
      </c>
      <c r="M20" s="3" t="s">
        <v>250</v>
      </c>
      <c r="N20" s="3">
        <v>0</v>
      </c>
      <c r="O20" s="3">
        <v>10</v>
      </c>
      <c r="P20" s="3">
        <v>3</v>
      </c>
      <c r="Q20" s="3">
        <v>3</v>
      </c>
      <c r="R20" s="3"/>
      <c r="S20" s="3" t="b">
        <v>0</v>
      </c>
      <c r="T20" s="3">
        <v>0</v>
      </c>
      <c r="U20" s="3">
        <v>0</v>
      </c>
      <c r="V20" s="3">
        <v>0</v>
      </c>
      <c r="W20" s="3">
        <v>0</v>
      </c>
      <c r="X20" s="3">
        <v>0</v>
      </c>
      <c r="Y20" s="3">
        <v>0</v>
      </c>
      <c r="Z20" s="3" t="s">
        <v>250</v>
      </c>
      <c r="AA20" s="3">
        <v>0</v>
      </c>
      <c r="AB20" s="3">
        <v>0</v>
      </c>
      <c r="AC20" s="3">
        <v>0</v>
      </c>
      <c r="AD20" s="3">
        <v>0</v>
      </c>
      <c r="AE20" s="3">
        <v>0</v>
      </c>
      <c r="AF20" s="3">
        <v>0</v>
      </c>
      <c r="AG20"/>
      <c r="AH20"/>
      <c r="AI20"/>
      <c r="AJ20"/>
      <c r="AK20"/>
      <c r="AL20"/>
    </row>
    <row r="21" spans="1:38" x14ac:dyDescent="0.25">
      <c r="A21" s="3" t="s">
        <v>0</v>
      </c>
      <c r="B21" s="3" t="s">
        <v>5</v>
      </c>
      <c r="C21" s="3" t="s">
        <v>443</v>
      </c>
      <c r="D21" s="3" t="s">
        <v>444</v>
      </c>
      <c r="E21" s="3" t="s">
        <v>162</v>
      </c>
      <c r="F21" s="3" t="s">
        <v>52</v>
      </c>
      <c r="G21" s="3">
        <v>1344</v>
      </c>
      <c r="H21" s="3" t="s">
        <v>2010</v>
      </c>
      <c r="I21" s="3" t="s">
        <v>250</v>
      </c>
      <c r="J21" s="3" t="s">
        <v>292</v>
      </c>
      <c r="K21" s="3" t="s">
        <v>53</v>
      </c>
      <c r="L21" s="3" t="s">
        <v>293</v>
      </c>
      <c r="M21" s="3" t="s">
        <v>54</v>
      </c>
      <c r="N21" s="3">
        <v>0</v>
      </c>
      <c r="O21" s="3"/>
      <c r="P21" s="3"/>
      <c r="Q21" s="3"/>
      <c r="R21" s="3"/>
      <c r="S21" s="3" t="b">
        <v>1</v>
      </c>
      <c r="T21" s="3">
        <v>3</v>
      </c>
      <c r="U21" s="3">
        <v>0</v>
      </c>
      <c r="V21" s="3">
        <v>0</v>
      </c>
      <c r="W21" s="3">
        <v>0</v>
      </c>
      <c r="X21" s="3">
        <v>3</v>
      </c>
      <c r="Y21" s="3">
        <v>0</v>
      </c>
      <c r="Z21" s="3" t="s">
        <v>54</v>
      </c>
      <c r="AA21" s="3">
        <v>0</v>
      </c>
      <c r="AB21" s="3">
        <v>3</v>
      </c>
      <c r="AC21" s="3">
        <v>0</v>
      </c>
      <c r="AD21" s="3">
        <v>0</v>
      </c>
      <c r="AE21" s="3">
        <v>3</v>
      </c>
      <c r="AF21" s="3">
        <v>0</v>
      </c>
      <c r="AG21"/>
      <c r="AH21"/>
      <c r="AI21"/>
      <c r="AJ21"/>
      <c r="AK21"/>
      <c r="AL21"/>
    </row>
    <row r="22" spans="1:38" x14ac:dyDescent="0.25">
      <c r="A22" s="3" t="s">
        <v>0</v>
      </c>
      <c r="B22" s="3" t="s">
        <v>8</v>
      </c>
      <c r="C22" s="3" t="s">
        <v>465</v>
      </c>
      <c r="D22" s="3" t="s">
        <v>466</v>
      </c>
      <c r="E22" s="3" t="s">
        <v>162</v>
      </c>
      <c r="F22" s="3" t="s">
        <v>78</v>
      </c>
      <c r="G22" s="3">
        <v>662</v>
      </c>
      <c r="H22" s="3" t="s">
        <v>2009</v>
      </c>
      <c r="I22" s="3" t="s">
        <v>54</v>
      </c>
      <c r="J22" s="3" t="s">
        <v>292</v>
      </c>
      <c r="K22" s="3" t="s">
        <v>53</v>
      </c>
      <c r="L22" s="3" t="s">
        <v>293</v>
      </c>
      <c r="M22" s="3" t="s">
        <v>250</v>
      </c>
      <c r="N22" s="3">
        <v>7</v>
      </c>
      <c r="O22" s="3"/>
      <c r="P22" s="3">
        <v>40</v>
      </c>
      <c r="Q22" s="3"/>
      <c r="R22" s="3"/>
      <c r="S22" s="3" t="b">
        <v>1</v>
      </c>
      <c r="T22" s="3">
        <v>3</v>
      </c>
      <c r="U22" s="3">
        <v>2</v>
      </c>
      <c r="V22" s="3">
        <v>0</v>
      </c>
      <c r="W22" s="3">
        <v>0</v>
      </c>
      <c r="X22" s="3">
        <v>3</v>
      </c>
      <c r="Y22" s="3">
        <v>2</v>
      </c>
      <c r="Z22" s="3" t="s">
        <v>54</v>
      </c>
      <c r="AA22" s="3">
        <v>2</v>
      </c>
      <c r="AB22" s="3">
        <v>3</v>
      </c>
      <c r="AC22" s="3">
        <v>0</v>
      </c>
      <c r="AD22" s="3">
        <v>0</v>
      </c>
      <c r="AE22" s="3">
        <v>3</v>
      </c>
      <c r="AF22" s="3">
        <v>2</v>
      </c>
      <c r="AG22"/>
      <c r="AH22"/>
      <c r="AI22"/>
      <c r="AJ22"/>
      <c r="AK22"/>
      <c r="AL22"/>
    </row>
    <row r="23" spans="1:38" x14ac:dyDescent="0.25">
      <c r="A23" s="3" t="s">
        <v>0</v>
      </c>
      <c r="B23" s="3" t="s">
        <v>8</v>
      </c>
      <c r="C23" s="3" t="s">
        <v>469</v>
      </c>
      <c r="D23" s="3" t="s">
        <v>470</v>
      </c>
      <c r="E23" s="3" t="s">
        <v>162</v>
      </c>
      <c r="F23" s="3" t="s">
        <v>78</v>
      </c>
      <c r="G23" s="3">
        <v>1695</v>
      </c>
      <c r="H23" s="3" t="s">
        <v>2009</v>
      </c>
      <c r="I23" s="3" t="s">
        <v>54</v>
      </c>
      <c r="J23" s="3" t="s">
        <v>296</v>
      </c>
      <c r="K23" s="3" t="s">
        <v>252</v>
      </c>
      <c r="L23" s="3" t="s">
        <v>293</v>
      </c>
      <c r="M23" s="3" t="s">
        <v>54</v>
      </c>
      <c r="N23" s="3">
        <v>0</v>
      </c>
      <c r="O23" s="3"/>
      <c r="P23" s="3"/>
      <c r="Q23" s="3"/>
      <c r="R23" s="3"/>
      <c r="S23" s="3" t="b">
        <v>0</v>
      </c>
      <c r="T23" s="3">
        <v>0</v>
      </c>
      <c r="U23" s="3">
        <v>0</v>
      </c>
      <c r="V23" s="3">
        <v>0</v>
      </c>
      <c r="W23" s="3">
        <v>0</v>
      </c>
      <c r="X23" s="3">
        <v>0</v>
      </c>
      <c r="Y23" s="3">
        <v>0</v>
      </c>
      <c r="Z23" s="3" t="s">
        <v>250</v>
      </c>
      <c r="AA23" s="3">
        <v>0</v>
      </c>
      <c r="AB23" s="3">
        <v>0</v>
      </c>
      <c r="AC23" s="3">
        <v>0</v>
      </c>
      <c r="AD23" s="3">
        <v>0</v>
      </c>
      <c r="AE23" s="3">
        <v>0</v>
      </c>
      <c r="AF23" s="3">
        <v>0</v>
      </c>
      <c r="AG23"/>
      <c r="AH23"/>
      <c r="AI23"/>
      <c r="AJ23"/>
      <c r="AK23"/>
      <c r="AL23"/>
    </row>
    <row r="24" spans="1:38" x14ac:dyDescent="0.25">
      <c r="A24" s="3" t="s">
        <v>0</v>
      </c>
      <c r="B24" s="3" t="s">
        <v>13</v>
      </c>
      <c r="C24" s="3" t="s">
        <v>156</v>
      </c>
      <c r="D24" s="3" t="s">
        <v>157</v>
      </c>
      <c r="E24" s="3" t="s">
        <v>51</v>
      </c>
      <c r="F24" s="3" t="s">
        <v>78</v>
      </c>
      <c r="G24" s="3">
        <v>35</v>
      </c>
      <c r="H24" s="3" t="s">
        <v>295</v>
      </c>
      <c r="I24" s="3" t="s">
        <v>54</v>
      </c>
      <c r="J24" s="3"/>
      <c r="K24" s="3"/>
      <c r="L24" s="3" t="s">
        <v>293</v>
      </c>
      <c r="M24" s="3" t="s">
        <v>250</v>
      </c>
      <c r="N24" s="3">
        <v>0.30000001192092896</v>
      </c>
      <c r="O24" s="3">
        <v>10</v>
      </c>
      <c r="P24" s="3">
        <v>3</v>
      </c>
      <c r="Q24" s="3">
        <v>3</v>
      </c>
      <c r="R24" s="3"/>
      <c r="S24" s="3" t="b">
        <v>1</v>
      </c>
      <c r="T24" s="3">
        <v>3</v>
      </c>
      <c r="U24" s="3">
        <v>3</v>
      </c>
      <c r="V24" s="3">
        <v>0</v>
      </c>
      <c r="W24" s="3">
        <v>0</v>
      </c>
      <c r="X24" s="3">
        <v>3</v>
      </c>
      <c r="Y24" s="3">
        <v>3</v>
      </c>
      <c r="Z24" s="3" t="s">
        <v>54</v>
      </c>
      <c r="AA24" s="3">
        <v>3</v>
      </c>
      <c r="AB24" s="3">
        <v>3</v>
      </c>
      <c r="AC24" s="3">
        <v>0</v>
      </c>
      <c r="AD24" s="3">
        <v>0</v>
      </c>
      <c r="AE24" s="3">
        <v>3</v>
      </c>
      <c r="AF24" s="3">
        <v>3</v>
      </c>
      <c r="AG24"/>
      <c r="AH24"/>
      <c r="AI24"/>
      <c r="AJ24"/>
      <c r="AK24"/>
      <c r="AL24"/>
    </row>
    <row r="25" spans="1:38" x14ac:dyDescent="0.25">
      <c r="A25" s="3" t="s">
        <v>0</v>
      </c>
      <c r="B25" s="3" t="s">
        <v>8</v>
      </c>
      <c r="C25" s="3" t="s">
        <v>461</v>
      </c>
      <c r="D25" s="3" t="s">
        <v>462</v>
      </c>
      <c r="E25" s="3" t="s">
        <v>162</v>
      </c>
      <c r="F25" s="3" t="s">
        <v>78</v>
      </c>
      <c r="G25" s="3">
        <v>116</v>
      </c>
      <c r="H25" s="3" t="s">
        <v>2009</v>
      </c>
      <c r="I25" s="3" t="s">
        <v>250</v>
      </c>
      <c r="J25" s="3" t="s">
        <v>296</v>
      </c>
      <c r="K25" s="3" t="s">
        <v>252</v>
      </c>
      <c r="L25" s="3" t="s">
        <v>293</v>
      </c>
      <c r="M25" s="3" t="s">
        <v>250</v>
      </c>
      <c r="N25" s="3">
        <v>5</v>
      </c>
      <c r="O25" s="3">
        <v>120</v>
      </c>
      <c r="P25" s="3">
        <v>45</v>
      </c>
      <c r="Q25" s="3">
        <v>45</v>
      </c>
      <c r="R25" s="3"/>
      <c r="S25" s="3" t="b">
        <v>0</v>
      </c>
      <c r="T25" s="3">
        <v>0</v>
      </c>
      <c r="U25" s="3">
        <v>0</v>
      </c>
      <c r="V25" s="3">
        <v>0</v>
      </c>
      <c r="W25" s="3">
        <v>0</v>
      </c>
      <c r="X25" s="3">
        <v>0</v>
      </c>
      <c r="Y25" s="3">
        <v>0</v>
      </c>
      <c r="Z25" s="3" t="s">
        <v>250</v>
      </c>
      <c r="AA25" s="3">
        <v>0</v>
      </c>
      <c r="AB25" s="3">
        <v>0</v>
      </c>
      <c r="AC25" s="3">
        <v>0</v>
      </c>
      <c r="AD25" s="3">
        <v>0</v>
      </c>
      <c r="AE25" s="3">
        <v>0</v>
      </c>
      <c r="AF25" s="3">
        <v>0</v>
      </c>
      <c r="AG25"/>
      <c r="AH25"/>
      <c r="AI25"/>
      <c r="AJ25"/>
      <c r="AK25"/>
      <c r="AL25"/>
    </row>
    <row r="26" spans="1:38" x14ac:dyDescent="0.25">
      <c r="A26" s="3" t="s">
        <v>0</v>
      </c>
      <c r="B26" s="3" t="s">
        <v>8</v>
      </c>
      <c r="C26" s="3" t="s">
        <v>177</v>
      </c>
      <c r="D26" s="3" t="s">
        <v>178</v>
      </c>
      <c r="E26" s="3" t="s">
        <v>162</v>
      </c>
      <c r="F26" s="3" t="s">
        <v>78</v>
      </c>
      <c r="G26" s="3">
        <v>375</v>
      </c>
      <c r="H26" s="3" t="s">
        <v>2009</v>
      </c>
      <c r="I26" s="3" t="s">
        <v>54</v>
      </c>
      <c r="J26" s="3" t="s">
        <v>292</v>
      </c>
      <c r="K26" s="3" t="s">
        <v>53</v>
      </c>
      <c r="L26" s="3" t="s">
        <v>293</v>
      </c>
      <c r="M26" s="3" t="s">
        <v>250</v>
      </c>
      <c r="N26" s="3">
        <v>0.20000000298023224</v>
      </c>
      <c r="O26" s="3">
        <v>10</v>
      </c>
      <c r="P26" s="3">
        <v>3</v>
      </c>
      <c r="Q26" s="3">
        <v>3</v>
      </c>
      <c r="R26" s="3"/>
      <c r="S26" s="3" t="b">
        <v>1</v>
      </c>
      <c r="T26" s="3">
        <v>0</v>
      </c>
      <c r="U26" s="3">
        <v>0</v>
      </c>
      <c r="V26" s="3">
        <v>0</v>
      </c>
      <c r="W26" s="3">
        <v>0</v>
      </c>
      <c r="X26" s="3">
        <v>0</v>
      </c>
      <c r="Y26" s="3">
        <v>0</v>
      </c>
      <c r="Z26" s="3" t="s">
        <v>54</v>
      </c>
      <c r="AA26" s="3">
        <v>0</v>
      </c>
      <c r="AB26" s="3">
        <v>0</v>
      </c>
      <c r="AC26" s="3">
        <v>0</v>
      </c>
      <c r="AD26" s="3">
        <v>0</v>
      </c>
      <c r="AE26" s="3">
        <v>0</v>
      </c>
      <c r="AF26" s="3">
        <v>0</v>
      </c>
      <c r="AG26"/>
      <c r="AH26"/>
      <c r="AI26"/>
      <c r="AJ26"/>
      <c r="AK26"/>
      <c r="AL26"/>
    </row>
    <row r="27" spans="1:38" x14ac:dyDescent="0.25">
      <c r="A27" s="3" t="s">
        <v>0</v>
      </c>
      <c r="B27" s="3" t="s">
        <v>4</v>
      </c>
      <c r="C27" s="3" t="s">
        <v>422</v>
      </c>
      <c r="D27" s="3" t="s">
        <v>423</v>
      </c>
      <c r="E27" s="3" t="s">
        <v>51</v>
      </c>
      <c r="F27" s="3" t="s">
        <v>52</v>
      </c>
      <c r="G27" s="3">
        <v>105</v>
      </c>
      <c r="H27" s="3" t="s">
        <v>2009</v>
      </c>
      <c r="I27" s="3" t="s">
        <v>250</v>
      </c>
      <c r="J27" s="3" t="s">
        <v>292</v>
      </c>
      <c r="K27" s="3" t="s">
        <v>53</v>
      </c>
      <c r="L27" s="3" t="s">
        <v>293</v>
      </c>
      <c r="M27" s="3" t="s">
        <v>250</v>
      </c>
      <c r="N27" s="3">
        <v>0.5</v>
      </c>
      <c r="O27" s="3">
        <v>10</v>
      </c>
      <c r="P27" s="3">
        <v>5</v>
      </c>
      <c r="Q27" s="3"/>
      <c r="R27" s="3"/>
      <c r="S27" s="3" t="b">
        <v>1</v>
      </c>
      <c r="T27" s="3">
        <v>0</v>
      </c>
      <c r="U27" s="3">
        <v>6</v>
      </c>
      <c r="V27" s="3">
        <v>0</v>
      </c>
      <c r="W27" s="3">
        <v>0</v>
      </c>
      <c r="X27" s="3">
        <v>0</v>
      </c>
      <c r="Y27" s="3">
        <v>6</v>
      </c>
      <c r="Z27" s="3" t="s">
        <v>54</v>
      </c>
      <c r="AA27" s="3">
        <v>6</v>
      </c>
      <c r="AB27" s="3">
        <v>0</v>
      </c>
      <c r="AC27" s="3">
        <v>0</v>
      </c>
      <c r="AD27" s="3">
        <v>0</v>
      </c>
      <c r="AE27" s="3">
        <v>0</v>
      </c>
      <c r="AF27" s="3">
        <v>6</v>
      </c>
      <c r="AG27"/>
      <c r="AH27"/>
      <c r="AI27"/>
      <c r="AJ27"/>
      <c r="AK27"/>
      <c r="AL27"/>
    </row>
    <row r="28" spans="1:38" x14ac:dyDescent="0.25">
      <c r="A28" s="3" t="s">
        <v>0</v>
      </c>
      <c r="B28" s="3" t="s">
        <v>5</v>
      </c>
      <c r="C28" s="3" t="s">
        <v>545</v>
      </c>
      <c r="D28" s="3" t="s">
        <v>546</v>
      </c>
      <c r="E28" s="3" t="s">
        <v>51</v>
      </c>
      <c r="F28" s="3" t="s">
        <v>78</v>
      </c>
      <c r="G28" s="3">
        <v>222</v>
      </c>
      <c r="H28" s="3" t="s">
        <v>2009</v>
      </c>
      <c r="I28" s="3" t="s">
        <v>54</v>
      </c>
      <c r="J28" s="3" t="s">
        <v>292</v>
      </c>
      <c r="K28" s="3" t="s">
        <v>53</v>
      </c>
      <c r="L28" s="3" t="s">
        <v>293</v>
      </c>
      <c r="M28" s="3" t="s">
        <v>54</v>
      </c>
      <c r="N28" s="3">
        <v>0</v>
      </c>
      <c r="O28" s="3"/>
      <c r="P28" s="3"/>
      <c r="Q28" s="3"/>
      <c r="R28" s="3"/>
      <c r="S28" s="3" t="b">
        <v>1</v>
      </c>
      <c r="T28" s="3">
        <v>3</v>
      </c>
      <c r="U28" s="3">
        <v>3</v>
      </c>
      <c r="V28" s="3">
        <v>0</v>
      </c>
      <c r="W28" s="3">
        <v>0</v>
      </c>
      <c r="X28" s="3">
        <v>3</v>
      </c>
      <c r="Y28" s="3">
        <v>3</v>
      </c>
      <c r="Z28" s="3" t="s">
        <v>54</v>
      </c>
      <c r="AA28" s="3">
        <v>3</v>
      </c>
      <c r="AB28" s="3">
        <v>3</v>
      </c>
      <c r="AC28" s="3">
        <v>0</v>
      </c>
      <c r="AD28" s="3">
        <v>0</v>
      </c>
      <c r="AE28" s="3">
        <v>3</v>
      </c>
      <c r="AF28" s="3">
        <v>3</v>
      </c>
      <c r="AG28"/>
      <c r="AH28"/>
      <c r="AI28"/>
      <c r="AJ28"/>
      <c r="AK28"/>
      <c r="AL28"/>
    </row>
    <row r="29" spans="1:38" x14ac:dyDescent="0.25">
      <c r="A29" s="3" t="s">
        <v>0</v>
      </c>
      <c r="B29" s="3" t="s">
        <v>6</v>
      </c>
      <c r="C29" s="3" t="s">
        <v>445</v>
      </c>
      <c r="D29" s="3" t="s">
        <v>446</v>
      </c>
      <c r="E29" s="3" t="s">
        <v>51</v>
      </c>
      <c r="F29" s="3" t="s">
        <v>85</v>
      </c>
      <c r="G29" s="3">
        <v>60</v>
      </c>
      <c r="H29" s="3" t="s">
        <v>2009</v>
      </c>
      <c r="I29" s="3" t="s">
        <v>54</v>
      </c>
      <c r="J29" s="3" t="s">
        <v>292</v>
      </c>
      <c r="K29" s="3" t="s">
        <v>53</v>
      </c>
      <c r="L29" s="3" t="s">
        <v>293</v>
      </c>
      <c r="M29" s="3" t="s">
        <v>250</v>
      </c>
      <c r="N29" s="3">
        <v>0.5</v>
      </c>
      <c r="O29" s="3">
        <v>30</v>
      </c>
      <c r="P29" s="3">
        <v>10</v>
      </c>
      <c r="Q29" s="3">
        <v>10</v>
      </c>
      <c r="R29" s="3"/>
      <c r="S29" s="3" t="b">
        <v>0</v>
      </c>
      <c r="T29" s="3">
        <v>0</v>
      </c>
      <c r="U29" s="3">
        <v>0</v>
      </c>
      <c r="V29" s="3">
        <v>0</v>
      </c>
      <c r="W29" s="3">
        <v>0</v>
      </c>
      <c r="X29" s="3">
        <v>0</v>
      </c>
      <c r="Y29" s="3">
        <v>0</v>
      </c>
      <c r="Z29" s="3" t="s">
        <v>250</v>
      </c>
      <c r="AA29" s="3">
        <v>0</v>
      </c>
      <c r="AB29" s="3">
        <v>0</v>
      </c>
      <c r="AC29" s="3">
        <v>0</v>
      </c>
      <c r="AD29" s="3">
        <v>0</v>
      </c>
      <c r="AE29" s="3">
        <v>0</v>
      </c>
      <c r="AF29" s="3">
        <v>0</v>
      </c>
      <c r="AG29"/>
      <c r="AH29"/>
      <c r="AI29"/>
      <c r="AJ29"/>
      <c r="AK29"/>
      <c r="AL29"/>
    </row>
    <row r="30" spans="1:38" x14ac:dyDescent="0.25">
      <c r="A30" s="3" t="s">
        <v>0</v>
      </c>
      <c r="B30" s="3" t="s">
        <v>6</v>
      </c>
      <c r="C30" s="3" t="s">
        <v>447</v>
      </c>
      <c r="D30" s="3" t="s">
        <v>448</v>
      </c>
      <c r="E30" s="3" t="s">
        <v>51</v>
      </c>
      <c r="F30" s="3" t="s">
        <v>78</v>
      </c>
      <c r="G30" s="3">
        <v>30</v>
      </c>
      <c r="H30" s="3" t="s">
        <v>2009</v>
      </c>
      <c r="I30" s="3" t="s">
        <v>54</v>
      </c>
      <c r="J30" s="3" t="s">
        <v>292</v>
      </c>
      <c r="K30" s="3" t="s">
        <v>53</v>
      </c>
      <c r="L30" s="3" t="s">
        <v>293</v>
      </c>
      <c r="M30" s="3" t="s">
        <v>250</v>
      </c>
      <c r="N30" s="3">
        <v>5</v>
      </c>
      <c r="O30" s="3">
        <v>120</v>
      </c>
      <c r="P30" s="3">
        <v>30</v>
      </c>
      <c r="Q30" s="3">
        <v>30</v>
      </c>
      <c r="R30" s="3"/>
      <c r="S30" s="3" t="b">
        <v>0</v>
      </c>
      <c r="T30" s="3">
        <v>0</v>
      </c>
      <c r="U30" s="3">
        <v>0</v>
      </c>
      <c r="V30" s="3">
        <v>0</v>
      </c>
      <c r="W30" s="3">
        <v>0</v>
      </c>
      <c r="X30" s="3">
        <v>0</v>
      </c>
      <c r="Y30" s="3">
        <v>0</v>
      </c>
      <c r="Z30" s="3" t="s">
        <v>250</v>
      </c>
      <c r="AA30" s="3">
        <v>0</v>
      </c>
      <c r="AB30" s="3">
        <v>0</v>
      </c>
      <c r="AC30" s="3">
        <v>0</v>
      </c>
      <c r="AD30" s="3">
        <v>0</v>
      </c>
      <c r="AE30" s="3">
        <v>0</v>
      </c>
      <c r="AF30" s="3">
        <v>0</v>
      </c>
      <c r="AG30"/>
      <c r="AH30"/>
      <c r="AI30"/>
      <c r="AJ30"/>
      <c r="AK30"/>
      <c r="AL30"/>
    </row>
    <row r="31" spans="1:38" x14ac:dyDescent="0.25">
      <c r="A31" s="3" t="s">
        <v>0</v>
      </c>
      <c r="B31" s="3" t="s">
        <v>13</v>
      </c>
      <c r="C31" s="3" t="s">
        <v>126</v>
      </c>
      <c r="D31" s="3" t="s">
        <v>127</v>
      </c>
      <c r="E31" s="3" t="s">
        <v>51</v>
      </c>
      <c r="F31" s="3" t="s">
        <v>78</v>
      </c>
      <c r="G31" s="3">
        <v>66</v>
      </c>
      <c r="H31" s="3" t="s">
        <v>2009</v>
      </c>
      <c r="I31" s="3" t="s">
        <v>54</v>
      </c>
      <c r="J31" s="3" t="s">
        <v>296</v>
      </c>
      <c r="K31" s="3" t="s">
        <v>252</v>
      </c>
      <c r="L31" s="3" t="s">
        <v>293</v>
      </c>
      <c r="M31" s="3" t="s">
        <v>250</v>
      </c>
      <c r="N31" s="3">
        <v>0</v>
      </c>
      <c r="O31" s="3">
        <v>10</v>
      </c>
      <c r="P31" s="3">
        <v>5</v>
      </c>
      <c r="Q31" s="3"/>
      <c r="R31" s="3"/>
      <c r="S31" s="3" t="b">
        <v>1</v>
      </c>
      <c r="T31" s="3">
        <v>0</v>
      </c>
      <c r="U31" s="3">
        <v>0</v>
      </c>
      <c r="V31" s="3">
        <v>5</v>
      </c>
      <c r="W31" s="3">
        <v>5</v>
      </c>
      <c r="X31" s="3">
        <v>5</v>
      </c>
      <c r="Y31" s="3">
        <v>5</v>
      </c>
      <c r="Z31" s="3" t="s">
        <v>54</v>
      </c>
      <c r="AA31" s="3">
        <v>0</v>
      </c>
      <c r="AB31" s="3">
        <v>0</v>
      </c>
      <c r="AC31" s="3">
        <v>5</v>
      </c>
      <c r="AD31" s="3">
        <v>5</v>
      </c>
      <c r="AE31" s="3">
        <v>5</v>
      </c>
      <c r="AF31" s="3">
        <v>5</v>
      </c>
      <c r="AG31"/>
      <c r="AH31"/>
      <c r="AI31"/>
      <c r="AJ31"/>
      <c r="AK31"/>
      <c r="AL31"/>
    </row>
    <row r="32" spans="1:38" x14ac:dyDescent="0.25">
      <c r="A32" s="3" t="s">
        <v>0</v>
      </c>
      <c r="B32" s="3" t="s">
        <v>13</v>
      </c>
      <c r="C32" s="3" t="s">
        <v>152</v>
      </c>
      <c r="D32" s="3" t="s">
        <v>153</v>
      </c>
      <c r="E32" s="3" t="s">
        <v>51</v>
      </c>
      <c r="F32" s="3" t="s">
        <v>78</v>
      </c>
      <c r="G32" s="3">
        <v>77</v>
      </c>
      <c r="H32" s="3" t="s">
        <v>295</v>
      </c>
      <c r="I32" s="3" t="s">
        <v>54</v>
      </c>
      <c r="J32" s="3" t="s">
        <v>297</v>
      </c>
      <c r="K32" s="3" t="s">
        <v>235</v>
      </c>
      <c r="L32" s="3" t="s">
        <v>293</v>
      </c>
      <c r="M32" s="3" t="s">
        <v>250</v>
      </c>
      <c r="N32" s="3">
        <v>0.30000001192092896</v>
      </c>
      <c r="O32" s="3">
        <v>15</v>
      </c>
      <c r="P32" s="3">
        <v>3</v>
      </c>
      <c r="Q32" s="3">
        <v>3</v>
      </c>
      <c r="R32" s="3"/>
      <c r="S32" s="3" t="b">
        <v>1</v>
      </c>
      <c r="T32" s="3">
        <v>1</v>
      </c>
      <c r="U32" s="3">
        <v>6</v>
      </c>
      <c r="V32" s="3">
        <v>0</v>
      </c>
      <c r="W32" s="3">
        <v>0</v>
      </c>
      <c r="X32" s="3">
        <v>1</v>
      </c>
      <c r="Y32" s="3">
        <v>6</v>
      </c>
      <c r="Z32" s="3" t="s">
        <v>54</v>
      </c>
      <c r="AA32" s="3">
        <v>6</v>
      </c>
      <c r="AB32" s="3">
        <v>1</v>
      </c>
      <c r="AC32" s="3">
        <v>0</v>
      </c>
      <c r="AD32" s="3">
        <v>0</v>
      </c>
      <c r="AE32" s="3">
        <v>1</v>
      </c>
      <c r="AF32" s="3">
        <v>6</v>
      </c>
      <c r="AG32"/>
      <c r="AH32"/>
      <c r="AI32"/>
      <c r="AJ32"/>
      <c r="AK32"/>
      <c r="AL32"/>
    </row>
    <row r="33" spans="1:38" x14ac:dyDescent="0.25">
      <c r="A33" s="3" t="s">
        <v>0</v>
      </c>
      <c r="B33" s="3" t="s">
        <v>5</v>
      </c>
      <c r="C33" s="3" t="s">
        <v>438</v>
      </c>
      <c r="D33" s="3" t="s">
        <v>439</v>
      </c>
      <c r="E33" s="3" t="s">
        <v>162</v>
      </c>
      <c r="F33" s="3" t="s">
        <v>78</v>
      </c>
      <c r="G33" s="3">
        <v>608</v>
      </c>
      <c r="H33" s="3" t="s">
        <v>2009</v>
      </c>
      <c r="I33" s="3" t="s">
        <v>54</v>
      </c>
      <c r="J33" s="3" t="s">
        <v>292</v>
      </c>
      <c r="K33" s="3" t="s">
        <v>53</v>
      </c>
      <c r="L33" s="3" t="s">
        <v>293</v>
      </c>
      <c r="M33" s="3" t="s">
        <v>250</v>
      </c>
      <c r="N33" s="3">
        <v>15</v>
      </c>
      <c r="O33" s="3"/>
      <c r="P33" s="3">
        <v>40</v>
      </c>
      <c r="Q33" s="3"/>
      <c r="R33" s="3"/>
      <c r="S33" s="3" t="b">
        <v>1</v>
      </c>
      <c r="T33" s="3">
        <v>2</v>
      </c>
      <c r="U33" s="3">
        <v>2</v>
      </c>
      <c r="V33" s="3">
        <v>0</v>
      </c>
      <c r="W33" s="3">
        <v>0</v>
      </c>
      <c r="X33" s="3">
        <v>2</v>
      </c>
      <c r="Y33" s="3">
        <v>2</v>
      </c>
      <c r="Z33" s="3" t="s">
        <v>54</v>
      </c>
      <c r="AA33" s="3">
        <v>2</v>
      </c>
      <c r="AB33" s="3">
        <v>2</v>
      </c>
      <c r="AC33" s="3">
        <v>0</v>
      </c>
      <c r="AD33" s="3">
        <v>0</v>
      </c>
      <c r="AE33" s="3">
        <v>2</v>
      </c>
      <c r="AF33" s="3">
        <v>2</v>
      </c>
      <c r="AG33"/>
      <c r="AH33"/>
      <c r="AI33"/>
      <c r="AJ33"/>
      <c r="AK33"/>
      <c r="AL33"/>
    </row>
    <row r="34" spans="1:38" x14ac:dyDescent="0.25">
      <c r="A34" s="3" t="s">
        <v>0</v>
      </c>
      <c r="B34" s="3" t="s">
        <v>11</v>
      </c>
      <c r="C34" s="3" t="s">
        <v>144</v>
      </c>
      <c r="D34" s="3" t="s">
        <v>145</v>
      </c>
      <c r="E34" s="3" t="s">
        <v>51</v>
      </c>
      <c r="F34" s="3" t="s">
        <v>52</v>
      </c>
      <c r="G34" s="3">
        <v>14</v>
      </c>
      <c r="H34" s="3" t="s">
        <v>295</v>
      </c>
      <c r="I34" s="3" t="s">
        <v>54</v>
      </c>
      <c r="J34" s="3" t="s">
        <v>294</v>
      </c>
      <c r="K34" s="3" t="s">
        <v>57</v>
      </c>
      <c r="L34" s="3" t="s">
        <v>293</v>
      </c>
      <c r="M34" s="3" t="s">
        <v>250</v>
      </c>
      <c r="N34" s="3">
        <v>0.5</v>
      </c>
      <c r="O34" s="3">
        <v>15</v>
      </c>
      <c r="P34" s="3"/>
      <c r="Q34" s="3"/>
      <c r="R34" s="3"/>
      <c r="S34" s="3" t="b">
        <v>1</v>
      </c>
      <c r="T34" s="3">
        <v>1</v>
      </c>
      <c r="U34" s="3">
        <v>2</v>
      </c>
      <c r="V34" s="3">
        <v>0</v>
      </c>
      <c r="W34" s="3">
        <v>0</v>
      </c>
      <c r="X34" s="3">
        <v>1</v>
      </c>
      <c r="Y34" s="3">
        <v>2</v>
      </c>
      <c r="Z34" s="3" t="s">
        <v>54</v>
      </c>
      <c r="AA34" s="3">
        <v>2</v>
      </c>
      <c r="AB34" s="3">
        <v>1</v>
      </c>
      <c r="AC34" s="3">
        <v>0</v>
      </c>
      <c r="AD34" s="3">
        <v>0</v>
      </c>
      <c r="AE34" s="3">
        <v>1</v>
      </c>
      <c r="AF34" s="3">
        <v>2</v>
      </c>
      <c r="AG34"/>
      <c r="AH34"/>
      <c r="AI34"/>
      <c r="AJ34"/>
      <c r="AK34"/>
      <c r="AL34"/>
    </row>
    <row r="35" spans="1:38" x14ac:dyDescent="0.25">
      <c r="A35" s="3" t="s">
        <v>0</v>
      </c>
      <c r="B35" s="3" t="s">
        <v>10</v>
      </c>
      <c r="C35" s="3" t="s">
        <v>169</v>
      </c>
      <c r="D35" s="3" t="s">
        <v>170</v>
      </c>
      <c r="E35" s="3" t="s">
        <v>51</v>
      </c>
      <c r="F35" s="3" t="s">
        <v>52</v>
      </c>
      <c r="G35" s="3">
        <v>41</v>
      </c>
      <c r="H35" s="3" t="s">
        <v>2009</v>
      </c>
      <c r="I35" s="3" t="s">
        <v>54</v>
      </c>
      <c r="J35" s="3" t="s">
        <v>292</v>
      </c>
      <c r="K35" s="3" t="s">
        <v>53</v>
      </c>
      <c r="L35" s="3" t="s">
        <v>293</v>
      </c>
      <c r="M35" s="3" t="s">
        <v>250</v>
      </c>
      <c r="N35" s="3">
        <v>0.40000000596046448</v>
      </c>
      <c r="O35" s="3">
        <v>20</v>
      </c>
      <c r="P35" s="3">
        <v>5</v>
      </c>
      <c r="Q35" s="3">
        <v>5</v>
      </c>
      <c r="R35" s="3"/>
      <c r="S35" s="3" t="b">
        <v>1</v>
      </c>
      <c r="T35" s="3">
        <v>3</v>
      </c>
      <c r="U35" s="3">
        <v>2</v>
      </c>
      <c r="V35" s="3">
        <v>0</v>
      </c>
      <c r="W35" s="3">
        <v>0</v>
      </c>
      <c r="X35" s="3">
        <v>3</v>
      </c>
      <c r="Z35" s="3" t="s">
        <v>54</v>
      </c>
      <c r="AA35" s="3">
        <v>2</v>
      </c>
      <c r="AB35" s="3">
        <v>3</v>
      </c>
      <c r="AC35" s="3">
        <v>0</v>
      </c>
      <c r="AD35" s="3">
        <v>0</v>
      </c>
      <c r="AE35" s="3">
        <v>3</v>
      </c>
      <c r="AG35"/>
      <c r="AH35"/>
      <c r="AI35"/>
      <c r="AJ35"/>
      <c r="AK35"/>
      <c r="AL35"/>
    </row>
    <row r="36" spans="1:38" x14ac:dyDescent="0.25">
      <c r="A36" s="3" t="s">
        <v>0</v>
      </c>
      <c r="B36" s="3" t="s">
        <v>4</v>
      </c>
      <c r="C36" s="3" t="s">
        <v>120</v>
      </c>
      <c r="D36" s="3" t="s">
        <v>121</v>
      </c>
      <c r="E36" s="3" t="s">
        <v>51</v>
      </c>
      <c r="F36" s="3" t="s">
        <v>52</v>
      </c>
      <c r="G36" s="3">
        <v>203</v>
      </c>
      <c r="H36" s="3" t="s">
        <v>295</v>
      </c>
      <c r="I36" s="3" t="s">
        <v>54</v>
      </c>
      <c r="J36" s="3" t="s">
        <v>292</v>
      </c>
      <c r="K36" s="3" t="s">
        <v>53</v>
      </c>
      <c r="L36" s="3" t="s">
        <v>293</v>
      </c>
      <c r="M36" s="3" t="s">
        <v>250</v>
      </c>
      <c r="N36" s="3">
        <v>1</v>
      </c>
      <c r="O36" s="3">
        <v>25</v>
      </c>
      <c r="P36" s="3">
        <v>10</v>
      </c>
      <c r="Q36" s="3"/>
      <c r="R36" s="3"/>
      <c r="S36" s="3" t="b">
        <v>1</v>
      </c>
      <c r="T36" s="3">
        <v>3</v>
      </c>
      <c r="U36" s="3">
        <v>5</v>
      </c>
      <c r="V36" s="3">
        <v>3</v>
      </c>
      <c r="W36" s="3">
        <v>1</v>
      </c>
      <c r="X36" s="3">
        <v>6</v>
      </c>
      <c r="Y36" s="3">
        <v>6</v>
      </c>
      <c r="Z36" s="3" t="s">
        <v>54</v>
      </c>
      <c r="AA36" s="3">
        <v>5</v>
      </c>
      <c r="AB36" s="3">
        <v>3</v>
      </c>
      <c r="AC36" s="3">
        <v>3</v>
      </c>
      <c r="AD36" s="3">
        <v>1</v>
      </c>
      <c r="AE36" s="3">
        <v>6</v>
      </c>
      <c r="AF36" s="3">
        <v>6</v>
      </c>
      <c r="AG36"/>
      <c r="AH36"/>
      <c r="AI36"/>
      <c r="AJ36"/>
      <c r="AK36"/>
      <c r="AL36"/>
    </row>
    <row r="37" spans="1:38" x14ac:dyDescent="0.25">
      <c r="A37" s="3" t="s">
        <v>0</v>
      </c>
      <c r="B37" s="3" t="s">
        <v>4</v>
      </c>
      <c r="C37" s="3" t="s">
        <v>49</v>
      </c>
      <c r="D37" s="3" t="s">
        <v>50</v>
      </c>
      <c r="E37" s="3" t="s">
        <v>51</v>
      </c>
      <c r="F37" s="3" t="s">
        <v>52</v>
      </c>
      <c r="G37" s="3">
        <v>54</v>
      </c>
      <c r="H37" s="3"/>
      <c r="I37" s="3" t="s">
        <v>250</v>
      </c>
      <c r="J37" s="3" t="s">
        <v>292</v>
      </c>
      <c r="K37" s="3" t="s">
        <v>53</v>
      </c>
      <c r="L37" s="3" t="s">
        <v>293</v>
      </c>
      <c r="M37" s="3" t="s">
        <v>250</v>
      </c>
      <c r="N37" s="3">
        <v>1</v>
      </c>
      <c r="O37" s="3">
        <v>30</v>
      </c>
      <c r="P37" s="3"/>
      <c r="Q37" s="3"/>
      <c r="R37" s="3"/>
      <c r="S37" s="3" t="b">
        <v>0</v>
      </c>
      <c r="T37" s="3">
        <v>0</v>
      </c>
      <c r="U37" s="3">
        <v>0</v>
      </c>
      <c r="V37" s="3">
        <v>0</v>
      </c>
      <c r="W37" s="3">
        <v>0</v>
      </c>
      <c r="X37" s="3">
        <v>0</v>
      </c>
      <c r="Y37" s="3">
        <v>0</v>
      </c>
      <c r="Z37" s="3" t="s">
        <v>250</v>
      </c>
      <c r="AA37" s="3">
        <v>0</v>
      </c>
      <c r="AB37" s="3">
        <v>0</v>
      </c>
      <c r="AC37" s="3">
        <v>0</v>
      </c>
      <c r="AD37" s="3">
        <v>0</v>
      </c>
      <c r="AE37" s="3">
        <v>0</v>
      </c>
      <c r="AF37" s="3">
        <v>0</v>
      </c>
      <c r="AG37"/>
      <c r="AH37"/>
      <c r="AI37"/>
      <c r="AJ37"/>
      <c r="AK37"/>
      <c r="AL37"/>
    </row>
    <row r="38" spans="1:38" x14ac:dyDescent="0.25">
      <c r="A38" s="3" t="s">
        <v>0</v>
      </c>
      <c r="B38" s="3" t="s">
        <v>4</v>
      </c>
      <c r="C38" s="3" t="s">
        <v>116</v>
      </c>
      <c r="D38" s="3" t="s">
        <v>117</v>
      </c>
      <c r="E38" s="3" t="s">
        <v>51</v>
      </c>
      <c r="F38" s="3" t="s">
        <v>52</v>
      </c>
      <c r="G38" s="3">
        <v>108</v>
      </c>
      <c r="H38" s="3" t="s">
        <v>295</v>
      </c>
      <c r="I38" s="3" t="s">
        <v>54</v>
      </c>
      <c r="J38" s="3" t="s">
        <v>294</v>
      </c>
      <c r="K38" s="3" t="s">
        <v>57</v>
      </c>
      <c r="L38" s="3" t="s">
        <v>293</v>
      </c>
      <c r="M38" s="3" t="s">
        <v>250</v>
      </c>
      <c r="N38" s="3">
        <v>0.20000000298023224</v>
      </c>
      <c r="O38" s="3"/>
      <c r="P38" s="3"/>
      <c r="Q38" s="3"/>
      <c r="R38" s="3"/>
      <c r="S38" s="3" t="b">
        <v>1</v>
      </c>
      <c r="T38" s="3">
        <v>1</v>
      </c>
      <c r="U38" s="3">
        <v>4</v>
      </c>
      <c r="V38" s="3">
        <v>0</v>
      </c>
      <c r="W38" s="3">
        <v>1</v>
      </c>
      <c r="X38" s="3">
        <v>1</v>
      </c>
      <c r="Y38" s="3">
        <v>5</v>
      </c>
      <c r="Z38" s="3" t="s">
        <v>54</v>
      </c>
      <c r="AA38" s="3">
        <v>4</v>
      </c>
      <c r="AB38" s="3">
        <v>1</v>
      </c>
      <c r="AC38" s="3">
        <v>0</v>
      </c>
      <c r="AD38" s="3">
        <v>1</v>
      </c>
      <c r="AE38" s="3">
        <v>1</v>
      </c>
      <c r="AF38" s="3">
        <v>5</v>
      </c>
      <c r="AG38"/>
      <c r="AH38"/>
      <c r="AI38"/>
      <c r="AJ38"/>
      <c r="AK38"/>
      <c r="AL38"/>
    </row>
    <row r="39" spans="1:38" x14ac:dyDescent="0.25">
      <c r="A39" s="3" t="s">
        <v>0</v>
      </c>
      <c r="B39" s="3" t="s">
        <v>4</v>
      </c>
      <c r="C39" s="3" t="s">
        <v>58</v>
      </c>
      <c r="D39" s="3" t="s">
        <v>59</v>
      </c>
      <c r="E39" s="3" t="s">
        <v>51</v>
      </c>
      <c r="F39" s="3" t="s">
        <v>52</v>
      </c>
      <c r="G39" s="3">
        <v>32</v>
      </c>
      <c r="H39" s="3" t="s">
        <v>2009</v>
      </c>
      <c r="I39" s="3" t="s">
        <v>250</v>
      </c>
      <c r="J39" s="3" t="s">
        <v>292</v>
      </c>
      <c r="K39" s="3" t="s">
        <v>53</v>
      </c>
      <c r="L39" s="3" t="s">
        <v>293</v>
      </c>
      <c r="M39" s="3" t="s">
        <v>250</v>
      </c>
      <c r="N39" s="3">
        <v>0.20000000298023224</v>
      </c>
      <c r="O39" s="3">
        <v>10</v>
      </c>
      <c r="P39" s="3">
        <v>5</v>
      </c>
      <c r="Q39" s="3"/>
      <c r="R39" s="3"/>
      <c r="S39" s="3" t="b">
        <v>1</v>
      </c>
      <c r="T39" s="3">
        <v>2</v>
      </c>
      <c r="U39" s="3">
        <v>2</v>
      </c>
      <c r="V39" s="3">
        <v>0</v>
      </c>
      <c r="W39" s="3">
        <v>0</v>
      </c>
      <c r="X39" s="3">
        <v>2</v>
      </c>
      <c r="Y39" s="3">
        <v>2</v>
      </c>
      <c r="Z39" s="3" t="s">
        <v>54</v>
      </c>
      <c r="AA39" s="3">
        <v>2</v>
      </c>
      <c r="AB39" s="3">
        <v>2</v>
      </c>
      <c r="AC39" s="3">
        <v>0</v>
      </c>
      <c r="AD39" s="3">
        <v>0</v>
      </c>
      <c r="AE39" s="3">
        <v>2</v>
      </c>
      <c r="AF39" s="3">
        <v>2</v>
      </c>
      <c r="AG39"/>
      <c r="AH39"/>
      <c r="AI39"/>
      <c r="AJ39"/>
      <c r="AK39"/>
      <c r="AL39"/>
    </row>
    <row r="40" spans="1:38" x14ac:dyDescent="0.25">
      <c r="A40" s="3" t="s">
        <v>0</v>
      </c>
      <c r="B40" s="3" t="s">
        <v>4</v>
      </c>
      <c r="C40" s="3" t="s">
        <v>118</v>
      </c>
      <c r="D40" s="3" t="s">
        <v>119</v>
      </c>
      <c r="E40" s="3" t="s">
        <v>51</v>
      </c>
      <c r="F40" s="3" t="s">
        <v>52</v>
      </c>
      <c r="G40" s="3">
        <v>60</v>
      </c>
      <c r="H40" s="3" t="s">
        <v>2009</v>
      </c>
      <c r="I40" s="3" t="s">
        <v>54</v>
      </c>
      <c r="J40" s="3" t="s">
        <v>294</v>
      </c>
      <c r="K40" s="3" t="s">
        <v>57</v>
      </c>
      <c r="L40" s="3" t="s">
        <v>293</v>
      </c>
      <c r="M40" s="3" t="s">
        <v>250</v>
      </c>
      <c r="N40" s="3">
        <v>0</v>
      </c>
      <c r="O40" s="3">
        <v>3</v>
      </c>
      <c r="P40" s="3"/>
      <c r="Q40" s="3"/>
      <c r="R40" s="3"/>
      <c r="S40" s="3" t="b">
        <v>1</v>
      </c>
      <c r="T40" s="3">
        <v>1</v>
      </c>
      <c r="U40" s="3">
        <v>1</v>
      </c>
      <c r="V40" s="3">
        <v>1</v>
      </c>
      <c r="W40" s="3">
        <v>1</v>
      </c>
      <c r="X40" s="3">
        <v>2</v>
      </c>
      <c r="Y40" s="3">
        <v>2</v>
      </c>
      <c r="Z40" s="3" t="s">
        <v>54</v>
      </c>
      <c r="AA40" s="3">
        <v>1</v>
      </c>
      <c r="AB40" s="3">
        <v>1</v>
      </c>
      <c r="AC40" s="3">
        <v>1</v>
      </c>
      <c r="AD40" s="3">
        <v>1</v>
      </c>
      <c r="AE40" s="3">
        <v>2</v>
      </c>
      <c r="AF40" s="3">
        <v>2</v>
      </c>
      <c r="AG40"/>
      <c r="AH40"/>
      <c r="AI40"/>
      <c r="AJ40"/>
      <c r="AK40"/>
      <c r="AL40"/>
    </row>
    <row r="41" spans="1:38" x14ac:dyDescent="0.25">
      <c r="A41" s="3" t="s">
        <v>0</v>
      </c>
      <c r="B41" s="3" t="s">
        <v>11</v>
      </c>
      <c r="C41" s="3" t="s">
        <v>140</v>
      </c>
      <c r="D41" s="3" t="s">
        <v>141</v>
      </c>
      <c r="E41" s="3" t="s">
        <v>51</v>
      </c>
      <c r="F41" s="3" t="s">
        <v>85</v>
      </c>
      <c r="G41" s="3">
        <v>18</v>
      </c>
      <c r="H41" s="3" t="s">
        <v>295</v>
      </c>
      <c r="I41" s="3" t="s">
        <v>250</v>
      </c>
      <c r="J41" s="3" t="s">
        <v>292</v>
      </c>
      <c r="K41" s="3" t="s">
        <v>53</v>
      </c>
      <c r="L41" s="3" t="s">
        <v>293</v>
      </c>
      <c r="M41" s="3" t="s">
        <v>250</v>
      </c>
      <c r="N41" s="3">
        <v>0.5</v>
      </c>
      <c r="O41" s="3">
        <v>15</v>
      </c>
      <c r="P41" s="3"/>
      <c r="Q41" s="3"/>
      <c r="R41" s="3"/>
      <c r="S41" s="3" t="b">
        <v>1</v>
      </c>
      <c r="T41" s="3">
        <v>2</v>
      </c>
      <c r="U41" s="3">
        <v>3</v>
      </c>
      <c r="V41" s="3">
        <v>1</v>
      </c>
      <c r="W41" s="3">
        <v>1</v>
      </c>
      <c r="X41" s="3">
        <v>3</v>
      </c>
      <c r="Y41" s="3">
        <v>4</v>
      </c>
      <c r="Z41" s="3" t="s">
        <v>54</v>
      </c>
      <c r="AA41" s="3">
        <v>3</v>
      </c>
      <c r="AB41" s="3">
        <v>2</v>
      </c>
      <c r="AC41" s="3">
        <v>1</v>
      </c>
      <c r="AD41" s="3">
        <v>1</v>
      </c>
      <c r="AE41" s="3">
        <v>3</v>
      </c>
      <c r="AF41" s="3">
        <v>4</v>
      </c>
      <c r="AG41"/>
      <c r="AH41"/>
      <c r="AI41"/>
      <c r="AJ41"/>
      <c r="AK41"/>
      <c r="AL41"/>
    </row>
    <row r="42" spans="1:38" x14ac:dyDescent="0.25">
      <c r="A42" s="3" t="s">
        <v>0</v>
      </c>
      <c r="B42" s="3" t="s">
        <v>624</v>
      </c>
      <c r="C42" s="3" t="s">
        <v>733</v>
      </c>
      <c r="D42" s="3" t="s">
        <v>734</v>
      </c>
      <c r="E42" s="3" t="s">
        <v>51</v>
      </c>
      <c r="F42" s="3" t="s">
        <v>52</v>
      </c>
      <c r="G42" s="3">
        <v>59</v>
      </c>
      <c r="H42" s="3" t="s">
        <v>2009</v>
      </c>
      <c r="I42" s="3" t="s">
        <v>250</v>
      </c>
      <c r="J42" s="3" t="s">
        <v>297</v>
      </c>
      <c r="K42" s="3" t="s">
        <v>235</v>
      </c>
      <c r="L42" s="3" t="s">
        <v>293</v>
      </c>
      <c r="M42" s="3" t="s">
        <v>250</v>
      </c>
      <c r="N42" s="3">
        <v>0.30000001192092896</v>
      </c>
      <c r="O42" s="3">
        <v>30</v>
      </c>
      <c r="P42" s="3">
        <v>5</v>
      </c>
      <c r="Q42" s="3"/>
      <c r="R42" s="3"/>
      <c r="S42" s="3" t="b">
        <v>1</v>
      </c>
      <c r="T42" s="3">
        <v>3</v>
      </c>
      <c r="U42" s="3">
        <v>2</v>
      </c>
      <c r="V42" s="3">
        <v>0</v>
      </c>
      <c r="W42" s="3">
        <v>0</v>
      </c>
      <c r="X42" s="3">
        <v>3</v>
      </c>
      <c r="Y42" s="3">
        <v>2</v>
      </c>
      <c r="Z42" s="3" t="s">
        <v>54</v>
      </c>
      <c r="AA42" s="3">
        <v>2</v>
      </c>
      <c r="AB42" s="3">
        <v>3</v>
      </c>
      <c r="AC42" s="3">
        <v>0</v>
      </c>
      <c r="AD42" s="3">
        <v>0</v>
      </c>
      <c r="AE42" s="3">
        <v>3</v>
      </c>
      <c r="AF42" s="3">
        <v>2</v>
      </c>
      <c r="AG42"/>
      <c r="AH42"/>
      <c r="AI42"/>
      <c r="AJ42"/>
      <c r="AK42"/>
      <c r="AL42"/>
    </row>
    <row r="43" spans="1:38" x14ac:dyDescent="0.25">
      <c r="A43" s="3" t="s">
        <v>0</v>
      </c>
      <c r="B43" s="3" t="s">
        <v>11</v>
      </c>
      <c r="C43" s="3" t="s">
        <v>142</v>
      </c>
      <c r="D43" s="3" t="s">
        <v>143</v>
      </c>
      <c r="E43" s="3" t="s">
        <v>51</v>
      </c>
      <c r="F43" s="3" t="s">
        <v>85</v>
      </c>
      <c r="G43" s="3">
        <v>13</v>
      </c>
      <c r="H43" s="3" t="s">
        <v>295</v>
      </c>
      <c r="I43" s="3" t="s">
        <v>54</v>
      </c>
      <c r="J43" s="3" t="s">
        <v>296</v>
      </c>
      <c r="K43" s="3" t="s">
        <v>252</v>
      </c>
      <c r="L43" s="3" t="s">
        <v>293</v>
      </c>
      <c r="M43" s="3" t="s">
        <v>250</v>
      </c>
      <c r="N43" s="3">
        <v>2</v>
      </c>
      <c r="O43" s="3">
        <v>10</v>
      </c>
      <c r="P43" s="3">
        <v>5</v>
      </c>
      <c r="Q43" s="3">
        <v>5</v>
      </c>
      <c r="R43" s="3"/>
      <c r="S43" s="3" t="b">
        <v>1</v>
      </c>
      <c r="T43" s="3">
        <v>2</v>
      </c>
      <c r="U43" s="3">
        <v>1</v>
      </c>
      <c r="V43" s="3">
        <v>1</v>
      </c>
      <c r="W43" s="3">
        <v>1</v>
      </c>
      <c r="X43" s="3">
        <v>3</v>
      </c>
      <c r="Y43" s="3">
        <v>2</v>
      </c>
      <c r="Z43" s="3" t="s">
        <v>54</v>
      </c>
      <c r="AA43" s="3">
        <v>1</v>
      </c>
      <c r="AB43" s="3">
        <v>2</v>
      </c>
      <c r="AC43" s="3">
        <v>1</v>
      </c>
      <c r="AD43" s="3">
        <v>1</v>
      </c>
      <c r="AE43" s="3">
        <v>3</v>
      </c>
      <c r="AF43" s="3">
        <v>2</v>
      </c>
      <c r="AG43"/>
      <c r="AH43"/>
      <c r="AI43"/>
      <c r="AJ43"/>
      <c r="AK43"/>
      <c r="AL43"/>
    </row>
    <row r="44" spans="1:38" x14ac:dyDescent="0.25">
      <c r="A44" s="3" t="s">
        <v>0</v>
      </c>
      <c r="B44" s="3" t="s">
        <v>12</v>
      </c>
      <c r="C44" s="3" t="s">
        <v>150</v>
      </c>
      <c r="D44" s="3" t="s">
        <v>151</v>
      </c>
      <c r="E44" s="3" t="s">
        <v>51</v>
      </c>
      <c r="F44" s="3" t="s">
        <v>78</v>
      </c>
      <c r="G44" s="3">
        <v>18</v>
      </c>
      <c r="H44" s="3" t="s">
        <v>2009</v>
      </c>
      <c r="I44" s="3" t="s">
        <v>250</v>
      </c>
      <c r="J44" s="3" t="s">
        <v>292</v>
      </c>
      <c r="K44" s="3" t="s">
        <v>53</v>
      </c>
      <c r="L44" s="3" t="s">
        <v>293</v>
      </c>
      <c r="M44" s="3" t="s">
        <v>250</v>
      </c>
      <c r="N44" s="3">
        <v>1</v>
      </c>
      <c r="O44" s="3">
        <v>40</v>
      </c>
      <c r="P44" s="3"/>
      <c r="Q44" s="3"/>
      <c r="R44" s="3"/>
      <c r="S44" s="3" t="b">
        <v>1</v>
      </c>
      <c r="T44" s="3">
        <v>2</v>
      </c>
      <c r="U44" s="3">
        <v>2</v>
      </c>
      <c r="V44" s="3">
        <v>2</v>
      </c>
      <c r="W44" s="3">
        <v>2</v>
      </c>
      <c r="X44" s="3">
        <v>4</v>
      </c>
      <c r="Y44" s="3">
        <v>4</v>
      </c>
      <c r="Z44" s="3" t="s">
        <v>54</v>
      </c>
      <c r="AA44" s="3">
        <v>2</v>
      </c>
      <c r="AB44" s="3">
        <v>2</v>
      </c>
      <c r="AC44" s="3">
        <v>2</v>
      </c>
      <c r="AD44" s="3">
        <v>2</v>
      </c>
      <c r="AE44" s="3">
        <v>4</v>
      </c>
      <c r="AF44" s="3">
        <v>4</v>
      </c>
      <c r="AG44"/>
      <c r="AH44"/>
      <c r="AI44"/>
      <c r="AJ44"/>
      <c r="AK44"/>
      <c r="AL44"/>
    </row>
    <row r="45" spans="1:38" x14ac:dyDescent="0.25">
      <c r="A45" s="3" t="s">
        <v>0</v>
      </c>
      <c r="B45" s="3" t="s">
        <v>13</v>
      </c>
      <c r="C45" s="3" t="s">
        <v>154</v>
      </c>
      <c r="D45" s="3" t="s">
        <v>155</v>
      </c>
      <c r="E45" s="3" t="s">
        <v>51</v>
      </c>
      <c r="F45" s="3" t="s">
        <v>85</v>
      </c>
      <c r="G45" s="3">
        <v>8</v>
      </c>
      <c r="H45" s="3" t="s">
        <v>295</v>
      </c>
      <c r="I45" s="3" t="s">
        <v>250</v>
      </c>
      <c r="J45" s="3" t="s">
        <v>297</v>
      </c>
      <c r="K45" s="3" t="s">
        <v>235</v>
      </c>
      <c r="L45" s="3" t="s">
        <v>293</v>
      </c>
      <c r="M45" s="3" t="s">
        <v>250</v>
      </c>
      <c r="N45" s="3">
        <v>0.5</v>
      </c>
      <c r="O45" s="3">
        <v>30</v>
      </c>
      <c r="P45" s="3">
        <v>10</v>
      </c>
      <c r="Q45" s="3">
        <v>10</v>
      </c>
      <c r="R45" s="3"/>
      <c r="S45" s="3" t="b">
        <v>0</v>
      </c>
      <c r="T45" s="3">
        <v>2</v>
      </c>
      <c r="U45" s="3">
        <v>2</v>
      </c>
      <c r="V45" s="3">
        <v>0</v>
      </c>
      <c r="W45" s="3">
        <v>0</v>
      </c>
      <c r="X45" s="3">
        <v>0</v>
      </c>
      <c r="Y45" s="3">
        <v>0</v>
      </c>
      <c r="Z45" s="3" t="s">
        <v>250</v>
      </c>
      <c r="AA45" s="3">
        <v>2</v>
      </c>
      <c r="AB45" s="3">
        <v>2</v>
      </c>
      <c r="AC45" s="3">
        <v>0</v>
      </c>
      <c r="AD45" s="3">
        <v>0</v>
      </c>
      <c r="AE45" s="3">
        <v>0</v>
      </c>
      <c r="AF45" s="3">
        <v>0</v>
      </c>
      <c r="AG45"/>
      <c r="AH45"/>
      <c r="AI45"/>
      <c r="AJ45"/>
      <c r="AK45"/>
      <c r="AL45"/>
    </row>
    <row r="46" spans="1:38" x14ac:dyDescent="0.25">
      <c r="A46" s="3" t="s">
        <v>0</v>
      </c>
      <c r="B46" s="3" t="s">
        <v>13</v>
      </c>
      <c r="C46" s="3" t="s">
        <v>148</v>
      </c>
      <c r="D46" s="3" t="s">
        <v>149</v>
      </c>
      <c r="E46" s="3" t="s">
        <v>51</v>
      </c>
      <c r="F46" s="3" t="s">
        <v>85</v>
      </c>
      <c r="G46" s="3">
        <v>14</v>
      </c>
      <c r="H46" s="3" t="s">
        <v>2009</v>
      </c>
      <c r="I46" s="3" t="s">
        <v>54</v>
      </c>
      <c r="J46" s="3" t="s">
        <v>292</v>
      </c>
      <c r="K46" s="3" t="s">
        <v>53</v>
      </c>
      <c r="L46" s="3" t="s">
        <v>293</v>
      </c>
      <c r="M46" s="3" t="s">
        <v>250</v>
      </c>
      <c r="N46" s="3">
        <v>0.69999998807907104</v>
      </c>
      <c r="O46" s="3">
        <v>30</v>
      </c>
      <c r="P46" s="3"/>
      <c r="Q46" s="3"/>
      <c r="R46" s="3"/>
      <c r="S46" s="3" t="b">
        <v>1</v>
      </c>
      <c r="T46" s="3">
        <v>1</v>
      </c>
      <c r="U46" s="3">
        <v>2</v>
      </c>
      <c r="V46" s="3">
        <v>1</v>
      </c>
      <c r="W46" s="3">
        <v>0</v>
      </c>
      <c r="X46" s="3">
        <v>2</v>
      </c>
      <c r="Y46" s="3">
        <v>2</v>
      </c>
      <c r="Z46" s="3" t="s">
        <v>54</v>
      </c>
      <c r="AA46" s="3">
        <v>2</v>
      </c>
      <c r="AB46" s="3">
        <v>1</v>
      </c>
      <c r="AC46" s="3">
        <v>1</v>
      </c>
      <c r="AD46" s="3">
        <v>0</v>
      </c>
      <c r="AE46" s="3">
        <v>2</v>
      </c>
      <c r="AF46" s="3">
        <v>2</v>
      </c>
      <c r="AG46"/>
      <c r="AH46"/>
      <c r="AI46"/>
      <c r="AJ46"/>
      <c r="AK46"/>
      <c r="AL46"/>
    </row>
    <row r="47" spans="1:38" x14ac:dyDescent="0.25">
      <c r="A47" s="3" t="s">
        <v>0</v>
      </c>
      <c r="B47" s="3" t="s">
        <v>5</v>
      </c>
      <c r="C47" s="3" t="s">
        <v>138</v>
      </c>
      <c r="D47" s="3" t="s">
        <v>139</v>
      </c>
      <c r="E47" s="3" t="s">
        <v>51</v>
      </c>
      <c r="F47" s="3" t="s">
        <v>78</v>
      </c>
      <c r="G47" s="3">
        <v>428</v>
      </c>
      <c r="H47" s="3" t="s">
        <v>2009</v>
      </c>
      <c r="I47" s="3" t="s">
        <v>54</v>
      </c>
      <c r="J47" s="3" t="s">
        <v>292</v>
      </c>
      <c r="K47" s="3" t="s">
        <v>53</v>
      </c>
      <c r="L47" s="3" t="s">
        <v>293</v>
      </c>
      <c r="M47" s="3" t="s">
        <v>54</v>
      </c>
      <c r="N47" s="3">
        <v>0</v>
      </c>
      <c r="O47" s="3"/>
      <c r="P47" s="3"/>
      <c r="Q47" s="3"/>
      <c r="R47" s="3"/>
      <c r="S47" s="3" t="b">
        <v>1</v>
      </c>
      <c r="T47" s="3">
        <v>8</v>
      </c>
      <c r="U47" s="3">
        <v>9</v>
      </c>
      <c r="V47" s="3">
        <v>1</v>
      </c>
      <c r="W47" s="3">
        <v>0</v>
      </c>
      <c r="X47" s="3">
        <v>9</v>
      </c>
      <c r="Y47" s="3">
        <v>9</v>
      </c>
      <c r="Z47" s="3" t="s">
        <v>54</v>
      </c>
      <c r="AA47" s="3">
        <v>9</v>
      </c>
      <c r="AB47" s="3">
        <v>8</v>
      </c>
      <c r="AC47" s="3">
        <v>1</v>
      </c>
      <c r="AD47" s="3">
        <v>0</v>
      </c>
      <c r="AE47" s="3">
        <v>9</v>
      </c>
      <c r="AF47" s="3">
        <v>9</v>
      </c>
      <c r="AG47"/>
      <c r="AH47"/>
      <c r="AI47"/>
      <c r="AJ47"/>
      <c r="AK47"/>
      <c r="AL47"/>
    </row>
    <row r="48" spans="1:38" x14ac:dyDescent="0.25">
      <c r="A48" s="3" t="s">
        <v>0</v>
      </c>
      <c r="B48" s="3" t="s">
        <v>4</v>
      </c>
      <c r="C48" s="3" t="s">
        <v>100</v>
      </c>
      <c r="D48" s="3" t="s">
        <v>101</v>
      </c>
      <c r="E48" s="3" t="s">
        <v>51</v>
      </c>
      <c r="F48" s="3" t="s">
        <v>52</v>
      </c>
      <c r="G48" s="3">
        <v>90</v>
      </c>
      <c r="H48" s="3" t="s">
        <v>2009</v>
      </c>
      <c r="I48" s="3" t="s">
        <v>250</v>
      </c>
      <c r="J48" s="3" t="s">
        <v>292</v>
      </c>
      <c r="K48" s="3" t="s">
        <v>53</v>
      </c>
      <c r="L48" s="3" t="s">
        <v>293</v>
      </c>
      <c r="M48" s="3" t="s">
        <v>250</v>
      </c>
      <c r="N48" s="3">
        <v>0.25</v>
      </c>
      <c r="O48" s="3">
        <v>5</v>
      </c>
      <c r="P48" s="3"/>
      <c r="Q48" s="3"/>
      <c r="R48" s="3"/>
      <c r="S48" s="3" t="b">
        <v>1</v>
      </c>
      <c r="T48" s="3">
        <v>2</v>
      </c>
      <c r="U48" s="3">
        <v>3</v>
      </c>
      <c r="V48" s="3">
        <v>3</v>
      </c>
      <c r="W48" s="3">
        <v>1</v>
      </c>
      <c r="X48" s="3">
        <v>5</v>
      </c>
      <c r="Y48" s="3">
        <v>4</v>
      </c>
      <c r="Z48" s="3" t="s">
        <v>54</v>
      </c>
      <c r="AA48" s="3">
        <v>3</v>
      </c>
      <c r="AB48" s="3">
        <v>2</v>
      </c>
      <c r="AC48" s="3">
        <v>3</v>
      </c>
      <c r="AD48" s="3">
        <v>1</v>
      </c>
      <c r="AE48" s="3">
        <v>5</v>
      </c>
      <c r="AF48" s="3">
        <v>4</v>
      </c>
      <c r="AG48"/>
      <c r="AH48"/>
      <c r="AI48"/>
      <c r="AJ48"/>
      <c r="AK48"/>
      <c r="AL48"/>
    </row>
    <row r="49" spans="1:38" x14ac:dyDescent="0.25">
      <c r="A49" s="3" t="s">
        <v>0</v>
      </c>
      <c r="B49" s="3" t="s">
        <v>4</v>
      </c>
      <c r="C49" s="3" t="s">
        <v>112</v>
      </c>
      <c r="D49" s="3" t="s">
        <v>113</v>
      </c>
      <c r="E49" s="3" t="s">
        <v>51</v>
      </c>
      <c r="F49" s="3" t="s">
        <v>52</v>
      </c>
      <c r="G49" s="3">
        <v>44</v>
      </c>
      <c r="H49" s="3" t="s">
        <v>2009</v>
      </c>
      <c r="I49" s="3" t="s">
        <v>250</v>
      </c>
      <c r="J49" s="3" t="s">
        <v>292</v>
      </c>
      <c r="K49" s="3" t="s">
        <v>53</v>
      </c>
      <c r="L49" s="3" t="s">
        <v>293</v>
      </c>
      <c r="M49" s="3" t="s">
        <v>250</v>
      </c>
      <c r="N49" s="3">
        <v>0.10000000149011612</v>
      </c>
      <c r="O49" s="3">
        <v>3</v>
      </c>
      <c r="P49" s="3"/>
      <c r="Q49" s="3"/>
      <c r="R49" s="3"/>
      <c r="S49" s="3" t="b">
        <v>0</v>
      </c>
      <c r="T49" s="3">
        <v>0</v>
      </c>
      <c r="U49" s="3">
        <v>0</v>
      </c>
      <c r="V49" s="3">
        <v>0</v>
      </c>
      <c r="W49" s="3">
        <v>0</v>
      </c>
      <c r="X49" s="3">
        <v>0</v>
      </c>
      <c r="Y49" s="3">
        <v>0</v>
      </c>
      <c r="Z49" s="3" t="s">
        <v>250</v>
      </c>
      <c r="AA49" s="3">
        <v>0</v>
      </c>
      <c r="AB49" s="3">
        <v>0</v>
      </c>
      <c r="AC49" s="3">
        <v>0</v>
      </c>
      <c r="AD49" s="3">
        <v>0</v>
      </c>
      <c r="AE49" s="3">
        <v>0</v>
      </c>
      <c r="AF49" s="3">
        <v>0</v>
      </c>
      <c r="AG49"/>
      <c r="AH49"/>
      <c r="AI49"/>
      <c r="AJ49"/>
      <c r="AK49"/>
      <c r="AL49"/>
    </row>
    <row r="50" spans="1:38" x14ac:dyDescent="0.25">
      <c r="A50" s="3" t="s">
        <v>0</v>
      </c>
      <c r="B50" s="3" t="s">
        <v>13</v>
      </c>
      <c r="C50" s="3" t="s">
        <v>146</v>
      </c>
      <c r="D50" s="3" t="s">
        <v>147</v>
      </c>
      <c r="E50" s="3" t="s">
        <v>51</v>
      </c>
      <c r="F50" s="3" t="s">
        <v>78</v>
      </c>
      <c r="G50" s="3">
        <v>19</v>
      </c>
      <c r="H50" s="3" t="s">
        <v>295</v>
      </c>
      <c r="I50" s="3" t="s">
        <v>250</v>
      </c>
      <c r="J50" s="3" t="s">
        <v>297</v>
      </c>
      <c r="K50" s="3" t="s">
        <v>235</v>
      </c>
      <c r="L50" s="3" t="s">
        <v>293</v>
      </c>
      <c r="M50" s="3" t="s">
        <v>250</v>
      </c>
      <c r="N50" s="3">
        <v>2</v>
      </c>
      <c r="O50" s="3">
        <v>40</v>
      </c>
      <c r="P50" s="3">
        <v>15</v>
      </c>
      <c r="Q50" s="3">
        <v>15</v>
      </c>
      <c r="R50" s="3"/>
      <c r="S50" s="3" t="b">
        <v>1</v>
      </c>
      <c r="T50" s="3">
        <v>3</v>
      </c>
      <c r="U50" s="3">
        <v>2</v>
      </c>
      <c r="V50" s="3">
        <v>0</v>
      </c>
      <c r="W50" s="3">
        <v>0</v>
      </c>
      <c r="X50" s="3">
        <v>0</v>
      </c>
      <c r="Y50" s="3">
        <v>0</v>
      </c>
      <c r="Z50" s="3" t="s">
        <v>54</v>
      </c>
      <c r="AA50" s="3">
        <v>2</v>
      </c>
      <c r="AB50" s="3">
        <v>3</v>
      </c>
      <c r="AC50" s="3">
        <v>0</v>
      </c>
      <c r="AD50" s="3">
        <v>0</v>
      </c>
      <c r="AE50" s="3">
        <v>0</v>
      </c>
      <c r="AF50" s="3">
        <v>0</v>
      </c>
      <c r="AG50"/>
      <c r="AH50"/>
      <c r="AI50"/>
      <c r="AJ50"/>
      <c r="AK50"/>
      <c r="AL50"/>
    </row>
    <row r="51" spans="1:38" x14ac:dyDescent="0.25">
      <c r="A51" s="3" t="s">
        <v>0</v>
      </c>
      <c r="B51" s="3" t="s">
        <v>8</v>
      </c>
      <c r="C51" s="3" t="s">
        <v>171</v>
      </c>
      <c r="D51" s="3" t="s">
        <v>172</v>
      </c>
      <c r="E51" s="3" t="s">
        <v>51</v>
      </c>
      <c r="F51" s="3" t="s">
        <v>52</v>
      </c>
      <c r="G51" s="3">
        <v>124</v>
      </c>
      <c r="H51" s="3" t="s">
        <v>2009</v>
      </c>
      <c r="I51" s="3" t="s">
        <v>250</v>
      </c>
      <c r="J51" s="3" t="s">
        <v>292</v>
      </c>
      <c r="K51" s="3" t="s">
        <v>53</v>
      </c>
      <c r="L51" s="3" t="s">
        <v>293</v>
      </c>
      <c r="M51" s="3" t="s">
        <v>250</v>
      </c>
      <c r="N51" s="3">
        <v>0.20000000298023224</v>
      </c>
      <c r="O51" s="3">
        <v>10</v>
      </c>
      <c r="P51" s="3">
        <v>5</v>
      </c>
      <c r="Q51" s="3">
        <v>5</v>
      </c>
      <c r="R51" s="3"/>
      <c r="S51" s="3" t="b">
        <v>0</v>
      </c>
      <c r="T51" s="3">
        <v>4</v>
      </c>
      <c r="U51" s="3">
        <v>4</v>
      </c>
      <c r="V51" s="3">
        <v>0</v>
      </c>
      <c r="W51" s="3">
        <v>0</v>
      </c>
      <c r="X51" s="3">
        <v>4</v>
      </c>
      <c r="Y51" s="3">
        <v>4</v>
      </c>
      <c r="Z51" s="3" t="s">
        <v>250</v>
      </c>
      <c r="AA51" s="3">
        <v>4</v>
      </c>
      <c r="AB51" s="3">
        <v>4</v>
      </c>
      <c r="AC51" s="3">
        <v>0</v>
      </c>
      <c r="AD51" s="3">
        <v>0</v>
      </c>
      <c r="AE51" s="3">
        <v>4</v>
      </c>
      <c r="AF51" s="3">
        <v>4</v>
      </c>
      <c r="AG51"/>
      <c r="AH51"/>
      <c r="AI51"/>
      <c r="AJ51"/>
      <c r="AK51"/>
      <c r="AL51"/>
    </row>
    <row r="52" spans="1:38" x14ac:dyDescent="0.25">
      <c r="A52" s="3" t="s">
        <v>0</v>
      </c>
      <c r="B52" s="3" t="s">
        <v>7</v>
      </c>
      <c r="C52" s="3" t="s">
        <v>167</v>
      </c>
      <c r="D52" s="3" t="s">
        <v>168</v>
      </c>
      <c r="E52" s="3" t="s">
        <v>51</v>
      </c>
      <c r="F52" s="3" t="s">
        <v>52</v>
      </c>
      <c r="G52" s="3">
        <v>274</v>
      </c>
      <c r="H52" s="3" t="s">
        <v>2009</v>
      </c>
      <c r="I52" s="3" t="s">
        <v>250</v>
      </c>
      <c r="J52" s="3" t="s">
        <v>292</v>
      </c>
      <c r="K52" s="3" t="s">
        <v>53</v>
      </c>
      <c r="L52" s="3" t="s">
        <v>293</v>
      </c>
      <c r="M52" s="3" t="s">
        <v>54</v>
      </c>
      <c r="N52" s="3">
        <v>0</v>
      </c>
      <c r="O52" s="3"/>
      <c r="P52" s="3"/>
      <c r="Q52" s="3"/>
      <c r="R52" s="3"/>
      <c r="S52" s="3" t="b">
        <v>0</v>
      </c>
      <c r="T52" s="3">
        <v>0</v>
      </c>
      <c r="U52" s="3">
        <v>0</v>
      </c>
      <c r="V52" s="3">
        <v>0</v>
      </c>
      <c r="W52" s="3">
        <v>0</v>
      </c>
      <c r="X52" s="3">
        <v>0</v>
      </c>
      <c r="Y52" s="3">
        <v>0</v>
      </c>
      <c r="Z52" s="3" t="s">
        <v>250</v>
      </c>
      <c r="AA52" s="3">
        <v>0</v>
      </c>
      <c r="AB52" s="3">
        <v>0</v>
      </c>
      <c r="AC52" s="3">
        <v>0</v>
      </c>
      <c r="AD52" s="3">
        <v>0</v>
      </c>
      <c r="AE52" s="3">
        <v>0</v>
      </c>
      <c r="AF52" s="3">
        <v>0</v>
      </c>
      <c r="AG52"/>
      <c r="AH52"/>
      <c r="AI52"/>
      <c r="AJ52"/>
      <c r="AK52"/>
      <c r="AL52"/>
    </row>
    <row r="53" spans="1:38" x14ac:dyDescent="0.25">
      <c r="A53" s="3" t="s">
        <v>0</v>
      </c>
      <c r="B53" s="3" t="s">
        <v>7</v>
      </c>
      <c r="C53" s="3" t="s">
        <v>130</v>
      </c>
      <c r="D53" s="3" t="s">
        <v>131</v>
      </c>
      <c r="E53" s="3" t="s">
        <v>51</v>
      </c>
      <c r="F53" s="3" t="s">
        <v>78</v>
      </c>
      <c r="G53" s="3">
        <v>20</v>
      </c>
      <c r="H53" s="3" t="s">
        <v>2009</v>
      </c>
      <c r="I53" s="3" t="s">
        <v>250</v>
      </c>
      <c r="J53" s="3" t="s">
        <v>294</v>
      </c>
      <c r="K53" s="3" t="s">
        <v>57</v>
      </c>
      <c r="L53" s="3" t="s">
        <v>293</v>
      </c>
      <c r="M53" s="3" t="s">
        <v>250</v>
      </c>
      <c r="N53" s="3">
        <v>0.20000000298023224</v>
      </c>
      <c r="O53" s="3">
        <v>15</v>
      </c>
      <c r="P53" s="3">
        <v>5</v>
      </c>
      <c r="Q53" s="3">
        <v>5</v>
      </c>
      <c r="R53" s="3"/>
      <c r="S53" s="3" t="b">
        <v>1</v>
      </c>
      <c r="T53" s="3">
        <v>4</v>
      </c>
      <c r="U53" s="3">
        <v>5</v>
      </c>
      <c r="V53" s="3">
        <v>0</v>
      </c>
      <c r="W53" s="3">
        <v>0</v>
      </c>
      <c r="X53" s="3">
        <v>0</v>
      </c>
      <c r="Y53" s="3">
        <v>0</v>
      </c>
      <c r="Z53" s="3" t="s">
        <v>54</v>
      </c>
      <c r="AA53" s="3">
        <v>5</v>
      </c>
      <c r="AB53" s="3">
        <v>4</v>
      </c>
      <c r="AC53" s="3">
        <v>0</v>
      </c>
      <c r="AD53" s="3">
        <v>0</v>
      </c>
      <c r="AE53" s="3">
        <v>0</v>
      </c>
      <c r="AF53" s="3">
        <v>0</v>
      </c>
      <c r="AG53"/>
      <c r="AH53"/>
      <c r="AI53"/>
      <c r="AJ53"/>
      <c r="AK53"/>
      <c r="AL53"/>
    </row>
    <row r="54" spans="1:38" x14ac:dyDescent="0.25">
      <c r="A54" s="3" t="s">
        <v>0</v>
      </c>
      <c r="B54" s="3" t="s">
        <v>8</v>
      </c>
      <c r="C54" s="3" t="s">
        <v>163</v>
      </c>
      <c r="D54" s="3" t="s">
        <v>164</v>
      </c>
      <c r="E54" s="3" t="s">
        <v>162</v>
      </c>
      <c r="F54" s="3" t="s">
        <v>85</v>
      </c>
      <c r="G54" s="3">
        <v>677</v>
      </c>
      <c r="H54" s="3" t="s">
        <v>2009</v>
      </c>
      <c r="I54" s="3" t="s">
        <v>54</v>
      </c>
      <c r="J54" s="3" t="s">
        <v>292</v>
      </c>
      <c r="K54" s="3" t="s">
        <v>53</v>
      </c>
      <c r="L54" s="3" t="s">
        <v>293</v>
      </c>
      <c r="M54" s="3" t="s">
        <v>54</v>
      </c>
      <c r="N54" s="3">
        <v>0</v>
      </c>
      <c r="O54" s="3"/>
      <c r="P54" s="3"/>
      <c r="Q54" s="3"/>
      <c r="R54" s="3"/>
      <c r="S54" s="3" t="b">
        <v>1</v>
      </c>
      <c r="T54" s="3">
        <v>6</v>
      </c>
      <c r="U54" s="3">
        <v>6</v>
      </c>
      <c r="V54" s="3">
        <v>2</v>
      </c>
      <c r="W54" s="3">
        <v>0</v>
      </c>
      <c r="X54" s="3">
        <v>8</v>
      </c>
      <c r="Y54" s="3">
        <v>6</v>
      </c>
      <c r="Z54" s="3" t="s">
        <v>54</v>
      </c>
      <c r="AA54" s="3">
        <v>6</v>
      </c>
      <c r="AB54" s="3">
        <v>6</v>
      </c>
      <c r="AC54" s="3">
        <v>2</v>
      </c>
      <c r="AD54" s="3">
        <v>0</v>
      </c>
      <c r="AE54" s="3">
        <v>8</v>
      </c>
      <c r="AF54" s="3">
        <v>6</v>
      </c>
      <c r="AG54"/>
      <c r="AH54"/>
      <c r="AI54"/>
      <c r="AJ54"/>
      <c r="AK54"/>
      <c r="AL54"/>
    </row>
    <row r="55" spans="1:38" x14ac:dyDescent="0.25">
      <c r="A55" s="3" t="s">
        <v>0</v>
      </c>
      <c r="B55" s="3" t="s">
        <v>8</v>
      </c>
      <c r="C55" s="3" t="s">
        <v>530</v>
      </c>
      <c r="D55" s="3" t="s">
        <v>531</v>
      </c>
      <c r="E55" s="3" t="s">
        <v>51</v>
      </c>
      <c r="F55" s="3" t="s">
        <v>52</v>
      </c>
      <c r="G55" s="3">
        <v>261</v>
      </c>
      <c r="H55" s="3" t="s">
        <v>2009</v>
      </c>
      <c r="I55" s="3" t="s">
        <v>54</v>
      </c>
      <c r="J55" s="3" t="s">
        <v>294</v>
      </c>
      <c r="K55" s="3" t="s">
        <v>57</v>
      </c>
      <c r="L55" s="3" t="s">
        <v>293</v>
      </c>
      <c r="M55" s="3" t="s">
        <v>250</v>
      </c>
      <c r="N55" s="3">
        <v>1.7999999523162842</v>
      </c>
      <c r="O55" s="3">
        <v>20</v>
      </c>
      <c r="P55" s="3">
        <v>15</v>
      </c>
      <c r="Q55" s="3">
        <v>15</v>
      </c>
      <c r="R55" s="3"/>
      <c r="S55" s="3" t="b">
        <v>1</v>
      </c>
      <c r="T55" s="3">
        <v>5</v>
      </c>
      <c r="U55" s="3">
        <v>5</v>
      </c>
      <c r="V55" s="3">
        <v>0</v>
      </c>
      <c r="W55" s="3">
        <v>0</v>
      </c>
      <c r="X55" s="3">
        <v>5</v>
      </c>
      <c r="Y55" s="3">
        <v>5</v>
      </c>
      <c r="Z55" s="3" t="s">
        <v>54</v>
      </c>
      <c r="AA55" s="3">
        <v>5</v>
      </c>
      <c r="AB55" s="3">
        <v>5</v>
      </c>
      <c r="AC55" s="3">
        <v>0</v>
      </c>
      <c r="AD55" s="3">
        <v>0</v>
      </c>
      <c r="AE55" s="3">
        <v>5</v>
      </c>
      <c r="AF55" s="3">
        <v>5</v>
      </c>
      <c r="AG55"/>
      <c r="AH55"/>
      <c r="AI55"/>
      <c r="AJ55"/>
      <c r="AK55"/>
      <c r="AL55"/>
    </row>
    <row r="56" spans="1:38" x14ac:dyDescent="0.25">
      <c r="A56" s="3" t="s">
        <v>0</v>
      </c>
      <c r="B56" s="3" t="s">
        <v>4</v>
      </c>
      <c r="C56" s="3" t="s">
        <v>114</v>
      </c>
      <c r="D56" s="3" t="s">
        <v>115</v>
      </c>
      <c r="E56" s="3" t="s">
        <v>51</v>
      </c>
      <c r="F56" s="3" t="s">
        <v>52</v>
      </c>
      <c r="G56" s="3">
        <v>138</v>
      </c>
      <c r="H56" s="3" t="s">
        <v>2009</v>
      </c>
      <c r="I56" s="3" t="s">
        <v>54</v>
      </c>
      <c r="J56" s="3" t="s">
        <v>292</v>
      </c>
      <c r="K56" s="3" t="s">
        <v>53</v>
      </c>
      <c r="L56" s="3" t="s">
        <v>293</v>
      </c>
      <c r="M56" s="3" t="s">
        <v>250</v>
      </c>
      <c r="N56" s="3">
        <v>0.30000001192092896</v>
      </c>
      <c r="O56" s="3">
        <v>10</v>
      </c>
      <c r="P56" s="3"/>
      <c r="Q56" s="3"/>
      <c r="R56" s="3"/>
      <c r="S56" s="3" t="b">
        <v>1</v>
      </c>
      <c r="T56" s="3">
        <v>1</v>
      </c>
      <c r="U56" s="3">
        <v>4</v>
      </c>
      <c r="V56" s="3">
        <v>1</v>
      </c>
      <c r="W56" s="3">
        <v>0</v>
      </c>
      <c r="X56" s="3">
        <v>2</v>
      </c>
      <c r="Y56" s="3">
        <v>4</v>
      </c>
      <c r="Z56" s="3" t="s">
        <v>54</v>
      </c>
      <c r="AA56" s="3">
        <v>4</v>
      </c>
      <c r="AB56" s="3">
        <v>1</v>
      </c>
      <c r="AC56" s="3">
        <v>1</v>
      </c>
      <c r="AD56" s="3">
        <v>0</v>
      </c>
      <c r="AE56" s="3">
        <v>2</v>
      </c>
      <c r="AF56" s="3">
        <v>4</v>
      </c>
      <c r="AG56"/>
      <c r="AH56"/>
      <c r="AI56"/>
      <c r="AJ56"/>
      <c r="AK56"/>
      <c r="AL56"/>
    </row>
    <row r="57" spans="1:38" x14ac:dyDescent="0.25">
      <c r="A57" s="3" t="s">
        <v>0</v>
      </c>
      <c r="B57" s="3" t="s">
        <v>13</v>
      </c>
      <c r="C57" s="3" t="s">
        <v>128</v>
      </c>
      <c r="D57" s="3" t="s">
        <v>129</v>
      </c>
      <c r="E57" s="3" t="s">
        <v>51</v>
      </c>
      <c r="F57" s="3" t="s">
        <v>78</v>
      </c>
      <c r="G57" s="3">
        <v>36</v>
      </c>
      <c r="H57" s="3" t="s">
        <v>295</v>
      </c>
      <c r="I57" s="3" t="s">
        <v>54</v>
      </c>
      <c r="J57" s="3" t="s">
        <v>297</v>
      </c>
      <c r="K57" s="3" t="s">
        <v>235</v>
      </c>
      <c r="L57" s="3" t="s">
        <v>293</v>
      </c>
      <c r="M57" s="3" t="s">
        <v>250</v>
      </c>
      <c r="N57" s="3">
        <v>2</v>
      </c>
      <c r="O57" s="3">
        <v>40</v>
      </c>
      <c r="P57" s="3">
        <v>15</v>
      </c>
      <c r="Q57" s="3">
        <v>15</v>
      </c>
      <c r="R57" s="3"/>
      <c r="S57" s="3" t="b">
        <v>1</v>
      </c>
      <c r="T57" s="3">
        <v>2</v>
      </c>
      <c r="U57" s="3">
        <v>5</v>
      </c>
      <c r="V57" s="3">
        <v>0</v>
      </c>
      <c r="W57" s="3">
        <v>0</v>
      </c>
      <c r="X57" s="3">
        <v>2</v>
      </c>
      <c r="Y57" s="3">
        <v>5</v>
      </c>
      <c r="Z57" s="3" t="s">
        <v>54</v>
      </c>
      <c r="AA57" s="3">
        <v>5</v>
      </c>
      <c r="AB57" s="3">
        <v>2</v>
      </c>
      <c r="AC57" s="3">
        <v>0</v>
      </c>
      <c r="AD57" s="3">
        <v>0</v>
      </c>
      <c r="AE57" s="3">
        <v>2</v>
      </c>
      <c r="AF57" s="3">
        <v>5</v>
      </c>
      <c r="AG57"/>
      <c r="AH57"/>
      <c r="AI57"/>
      <c r="AJ57"/>
      <c r="AK57"/>
      <c r="AL57"/>
    </row>
    <row r="58" spans="1:38" x14ac:dyDescent="0.25">
      <c r="A58" s="3" t="s">
        <v>0</v>
      </c>
      <c r="B58" s="3" t="s">
        <v>7</v>
      </c>
      <c r="C58" s="3" t="s">
        <v>455</v>
      </c>
      <c r="D58" s="3" t="s">
        <v>456</v>
      </c>
      <c r="E58" s="3" t="s">
        <v>51</v>
      </c>
      <c r="F58" s="3" t="s">
        <v>52</v>
      </c>
      <c r="G58" s="3">
        <v>23</v>
      </c>
      <c r="H58" s="3" t="s">
        <v>2009</v>
      </c>
      <c r="I58" s="3" t="s">
        <v>250</v>
      </c>
      <c r="J58" s="3" t="s">
        <v>294</v>
      </c>
      <c r="K58" s="3" t="s">
        <v>57</v>
      </c>
      <c r="L58" s="3" t="s">
        <v>293</v>
      </c>
      <c r="M58" s="3" t="s">
        <v>250</v>
      </c>
      <c r="N58" s="3">
        <v>0.60000002384185791</v>
      </c>
      <c r="O58" s="3">
        <v>20</v>
      </c>
      <c r="P58" s="3">
        <v>6</v>
      </c>
      <c r="Q58" s="3"/>
      <c r="R58" s="3"/>
      <c r="S58" s="3" t="b">
        <v>1</v>
      </c>
      <c r="T58" s="3">
        <v>1</v>
      </c>
      <c r="U58" s="3">
        <v>2</v>
      </c>
      <c r="V58" s="3">
        <v>0</v>
      </c>
      <c r="W58" s="3">
        <v>0</v>
      </c>
      <c r="X58" s="3">
        <v>1</v>
      </c>
      <c r="Y58" s="3">
        <v>2</v>
      </c>
      <c r="Z58" s="3" t="s">
        <v>54</v>
      </c>
      <c r="AA58" s="3">
        <v>2</v>
      </c>
      <c r="AB58" s="3">
        <v>1</v>
      </c>
      <c r="AC58" s="3">
        <v>0</v>
      </c>
      <c r="AD58" s="3">
        <v>0</v>
      </c>
      <c r="AE58" s="3">
        <v>1</v>
      </c>
      <c r="AF58" s="3">
        <v>2</v>
      </c>
      <c r="AG58"/>
      <c r="AH58"/>
      <c r="AI58"/>
      <c r="AJ58"/>
      <c r="AK58"/>
      <c r="AL58"/>
    </row>
    <row r="59" spans="1:38" x14ac:dyDescent="0.25">
      <c r="A59" s="3" t="s">
        <v>0</v>
      </c>
      <c r="B59" s="3" t="s">
        <v>4</v>
      </c>
      <c r="C59" s="3" t="s">
        <v>55</v>
      </c>
      <c r="D59" s="3" t="s">
        <v>56</v>
      </c>
      <c r="E59" s="3" t="s">
        <v>51</v>
      </c>
      <c r="F59" s="3" t="s">
        <v>52</v>
      </c>
      <c r="G59" s="3">
        <v>57</v>
      </c>
      <c r="H59" s="3" t="s">
        <v>2009</v>
      </c>
      <c r="I59" s="3" t="s">
        <v>250</v>
      </c>
      <c r="J59" s="3" t="s">
        <v>292</v>
      </c>
      <c r="K59" s="3" t="s">
        <v>53</v>
      </c>
      <c r="L59" s="3" t="s">
        <v>293</v>
      </c>
      <c r="M59" s="3" t="s">
        <v>250</v>
      </c>
      <c r="N59" s="3">
        <v>0.40000000596046448</v>
      </c>
      <c r="O59" s="3"/>
      <c r="P59" s="3">
        <v>20</v>
      </c>
      <c r="Q59" s="3"/>
      <c r="R59" s="3"/>
      <c r="S59" s="3" t="b">
        <v>1</v>
      </c>
      <c r="T59" s="3">
        <v>3</v>
      </c>
      <c r="U59" s="3">
        <v>4</v>
      </c>
      <c r="V59" s="3">
        <v>0</v>
      </c>
      <c r="W59" s="3">
        <v>0</v>
      </c>
      <c r="X59" s="3">
        <v>3</v>
      </c>
      <c r="Y59" s="3">
        <v>4</v>
      </c>
      <c r="Z59" s="3" t="s">
        <v>54</v>
      </c>
      <c r="AA59" s="3">
        <v>4</v>
      </c>
      <c r="AB59" s="3">
        <v>3</v>
      </c>
      <c r="AC59" s="3">
        <v>0</v>
      </c>
      <c r="AD59" s="3">
        <v>0</v>
      </c>
      <c r="AE59" s="3">
        <v>3</v>
      </c>
      <c r="AF59" s="3">
        <v>4</v>
      </c>
      <c r="AG59"/>
      <c r="AH59"/>
      <c r="AI59"/>
      <c r="AJ59"/>
      <c r="AK59"/>
      <c r="AL59"/>
    </row>
    <row r="60" spans="1:38" x14ac:dyDescent="0.25">
      <c r="A60" s="3" t="s">
        <v>0</v>
      </c>
      <c r="B60" s="3" t="s">
        <v>4</v>
      </c>
      <c r="C60" s="3" t="s">
        <v>106</v>
      </c>
      <c r="D60" s="3" t="s">
        <v>107</v>
      </c>
      <c r="E60" s="3" t="s">
        <v>51</v>
      </c>
      <c r="F60" s="3" t="s">
        <v>52</v>
      </c>
      <c r="G60" s="3">
        <v>43</v>
      </c>
      <c r="H60" s="3" t="s">
        <v>295</v>
      </c>
      <c r="I60" s="3" t="s">
        <v>250</v>
      </c>
      <c r="J60" s="3" t="s">
        <v>294</v>
      </c>
      <c r="K60" s="3" t="s">
        <v>57</v>
      </c>
      <c r="L60" s="3" t="s">
        <v>293</v>
      </c>
      <c r="M60" s="3" t="s">
        <v>250</v>
      </c>
      <c r="N60" s="3">
        <v>2</v>
      </c>
      <c r="O60" s="3"/>
      <c r="P60" s="3"/>
      <c r="Q60" s="3"/>
      <c r="R60" s="3"/>
      <c r="S60" s="3" t="b">
        <v>1</v>
      </c>
      <c r="T60" s="3">
        <v>3</v>
      </c>
      <c r="U60" s="3">
        <v>2</v>
      </c>
      <c r="V60" s="3">
        <v>0</v>
      </c>
      <c r="W60" s="3">
        <v>0</v>
      </c>
      <c r="X60" s="3">
        <v>3</v>
      </c>
      <c r="Y60" s="3">
        <v>2</v>
      </c>
      <c r="Z60" s="3" t="s">
        <v>54</v>
      </c>
      <c r="AA60" s="3">
        <v>2</v>
      </c>
      <c r="AB60" s="3">
        <v>3</v>
      </c>
      <c r="AC60" s="3">
        <v>0</v>
      </c>
      <c r="AD60" s="3">
        <v>0</v>
      </c>
      <c r="AE60" s="3">
        <v>3</v>
      </c>
      <c r="AF60" s="3">
        <v>2</v>
      </c>
      <c r="AG60"/>
      <c r="AH60"/>
      <c r="AI60"/>
      <c r="AJ60"/>
      <c r="AK60"/>
      <c r="AL60"/>
    </row>
    <row r="61" spans="1:38" x14ac:dyDescent="0.25">
      <c r="A61" s="3" t="s">
        <v>0</v>
      </c>
      <c r="B61" s="3" t="s">
        <v>5</v>
      </c>
      <c r="C61" s="3" t="s">
        <v>208</v>
      </c>
      <c r="D61" s="3" t="s">
        <v>209</v>
      </c>
      <c r="E61" s="3" t="s">
        <v>51</v>
      </c>
      <c r="F61" s="3" t="s">
        <v>52</v>
      </c>
      <c r="G61" s="3">
        <v>88</v>
      </c>
      <c r="H61" s="3" t="s">
        <v>2009</v>
      </c>
      <c r="I61" s="3" t="s">
        <v>54</v>
      </c>
      <c r="J61" s="3" t="s">
        <v>294</v>
      </c>
      <c r="K61" s="3" t="s">
        <v>57</v>
      </c>
      <c r="L61" s="3" t="s">
        <v>293</v>
      </c>
      <c r="M61" s="3" t="s">
        <v>250</v>
      </c>
      <c r="N61" s="3">
        <v>0.125</v>
      </c>
      <c r="O61" s="3">
        <v>2</v>
      </c>
      <c r="P61" s="3"/>
      <c r="Q61" s="3"/>
      <c r="R61" s="3"/>
      <c r="S61" s="3" t="b">
        <v>1</v>
      </c>
      <c r="T61" s="3">
        <v>3</v>
      </c>
      <c r="U61" s="3">
        <v>2</v>
      </c>
      <c r="V61" s="3">
        <v>0</v>
      </c>
      <c r="W61" s="3">
        <v>0</v>
      </c>
      <c r="X61" s="3">
        <v>3</v>
      </c>
      <c r="Y61" s="3">
        <v>2</v>
      </c>
      <c r="Z61" s="3" t="s">
        <v>54</v>
      </c>
      <c r="AA61" s="3">
        <v>2</v>
      </c>
      <c r="AB61" s="3">
        <v>3</v>
      </c>
      <c r="AC61" s="3">
        <v>0</v>
      </c>
      <c r="AD61" s="3">
        <v>0</v>
      </c>
      <c r="AE61" s="3">
        <v>3</v>
      </c>
      <c r="AF61" s="3">
        <v>2</v>
      </c>
      <c r="AG61"/>
      <c r="AH61"/>
      <c r="AI61"/>
      <c r="AJ61"/>
      <c r="AK61"/>
      <c r="AL61"/>
    </row>
    <row r="62" spans="1:38" x14ac:dyDescent="0.25">
      <c r="A62" s="3" t="s">
        <v>0</v>
      </c>
      <c r="B62" s="3" t="s">
        <v>6</v>
      </c>
      <c r="C62" s="3" t="s">
        <v>228</v>
      </c>
      <c r="D62" s="3" t="s">
        <v>229</v>
      </c>
      <c r="E62" s="3" t="s">
        <v>51</v>
      </c>
      <c r="F62" s="3" t="s">
        <v>52</v>
      </c>
      <c r="G62" s="3">
        <v>109</v>
      </c>
      <c r="H62" s="3" t="s">
        <v>2009</v>
      </c>
      <c r="I62" s="3" t="s">
        <v>54</v>
      </c>
      <c r="J62" s="3" t="s">
        <v>297</v>
      </c>
      <c r="K62" s="3" t="s">
        <v>235</v>
      </c>
      <c r="L62" s="3" t="s">
        <v>293</v>
      </c>
      <c r="M62" s="3" t="s">
        <v>250</v>
      </c>
      <c r="N62" s="3">
        <v>0.25</v>
      </c>
      <c r="O62" s="3">
        <v>10</v>
      </c>
      <c r="P62" s="3"/>
      <c r="Q62" s="3"/>
      <c r="R62" s="3"/>
      <c r="S62" s="3" t="b">
        <v>1</v>
      </c>
      <c r="T62" s="3">
        <v>3</v>
      </c>
      <c r="U62" s="3"/>
      <c r="V62" s="3">
        <v>5</v>
      </c>
      <c r="W62" s="3">
        <v>2</v>
      </c>
      <c r="X62" s="3">
        <v>8</v>
      </c>
      <c r="Y62" s="3">
        <v>2</v>
      </c>
      <c r="Z62" s="3" t="s">
        <v>54</v>
      </c>
      <c r="AB62" s="3">
        <v>3</v>
      </c>
      <c r="AC62" s="3">
        <v>5</v>
      </c>
      <c r="AD62" s="3">
        <v>2</v>
      </c>
      <c r="AE62" s="3">
        <v>8</v>
      </c>
      <c r="AF62" s="3">
        <v>2</v>
      </c>
      <c r="AG62"/>
      <c r="AH62"/>
      <c r="AI62"/>
      <c r="AJ62"/>
      <c r="AK62"/>
      <c r="AL62"/>
    </row>
    <row r="63" spans="1:38" x14ac:dyDescent="0.25">
      <c r="A63" s="3" t="s">
        <v>0</v>
      </c>
      <c r="B63" s="3" t="s">
        <v>5</v>
      </c>
      <c r="C63" s="3" t="s">
        <v>224</v>
      </c>
      <c r="D63" s="3" t="s">
        <v>225</v>
      </c>
      <c r="E63" s="3" t="s">
        <v>51</v>
      </c>
      <c r="F63" s="3" t="s">
        <v>78</v>
      </c>
      <c r="G63" s="3">
        <v>18</v>
      </c>
      <c r="H63" s="3" t="s">
        <v>2009</v>
      </c>
      <c r="I63" s="3" t="s">
        <v>54</v>
      </c>
      <c r="J63" s="3" t="s">
        <v>297</v>
      </c>
      <c r="K63" s="3" t="s">
        <v>235</v>
      </c>
      <c r="L63" s="3" t="s">
        <v>293</v>
      </c>
      <c r="M63" s="3" t="s">
        <v>250</v>
      </c>
      <c r="N63" s="3">
        <v>0.75</v>
      </c>
      <c r="O63" s="3">
        <v>20</v>
      </c>
      <c r="P63" s="3"/>
      <c r="Q63" s="3"/>
      <c r="R63" s="3"/>
      <c r="S63" s="3" t="b">
        <v>1</v>
      </c>
      <c r="T63" s="3">
        <v>3</v>
      </c>
      <c r="U63" s="3">
        <v>4</v>
      </c>
      <c r="V63" s="3">
        <v>0</v>
      </c>
      <c r="W63" s="3">
        <v>0</v>
      </c>
      <c r="X63" s="3">
        <v>3</v>
      </c>
      <c r="Y63" s="3">
        <v>4</v>
      </c>
      <c r="Z63" s="3" t="s">
        <v>54</v>
      </c>
      <c r="AA63" s="3">
        <v>4</v>
      </c>
      <c r="AB63" s="3">
        <v>3</v>
      </c>
      <c r="AC63" s="3">
        <v>0</v>
      </c>
      <c r="AD63" s="3">
        <v>0</v>
      </c>
      <c r="AE63" s="3">
        <v>3</v>
      </c>
      <c r="AF63" s="3">
        <v>4</v>
      </c>
      <c r="AG63"/>
      <c r="AH63"/>
      <c r="AI63"/>
      <c r="AJ63"/>
      <c r="AK63"/>
      <c r="AL63"/>
    </row>
    <row r="64" spans="1:38" x14ac:dyDescent="0.25">
      <c r="A64" s="3" t="s">
        <v>0</v>
      </c>
      <c r="B64" s="3" t="s">
        <v>4</v>
      </c>
      <c r="C64" s="3" t="s">
        <v>204</v>
      </c>
      <c r="D64" s="3" t="s">
        <v>205</v>
      </c>
      <c r="E64" s="3" t="s">
        <v>51</v>
      </c>
      <c r="F64" s="3" t="s">
        <v>52</v>
      </c>
      <c r="G64" s="3">
        <v>22</v>
      </c>
      <c r="H64" s="3" t="s">
        <v>295</v>
      </c>
      <c r="I64" s="3" t="s">
        <v>250</v>
      </c>
      <c r="J64" s="3" t="s">
        <v>294</v>
      </c>
      <c r="K64" s="3" t="s">
        <v>57</v>
      </c>
      <c r="L64" s="3" t="s">
        <v>293</v>
      </c>
      <c r="M64" s="3" t="s">
        <v>250</v>
      </c>
      <c r="N64" s="3">
        <v>0.25</v>
      </c>
      <c r="O64" s="3">
        <v>3</v>
      </c>
      <c r="P64" s="3"/>
      <c r="Q64" s="3"/>
      <c r="R64" s="3"/>
      <c r="S64" s="3" t="b">
        <v>1</v>
      </c>
      <c r="T64" s="3">
        <v>1</v>
      </c>
      <c r="U64" s="3">
        <v>4</v>
      </c>
      <c r="V64" s="3">
        <v>0</v>
      </c>
      <c r="W64" s="3">
        <v>0</v>
      </c>
      <c r="X64" s="3">
        <v>1</v>
      </c>
      <c r="Y64" s="3">
        <v>4</v>
      </c>
      <c r="Z64" s="3" t="s">
        <v>54</v>
      </c>
      <c r="AA64" s="3">
        <v>4</v>
      </c>
      <c r="AB64" s="3">
        <v>1</v>
      </c>
      <c r="AC64" s="3">
        <v>0</v>
      </c>
      <c r="AD64" s="3">
        <v>0</v>
      </c>
      <c r="AE64" s="3">
        <v>1</v>
      </c>
      <c r="AF64" s="3">
        <v>4</v>
      </c>
      <c r="AG64"/>
      <c r="AH64"/>
      <c r="AI64"/>
      <c r="AJ64"/>
      <c r="AK64"/>
      <c r="AL64"/>
    </row>
    <row r="65" spans="1:38" x14ac:dyDescent="0.25">
      <c r="A65" s="3" t="s">
        <v>0</v>
      </c>
      <c r="B65" s="3" t="s">
        <v>9</v>
      </c>
      <c r="C65" s="3" t="s">
        <v>160</v>
      </c>
      <c r="D65" s="3" t="s">
        <v>161</v>
      </c>
      <c r="E65" s="3" t="s">
        <v>162</v>
      </c>
      <c r="F65" s="3" t="s">
        <v>78</v>
      </c>
      <c r="G65" s="3">
        <v>545</v>
      </c>
      <c r="H65" s="3" t="s">
        <v>2009</v>
      </c>
      <c r="I65" s="3" t="s">
        <v>54</v>
      </c>
      <c r="J65" s="3" t="s">
        <v>292</v>
      </c>
      <c r="K65" s="3" t="s">
        <v>53</v>
      </c>
      <c r="L65" s="3" t="s">
        <v>293</v>
      </c>
      <c r="M65" s="3" t="s">
        <v>250</v>
      </c>
      <c r="N65" s="3">
        <v>0.20000000298023224</v>
      </c>
      <c r="O65" s="3">
        <v>15</v>
      </c>
      <c r="P65" s="3">
        <v>5</v>
      </c>
      <c r="Q65" s="3">
        <v>5</v>
      </c>
      <c r="R65" s="3"/>
      <c r="S65" s="3" t="b">
        <v>1</v>
      </c>
      <c r="T65" s="3">
        <v>1</v>
      </c>
      <c r="U65" s="3">
        <v>2</v>
      </c>
      <c r="V65" s="3">
        <v>0</v>
      </c>
      <c r="W65" s="3">
        <v>0</v>
      </c>
      <c r="X65" s="3">
        <v>1</v>
      </c>
      <c r="Y65" s="3">
        <v>2</v>
      </c>
      <c r="Z65" s="3" t="s">
        <v>54</v>
      </c>
      <c r="AA65" s="3">
        <v>2</v>
      </c>
      <c r="AB65" s="3">
        <v>1</v>
      </c>
      <c r="AC65" s="3">
        <v>0</v>
      </c>
      <c r="AD65" s="3">
        <v>0</v>
      </c>
      <c r="AE65" s="3">
        <v>1</v>
      </c>
      <c r="AF65" s="3">
        <v>2</v>
      </c>
      <c r="AG65"/>
      <c r="AH65"/>
      <c r="AI65"/>
      <c r="AJ65"/>
      <c r="AK65"/>
      <c r="AL65"/>
    </row>
    <row r="66" spans="1:38" x14ac:dyDescent="0.25">
      <c r="A66" s="3" t="s">
        <v>3</v>
      </c>
      <c r="B66" s="3" t="s">
        <v>14</v>
      </c>
      <c r="C66" s="3" t="s">
        <v>495</v>
      </c>
      <c r="D66" s="3" t="s">
        <v>496</v>
      </c>
      <c r="E66" s="3" t="s">
        <v>51</v>
      </c>
      <c r="F66" s="3" t="s">
        <v>52</v>
      </c>
      <c r="G66" s="3">
        <v>126</v>
      </c>
      <c r="H66" s="3" t="s">
        <v>2009</v>
      </c>
      <c r="I66" s="3" t="s">
        <v>54</v>
      </c>
      <c r="J66" s="3" t="s">
        <v>292</v>
      </c>
      <c r="K66" s="3" t="s">
        <v>53</v>
      </c>
      <c r="L66" s="3" t="s">
        <v>293</v>
      </c>
      <c r="M66" s="3" t="s">
        <v>250</v>
      </c>
      <c r="N66" s="3">
        <v>0</v>
      </c>
      <c r="O66" s="3"/>
      <c r="P66" s="3"/>
      <c r="Q66" s="3"/>
      <c r="R66" s="3"/>
      <c r="S66" s="3" t="b">
        <v>1</v>
      </c>
      <c r="T66" s="3">
        <v>2</v>
      </c>
      <c r="U66" s="3">
        <v>3</v>
      </c>
      <c r="V66" s="3">
        <v>0</v>
      </c>
      <c r="W66" s="3">
        <v>0</v>
      </c>
      <c r="X66" s="3">
        <v>2</v>
      </c>
      <c r="Y66" s="3">
        <v>3</v>
      </c>
      <c r="Z66" s="3" t="s">
        <v>54</v>
      </c>
      <c r="AA66" s="3">
        <v>3</v>
      </c>
      <c r="AB66" s="3">
        <v>2</v>
      </c>
      <c r="AC66" s="3">
        <v>0</v>
      </c>
      <c r="AD66" s="3">
        <v>0</v>
      </c>
      <c r="AE66" s="3">
        <v>2</v>
      </c>
      <c r="AF66" s="3">
        <v>3</v>
      </c>
      <c r="AG66"/>
      <c r="AH66"/>
      <c r="AI66"/>
      <c r="AJ66"/>
      <c r="AK66"/>
      <c r="AL66"/>
    </row>
    <row r="67" spans="1:38" x14ac:dyDescent="0.25">
      <c r="A67" s="3" t="s">
        <v>0</v>
      </c>
      <c r="B67" s="3" t="s">
        <v>5</v>
      </c>
      <c r="C67" s="3" t="s">
        <v>433</v>
      </c>
      <c r="D67" s="3" t="s">
        <v>434</v>
      </c>
      <c r="E67" s="3" t="s">
        <v>162</v>
      </c>
      <c r="F67" s="3" t="s">
        <v>78</v>
      </c>
      <c r="G67" s="3">
        <v>155</v>
      </c>
      <c r="H67" s="3" t="s">
        <v>2009</v>
      </c>
      <c r="I67" s="3" t="s">
        <v>54</v>
      </c>
      <c r="J67" s="3" t="s">
        <v>292</v>
      </c>
      <c r="K67" s="3" t="s">
        <v>53</v>
      </c>
      <c r="L67" s="3" t="s">
        <v>293</v>
      </c>
      <c r="M67" s="3" t="s">
        <v>250</v>
      </c>
      <c r="N67" s="3">
        <v>14</v>
      </c>
      <c r="O67" s="3">
        <v>180</v>
      </c>
      <c r="P67" s="3">
        <v>50</v>
      </c>
      <c r="Q67" s="3"/>
      <c r="R67" s="3"/>
      <c r="S67" s="3" t="b">
        <v>1</v>
      </c>
      <c r="T67" s="3">
        <v>1</v>
      </c>
      <c r="U67" s="3">
        <v>5</v>
      </c>
      <c r="V67" s="3">
        <v>0</v>
      </c>
      <c r="W67" s="3">
        <v>0</v>
      </c>
      <c r="X67" s="3">
        <v>1</v>
      </c>
      <c r="Y67" s="3">
        <v>5</v>
      </c>
      <c r="Z67" s="3" t="s">
        <v>54</v>
      </c>
      <c r="AA67" s="3">
        <v>5</v>
      </c>
      <c r="AB67" s="3">
        <v>1</v>
      </c>
      <c r="AC67" s="3">
        <v>0</v>
      </c>
      <c r="AD67" s="3">
        <v>0</v>
      </c>
      <c r="AE67" s="3">
        <v>1</v>
      </c>
      <c r="AF67" s="3">
        <v>5</v>
      </c>
      <c r="AG67"/>
      <c r="AH67"/>
      <c r="AI67"/>
      <c r="AJ67"/>
      <c r="AK67"/>
      <c r="AL67"/>
    </row>
    <row r="68" spans="1:38" x14ac:dyDescent="0.25">
      <c r="A68" s="3" t="s">
        <v>0</v>
      </c>
      <c r="B68" s="3" t="s">
        <v>7</v>
      </c>
      <c r="C68" s="3" t="s">
        <v>63</v>
      </c>
      <c r="D68" s="3" t="s">
        <v>64</v>
      </c>
      <c r="E68" s="3" t="s">
        <v>51</v>
      </c>
      <c r="F68" s="3" t="s">
        <v>52</v>
      </c>
      <c r="G68" s="3">
        <v>43</v>
      </c>
      <c r="H68" s="3" t="s">
        <v>2009</v>
      </c>
      <c r="I68" s="3" t="s">
        <v>54</v>
      </c>
      <c r="J68" s="3" t="s">
        <v>292</v>
      </c>
      <c r="K68" s="3" t="s">
        <v>53</v>
      </c>
      <c r="L68" s="3" t="s">
        <v>293</v>
      </c>
      <c r="M68" s="3" t="s">
        <v>54</v>
      </c>
      <c r="N68" s="3">
        <v>1</v>
      </c>
      <c r="O68" s="3">
        <v>10</v>
      </c>
      <c r="P68" s="3">
        <v>5</v>
      </c>
      <c r="Q68" s="3"/>
      <c r="R68" s="3"/>
      <c r="S68" s="3" t="b">
        <v>1</v>
      </c>
      <c r="T68" s="3">
        <v>0</v>
      </c>
      <c r="U68" s="3">
        <v>1</v>
      </c>
      <c r="V68" s="3">
        <v>1</v>
      </c>
      <c r="W68" s="3">
        <v>0</v>
      </c>
      <c r="X68" s="3">
        <v>1</v>
      </c>
      <c r="Y68" s="3">
        <v>1</v>
      </c>
      <c r="Z68" s="3" t="s">
        <v>54</v>
      </c>
      <c r="AA68" s="3">
        <v>1</v>
      </c>
      <c r="AB68" s="3">
        <v>0</v>
      </c>
      <c r="AC68" s="3">
        <v>1</v>
      </c>
      <c r="AD68" s="3">
        <v>0</v>
      </c>
      <c r="AE68" s="3">
        <v>1</v>
      </c>
      <c r="AF68" s="3">
        <v>1</v>
      </c>
      <c r="AG68"/>
      <c r="AH68"/>
      <c r="AI68"/>
      <c r="AJ68"/>
      <c r="AK68"/>
      <c r="AL68"/>
    </row>
    <row r="69" spans="1:38" x14ac:dyDescent="0.25">
      <c r="A69" s="3" t="s">
        <v>0</v>
      </c>
      <c r="B69" s="3" t="s">
        <v>5</v>
      </c>
      <c r="C69" s="3" t="s">
        <v>537</v>
      </c>
      <c r="D69" s="3" t="s">
        <v>538</v>
      </c>
      <c r="E69" s="3" t="s">
        <v>162</v>
      </c>
      <c r="F69" s="3" t="s">
        <v>1968</v>
      </c>
      <c r="G69" s="3">
        <v>191</v>
      </c>
      <c r="H69" s="3" t="s">
        <v>2009</v>
      </c>
      <c r="I69" s="3" t="s">
        <v>250</v>
      </c>
      <c r="J69" s="3" t="s">
        <v>292</v>
      </c>
      <c r="K69" s="3" t="s">
        <v>53</v>
      </c>
      <c r="L69" s="3" t="s">
        <v>293</v>
      </c>
      <c r="M69" s="3" t="s">
        <v>250</v>
      </c>
      <c r="N69" s="3">
        <v>15</v>
      </c>
      <c r="O69" s="3"/>
      <c r="P69" s="3">
        <v>45</v>
      </c>
      <c r="Q69" s="3">
        <v>30</v>
      </c>
      <c r="R69" s="3"/>
      <c r="S69" s="3" t="b">
        <v>1</v>
      </c>
      <c r="T69" s="3">
        <v>2</v>
      </c>
      <c r="U69" s="3">
        <v>2</v>
      </c>
      <c r="V69" s="3">
        <v>0</v>
      </c>
      <c r="W69" s="3">
        <v>0</v>
      </c>
      <c r="X69" s="3">
        <v>2</v>
      </c>
      <c r="Y69" s="3">
        <v>2</v>
      </c>
      <c r="Z69" s="3" t="s">
        <v>54</v>
      </c>
      <c r="AA69" s="3">
        <v>2</v>
      </c>
      <c r="AB69" s="3">
        <v>2</v>
      </c>
      <c r="AC69" s="3">
        <v>0</v>
      </c>
      <c r="AD69" s="3">
        <v>0</v>
      </c>
      <c r="AE69" s="3">
        <v>2</v>
      </c>
      <c r="AF69" s="3">
        <v>2</v>
      </c>
      <c r="AG69"/>
      <c r="AH69"/>
      <c r="AI69"/>
      <c r="AJ69"/>
      <c r="AK69"/>
      <c r="AL69"/>
    </row>
    <row r="70" spans="1:38" x14ac:dyDescent="0.25">
      <c r="A70" s="3" t="s">
        <v>0</v>
      </c>
      <c r="B70" s="3" t="s">
        <v>5</v>
      </c>
      <c r="C70" s="3" t="s">
        <v>540</v>
      </c>
      <c r="D70" s="3" t="s">
        <v>541</v>
      </c>
      <c r="E70" s="3" t="s">
        <v>162</v>
      </c>
      <c r="F70" s="3" t="s">
        <v>1968</v>
      </c>
      <c r="G70" s="3">
        <v>680</v>
      </c>
      <c r="H70" s="3" t="s">
        <v>2009</v>
      </c>
      <c r="I70" s="3" t="s">
        <v>54</v>
      </c>
      <c r="J70" s="3" t="s">
        <v>292</v>
      </c>
      <c r="K70" s="3" t="s">
        <v>53</v>
      </c>
      <c r="L70" s="3" t="s">
        <v>293</v>
      </c>
      <c r="M70" s="3" t="s">
        <v>250</v>
      </c>
      <c r="N70" s="3">
        <v>32</v>
      </c>
      <c r="O70" s="3"/>
      <c r="P70" s="3">
        <v>120</v>
      </c>
      <c r="Q70" s="3"/>
      <c r="R70" s="3"/>
      <c r="S70" s="3" t="b">
        <v>1</v>
      </c>
      <c r="T70" s="3">
        <v>2</v>
      </c>
      <c r="U70" s="3">
        <v>4</v>
      </c>
      <c r="V70" s="3">
        <v>0</v>
      </c>
      <c r="W70" s="3">
        <v>0</v>
      </c>
      <c r="X70" s="3">
        <v>2</v>
      </c>
      <c r="Y70" s="3">
        <v>4</v>
      </c>
      <c r="Z70" s="3" t="s">
        <v>54</v>
      </c>
      <c r="AA70" s="3">
        <v>4</v>
      </c>
      <c r="AB70" s="3">
        <v>2</v>
      </c>
      <c r="AC70" s="3">
        <v>0</v>
      </c>
      <c r="AD70" s="3">
        <v>0</v>
      </c>
      <c r="AE70" s="3">
        <v>2</v>
      </c>
      <c r="AF70" s="3">
        <v>4</v>
      </c>
      <c r="AG70"/>
      <c r="AH70"/>
      <c r="AI70"/>
      <c r="AJ70"/>
      <c r="AK70"/>
      <c r="AL70"/>
    </row>
    <row r="71" spans="1:38" x14ac:dyDescent="0.25">
      <c r="A71" s="3" t="s">
        <v>0</v>
      </c>
      <c r="B71" s="3" t="s">
        <v>6</v>
      </c>
      <c r="C71" s="3" t="s">
        <v>527</v>
      </c>
      <c r="D71" s="3" t="s">
        <v>528</v>
      </c>
      <c r="E71" s="3" t="s">
        <v>162</v>
      </c>
      <c r="F71" s="3" t="s">
        <v>1968</v>
      </c>
      <c r="G71" s="3">
        <v>154</v>
      </c>
      <c r="H71" s="3" t="s">
        <v>2009</v>
      </c>
      <c r="I71" s="3" t="s">
        <v>250</v>
      </c>
      <c r="J71" s="3" t="s">
        <v>292</v>
      </c>
      <c r="K71" s="3" t="s">
        <v>53</v>
      </c>
      <c r="L71" s="3" t="s">
        <v>293</v>
      </c>
      <c r="M71" s="3" t="s">
        <v>250</v>
      </c>
      <c r="N71" s="3">
        <v>25</v>
      </c>
      <c r="O71" s="3"/>
      <c r="P71" s="3">
        <v>80</v>
      </c>
      <c r="Q71" s="3"/>
      <c r="R71" s="3"/>
      <c r="S71" s="3" t="b">
        <v>1</v>
      </c>
      <c r="T71" s="3">
        <v>4</v>
      </c>
      <c r="U71" s="3">
        <v>4</v>
      </c>
      <c r="V71" s="3">
        <v>0</v>
      </c>
      <c r="W71" s="3">
        <v>0</v>
      </c>
      <c r="X71" s="3">
        <v>4</v>
      </c>
      <c r="Y71" s="3">
        <v>4</v>
      </c>
      <c r="Z71" s="3" t="s">
        <v>54</v>
      </c>
      <c r="AA71" s="3">
        <v>4</v>
      </c>
      <c r="AB71" s="3">
        <v>4</v>
      </c>
      <c r="AC71" s="3">
        <v>0</v>
      </c>
      <c r="AD71" s="3">
        <v>0</v>
      </c>
      <c r="AE71" s="3">
        <v>4</v>
      </c>
      <c r="AF71" s="3">
        <v>4</v>
      </c>
      <c r="AG71"/>
      <c r="AH71"/>
      <c r="AI71"/>
      <c r="AJ71"/>
      <c r="AK71"/>
      <c r="AL71"/>
    </row>
    <row r="72" spans="1:38" x14ac:dyDescent="0.25">
      <c r="A72" s="3" t="s">
        <v>0</v>
      </c>
      <c r="B72" s="3" t="s">
        <v>10</v>
      </c>
      <c r="C72" s="3" t="s">
        <v>92</v>
      </c>
      <c r="D72" s="3" t="s">
        <v>93</v>
      </c>
      <c r="E72" s="3" t="s">
        <v>51</v>
      </c>
      <c r="F72" s="3" t="s">
        <v>52</v>
      </c>
      <c r="G72" s="3">
        <v>83</v>
      </c>
      <c r="H72" s="3" t="s">
        <v>295</v>
      </c>
      <c r="I72" s="3" t="s">
        <v>250</v>
      </c>
      <c r="J72" s="3" t="s">
        <v>294</v>
      </c>
      <c r="K72" s="3" t="s">
        <v>57</v>
      </c>
      <c r="L72" s="3" t="s">
        <v>293</v>
      </c>
      <c r="M72" s="3" t="s">
        <v>54</v>
      </c>
      <c r="N72" s="3">
        <v>1</v>
      </c>
      <c r="O72" s="3">
        <v>20</v>
      </c>
      <c r="P72" s="3">
        <v>10</v>
      </c>
      <c r="Q72" s="3">
        <v>5</v>
      </c>
      <c r="R72" s="3"/>
      <c r="S72" s="3" t="b">
        <v>1</v>
      </c>
      <c r="T72" s="3">
        <v>4</v>
      </c>
      <c r="U72" s="3">
        <v>3</v>
      </c>
      <c r="V72" s="3">
        <v>0</v>
      </c>
      <c r="W72" s="3">
        <v>0</v>
      </c>
      <c r="X72" s="3">
        <v>4</v>
      </c>
      <c r="Y72" s="3">
        <v>3</v>
      </c>
      <c r="Z72" s="3" t="s">
        <v>54</v>
      </c>
      <c r="AA72" s="3">
        <v>3</v>
      </c>
      <c r="AB72" s="3">
        <v>4</v>
      </c>
      <c r="AC72" s="3">
        <v>0</v>
      </c>
      <c r="AD72" s="3">
        <v>0</v>
      </c>
      <c r="AE72" s="3">
        <v>4</v>
      </c>
      <c r="AF72" s="3">
        <v>3</v>
      </c>
      <c r="AG72"/>
      <c r="AH72"/>
      <c r="AI72"/>
      <c r="AJ72"/>
      <c r="AK72"/>
      <c r="AL72"/>
    </row>
    <row r="73" spans="1:38" x14ac:dyDescent="0.25">
      <c r="A73" s="3" t="s">
        <v>0</v>
      </c>
      <c r="B73" s="3" t="s">
        <v>5</v>
      </c>
      <c r="C73" s="3" t="s">
        <v>535</v>
      </c>
      <c r="D73" s="3" t="s">
        <v>536</v>
      </c>
      <c r="E73" s="3" t="s">
        <v>162</v>
      </c>
      <c r="F73" s="3" t="s">
        <v>1968</v>
      </c>
      <c r="G73" s="3">
        <v>136</v>
      </c>
      <c r="H73" s="3" t="s">
        <v>2009</v>
      </c>
      <c r="I73" s="3" t="s">
        <v>54</v>
      </c>
      <c r="J73" s="3" t="s">
        <v>294</v>
      </c>
      <c r="K73" s="3" t="s">
        <v>57</v>
      </c>
      <c r="L73" s="3" t="s">
        <v>293</v>
      </c>
      <c r="M73" s="3" t="s">
        <v>250</v>
      </c>
      <c r="N73" s="3">
        <v>60</v>
      </c>
      <c r="O73" s="3"/>
      <c r="P73" s="3">
        <v>150</v>
      </c>
      <c r="Q73" s="3"/>
      <c r="R73" s="3"/>
      <c r="S73" s="3" t="b">
        <v>1</v>
      </c>
      <c r="T73" s="3">
        <v>4</v>
      </c>
      <c r="U73" s="3">
        <v>4</v>
      </c>
      <c r="V73" s="3">
        <v>0</v>
      </c>
      <c r="W73" s="3">
        <v>0</v>
      </c>
      <c r="X73" s="3">
        <v>4</v>
      </c>
      <c r="Y73" s="3">
        <v>4</v>
      </c>
      <c r="Z73" s="3" t="s">
        <v>54</v>
      </c>
      <c r="AA73" s="3">
        <v>4</v>
      </c>
      <c r="AB73" s="3">
        <v>4</v>
      </c>
      <c r="AC73" s="3">
        <v>0</v>
      </c>
      <c r="AD73" s="3">
        <v>0</v>
      </c>
      <c r="AE73" s="3">
        <v>4</v>
      </c>
      <c r="AF73" s="3">
        <v>4</v>
      </c>
      <c r="AG73"/>
      <c r="AH73"/>
      <c r="AI73"/>
      <c r="AJ73"/>
      <c r="AK73"/>
      <c r="AL73"/>
    </row>
    <row r="74" spans="1:38" x14ac:dyDescent="0.25">
      <c r="A74" s="3" t="s">
        <v>0</v>
      </c>
      <c r="B74" s="3" t="s">
        <v>9</v>
      </c>
      <c r="C74" s="3" t="s">
        <v>90</v>
      </c>
      <c r="D74" s="3" t="s">
        <v>91</v>
      </c>
      <c r="E74" s="3" t="s">
        <v>51</v>
      </c>
      <c r="F74" s="3" t="s">
        <v>52</v>
      </c>
      <c r="G74" s="3">
        <v>221</v>
      </c>
      <c r="H74" s="3" t="s">
        <v>2009</v>
      </c>
      <c r="I74" s="3" t="s">
        <v>54</v>
      </c>
      <c r="J74" s="3" t="s">
        <v>292</v>
      </c>
      <c r="K74" s="3" t="s">
        <v>53</v>
      </c>
      <c r="L74" s="3" t="s">
        <v>293</v>
      </c>
      <c r="M74" s="3" t="s">
        <v>250</v>
      </c>
      <c r="N74" s="3">
        <v>0</v>
      </c>
      <c r="O74" s="3"/>
      <c r="P74" s="3"/>
      <c r="Q74" s="3"/>
      <c r="R74" s="3"/>
      <c r="S74" s="3" t="b">
        <v>1</v>
      </c>
      <c r="T74" s="3">
        <v>2</v>
      </c>
      <c r="U74" s="3">
        <v>1</v>
      </c>
      <c r="V74" s="3">
        <v>1</v>
      </c>
      <c r="W74" s="3">
        <v>1</v>
      </c>
      <c r="X74" s="3">
        <v>3</v>
      </c>
      <c r="Y74" s="3">
        <v>2</v>
      </c>
      <c r="Z74" s="3" t="s">
        <v>54</v>
      </c>
      <c r="AA74" s="3">
        <v>1</v>
      </c>
      <c r="AB74" s="3">
        <v>2</v>
      </c>
      <c r="AC74" s="3">
        <v>1</v>
      </c>
      <c r="AD74" s="3">
        <v>1</v>
      </c>
      <c r="AE74" s="3">
        <v>3</v>
      </c>
      <c r="AF74" s="3">
        <v>2</v>
      </c>
      <c r="AG74"/>
      <c r="AH74"/>
      <c r="AI74"/>
      <c r="AJ74"/>
      <c r="AK74"/>
      <c r="AL74"/>
    </row>
    <row r="75" spans="1:38" x14ac:dyDescent="0.25">
      <c r="A75" s="3" t="s">
        <v>3</v>
      </c>
      <c r="B75" s="3" t="s">
        <v>14</v>
      </c>
      <c r="C75" s="3" t="s">
        <v>493</v>
      </c>
      <c r="D75" s="3" t="s">
        <v>494</v>
      </c>
      <c r="E75" s="3" t="s">
        <v>51</v>
      </c>
      <c r="F75" s="3" t="s">
        <v>52</v>
      </c>
      <c r="G75" s="3">
        <v>38</v>
      </c>
      <c r="H75" s="3" t="s">
        <v>2009</v>
      </c>
      <c r="I75" s="3" t="s">
        <v>54</v>
      </c>
      <c r="J75" s="3" t="s">
        <v>292</v>
      </c>
      <c r="K75" s="3" t="s">
        <v>53</v>
      </c>
      <c r="L75" s="3" t="s">
        <v>293</v>
      </c>
      <c r="M75" s="3" t="s">
        <v>250</v>
      </c>
      <c r="N75" s="3">
        <v>0</v>
      </c>
      <c r="O75" s="3"/>
      <c r="P75" s="3"/>
      <c r="Q75" s="3">
        <v>15</v>
      </c>
      <c r="R75" s="3"/>
      <c r="S75" s="3" t="b">
        <v>1</v>
      </c>
      <c r="T75" s="3">
        <v>2</v>
      </c>
      <c r="U75" s="3">
        <v>3</v>
      </c>
      <c r="V75" s="3">
        <v>2</v>
      </c>
      <c r="W75" s="3">
        <v>1</v>
      </c>
      <c r="X75" s="3">
        <v>4</v>
      </c>
      <c r="Y75" s="3">
        <v>4</v>
      </c>
      <c r="Z75" s="3" t="s">
        <v>54</v>
      </c>
      <c r="AA75" s="3">
        <v>3</v>
      </c>
      <c r="AB75" s="3">
        <v>2</v>
      </c>
      <c r="AC75" s="3">
        <v>2</v>
      </c>
      <c r="AD75" s="3">
        <v>1</v>
      </c>
      <c r="AE75" s="3">
        <v>4</v>
      </c>
      <c r="AF75" s="3">
        <v>4</v>
      </c>
      <c r="AG75"/>
      <c r="AH75"/>
      <c r="AI75"/>
      <c r="AJ75"/>
      <c r="AK75"/>
      <c r="AL75"/>
    </row>
    <row r="76" spans="1:38" x14ac:dyDescent="0.25">
      <c r="A76" s="3" t="s">
        <v>3</v>
      </c>
      <c r="B76" s="3" t="s">
        <v>17</v>
      </c>
      <c r="C76" s="3" t="s">
        <v>483</v>
      </c>
      <c r="D76" s="3" t="s">
        <v>484</v>
      </c>
      <c r="E76" s="3" t="s">
        <v>51</v>
      </c>
      <c r="F76" s="3" t="s">
        <v>52</v>
      </c>
      <c r="G76" s="3">
        <v>56</v>
      </c>
      <c r="H76" s="3" t="s">
        <v>2009</v>
      </c>
      <c r="I76" s="3" t="s">
        <v>54</v>
      </c>
      <c r="J76" s="3" t="s">
        <v>292</v>
      </c>
      <c r="K76" s="3" t="s">
        <v>53</v>
      </c>
      <c r="L76" s="3" t="s">
        <v>293</v>
      </c>
      <c r="M76" s="3" t="s">
        <v>250</v>
      </c>
      <c r="N76" s="3">
        <v>0</v>
      </c>
      <c r="O76" s="3">
        <v>5</v>
      </c>
      <c r="P76" s="3"/>
      <c r="Q76" s="3"/>
      <c r="R76" s="3"/>
      <c r="S76" s="3" t="b">
        <v>1</v>
      </c>
      <c r="T76" s="3">
        <v>2</v>
      </c>
      <c r="U76" s="3">
        <v>5</v>
      </c>
      <c r="V76" s="3">
        <v>1</v>
      </c>
      <c r="W76" s="3">
        <v>0</v>
      </c>
      <c r="X76" s="3">
        <v>3</v>
      </c>
      <c r="Y76" s="3">
        <v>5</v>
      </c>
      <c r="Z76" s="3" t="s">
        <v>54</v>
      </c>
      <c r="AA76" s="3">
        <v>5</v>
      </c>
      <c r="AB76" s="3">
        <v>2</v>
      </c>
      <c r="AC76" s="3">
        <v>1</v>
      </c>
      <c r="AD76" s="3">
        <v>0</v>
      </c>
      <c r="AE76" s="3">
        <v>3</v>
      </c>
      <c r="AF76" s="3">
        <v>5</v>
      </c>
      <c r="AG76"/>
      <c r="AH76"/>
      <c r="AI76"/>
      <c r="AJ76"/>
      <c r="AK76"/>
      <c r="AL76"/>
    </row>
    <row r="77" spans="1:38" x14ac:dyDescent="0.25">
      <c r="A77" s="3" t="s">
        <v>3</v>
      </c>
      <c r="B77" s="3" t="s">
        <v>15</v>
      </c>
      <c r="C77" s="3" t="s">
        <v>513</v>
      </c>
      <c r="D77" s="3" t="s">
        <v>514</v>
      </c>
      <c r="E77" s="3" t="s">
        <v>51</v>
      </c>
      <c r="F77" s="3" t="s">
        <v>78</v>
      </c>
      <c r="G77" s="3">
        <v>218</v>
      </c>
      <c r="H77" s="3" t="s">
        <v>2009</v>
      </c>
      <c r="I77" s="3" t="s">
        <v>250</v>
      </c>
      <c r="J77" s="3" t="s">
        <v>294</v>
      </c>
      <c r="K77" s="3" t="s">
        <v>57</v>
      </c>
      <c r="L77" s="3" t="s">
        <v>293</v>
      </c>
      <c r="M77" s="3" t="s">
        <v>250</v>
      </c>
      <c r="N77" s="3">
        <v>1</v>
      </c>
      <c r="O77" s="3">
        <v>30</v>
      </c>
      <c r="P77" s="3">
        <v>15</v>
      </c>
      <c r="Q77" s="3"/>
      <c r="R77" s="3"/>
      <c r="S77" s="3" t="b">
        <v>0</v>
      </c>
      <c r="T77" s="3">
        <v>0</v>
      </c>
      <c r="U77" s="3">
        <v>0</v>
      </c>
      <c r="V77" s="3">
        <v>0</v>
      </c>
      <c r="W77" s="3">
        <v>0</v>
      </c>
      <c r="X77" s="3">
        <v>0</v>
      </c>
      <c r="Y77" s="3">
        <v>0</v>
      </c>
      <c r="Z77" s="3" t="s">
        <v>250</v>
      </c>
      <c r="AA77" s="3">
        <v>0</v>
      </c>
      <c r="AB77" s="3">
        <v>0</v>
      </c>
      <c r="AC77" s="3">
        <v>0</v>
      </c>
      <c r="AD77" s="3">
        <v>0</v>
      </c>
      <c r="AE77" s="3">
        <v>0</v>
      </c>
      <c r="AF77" s="3">
        <v>0</v>
      </c>
      <c r="AG77"/>
      <c r="AH77"/>
      <c r="AI77"/>
      <c r="AJ77"/>
      <c r="AK77"/>
      <c r="AL77"/>
    </row>
    <row r="78" spans="1:38" x14ac:dyDescent="0.25">
      <c r="A78" s="3" t="s">
        <v>3</v>
      </c>
      <c r="B78" s="3" t="s">
        <v>15</v>
      </c>
      <c r="C78" s="3" t="s">
        <v>504</v>
      </c>
      <c r="D78" s="3" t="s">
        <v>505</v>
      </c>
      <c r="E78" s="3" t="s">
        <v>51</v>
      </c>
      <c r="F78" s="3" t="s">
        <v>78</v>
      </c>
      <c r="G78" s="3">
        <v>63</v>
      </c>
      <c r="H78" s="3" t="s">
        <v>2009</v>
      </c>
      <c r="I78" s="3" t="s">
        <v>250</v>
      </c>
      <c r="J78" s="3" t="s">
        <v>292</v>
      </c>
      <c r="K78" s="3" t="s">
        <v>53</v>
      </c>
      <c r="L78" s="3" t="s">
        <v>293</v>
      </c>
      <c r="M78" s="3" t="s">
        <v>250</v>
      </c>
      <c r="N78" s="3">
        <v>0</v>
      </c>
      <c r="O78" s="3"/>
      <c r="P78" s="3"/>
      <c r="Q78" s="3"/>
      <c r="R78" s="3"/>
      <c r="S78" s="3" t="b">
        <v>1</v>
      </c>
      <c r="T78" s="3">
        <v>2</v>
      </c>
      <c r="U78" s="3">
        <v>3</v>
      </c>
      <c r="V78" s="3">
        <v>0</v>
      </c>
      <c r="W78" s="3">
        <v>0</v>
      </c>
      <c r="X78" s="3">
        <v>2</v>
      </c>
      <c r="Y78" s="3">
        <v>3</v>
      </c>
      <c r="Z78" s="3" t="s">
        <v>54</v>
      </c>
      <c r="AA78" s="3">
        <v>3</v>
      </c>
      <c r="AB78" s="3">
        <v>2</v>
      </c>
      <c r="AC78" s="3">
        <v>0</v>
      </c>
      <c r="AD78" s="3">
        <v>0</v>
      </c>
      <c r="AE78" s="3">
        <v>2</v>
      </c>
      <c r="AF78" s="3">
        <v>3</v>
      </c>
      <c r="AG78"/>
      <c r="AH78"/>
      <c r="AI78"/>
      <c r="AJ78"/>
      <c r="AK78"/>
      <c r="AL78"/>
    </row>
    <row r="79" spans="1:38" x14ac:dyDescent="0.25">
      <c r="A79" s="3" t="s">
        <v>3</v>
      </c>
      <c r="B79" s="3" t="s">
        <v>15</v>
      </c>
      <c r="C79" s="3" t="s">
        <v>501</v>
      </c>
      <c r="D79" s="3" t="s">
        <v>502</v>
      </c>
      <c r="E79" s="3" t="s">
        <v>51</v>
      </c>
      <c r="F79" s="3" t="s">
        <v>52</v>
      </c>
      <c r="G79" s="3">
        <v>65</v>
      </c>
      <c r="H79" s="3" t="s">
        <v>2010</v>
      </c>
      <c r="I79" s="3" t="s">
        <v>54</v>
      </c>
      <c r="J79" s="3" t="s">
        <v>292</v>
      </c>
      <c r="K79" s="3" t="s">
        <v>53</v>
      </c>
      <c r="L79" s="3" t="s">
        <v>293</v>
      </c>
      <c r="M79" s="3" t="s">
        <v>250</v>
      </c>
      <c r="N79" s="3">
        <v>0</v>
      </c>
      <c r="O79" s="3">
        <v>10</v>
      </c>
      <c r="P79" s="3">
        <v>5</v>
      </c>
      <c r="Q79" s="3"/>
      <c r="R79" s="3"/>
      <c r="S79" s="3" t="b">
        <v>1</v>
      </c>
      <c r="T79" s="3">
        <v>4</v>
      </c>
      <c r="U79" s="3">
        <v>7</v>
      </c>
      <c r="V79" s="3">
        <v>0</v>
      </c>
      <c r="W79" s="3">
        <v>0</v>
      </c>
      <c r="X79" s="3">
        <v>4</v>
      </c>
      <c r="Y79" s="3">
        <v>7</v>
      </c>
      <c r="Z79" s="3" t="s">
        <v>54</v>
      </c>
      <c r="AA79" s="3">
        <v>7</v>
      </c>
      <c r="AB79" s="3">
        <v>4</v>
      </c>
      <c r="AC79" s="3">
        <v>0</v>
      </c>
      <c r="AD79" s="3">
        <v>0</v>
      </c>
      <c r="AE79" s="3">
        <v>4</v>
      </c>
      <c r="AF79" s="3">
        <v>7</v>
      </c>
      <c r="AG79"/>
      <c r="AH79"/>
      <c r="AI79"/>
      <c r="AJ79"/>
      <c r="AK79"/>
      <c r="AL79"/>
    </row>
    <row r="80" spans="1:38" x14ac:dyDescent="0.25">
      <c r="A80" s="3" t="s">
        <v>3</v>
      </c>
      <c r="B80" s="3" t="s">
        <v>18</v>
      </c>
      <c r="C80" s="3" t="s">
        <v>515</v>
      </c>
      <c r="D80" s="3" t="s">
        <v>516</v>
      </c>
      <c r="E80" s="3" t="s">
        <v>51</v>
      </c>
      <c r="F80" s="3" t="s">
        <v>52</v>
      </c>
      <c r="G80" s="3">
        <v>9</v>
      </c>
      <c r="H80" s="3" t="s">
        <v>2009</v>
      </c>
      <c r="I80" s="3" t="s">
        <v>250</v>
      </c>
      <c r="J80" s="3" t="s">
        <v>297</v>
      </c>
      <c r="K80" s="3" t="s">
        <v>235</v>
      </c>
      <c r="L80" s="3" t="s">
        <v>293</v>
      </c>
      <c r="M80" s="3" t="s">
        <v>250</v>
      </c>
      <c r="N80" s="3">
        <v>0</v>
      </c>
      <c r="O80" s="3">
        <v>35</v>
      </c>
      <c r="P80" s="3">
        <v>5</v>
      </c>
      <c r="Q80" s="3"/>
      <c r="R80" s="3"/>
      <c r="S80" s="3" t="b">
        <v>1</v>
      </c>
      <c r="T80" s="3">
        <v>1</v>
      </c>
      <c r="U80" s="3">
        <v>1</v>
      </c>
      <c r="V80" s="3">
        <v>1</v>
      </c>
      <c r="W80" s="3">
        <v>1</v>
      </c>
      <c r="X80" s="3">
        <v>2</v>
      </c>
      <c r="Y80" s="3">
        <v>2</v>
      </c>
      <c r="Z80" s="3" t="s">
        <v>54</v>
      </c>
      <c r="AA80" s="3">
        <v>1</v>
      </c>
      <c r="AB80" s="3">
        <v>1</v>
      </c>
      <c r="AC80" s="3">
        <v>1</v>
      </c>
      <c r="AD80" s="3">
        <v>1</v>
      </c>
      <c r="AE80" s="3">
        <v>2</v>
      </c>
      <c r="AF80" s="3">
        <v>2</v>
      </c>
      <c r="AG80"/>
      <c r="AH80"/>
      <c r="AI80"/>
      <c r="AJ80"/>
      <c r="AK80"/>
      <c r="AL80"/>
    </row>
    <row r="81" spans="1:38" x14ac:dyDescent="0.25">
      <c r="A81" s="3" t="s">
        <v>0</v>
      </c>
      <c r="B81" s="3" t="s">
        <v>5</v>
      </c>
      <c r="C81" s="3" t="s">
        <v>524</v>
      </c>
      <c r="D81" s="3" t="s">
        <v>525</v>
      </c>
      <c r="E81" s="3" t="s">
        <v>51</v>
      </c>
      <c r="F81" s="3" t="s">
        <v>78</v>
      </c>
      <c r="G81" s="3">
        <v>172</v>
      </c>
      <c r="H81" s="3" t="s">
        <v>2009</v>
      </c>
      <c r="I81" s="3" t="s">
        <v>54</v>
      </c>
      <c r="J81" s="3" t="s">
        <v>292</v>
      </c>
      <c r="K81" s="3" t="s">
        <v>53</v>
      </c>
      <c r="L81" s="3" t="s">
        <v>293</v>
      </c>
      <c r="M81" s="3" t="s">
        <v>54</v>
      </c>
      <c r="N81" s="3">
        <v>0</v>
      </c>
      <c r="O81" s="3"/>
      <c r="P81" s="3"/>
      <c r="Q81" s="3"/>
      <c r="R81" s="3"/>
      <c r="S81" s="3" t="b">
        <v>1</v>
      </c>
      <c r="T81" s="3">
        <v>9</v>
      </c>
      <c r="U81" s="3">
        <v>6</v>
      </c>
      <c r="V81" s="3">
        <v>0</v>
      </c>
      <c r="W81" s="3">
        <v>0</v>
      </c>
      <c r="X81" s="3">
        <v>9</v>
      </c>
      <c r="Y81" s="3">
        <v>6</v>
      </c>
      <c r="Z81" s="3" t="s">
        <v>54</v>
      </c>
      <c r="AA81" s="3">
        <v>6</v>
      </c>
      <c r="AB81" s="3">
        <v>9</v>
      </c>
      <c r="AC81" s="3">
        <v>0</v>
      </c>
      <c r="AD81" s="3">
        <v>0</v>
      </c>
      <c r="AE81" s="3">
        <v>9</v>
      </c>
      <c r="AF81" s="3">
        <v>6</v>
      </c>
      <c r="AG81"/>
      <c r="AH81"/>
      <c r="AI81"/>
      <c r="AJ81"/>
      <c r="AK81"/>
      <c r="AL81"/>
    </row>
    <row r="82" spans="1:38" x14ac:dyDescent="0.25">
      <c r="A82" s="3" t="s">
        <v>0</v>
      </c>
      <c r="B82" s="3" t="s">
        <v>8</v>
      </c>
      <c r="C82" s="3" t="s">
        <v>76</v>
      </c>
      <c r="D82" s="3" t="s">
        <v>77</v>
      </c>
      <c r="E82" s="3" t="s">
        <v>51</v>
      </c>
      <c r="F82" s="3" t="s">
        <v>52</v>
      </c>
      <c r="G82" s="3">
        <v>29</v>
      </c>
      <c r="H82" s="3" t="s">
        <v>2009</v>
      </c>
      <c r="I82" s="3" t="s">
        <v>54</v>
      </c>
      <c r="J82" s="3" t="s">
        <v>292</v>
      </c>
      <c r="K82" s="3" t="s">
        <v>53</v>
      </c>
      <c r="L82" s="3" t="s">
        <v>293</v>
      </c>
      <c r="M82" s="3" t="s">
        <v>54</v>
      </c>
      <c r="N82" s="3">
        <v>1</v>
      </c>
      <c r="O82" s="3">
        <v>20</v>
      </c>
      <c r="P82" s="3">
        <v>10</v>
      </c>
      <c r="Q82" s="3"/>
      <c r="R82" s="3"/>
      <c r="S82" s="3" t="b">
        <v>0</v>
      </c>
      <c r="T82" s="3">
        <v>1</v>
      </c>
      <c r="U82" s="3">
        <v>1</v>
      </c>
      <c r="V82" s="3">
        <v>0</v>
      </c>
      <c r="W82" s="3">
        <v>0</v>
      </c>
      <c r="X82" s="3">
        <v>1</v>
      </c>
      <c r="Y82" s="3">
        <v>1</v>
      </c>
      <c r="Z82" s="3" t="s">
        <v>250</v>
      </c>
      <c r="AA82" s="3">
        <v>1</v>
      </c>
      <c r="AB82" s="3">
        <v>1</v>
      </c>
      <c r="AC82" s="3">
        <v>0</v>
      </c>
      <c r="AD82" s="3">
        <v>0</v>
      </c>
      <c r="AE82" s="3">
        <v>1</v>
      </c>
      <c r="AF82" s="3">
        <v>1</v>
      </c>
      <c r="AG82"/>
      <c r="AH82"/>
      <c r="AI82"/>
      <c r="AJ82"/>
      <c r="AK82"/>
      <c r="AL82"/>
    </row>
    <row r="83" spans="1:38" x14ac:dyDescent="0.25">
      <c r="A83" s="3" t="s">
        <v>0</v>
      </c>
      <c r="B83" s="3" t="s">
        <v>11</v>
      </c>
      <c r="C83" s="3" t="s">
        <v>1194</v>
      </c>
      <c r="D83" s="3" t="s">
        <v>1195</v>
      </c>
      <c r="E83" s="3" t="s">
        <v>51</v>
      </c>
      <c r="F83" s="3" t="s">
        <v>78</v>
      </c>
      <c r="G83" s="3">
        <v>40</v>
      </c>
      <c r="H83" s="3" t="s">
        <v>2009</v>
      </c>
      <c r="I83" s="3" t="s">
        <v>250</v>
      </c>
      <c r="J83" s="3" t="s">
        <v>292</v>
      </c>
      <c r="K83" s="3" t="s">
        <v>53</v>
      </c>
      <c r="L83" s="3" t="s">
        <v>293</v>
      </c>
      <c r="M83" s="3" t="s">
        <v>250</v>
      </c>
      <c r="N83" s="3">
        <v>1</v>
      </c>
      <c r="O83" s="3">
        <v>50</v>
      </c>
      <c r="P83" s="3">
        <v>20</v>
      </c>
      <c r="Q83" s="3"/>
      <c r="R83" s="3"/>
      <c r="S83" s="3" t="b">
        <v>1</v>
      </c>
      <c r="T83" s="3">
        <v>2</v>
      </c>
      <c r="U83" s="3">
        <v>2</v>
      </c>
      <c r="V83" s="3">
        <v>2</v>
      </c>
      <c r="W83" s="3">
        <v>2</v>
      </c>
      <c r="X83" s="3">
        <v>4</v>
      </c>
      <c r="Y83" s="3">
        <v>4</v>
      </c>
      <c r="Z83" s="3" t="s">
        <v>54</v>
      </c>
      <c r="AA83" s="3">
        <v>2</v>
      </c>
      <c r="AB83" s="3">
        <v>2</v>
      </c>
      <c r="AC83" s="3">
        <v>2</v>
      </c>
      <c r="AD83" s="3">
        <v>2</v>
      </c>
      <c r="AE83" s="3">
        <v>4</v>
      </c>
      <c r="AF83" s="3">
        <v>4</v>
      </c>
      <c r="AG83"/>
      <c r="AH83"/>
      <c r="AI83"/>
      <c r="AJ83"/>
      <c r="AK83"/>
      <c r="AL83"/>
    </row>
    <row r="84" spans="1:38" x14ac:dyDescent="0.25">
      <c r="A84" s="3" t="s">
        <v>3</v>
      </c>
      <c r="B84" s="3" t="s">
        <v>14</v>
      </c>
      <c r="C84" s="3" t="s">
        <v>179</v>
      </c>
      <c r="D84" s="3" t="s">
        <v>180</v>
      </c>
      <c r="E84" s="3" t="s">
        <v>51</v>
      </c>
      <c r="F84" s="3" t="s">
        <v>52</v>
      </c>
      <c r="G84" s="3">
        <v>48</v>
      </c>
      <c r="H84" s="3" t="s">
        <v>295</v>
      </c>
      <c r="I84" s="3" t="s">
        <v>54</v>
      </c>
      <c r="J84" s="3" t="s">
        <v>292</v>
      </c>
      <c r="K84" s="3" t="s">
        <v>53</v>
      </c>
      <c r="L84" s="3" t="s">
        <v>293</v>
      </c>
      <c r="M84" s="3" t="s">
        <v>250</v>
      </c>
      <c r="N84" s="3">
        <v>0.69999998807907104</v>
      </c>
      <c r="O84" s="3">
        <v>30</v>
      </c>
      <c r="P84" s="3">
        <v>10</v>
      </c>
      <c r="Q84" s="3"/>
      <c r="R84" s="3"/>
      <c r="S84" s="3" t="b">
        <v>0</v>
      </c>
      <c r="T84" s="3">
        <v>0</v>
      </c>
      <c r="U84" s="3">
        <v>0</v>
      </c>
      <c r="V84" s="3">
        <v>0</v>
      </c>
      <c r="W84" s="3">
        <v>0</v>
      </c>
      <c r="X84" s="3">
        <v>0</v>
      </c>
      <c r="Y84" s="3">
        <v>0</v>
      </c>
      <c r="Z84" s="3" t="s">
        <v>250</v>
      </c>
      <c r="AA84" s="3">
        <v>0</v>
      </c>
      <c r="AB84" s="3">
        <v>0</v>
      </c>
      <c r="AC84" s="3">
        <v>0</v>
      </c>
      <c r="AD84" s="3">
        <v>0</v>
      </c>
      <c r="AE84" s="3">
        <v>0</v>
      </c>
      <c r="AF84" s="3">
        <v>0</v>
      </c>
      <c r="AG84"/>
      <c r="AH84"/>
      <c r="AI84"/>
      <c r="AJ84"/>
      <c r="AK84"/>
      <c r="AL84"/>
    </row>
    <row r="85" spans="1:38" x14ac:dyDescent="0.25">
      <c r="A85" s="3" t="s">
        <v>3</v>
      </c>
      <c r="B85" s="3" t="s">
        <v>17</v>
      </c>
      <c r="C85" s="3" t="s">
        <v>185</v>
      </c>
      <c r="D85" s="3" t="s">
        <v>186</v>
      </c>
      <c r="E85" s="3" t="s">
        <v>51</v>
      </c>
      <c r="F85" s="3" t="s">
        <v>52</v>
      </c>
      <c r="G85" s="3">
        <v>26</v>
      </c>
      <c r="H85" s="3" t="s">
        <v>2009</v>
      </c>
      <c r="I85" s="3" t="s">
        <v>250</v>
      </c>
      <c r="J85" s="3" t="s">
        <v>292</v>
      </c>
      <c r="K85" s="3" t="s">
        <v>53</v>
      </c>
      <c r="L85" s="3" t="s">
        <v>293</v>
      </c>
      <c r="M85" s="3" t="s">
        <v>250</v>
      </c>
      <c r="N85" s="3">
        <v>1</v>
      </c>
      <c r="O85" s="3">
        <v>30</v>
      </c>
      <c r="P85" s="3">
        <v>10</v>
      </c>
      <c r="Q85" s="3"/>
      <c r="R85" s="3"/>
      <c r="S85" s="3" t="b">
        <v>1</v>
      </c>
      <c r="T85" s="3">
        <v>4</v>
      </c>
      <c r="U85" s="3">
        <v>5</v>
      </c>
      <c r="V85" s="3">
        <v>0</v>
      </c>
      <c r="W85" s="3">
        <v>0</v>
      </c>
      <c r="X85" s="3">
        <v>5</v>
      </c>
      <c r="Y85" s="3">
        <v>5</v>
      </c>
      <c r="Z85" s="3" t="s">
        <v>54</v>
      </c>
      <c r="AA85" s="3">
        <v>5</v>
      </c>
      <c r="AB85" s="3">
        <v>4</v>
      </c>
      <c r="AC85" s="3">
        <v>0</v>
      </c>
      <c r="AD85" s="3">
        <v>0</v>
      </c>
      <c r="AE85" s="3">
        <v>5</v>
      </c>
      <c r="AF85" s="3">
        <v>5</v>
      </c>
      <c r="AG85"/>
      <c r="AH85"/>
      <c r="AI85"/>
      <c r="AJ85"/>
      <c r="AK85"/>
      <c r="AL85"/>
    </row>
    <row r="86" spans="1:38" x14ac:dyDescent="0.25">
      <c r="A86" s="3" t="s">
        <v>3</v>
      </c>
      <c r="B86" s="3" t="s">
        <v>15</v>
      </c>
      <c r="C86" s="3" t="s">
        <v>187</v>
      </c>
      <c r="D86" s="3" t="s">
        <v>713</v>
      </c>
      <c r="E86" s="3" t="s">
        <v>51</v>
      </c>
      <c r="F86" s="3" t="s">
        <v>85</v>
      </c>
      <c r="G86" s="3">
        <v>23</v>
      </c>
      <c r="H86" s="3" t="s">
        <v>2009</v>
      </c>
      <c r="I86" s="3" t="s">
        <v>250</v>
      </c>
      <c r="J86" s="3" t="s">
        <v>294</v>
      </c>
      <c r="K86" s="3" t="s">
        <v>57</v>
      </c>
      <c r="L86" s="3" t="s">
        <v>293</v>
      </c>
      <c r="M86" s="3" t="s">
        <v>250</v>
      </c>
      <c r="N86" s="3">
        <v>2</v>
      </c>
      <c r="O86" s="3">
        <v>80</v>
      </c>
      <c r="P86" s="3">
        <v>30</v>
      </c>
      <c r="Q86" s="3"/>
      <c r="R86" s="3"/>
      <c r="S86" s="3" t="b">
        <v>1</v>
      </c>
      <c r="T86" s="3">
        <v>2</v>
      </c>
      <c r="U86" s="3">
        <v>3</v>
      </c>
      <c r="V86" s="3">
        <v>0</v>
      </c>
      <c r="W86" s="3">
        <v>0</v>
      </c>
      <c r="X86" s="3">
        <v>2</v>
      </c>
      <c r="Y86" s="3">
        <v>3</v>
      </c>
      <c r="Z86" s="3" t="s">
        <v>54</v>
      </c>
      <c r="AA86" s="3">
        <v>3</v>
      </c>
      <c r="AB86" s="3">
        <v>2</v>
      </c>
      <c r="AC86" s="3">
        <v>0</v>
      </c>
      <c r="AD86" s="3">
        <v>0</v>
      </c>
      <c r="AE86" s="3">
        <v>2</v>
      </c>
      <c r="AF86" s="3">
        <v>3</v>
      </c>
      <c r="AG86"/>
      <c r="AH86"/>
      <c r="AI86"/>
      <c r="AJ86"/>
      <c r="AK86"/>
      <c r="AL86"/>
    </row>
    <row r="87" spans="1:38" x14ac:dyDescent="0.25">
      <c r="A87" s="3" t="s">
        <v>3</v>
      </c>
      <c r="B87" s="3" t="s">
        <v>16</v>
      </c>
      <c r="C87" s="3" t="s">
        <v>183</v>
      </c>
      <c r="D87" s="3" t="s">
        <v>184</v>
      </c>
      <c r="E87" s="3" t="s">
        <v>51</v>
      </c>
      <c r="F87" s="3" t="s">
        <v>52</v>
      </c>
      <c r="G87" s="3">
        <v>31</v>
      </c>
      <c r="H87" s="3" t="s">
        <v>2009</v>
      </c>
      <c r="I87" s="3" t="s">
        <v>250</v>
      </c>
      <c r="J87" s="3" t="s">
        <v>292</v>
      </c>
      <c r="K87" s="3" t="s">
        <v>53</v>
      </c>
      <c r="L87" s="3" t="s">
        <v>293</v>
      </c>
      <c r="M87" s="3" t="s">
        <v>250</v>
      </c>
      <c r="N87" s="3">
        <v>0.10000000149011612</v>
      </c>
      <c r="O87" s="3">
        <v>10</v>
      </c>
      <c r="P87" s="3"/>
      <c r="Q87" s="3"/>
      <c r="R87" s="3"/>
      <c r="S87" s="3" t="b">
        <v>0</v>
      </c>
      <c r="T87" s="3">
        <v>5</v>
      </c>
      <c r="U87" s="3">
        <v>0</v>
      </c>
      <c r="V87" s="3">
        <v>0</v>
      </c>
      <c r="W87" s="3">
        <v>0</v>
      </c>
      <c r="X87" s="3">
        <v>5</v>
      </c>
      <c r="Y87" s="3">
        <v>0</v>
      </c>
      <c r="Z87" s="3" t="s">
        <v>250</v>
      </c>
      <c r="AA87" s="3">
        <v>0</v>
      </c>
      <c r="AB87" s="3">
        <v>5</v>
      </c>
      <c r="AC87" s="3">
        <v>0</v>
      </c>
      <c r="AD87" s="3">
        <v>0</v>
      </c>
      <c r="AE87" s="3">
        <v>5</v>
      </c>
      <c r="AF87" s="3">
        <v>0</v>
      </c>
      <c r="AG87"/>
      <c r="AH87"/>
      <c r="AI87"/>
      <c r="AJ87"/>
      <c r="AK87"/>
      <c r="AL87"/>
    </row>
    <row r="88" spans="1:38" x14ac:dyDescent="0.25">
      <c r="A88" s="3" t="s">
        <v>0</v>
      </c>
      <c r="B88" s="3" t="s">
        <v>8</v>
      </c>
      <c r="C88" s="3" t="s">
        <v>79</v>
      </c>
      <c r="D88" s="3" t="s">
        <v>80</v>
      </c>
      <c r="E88" s="3" t="s">
        <v>51</v>
      </c>
      <c r="F88" s="3" t="s">
        <v>85</v>
      </c>
      <c r="G88" s="3">
        <v>50</v>
      </c>
      <c r="H88" s="3" t="s">
        <v>2009</v>
      </c>
      <c r="I88" s="3" t="s">
        <v>54</v>
      </c>
      <c r="J88" s="3" t="s">
        <v>292</v>
      </c>
      <c r="K88" s="3" t="s">
        <v>53</v>
      </c>
      <c r="L88" s="3" t="s">
        <v>293</v>
      </c>
      <c r="M88" s="3" t="s">
        <v>54</v>
      </c>
      <c r="N88" s="3">
        <v>1</v>
      </c>
      <c r="O88" s="3">
        <v>10</v>
      </c>
      <c r="P88" s="3"/>
      <c r="Q88" s="3"/>
      <c r="R88" s="3"/>
      <c r="S88" s="3" t="b">
        <v>1</v>
      </c>
      <c r="T88" s="3">
        <v>6</v>
      </c>
      <c r="U88" s="3">
        <v>11</v>
      </c>
      <c r="V88" s="3">
        <v>0</v>
      </c>
      <c r="W88" s="3">
        <v>0</v>
      </c>
      <c r="X88" s="3">
        <v>6</v>
      </c>
      <c r="Y88" s="3">
        <v>11</v>
      </c>
      <c r="Z88" s="3" t="s">
        <v>54</v>
      </c>
      <c r="AA88" s="3">
        <v>11</v>
      </c>
      <c r="AB88" s="3">
        <v>6</v>
      </c>
      <c r="AC88" s="3">
        <v>0</v>
      </c>
      <c r="AD88" s="3">
        <v>0</v>
      </c>
      <c r="AE88" s="3">
        <v>6</v>
      </c>
      <c r="AF88" s="3">
        <v>11</v>
      </c>
      <c r="AG88"/>
      <c r="AH88"/>
      <c r="AI88"/>
      <c r="AJ88"/>
      <c r="AK88"/>
      <c r="AL88"/>
    </row>
    <row r="89" spans="1:38" x14ac:dyDescent="0.25">
      <c r="A89" s="3" t="s">
        <v>0</v>
      </c>
      <c r="B89" s="3" t="s">
        <v>8</v>
      </c>
      <c r="C89" s="3" t="s">
        <v>81</v>
      </c>
      <c r="D89" s="3" t="s">
        <v>82</v>
      </c>
      <c r="E89" s="3" t="s">
        <v>51</v>
      </c>
      <c r="F89" s="3" t="s">
        <v>78</v>
      </c>
      <c r="G89" s="3">
        <v>45</v>
      </c>
      <c r="H89" s="3" t="s">
        <v>2009</v>
      </c>
      <c r="I89" s="3" t="s">
        <v>54</v>
      </c>
      <c r="J89" s="3" t="s">
        <v>292</v>
      </c>
      <c r="K89" s="3" t="s">
        <v>53</v>
      </c>
      <c r="L89" s="3" t="s">
        <v>293</v>
      </c>
      <c r="M89" s="3" t="s">
        <v>250</v>
      </c>
      <c r="N89" s="3">
        <v>0</v>
      </c>
      <c r="O89" s="3"/>
      <c r="P89" s="3"/>
      <c r="Q89" s="3"/>
      <c r="R89" s="3"/>
      <c r="S89" s="3" t="b">
        <v>1</v>
      </c>
      <c r="T89" s="3">
        <v>1</v>
      </c>
      <c r="U89" s="3">
        <v>3</v>
      </c>
      <c r="V89" s="3">
        <v>0</v>
      </c>
      <c r="W89" s="3">
        <v>0</v>
      </c>
      <c r="X89" s="3">
        <v>1</v>
      </c>
      <c r="Y89" s="3">
        <v>3</v>
      </c>
      <c r="Z89" s="3" t="s">
        <v>54</v>
      </c>
      <c r="AA89" s="3">
        <v>3</v>
      </c>
      <c r="AB89" s="3">
        <v>1</v>
      </c>
      <c r="AC89" s="3">
        <v>0</v>
      </c>
      <c r="AD89" s="3">
        <v>0</v>
      </c>
      <c r="AE89" s="3">
        <v>1</v>
      </c>
      <c r="AF89" s="3">
        <v>3</v>
      </c>
      <c r="AG89"/>
      <c r="AH89"/>
      <c r="AI89"/>
      <c r="AJ89"/>
      <c r="AK89"/>
      <c r="AL89"/>
    </row>
    <row r="90" spans="1:38" x14ac:dyDescent="0.25">
      <c r="A90" s="3" t="s">
        <v>3</v>
      </c>
      <c r="B90" s="3" t="s">
        <v>15</v>
      </c>
      <c r="C90" s="3" t="s">
        <v>507</v>
      </c>
      <c r="D90" s="3" t="s">
        <v>508</v>
      </c>
      <c r="E90" s="3" t="s">
        <v>51</v>
      </c>
      <c r="F90" s="3" t="s">
        <v>78</v>
      </c>
      <c r="G90" s="3">
        <v>49</v>
      </c>
      <c r="H90" s="3" t="s">
        <v>2009</v>
      </c>
      <c r="I90" s="3" t="s">
        <v>54</v>
      </c>
      <c r="J90" s="3" t="s">
        <v>294</v>
      </c>
      <c r="K90" s="3" t="s">
        <v>57</v>
      </c>
      <c r="L90" s="3" t="s">
        <v>293</v>
      </c>
      <c r="M90" s="3" t="s">
        <v>250</v>
      </c>
      <c r="N90" s="3">
        <v>1</v>
      </c>
      <c r="O90" s="3">
        <v>20</v>
      </c>
      <c r="P90" s="3">
        <v>5</v>
      </c>
      <c r="Q90" s="3"/>
      <c r="R90" s="3"/>
      <c r="S90" s="3" t="b">
        <v>1</v>
      </c>
      <c r="T90" s="3">
        <v>1</v>
      </c>
      <c r="U90" s="3">
        <v>0</v>
      </c>
      <c r="V90" s="3">
        <v>9</v>
      </c>
      <c r="W90" s="3">
        <v>1</v>
      </c>
      <c r="X90" s="3">
        <v>10</v>
      </c>
      <c r="Y90" s="3">
        <v>4</v>
      </c>
      <c r="Z90" s="3" t="s">
        <v>54</v>
      </c>
      <c r="AA90" s="3">
        <v>0</v>
      </c>
      <c r="AB90" s="3">
        <v>1</v>
      </c>
      <c r="AC90" s="3">
        <v>9</v>
      </c>
      <c r="AD90" s="3">
        <v>1</v>
      </c>
      <c r="AE90" s="3">
        <v>10</v>
      </c>
      <c r="AF90" s="3">
        <v>4</v>
      </c>
      <c r="AG90"/>
      <c r="AH90"/>
      <c r="AI90"/>
      <c r="AJ90"/>
      <c r="AK90"/>
      <c r="AL90"/>
    </row>
    <row r="91" spans="1:38" x14ac:dyDescent="0.25">
      <c r="A91" s="3" t="s">
        <v>0</v>
      </c>
      <c r="B91" s="3" t="s">
        <v>8</v>
      </c>
      <c r="C91" s="3" t="s">
        <v>94</v>
      </c>
      <c r="D91" s="3" t="s">
        <v>95</v>
      </c>
      <c r="E91" s="3" t="s">
        <v>51</v>
      </c>
      <c r="F91" s="3" t="s">
        <v>52</v>
      </c>
      <c r="G91" s="3">
        <v>188</v>
      </c>
      <c r="H91" s="3" t="s">
        <v>2009</v>
      </c>
      <c r="I91" s="3" t="s">
        <v>54</v>
      </c>
      <c r="J91" s="3" t="s">
        <v>292</v>
      </c>
      <c r="K91" s="3" t="s">
        <v>53</v>
      </c>
      <c r="L91" s="3" t="s">
        <v>293</v>
      </c>
      <c r="M91" s="3" t="s">
        <v>54</v>
      </c>
      <c r="N91" s="3">
        <v>2</v>
      </c>
      <c r="O91" s="3">
        <v>30</v>
      </c>
      <c r="P91" s="3">
        <v>15</v>
      </c>
      <c r="Q91" s="3"/>
      <c r="R91" s="3"/>
      <c r="S91" s="3" t="b">
        <v>1</v>
      </c>
      <c r="T91" s="3">
        <v>5</v>
      </c>
      <c r="U91" s="3">
        <v>4</v>
      </c>
      <c r="V91" s="3">
        <v>0</v>
      </c>
      <c r="W91" s="3">
        <v>0</v>
      </c>
      <c r="X91" s="3">
        <v>5</v>
      </c>
      <c r="Y91" s="3">
        <v>4</v>
      </c>
      <c r="Z91" s="3" t="s">
        <v>54</v>
      </c>
      <c r="AA91" s="3">
        <v>4</v>
      </c>
      <c r="AB91" s="3">
        <v>5</v>
      </c>
      <c r="AC91" s="3">
        <v>0</v>
      </c>
      <c r="AD91" s="3">
        <v>0</v>
      </c>
      <c r="AE91" s="3">
        <v>5</v>
      </c>
      <c r="AF91" s="3">
        <v>4</v>
      </c>
      <c r="AG91"/>
      <c r="AH91"/>
      <c r="AI91"/>
      <c r="AJ91"/>
      <c r="AK91"/>
      <c r="AL91"/>
    </row>
    <row r="92" spans="1:38" x14ac:dyDescent="0.25">
      <c r="A92" s="3" t="s">
        <v>0</v>
      </c>
      <c r="B92" s="3" t="s">
        <v>7</v>
      </c>
      <c r="C92" s="3" t="s">
        <v>83</v>
      </c>
      <c r="D92" s="3" t="s">
        <v>84</v>
      </c>
      <c r="E92" s="3" t="s">
        <v>51</v>
      </c>
      <c r="F92" s="3" t="s">
        <v>78</v>
      </c>
      <c r="G92" s="3">
        <v>157</v>
      </c>
      <c r="H92" s="3" t="s">
        <v>2009</v>
      </c>
      <c r="I92" s="3" t="s">
        <v>250</v>
      </c>
      <c r="J92" s="3" t="s">
        <v>294</v>
      </c>
      <c r="K92" s="3" t="s">
        <v>57</v>
      </c>
      <c r="L92" s="3" t="s">
        <v>293</v>
      </c>
      <c r="M92" s="3" t="s">
        <v>54</v>
      </c>
      <c r="N92" s="3"/>
      <c r="O92" s="3">
        <v>5</v>
      </c>
      <c r="P92" s="3"/>
      <c r="Q92" s="3"/>
      <c r="R92" s="3"/>
      <c r="S92" s="3" t="b">
        <v>1</v>
      </c>
      <c r="T92" s="3">
        <v>2</v>
      </c>
      <c r="U92" s="3">
        <v>5</v>
      </c>
      <c r="V92" s="3">
        <v>0</v>
      </c>
      <c r="W92" s="3">
        <v>0</v>
      </c>
      <c r="X92" s="3">
        <v>2</v>
      </c>
      <c r="Y92" s="3">
        <v>5</v>
      </c>
      <c r="Z92" s="3" t="s">
        <v>54</v>
      </c>
      <c r="AA92" s="3">
        <v>5</v>
      </c>
      <c r="AB92" s="3">
        <v>2</v>
      </c>
      <c r="AC92" s="3">
        <v>0</v>
      </c>
      <c r="AD92" s="3">
        <v>0</v>
      </c>
      <c r="AE92" s="3">
        <v>2</v>
      </c>
      <c r="AF92" s="3">
        <v>5</v>
      </c>
      <c r="AG92"/>
      <c r="AH92"/>
      <c r="AI92"/>
      <c r="AJ92"/>
      <c r="AK92"/>
      <c r="AL92"/>
    </row>
    <row r="93" spans="1:38" x14ac:dyDescent="0.25">
      <c r="A93" s="3" t="s">
        <v>0</v>
      </c>
      <c r="B93" s="3" t="s">
        <v>9</v>
      </c>
      <c r="C93" s="3" t="s">
        <v>88</v>
      </c>
      <c r="D93" s="3" t="s">
        <v>89</v>
      </c>
      <c r="E93" s="3" t="s">
        <v>51</v>
      </c>
      <c r="F93" s="3" t="s">
        <v>78</v>
      </c>
      <c r="G93" s="3">
        <v>372</v>
      </c>
      <c r="H93" s="3" t="s">
        <v>2009</v>
      </c>
      <c r="I93" s="3" t="s">
        <v>250</v>
      </c>
      <c r="J93" s="3" t="s">
        <v>292</v>
      </c>
      <c r="K93" s="3" t="s">
        <v>53</v>
      </c>
      <c r="L93" s="3" t="s">
        <v>293</v>
      </c>
      <c r="M93" s="3" t="s">
        <v>54</v>
      </c>
      <c r="N93" s="3">
        <v>0</v>
      </c>
      <c r="O93" s="3"/>
      <c r="P93" s="3"/>
      <c r="Q93" s="3"/>
      <c r="R93" s="3"/>
      <c r="S93" s="3" t="b">
        <v>1</v>
      </c>
      <c r="T93" s="3">
        <v>3</v>
      </c>
      <c r="U93" s="3">
        <v>2</v>
      </c>
      <c r="V93" s="3">
        <v>0</v>
      </c>
      <c r="W93" s="3">
        <v>0</v>
      </c>
      <c r="X93" s="3">
        <v>3</v>
      </c>
      <c r="Y93" s="3">
        <v>2</v>
      </c>
      <c r="Z93" s="3" t="s">
        <v>54</v>
      </c>
      <c r="AA93" s="3">
        <v>2</v>
      </c>
      <c r="AB93" s="3">
        <v>3</v>
      </c>
      <c r="AC93" s="3">
        <v>0</v>
      </c>
      <c r="AD93" s="3">
        <v>0</v>
      </c>
      <c r="AE93" s="3">
        <v>3</v>
      </c>
      <c r="AF93" s="3">
        <v>2</v>
      </c>
      <c r="AG93"/>
      <c r="AH93"/>
      <c r="AI93"/>
      <c r="AJ93"/>
      <c r="AK93"/>
      <c r="AL93"/>
    </row>
    <row r="94" spans="1:38" x14ac:dyDescent="0.25">
      <c r="A94" s="3" t="s">
        <v>0</v>
      </c>
      <c r="B94" s="3" t="s">
        <v>8</v>
      </c>
      <c r="C94" s="3" t="s">
        <v>74</v>
      </c>
      <c r="D94" s="3" t="s">
        <v>75</v>
      </c>
      <c r="E94" s="3" t="s">
        <v>51</v>
      </c>
      <c r="F94" s="3" t="s">
        <v>52</v>
      </c>
      <c r="G94" s="3">
        <v>207</v>
      </c>
      <c r="H94" s="3" t="s">
        <v>295</v>
      </c>
      <c r="I94" s="3" t="s">
        <v>54</v>
      </c>
      <c r="J94" s="3" t="s">
        <v>292</v>
      </c>
      <c r="K94" s="3" t="s">
        <v>53</v>
      </c>
      <c r="L94" s="3" t="s">
        <v>293</v>
      </c>
      <c r="M94" s="3" t="s">
        <v>250</v>
      </c>
      <c r="N94" s="3">
        <v>0</v>
      </c>
      <c r="O94" s="3"/>
      <c r="P94" s="3"/>
      <c r="Q94" s="3"/>
      <c r="R94" s="3"/>
      <c r="S94" s="3" t="b">
        <v>1</v>
      </c>
      <c r="T94" s="3">
        <v>0</v>
      </c>
      <c r="U94" s="3">
        <v>0</v>
      </c>
      <c r="V94" s="3">
        <v>0</v>
      </c>
      <c r="W94" s="3">
        <v>0</v>
      </c>
      <c r="X94" s="3">
        <v>0</v>
      </c>
      <c r="Y94" s="3">
        <v>0</v>
      </c>
      <c r="Z94" s="3" t="s">
        <v>54</v>
      </c>
      <c r="AA94" s="3">
        <v>0</v>
      </c>
      <c r="AB94" s="3">
        <v>0</v>
      </c>
      <c r="AC94" s="3">
        <v>0</v>
      </c>
      <c r="AD94" s="3">
        <v>0</v>
      </c>
      <c r="AE94" s="3">
        <v>0</v>
      </c>
      <c r="AF94" s="3">
        <v>0</v>
      </c>
      <c r="AG94"/>
      <c r="AH94"/>
      <c r="AI94"/>
      <c r="AJ94"/>
      <c r="AK94"/>
      <c r="AL94"/>
    </row>
    <row r="95" spans="1:38" x14ac:dyDescent="0.25">
      <c r="A95" s="3" t="s">
        <v>0</v>
      </c>
      <c r="B95" s="3" t="s">
        <v>7</v>
      </c>
      <c r="C95" s="3" t="s">
        <v>86</v>
      </c>
      <c r="D95" s="3" t="s">
        <v>87</v>
      </c>
      <c r="E95" s="3" t="s">
        <v>51</v>
      </c>
      <c r="F95" s="3" t="s">
        <v>52</v>
      </c>
      <c r="G95" s="3">
        <v>652</v>
      </c>
      <c r="H95" s="3" t="s">
        <v>2009</v>
      </c>
      <c r="I95" s="3" t="s">
        <v>54</v>
      </c>
      <c r="J95" s="3" t="s">
        <v>292</v>
      </c>
      <c r="K95" s="3" t="s">
        <v>53</v>
      </c>
      <c r="L95" s="3" t="s">
        <v>293</v>
      </c>
      <c r="M95" s="3" t="s">
        <v>54</v>
      </c>
      <c r="N95" s="3">
        <v>1</v>
      </c>
      <c r="O95" s="3">
        <v>20</v>
      </c>
      <c r="P95" s="3"/>
      <c r="Q95" s="3">
        <v>8</v>
      </c>
      <c r="R95" s="3"/>
      <c r="S95" s="3" t="b">
        <v>1</v>
      </c>
      <c r="T95" s="3">
        <v>2</v>
      </c>
      <c r="U95" s="3">
        <v>3</v>
      </c>
      <c r="V95" s="3"/>
      <c r="W95" s="3">
        <v>0</v>
      </c>
      <c r="X95" s="3">
        <v>2</v>
      </c>
      <c r="Y95" s="3">
        <v>3</v>
      </c>
      <c r="Z95" s="3" t="s">
        <v>54</v>
      </c>
      <c r="AA95" s="3">
        <v>3</v>
      </c>
      <c r="AB95" s="3">
        <v>2</v>
      </c>
      <c r="AD95" s="3">
        <v>0</v>
      </c>
      <c r="AE95" s="3">
        <v>2</v>
      </c>
      <c r="AF95" s="3">
        <v>3</v>
      </c>
      <c r="AG95"/>
      <c r="AH95"/>
      <c r="AI95"/>
      <c r="AJ95"/>
      <c r="AK95"/>
      <c r="AL95"/>
    </row>
    <row r="96" spans="1:38" x14ac:dyDescent="0.25">
      <c r="A96" s="3" t="s">
        <v>0</v>
      </c>
      <c r="B96" s="3" t="s">
        <v>7</v>
      </c>
      <c r="C96" s="3" t="s">
        <v>96</v>
      </c>
      <c r="D96" s="3" t="s">
        <v>97</v>
      </c>
      <c r="E96" s="3" t="s">
        <v>51</v>
      </c>
      <c r="F96" s="3" t="s">
        <v>85</v>
      </c>
      <c r="G96" s="3">
        <v>12</v>
      </c>
      <c r="H96" s="3" t="s">
        <v>295</v>
      </c>
      <c r="I96" s="3" t="s">
        <v>250</v>
      </c>
      <c r="J96" s="3" t="s">
        <v>292</v>
      </c>
      <c r="K96" s="3" t="s">
        <v>53</v>
      </c>
      <c r="L96" s="3" t="s">
        <v>293</v>
      </c>
      <c r="M96" s="3" t="s">
        <v>54</v>
      </c>
      <c r="N96" s="3">
        <v>2</v>
      </c>
      <c r="O96" s="3"/>
      <c r="P96" s="3">
        <v>15</v>
      </c>
      <c r="Q96" s="3"/>
      <c r="R96" s="3"/>
      <c r="S96" s="3" t="b">
        <v>0</v>
      </c>
      <c r="T96" s="3">
        <v>0</v>
      </c>
      <c r="U96" s="3">
        <v>0</v>
      </c>
      <c r="V96" s="3">
        <v>0</v>
      </c>
      <c r="W96" s="3">
        <v>0</v>
      </c>
      <c r="X96" s="3">
        <v>0</v>
      </c>
      <c r="Y96" s="3">
        <v>0</v>
      </c>
      <c r="Z96" s="3" t="s">
        <v>250</v>
      </c>
      <c r="AA96" s="3">
        <v>0</v>
      </c>
      <c r="AB96" s="3">
        <v>0</v>
      </c>
      <c r="AC96" s="3">
        <v>0</v>
      </c>
      <c r="AD96" s="3">
        <v>0</v>
      </c>
      <c r="AE96" s="3">
        <v>0</v>
      </c>
      <c r="AF96" s="3">
        <v>0</v>
      </c>
      <c r="AG96"/>
      <c r="AH96"/>
      <c r="AI96"/>
      <c r="AJ96"/>
      <c r="AK96"/>
      <c r="AL96"/>
    </row>
    <row r="97" spans="1:38" x14ac:dyDescent="0.25">
      <c r="A97" s="3" t="s">
        <v>3</v>
      </c>
      <c r="B97" s="3" t="s">
        <v>15</v>
      </c>
      <c r="C97" s="3" t="s">
        <v>181</v>
      </c>
      <c r="D97" s="3" t="s">
        <v>182</v>
      </c>
      <c r="E97" s="3" t="s">
        <v>51</v>
      </c>
      <c r="F97" s="3" t="s">
        <v>52</v>
      </c>
      <c r="G97" s="3">
        <v>31</v>
      </c>
      <c r="H97" s="3" t="s">
        <v>2009</v>
      </c>
      <c r="I97" s="3" t="s">
        <v>250</v>
      </c>
      <c r="J97" s="3" t="s">
        <v>294</v>
      </c>
      <c r="K97" s="3" t="s">
        <v>57</v>
      </c>
      <c r="L97" s="3" t="s">
        <v>293</v>
      </c>
      <c r="M97" s="3" t="s">
        <v>250</v>
      </c>
      <c r="N97" s="3">
        <v>1</v>
      </c>
      <c r="O97" s="3">
        <v>50</v>
      </c>
      <c r="P97" s="3">
        <v>20</v>
      </c>
      <c r="Q97" s="3"/>
      <c r="R97" s="3"/>
      <c r="S97" s="3" t="b">
        <v>1</v>
      </c>
      <c r="T97" s="3">
        <v>4</v>
      </c>
      <c r="U97" s="3">
        <v>3</v>
      </c>
      <c r="V97" s="3">
        <v>0</v>
      </c>
      <c r="W97" s="3">
        <v>0</v>
      </c>
      <c r="X97" s="3">
        <v>4</v>
      </c>
      <c r="Y97" s="3">
        <v>3</v>
      </c>
      <c r="Z97" s="3" t="s">
        <v>54</v>
      </c>
      <c r="AA97" s="3">
        <v>3</v>
      </c>
      <c r="AB97" s="3">
        <v>4</v>
      </c>
      <c r="AC97" s="3">
        <v>0</v>
      </c>
      <c r="AD97" s="3">
        <v>0</v>
      </c>
      <c r="AE97" s="3">
        <v>4</v>
      </c>
      <c r="AF97" s="3">
        <v>3</v>
      </c>
      <c r="AG97"/>
      <c r="AH97"/>
      <c r="AI97"/>
      <c r="AJ97"/>
      <c r="AK97"/>
      <c r="AL97"/>
    </row>
    <row r="98" spans="1:38" x14ac:dyDescent="0.25">
      <c r="A98" s="3" t="s">
        <v>0</v>
      </c>
      <c r="B98" s="3" t="s">
        <v>5</v>
      </c>
      <c r="C98" s="3" t="s">
        <v>214</v>
      </c>
      <c r="D98" s="3" t="s">
        <v>215</v>
      </c>
      <c r="E98" s="3" t="s">
        <v>51</v>
      </c>
      <c r="F98" s="3" t="s">
        <v>52</v>
      </c>
      <c r="G98" s="3">
        <v>44</v>
      </c>
      <c r="H98" s="3" t="s">
        <v>2009</v>
      </c>
      <c r="I98" s="3" t="s">
        <v>54</v>
      </c>
      <c r="J98" s="3" t="s">
        <v>294</v>
      </c>
      <c r="K98" s="3" t="s">
        <v>57</v>
      </c>
      <c r="L98" s="3" t="s">
        <v>293</v>
      </c>
      <c r="M98" s="3" t="s">
        <v>250</v>
      </c>
      <c r="N98" s="3">
        <v>0.125</v>
      </c>
      <c r="O98" s="3">
        <v>2</v>
      </c>
      <c r="P98" s="3"/>
      <c r="Q98" s="3"/>
      <c r="R98" s="3"/>
      <c r="S98" s="3" t="b">
        <v>1</v>
      </c>
      <c r="T98" s="3">
        <v>3</v>
      </c>
      <c r="U98" s="3">
        <v>4</v>
      </c>
      <c r="V98" s="3">
        <v>0</v>
      </c>
      <c r="W98" s="3">
        <v>0</v>
      </c>
      <c r="X98" s="3">
        <v>3</v>
      </c>
      <c r="Y98" s="3">
        <v>4</v>
      </c>
      <c r="Z98" s="3" t="s">
        <v>54</v>
      </c>
      <c r="AA98" s="3">
        <v>4</v>
      </c>
      <c r="AB98" s="3">
        <v>3</v>
      </c>
      <c r="AC98" s="3">
        <v>0</v>
      </c>
      <c r="AD98" s="3">
        <v>0</v>
      </c>
      <c r="AE98" s="3">
        <v>3</v>
      </c>
      <c r="AF98" s="3">
        <v>4</v>
      </c>
      <c r="AG98"/>
      <c r="AH98"/>
      <c r="AI98"/>
      <c r="AJ98"/>
      <c r="AK98"/>
      <c r="AL98"/>
    </row>
    <row r="99" spans="1:38" x14ac:dyDescent="0.25">
      <c r="A99" s="3" t="s">
        <v>0</v>
      </c>
      <c r="B99" s="3" t="s">
        <v>8</v>
      </c>
      <c r="C99" s="3" t="s">
        <v>473</v>
      </c>
      <c r="D99" s="3" t="s">
        <v>474</v>
      </c>
      <c r="E99" s="3" t="s">
        <v>51</v>
      </c>
      <c r="F99" s="3" t="s">
        <v>52</v>
      </c>
      <c r="G99" s="3">
        <v>24</v>
      </c>
      <c r="H99" s="3" t="s">
        <v>2009</v>
      </c>
      <c r="I99" s="3" t="s">
        <v>250</v>
      </c>
      <c r="J99" s="3" t="s">
        <v>292</v>
      </c>
      <c r="K99" s="3" t="s">
        <v>53</v>
      </c>
      <c r="L99" s="3" t="s">
        <v>293</v>
      </c>
      <c r="M99" s="3" t="s">
        <v>250</v>
      </c>
      <c r="N99" s="3">
        <v>0</v>
      </c>
      <c r="O99" s="3">
        <v>10</v>
      </c>
      <c r="P99" s="3">
        <v>3</v>
      </c>
      <c r="Q99" s="3"/>
      <c r="R99" s="3"/>
      <c r="S99" s="3" t="b">
        <v>1</v>
      </c>
      <c r="T99" s="3">
        <v>0</v>
      </c>
      <c r="U99" s="3">
        <v>4</v>
      </c>
      <c r="V99" s="3">
        <v>0</v>
      </c>
      <c r="W99" s="3">
        <v>0</v>
      </c>
      <c r="X99" s="3">
        <v>0</v>
      </c>
      <c r="Y99" s="3">
        <v>4</v>
      </c>
      <c r="Z99" s="3" t="s">
        <v>54</v>
      </c>
      <c r="AA99" s="3">
        <v>4</v>
      </c>
      <c r="AB99" s="3">
        <v>0</v>
      </c>
      <c r="AC99" s="3">
        <v>0</v>
      </c>
      <c r="AD99" s="3">
        <v>0</v>
      </c>
      <c r="AE99" s="3">
        <v>0</v>
      </c>
      <c r="AF99" s="3">
        <v>4</v>
      </c>
      <c r="AG99"/>
      <c r="AH99"/>
      <c r="AI99"/>
      <c r="AJ99"/>
      <c r="AK99"/>
      <c r="AL99"/>
    </row>
    <row r="100" spans="1:38" x14ac:dyDescent="0.25">
      <c r="A100" s="3" t="s">
        <v>3</v>
      </c>
      <c r="B100" s="3" t="s">
        <v>14</v>
      </c>
      <c r="C100" s="3" t="s">
        <v>489</v>
      </c>
      <c r="D100" s="3" t="s">
        <v>490</v>
      </c>
      <c r="E100" s="3" t="s">
        <v>51</v>
      </c>
      <c r="F100" s="3" t="s">
        <v>52</v>
      </c>
      <c r="G100" s="3">
        <v>70</v>
      </c>
      <c r="H100" s="3" t="s">
        <v>295</v>
      </c>
      <c r="I100" s="3" t="s">
        <v>250</v>
      </c>
      <c r="J100" s="3" t="s">
        <v>292</v>
      </c>
      <c r="K100" s="3" t="s">
        <v>53</v>
      </c>
      <c r="L100" s="3" t="s">
        <v>293</v>
      </c>
      <c r="M100" s="3" t="s">
        <v>250</v>
      </c>
      <c r="N100" s="3">
        <v>1.0499999523162842</v>
      </c>
      <c r="O100" s="3">
        <v>45</v>
      </c>
      <c r="P100" s="3"/>
      <c r="Q100" s="3"/>
      <c r="R100" s="3"/>
      <c r="S100" s="3" t="b">
        <v>1</v>
      </c>
      <c r="T100" s="3">
        <v>2</v>
      </c>
      <c r="U100" s="3">
        <v>0</v>
      </c>
      <c r="V100" s="3">
        <v>1</v>
      </c>
      <c r="W100" s="3">
        <v>0</v>
      </c>
      <c r="X100" s="3">
        <v>3</v>
      </c>
      <c r="Y100" s="3">
        <v>0</v>
      </c>
      <c r="Z100" s="3" t="s">
        <v>54</v>
      </c>
      <c r="AA100" s="3">
        <v>0</v>
      </c>
      <c r="AB100" s="3">
        <v>2</v>
      </c>
      <c r="AC100" s="3">
        <v>1</v>
      </c>
      <c r="AD100" s="3">
        <v>0</v>
      </c>
      <c r="AE100" s="3">
        <v>3</v>
      </c>
      <c r="AF100" s="3">
        <v>0</v>
      </c>
      <c r="AG100"/>
      <c r="AH100"/>
      <c r="AI100"/>
      <c r="AJ100"/>
      <c r="AK100"/>
      <c r="AL100"/>
    </row>
    <row r="101" spans="1:38" x14ac:dyDescent="0.25">
      <c r="A101" s="3" t="s">
        <v>3</v>
      </c>
      <c r="B101" s="3" t="s">
        <v>14</v>
      </c>
      <c r="C101" s="3" t="s">
        <v>491</v>
      </c>
      <c r="D101" s="3" t="s">
        <v>492</v>
      </c>
      <c r="E101" s="3" t="s">
        <v>51</v>
      </c>
      <c r="F101" s="3" t="s">
        <v>52</v>
      </c>
      <c r="G101" s="3">
        <v>73</v>
      </c>
      <c r="H101" s="3" t="s">
        <v>2009</v>
      </c>
      <c r="I101" s="3" t="s">
        <v>54</v>
      </c>
      <c r="J101" s="3" t="s">
        <v>292</v>
      </c>
      <c r="K101" s="3" t="s">
        <v>53</v>
      </c>
      <c r="L101" s="3" t="s">
        <v>293</v>
      </c>
      <c r="M101" s="3" t="s">
        <v>250</v>
      </c>
      <c r="N101" s="3">
        <v>0</v>
      </c>
      <c r="O101" s="3"/>
      <c r="P101" s="3"/>
      <c r="Q101" s="3">
        <v>30</v>
      </c>
      <c r="R101" s="3"/>
      <c r="S101" s="3" t="b">
        <v>1</v>
      </c>
      <c r="T101" s="3">
        <v>2</v>
      </c>
      <c r="U101" s="3">
        <v>1</v>
      </c>
      <c r="V101" s="3">
        <v>2</v>
      </c>
      <c r="W101" s="3">
        <v>1</v>
      </c>
      <c r="X101" s="3">
        <v>4</v>
      </c>
      <c r="Y101" s="3">
        <v>2</v>
      </c>
      <c r="Z101" s="3" t="s">
        <v>54</v>
      </c>
      <c r="AA101" s="3">
        <v>1</v>
      </c>
      <c r="AB101" s="3">
        <v>2</v>
      </c>
      <c r="AC101" s="3">
        <v>2</v>
      </c>
      <c r="AD101" s="3">
        <v>1</v>
      </c>
      <c r="AE101" s="3">
        <v>4</v>
      </c>
      <c r="AF101" s="3">
        <v>2</v>
      </c>
      <c r="AG101"/>
      <c r="AH101"/>
      <c r="AI101"/>
      <c r="AJ101"/>
      <c r="AK101"/>
      <c r="AL101"/>
    </row>
    <row r="102" spans="1:38" x14ac:dyDescent="0.25">
      <c r="A102" s="3" t="s">
        <v>0</v>
      </c>
      <c r="B102" s="3" t="s">
        <v>9</v>
      </c>
      <c r="C102" s="3" t="s">
        <v>477</v>
      </c>
      <c r="D102" s="3" t="s">
        <v>478</v>
      </c>
      <c r="E102" s="3" t="s">
        <v>51</v>
      </c>
      <c r="F102" s="3" t="s">
        <v>78</v>
      </c>
      <c r="G102" s="3">
        <v>113</v>
      </c>
      <c r="H102" s="3" t="s">
        <v>2009</v>
      </c>
      <c r="I102" s="3" t="s">
        <v>54</v>
      </c>
      <c r="J102" s="3" t="s">
        <v>292</v>
      </c>
      <c r="K102" s="3" t="s">
        <v>53</v>
      </c>
      <c r="L102" s="3" t="s">
        <v>293</v>
      </c>
      <c r="M102" s="3" t="s">
        <v>250</v>
      </c>
      <c r="N102" s="3">
        <v>1</v>
      </c>
      <c r="O102" s="3">
        <v>20</v>
      </c>
      <c r="P102" s="3">
        <v>5</v>
      </c>
      <c r="Q102" s="3"/>
      <c r="R102" s="3"/>
      <c r="S102" s="3" t="b">
        <v>1</v>
      </c>
      <c r="T102" s="3">
        <v>13</v>
      </c>
      <c r="U102" s="3">
        <v>6</v>
      </c>
      <c r="V102" s="3">
        <v>0</v>
      </c>
      <c r="W102" s="3">
        <v>0</v>
      </c>
      <c r="X102" s="3">
        <v>13</v>
      </c>
      <c r="Y102" s="3">
        <v>6</v>
      </c>
      <c r="Z102" s="3" t="s">
        <v>54</v>
      </c>
      <c r="AA102" s="3">
        <v>6</v>
      </c>
      <c r="AB102" s="3">
        <v>13</v>
      </c>
      <c r="AC102" s="3">
        <v>0</v>
      </c>
      <c r="AD102" s="3">
        <v>0</v>
      </c>
      <c r="AE102" s="3">
        <v>13</v>
      </c>
      <c r="AF102" s="3">
        <v>6</v>
      </c>
      <c r="AG102"/>
      <c r="AH102"/>
      <c r="AI102"/>
      <c r="AJ102"/>
      <c r="AK102"/>
      <c r="AL102"/>
    </row>
    <row r="103" spans="1:38" x14ac:dyDescent="0.25">
      <c r="A103" s="3" t="s">
        <v>0</v>
      </c>
      <c r="B103" s="3" t="s">
        <v>9</v>
      </c>
      <c r="C103" s="3" t="s">
        <v>475</v>
      </c>
      <c r="D103" s="3" t="s">
        <v>476</v>
      </c>
      <c r="E103" s="3" t="s">
        <v>51</v>
      </c>
      <c r="F103" s="3" t="s">
        <v>78</v>
      </c>
      <c r="G103" s="3">
        <v>111</v>
      </c>
      <c r="H103" s="3" t="s">
        <v>2009</v>
      </c>
      <c r="I103" s="3" t="s">
        <v>54</v>
      </c>
      <c r="J103" s="3" t="s">
        <v>294</v>
      </c>
      <c r="K103" s="3" t="s">
        <v>57</v>
      </c>
      <c r="L103" s="3" t="s">
        <v>293</v>
      </c>
      <c r="M103" s="3" t="s">
        <v>250</v>
      </c>
      <c r="N103" s="3">
        <v>0</v>
      </c>
      <c r="O103" s="3">
        <v>20</v>
      </c>
      <c r="P103" s="3"/>
      <c r="Q103" s="3"/>
      <c r="R103" s="3"/>
      <c r="S103" s="3" t="b">
        <v>1</v>
      </c>
      <c r="T103" s="3">
        <v>2</v>
      </c>
      <c r="U103" s="3">
        <v>2</v>
      </c>
      <c r="V103" s="3">
        <v>0</v>
      </c>
      <c r="W103" s="3">
        <v>0</v>
      </c>
      <c r="X103" s="3">
        <v>2</v>
      </c>
      <c r="Y103" s="3">
        <v>2</v>
      </c>
      <c r="Z103" s="3" t="s">
        <v>54</v>
      </c>
      <c r="AA103" s="3">
        <v>2</v>
      </c>
      <c r="AB103" s="3">
        <v>2</v>
      </c>
      <c r="AC103" s="3">
        <v>0</v>
      </c>
      <c r="AD103" s="3">
        <v>0</v>
      </c>
      <c r="AE103" s="3">
        <v>2</v>
      </c>
      <c r="AF103" s="3">
        <v>2</v>
      </c>
      <c r="AG103"/>
      <c r="AH103"/>
      <c r="AI103"/>
      <c r="AJ103"/>
      <c r="AK103"/>
      <c r="AL103"/>
    </row>
    <row r="104" spans="1:38" x14ac:dyDescent="0.25">
      <c r="A104" s="3" t="s">
        <v>3</v>
      </c>
      <c r="B104" s="3" t="s">
        <v>16</v>
      </c>
      <c r="C104" s="3" t="s">
        <v>519</v>
      </c>
      <c r="D104" s="3" t="s">
        <v>520</v>
      </c>
      <c r="E104" s="3" t="s">
        <v>51</v>
      </c>
      <c r="F104" s="3" t="s">
        <v>52</v>
      </c>
      <c r="G104" s="3">
        <v>37</v>
      </c>
      <c r="H104" s="3" t="s">
        <v>2009</v>
      </c>
      <c r="I104" s="3" t="s">
        <v>250</v>
      </c>
      <c r="J104" s="3" t="s">
        <v>297</v>
      </c>
      <c r="K104" s="3" t="s">
        <v>235</v>
      </c>
      <c r="L104" s="3" t="s">
        <v>293</v>
      </c>
      <c r="M104" s="3" t="s">
        <v>250</v>
      </c>
      <c r="N104" s="3">
        <v>0.25999999046325684</v>
      </c>
      <c r="O104" s="3">
        <v>7</v>
      </c>
      <c r="P104" s="3">
        <v>3</v>
      </c>
      <c r="Q104" s="3"/>
      <c r="R104" s="3"/>
      <c r="S104" s="3" t="b">
        <v>0</v>
      </c>
      <c r="T104" s="3">
        <v>0</v>
      </c>
      <c r="U104" s="3">
        <v>0</v>
      </c>
      <c r="V104" s="3">
        <v>0</v>
      </c>
      <c r="W104" s="3">
        <v>0</v>
      </c>
      <c r="X104" s="3">
        <v>0</v>
      </c>
      <c r="Y104" s="3">
        <v>0</v>
      </c>
      <c r="Z104" s="3" t="s">
        <v>250</v>
      </c>
      <c r="AA104" s="3">
        <v>0</v>
      </c>
      <c r="AB104" s="3">
        <v>0</v>
      </c>
      <c r="AC104" s="3">
        <v>0</v>
      </c>
      <c r="AD104" s="3">
        <v>0</v>
      </c>
      <c r="AE104" s="3">
        <v>0</v>
      </c>
      <c r="AF104" s="3">
        <v>0</v>
      </c>
      <c r="AG104"/>
      <c r="AH104"/>
      <c r="AI104"/>
      <c r="AJ104"/>
      <c r="AK104"/>
      <c r="AL104"/>
    </row>
    <row r="105" spans="1:38" x14ac:dyDescent="0.25">
      <c r="A105" s="3" t="s">
        <v>0</v>
      </c>
      <c r="B105" s="3" t="s">
        <v>5</v>
      </c>
      <c r="C105" s="3" t="s">
        <v>220</v>
      </c>
      <c r="D105" s="3" t="s">
        <v>221</v>
      </c>
      <c r="E105" s="3" t="s">
        <v>51</v>
      </c>
      <c r="F105" s="3" t="s">
        <v>78</v>
      </c>
      <c r="G105" s="3">
        <v>99</v>
      </c>
      <c r="H105" s="3" t="s">
        <v>2009</v>
      </c>
      <c r="I105" s="3" t="s">
        <v>54</v>
      </c>
      <c r="J105" s="3" t="s">
        <v>294</v>
      </c>
      <c r="K105" s="3" t="s">
        <v>57</v>
      </c>
      <c r="L105" s="3" t="s">
        <v>293</v>
      </c>
      <c r="M105" s="3" t="s">
        <v>250</v>
      </c>
      <c r="N105" s="3">
        <v>0.5</v>
      </c>
      <c r="O105" s="3"/>
      <c r="P105" s="3">
        <v>5</v>
      </c>
      <c r="Q105" s="3"/>
      <c r="R105" s="3"/>
      <c r="S105" s="3" t="b">
        <v>1</v>
      </c>
      <c r="T105" s="3">
        <v>3</v>
      </c>
      <c r="U105" s="3">
        <v>4</v>
      </c>
      <c r="V105" s="3">
        <v>0</v>
      </c>
      <c r="W105" s="3">
        <v>0</v>
      </c>
      <c r="X105" s="3">
        <v>3</v>
      </c>
      <c r="Y105" s="3">
        <v>4</v>
      </c>
      <c r="Z105" s="3" t="s">
        <v>54</v>
      </c>
      <c r="AA105" s="3">
        <v>4</v>
      </c>
      <c r="AB105" s="3">
        <v>3</v>
      </c>
      <c r="AC105" s="3">
        <v>0</v>
      </c>
      <c r="AD105" s="3">
        <v>0</v>
      </c>
      <c r="AE105" s="3">
        <v>3</v>
      </c>
      <c r="AF105" s="3">
        <v>4</v>
      </c>
      <c r="AG105"/>
      <c r="AH105"/>
      <c r="AI105"/>
      <c r="AJ105"/>
      <c r="AK105"/>
      <c r="AL105"/>
    </row>
    <row r="106" spans="1:38" x14ac:dyDescent="0.25">
      <c r="A106" s="3" t="s">
        <v>0</v>
      </c>
      <c r="B106" s="3" t="s">
        <v>13</v>
      </c>
      <c r="C106" s="3" t="s">
        <v>196</v>
      </c>
      <c r="D106" s="3" t="s">
        <v>197</v>
      </c>
      <c r="E106" s="3" t="s">
        <v>51</v>
      </c>
      <c r="F106" s="3" t="s">
        <v>52</v>
      </c>
      <c r="G106" s="3">
        <v>67</v>
      </c>
      <c r="H106" s="3" t="s">
        <v>2009</v>
      </c>
      <c r="I106" s="3" t="s">
        <v>250</v>
      </c>
      <c r="J106" s="3" t="s">
        <v>292</v>
      </c>
      <c r="K106" s="3" t="s">
        <v>53</v>
      </c>
      <c r="L106" s="3" t="s">
        <v>293</v>
      </c>
      <c r="M106" s="3" t="s">
        <v>54</v>
      </c>
      <c r="N106" s="3">
        <v>0</v>
      </c>
      <c r="O106" s="3"/>
      <c r="P106" s="3"/>
      <c r="Q106" s="3"/>
      <c r="R106" s="3"/>
      <c r="S106" s="3" t="b">
        <v>1</v>
      </c>
      <c r="T106" s="3">
        <v>7</v>
      </c>
      <c r="U106" s="3">
        <v>7</v>
      </c>
      <c r="V106" s="3">
        <v>0</v>
      </c>
      <c r="W106" s="3">
        <v>0</v>
      </c>
      <c r="X106" s="3">
        <v>7</v>
      </c>
      <c r="Y106" s="3">
        <v>7</v>
      </c>
      <c r="Z106" s="3" t="s">
        <v>54</v>
      </c>
      <c r="AA106" s="3">
        <v>7</v>
      </c>
      <c r="AB106" s="3">
        <v>7</v>
      </c>
      <c r="AC106" s="3">
        <v>0</v>
      </c>
      <c r="AD106" s="3">
        <v>0</v>
      </c>
      <c r="AE106" s="3">
        <v>7</v>
      </c>
      <c r="AF106" s="3">
        <v>7</v>
      </c>
      <c r="AG106"/>
      <c r="AH106"/>
      <c r="AI106"/>
      <c r="AJ106"/>
      <c r="AK106"/>
      <c r="AL106"/>
    </row>
    <row r="107" spans="1:38" x14ac:dyDescent="0.25">
      <c r="A107" s="3" t="s">
        <v>0</v>
      </c>
      <c r="B107" s="3" t="s">
        <v>5</v>
      </c>
      <c r="C107" s="3" t="s">
        <v>210</v>
      </c>
      <c r="D107" s="3" t="s">
        <v>211</v>
      </c>
      <c r="E107" s="3" t="s">
        <v>51</v>
      </c>
      <c r="F107" s="3" t="s">
        <v>52</v>
      </c>
      <c r="G107" s="3">
        <v>143</v>
      </c>
      <c r="H107" s="3" t="s">
        <v>2009</v>
      </c>
      <c r="I107" s="3" t="s">
        <v>250</v>
      </c>
      <c r="J107" s="3" t="s">
        <v>294</v>
      </c>
      <c r="K107" s="3" t="s">
        <v>57</v>
      </c>
      <c r="L107" s="3" t="s">
        <v>293</v>
      </c>
      <c r="M107" s="3" t="s">
        <v>250</v>
      </c>
      <c r="N107" s="3">
        <v>1</v>
      </c>
      <c r="O107" s="3">
        <v>20</v>
      </c>
      <c r="P107" s="3"/>
      <c r="Q107" s="3"/>
      <c r="R107" s="3"/>
      <c r="S107" s="3" t="b">
        <v>1</v>
      </c>
      <c r="T107" s="3">
        <v>5</v>
      </c>
      <c r="U107" s="3">
        <v>7</v>
      </c>
      <c r="V107" s="3">
        <v>0</v>
      </c>
      <c r="W107" s="3">
        <v>0</v>
      </c>
      <c r="X107" s="3">
        <v>5</v>
      </c>
      <c r="Y107" s="3">
        <v>7</v>
      </c>
      <c r="Z107" s="3" t="s">
        <v>54</v>
      </c>
      <c r="AA107" s="3">
        <v>7</v>
      </c>
      <c r="AB107" s="3">
        <v>5</v>
      </c>
      <c r="AC107" s="3">
        <v>0</v>
      </c>
      <c r="AD107" s="3">
        <v>0</v>
      </c>
      <c r="AE107" s="3">
        <v>5</v>
      </c>
      <c r="AF107" s="3">
        <v>7</v>
      </c>
      <c r="AG107"/>
      <c r="AH107"/>
      <c r="AI107"/>
      <c r="AJ107"/>
      <c r="AK107"/>
      <c r="AL107"/>
    </row>
    <row r="108" spans="1:38" x14ac:dyDescent="0.25">
      <c r="A108" s="3" t="s">
        <v>0</v>
      </c>
      <c r="B108" s="3" t="s">
        <v>6</v>
      </c>
      <c r="C108" s="3" t="s">
        <v>230</v>
      </c>
      <c r="D108" s="3" t="s">
        <v>231</v>
      </c>
      <c r="E108" s="3" t="s">
        <v>51</v>
      </c>
      <c r="F108" s="3" t="s">
        <v>52</v>
      </c>
      <c r="G108" s="3">
        <v>143</v>
      </c>
      <c r="H108" s="3" t="s">
        <v>2009</v>
      </c>
      <c r="I108" s="3" t="s">
        <v>54</v>
      </c>
      <c r="J108" s="3" t="s">
        <v>294</v>
      </c>
      <c r="K108" s="3" t="s">
        <v>57</v>
      </c>
      <c r="L108" s="3" t="s">
        <v>293</v>
      </c>
      <c r="M108" s="3" t="s">
        <v>250</v>
      </c>
      <c r="N108" s="3">
        <v>0.25</v>
      </c>
      <c r="O108" s="3">
        <v>5</v>
      </c>
      <c r="P108" s="3"/>
      <c r="Q108" s="3"/>
      <c r="R108" s="3"/>
      <c r="S108" s="3" t="b">
        <v>1</v>
      </c>
      <c r="T108" s="3">
        <v>1</v>
      </c>
      <c r="U108" s="3">
        <v>1</v>
      </c>
      <c r="V108" s="3">
        <v>6</v>
      </c>
      <c r="W108" s="3">
        <v>0</v>
      </c>
      <c r="X108" s="3">
        <v>7</v>
      </c>
      <c r="Y108" s="3">
        <v>1</v>
      </c>
      <c r="Z108" s="3" t="s">
        <v>54</v>
      </c>
      <c r="AA108" s="3">
        <v>1</v>
      </c>
      <c r="AB108" s="3">
        <v>1</v>
      </c>
      <c r="AC108" s="3">
        <v>6</v>
      </c>
      <c r="AD108" s="3">
        <v>0</v>
      </c>
      <c r="AE108" s="3">
        <v>7</v>
      </c>
      <c r="AF108" s="3">
        <v>1</v>
      </c>
      <c r="AG108"/>
      <c r="AH108"/>
      <c r="AI108"/>
      <c r="AJ108"/>
      <c r="AK108"/>
      <c r="AL108"/>
    </row>
    <row r="109" spans="1:38" x14ac:dyDescent="0.25">
      <c r="A109" s="3" t="s">
        <v>0</v>
      </c>
      <c r="B109" s="3" t="s">
        <v>5</v>
      </c>
      <c r="C109" s="3" t="s">
        <v>212</v>
      </c>
      <c r="D109" s="3" t="s">
        <v>213</v>
      </c>
      <c r="E109" s="3" t="s">
        <v>51</v>
      </c>
      <c r="F109" s="3" t="s">
        <v>52</v>
      </c>
      <c r="G109" s="3">
        <v>91</v>
      </c>
      <c r="H109" s="3" t="s">
        <v>2009</v>
      </c>
      <c r="I109" s="3" t="s">
        <v>54</v>
      </c>
      <c r="J109" s="3" t="s">
        <v>294</v>
      </c>
      <c r="K109" s="3" t="s">
        <v>57</v>
      </c>
      <c r="L109" s="3" t="s">
        <v>293</v>
      </c>
      <c r="M109" s="3" t="s">
        <v>250</v>
      </c>
      <c r="N109" s="3">
        <v>1</v>
      </c>
      <c r="O109" s="3">
        <v>20</v>
      </c>
      <c r="P109" s="3"/>
      <c r="Q109" s="3"/>
      <c r="R109" s="3"/>
      <c r="S109" s="3" t="b">
        <v>1</v>
      </c>
      <c r="T109" s="3">
        <v>6</v>
      </c>
      <c r="U109" s="3">
        <v>5</v>
      </c>
      <c r="V109" s="3">
        <v>2</v>
      </c>
      <c r="W109" s="3">
        <v>2</v>
      </c>
      <c r="X109" s="3">
        <v>8</v>
      </c>
      <c r="Y109" s="3">
        <v>7</v>
      </c>
      <c r="Z109" s="3" t="s">
        <v>54</v>
      </c>
      <c r="AA109" s="3">
        <v>5</v>
      </c>
      <c r="AB109" s="3">
        <v>6</v>
      </c>
      <c r="AC109" s="3">
        <v>2</v>
      </c>
      <c r="AD109" s="3">
        <v>2</v>
      </c>
      <c r="AE109" s="3">
        <v>8</v>
      </c>
      <c r="AF109" s="3">
        <v>7</v>
      </c>
      <c r="AG109"/>
      <c r="AH109"/>
      <c r="AI109"/>
      <c r="AJ109"/>
      <c r="AK109"/>
      <c r="AL109"/>
    </row>
    <row r="110" spans="1:38" x14ac:dyDescent="0.25">
      <c r="A110" s="3" t="s">
        <v>0</v>
      </c>
      <c r="B110" s="3" t="s">
        <v>5</v>
      </c>
      <c r="C110" s="3" t="s">
        <v>226</v>
      </c>
      <c r="D110" s="3" t="s">
        <v>227</v>
      </c>
      <c r="E110" s="3" t="s">
        <v>51</v>
      </c>
      <c r="F110" s="3" t="s">
        <v>52</v>
      </c>
      <c r="G110" s="3">
        <v>70</v>
      </c>
      <c r="H110" s="3" t="s">
        <v>2009</v>
      </c>
      <c r="I110" s="3" t="s">
        <v>54</v>
      </c>
      <c r="J110" s="3" t="s">
        <v>294</v>
      </c>
      <c r="K110" s="3" t="s">
        <v>57</v>
      </c>
      <c r="L110" s="3" t="s">
        <v>293</v>
      </c>
      <c r="M110" s="3" t="s">
        <v>250</v>
      </c>
      <c r="N110" s="3">
        <v>1</v>
      </c>
      <c r="O110" s="3">
        <v>20</v>
      </c>
      <c r="P110" s="3"/>
      <c r="Q110" s="3"/>
      <c r="R110" s="3"/>
      <c r="S110" s="3" t="b">
        <v>1</v>
      </c>
      <c r="T110" s="3">
        <v>4</v>
      </c>
      <c r="U110" s="3">
        <v>4</v>
      </c>
      <c r="V110" s="3">
        <v>3</v>
      </c>
      <c r="W110" s="3">
        <v>1</v>
      </c>
      <c r="X110" s="3">
        <v>7</v>
      </c>
      <c r="Y110" s="3">
        <v>5</v>
      </c>
      <c r="Z110" s="3" t="s">
        <v>54</v>
      </c>
      <c r="AA110" s="3">
        <v>4</v>
      </c>
      <c r="AB110" s="3">
        <v>4</v>
      </c>
      <c r="AC110" s="3">
        <v>3</v>
      </c>
      <c r="AD110" s="3">
        <v>1</v>
      </c>
      <c r="AE110" s="3">
        <v>7</v>
      </c>
      <c r="AF110" s="3">
        <v>5</v>
      </c>
      <c r="AG110"/>
      <c r="AH110"/>
      <c r="AI110"/>
      <c r="AJ110"/>
      <c r="AK110"/>
      <c r="AL110"/>
    </row>
    <row r="111" spans="1:38" x14ac:dyDescent="0.25">
      <c r="A111" s="3" t="s">
        <v>0</v>
      </c>
      <c r="B111" s="3" t="s">
        <v>5</v>
      </c>
      <c r="C111" s="3" t="s">
        <v>222</v>
      </c>
      <c r="D111" s="3" t="s">
        <v>223</v>
      </c>
      <c r="E111" s="3" t="s">
        <v>51</v>
      </c>
      <c r="F111" s="3" t="s">
        <v>52</v>
      </c>
      <c r="G111" s="3">
        <v>31</v>
      </c>
      <c r="H111" s="3" t="s">
        <v>2010</v>
      </c>
      <c r="I111" s="3" t="s">
        <v>54</v>
      </c>
      <c r="J111" s="3" t="s">
        <v>294</v>
      </c>
      <c r="K111" s="3" t="s">
        <v>57</v>
      </c>
      <c r="L111" s="3" t="s">
        <v>293</v>
      </c>
      <c r="M111" s="3" t="s">
        <v>250</v>
      </c>
      <c r="N111" s="3">
        <v>0.375</v>
      </c>
      <c r="O111" s="3">
        <v>8</v>
      </c>
      <c r="P111" s="3"/>
      <c r="Q111" s="3"/>
      <c r="R111" s="3"/>
      <c r="S111" s="3" t="b">
        <v>1</v>
      </c>
      <c r="T111" s="3">
        <v>4</v>
      </c>
      <c r="U111" s="3">
        <v>3</v>
      </c>
      <c r="V111" s="3">
        <v>0</v>
      </c>
      <c r="W111" s="3">
        <v>0</v>
      </c>
      <c r="X111" s="3">
        <v>4</v>
      </c>
      <c r="Y111" s="3">
        <v>3</v>
      </c>
      <c r="Z111" s="3" t="s">
        <v>54</v>
      </c>
      <c r="AA111" s="3">
        <v>3</v>
      </c>
      <c r="AB111" s="3">
        <v>4</v>
      </c>
      <c r="AC111" s="3">
        <v>0</v>
      </c>
      <c r="AD111" s="3">
        <v>0</v>
      </c>
      <c r="AE111" s="3">
        <v>4</v>
      </c>
      <c r="AF111" s="3">
        <v>3</v>
      </c>
      <c r="AG111"/>
      <c r="AH111"/>
      <c r="AI111"/>
      <c r="AJ111"/>
      <c r="AK111"/>
      <c r="AL111"/>
    </row>
    <row r="112" spans="1:38" x14ac:dyDescent="0.25">
      <c r="A112" s="3" t="s">
        <v>0</v>
      </c>
      <c r="B112" s="3" t="s">
        <v>4</v>
      </c>
      <c r="C112" s="3" t="s">
        <v>533</v>
      </c>
      <c r="D112" s="3" t="s">
        <v>534</v>
      </c>
      <c r="E112" s="3" t="s">
        <v>51</v>
      </c>
      <c r="F112" s="3" t="s">
        <v>52</v>
      </c>
      <c r="G112" s="3">
        <v>54</v>
      </c>
      <c r="H112" s="3" t="s">
        <v>2009</v>
      </c>
      <c r="I112" s="3" t="s">
        <v>250</v>
      </c>
      <c r="J112" s="3" t="s">
        <v>294</v>
      </c>
      <c r="K112" s="3" t="s">
        <v>57</v>
      </c>
      <c r="L112" s="3" t="s">
        <v>293</v>
      </c>
      <c r="M112" s="3" t="s">
        <v>250</v>
      </c>
      <c r="N112" s="3">
        <v>2</v>
      </c>
      <c r="O112" s="3"/>
      <c r="P112" s="3">
        <v>10</v>
      </c>
      <c r="Q112" s="3">
        <v>5</v>
      </c>
      <c r="R112" s="3"/>
      <c r="S112" s="3" t="b">
        <v>1</v>
      </c>
      <c r="T112" s="3">
        <v>2</v>
      </c>
      <c r="U112" s="3">
        <v>3</v>
      </c>
      <c r="V112" s="3"/>
      <c r="W112" s="3"/>
      <c r="X112" s="3">
        <v>2</v>
      </c>
      <c r="Y112" s="3">
        <v>3</v>
      </c>
      <c r="Z112" s="3" t="s">
        <v>54</v>
      </c>
      <c r="AA112" s="3">
        <v>3</v>
      </c>
      <c r="AB112" s="3">
        <v>2</v>
      </c>
      <c r="AE112" s="3">
        <v>2</v>
      </c>
      <c r="AF112" s="3">
        <v>3</v>
      </c>
      <c r="AG112"/>
      <c r="AH112"/>
      <c r="AI112"/>
      <c r="AJ112"/>
      <c r="AK112"/>
      <c r="AL112"/>
    </row>
    <row r="113" spans="1:38" x14ac:dyDescent="0.25">
      <c r="A113" s="3" t="s">
        <v>0</v>
      </c>
      <c r="B113" s="3" t="s">
        <v>13</v>
      </c>
      <c r="C113" s="3" t="s">
        <v>200</v>
      </c>
      <c r="D113" s="3" t="s">
        <v>201</v>
      </c>
      <c r="E113" s="3" t="s">
        <v>51</v>
      </c>
      <c r="F113" s="3" t="s">
        <v>52</v>
      </c>
      <c r="G113" s="3">
        <v>10</v>
      </c>
      <c r="H113" s="3" t="s">
        <v>2009</v>
      </c>
      <c r="I113" s="3" t="s">
        <v>54</v>
      </c>
      <c r="J113" s="3" t="s">
        <v>292</v>
      </c>
      <c r="K113" s="3" t="s">
        <v>53</v>
      </c>
      <c r="L113" s="3" t="s">
        <v>293</v>
      </c>
      <c r="M113" s="3" t="s">
        <v>54</v>
      </c>
      <c r="N113" s="3">
        <v>0</v>
      </c>
      <c r="O113" s="3"/>
      <c r="P113" s="3"/>
      <c r="Q113" s="3"/>
      <c r="R113" s="3"/>
      <c r="S113" s="3" t="b">
        <v>0</v>
      </c>
      <c r="T113" s="3">
        <v>0</v>
      </c>
      <c r="U113" s="3">
        <v>0</v>
      </c>
      <c r="V113" s="3">
        <v>0</v>
      </c>
      <c r="W113" s="3">
        <v>0</v>
      </c>
      <c r="X113" s="3">
        <v>0</v>
      </c>
      <c r="Y113" s="3">
        <v>0</v>
      </c>
      <c r="Z113" s="3" t="s">
        <v>250</v>
      </c>
      <c r="AA113" s="3">
        <v>0</v>
      </c>
      <c r="AB113" s="3">
        <v>0</v>
      </c>
      <c r="AC113" s="3">
        <v>0</v>
      </c>
      <c r="AD113" s="3">
        <v>0</v>
      </c>
      <c r="AE113" s="3">
        <v>0</v>
      </c>
      <c r="AF113" s="3">
        <v>0</v>
      </c>
      <c r="AG113"/>
      <c r="AH113"/>
      <c r="AI113"/>
      <c r="AJ113"/>
      <c r="AK113"/>
      <c r="AL113"/>
    </row>
    <row r="114" spans="1:38" x14ac:dyDescent="0.25">
      <c r="A114" s="3" t="s">
        <v>0</v>
      </c>
      <c r="B114" s="3" t="s">
        <v>7</v>
      </c>
      <c r="C114" s="3" t="s">
        <v>453</v>
      </c>
      <c r="D114" s="3" t="s">
        <v>454</v>
      </c>
      <c r="E114" s="3" t="s">
        <v>51</v>
      </c>
      <c r="F114" s="3" t="s">
        <v>52</v>
      </c>
      <c r="G114" s="3">
        <v>116</v>
      </c>
      <c r="H114" s="3" t="s">
        <v>2010</v>
      </c>
      <c r="I114" s="3" t="s">
        <v>250</v>
      </c>
      <c r="J114" s="3" t="s">
        <v>292</v>
      </c>
      <c r="K114" s="3" t="s">
        <v>53</v>
      </c>
      <c r="L114" s="3" t="s">
        <v>293</v>
      </c>
      <c r="M114" s="3" t="s">
        <v>250</v>
      </c>
      <c r="N114" s="3">
        <v>0.11999999731779099</v>
      </c>
      <c r="O114" s="3">
        <v>20</v>
      </c>
      <c r="P114" s="3">
        <v>12</v>
      </c>
      <c r="Q114" s="3"/>
      <c r="R114" s="3"/>
      <c r="S114" s="3" t="b">
        <v>1</v>
      </c>
      <c r="T114" s="3">
        <v>0</v>
      </c>
      <c r="U114" s="3">
        <v>5</v>
      </c>
      <c r="V114" s="3">
        <v>0</v>
      </c>
      <c r="W114" s="3">
        <v>0</v>
      </c>
      <c r="X114" s="3">
        <v>0</v>
      </c>
      <c r="Y114" s="3">
        <v>5</v>
      </c>
      <c r="Z114" s="3" t="s">
        <v>54</v>
      </c>
      <c r="AA114" s="3">
        <v>5</v>
      </c>
      <c r="AB114" s="3">
        <v>0</v>
      </c>
      <c r="AC114" s="3">
        <v>0</v>
      </c>
      <c r="AD114" s="3">
        <v>0</v>
      </c>
      <c r="AE114" s="3">
        <v>0</v>
      </c>
      <c r="AF114" s="3">
        <v>5</v>
      </c>
      <c r="AG114"/>
      <c r="AH114"/>
      <c r="AI114"/>
      <c r="AJ114"/>
      <c r="AK114"/>
      <c r="AL114"/>
    </row>
    <row r="115" spans="1:38" x14ac:dyDescent="0.25">
      <c r="A115" s="3" t="s">
        <v>0</v>
      </c>
      <c r="B115" s="3" t="s">
        <v>4</v>
      </c>
      <c r="C115" s="3" t="s">
        <v>60</v>
      </c>
      <c r="D115" s="3" t="s">
        <v>61</v>
      </c>
      <c r="E115" s="3" t="s">
        <v>51</v>
      </c>
      <c r="F115" s="3" t="s">
        <v>52</v>
      </c>
      <c r="G115" s="3">
        <v>6</v>
      </c>
      <c r="H115" s="3" t="s">
        <v>2010</v>
      </c>
      <c r="I115" s="3" t="s">
        <v>250</v>
      </c>
      <c r="J115" s="3" t="s">
        <v>297</v>
      </c>
      <c r="K115" s="3" t="s">
        <v>235</v>
      </c>
      <c r="L115" s="3" t="s">
        <v>293</v>
      </c>
      <c r="M115" s="3" t="s">
        <v>250</v>
      </c>
      <c r="N115" s="3">
        <v>0.5</v>
      </c>
      <c r="O115" s="3">
        <v>20</v>
      </c>
      <c r="P115" s="3"/>
      <c r="Q115" s="3"/>
      <c r="R115" s="3"/>
      <c r="S115" s="3" t="b">
        <v>0</v>
      </c>
      <c r="T115" s="3">
        <v>0</v>
      </c>
      <c r="U115" s="3">
        <v>0</v>
      </c>
      <c r="V115" s="3">
        <v>0</v>
      </c>
      <c r="W115" s="3">
        <v>0</v>
      </c>
      <c r="X115" s="3">
        <v>0</v>
      </c>
      <c r="Y115" s="3">
        <v>0</v>
      </c>
      <c r="Z115" s="3" t="s">
        <v>250</v>
      </c>
      <c r="AA115" s="3">
        <v>0</v>
      </c>
      <c r="AB115" s="3">
        <v>0</v>
      </c>
      <c r="AC115" s="3">
        <v>0</v>
      </c>
      <c r="AD115" s="3">
        <v>0</v>
      </c>
      <c r="AE115" s="3">
        <v>0</v>
      </c>
      <c r="AF115" s="3">
        <v>0</v>
      </c>
      <c r="AG115"/>
      <c r="AH115"/>
      <c r="AI115"/>
      <c r="AJ115"/>
      <c r="AK115"/>
      <c r="AL115"/>
    </row>
    <row r="116" spans="1:38" x14ac:dyDescent="0.25">
      <c r="A116" s="3" t="s">
        <v>0</v>
      </c>
      <c r="B116" s="3" t="s">
        <v>4</v>
      </c>
      <c r="C116" s="3" t="s">
        <v>206</v>
      </c>
      <c r="D116" s="3" t="s">
        <v>207</v>
      </c>
      <c r="E116" s="3" t="s">
        <v>51</v>
      </c>
      <c r="F116" s="3" t="s">
        <v>52</v>
      </c>
      <c r="G116" s="3">
        <v>7</v>
      </c>
      <c r="H116" s="3" t="s">
        <v>2009</v>
      </c>
      <c r="I116" s="3" t="s">
        <v>250</v>
      </c>
      <c r="J116" s="3" t="s">
        <v>297</v>
      </c>
      <c r="K116" s="3" t="s">
        <v>235</v>
      </c>
      <c r="L116" s="3" t="s">
        <v>293</v>
      </c>
      <c r="M116" s="3" t="s">
        <v>250</v>
      </c>
      <c r="N116" s="3">
        <v>0.5</v>
      </c>
      <c r="O116" s="3"/>
      <c r="P116" s="3">
        <v>10</v>
      </c>
      <c r="Q116" s="3"/>
      <c r="R116" s="3"/>
      <c r="S116" s="3" t="b">
        <v>1</v>
      </c>
      <c r="T116" s="3">
        <v>1</v>
      </c>
      <c r="U116" s="3">
        <v>2</v>
      </c>
      <c r="V116" s="3">
        <v>0</v>
      </c>
      <c r="W116" s="3">
        <v>0</v>
      </c>
      <c r="X116" s="3">
        <v>1</v>
      </c>
      <c r="Y116" s="3">
        <v>2</v>
      </c>
      <c r="Z116" s="3" t="s">
        <v>54</v>
      </c>
      <c r="AA116" s="3">
        <v>2</v>
      </c>
      <c r="AB116" s="3">
        <v>1</v>
      </c>
      <c r="AC116" s="3">
        <v>0</v>
      </c>
      <c r="AD116" s="3">
        <v>0</v>
      </c>
      <c r="AE116" s="3">
        <v>1</v>
      </c>
      <c r="AF116" s="3">
        <v>2</v>
      </c>
      <c r="AG116"/>
      <c r="AH116"/>
      <c r="AI116"/>
      <c r="AJ116"/>
      <c r="AK116"/>
      <c r="AL116"/>
    </row>
    <row r="117" spans="1:38" x14ac:dyDescent="0.25">
      <c r="A117" s="3" t="s">
        <v>0</v>
      </c>
      <c r="B117" s="3" t="s">
        <v>4</v>
      </c>
      <c r="C117" s="3" t="s">
        <v>218</v>
      </c>
      <c r="D117" s="3" t="s">
        <v>219</v>
      </c>
      <c r="E117" s="3" t="s">
        <v>51</v>
      </c>
      <c r="F117" s="3" t="s">
        <v>78</v>
      </c>
      <c r="G117" s="3">
        <v>14</v>
      </c>
      <c r="H117" s="3" t="s">
        <v>295</v>
      </c>
      <c r="I117" s="3" t="s">
        <v>54</v>
      </c>
      <c r="J117" s="3" t="s">
        <v>292</v>
      </c>
      <c r="K117" s="3" t="s">
        <v>53</v>
      </c>
      <c r="L117" s="3" t="s">
        <v>293</v>
      </c>
      <c r="M117" s="3" t="s">
        <v>250</v>
      </c>
      <c r="N117" s="3">
        <v>0.125</v>
      </c>
      <c r="O117" s="3">
        <v>2</v>
      </c>
      <c r="P117" s="3"/>
      <c r="Q117" s="3"/>
      <c r="R117" s="3"/>
      <c r="S117" s="3" t="b">
        <v>1</v>
      </c>
      <c r="T117" s="3">
        <v>1</v>
      </c>
      <c r="U117" s="3">
        <v>2</v>
      </c>
      <c r="V117" s="3">
        <v>0</v>
      </c>
      <c r="W117" s="3">
        <v>0</v>
      </c>
      <c r="X117" s="3">
        <v>1</v>
      </c>
      <c r="Y117" s="3">
        <v>2</v>
      </c>
      <c r="Z117" s="3" t="s">
        <v>54</v>
      </c>
      <c r="AA117" s="3">
        <v>2</v>
      </c>
      <c r="AB117" s="3">
        <v>1</v>
      </c>
      <c r="AC117" s="3">
        <v>0</v>
      </c>
      <c r="AD117" s="3">
        <v>0</v>
      </c>
      <c r="AE117" s="3">
        <v>1</v>
      </c>
      <c r="AF117" s="3">
        <v>2</v>
      </c>
      <c r="AG117"/>
      <c r="AH117"/>
      <c r="AI117"/>
      <c r="AJ117"/>
      <c r="AK117"/>
      <c r="AL117"/>
    </row>
    <row r="118" spans="1:38" x14ac:dyDescent="0.25">
      <c r="A118" s="3" t="s">
        <v>0</v>
      </c>
      <c r="B118" s="3" t="s">
        <v>4</v>
      </c>
      <c r="C118" s="3" t="s">
        <v>216</v>
      </c>
      <c r="D118" s="3" t="s">
        <v>217</v>
      </c>
      <c r="E118" s="3" t="s">
        <v>51</v>
      </c>
      <c r="F118" s="3" t="s">
        <v>78</v>
      </c>
      <c r="G118" s="3">
        <v>21</v>
      </c>
      <c r="H118" s="3" t="s">
        <v>2009</v>
      </c>
      <c r="I118" s="3" t="s">
        <v>54</v>
      </c>
      <c r="J118" s="3" t="s">
        <v>292</v>
      </c>
      <c r="K118" s="3" t="s">
        <v>53</v>
      </c>
      <c r="L118" s="3" t="s">
        <v>293</v>
      </c>
      <c r="M118" s="3" t="s">
        <v>250</v>
      </c>
      <c r="N118" s="3">
        <v>2.500000037252903E-2</v>
      </c>
      <c r="O118" s="3">
        <v>15</v>
      </c>
      <c r="P118" s="3"/>
      <c r="Q118" s="3"/>
      <c r="R118" s="3"/>
      <c r="S118" s="3" t="b">
        <v>1</v>
      </c>
      <c r="T118" s="3">
        <v>1</v>
      </c>
      <c r="U118" s="3">
        <v>1</v>
      </c>
      <c r="V118" s="3">
        <v>0</v>
      </c>
      <c r="W118" s="3">
        <v>0</v>
      </c>
      <c r="X118" s="3">
        <v>1</v>
      </c>
      <c r="Y118" s="3">
        <v>1</v>
      </c>
      <c r="Z118" s="3" t="s">
        <v>54</v>
      </c>
      <c r="AA118" s="3">
        <v>1</v>
      </c>
      <c r="AB118" s="3">
        <v>1</v>
      </c>
      <c r="AC118" s="3">
        <v>0</v>
      </c>
      <c r="AD118" s="3">
        <v>0</v>
      </c>
      <c r="AE118" s="3">
        <v>1</v>
      </c>
      <c r="AF118" s="3">
        <v>1</v>
      </c>
      <c r="AG118"/>
      <c r="AH118"/>
      <c r="AI118"/>
      <c r="AJ118"/>
      <c r="AK118"/>
      <c r="AL118"/>
    </row>
    <row r="119" spans="1:38" x14ac:dyDescent="0.25">
      <c r="A119" s="3" t="s">
        <v>0</v>
      </c>
      <c r="B119" s="3" t="s">
        <v>13</v>
      </c>
      <c r="C119" s="3" t="s">
        <v>132</v>
      </c>
      <c r="D119" s="3" t="s">
        <v>133</v>
      </c>
      <c r="E119" s="3" t="s">
        <v>51</v>
      </c>
      <c r="F119" s="3" t="s">
        <v>52</v>
      </c>
      <c r="G119" s="3">
        <v>13</v>
      </c>
      <c r="H119" s="3" t="s">
        <v>2009</v>
      </c>
      <c r="I119" s="3" t="s">
        <v>54</v>
      </c>
      <c r="J119" s="3" t="s">
        <v>292</v>
      </c>
      <c r="K119" s="3" t="s">
        <v>53</v>
      </c>
      <c r="L119" s="3" t="s">
        <v>293</v>
      </c>
      <c r="M119" s="3" t="s">
        <v>54</v>
      </c>
      <c r="N119" s="3">
        <v>0.12800000607967377</v>
      </c>
      <c r="O119" s="3"/>
      <c r="P119" s="3">
        <v>10</v>
      </c>
      <c r="Q119" s="3">
        <v>2</v>
      </c>
      <c r="R119" s="3">
        <v>2</v>
      </c>
      <c r="S119" s="3" t="b">
        <v>1</v>
      </c>
      <c r="T119" s="3">
        <v>2</v>
      </c>
      <c r="U119" s="3">
        <v>2</v>
      </c>
      <c r="V119" s="3">
        <v>0</v>
      </c>
      <c r="W119" s="3">
        <v>0</v>
      </c>
      <c r="X119" s="3">
        <v>2</v>
      </c>
      <c r="Y119" s="3">
        <v>2</v>
      </c>
      <c r="Z119" s="3" t="s">
        <v>54</v>
      </c>
      <c r="AA119" s="3">
        <v>2</v>
      </c>
      <c r="AB119" s="3">
        <v>2</v>
      </c>
      <c r="AC119" s="3">
        <v>0</v>
      </c>
      <c r="AD119" s="3">
        <v>0</v>
      </c>
      <c r="AE119" s="3">
        <v>2</v>
      </c>
      <c r="AF119" s="3">
        <v>2</v>
      </c>
      <c r="AG119"/>
      <c r="AH119"/>
      <c r="AI119"/>
      <c r="AJ119"/>
      <c r="AK119"/>
      <c r="AL119"/>
    </row>
    <row r="120" spans="1:38" x14ac:dyDescent="0.25">
      <c r="A120" s="3" t="s">
        <v>0</v>
      </c>
      <c r="B120" s="3" t="s">
        <v>7</v>
      </c>
      <c r="C120" s="3" t="s">
        <v>459</v>
      </c>
      <c r="D120" s="3" t="s">
        <v>460</v>
      </c>
      <c r="E120" s="3" t="s">
        <v>51</v>
      </c>
      <c r="F120" s="3" t="s">
        <v>52</v>
      </c>
      <c r="G120" s="3">
        <v>15</v>
      </c>
      <c r="H120" s="3" t="s">
        <v>2009</v>
      </c>
      <c r="I120" s="3" t="s">
        <v>250</v>
      </c>
      <c r="J120" s="3" t="s">
        <v>292</v>
      </c>
      <c r="K120" s="3" t="s">
        <v>53</v>
      </c>
      <c r="L120" s="3" t="s">
        <v>293</v>
      </c>
      <c r="M120" s="3" t="s">
        <v>250</v>
      </c>
      <c r="N120" s="3">
        <v>1</v>
      </c>
      <c r="O120" s="3">
        <v>30</v>
      </c>
      <c r="P120" s="3">
        <v>10</v>
      </c>
      <c r="Q120" s="3">
        <v>10</v>
      </c>
      <c r="R120" s="3"/>
      <c r="S120" s="3" t="b">
        <v>0</v>
      </c>
      <c r="T120" s="3">
        <v>0</v>
      </c>
      <c r="U120" s="3">
        <v>0</v>
      </c>
      <c r="V120" s="3">
        <v>0</v>
      </c>
      <c r="W120" s="3">
        <v>0</v>
      </c>
      <c r="X120" s="3">
        <v>0</v>
      </c>
      <c r="Y120" s="3">
        <v>0</v>
      </c>
      <c r="Z120" s="3" t="s">
        <v>250</v>
      </c>
      <c r="AA120" s="3">
        <v>0</v>
      </c>
      <c r="AB120" s="3">
        <v>0</v>
      </c>
      <c r="AC120" s="3">
        <v>0</v>
      </c>
      <c r="AD120" s="3">
        <v>0</v>
      </c>
      <c r="AE120" s="3">
        <v>0</v>
      </c>
      <c r="AF120" s="3">
        <v>0</v>
      </c>
      <c r="AG120"/>
      <c r="AH120"/>
      <c r="AI120"/>
      <c r="AJ120"/>
      <c r="AK120"/>
      <c r="AL120"/>
    </row>
    <row r="121" spans="1:38" x14ac:dyDescent="0.25">
      <c r="A121" s="3" t="s">
        <v>0</v>
      </c>
      <c r="B121" s="3" t="s">
        <v>13</v>
      </c>
      <c r="C121" s="3" t="s">
        <v>188</v>
      </c>
      <c r="D121" s="3" t="s">
        <v>189</v>
      </c>
      <c r="E121" s="3" t="s">
        <v>51</v>
      </c>
      <c r="F121" s="3" t="s">
        <v>52</v>
      </c>
      <c r="G121" s="3">
        <v>5</v>
      </c>
      <c r="H121" s="3" t="s">
        <v>2009</v>
      </c>
      <c r="I121" s="3" t="s">
        <v>250</v>
      </c>
      <c r="J121" s="3" t="s">
        <v>292</v>
      </c>
      <c r="K121" s="3" t="s">
        <v>53</v>
      </c>
      <c r="L121" s="3" t="s">
        <v>293</v>
      </c>
      <c r="M121" s="3" t="s">
        <v>54</v>
      </c>
      <c r="N121" s="3">
        <v>0.125</v>
      </c>
      <c r="O121" s="3">
        <v>5</v>
      </c>
      <c r="P121" s="3">
        <v>2</v>
      </c>
      <c r="Q121" s="3">
        <v>2</v>
      </c>
      <c r="R121" s="3"/>
      <c r="S121" s="3" t="b">
        <v>1</v>
      </c>
      <c r="T121" s="3">
        <v>1</v>
      </c>
      <c r="U121" s="3">
        <v>0</v>
      </c>
      <c r="V121" s="3">
        <v>2</v>
      </c>
      <c r="W121" s="3">
        <v>0</v>
      </c>
      <c r="X121" s="3">
        <v>3</v>
      </c>
      <c r="Y121" s="3">
        <v>0</v>
      </c>
      <c r="Z121" s="3" t="s">
        <v>54</v>
      </c>
      <c r="AA121" s="3">
        <v>0</v>
      </c>
      <c r="AB121" s="3">
        <v>1</v>
      </c>
      <c r="AC121" s="3">
        <v>2</v>
      </c>
      <c r="AD121" s="3">
        <v>0</v>
      </c>
      <c r="AE121" s="3">
        <v>3</v>
      </c>
      <c r="AF121" s="3">
        <v>0</v>
      </c>
      <c r="AG121"/>
      <c r="AH121"/>
      <c r="AI121"/>
      <c r="AJ121"/>
      <c r="AK121"/>
      <c r="AL121"/>
    </row>
    <row r="122" spans="1:38" x14ac:dyDescent="0.25">
      <c r="A122" s="3" t="s">
        <v>0</v>
      </c>
      <c r="B122" s="3" t="s">
        <v>7</v>
      </c>
      <c r="C122" s="3" t="s">
        <v>457</v>
      </c>
      <c r="D122" s="3" t="s">
        <v>458</v>
      </c>
      <c r="E122" s="3" t="s">
        <v>51</v>
      </c>
      <c r="F122" s="3" t="s">
        <v>52</v>
      </c>
      <c r="G122" s="3">
        <v>25</v>
      </c>
      <c r="H122" s="3" t="s">
        <v>2010</v>
      </c>
      <c r="I122" s="3" t="s">
        <v>250</v>
      </c>
      <c r="J122" s="3" t="s">
        <v>292</v>
      </c>
      <c r="K122" s="3" t="s">
        <v>53</v>
      </c>
      <c r="L122" s="3" t="s">
        <v>293</v>
      </c>
      <c r="M122" s="3" t="s">
        <v>250</v>
      </c>
      <c r="N122" s="3">
        <v>1</v>
      </c>
      <c r="O122" s="3">
        <v>20</v>
      </c>
      <c r="P122" s="3">
        <v>8</v>
      </c>
      <c r="Q122" s="3"/>
      <c r="R122" s="3"/>
      <c r="S122" s="3" t="b">
        <v>1</v>
      </c>
      <c r="T122" s="3">
        <v>3</v>
      </c>
      <c r="U122" s="3">
        <v>4</v>
      </c>
      <c r="V122" s="3">
        <v>0</v>
      </c>
      <c r="W122" s="3">
        <v>0</v>
      </c>
      <c r="X122" s="3">
        <v>0</v>
      </c>
      <c r="Y122" s="3">
        <v>0</v>
      </c>
      <c r="Z122" s="3" t="s">
        <v>54</v>
      </c>
      <c r="AA122" s="3">
        <v>4</v>
      </c>
      <c r="AB122" s="3">
        <v>3</v>
      </c>
      <c r="AC122" s="3">
        <v>0</v>
      </c>
      <c r="AD122" s="3">
        <v>0</v>
      </c>
      <c r="AE122" s="3">
        <v>0</v>
      </c>
      <c r="AF122" s="3">
        <v>0</v>
      </c>
      <c r="AG122"/>
      <c r="AH122"/>
      <c r="AI122"/>
      <c r="AJ122"/>
      <c r="AK122"/>
      <c r="AL122"/>
    </row>
    <row r="123" spans="1:38" x14ac:dyDescent="0.25">
      <c r="A123" s="3" t="s">
        <v>0</v>
      </c>
      <c r="B123" s="3" t="s">
        <v>13</v>
      </c>
      <c r="C123" s="3" t="s">
        <v>192</v>
      </c>
      <c r="D123" s="3" t="s">
        <v>193</v>
      </c>
      <c r="E123" s="3" t="s">
        <v>51</v>
      </c>
      <c r="F123" s="3" t="s">
        <v>78</v>
      </c>
      <c r="G123" s="3">
        <v>15</v>
      </c>
      <c r="H123" s="3" t="s">
        <v>2009</v>
      </c>
      <c r="I123" s="3" t="s">
        <v>54</v>
      </c>
      <c r="J123" s="3" t="s">
        <v>522</v>
      </c>
      <c r="K123" s="3" t="s">
        <v>250</v>
      </c>
      <c r="L123" s="3" t="s">
        <v>293</v>
      </c>
      <c r="M123" s="3" t="s">
        <v>54</v>
      </c>
      <c r="N123" s="3">
        <v>0.125</v>
      </c>
      <c r="O123" s="3">
        <v>10</v>
      </c>
      <c r="P123" s="3">
        <v>2</v>
      </c>
      <c r="Q123" s="3">
        <v>2</v>
      </c>
      <c r="R123" s="3"/>
      <c r="S123" s="3" t="b">
        <v>1</v>
      </c>
      <c r="T123" s="3">
        <v>2</v>
      </c>
      <c r="U123" s="3">
        <v>3</v>
      </c>
      <c r="V123" s="3">
        <v>0</v>
      </c>
      <c r="W123" s="3">
        <v>0</v>
      </c>
      <c r="X123" s="3">
        <v>2</v>
      </c>
      <c r="Y123" s="3">
        <v>3</v>
      </c>
      <c r="Z123" s="3" t="s">
        <v>54</v>
      </c>
      <c r="AA123" s="3">
        <v>3</v>
      </c>
      <c r="AB123" s="3">
        <v>2</v>
      </c>
      <c r="AC123" s="3">
        <v>0</v>
      </c>
      <c r="AD123" s="3">
        <v>0</v>
      </c>
      <c r="AE123" s="3">
        <v>2</v>
      </c>
      <c r="AF123" s="3">
        <v>3</v>
      </c>
      <c r="AG123"/>
      <c r="AH123"/>
      <c r="AI123"/>
      <c r="AJ123"/>
      <c r="AK123"/>
      <c r="AL123"/>
    </row>
    <row r="124" spans="1:38" x14ac:dyDescent="0.25">
      <c r="A124" s="3" t="s">
        <v>0</v>
      </c>
      <c r="B124" s="3" t="s">
        <v>13</v>
      </c>
      <c r="C124" s="3" t="s">
        <v>202</v>
      </c>
      <c r="D124" s="3" t="s">
        <v>203</v>
      </c>
      <c r="E124" s="3" t="s">
        <v>51</v>
      </c>
      <c r="F124" s="3" t="s">
        <v>52</v>
      </c>
      <c r="G124" s="3">
        <v>14</v>
      </c>
      <c r="H124" s="3" t="s">
        <v>2009</v>
      </c>
      <c r="I124" s="3" t="s">
        <v>250</v>
      </c>
      <c r="J124" s="3" t="s">
        <v>522</v>
      </c>
      <c r="K124" s="3" t="s">
        <v>250</v>
      </c>
      <c r="L124" s="3" t="s">
        <v>293</v>
      </c>
      <c r="M124" s="3" t="s">
        <v>54</v>
      </c>
      <c r="N124" s="3">
        <v>0.5</v>
      </c>
      <c r="O124" s="3">
        <v>5</v>
      </c>
      <c r="P124" s="3"/>
      <c r="Q124" s="3"/>
      <c r="R124" s="3"/>
      <c r="S124" s="3" t="b">
        <v>1</v>
      </c>
      <c r="T124" s="3">
        <v>0</v>
      </c>
      <c r="U124" s="3">
        <v>3</v>
      </c>
      <c r="V124" s="3">
        <v>0</v>
      </c>
      <c r="W124" s="3">
        <v>1</v>
      </c>
      <c r="X124" s="3">
        <v>0</v>
      </c>
      <c r="Y124" s="3">
        <v>4</v>
      </c>
      <c r="Z124" s="3" t="s">
        <v>54</v>
      </c>
      <c r="AA124" s="3">
        <v>3</v>
      </c>
      <c r="AB124" s="3">
        <v>0</v>
      </c>
      <c r="AC124" s="3">
        <v>0</v>
      </c>
      <c r="AD124" s="3">
        <v>1</v>
      </c>
      <c r="AE124" s="3">
        <v>0</v>
      </c>
      <c r="AF124" s="3">
        <v>4</v>
      </c>
      <c r="AG124"/>
      <c r="AH124"/>
      <c r="AI124"/>
      <c r="AJ124"/>
      <c r="AK124"/>
      <c r="AL124"/>
    </row>
    <row r="125" spans="1:38" x14ac:dyDescent="0.25">
      <c r="A125" s="3" t="s">
        <v>0</v>
      </c>
      <c r="B125" s="3" t="s">
        <v>13</v>
      </c>
      <c r="C125" s="3" t="s">
        <v>190</v>
      </c>
      <c r="D125" s="3" t="s">
        <v>191</v>
      </c>
      <c r="E125" s="3" t="s">
        <v>51</v>
      </c>
      <c r="F125" s="3" t="s">
        <v>52</v>
      </c>
      <c r="G125" s="3">
        <v>6</v>
      </c>
      <c r="H125" s="3" t="s">
        <v>2009</v>
      </c>
      <c r="I125" s="3" t="s">
        <v>250</v>
      </c>
      <c r="J125" s="3" t="s">
        <v>296</v>
      </c>
      <c r="K125" s="3" t="s">
        <v>252</v>
      </c>
      <c r="L125" s="3" t="s">
        <v>293</v>
      </c>
      <c r="M125" s="3" t="s">
        <v>54</v>
      </c>
      <c r="N125" s="3">
        <v>0.375</v>
      </c>
      <c r="O125" s="3">
        <v>15</v>
      </c>
      <c r="P125" s="3">
        <v>10</v>
      </c>
      <c r="Q125" s="3"/>
      <c r="R125" s="3"/>
      <c r="S125" s="3" t="b">
        <v>0</v>
      </c>
      <c r="T125" s="3">
        <v>0</v>
      </c>
      <c r="U125" s="3">
        <v>0</v>
      </c>
      <c r="V125" s="3">
        <v>0</v>
      </c>
      <c r="W125" s="3">
        <v>0</v>
      </c>
      <c r="X125" s="3">
        <v>0</v>
      </c>
      <c r="Y125" s="3">
        <v>0</v>
      </c>
      <c r="Z125" s="3" t="s">
        <v>250</v>
      </c>
      <c r="AA125" s="3">
        <v>0</v>
      </c>
      <c r="AB125" s="3">
        <v>0</v>
      </c>
      <c r="AC125" s="3">
        <v>0</v>
      </c>
      <c r="AD125" s="3">
        <v>0</v>
      </c>
      <c r="AE125" s="3">
        <v>0</v>
      </c>
      <c r="AF125" s="3">
        <v>0</v>
      </c>
      <c r="AG125"/>
      <c r="AH125"/>
      <c r="AI125"/>
      <c r="AJ125"/>
      <c r="AK125"/>
      <c r="AL125"/>
    </row>
    <row r="126" spans="1:38" x14ac:dyDescent="0.25">
      <c r="A126" s="3" t="s">
        <v>0</v>
      </c>
      <c r="B126" s="3" t="s">
        <v>13</v>
      </c>
      <c r="C126" s="3" t="s">
        <v>198</v>
      </c>
      <c r="D126" s="3" t="s">
        <v>199</v>
      </c>
      <c r="E126" s="3" t="s">
        <v>51</v>
      </c>
      <c r="F126" s="3" t="s">
        <v>52</v>
      </c>
      <c r="G126" s="3">
        <v>25</v>
      </c>
      <c r="H126" s="3" t="s">
        <v>2009</v>
      </c>
      <c r="I126" s="3" t="s">
        <v>54</v>
      </c>
      <c r="J126" s="3" t="s">
        <v>294</v>
      </c>
      <c r="K126" s="3" t="s">
        <v>57</v>
      </c>
      <c r="L126" s="3" t="s">
        <v>293</v>
      </c>
      <c r="M126" s="3" t="s">
        <v>54</v>
      </c>
      <c r="N126" s="3">
        <v>0.125</v>
      </c>
      <c r="O126" s="3">
        <v>5</v>
      </c>
      <c r="P126" s="3">
        <v>2</v>
      </c>
      <c r="Q126" s="3">
        <v>2</v>
      </c>
      <c r="R126" s="3"/>
      <c r="S126" s="3" t="b">
        <v>1</v>
      </c>
      <c r="T126" s="3">
        <v>3</v>
      </c>
      <c r="U126" s="3">
        <v>4</v>
      </c>
      <c r="V126" s="3">
        <v>0</v>
      </c>
      <c r="W126" s="3">
        <v>0</v>
      </c>
      <c r="X126" s="3">
        <v>3</v>
      </c>
      <c r="Y126" s="3">
        <v>4</v>
      </c>
      <c r="Z126" s="3" t="s">
        <v>54</v>
      </c>
      <c r="AA126" s="3">
        <v>4</v>
      </c>
      <c r="AB126" s="3">
        <v>3</v>
      </c>
      <c r="AC126" s="3">
        <v>0</v>
      </c>
      <c r="AD126" s="3">
        <v>0</v>
      </c>
      <c r="AE126" s="3">
        <v>3</v>
      </c>
      <c r="AF126" s="3">
        <v>4</v>
      </c>
      <c r="AG126"/>
      <c r="AH126"/>
      <c r="AI126"/>
      <c r="AJ126"/>
      <c r="AK126"/>
      <c r="AL126"/>
    </row>
    <row r="127" spans="1:38" x14ac:dyDescent="0.25">
      <c r="A127" s="3" t="s">
        <v>0</v>
      </c>
      <c r="B127" s="3" t="s">
        <v>13</v>
      </c>
      <c r="C127" s="3" t="s">
        <v>194</v>
      </c>
      <c r="D127" s="3" t="s">
        <v>195</v>
      </c>
      <c r="E127" s="3" t="s">
        <v>51</v>
      </c>
      <c r="F127" s="3" t="s">
        <v>52</v>
      </c>
      <c r="G127" s="3">
        <v>65</v>
      </c>
      <c r="H127" s="3" t="s">
        <v>2009</v>
      </c>
      <c r="I127" s="3" t="s">
        <v>54</v>
      </c>
      <c r="J127" s="3" t="s">
        <v>292</v>
      </c>
      <c r="K127" s="3" t="s">
        <v>53</v>
      </c>
      <c r="L127" s="3" t="s">
        <v>293</v>
      </c>
      <c r="M127" s="3" t="s">
        <v>250</v>
      </c>
      <c r="N127" s="3">
        <v>0</v>
      </c>
      <c r="O127" s="3"/>
      <c r="P127" s="3"/>
      <c r="Q127" s="3"/>
      <c r="R127" s="3"/>
      <c r="S127" s="3" t="b">
        <v>1</v>
      </c>
      <c r="T127" s="3">
        <v>7</v>
      </c>
      <c r="U127" s="3">
        <v>12</v>
      </c>
      <c r="V127" s="3">
        <v>0</v>
      </c>
      <c r="W127" s="3">
        <v>0</v>
      </c>
      <c r="X127" s="3">
        <v>7</v>
      </c>
      <c r="Y127" s="3">
        <v>12</v>
      </c>
      <c r="Z127" s="3" t="s">
        <v>54</v>
      </c>
      <c r="AA127" s="3">
        <v>12</v>
      </c>
      <c r="AB127" s="3">
        <v>7</v>
      </c>
      <c r="AC127" s="3">
        <v>0</v>
      </c>
      <c r="AD127" s="3">
        <v>0</v>
      </c>
      <c r="AE127" s="3">
        <v>7</v>
      </c>
      <c r="AF127" s="3">
        <v>12</v>
      </c>
      <c r="AG127"/>
      <c r="AH127"/>
      <c r="AI127"/>
      <c r="AJ127"/>
      <c r="AK127"/>
      <c r="AL127"/>
    </row>
    <row r="128" spans="1:38" x14ac:dyDescent="0.25">
      <c r="A128" s="3" t="s">
        <v>3</v>
      </c>
      <c r="B128" s="3" t="s">
        <v>15</v>
      </c>
      <c r="C128" s="3" t="s">
        <v>509</v>
      </c>
      <c r="D128" s="3" t="s">
        <v>510</v>
      </c>
      <c r="E128" s="3" t="s">
        <v>51</v>
      </c>
      <c r="F128" s="3" t="s">
        <v>78</v>
      </c>
      <c r="G128" s="3">
        <v>64</v>
      </c>
      <c r="H128" s="3" t="s">
        <v>2009</v>
      </c>
      <c r="I128" s="3" t="s">
        <v>250</v>
      </c>
      <c r="J128" s="3" t="s">
        <v>292</v>
      </c>
      <c r="K128" s="3" t="s">
        <v>53</v>
      </c>
      <c r="L128" s="3" t="s">
        <v>293</v>
      </c>
      <c r="M128" s="3" t="s">
        <v>54</v>
      </c>
      <c r="N128" s="3">
        <v>0</v>
      </c>
      <c r="O128" s="3"/>
      <c r="P128" s="3"/>
      <c r="Q128" s="3"/>
      <c r="R128" s="3"/>
      <c r="S128" s="3" t="b">
        <v>1</v>
      </c>
      <c r="T128" s="3">
        <v>3</v>
      </c>
      <c r="U128" s="3">
        <v>6</v>
      </c>
      <c r="V128" s="3">
        <v>0</v>
      </c>
      <c r="W128" s="3">
        <v>0</v>
      </c>
      <c r="X128" s="3">
        <v>3</v>
      </c>
      <c r="Y128" s="3">
        <v>6</v>
      </c>
      <c r="Z128" s="3" t="s">
        <v>54</v>
      </c>
      <c r="AA128" s="3">
        <v>6</v>
      </c>
      <c r="AB128" s="3">
        <v>3</v>
      </c>
      <c r="AC128" s="3">
        <v>0</v>
      </c>
      <c r="AD128" s="3">
        <v>0</v>
      </c>
      <c r="AE128" s="3">
        <v>3</v>
      </c>
      <c r="AF128" s="3">
        <v>6</v>
      </c>
      <c r="AG128"/>
      <c r="AH128"/>
      <c r="AI128"/>
      <c r="AJ128"/>
      <c r="AK128"/>
      <c r="AL128"/>
    </row>
    <row r="129" spans="1:38" x14ac:dyDescent="0.25">
      <c r="A129" s="3" t="s">
        <v>0</v>
      </c>
      <c r="B129" s="3" t="s">
        <v>13</v>
      </c>
      <c r="C129" s="3" t="s">
        <v>134</v>
      </c>
      <c r="D129" s="3" t="s">
        <v>135</v>
      </c>
      <c r="E129" s="3" t="s">
        <v>51</v>
      </c>
      <c r="F129" s="3" t="s">
        <v>52</v>
      </c>
      <c r="G129" s="3">
        <v>17</v>
      </c>
      <c r="H129" s="3" t="s">
        <v>2009</v>
      </c>
      <c r="I129" s="3" t="s">
        <v>54</v>
      </c>
      <c r="J129" s="3" t="s">
        <v>292</v>
      </c>
      <c r="K129" s="3" t="s">
        <v>53</v>
      </c>
      <c r="L129" s="3" t="s">
        <v>293</v>
      </c>
      <c r="M129" s="3" t="s">
        <v>54</v>
      </c>
      <c r="N129" s="3">
        <v>0.25</v>
      </c>
      <c r="O129" s="3">
        <v>15</v>
      </c>
      <c r="P129" s="3">
        <v>5</v>
      </c>
      <c r="Q129" s="3">
        <v>2</v>
      </c>
      <c r="R129" s="3"/>
      <c r="S129" s="3" t="b">
        <v>1</v>
      </c>
      <c r="T129" s="3">
        <v>4</v>
      </c>
      <c r="U129" s="3">
        <v>5</v>
      </c>
      <c r="V129" s="3">
        <v>0</v>
      </c>
      <c r="W129" s="3">
        <v>0</v>
      </c>
      <c r="X129" s="3">
        <v>4</v>
      </c>
      <c r="Y129" s="3">
        <v>5</v>
      </c>
      <c r="Z129" s="3" t="s">
        <v>54</v>
      </c>
      <c r="AA129" s="3">
        <v>5</v>
      </c>
      <c r="AB129" s="3">
        <v>4</v>
      </c>
      <c r="AC129" s="3">
        <v>0</v>
      </c>
      <c r="AD129" s="3">
        <v>0</v>
      </c>
      <c r="AE129" s="3">
        <v>4</v>
      </c>
      <c r="AF129" s="3">
        <v>5</v>
      </c>
      <c r="AG129"/>
      <c r="AH129"/>
      <c r="AI129"/>
      <c r="AJ129"/>
      <c r="AK129"/>
      <c r="AL12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K27"/>
  <sheetViews>
    <sheetView zoomScale="70" zoomScaleNormal="70" workbookViewId="0">
      <selection activeCell="I15" sqref="I15"/>
    </sheetView>
  </sheetViews>
  <sheetFormatPr defaultRowHeight="15" x14ac:dyDescent="0.25"/>
  <cols>
    <col min="1" max="1" width="18.28515625" customWidth="1"/>
    <col min="2" max="2" width="16.28515625" customWidth="1"/>
    <col min="3" max="3" width="7.28515625" bestFit="1" customWidth="1"/>
    <col min="4" max="4" width="27.28515625" bestFit="1" customWidth="1"/>
    <col min="5" max="5" width="5.140625" customWidth="1"/>
    <col min="6" max="6" width="11.28515625" bestFit="1" customWidth="1"/>
    <col min="7" max="7" width="15" customWidth="1"/>
    <col min="8" max="8" width="11.42578125" customWidth="1"/>
    <col min="9" max="9" width="16.7109375" customWidth="1"/>
    <col min="10" max="10" width="18.85546875" customWidth="1"/>
    <col min="11" max="11" width="20.28515625" customWidth="1"/>
    <col min="12" max="12" width="6" customWidth="1"/>
    <col min="13" max="13" width="4.140625" customWidth="1"/>
    <col min="14" max="14" width="9" customWidth="1"/>
    <col min="15" max="15" width="11.28515625" bestFit="1" customWidth="1"/>
  </cols>
  <sheetData>
    <row r="2" spans="1:11" s="3" customFormat="1" ht="21" x14ac:dyDescent="0.35">
      <c r="A2" s="17" t="s">
        <v>1221</v>
      </c>
      <c r="H2" s="17" t="s">
        <v>2417</v>
      </c>
    </row>
    <row r="3" spans="1:11" x14ac:dyDescent="0.25">
      <c r="H3" s="3"/>
      <c r="I3" s="3"/>
      <c r="J3" s="3"/>
      <c r="K3" s="3"/>
    </row>
    <row r="4" spans="1:11" x14ac:dyDescent="0.25">
      <c r="A4" s="4" t="s">
        <v>30</v>
      </c>
      <c r="B4" s="4" t="s">
        <v>31</v>
      </c>
      <c r="H4" s="4" t="s">
        <v>30</v>
      </c>
      <c r="I4" s="4" t="s">
        <v>31</v>
      </c>
    </row>
    <row r="5" spans="1:11" x14ac:dyDescent="0.25">
      <c r="A5" s="4" t="s">
        <v>42</v>
      </c>
      <c r="B5" s="3" t="s">
        <v>250</v>
      </c>
      <c r="C5" s="3" t="s">
        <v>54</v>
      </c>
      <c r="D5" s="3" t="s">
        <v>29</v>
      </c>
      <c r="H5" s="4" t="s">
        <v>42</v>
      </c>
      <c r="I5" s="3" t="s">
        <v>250</v>
      </c>
      <c r="J5" s="3" t="s">
        <v>54</v>
      </c>
      <c r="K5" s="3" t="s">
        <v>29</v>
      </c>
    </row>
    <row r="6" spans="1:11" x14ac:dyDescent="0.25">
      <c r="A6" s="5" t="s">
        <v>0</v>
      </c>
      <c r="B6" s="6">
        <v>85</v>
      </c>
      <c r="C6" s="6">
        <v>26</v>
      </c>
      <c r="D6" s="6">
        <v>111</v>
      </c>
      <c r="H6" s="5" t="s">
        <v>0</v>
      </c>
      <c r="I6" s="6">
        <v>18</v>
      </c>
      <c r="J6" s="6">
        <v>93</v>
      </c>
      <c r="K6" s="6">
        <v>111</v>
      </c>
    </row>
    <row r="7" spans="1:11" x14ac:dyDescent="0.25">
      <c r="A7" s="5" t="s">
        <v>3</v>
      </c>
      <c r="B7" s="6">
        <v>16</v>
      </c>
      <c r="C7" s="6">
        <v>1</v>
      </c>
      <c r="D7" s="6">
        <v>17</v>
      </c>
      <c r="H7" s="5" t="s">
        <v>3</v>
      </c>
      <c r="I7" s="6">
        <v>4</v>
      </c>
      <c r="J7" s="6">
        <v>13</v>
      </c>
      <c r="K7" s="6">
        <v>17</v>
      </c>
    </row>
    <row r="8" spans="1:11" x14ac:dyDescent="0.25">
      <c r="A8" s="5" t="s">
        <v>29</v>
      </c>
      <c r="B8" s="6">
        <v>101</v>
      </c>
      <c r="C8" s="6">
        <v>27</v>
      </c>
      <c r="D8" s="6">
        <v>128</v>
      </c>
      <c r="H8" s="5" t="s">
        <v>29</v>
      </c>
      <c r="I8" s="6">
        <v>22</v>
      </c>
      <c r="J8" s="6">
        <v>106</v>
      </c>
      <c r="K8" s="6">
        <v>128</v>
      </c>
    </row>
    <row r="9" spans="1:11" ht="30" x14ac:dyDescent="0.25">
      <c r="A9" s="29" t="s">
        <v>1111</v>
      </c>
      <c r="B9" s="29">
        <f>GETPIVOTDATA("CP_PCode",$A$4,"Avaibility","No")/GETPIVOTDATA("CP_PCode",$A$4)</f>
        <v>0.7890625</v>
      </c>
      <c r="C9" s="29">
        <f>GETPIVOTDATA("CP_PCode",$A$4,"Avaibility","Yes")/GETPIVOTDATA("CP_PCode",$A$4)</f>
        <v>0.2109375</v>
      </c>
      <c r="D9" s="29">
        <f>SUM(B9:C9)</f>
        <v>1</v>
      </c>
      <c r="H9" s="29" t="s">
        <v>1111</v>
      </c>
      <c r="I9" s="29">
        <f>GETPIVOTDATA("CP_PCode",$H$4,"FoodCash_MgmtCommittee","No")/GETPIVOTDATA("CP_PCode",$H$4)</f>
        <v>0.171875</v>
      </c>
      <c r="J9" s="29">
        <f>GETPIVOTDATA("CP_PCode",$H$4,"FoodCash_MgmtCommittee","Yes")/GETPIVOTDATA("CP_PCode",$H$4)</f>
        <v>0.828125</v>
      </c>
      <c r="K9" s="29">
        <f>SUM(I9:J9)</f>
        <v>1</v>
      </c>
    </row>
    <row r="11" spans="1:11" s="3" customFormat="1" ht="21" x14ac:dyDescent="0.35">
      <c r="A11" s="17" t="s">
        <v>1214</v>
      </c>
      <c r="H11" s="17" t="s">
        <v>2416</v>
      </c>
    </row>
    <row r="13" spans="1:11" x14ac:dyDescent="0.25">
      <c r="A13" s="4" t="s">
        <v>30</v>
      </c>
      <c r="B13" s="4" t="s">
        <v>31</v>
      </c>
      <c r="H13" s="4" t="s">
        <v>42</v>
      </c>
      <c r="I13" s="3" t="s">
        <v>1117</v>
      </c>
      <c r="J13" s="3" t="s">
        <v>1115</v>
      </c>
    </row>
    <row r="14" spans="1:11" x14ac:dyDescent="0.25">
      <c r="A14" s="4" t="s">
        <v>42</v>
      </c>
      <c r="B14" s="3" t="s">
        <v>295</v>
      </c>
      <c r="C14" s="3" t="s">
        <v>32</v>
      </c>
      <c r="D14" s="3" t="s">
        <v>2009</v>
      </c>
      <c r="E14" s="3" t="s">
        <v>2010</v>
      </c>
      <c r="F14" s="3" t="s">
        <v>29</v>
      </c>
      <c r="H14" s="5" t="s">
        <v>0</v>
      </c>
      <c r="I14" s="6">
        <v>317</v>
      </c>
      <c r="J14" s="6">
        <v>343</v>
      </c>
    </row>
    <row r="15" spans="1:11" x14ac:dyDescent="0.25">
      <c r="A15" s="5" t="s">
        <v>0</v>
      </c>
      <c r="B15" s="6">
        <v>21</v>
      </c>
      <c r="C15" s="6">
        <v>1</v>
      </c>
      <c r="D15" s="6">
        <v>83</v>
      </c>
      <c r="E15" s="6">
        <v>6</v>
      </c>
      <c r="F15" s="6">
        <v>111</v>
      </c>
      <c r="H15" s="5" t="s">
        <v>3</v>
      </c>
      <c r="I15" s="6">
        <v>53</v>
      </c>
      <c r="J15" s="6">
        <v>47</v>
      </c>
    </row>
    <row r="16" spans="1:11" x14ac:dyDescent="0.25">
      <c r="A16" s="5" t="s">
        <v>3</v>
      </c>
      <c r="B16" s="6">
        <v>2</v>
      </c>
      <c r="C16" s="6"/>
      <c r="D16" s="6">
        <v>14</v>
      </c>
      <c r="E16" s="6">
        <v>1</v>
      </c>
      <c r="F16" s="6">
        <v>17</v>
      </c>
      <c r="H16" s="5" t="s">
        <v>29</v>
      </c>
      <c r="I16" s="6">
        <v>370</v>
      </c>
      <c r="J16" s="6">
        <v>390</v>
      </c>
    </row>
    <row r="17" spans="1:11" x14ac:dyDescent="0.25">
      <c r="A17" s="5" t="s">
        <v>29</v>
      </c>
      <c r="B17" s="6">
        <v>23</v>
      </c>
      <c r="C17" s="6">
        <v>1</v>
      </c>
      <c r="D17" s="6">
        <v>97</v>
      </c>
      <c r="E17" s="6">
        <v>7</v>
      </c>
      <c r="F17" s="6">
        <v>128</v>
      </c>
    </row>
    <row r="18" spans="1:11" ht="30" x14ac:dyDescent="0.25">
      <c r="A18" s="29" t="s">
        <v>1111</v>
      </c>
      <c r="B18" s="29">
        <f>GETPIVOTDATA("CP_PCode",$A$13,"Kitchen_Type","Communal")/GETPIVOTDATA("CP_PCode",$A$13)</f>
        <v>0.1796875</v>
      </c>
      <c r="C18" s="29">
        <f>GETPIVOTDATA("CP_PCode",$A$13,"Kitchen_Type",)/GETPIVOTDATA("CP_PCode",$A$13)</f>
        <v>7.8125E-3</v>
      </c>
      <c r="D18" s="29">
        <f>GETPIVOTDATA("CP_PCode",$A$13,"Kitchen_Type","Individual household kitchen")/GETPIVOTDATA("CP_PCode",$A$13)</f>
        <v>0.7578125</v>
      </c>
      <c r="E18" s="29">
        <f>GETPIVOTDATA("CP_PCode",$A$13,"Kitchen_Type","Both")/GETPIVOTDATA("CP_PCode",$A$13)</f>
        <v>5.46875E-2</v>
      </c>
      <c r="F18" s="29">
        <f>SUM(B18:E18)</f>
        <v>1</v>
      </c>
      <c r="H18" s="29" t="s">
        <v>1111</v>
      </c>
      <c r="I18" s="29">
        <f>GETPIVOTDATA("Males",$H$13)/(GETPIVOTDATA("Males",$H$13)+GETPIVOTDATA("Females",$H$13))</f>
        <v>0.48684210526315791</v>
      </c>
      <c r="J18" s="29">
        <f>GETPIVOTDATA("Females",$H$13)/(GETPIVOTDATA("Males",$H$13)+GETPIVOTDATA("Females",$H$13))</f>
        <v>0.51315789473684215</v>
      </c>
      <c r="K18" s="3"/>
    </row>
    <row r="20" spans="1:11" s="3" customFormat="1" ht="21" x14ac:dyDescent="0.35">
      <c r="A20" s="17" t="s">
        <v>2415</v>
      </c>
    </row>
    <row r="22" spans="1:11" x14ac:dyDescent="0.25">
      <c r="A22" s="4" t="s">
        <v>30</v>
      </c>
      <c r="B22" s="4" t="s">
        <v>31</v>
      </c>
    </row>
    <row r="23" spans="1:11" x14ac:dyDescent="0.25">
      <c r="A23" s="4" t="s">
        <v>42</v>
      </c>
      <c r="B23" s="3" t="s">
        <v>250</v>
      </c>
      <c r="C23" s="3" t="s">
        <v>54</v>
      </c>
      <c r="D23" s="3" t="s">
        <v>29</v>
      </c>
    </row>
    <row r="24" spans="1:11" x14ac:dyDescent="0.25">
      <c r="A24" s="5" t="s">
        <v>0</v>
      </c>
      <c r="B24" s="6">
        <v>47</v>
      </c>
      <c r="C24" s="6">
        <v>64</v>
      </c>
      <c r="D24" s="6">
        <v>111</v>
      </c>
    </row>
    <row r="25" spans="1:11" x14ac:dyDescent="0.25">
      <c r="A25" s="5" t="s">
        <v>3</v>
      </c>
      <c r="B25" s="6">
        <v>10</v>
      </c>
      <c r="C25" s="6">
        <v>7</v>
      </c>
      <c r="D25" s="6">
        <v>17</v>
      </c>
    </row>
    <row r="26" spans="1:11" x14ac:dyDescent="0.25">
      <c r="A26" s="5" t="s">
        <v>29</v>
      </c>
      <c r="B26" s="6">
        <v>57</v>
      </c>
      <c r="C26" s="6">
        <v>71</v>
      </c>
      <c r="D26" s="6">
        <v>128</v>
      </c>
      <c r="G26" s="3"/>
    </row>
    <row r="27" spans="1:11" x14ac:dyDescent="0.25">
      <c r="A27" s="29" t="s">
        <v>1111</v>
      </c>
      <c r="B27" s="29">
        <f>GETPIVOTDATA("CP_PCode",$A$22,"StorageFacility","No")/GETPIVOTDATA("CP_PCode",$A$22)</f>
        <v>0.4453125</v>
      </c>
      <c r="C27" s="29">
        <f>GETPIVOTDATA("CP_PCode",$A$22,"StorageFacility","Yes")/GETPIVOTDATA("CP_PCode",$A$22)</f>
        <v>0.5546875</v>
      </c>
      <c r="D27" s="29">
        <f>SUM(B27:C27)</f>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C129"/>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1" width="11.42578125" bestFit="1" customWidth="1"/>
    <col min="2" max="2" width="11.85546875" bestFit="1" customWidth="1"/>
    <col min="3" max="3" width="47" bestFit="1" customWidth="1"/>
    <col min="4" max="4" width="15.7109375" bestFit="1" customWidth="1"/>
    <col min="5" max="5" width="14.28515625" bestFit="1" customWidth="1"/>
    <col min="6" max="6" width="16.140625" bestFit="1" customWidth="1"/>
    <col min="7" max="7" width="12.85546875" bestFit="1" customWidth="1"/>
    <col min="8" max="8" width="14.140625" bestFit="1" customWidth="1"/>
    <col min="9" max="9" width="13.42578125" bestFit="1" customWidth="1"/>
    <col min="10" max="10" width="11.7109375" bestFit="1" customWidth="1"/>
    <col min="11" max="11" width="12" bestFit="1" customWidth="1"/>
    <col min="12" max="12" width="7.28515625" bestFit="1" customWidth="1"/>
    <col min="13" max="13" width="8.85546875" bestFit="1" customWidth="1"/>
    <col min="14" max="14" width="6.140625" bestFit="1" customWidth="1"/>
    <col min="15" max="15" width="8.85546875" bestFit="1" customWidth="1"/>
    <col min="16" max="16" width="22.42578125" bestFit="1" customWidth="1"/>
    <col min="17" max="17" width="18.5703125" bestFit="1" customWidth="1"/>
    <col min="18" max="18" width="10" bestFit="1" customWidth="1"/>
    <col min="19" max="19" width="9.42578125" bestFit="1" customWidth="1"/>
    <col min="20" max="20" width="31.140625" bestFit="1" customWidth="1"/>
    <col min="21" max="21" width="13.42578125" customWidth="1"/>
    <col min="22" max="22" width="25.28515625" bestFit="1" customWidth="1"/>
    <col min="23" max="23" width="26.85546875" bestFit="1" customWidth="1"/>
    <col min="24" max="24" width="29.5703125" style="3" customWidth="1"/>
    <col min="25" max="25" width="25.42578125" style="3" bestFit="1" customWidth="1"/>
    <col min="26" max="26" width="15.7109375" style="3" bestFit="1" customWidth="1"/>
    <col min="27" max="27" width="17.5703125" style="3" bestFit="1" customWidth="1"/>
    <col min="28" max="28" width="28.85546875" style="3" bestFit="1" customWidth="1"/>
    <col min="29" max="29" width="28.85546875" style="3" customWidth="1"/>
    <col min="30" max="30" width="21.5703125" bestFit="1" customWidth="1"/>
    <col min="31" max="31" width="18.7109375" bestFit="1" customWidth="1"/>
    <col min="32" max="32" width="23.28515625" bestFit="1" customWidth="1"/>
    <col min="33" max="33" width="20.85546875" bestFit="1" customWidth="1"/>
    <col min="34" max="34" width="14" bestFit="1" customWidth="1"/>
  </cols>
  <sheetData>
    <row r="1" spans="1:29" x14ac:dyDescent="0.25">
      <c r="A1" t="s">
        <v>42</v>
      </c>
      <c r="B1" t="s">
        <v>43</v>
      </c>
      <c r="C1" t="s">
        <v>44</v>
      </c>
      <c r="D1" t="s">
        <v>45</v>
      </c>
      <c r="E1" t="s">
        <v>46</v>
      </c>
      <c r="F1" t="s">
        <v>47</v>
      </c>
      <c r="G1" t="s">
        <v>48</v>
      </c>
      <c r="H1" t="s">
        <v>298</v>
      </c>
      <c r="I1" t="s">
        <v>285</v>
      </c>
      <c r="J1" t="s">
        <v>286</v>
      </c>
      <c r="K1" t="s">
        <v>287</v>
      </c>
      <c r="L1" t="s">
        <v>288</v>
      </c>
      <c r="M1" t="s">
        <v>289</v>
      </c>
      <c r="N1" t="s">
        <v>290</v>
      </c>
      <c r="O1" t="s">
        <v>291</v>
      </c>
      <c r="P1" t="s">
        <v>299</v>
      </c>
      <c r="Q1" t="s">
        <v>1</v>
      </c>
      <c r="R1" t="s">
        <v>300</v>
      </c>
      <c r="S1" t="s">
        <v>301</v>
      </c>
      <c r="T1" t="s">
        <v>302</v>
      </c>
      <c r="U1" t="s">
        <v>303</v>
      </c>
      <c r="V1" t="s">
        <v>304</v>
      </c>
      <c r="W1" t="s">
        <v>305</v>
      </c>
      <c r="X1" s="3" t="s">
        <v>2011</v>
      </c>
      <c r="Y1" s="3" t="s">
        <v>2012</v>
      </c>
      <c r="Z1" s="3" t="s">
        <v>2013</v>
      </c>
      <c r="AA1" s="3" t="s">
        <v>2014</v>
      </c>
      <c r="AB1" s="3" t="s">
        <v>2015</v>
      </c>
      <c r="AC1"/>
    </row>
    <row r="2" spans="1:29" x14ac:dyDescent="0.25">
      <c r="A2" t="s">
        <v>0</v>
      </c>
      <c r="B2" t="s">
        <v>11</v>
      </c>
      <c r="C2" t="s">
        <v>144</v>
      </c>
      <c r="D2" t="s">
        <v>145</v>
      </c>
      <c r="E2" t="s">
        <v>51</v>
      </c>
      <c r="F2" t="s">
        <v>52</v>
      </c>
      <c r="G2">
        <v>14</v>
      </c>
      <c r="H2" t="s">
        <v>53</v>
      </c>
      <c r="I2" t="s">
        <v>306</v>
      </c>
      <c r="J2" t="s">
        <v>250</v>
      </c>
      <c r="K2">
        <v>1</v>
      </c>
      <c r="L2">
        <v>30</v>
      </c>
      <c r="P2" t="s">
        <v>2016</v>
      </c>
      <c r="R2" t="b">
        <v>1</v>
      </c>
      <c r="S2" t="b">
        <v>1</v>
      </c>
      <c r="T2" t="b">
        <v>0</v>
      </c>
      <c r="U2" t="b">
        <v>1</v>
      </c>
      <c r="V2" t="b">
        <v>1</v>
      </c>
      <c r="W2" t="b">
        <v>1</v>
      </c>
      <c r="X2" s="3" t="b">
        <v>0</v>
      </c>
      <c r="Y2" s="3" t="b">
        <v>0</v>
      </c>
      <c r="Z2" s="3" t="b">
        <v>0</v>
      </c>
      <c r="AA2" s="3" t="b">
        <v>0</v>
      </c>
      <c r="AB2" s="3" t="b">
        <v>0</v>
      </c>
      <c r="AC2"/>
    </row>
    <row r="3" spans="1:29" x14ac:dyDescent="0.25">
      <c r="A3" s="3" t="s">
        <v>0</v>
      </c>
      <c r="B3" s="3" t="s">
        <v>5</v>
      </c>
      <c r="C3" s="3" t="s">
        <v>138</v>
      </c>
      <c r="D3" s="3" t="s">
        <v>139</v>
      </c>
      <c r="E3" s="3" t="s">
        <v>51</v>
      </c>
      <c r="F3" s="3" t="s">
        <v>78</v>
      </c>
      <c r="G3" s="3">
        <v>428</v>
      </c>
      <c r="H3" s="3" t="s">
        <v>53</v>
      </c>
      <c r="I3" s="3" t="s">
        <v>306</v>
      </c>
      <c r="J3" s="3" t="s">
        <v>54</v>
      </c>
      <c r="K3" s="3">
        <v>0</v>
      </c>
      <c r="L3" s="3"/>
      <c r="M3" s="3"/>
      <c r="N3" s="3"/>
      <c r="O3" s="3"/>
      <c r="P3" s="3" t="s">
        <v>2016</v>
      </c>
      <c r="Q3" s="3"/>
      <c r="R3" s="3" t="b">
        <v>0</v>
      </c>
      <c r="S3" s="3" t="b">
        <v>1</v>
      </c>
      <c r="T3" s="3" t="b">
        <v>1</v>
      </c>
      <c r="U3" s="3" t="b">
        <v>1</v>
      </c>
      <c r="V3" s="3" t="b">
        <v>1</v>
      </c>
      <c r="W3" s="3" t="b">
        <v>1</v>
      </c>
      <c r="X3" s="3" t="b">
        <v>0</v>
      </c>
      <c r="Y3" s="3" t="b">
        <v>1</v>
      </c>
      <c r="Z3" s="3" t="b">
        <v>1</v>
      </c>
      <c r="AA3" s="3" t="b">
        <v>1</v>
      </c>
      <c r="AB3" s="3" t="b">
        <v>1</v>
      </c>
      <c r="AC3"/>
    </row>
    <row r="4" spans="1:29" x14ac:dyDescent="0.25">
      <c r="A4" s="3" t="s">
        <v>0</v>
      </c>
      <c r="B4" s="3" t="s">
        <v>13</v>
      </c>
      <c r="C4" s="3" t="s">
        <v>148</v>
      </c>
      <c r="D4" s="3" t="s">
        <v>149</v>
      </c>
      <c r="E4" s="3" t="s">
        <v>51</v>
      </c>
      <c r="F4" s="3" t="s">
        <v>85</v>
      </c>
      <c r="G4" s="3">
        <v>14</v>
      </c>
      <c r="H4" s="3" t="s">
        <v>53</v>
      </c>
      <c r="I4" s="3" t="s">
        <v>306</v>
      </c>
      <c r="J4" s="3" t="s">
        <v>250</v>
      </c>
      <c r="K4" s="3">
        <v>30</v>
      </c>
      <c r="L4" s="3"/>
      <c r="M4" s="3"/>
      <c r="N4" s="3"/>
      <c r="O4" s="3"/>
      <c r="P4" s="3" t="s">
        <v>2016</v>
      </c>
      <c r="Q4" s="3"/>
      <c r="R4" s="3" t="b">
        <v>1</v>
      </c>
      <c r="S4" s="3" t="b">
        <v>1</v>
      </c>
      <c r="T4" s="3" t="b">
        <v>0</v>
      </c>
      <c r="U4" s="3" t="b">
        <v>1</v>
      </c>
      <c r="V4" s="3" t="b">
        <v>1</v>
      </c>
      <c r="W4" s="3" t="b">
        <v>0</v>
      </c>
      <c r="X4" s="3" t="b">
        <v>1</v>
      </c>
      <c r="Y4" s="3" t="b">
        <v>0</v>
      </c>
      <c r="Z4" s="3" t="b">
        <v>0</v>
      </c>
      <c r="AA4" s="3" t="b">
        <v>1</v>
      </c>
      <c r="AB4" s="3" t="b">
        <v>1</v>
      </c>
      <c r="AC4"/>
    </row>
    <row r="5" spans="1:29" x14ac:dyDescent="0.25">
      <c r="A5" s="3" t="s">
        <v>0</v>
      </c>
      <c r="B5" s="3" t="s">
        <v>12</v>
      </c>
      <c r="C5" s="3" t="s">
        <v>150</v>
      </c>
      <c r="D5" s="3" t="s">
        <v>151</v>
      </c>
      <c r="E5" s="3" t="s">
        <v>51</v>
      </c>
      <c r="F5" s="3" t="s">
        <v>78</v>
      </c>
      <c r="G5" s="3">
        <v>18</v>
      </c>
      <c r="H5" s="3" t="s">
        <v>53</v>
      </c>
      <c r="I5" s="3" t="s">
        <v>306</v>
      </c>
      <c r="J5" s="3" t="s">
        <v>250</v>
      </c>
      <c r="K5" s="3">
        <v>0</v>
      </c>
      <c r="L5" s="3"/>
      <c r="M5" s="3"/>
      <c r="N5" s="3"/>
      <c r="O5" s="3"/>
      <c r="P5" s="3" t="s">
        <v>2017</v>
      </c>
      <c r="Q5" s="3"/>
      <c r="R5" s="3" t="b">
        <v>0</v>
      </c>
      <c r="S5" s="3" t="b">
        <v>1</v>
      </c>
      <c r="T5" s="3" t="b">
        <v>0</v>
      </c>
      <c r="U5" s="3" t="b">
        <v>0</v>
      </c>
      <c r="V5" s="3" t="b">
        <v>1</v>
      </c>
      <c r="W5" s="3" t="b">
        <v>0</v>
      </c>
      <c r="X5" s="3" t="b">
        <v>0</v>
      </c>
      <c r="Y5" s="3" t="b">
        <v>1</v>
      </c>
      <c r="Z5" s="3" t="b">
        <v>0</v>
      </c>
      <c r="AA5" s="3" t="b">
        <v>1</v>
      </c>
      <c r="AB5" s="3" t="b">
        <v>0</v>
      </c>
      <c r="AC5"/>
    </row>
    <row r="6" spans="1:29" x14ac:dyDescent="0.25">
      <c r="A6" s="3" t="s">
        <v>0</v>
      </c>
      <c r="B6" s="3" t="s">
        <v>5</v>
      </c>
      <c r="C6" s="3" t="s">
        <v>545</v>
      </c>
      <c r="D6" s="3" t="s">
        <v>546</v>
      </c>
      <c r="E6" s="3" t="s">
        <v>51</v>
      </c>
      <c r="F6" s="3" t="s">
        <v>78</v>
      </c>
      <c r="G6" s="3">
        <v>222</v>
      </c>
      <c r="H6" s="3" t="s">
        <v>53</v>
      </c>
      <c r="I6" s="3" t="s">
        <v>306</v>
      </c>
      <c r="J6" s="3" t="s">
        <v>54</v>
      </c>
      <c r="K6" s="3">
        <v>0</v>
      </c>
      <c r="L6" s="3"/>
      <c r="M6" s="3"/>
      <c r="N6" s="3"/>
      <c r="O6" s="3"/>
      <c r="P6" s="3" t="s">
        <v>2018</v>
      </c>
      <c r="Q6" s="3"/>
      <c r="R6" s="3" t="b">
        <v>1</v>
      </c>
      <c r="S6" s="3" t="b">
        <v>1</v>
      </c>
      <c r="T6" s="3" t="b">
        <v>1</v>
      </c>
      <c r="U6" s="3" t="b">
        <v>1</v>
      </c>
      <c r="V6" s="3" t="b">
        <v>1</v>
      </c>
      <c r="W6" s="3" t="b">
        <v>1</v>
      </c>
      <c r="X6" s="3" t="b">
        <v>0</v>
      </c>
      <c r="Y6" s="3" t="b">
        <v>1</v>
      </c>
      <c r="Z6" s="3" t="b">
        <v>1</v>
      </c>
      <c r="AA6" s="3" t="b">
        <v>1</v>
      </c>
      <c r="AB6" s="3" t="b">
        <v>1</v>
      </c>
      <c r="AC6"/>
    </row>
    <row r="7" spans="1:29" x14ac:dyDescent="0.25">
      <c r="A7" s="3" t="s">
        <v>0</v>
      </c>
      <c r="B7" s="3" t="s">
        <v>4</v>
      </c>
      <c r="C7" s="3" t="s">
        <v>422</v>
      </c>
      <c r="D7" s="3" t="s">
        <v>423</v>
      </c>
      <c r="E7" s="3" t="s">
        <v>51</v>
      </c>
      <c r="F7" s="3" t="s">
        <v>52</v>
      </c>
      <c r="G7" s="3">
        <v>105</v>
      </c>
      <c r="H7" s="3" t="s">
        <v>53</v>
      </c>
      <c r="I7" s="3" t="s">
        <v>306</v>
      </c>
      <c r="J7" s="3" t="s">
        <v>250</v>
      </c>
      <c r="K7" s="3">
        <v>0.5</v>
      </c>
      <c r="L7" s="3">
        <v>10</v>
      </c>
      <c r="M7" s="3">
        <v>5</v>
      </c>
      <c r="N7" s="3"/>
      <c r="O7" s="3"/>
      <c r="P7" s="3" t="s">
        <v>2016</v>
      </c>
      <c r="Q7" s="3"/>
      <c r="R7" s="3" t="b">
        <v>1</v>
      </c>
      <c r="S7" s="3" t="b">
        <v>1</v>
      </c>
      <c r="T7" s="3" t="b">
        <v>0</v>
      </c>
      <c r="U7" s="3" t="b">
        <v>1</v>
      </c>
      <c r="V7" s="3" t="b">
        <v>1</v>
      </c>
      <c r="W7" s="3" t="b">
        <v>0</v>
      </c>
      <c r="X7" s="3" t="b">
        <v>0</v>
      </c>
      <c r="Y7" s="3" t="b">
        <v>0</v>
      </c>
      <c r="Z7" s="3" t="b">
        <v>1</v>
      </c>
      <c r="AA7" s="3" t="b">
        <v>1</v>
      </c>
      <c r="AB7" s="3" t="b">
        <v>1</v>
      </c>
      <c r="AC7"/>
    </row>
    <row r="8" spans="1:29" x14ac:dyDescent="0.25">
      <c r="A8" s="3" t="s">
        <v>0</v>
      </c>
      <c r="B8" s="3" t="s">
        <v>5</v>
      </c>
      <c r="C8" s="3" t="s">
        <v>443</v>
      </c>
      <c r="D8" s="3" t="s">
        <v>444</v>
      </c>
      <c r="E8" s="3" t="s">
        <v>162</v>
      </c>
      <c r="F8" s="3" t="s">
        <v>52</v>
      </c>
      <c r="G8" s="3">
        <v>1344</v>
      </c>
      <c r="H8" s="3" t="s">
        <v>53</v>
      </c>
      <c r="I8" s="3" t="s">
        <v>306</v>
      </c>
      <c r="J8" s="3" t="s">
        <v>54</v>
      </c>
      <c r="K8" s="3">
        <v>0</v>
      </c>
      <c r="L8" s="3"/>
      <c r="M8" s="3"/>
      <c r="N8" s="3"/>
      <c r="O8" s="3"/>
      <c r="P8" s="3" t="s">
        <v>1</v>
      </c>
      <c r="Q8" s="3" t="s">
        <v>2019</v>
      </c>
      <c r="R8" s="3" t="b">
        <v>1</v>
      </c>
      <c r="S8" s="3" t="b">
        <v>1</v>
      </c>
      <c r="T8" s="3" t="b">
        <v>1</v>
      </c>
      <c r="U8" s="3" t="b">
        <v>1</v>
      </c>
      <c r="V8" s="3" t="b">
        <v>1</v>
      </c>
      <c r="W8" s="3" t="b">
        <v>1</v>
      </c>
      <c r="X8" s="3" t="b">
        <v>1</v>
      </c>
      <c r="Y8" s="3" t="b">
        <v>1</v>
      </c>
      <c r="Z8" s="3" t="b">
        <v>1</v>
      </c>
      <c r="AA8" s="3" t="b">
        <v>1</v>
      </c>
      <c r="AB8" s="3" t="b">
        <v>1</v>
      </c>
      <c r="AC8"/>
    </row>
    <row r="9" spans="1:29" x14ac:dyDescent="0.25">
      <c r="A9" s="3" t="s">
        <v>0</v>
      </c>
      <c r="B9" s="3" t="s">
        <v>4</v>
      </c>
      <c r="C9" s="3" t="s">
        <v>110</v>
      </c>
      <c r="D9" s="3" t="s">
        <v>111</v>
      </c>
      <c r="E9" s="3" t="s">
        <v>51</v>
      </c>
      <c r="F9" s="3" t="s">
        <v>52</v>
      </c>
      <c r="G9" s="3">
        <v>6</v>
      </c>
      <c r="H9" s="3" t="s">
        <v>53</v>
      </c>
      <c r="I9" s="3" t="s">
        <v>306</v>
      </c>
      <c r="J9" s="3" t="s">
        <v>250</v>
      </c>
      <c r="K9" s="3">
        <v>1</v>
      </c>
      <c r="L9" s="3"/>
      <c r="M9" s="3">
        <v>20</v>
      </c>
      <c r="N9" s="3"/>
      <c r="O9" s="3"/>
      <c r="P9" s="3" t="s">
        <v>2020</v>
      </c>
      <c r="Q9" s="3"/>
      <c r="R9" s="3" t="b">
        <v>0</v>
      </c>
      <c r="S9" s="3" t="b">
        <v>1</v>
      </c>
      <c r="T9" s="3" t="b">
        <v>0</v>
      </c>
      <c r="U9" s="3" t="b">
        <v>1</v>
      </c>
      <c r="V9" s="3" t="b">
        <v>1</v>
      </c>
      <c r="W9" s="3" t="b">
        <v>0</v>
      </c>
      <c r="X9" s="3" t="b">
        <v>0</v>
      </c>
      <c r="Y9" s="3" t="b">
        <v>0</v>
      </c>
      <c r="Z9" s="3" t="b">
        <v>0</v>
      </c>
      <c r="AA9" s="3" t="b">
        <v>0</v>
      </c>
      <c r="AB9" s="3" t="b">
        <v>1</v>
      </c>
      <c r="AC9"/>
    </row>
    <row r="10" spans="1:29" x14ac:dyDescent="0.25">
      <c r="A10" s="3" t="s">
        <v>0</v>
      </c>
      <c r="B10" s="3" t="s">
        <v>4</v>
      </c>
      <c r="C10" s="3" t="s">
        <v>114</v>
      </c>
      <c r="D10" s="3" t="s">
        <v>115</v>
      </c>
      <c r="E10" s="3" t="s">
        <v>51</v>
      </c>
      <c r="F10" s="3" t="s">
        <v>52</v>
      </c>
      <c r="G10" s="3">
        <v>138</v>
      </c>
      <c r="H10" s="3" t="s">
        <v>53</v>
      </c>
      <c r="I10" s="3" t="s">
        <v>306</v>
      </c>
      <c r="J10" s="3" t="s">
        <v>250</v>
      </c>
      <c r="K10" s="3">
        <v>0.20000000298023224</v>
      </c>
      <c r="L10" s="3">
        <v>5</v>
      </c>
      <c r="M10" s="3"/>
      <c r="N10" s="3"/>
      <c r="O10" s="3"/>
      <c r="P10" s="3" t="s">
        <v>2020</v>
      </c>
      <c r="Q10" s="3"/>
      <c r="R10" s="3" t="b">
        <v>1</v>
      </c>
      <c r="S10" s="3" t="b">
        <v>1</v>
      </c>
      <c r="T10" s="3" t="b">
        <v>0</v>
      </c>
      <c r="U10" s="3" t="b">
        <v>1</v>
      </c>
      <c r="V10" s="3" t="b">
        <v>1</v>
      </c>
      <c r="W10" s="3" t="b">
        <v>0</v>
      </c>
      <c r="X10" s="3" t="b">
        <v>0</v>
      </c>
      <c r="Y10" s="3" t="b">
        <v>0</v>
      </c>
      <c r="Z10" s="3" t="b">
        <v>0</v>
      </c>
      <c r="AA10" s="3" t="b">
        <v>1</v>
      </c>
      <c r="AB10" s="3" t="b">
        <v>1</v>
      </c>
      <c r="AC10"/>
    </row>
    <row r="11" spans="1:29" x14ac:dyDescent="0.25">
      <c r="A11" s="3" t="s">
        <v>0</v>
      </c>
      <c r="B11" s="3" t="s">
        <v>11</v>
      </c>
      <c r="C11" s="3" t="s">
        <v>140</v>
      </c>
      <c r="D11" s="3" t="s">
        <v>141</v>
      </c>
      <c r="E11" s="3" t="s">
        <v>51</v>
      </c>
      <c r="F11" s="3" t="s">
        <v>85</v>
      </c>
      <c r="G11" s="3">
        <v>18</v>
      </c>
      <c r="H11" s="3" t="s">
        <v>53</v>
      </c>
      <c r="I11" s="3" t="s">
        <v>306</v>
      </c>
      <c r="J11" s="3" t="s">
        <v>250</v>
      </c>
      <c r="K11" s="3">
        <v>0.60000002384185791</v>
      </c>
      <c r="L11" s="3">
        <v>20</v>
      </c>
      <c r="M11" s="3"/>
      <c r="N11" s="3"/>
      <c r="O11" s="3"/>
      <c r="P11" s="3" t="s">
        <v>2016</v>
      </c>
      <c r="Q11" s="3"/>
      <c r="R11" s="3" t="b">
        <v>1</v>
      </c>
      <c r="S11" s="3" t="b">
        <v>1</v>
      </c>
      <c r="T11" s="3" t="b">
        <v>0</v>
      </c>
      <c r="U11" s="3" t="b">
        <v>1</v>
      </c>
      <c r="V11" s="3" t="b">
        <v>1</v>
      </c>
      <c r="W11" s="3" t="b">
        <v>0</v>
      </c>
      <c r="X11" s="3" t="b">
        <v>0</v>
      </c>
      <c r="Y11" s="3" t="b">
        <v>0</v>
      </c>
      <c r="Z11" s="3" t="b">
        <v>0</v>
      </c>
      <c r="AA11" s="3" t="b">
        <v>1</v>
      </c>
      <c r="AB11" s="3" t="b">
        <v>1</v>
      </c>
      <c r="AC11"/>
    </row>
    <row r="12" spans="1:29" x14ac:dyDescent="0.25">
      <c r="A12" s="3" t="s">
        <v>0</v>
      </c>
      <c r="B12" s="3" t="s">
        <v>8</v>
      </c>
      <c r="C12" s="3" t="s">
        <v>469</v>
      </c>
      <c r="D12" s="3" t="s">
        <v>470</v>
      </c>
      <c r="E12" s="3" t="s">
        <v>162</v>
      </c>
      <c r="F12" s="3" t="s">
        <v>78</v>
      </c>
      <c r="G12" s="3">
        <v>1695</v>
      </c>
      <c r="H12" s="3" t="s">
        <v>53</v>
      </c>
      <c r="I12" s="3" t="s">
        <v>306</v>
      </c>
      <c r="J12" s="3" t="s">
        <v>54</v>
      </c>
      <c r="K12" s="3">
        <v>0</v>
      </c>
      <c r="L12" s="3"/>
      <c r="M12" s="3"/>
      <c r="N12" s="3"/>
      <c r="O12" s="3"/>
      <c r="P12" s="3" t="s">
        <v>2018</v>
      </c>
      <c r="Q12" s="3"/>
      <c r="R12" s="3" t="b">
        <v>1</v>
      </c>
      <c r="S12" s="3" t="b">
        <v>1</v>
      </c>
      <c r="T12" s="3" t="b">
        <v>1</v>
      </c>
      <c r="U12" s="3" t="b">
        <v>1</v>
      </c>
      <c r="V12" s="3" t="b">
        <v>1</v>
      </c>
      <c r="W12" s="3" t="b">
        <v>1</v>
      </c>
      <c r="X12" s="3" t="b">
        <v>1</v>
      </c>
      <c r="Y12" s="3" t="b">
        <v>1</v>
      </c>
      <c r="Z12" s="3" t="b">
        <v>1</v>
      </c>
      <c r="AA12" s="3" t="b">
        <v>1</v>
      </c>
      <c r="AB12" s="3" t="b">
        <v>1</v>
      </c>
      <c r="AC12"/>
    </row>
    <row r="13" spans="1:29" x14ac:dyDescent="0.25">
      <c r="A13" s="3" t="s">
        <v>0</v>
      </c>
      <c r="B13" s="3" t="s">
        <v>8</v>
      </c>
      <c r="C13" s="3" t="s">
        <v>465</v>
      </c>
      <c r="D13" s="3" t="s">
        <v>466</v>
      </c>
      <c r="E13" s="3" t="s">
        <v>162</v>
      </c>
      <c r="F13" s="3" t="s">
        <v>78</v>
      </c>
      <c r="G13" s="3">
        <v>662</v>
      </c>
      <c r="H13" s="3" t="s">
        <v>53</v>
      </c>
      <c r="I13" s="3" t="s">
        <v>306</v>
      </c>
      <c r="J13" s="3" t="s">
        <v>54</v>
      </c>
      <c r="K13" s="3">
        <v>0</v>
      </c>
      <c r="L13" s="3"/>
      <c r="M13" s="3"/>
      <c r="N13" s="3"/>
      <c r="O13" s="3"/>
      <c r="P13" s="3" t="s">
        <v>2018</v>
      </c>
      <c r="Q13" s="3"/>
      <c r="R13" s="3" t="b">
        <v>0</v>
      </c>
      <c r="S13" s="3" t="b">
        <v>1</v>
      </c>
      <c r="T13" s="3" t="b">
        <v>1</v>
      </c>
      <c r="U13" s="3" t="b">
        <v>1</v>
      </c>
      <c r="V13" s="3" t="b">
        <v>1</v>
      </c>
      <c r="W13" s="3" t="b">
        <v>1</v>
      </c>
      <c r="X13" s="3" t="b">
        <v>1</v>
      </c>
      <c r="Y13" s="3" t="b">
        <v>1</v>
      </c>
      <c r="Z13" s="3" t="b">
        <v>1</v>
      </c>
      <c r="AA13" s="3" t="b">
        <v>1</v>
      </c>
      <c r="AB13" s="3" t="b">
        <v>1</v>
      </c>
      <c r="AC13"/>
    </row>
    <row r="14" spans="1:29" x14ac:dyDescent="0.25">
      <c r="A14" s="3" t="s">
        <v>0</v>
      </c>
      <c r="B14" s="3" t="s">
        <v>5</v>
      </c>
      <c r="C14" s="3" t="s">
        <v>122</v>
      </c>
      <c r="D14" s="3" t="s">
        <v>123</v>
      </c>
      <c r="E14" s="3" t="s">
        <v>51</v>
      </c>
      <c r="F14" s="3" t="s">
        <v>52</v>
      </c>
      <c r="G14" s="3">
        <v>65</v>
      </c>
      <c r="H14" s="3" t="s">
        <v>53</v>
      </c>
      <c r="I14" s="3" t="s">
        <v>306</v>
      </c>
      <c r="J14" s="3" t="s">
        <v>54</v>
      </c>
      <c r="K14" s="3">
        <v>0</v>
      </c>
      <c r="L14" s="3"/>
      <c r="M14" s="3"/>
      <c r="N14" s="3"/>
      <c r="O14" s="3"/>
      <c r="P14" s="3" t="s">
        <v>2018</v>
      </c>
      <c r="Q14" s="3"/>
      <c r="R14" s="3" t="b">
        <v>1</v>
      </c>
      <c r="S14" s="3" t="b">
        <v>1</v>
      </c>
      <c r="T14" s="3" t="b">
        <v>0</v>
      </c>
      <c r="U14" s="3" t="b">
        <v>1</v>
      </c>
      <c r="V14" s="3" t="b">
        <v>1</v>
      </c>
      <c r="W14" s="3" t="b">
        <v>1</v>
      </c>
      <c r="X14" s="3" t="b">
        <v>1</v>
      </c>
      <c r="Y14" s="3" t="b">
        <v>1</v>
      </c>
      <c r="Z14" s="3" t="b">
        <v>1</v>
      </c>
      <c r="AA14" s="3" t="b">
        <v>1</v>
      </c>
      <c r="AB14" s="3" t="b">
        <v>1</v>
      </c>
      <c r="AC14"/>
    </row>
    <row r="15" spans="1:29" x14ac:dyDescent="0.25">
      <c r="A15" s="3" t="s">
        <v>0</v>
      </c>
      <c r="B15" s="3" t="s">
        <v>5</v>
      </c>
      <c r="C15" s="3" t="s">
        <v>124</v>
      </c>
      <c r="D15" s="3" t="s">
        <v>125</v>
      </c>
      <c r="E15" s="3" t="s">
        <v>51</v>
      </c>
      <c r="F15" s="3" t="s">
        <v>78</v>
      </c>
      <c r="G15" s="3">
        <v>22</v>
      </c>
      <c r="H15" s="3" t="s">
        <v>53</v>
      </c>
      <c r="I15" s="3" t="s">
        <v>306</v>
      </c>
      <c r="J15" s="3" t="s">
        <v>54</v>
      </c>
      <c r="K15" s="3">
        <v>0</v>
      </c>
      <c r="L15" s="3"/>
      <c r="M15" s="3"/>
      <c r="N15" s="3"/>
      <c r="O15" s="3"/>
      <c r="P15" s="3" t="s">
        <v>2018</v>
      </c>
      <c r="Q15" s="3"/>
      <c r="R15" s="3" t="b">
        <v>1</v>
      </c>
      <c r="S15" s="3" t="b">
        <v>1</v>
      </c>
      <c r="T15" s="3" t="b">
        <v>0</v>
      </c>
      <c r="U15" s="3" t="b">
        <v>1</v>
      </c>
      <c r="V15" s="3" t="b">
        <v>1</v>
      </c>
      <c r="W15" s="3" t="b">
        <v>1</v>
      </c>
      <c r="X15" s="3" t="b">
        <v>1</v>
      </c>
      <c r="Y15" s="3" t="b">
        <v>1</v>
      </c>
      <c r="Z15" s="3" t="b">
        <v>1</v>
      </c>
      <c r="AA15" s="3" t="b">
        <v>1</v>
      </c>
      <c r="AB15" s="3" t="b">
        <v>1</v>
      </c>
      <c r="AC15"/>
    </row>
    <row r="16" spans="1:29" x14ac:dyDescent="0.25">
      <c r="A16" s="3" t="s">
        <v>0</v>
      </c>
      <c r="B16" s="3" t="s">
        <v>9</v>
      </c>
      <c r="C16" s="3" t="s">
        <v>1972</v>
      </c>
      <c r="D16" s="3" t="s">
        <v>176</v>
      </c>
      <c r="E16" s="3" t="s">
        <v>51</v>
      </c>
      <c r="F16" s="3" t="s">
        <v>78</v>
      </c>
      <c r="G16" s="3">
        <v>458</v>
      </c>
      <c r="H16" s="3" t="s">
        <v>53</v>
      </c>
      <c r="I16" s="3" t="s">
        <v>306</v>
      </c>
      <c r="J16" s="3" t="s">
        <v>54</v>
      </c>
      <c r="K16" s="3">
        <v>0</v>
      </c>
      <c r="L16" s="3"/>
      <c r="M16" s="3"/>
      <c r="N16" s="3"/>
      <c r="O16" s="3"/>
      <c r="P16" s="3"/>
      <c r="Q16" s="3"/>
      <c r="R16" s="3" t="b">
        <v>0</v>
      </c>
      <c r="S16" s="3" t="b">
        <v>0</v>
      </c>
      <c r="T16" s="3" t="b">
        <v>0</v>
      </c>
      <c r="U16" s="3" t="b">
        <v>0</v>
      </c>
      <c r="V16" s="3" t="b">
        <v>0</v>
      </c>
      <c r="W16" s="3" t="b">
        <v>0</v>
      </c>
      <c r="X16" s="3" t="b">
        <v>0</v>
      </c>
      <c r="Y16" s="3" t="b">
        <v>0</v>
      </c>
      <c r="Z16" s="3" t="b">
        <v>0</v>
      </c>
      <c r="AA16" s="3" t="b">
        <v>0</v>
      </c>
      <c r="AB16" s="3" t="b">
        <v>0</v>
      </c>
      <c r="AC16"/>
    </row>
    <row r="17" spans="1:29" x14ac:dyDescent="0.25">
      <c r="A17" s="3" t="s">
        <v>0</v>
      </c>
      <c r="B17" s="3" t="s">
        <v>4</v>
      </c>
      <c r="C17" s="3" t="s">
        <v>429</v>
      </c>
      <c r="D17" s="3" t="s">
        <v>430</v>
      </c>
      <c r="E17" s="3" t="s">
        <v>51</v>
      </c>
      <c r="F17" s="3" t="s">
        <v>78</v>
      </c>
      <c r="G17" s="3">
        <v>43</v>
      </c>
      <c r="H17" s="3" t="s">
        <v>53</v>
      </c>
      <c r="I17" s="3" t="s">
        <v>306</v>
      </c>
      <c r="J17" s="3" t="s">
        <v>250</v>
      </c>
      <c r="K17" s="3">
        <v>2</v>
      </c>
      <c r="L17" s="3"/>
      <c r="M17" s="3">
        <v>30</v>
      </c>
      <c r="N17" s="3"/>
      <c r="O17" s="3"/>
      <c r="P17" s="3" t="s">
        <v>2017</v>
      </c>
      <c r="Q17" s="3"/>
      <c r="R17" s="3" t="b">
        <v>0</v>
      </c>
      <c r="S17" s="3" t="b">
        <v>0</v>
      </c>
      <c r="T17" s="3" t="b">
        <v>0</v>
      </c>
      <c r="U17" s="3" t="b">
        <v>1</v>
      </c>
      <c r="V17" s="3" t="b">
        <v>1</v>
      </c>
      <c r="W17" s="3" t="b">
        <v>1</v>
      </c>
      <c r="X17" s="3" t="b">
        <v>0</v>
      </c>
      <c r="Y17" s="3" t="b">
        <v>0</v>
      </c>
      <c r="Z17" s="3" t="b">
        <v>0</v>
      </c>
      <c r="AA17" s="3" t="b">
        <v>0</v>
      </c>
      <c r="AB17" s="3" t="b">
        <v>1</v>
      </c>
      <c r="AC17"/>
    </row>
    <row r="18" spans="1:29" x14ac:dyDescent="0.25">
      <c r="A18" s="3" t="s">
        <v>0</v>
      </c>
      <c r="B18" s="3" t="s">
        <v>8</v>
      </c>
      <c r="C18" s="3" t="s">
        <v>530</v>
      </c>
      <c r="D18" s="3" t="s">
        <v>531</v>
      </c>
      <c r="E18" s="3" t="s">
        <v>51</v>
      </c>
      <c r="F18" s="3" t="s">
        <v>52</v>
      </c>
      <c r="G18" s="3">
        <v>261</v>
      </c>
      <c r="H18" s="3" t="s">
        <v>53</v>
      </c>
      <c r="I18" s="3" t="s">
        <v>306</v>
      </c>
      <c r="J18" s="3" t="s">
        <v>54</v>
      </c>
      <c r="K18" s="3"/>
      <c r="L18" s="3"/>
      <c r="M18" s="3"/>
      <c r="N18" s="3"/>
      <c r="O18" s="3"/>
      <c r="P18" s="3"/>
      <c r="Q18" s="3"/>
      <c r="R18" s="3" t="b">
        <v>0</v>
      </c>
      <c r="S18" s="3" t="b">
        <v>0</v>
      </c>
      <c r="T18" s="3" t="b">
        <v>0</v>
      </c>
      <c r="U18" s="3" t="b">
        <v>0</v>
      </c>
      <c r="V18" s="3" t="b">
        <v>0</v>
      </c>
      <c r="W18" s="3" t="b">
        <v>0</v>
      </c>
      <c r="X18" s="3" t="b">
        <v>0</v>
      </c>
      <c r="Y18" s="3" t="b">
        <v>0</v>
      </c>
      <c r="Z18" s="3" t="b">
        <v>0</v>
      </c>
      <c r="AA18" s="3" t="b">
        <v>0</v>
      </c>
      <c r="AB18" s="3" t="b">
        <v>0</v>
      </c>
      <c r="AC18"/>
    </row>
    <row r="19" spans="1:29" x14ac:dyDescent="0.25">
      <c r="A19" s="3" t="s">
        <v>0</v>
      </c>
      <c r="B19" s="3" t="s">
        <v>13</v>
      </c>
      <c r="C19" s="3" t="s">
        <v>152</v>
      </c>
      <c r="D19" s="3" t="s">
        <v>153</v>
      </c>
      <c r="E19" s="3" t="s">
        <v>51</v>
      </c>
      <c r="F19" s="3" t="s">
        <v>78</v>
      </c>
      <c r="G19" s="3">
        <v>77</v>
      </c>
      <c r="H19" s="3" t="s">
        <v>57</v>
      </c>
      <c r="I19" s="3" t="s">
        <v>306</v>
      </c>
      <c r="J19" s="3" t="s">
        <v>54</v>
      </c>
      <c r="K19" s="3">
        <v>0</v>
      </c>
      <c r="L19" s="3"/>
      <c r="M19" s="3"/>
      <c r="N19" s="3"/>
      <c r="O19" s="3"/>
      <c r="P19" s="3" t="s">
        <v>2017</v>
      </c>
      <c r="Q19" s="3"/>
      <c r="R19" s="3" t="b">
        <v>1</v>
      </c>
      <c r="S19" s="3" t="b">
        <v>1</v>
      </c>
      <c r="T19" s="3" t="b">
        <v>0</v>
      </c>
      <c r="U19" s="3" t="b">
        <v>1</v>
      </c>
      <c r="V19" s="3" t="b">
        <v>1</v>
      </c>
      <c r="W19" s="3" t="b">
        <v>1</v>
      </c>
      <c r="X19" s="3" t="b">
        <v>0</v>
      </c>
      <c r="Y19" s="3" t="b">
        <v>0</v>
      </c>
      <c r="Z19" s="3" t="b">
        <v>1</v>
      </c>
      <c r="AA19" s="3" t="b">
        <v>1</v>
      </c>
      <c r="AB19" s="3" t="b">
        <v>1</v>
      </c>
      <c r="AC19"/>
    </row>
    <row r="20" spans="1:29" x14ac:dyDescent="0.25">
      <c r="A20" s="3" t="s">
        <v>0</v>
      </c>
      <c r="B20" s="3" t="s">
        <v>9</v>
      </c>
      <c r="C20" s="3" t="s">
        <v>173</v>
      </c>
      <c r="D20" s="3" t="s">
        <v>174</v>
      </c>
      <c r="E20" s="3" t="s">
        <v>51</v>
      </c>
      <c r="F20" s="3" t="s">
        <v>78</v>
      </c>
      <c r="G20" s="3">
        <v>123</v>
      </c>
      <c r="H20" s="3" t="s">
        <v>53</v>
      </c>
      <c r="I20" s="3" t="s">
        <v>306</v>
      </c>
      <c r="J20" s="3" t="s">
        <v>54</v>
      </c>
      <c r="K20" s="3">
        <v>0</v>
      </c>
      <c r="L20" s="3"/>
      <c r="M20" s="3"/>
      <c r="N20" s="3"/>
      <c r="O20" s="3"/>
      <c r="P20" s="3" t="s">
        <v>2018</v>
      </c>
      <c r="Q20" s="3"/>
      <c r="R20" s="3" t="b">
        <v>1</v>
      </c>
      <c r="S20" s="3" t="b">
        <v>1</v>
      </c>
      <c r="T20" s="3" t="b">
        <v>0</v>
      </c>
      <c r="U20" s="3" t="b">
        <v>0</v>
      </c>
      <c r="V20" s="3" t="b">
        <v>0</v>
      </c>
      <c r="W20" s="3" t="b">
        <v>0</v>
      </c>
      <c r="X20" s="3" t="b">
        <v>0</v>
      </c>
      <c r="Y20" s="3" t="b">
        <v>0</v>
      </c>
      <c r="Z20" s="3" t="b">
        <v>0</v>
      </c>
      <c r="AA20" s="3" t="b">
        <v>0</v>
      </c>
      <c r="AB20" s="3" t="b">
        <v>0</v>
      </c>
      <c r="AC20"/>
    </row>
    <row r="21" spans="1:29" x14ac:dyDescent="0.25">
      <c r="A21" s="3" t="s">
        <v>0</v>
      </c>
      <c r="B21" s="3" t="s">
        <v>8</v>
      </c>
      <c r="C21" s="3" t="s">
        <v>177</v>
      </c>
      <c r="D21" s="3" t="s">
        <v>178</v>
      </c>
      <c r="E21" s="3" t="s">
        <v>162</v>
      </c>
      <c r="F21" s="3" t="s">
        <v>78</v>
      </c>
      <c r="G21" s="3">
        <v>375</v>
      </c>
      <c r="H21" s="3" t="s">
        <v>53</v>
      </c>
      <c r="I21" s="3" t="s">
        <v>306</v>
      </c>
      <c r="J21" s="3" t="s">
        <v>54</v>
      </c>
      <c r="K21" s="3">
        <v>0</v>
      </c>
      <c r="L21" s="3">
        <v>0</v>
      </c>
      <c r="M21" s="3">
        <v>0</v>
      </c>
      <c r="N21" s="3">
        <v>0</v>
      </c>
      <c r="O21" s="3"/>
      <c r="P21" s="3" t="s">
        <v>2018</v>
      </c>
      <c r="Q21" s="3"/>
      <c r="R21" s="3" t="b">
        <v>0</v>
      </c>
      <c r="S21" s="3" t="b">
        <v>1</v>
      </c>
      <c r="T21" s="3" t="b">
        <v>0</v>
      </c>
      <c r="U21" s="3" t="b">
        <v>1</v>
      </c>
      <c r="V21" s="3" t="b">
        <v>0</v>
      </c>
      <c r="W21" s="3" t="b">
        <v>0</v>
      </c>
      <c r="X21" s="3" t="b">
        <v>0</v>
      </c>
      <c r="Y21" s="3" t="b">
        <v>0</v>
      </c>
      <c r="Z21" s="3" t="b">
        <v>0</v>
      </c>
      <c r="AA21" s="3" t="b">
        <v>0</v>
      </c>
      <c r="AB21" s="3" t="b">
        <v>0</v>
      </c>
      <c r="AC21"/>
    </row>
    <row r="22" spans="1:29" x14ac:dyDescent="0.25">
      <c r="A22" s="3" t="s">
        <v>0</v>
      </c>
      <c r="B22" s="3" t="s">
        <v>8</v>
      </c>
      <c r="C22" s="3" t="s">
        <v>171</v>
      </c>
      <c r="D22" s="3" t="s">
        <v>172</v>
      </c>
      <c r="E22" s="3" t="s">
        <v>51</v>
      </c>
      <c r="F22" s="3" t="s">
        <v>52</v>
      </c>
      <c r="G22" s="3">
        <v>124</v>
      </c>
      <c r="H22" s="3" t="s">
        <v>53</v>
      </c>
      <c r="I22" s="3" t="s">
        <v>306</v>
      </c>
      <c r="J22" s="3" t="s">
        <v>54</v>
      </c>
      <c r="K22" s="3">
        <v>0</v>
      </c>
      <c r="L22" s="3"/>
      <c r="M22" s="3"/>
      <c r="N22" s="3"/>
      <c r="O22" s="3"/>
      <c r="P22" s="3" t="s">
        <v>2018</v>
      </c>
      <c r="Q22" s="3"/>
      <c r="R22" s="3" t="b">
        <v>0</v>
      </c>
      <c r="S22" s="3" t="b">
        <v>1</v>
      </c>
      <c r="T22" s="3" t="b">
        <v>0</v>
      </c>
      <c r="U22" s="3" t="b">
        <v>0</v>
      </c>
      <c r="V22" s="3" t="b">
        <v>0</v>
      </c>
      <c r="W22" s="3" t="b">
        <v>0</v>
      </c>
      <c r="X22" s="3" t="b">
        <v>1</v>
      </c>
      <c r="Y22" s="3" t="b">
        <v>0</v>
      </c>
      <c r="Z22" s="3" t="b">
        <v>0</v>
      </c>
      <c r="AA22" s="3" t="b">
        <v>0</v>
      </c>
      <c r="AB22" s="3" t="b">
        <v>0</v>
      </c>
      <c r="AC22"/>
    </row>
    <row r="23" spans="1:29" x14ac:dyDescent="0.25">
      <c r="A23" s="3" t="s">
        <v>0</v>
      </c>
      <c r="B23" s="3" t="s">
        <v>4</v>
      </c>
      <c r="C23" s="3" t="s">
        <v>98</v>
      </c>
      <c r="D23" s="3" t="s">
        <v>99</v>
      </c>
      <c r="E23" s="3" t="s">
        <v>51</v>
      </c>
      <c r="F23" s="3" t="s">
        <v>52</v>
      </c>
      <c r="G23" s="3">
        <v>101</v>
      </c>
      <c r="H23" s="3" t="s">
        <v>53</v>
      </c>
      <c r="I23" s="3" t="s">
        <v>306</v>
      </c>
      <c r="J23" s="3" t="s">
        <v>250</v>
      </c>
      <c r="K23" s="3">
        <v>0.5</v>
      </c>
      <c r="L23" s="3">
        <v>25</v>
      </c>
      <c r="M23" s="3">
        <v>10</v>
      </c>
      <c r="N23" s="3">
        <v>10</v>
      </c>
      <c r="O23" s="3"/>
      <c r="P23" s="3" t="s">
        <v>2020</v>
      </c>
      <c r="Q23" s="3"/>
      <c r="R23" s="3" t="b">
        <v>1</v>
      </c>
      <c r="S23" s="3" t="b">
        <v>1</v>
      </c>
      <c r="T23" s="3" t="b">
        <v>0</v>
      </c>
      <c r="U23" s="3" t="b">
        <v>1</v>
      </c>
      <c r="V23" s="3" t="b">
        <v>1</v>
      </c>
      <c r="W23" s="3" t="b">
        <v>1</v>
      </c>
      <c r="X23" s="3" t="b">
        <v>0</v>
      </c>
      <c r="Y23" s="3" t="b">
        <v>1</v>
      </c>
      <c r="Z23" s="3" t="b">
        <v>1</v>
      </c>
      <c r="AA23" s="3" t="b">
        <v>1</v>
      </c>
      <c r="AB23" s="3" t="b">
        <v>1</v>
      </c>
      <c r="AC23"/>
    </row>
    <row r="24" spans="1:29" x14ac:dyDescent="0.25">
      <c r="A24" s="3" t="s">
        <v>0</v>
      </c>
      <c r="B24" s="3" t="s">
        <v>5</v>
      </c>
      <c r="C24" s="3" t="s">
        <v>438</v>
      </c>
      <c r="D24" s="3" t="s">
        <v>439</v>
      </c>
      <c r="E24" s="3" t="s">
        <v>162</v>
      </c>
      <c r="F24" s="3" t="s">
        <v>78</v>
      </c>
      <c r="G24" s="3">
        <v>608</v>
      </c>
      <c r="H24" s="3" t="s">
        <v>53</v>
      </c>
      <c r="I24" s="3" t="s">
        <v>306</v>
      </c>
      <c r="J24" s="3" t="s">
        <v>54</v>
      </c>
      <c r="K24" s="3">
        <v>0</v>
      </c>
      <c r="L24" s="3"/>
      <c r="M24" s="3"/>
      <c r="N24" s="3"/>
      <c r="O24" s="3"/>
      <c r="P24" s="3" t="s">
        <v>2018</v>
      </c>
      <c r="Q24" s="3"/>
      <c r="R24" s="3" t="b">
        <v>1</v>
      </c>
      <c r="S24" s="3" t="b">
        <v>1</v>
      </c>
      <c r="T24" s="3" t="b">
        <v>1</v>
      </c>
      <c r="U24" s="3" t="b">
        <v>1</v>
      </c>
      <c r="V24" s="3" t="b">
        <v>1</v>
      </c>
      <c r="W24" s="3" t="b">
        <v>0</v>
      </c>
      <c r="X24" s="3" t="b">
        <v>1</v>
      </c>
      <c r="Y24" s="3" t="b">
        <v>1</v>
      </c>
      <c r="Z24" s="3" t="b">
        <v>0</v>
      </c>
      <c r="AA24" s="3" t="b">
        <v>1</v>
      </c>
      <c r="AB24" s="3" t="b">
        <v>1</v>
      </c>
      <c r="AC24"/>
    </row>
    <row r="25" spans="1:29" x14ac:dyDescent="0.25">
      <c r="A25" s="3" t="s">
        <v>0</v>
      </c>
      <c r="B25" s="3" t="s">
        <v>4</v>
      </c>
      <c r="C25" s="3" t="s">
        <v>108</v>
      </c>
      <c r="D25" s="3" t="s">
        <v>109</v>
      </c>
      <c r="E25" s="3" t="s">
        <v>51</v>
      </c>
      <c r="F25" s="3" t="s">
        <v>52</v>
      </c>
      <c r="G25" s="3">
        <v>95</v>
      </c>
      <c r="H25" s="3" t="s">
        <v>53</v>
      </c>
      <c r="I25" s="3" t="s">
        <v>306</v>
      </c>
      <c r="J25" s="3" t="s">
        <v>54</v>
      </c>
      <c r="K25" s="3"/>
      <c r="L25" s="3"/>
      <c r="M25" s="3"/>
      <c r="N25" s="3"/>
      <c r="O25" s="3"/>
      <c r="P25" s="3" t="s">
        <v>2020</v>
      </c>
      <c r="Q25" s="3"/>
      <c r="R25" s="3" t="b">
        <v>1</v>
      </c>
      <c r="S25" s="3" t="b">
        <v>1</v>
      </c>
      <c r="T25" s="3" t="b">
        <v>0</v>
      </c>
      <c r="U25" s="3" t="b">
        <v>1</v>
      </c>
      <c r="V25" s="3" t="b">
        <v>1</v>
      </c>
      <c r="W25" s="3" t="b">
        <v>1</v>
      </c>
      <c r="X25" s="3" t="b">
        <v>0</v>
      </c>
      <c r="Y25" s="3" t="b">
        <v>0</v>
      </c>
      <c r="Z25" s="3" t="b">
        <v>1</v>
      </c>
      <c r="AA25" s="3" t="b">
        <v>0</v>
      </c>
      <c r="AB25" s="3" t="b">
        <v>1</v>
      </c>
      <c r="AC25"/>
    </row>
    <row r="26" spans="1:29" x14ac:dyDescent="0.25">
      <c r="A26" s="3" t="s">
        <v>0</v>
      </c>
      <c r="B26" s="3" t="s">
        <v>10</v>
      </c>
      <c r="C26" s="3" t="s">
        <v>92</v>
      </c>
      <c r="D26" s="3" t="s">
        <v>93</v>
      </c>
      <c r="E26" s="3" t="s">
        <v>51</v>
      </c>
      <c r="F26" s="3" t="s">
        <v>52</v>
      </c>
      <c r="G26" s="3">
        <v>83</v>
      </c>
      <c r="H26" s="3" t="s">
        <v>57</v>
      </c>
      <c r="I26" s="3" t="s">
        <v>306</v>
      </c>
      <c r="J26" s="3" t="s">
        <v>54</v>
      </c>
      <c r="K26" s="3">
        <v>1</v>
      </c>
      <c r="L26" s="3">
        <v>20</v>
      </c>
      <c r="M26" s="3">
        <v>10</v>
      </c>
      <c r="N26" s="3">
        <v>5</v>
      </c>
      <c r="O26" s="3"/>
      <c r="P26" s="3" t="s">
        <v>2016</v>
      </c>
      <c r="Q26" s="3"/>
      <c r="R26" s="3" t="b">
        <v>1</v>
      </c>
      <c r="S26" s="3" t="b">
        <v>1</v>
      </c>
      <c r="T26" s="3" t="b">
        <v>1</v>
      </c>
      <c r="U26" s="3" t="b">
        <v>0</v>
      </c>
      <c r="V26" s="3" t="b">
        <v>0</v>
      </c>
      <c r="W26" s="3" t="b">
        <v>0</v>
      </c>
      <c r="X26" s="3" t="b">
        <v>1</v>
      </c>
      <c r="Y26" s="3" t="b">
        <v>0</v>
      </c>
      <c r="Z26" s="3" t="b">
        <v>0</v>
      </c>
      <c r="AA26" s="3" t="b">
        <v>0</v>
      </c>
      <c r="AB26" s="3" t="b">
        <v>0</v>
      </c>
      <c r="AC26"/>
    </row>
    <row r="27" spans="1:29" x14ac:dyDescent="0.25">
      <c r="A27" s="3" t="s">
        <v>0</v>
      </c>
      <c r="B27" s="3" t="s">
        <v>9</v>
      </c>
      <c r="C27" s="3" t="s">
        <v>160</v>
      </c>
      <c r="D27" s="3" t="s">
        <v>161</v>
      </c>
      <c r="E27" s="3" t="s">
        <v>162</v>
      </c>
      <c r="F27" s="3" t="s">
        <v>78</v>
      </c>
      <c r="G27" s="3">
        <v>545</v>
      </c>
      <c r="H27" s="3" t="s">
        <v>53</v>
      </c>
      <c r="I27" s="3" t="s">
        <v>306</v>
      </c>
      <c r="J27" s="3" t="s">
        <v>54</v>
      </c>
      <c r="K27" s="3">
        <v>0</v>
      </c>
      <c r="L27" s="3"/>
      <c r="M27" s="3"/>
      <c r="N27" s="3"/>
      <c r="O27" s="3"/>
      <c r="P27" s="3" t="s">
        <v>2018</v>
      </c>
      <c r="Q27" s="3"/>
      <c r="R27" s="3" t="b">
        <v>0</v>
      </c>
      <c r="S27" s="3" t="b">
        <v>1</v>
      </c>
      <c r="T27" s="3" t="b">
        <v>0</v>
      </c>
      <c r="U27" s="3" t="b">
        <v>1</v>
      </c>
      <c r="V27" s="3" t="b">
        <v>1</v>
      </c>
      <c r="W27" s="3" t="b">
        <v>0</v>
      </c>
      <c r="X27" s="3" t="b">
        <v>0</v>
      </c>
      <c r="Y27" s="3" t="b">
        <v>0</v>
      </c>
      <c r="Z27" s="3" t="b">
        <v>0</v>
      </c>
      <c r="AA27" s="3" t="b">
        <v>1</v>
      </c>
      <c r="AB27" s="3" t="b">
        <v>1</v>
      </c>
      <c r="AC27"/>
    </row>
    <row r="28" spans="1:29" x14ac:dyDescent="0.25">
      <c r="A28" s="3" t="s">
        <v>0</v>
      </c>
      <c r="B28" s="3" t="s">
        <v>4</v>
      </c>
      <c r="C28" s="3" t="s">
        <v>55</v>
      </c>
      <c r="D28" s="3" t="s">
        <v>56</v>
      </c>
      <c r="E28" s="3" t="s">
        <v>51</v>
      </c>
      <c r="F28" s="3" t="s">
        <v>52</v>
      </c>
      <c r="G28" s="3">
        <v>57</v>
      </c>
      <c r="H28" s="3" t="s">
        <v>53</v>
      </c>
      <c r="I28" s="3" t="s">
        <v>306</v>
      </c>
      <c r="J28" s="3" t="s">
        <v>250</v>
      </c>
      <c r="K28" s="3">
        <v>1</v>
      </c>
      <c r="L28" s="3">
        <v>45</v>
      </c>
      <c r="M28" s="3">
        <v>20</v>
      </c>
      <c r="N28" s="3"/>
      <c r="O28" s="3"/>
      <c r="P28" s="3" t="s">
        <v>2021</v>
      </c>
      <c r="Q28" s="3"/>
      <c r="R28" s="3" t="b">
        <v>0</v>
      </c>
      <c r="S28" s="3" t="b">
        <v>0</v>
      </c>
      <c r="T28" s="3" t="b">
        <v>0</v>
      </c>
      <c r="U28" s="3" t="b">
        <v>1</v>
      </c>
      <c r="V28" s="3" t="b">
        <v>1</v>
      </c>
      <c r="W28" s="3" t="b">
        <v>0</v>
      </c>
      <c r="X28" s="3" t="b">
        <v>0</v>
      </c>
      <c r="Y28" s="3" t="b">
        <v>0</v>
      </c>
      <c r="Z28" s="3" t="b">
        <v>0</v>
      </c>
      <c r="AA28" s="3" t="b">
        <v>0</v>
      </c>
      <c r="AB28" s="3" t="b">
        <v>0</v>
      </c>
      <c r="AC28"/>
    </row>
    <row r="29" spans="1:29" x14ac:dyDescent="0.25">
      <c r="A29" s="3" t="s">
        <v>0</v>
      </c>
      <c r="B29" s="3" t="s">
        <v>4</v>
      </c>
      <c r="C29" s="3" t="s">
        <v>106</v>
      </c>
      <c r="D29" s="3" t="s">
        <v>107</v>
      </c>
      <c r="E29" s="3" t="s">
        <v>51</v>
      </c>
      <c r="F29" s="3" t="s">
        <v>52</v>
      </c>
      <c r="G29" s="3">
        <v>43</v>
      </c>
      <c r="H29" s="3" t="s">
        <v>53</v>
      </c>
      <c r="I29" s="3" t="s">
        <v>306</v>
      </c>
      <c r="J29" s="3" t="s">
        <v>250</v>
      </c>
      <c r="K29" s="3">
        <v>1</v>
      </c>
      <c r="L29" s="3">
        <v>45</v>
      </c>
      <c r="M29" s="3">
        <v>15</v>
      </c>
      <c r="N29" s="3"/>
      <c r="O29" s="3"/>
      <c r="P29" s="3" t="s">
        <v>2020</v>
      </c>
      <c r="Q29" s="3"/>
      <c r="R29" s="3" t="b">
        <v>0</v>
      </c>
      <c r="S29" s="3" t="b">
        <v>1</v>
      </c>
      <c r="T29" s="3" t="b">
        <v>0</v>
      </c>
      <c r="U29" s="3" t="b">
        <v>1</v>
      </c>
      <c r="V29" s="3" t="b">
        <v>1</v>
      </c>
      <c r="W29" s="3" t="b">
        <v>1</v>
      </c>
      <c r="X29" s="3" t="b">
        <v>0</v>
      </c>
      <c r="Y29" s="3" t="b">
        <v>1</v>
      </c>
      <c r="Z29" s="3" t="b">
        <v>1</v>
      </c>
      <c r="AA29" s="3" t="b">
        <v>1</v>
      </c>
      <c r="AB29" s="3" t="b">
        <v>1</v>
      </c>
      <c r="AC29"/>
    </row>
    <row r="30" spans="1:29" x14ac:dyDescent="0.25">
      <c r="A30" s="3" t="s">
        <v>0</v>
      </c>
      <c r="B30" s="3" t="s">
        <v>5</v>
      </c>
      <c r="C30" s="3" t="s">
        <v>208</v>
      </c>
      <c r="D30" s="3" t="s">
        <v>209</v>
      </c>
      <c r="E30" s="3" t="s">
        <v>51</v>
      </c>
      <c r="F30" s="3" t="s">
        <v>52</v>
      </c>
      <c r="G30" s="3">
        <v>88</v>
      </c>
      <c r="H30" s="3" t="s">
        <v>53</v>
      </c>
      <c r="I30" s="3" t="s">
        <v>306</v>
      </c>
      <c r="J30" s="3" t="s">
        <v>54</v>
      </c>
      <c r="K30" s="3">
        <v>0</v>
      </c>
      <c r="L30" s="3"/>
      <c r="M30" s="3"/>
      <c r="N30" s="3"/>
      <c r="O30" s="3"/>
      <c r="P30" s="3" t="s">
        <v>2016</v>
      </c>
      <c r="Q30" s="3"/>
      <c r="R30" s="3" t="b">
        <v>1</v>
      </c>
      <c r="S30" s="3" t="b">
        <v>0</v>
      </c>
      <c r="T30" s="3" t="b">
        <v>0</v>
      </c>
      <c r="U30" s="3" t="b">
        <v>1</v>
      </c>
      <c r="V30" s="3" t="b">
        <v>0</v>
      </c>
      <c r="W30" s="3" t="b">
        <v>1</v>
      </c>
      <c r="X30" s="3" t="b">
        <v>0</v>
      </c>
      <c r="Y30" s="3" t="b">
        <v>1</v>
      </c>
      <c r="Z30" s="3" t="b">
        <v>1</v>
      </c>
      <c r="AA30" s="3" t="b">
        <v>0</v>
      </c>
      <c r="AB30" s="3" t="b">
        <v>1</v>
      </c>
      <c r="AC30"/>
    </row>
    <row r="31" spans="1:29" x14ac:dyDescent="0.25">
      <c r="A31" s="3" t="s">
        <v>0</v>
      </c>
      <c r="B31" s="3" t="s">
        <v>4</v>
      </c>
      <c r="C31" s="3" t="s">
        <v>120</v>
      </c>
      <c r="D31" s="3" t="s">
        <v>121</v>
      </c>
      <c r="E31" s="3" t="s">
        <v>51</v>
      </c>
      <c r="F31" s="3" t="s">
        <v>52</v>
      </c>
      <c r="G31" s="3">
        <v>203</v>
      </c>
      <c r="H31" s="3" t="s">
        <v>53</v>
      </c>
      <c r="I31" s="3" t="s">
        <v>306</v>
      </c>
      <c r="J31" s="3" t="s">
        <v>54</v>
      </c>
      <c r="K31" s="3">
        <v>0</v>
      </c>
      <c r="L31" s="3"/>
      <c r="M31" s="3"/>
      <c r="N31" s="3"/>
      <c r="O31" s="3"/>
      <c r="P31" s="3" t="s">
        <v>2020</v>
      </c>
      <c r="Q31" s="3"/>
      <c r="R31" s="3" t="b">
        <v>1</v>
      </c>
      <c r="S31" s="3" t="b">
        <v>1</v>
      </c>
      <c r="T31" s="3" t="b">
        <v>0</v>
      </c>
      <c r="U31" s="3" t="b">
        <v>1</v>
      </c>
      <c r="V31" s="3" t="b">
        <v>1</v>
      </c>
      <c r="W31" s="3" t="b">
        <v>1</v>
      </c>
      <c r="X31" s="3" t="b">
        <v>0</v>
      </c>
      <c r="Y31" s="3" t="b">
        <v>0</v>
      </c>
      <c r="Z31" s="3" t="b">
        <v>1</v>
      </c>
      <c r="AA31" s="3" t="b">
        <v>0</v>
      </c>
      <c r="AB31" s="3" t="b">
        <v>1</v>
      </c>
      <c r="AC31"/>
    </row>
    <row r="32" spans="1:29" x14ac:dyDescent="0.25">
      <c r="A32" s="3" t="s">
        <v>0</v>
      </c>
      <c r="B32" s="3" t="s">
        <v>624</v>
      </c>
      <c r="C32" s="3" t="s">
        <v>733</v>
      </c>
      <c r="D32" s="3" t="s">
        <v>734</v>
      </c>
      <c r="E32" s="3" t="s">
        <v>51</v>
      </c>
      <c r="F32" s="3" t="s">
        <v>52</v>
      </c>
      <c r="G32" s="3">
        <v>59</v>
      </c>
      <c r="H32" s="3" t="s">
        <v>53</v>
      </c>
      <c r="I32" s="3" t="s">
        <v>306</v>
      </c>
      <c r="J32" s="3" t="s">
        <v>250</v>
      </c>
      <c r="K32" s="3">
        <v>2</v>
      </c>
      <c r="L32" s="3">
        <v>1</v>
      </c>
      <c r="M32" s="3">
        <v>20</v>
      </c>
      <c r="N32" s="3"/>
      <c r="O32" s="3"/>
      <c r="P32" s="3" t="s">
        <v>2022</v>
      </c>
      <c r="Q32" s="3"/>
      <c r="R32" s="3" t="b">
        <v>1</v>
      </c>
      <c r="S32" s="3" t="b">
        <v>1</v>
      </c>
      <c r="T32" s="3" t="b">
        <v>0</v>
      </c>
      <c r="U32" s="3" t="b">
        <v>0</v>
      </c>
      <c r="V32" s="3" t="b">
        <v>1</v>
      </c>
      <c r="W32" s="3" t="b">
        <v>0</v>
      </c>
      <c r="X32" s="3" t="b">
        <v>1</v>
      </c>
      <c r="Y32" s="3" t="b">
        <v>0</v>
      </c>
      <c r="Z32" s="3" t="b">
        <v>0</v>
      </c>
      <c r="AA32" s="3" t="b">
        <v>0</v>
      </c>
      <c r="AB32" s="3" t="b">
        <v>0</v>
      </c>
      <c r="AC32"/>
    </row>
    <row r="33" spans="1:29" x14ac:dyDescent="0.25">
      <c r="A33" s="3" t="s">
        <v>0</v>
      </c>
      <c r="B33" s="3" t="s">
        <v>4</v>
      </c>
      <c r="C33" s="3" t="s">
        <v>49</v>
      </c>
      <c r="D33" s="3" t="s">
        <v>50</v>
      </c>
      <c r="E33" s="3" t="s">
        <v>51</v>
      </c>
      <c r="F33" s="3" t="s">
        <v>52</v>
      </c>
      <c r="G33" s="3">
        <v>54</v>
      </c>
      <c r="H33" s="3" t="s">
        <v>53</v>
      </c>
      <c r="I33" s="3" t="s">
        <v>306</v>
      </c>
      <c r="J33" s="3" t="s">
        <v>250</v>
      </c>
      <c r="K33" s="3">
        <v>2.5</v>
      </c>
      <c r="L33" s="3"/>
      <c r="M33" s="3">
        <v>30</v>
      </c>
      <c r="N33" s="3"/>
      <c r="O33" s="3"/>
      <c r="P33" s="3" t="s">
        <v>2021</v>
      </c>
      <c r="Q33" s="3"/>
      <c r="R33" s="3" t="b">
        <v>0</v>
      </c>
      <c r="S33" s="3" t="b">
        <v>1</v>
      </c>
      <c r="T33" s="3" t="b">
        <v>0</v>
      </c>
      <c r="U33" s="3" t="b">
        <v>0</v>
      </c>
      <c r="V33" s="3" t="b">
        <v>0</v>
      </c>
      <c r="W33" s="3" t="b">
        <v>0</v>
      </c>
      <c r="X33" s="3" t="b">
        <v>0</v>
      </c>
      <c r="Y33" s="3" t="b">
        <v>0</v>
      </c>
      <c r="Z33" s="3" t="b">
        <v>0</v>
      </c>
      <c r="AA33" s="3" t="b">
        <v>0</v>
      </c>
      <c r="AB33" s="3" t="b">
        <v>0</v>
      </c>
      <c r="AC33"/>
    </row>
    <row r="34" spans="1:29" x14ac:dyDescent="0.25">
      <c r="A34" s="3" t="s">
        <v>0</v>
      </c>
      <c r="B34" s="3" t="s">
        <v>9</v>
      </c>
      <c r="C34" s="3" t="s">
        <v>165</v>
      </c>
      <c r="D34" s="3" t="s">
        <v>166</v>
      </c>
      <c r="E34" s="3" t="s">
        <v>162</v>
      </c>
      <c r="F34" s="3" t="s">
        <v>78</v>
      </c>
      <c r="G34" s="3">
        <v>245</v>
      </c>
      <c r="H34" s="3" t="s">
        <v>57</v>
      </c>
      <c r="I34" s="3" t="s">
        <v>306</v>
      </c>
      <c r="J34" s="3" t="s">
        <v>54</v>
      </c>
      <c r="K34" s="3">
        <v>0</v>
      </c>
      <c r="L34" s="3"/>
      <c r="M34" s="3"/>
      <c r="N34" s="3"/>
      <c r="O34" s="3"/>
      <c r="P34" s="3" t="s">
        <v>2021</v>
      </c>
      <c r="Q34" s="3"/>
      <c r="R34" s="3" t="b">
        <v>1</v>
      </c>
      <c r="S34" s="3" t="b">
        <v>1</v>
      </c>
      <c r="T34" s="3" t="b">
        <v>1</v>
      </c>
      <c r="U34" s="3" t="b">
        <v>1</v>
      </c>
      <c r="V34" s="3" t="b">
        <v>1</v>
      </c>
      <c r="W34" s="3" t="b">
        <v>1</v>
      </c>
      <c r="X34" s="3" t="b">
        <v>0</v>
      </c>
      <c r="Y34" s="3" t="b">
        <v>1</v>
      </c>
      <c r="Z34" s="3" t="b">
        <v>1</v>
      </c>
      <c r="AA34" s="3" t="b">
        <v>1</v>
      </c>
      <c r="AB34" s="3" t="b">
        <v>1</v>
      </c>
      <c r="AC34"/>
    </row>
    <row r="35" spans="1:29" x14ac:dyDescent="0.25">
      <c r="A35" s="3" t="s">
        <v>0</v>
      </c>
      <c r="B35" s="3" t="s">
        <v>4</v>
      </c>
      <c r="C35" s="3" t="s">
        <v>102</v>
      </c>
      <c r="D35" s="3" t="s">
        <v>103</v>
      </c>
      <c r="E35" s="3" t="s">
        <v>51</v>
      </c>
      <c r="F35" s="3" t="s">
        <v>52</v>
      </c>
      <c r="G35" s="3">
        <v>6</v>
      </c>
      <c r="H35" s="3" t="s">
        <v>53</v>
      </c>
      <c r="I35" s="3" t="s">
        <v>306</v>
      </c>
      <c r="J35" s="3" t="s">
        <v>250</v>
      </c>
      <c r="K35" s="3">
        <v>1</v>
      </c>
      <c r="L35" s="3"/>
      <c r="M35" s="3">
        <v>20</v>
      </c>
      <c r="N35" s="3"/>
      <c r="O35" s="3"/>
      <c r="P35" s="3" t="s">
        <v>2020</v>
      </c>
      <c r="Q35" s="3"/>
      <c r="R35" s="3" t="b">
        <v>0</v>
      </c>
      <c r="S35" s="3" t="b">
        <v>1</v>
      </c>
      <c r="T35" s="3" t="b">
        <v>0</v>
      </c>
      <c r="U35" s="3" t="b">
        <v>1</v>
      </c>
      <c r="V35" s="3" t="b">
        <v>1</v>
      </c>
      <c r="W35" s="3" t="b">
        <v>0</v>
      </c>
      <c r="X35" s="3" t="b">
        <v>0</v>
      </c>
      <c r="Y35" s="3" t="b">
        <v>0</v>
      </c>
      <c r="Z35" s="3" t="b">
        <v>0</v>
      </c>
      <c r="AA35" s="3" t="b">
        <v>0</v>
      </c>
      <c r="AB35" s="3" t="b">
        <v>1</v>
      </c>
      <c r="AC35"/>
    </row>
    <row r="36" spans="1:29" x14ac:dyDescent="0.25">
      <c r="A36" s="3" t="s">
        <v>0</v>
      </c>
      <c r="B36" s="3" t="s">
        <v>9</v>
      </c>
      <c r="C36" s="3" t="s">
        <v>475</v>
      </c>
      <c r="D36" s="3" t="s">
        <v>476</v>
      </c>
      <c r="E36" s="3" t="s">
        <v>51</v>
      </c>
      <c r="F36" s="3" t="s">
        <v>78</v>
      </c>
      <c r="G36" s="3">
        <v>111</v>
      </c>
      <c r="H36" s="3" t="s">
        <v>57</v>
      </c>
      <c r="I36" s="3" t="s">
        <v>306</v>
      </c>
      <c r="J36" s="3" t="s">
        <v>54</v>
      </c>
      <c r="K36" s="3">
        <v>0</v>
      </c>
      <c r="L36" s="3"/>
      <c r="M36" s="3"/>
      <c r="N36" s="3"/>
      <c r="O36" s="3"/>
      <c r="P36" s="3" t="s">
        <v>2018</v>
      </c>
      <c r="Q36" s="3"/>
      <c r="R36" s="3" t="b">
        <v>0</v>
      </c>
      <c r="S36" s="3" t="b">
        <v>0</v>
      </c>
      <c r="T36" s="3" t="b">
        <v>0</v>
      </c>
      <c r="U36" s="3" t="b">
        <v>1</v>
      </c>
      <c r="V36" s="3" t="b">
        <v>1</v>
      </c>
      <c r="W36" s="3" t="b">
        <v>1</v>
      </c>
      <c r="X36" s="3" t="b">
        <v>0</v>
      </c>
      <c r="Y36" s="3" t="b">
        <v>1</v>
      </c>
      <c r="Z36" s="3" t="b">
        <v>1</v>
      </c>
      <c r="AA36" s="3" t="b">
        <v>1</v>
      </c>
      <c r="AB36" s="3" t="b">
        <v>1</v>
      </c>
      <c r="AC36"/>
    </row>
    <row r="37" spans="1:29" x14ac:dyDescent="0.25">
      <c r="A37" s="3" t="s">
        <v>0</v>
      </c>
      <c r="B37" s="3" t="s">
        <v>9</v>
      </c>
      <c r="C37" s="3" t="s">
        <v>477</v>
      </c>
      <c r="D37" s="3" t="s">
        <v>478</v>
      </c>
      <c r="E37" s="3" t="s">
        <v>51</v>
      </c>
      <c r="F37" s="3" t="s">
        <v>78</v>
      </c>
      <c r="G37" s="3">
        <v>113</v>
      </c>
      <c r="H37" s="3" t="s">
        <v>57</v>
      </c>
      <c r="I37" s="3" t="s">
        <v>306</v>
      </c>
      <c r="J37" s="3" t="s">
        <v>54</v>
      </c>
      <c r="K37" s="3">
        <v>0</v>
      </c>
      <c r="L37" s="3"/>
      <c r="M37" s="3"/>
      <c r="N37" s="3"/>
      <c r="O37" s="3"/>
      <c r="P37" s="3" t="s">
        <v>2018</v>
      </c>
      <c r="Q37" s="3"/>
      <c r="R37" s="3" t="b">
        <v>0</v>
      </c>
      <c r="S37" s="3" t="b">
        <v>1</v>
      </c>
      <c r="T37" s="3" t="b">
        <v>1</v>
      </c>
      <c r="U37" s="3" t="b">
        <v>1</v>
      </c>
      <c r="V37" s="3" t="b">
        <v>1</v>
      </c>
      <c r="W37" s="3" t="b">
        <v>1</v>
      </c>
      <c r="X37" s="3" t="b">
        <v>1</v>
      </c>
      <c r="Y37" s="3" t="b">
        <v>1</v>
      </c>
      <c r="Z37" s="3" t="b">
        <v>1</v>
      </c>
      <c r="AA37" s="3" t="b">
        <v>1</v>
      </c>
      <c r="AB37" s="3" t="b">
        <v>1</v>
      </c>
      <c r="AC37"/>
    </row>
    <row r="38" spans="1:29" x14ac:dyDescent="0.25">
      <c r="A38" s="3" t="s">
        <v>0</v>
      </c>
      <c r="B38" s="3" t="s">
        <v>7</v>
      </c>
      <c r="C38" s="3" t="s">
        <v>130</v>
      </c>
      <c r="D38" s="3" t="s">
        <v>131</v>
      </c>
      <c r="E38" s="3" t="s">
        <v>51</v>
      </c>
      <c r="F38" s="3" t="s">
        <v>78</v>
      </c>
      <c r="G38" s="3">
        <v>20</v>
      </c>
      <c r="H38" s="3" t="s">
        <v>57</v>
      </c>
      <c r="I38" s="3" t="s">
        <v>306</v>
      </c>
      <c r="J38" s="3" t="s">
        <v>250</v>
      </c>
      <c r="K38" s="3">
        <v>0.20000000298023224</v>
      </c>
      <c r="L38" s="3">
        <v>15</v>
      </c>
      <c r="M38" s="3">
        <v>5</v>
      </c>
      <c r="N38" s="3">
        <v>5</v>
      </c>
      <c r="O38" s="3"/>
      <c r="P38" s="3" t="s">
        <v>2017</v>
      </c>
      <c r="Q38" s="3"/>
      <c r="R38" s="3" t="b">
        <v>0</v>
      </c>
      <c r="S38" s="3" t="b">
        <v>1</v>
      </c>
      <c r="T38" s="3" t="b">
        <v>1</v>
      </c>
      <c r="U38" s="3" t="b">
        <v>1</v>
      </c>
      <c r="V38" s="3" t="b">
        <v>1</v>
      </c>
      <c r="W38" s="3" t="b">
        <v>1</v>
      </c>
      <c r="X38" s="3" t="b">
        <v>0</v>
      </c>
      <c r="Y38" s="3" t="b">
        <v>1</v>
      </c>
      <c r="Z38" s="3" t="b">
        <v>0</v>
      </c>
      <c r="AA38" s="3" t="b">
        <v>0</v>
      </c>
      <c r="AB38" s="3" t="b">
        <v>0</v>
      </c>
      <c r="AC38"/>
    </row>
    <row r="39" spans="1:29" x14ac:dyDescent="0.25">
      <c r="A39" s="3" t="s">
        <v>0</v>
      </c>
      <c r="B39" s="3" t="s">
        <v>13</v>
      </c>
      <c r="C39" s="3" t="s">
        <v>731</v>
      </c>
      <c r="D39" s="3" t="s">
        <v>732</v>
      </c>
      <c r="E39" s="3" t="s">
        <v>51</v>
      </c>
      <c r="F39" s="3" t="s">
        <v>78</v>
      </c>
      <c r="G39" s="3">
        <v>46</v>
      </c>
      <c r="H39" s="3" t="s">
        <v>57</v>
      </c>
      <c r="I39" s="3" t="s">
        <v>306</v>
      </c>
      <c r="J39" s="3" t="s">
        <v>250</v>
      </c>
      <c r="K39" s="3">
        <v>1</v>
      </c>
      <c r="L39" s="3">
        <v>30</v>
      </c>
      <c r="M39" s="3">
        <v>10</v>
      </c>
      <c r="N39" s="3">
        <v>10</v>
      </c>
      <c r="O39" s="3"/>
      <c r="P39" s="3" t="s">
        <v>2017</v>
      </c>
      <c r="Q39" s="3"/>
      <c r="R39" s="3" t="b">
        <v>1</v>
      </c>
      <c r="S39" s="3" t="b">
        <v>1</v>
      </c>
      <c r="T39" s="3" t="b">
        <v>0</v>
      </c>
      <c r="U39" s="3" t="b">
        <v>1</v>
      </c>
      <c r="V39" s="3" t="b">
        <v>1</v>
      </c>
      <c r="W39" s="3" t="b">
        <v>1</v>
      </c>
      <c r="X39" s="3" t="b">
        <v>0</v>
      </c>
      <c r="Y39" s="3" t="b">
        <v>0</v>
      </c>
      <c r="Z39" s="3" t="b">
        <v>0</v>
      </c>
      <c r="AA39" s="3" t="b">
        <v>1</v>
      </c>
      <c r="AB39" s="3" t="b">
        <v>1</v>
      </c>
      <c r="AC39"/>
    </row>
    <row r="40" spans="1:29" x14ac:dyDescent="0.25">
      <c r="A40" s="3" t="s">
        <v>0</v>
      </c>
      <c r="B40" s="3" t="s">
        <v>5</v>
      </c>
      <c r="C40" s="3" t="s">
        <v>220</v>
      </c>
      <c r="D40" s="3" t="s">
        <v>221</v>
      </c>
      <c r="E40" s="3" t="s">
        <v>51</v>
      </c>
      <c r="F40" s="3" t="s">
        <v>78</v>
      </c>
      <c r="G40" s="3">
        <v>99</v>
      </c>
      <c r="H40" s="3" t="s">
        <v>57</v>
      </c>
      <c r="I40" s="3" t="s">
        <v>306</v>
      </c>
      <c r="J40" s="3" t="s">
        <v>250</v>
      </c>
      <c r="K40" s="3">
        <v>0.625</v>
      </c>
      <c r="L40" s="3"/>
      <c r="M40" s="3">
        <v>5</v>
      </c>
      <c r="N40" s="3"/>
      <c r="O40" s="3"/>
      <c r="P40" s="3" t="s">
        <v>2016</v>
      </c>
      <c r="Q40" s="3"/>
      <c r="R40" s="3" t="b">
        <v>1</v>
      </c>
      <c r="S40" s="3" t="b">
        <v>1</v>
      </c>
      <c r="T40" s="3" t="b">
        <v>0</v>
      </c>
      <c r="U40" s="3" t="b">
        <v>1</v>
      </c>
      <c r="V40" s="3" t="b">
        <v>1</v>
      </c>
      <c r="W40" s="3" t="b">
        <v>1</v>
      </c>
      <c r="X40" s="3" t="b">
        <v>0</v>
      </c>
      <c r="Y40" s="3" t="b">
        <v>1</v>
      </c>
      <c r="Z40" s="3" t="b">
        <v>1</v>
      </c>
      <c r="AA40" s="3" t="b">
        <v>0</v>
      </c>
      <c r="AB40" s="3" t="b">
        <v>1</v>
      </c>
      <c r="AC40"/>
    </row>
    <row r="41" spans="1:29" x14ac:dyDescent="0.25">
      <c r="A41" s="3" t="s">
        <v>0</v>
      </c>
      <c r="B41" s="3" t="s">
        <v>4</v>
      </c>
      <c r="C41" s="3" t="s">
        <v>426</v>
      </c>
      <c r="D41" s="3" t="s">
        <v>427</v>
      </c>
      <c r="E41" s="3" t="s">
        <v>51</v>
      </c>
      <c r="F41" s="3" t="s">
        <v>78</v>
      </c>
      <c r="G41" s="3">
        <v>67</v>
      </c>
      <c r="H41" s="3" t="s">
        <v>57</v>
      </c>
      <c r="I41" s="3" t="s">
        <v>306</v>
      </c>
      <c r="J41" s="3" t="s">
        <v>250</v>
      </c>
      <c r="K41" s="3">
        <v>7</v>
      </c>
      <c r="L41" s="3">
        <v>45</v>
      </c>
      <c r="M41" s="3">
        <v>25</v>
      </c>
      <c r="N41" s="3">
        <v>25</v>
      </c>
      <c r="O41" s="3"/>
      <c r="P41" s="3" t="s">
        <v>2016</v>
      </c>
      <c r="Q41" s="3"/>
      <c r="R41" s="3" t="b">
        <v>1</v>
      </c>
      <c r="S41" s="3" t="b">
        <v>1</v>
      </c>
      <c r="T41" s="3" t="b">
        <v>0</v>
      </c>
      <c r="U41" s="3" t="b">
        <v>1</v>
      </c>
      <c r="V41" s="3" t="b">
        <v>1</v>
      </c>
      <c r="W41" s="3" t="b">
        <v>1</v>
      </c>
      <c r="X41" s="3" t="b">
        <v>0</v>
      </c>
      <c r="Y41" s="3" t="b">
        <v>1</v>
      </c>
      <c r="Z41" s="3" t="b">
        <v>1</v>
      </c>
      <c r="AA41" s="3" t="b">
        <v>1</v>
      </c>
      <c r="AB41" s="3" t="b">
        <v>1</v>
      </c>
      <c r="AC41"/>
    </row>
    <row r="42" spans="1:29" x14ac:dyDescent="0.25">
      <c r="A42" s="3" t="s">
        <v>0</v>
      </c>
      <c r="B42" s="3" t="s">
        <v>6</v>
      </c>
      <c r="C42" s="3" t="s">
        <v>445</v>
      </c>
      <c r="D42" s="3" t="s">
        <v>446</v>
      </c>
      <c r="E42" s="3" t="s">
        <v>51</v>
      </c>
      <c r="F42" s="3" t="s">
        <v>85</v>
      </c>
      <c r="G42" s="3">
        <v>60</v>
      </c>
      <c r="H42" s="3" t="s">
        <v>57</v>
      </c>
      <c r="I42" s="3" t="s">
        <v>306</v>
      </c>
      <c r="J42" s="3" t="s">
        <v>250</v>
      </c>
      <c r="K42" s="3">
        <v>0.5</v>
      </c>
      <c r="L42" s="3">
        <v>30</v>
      </c>
      <c r="M42" s="3">
        <v>10</v>
      </c>
      <c r="N42" s="3">
        <v>10</v>
      </c>
      <c r="O42" s="3"/>
      <c r="P42" s="3" t="s">
        <v>2017</v>
      </c>
      <c r="Q42" s="3"/>
      <c r="R42" s="3" t="b">
        <v>0</v>
      </c>
      <c r="S42" s="3" t="b">
        <v>1</v>
      </c>
      <c r="T42" s="3" t="b">
        <v>0</v>
      </c>
      <c r="U42" s="3" t="b">
        <v>1</v>
      </c>
      <c r="V42" s="3" t="b">
        <v>0</v>
      </c>
      <c r="W42" s="3" t="b">
        <v>1</v>
      </c>
      <c r="X42" s="3" t="b">
        <v>1</v>
      </c>
      <c r="Y42" s="3" t="b">
        <v>0</v>
      </c>
      <c r="Z42" s="3" t="b">
        <v>1</v>
      </c>
      <c r="AA42" s="3" t="b">
        <v>0</v>
      </c>
      <c r="AB42" s="3" t="b">
        <v>1</v>
      </c>
      <c r="AC42"/>
    </row>
    <row r="43" spans="1:29" x14ac:dyDescent="0.25">
      <c r="A43" s="3" t="s">
        <v>0</v>
      </c>
      <c r="B43" s="3" t="s">
        <v>4</v>
      </c>
      <c r="C43" s="3" t="s">
        <v>60</v>
      </c>
      <c r="D43" s="3" t="s">
        <v>61</v>
      </c>
      <c r="E43" s="3" t="s">
        <v>51</v>
      </c>
      <c r="F43" s="3" t="s">
        <v>52</v>
      </c>
      <c r="G43" s="3">
        <v>6</v>
      </c>
      <c r="H43" s="3" t="s">
        <v>57</v>
      </c>
      <c r="I43" s="3" t="s">
        <v>306</v>
      </c>
      <c r="J43" s="3" t="s">
        <v>250</v>
      </c>
      <c r="K43" s="3">
        <v>1</v>
      </c>
      <c r="L43" s="3"/>
      <c r="M43" s="3">
        <v>7</v>
      </c>
      <c r="N43" s="3"/>
      <c r="O43" s="3"/>
      <c r="P43" s="3" t="s">
        <v>2016</v>
      </c>
      <c r="Q43" s="3"/>
      <c r="R43" s="3" t="b">
        <v>1</v>
      </c>
      <c r="S43" s="3" t="b">
        <v>1</v>
      </c>
      <c r="T43" s="3" t="b">
        <v>0</v>
      </c>
      <c r="U43" s="3" t="b">
        <v>1</v>
      </c>
      <c r="V43" s="3" t="b">
        <v>0</v>
      </c>
      <c r="W43" s="3" t="b">
        <v>0</v>
      </c>
      <c r="X43" s="3" t="b">
        <v>1</v>
      </c>
      <c r="Y43" s="3" t="b">
        <v>0</v>
      </c>
      <c r="Z43" s="3" t="b">
        <v>1</v>
      </c>
      <c r="AA43" s="3" t="b">
        <v>0</v>
      </c>
      <c r="AB43" s="3" t="b">
        <v>0</v>
      </c>
      <c r="AC43"/>
    </row>
    <row r="44" spans="1:29" x14ac:dyDescent="0.25">
      <c r="A44" s="3" t="s">
        <v>0</v>
      </c>
      <c r="B44" s="3" t="s">
        <v>7</v>
      </c>
      <c r="C44" s="3" t="s">
        <v>455</v>
      </c>
      <c r="D44" s="3" t="s">
        <v>456</v>
      </c>
      <c r="E44" s="3" t="s">
        <v>51</v>
      </c>
      <c r="F44" s="3" t="s">
        <v>52</v>
      </c>
      <c r="G44" s="3">
        <v>23</v>
      </c>
      <c r="H44" s="3" t="s">
        <v>57</v>
      </c>
      <c r="I44" s="3" t="s">
        <v>306</v>
      </c>
      <c r="J44" s="3" t="s">
        <v>250</v>
      </c>
      <c r="K44" s="3">
        <v>0.40000000596046448</v>
      </c>
      <c r="L44" s="3">
        <v>15</v>
      </c>
      <c r="M44" s="3">
        <v>4</v>
      </c>
      <c r="N44" s="3"/>
      <c r="O44" s="3"/>
      <c r="P44" s="3" t="s">
        <v>2016</v>
      </c>
      <c r="Q44" s="3"/>
      <c r="R44" s="3" t="b">
        <v>0</v>
      </c>
      <c r="S44" s="3" t="b">
        <v>0</v>
      </c>
      <c r="T44" s="3" t="b">
        <v>1</v>
      </c>
      <c r="U44" s="3" t="b">
        <v>0</v>
      </c>
      <c r="V44" s="3" t="b">
        <v>1</v>
      </c>
      <c r="W44" s="3" t="b">
        <v>1</v>
      </c>
      <c r="X44" s="3" t="b">
        <v>1</v>
      </c>
      <c r="Y44" s="3" t="b">
        <v>0</v>
      </c>
      <c r="Z44" s="3" t="b">
        <v>0</v>
      </c>
      <c r="AA44" s="3" t="b">
        <v>0</v>
      </c>
      <c r="AB44" s="3" t="b">
        <v>1</v>
      </c>
      <c r="AC44"/>
    </row>
    <row r="45" spans="1:29" x14ac:dyDescent="0.25">
      <c r="A45" s="3" t="s">
        <v>0</v>
      </c>
      <c r="B45" s="3" t="s">
        <v>13</v>
      </c>
      <c r="C45" s="3" t="s">
        <v>128</v>
      </c>
      <c r="D45" s="3" t="s">
        <v>129</v>
      </c>
      <c r="E45" s="3" t="s">
        <v>51</v>
      </c>
      <c r="F45" s="3" t="s">
        <v>78</v>
      </c>
      <c r="G45" s="3">
        <v>36</v>
      </c>
      <c r="H45" s="3" t="s">
        <v>57</v>
      </c>
      <c r="I45" s="3" t="s">
        <v>306</v>
      </c>
      <c r="J45" s="3" t="s">
        <v>250</v>
      </c>
      <c r="K45" s="3">
        <v>0.5</v>
      </c>
      <c r="L45" s="3">
        <v>20</v>
      </c>
      <c r="M45" s="3">
        <v>10</v>
      </c>
      <c r="N45" s="3">
        <v>10</v>
      </c>
      <c r="O45" s="3"/>
      <c r="P45" s="3" t="s">
        <v>2017</v>
      </c>
      <c r="Q45" s="3"/>
      <c r="R45" s="3" t="b">
        <v>1</v>
      </c>
      <c r="S45" s="3" t="b">
        <v>1</v>
      </c>
      <c r="T45" s="3" t="b">
        <v>0</v>
      </c>
      <c r="U45" s="3" t="b">
        <v>1</v>
      </c>
      <c r="V45" s="3" t="b">
        <v>1</v>
      </c>
      <c r="W45" s="3" t="b">
        <v>1</v>
      </c>
      <c r="X45" s="3" t="b">
        <v>0</v>
      </c>
      <c r="Y45" s="3" t="b">
        <v>0</v>
      </c>
      <c r="Z45" s="3" t="b">
        <v>0</v>
      </c>
      <c r="AA45" s="3" t="b">
        <v>1</v>
      </c>
      <c r="AB45" s="3" t="b">
        <v>1</v>
      </c>
      <c r="AC45"/>
    </row>
    <row r="46" spans="1:29" x14ac:dyDescent="0.25">
      <c r="A46" s="3" t="s">
        <v>0</v>
      </c>
      <c r="B46" s="3" t="s">
        <v>5</v>
      </c>
      <c r="C46" s="3" t="s">
        <v>136</v>
      </c>
      <c r="D46" s="3" t="s">
        <v>137</v>
      </c>
      <c r="E46" s="3" t="s">
        <v>51</v>
      </c>
      <c r="F46" s="3" t="s">
        <v>78</v>
      </c>
      <c r="G46" s="3">
        <v>48</v>
      </c>
      <c r="H46" s="3" t="s">
        <v>57</v>
      </c>
      <c r="I46" s="3" t="s">
        <v>306</v>
      </c>
      <c r="J46" s="3" t="s">
        <v>54</v>
      </c>
      <c r="K46" s="3">
        <v>0</v>
      </c>
      <c r="L46" s="3"/>
      <c r="M46" s="3"/>
      <c r="N46" s="3"/>
      <c r="O46" s="3"/>
      <c r="P46" s="3" t="s">
        <v>2016</v>
      </c>
      <c r="Q46" s="3"/>
      <c r="R46" s="3" t="b">
        <v>0</v>
      </c>
      <c r="S46" s="3" t="b">
        <v>1</v>
      </c>
      <c r="T46" s="3" t="b">
        <v>0</v>
      </c>
      <c r="U46" s="3" t="b">
        <v>1</v>
      </c>
      <c r="V46" s="3" t="b">
        <v>0</v>
      </c>
      <c r="W46" s="3" t="b">
        <v>1</v>
      </c>
      <c r="X46" s="3" t="b">
        <v>1</v>
      </c>
      <c r="Y46" s="3" t="b">
        <v>1</v>
      </c>
      <c r="Z46" s="3" t="b">
        <v>1</v>
      </c>
      <c r="AA46" s="3" t="b">
        <v>0</v>
      </c>
      <c r="AB46" s="3" t="b">
        <v>1</v>
      </c>
      <c r="AC46"/>
    </row>
    <row r="47" spans="1:29" x14ac:dyDescent="0.25">
      <c r="A47" s="3" t="s">
        <v>0</v>
      </c>
      <c r="B47" s="3" t="s">
        <v>4</v>
      </c>
      <c r="C47" s="3" t="s">
        <v>118</v>
      </c>
      <c r="D47" s="3" t="s">
        <v>119</v>
      </c>
      <c r="E47" s="3" t="s">
        <v>51</v>
      </c>
      <c r="F47" s="3" t="s">
        <v>52</v>
      </c>
      <c r="G47" s="3">
        <v>60</v>
      </c>
      <c r="H47" s="3" t="s">
        <v>57</v>
      </c>
      <c r="I47" s="3" t="s">
        <v>306</v>
      </c>
      <c r="J47" s="3" t="s">
        <v>250</v>
      </c>
      <c r="K47" s="3">
        <v>0.20000000298023224</v>
      </c>
      <c r="L47" s="3">
        <v>5</v>
      </c>
      <c r="M47" s="3"/>
      <c r="N47" s="3"/>
      <c r="O47" s="3"/>
      <c r="P47" s="3" t="s">
        <v>2020</v>
      </c>
      <c r="Q47" s="3"/>
      <c r="R47" s="3" t="b">
        <v>1</v>
      </c>
      <c r="S47" s="3" t="b">
        <v>1</v>
      </c>
      <c r="T47" s="3" t="b">
        <v>0</v>
      </c>
      <c r="U47" s="3" t="b">
        <v>1</v>
      </c>
      <c r="V47" s="3" t="b">
        <v>1</v>
      </c>
      <c r="W47" s="3" t="b">
        <v>0</v>
      </c>
      <c r="X47" s="3" t="b">
        <v>0</v>
      </c>
      <c r="Y47" s="3" t="b">
        <v>1</v>
      </c>
      <c r="Z47" s="3" t="b">
        <v>0</v>
      </c>
      <c r="AA47" s="3" t="b">
        <v>0</v>
      </c>
      <c r="AB47" s="3" t="b">
        <v>1</v>
      </c>
      <c r="AC47"/>
    </row>
    <row r="48" spans="1:29" x14ac:dyDescent="0.25">
      <c r="A48" s="3" t="s">
        <v>0</v>
      </c>
      <c r="B48" s="3" t="s">
        <v>5</v>
      </c>
      <c r="C48" s="3" t="s">
        <v>524</v>
      </c>
      <c r="D48" s="3" t="s">
        <v>525</v>
      </c>
      <c r="E48" s="3" t="s">
        <v>51</v>
      </c>
      <c r="F48" s="3" t="s">
        <v>78</v>
      </c>
      <c r="G48" s="3">
        <v>172</v>
      </c>
      <c r="H48" s="3" t="s">
        <v>57</v>
      </c>
      <c r="I48" s="3" t="s">
        <v>306</v>
      </c>
      <c r="J48" s="3" t="s">
        <v>250</v>
      </c>
      <c r="K48" s="3">
        <v>0</v>
      </c>
      <c r="L48" s="3"/>
      <c r="M48" s="3"/>
      <c r="N48" s="3"/>
      <c r="O48" s="3"/>
      <c r="P48" s="3" t="s">
        <v>2018</v>
      </c>
      <c r="Q48" s="3"/>
      <c r="R48" s="3" t="b">
        <v>0</v>
      </c>
      <c r="S48" s="3" t="b">
        <v>1</v>
      </c>
      <c r="T48" s="3" t="b">
        <v>0</v>
      </c>
      <c r="U48" s="3" t="b">
        <v>0</v>
      </c>
      <c r="V48" s="3" t="b">
        <v>1</v>
      </c>
      <c r="W48" s="3" t="b">
        <v>0</v>
      </c>
      <c r="X48" s="3" t="b">
        <v>0</v>
      </c>
      <c r="Y48" s="3" t="b">
        <v>0</v>
      </c>
      <c r="Z48" s="3" t="b">
        <v>1</v>
      </c>
      <c r="AA48" s="3" t="b">
        <v>1</v>
      </c>
      <c r="AB48" s="3" t="b">
        <v>1</v>
      </c>
      <c r="AC48"/>
    </row>
    <row r="49" spans="1:29" x14ac:dyDescent="0.25">
      <c r="A49" s="3" t="s">
        <v>0</v>
      </c>
      <c r="B49" s="3" t="s">
        <v>6</v>
      </c>
      <c r="C49" s="3" t="s">
        <v>527</v>
      </c>
      <c r="D49" s="3" t="s">
        <v>528</v>
      </c>
      <c r="E49" s="3" t="s">
        <v>162</v>
      </c>
      <c r="F49" s="3" t="s">
        <v>1968</v>
      </c>
      <c r="G49" s="3">
        <v>154</v>
      </c>
      <c r="H49" s="3" t="s">
        <v>57</v>
      </c>
      <c r="I49" s="3" t="s">
        <v>306</v>
      </c>
      <c r="J49" s="3" t="s">
        <v>54</v>
      </c>
      <c r="K49" s="3">
        <v>0</v>
      </c>
      <c r="L49" s="3"/>
      <c r="M49" s="3"/>
      <c r="N49" s="3"/>
      <c r="O49" s="3"/>
      <c r="P49" s="3"/>
      <c r="Q49" s="3"/>
      <c r="R49" s="3" t="b">
        <v>0</v>
      </c>
      <c r="S49" s="3" t="b">
        <v>0</v>
      </c>
      <c r="T49" s="3" t="b">
        <v>0</v>
      </c>
      <c r="U49" s="3" t="b">
        <v>0</v>
      </c>
      <c r="V49" s="3" t="b">
        <v>0</v>
      </c>
      <c r="W49" s="3" t="b">
        <v>0</v>
      </c>
      <c r="X49" s="3" t="b">
        <v>0</v>
      </c>
      <c r="Y49" s="3" t="b">
        <v>0</v>
      </c>
      <c r="Z49" s="3" t="b">
        <v>0</v>
      </c>
      <c r="AA49" s="3" t="b">
        <v>0</v>
      </c>
      <c r="AB49" s="3" t="b">
        <v>0</v>
      </c>
      <c r="AC49"/>
    </row>
    <row r="50" spans="1:29" x14ac:dyDescent="0.25">
      <c r="A50" s="3" t="s">
        <v>0</v>
      </c>
      <c r="B50" s="3" t="s">
        <v>7</v>
      </c>
      <c r="C50" s="3" t="s">
        <v>83</v>
      </c>
      <c r="D50" s="3" t="s">
        <v>84</v>
      </c>
      <c r="E50" s="3" t="s">
        <v>51</v>
      </c>
      <c r="F50" s="3" t="s">
        <v>78</v>
      </c>
      <c r="G50" s="3">
        <v>157</v>
      </c>
      <c r="H50" s="3" t="s">
        <v>57</v>
      </c>
      <c r="I50" s="3" t="s">
        <v>306</v>
      </c>
      <c r="J50" s="3" t="s">
        <v>54</v>
      </c>
      <c r="K50" s="3">
        <v>0</v>
      </c>
      <c r="L50" s="3">
        <v>5</v>
      </c>
      <c r="M50" s="3"/>
      <c r="N50" s="3"/>
      <c r="O50" s="3"/>
      <c r="P50" s="3" t="s">
        <v>2017</v>
      </c>
      <c r="Q50" s="3"/>
      <c r="R50" s="3" t="b">
        <v>0</v>
      </c>
      <c r="S50" s="3" t="b">
        <v>0</v>
      </c>
      <c r="T50" s="3" t="b">
        <v>1</v>
      </c>
      <c r="U50" s="3" t="b">
        <v>1</v>
      </c>
      <c r="V50" s="3" t="b">
        <v>1</v>
      </c>
      <c r="W50" s="3" t="b">
        <v>1</v>
      </c>
      <c r="X50" s="3" t="b">
        <v>1</v>
      </c>
      <c r="Y50" s="3" t="b">
        <v>1</v>
      </c>
      <c r="Z50" s="3" t="b">
        <v>1</v>
      </c>
      <c r="AA50" s="3" t="b">
        <v>1</v>
      </c>
      <c r="AB50" s="3" t="b">
        <v>1</v>
      </c>
      <c r="AC50"/>
    </row>
    <row r="51" spans="1:29" x14ac:dyDescent="0.25">
      <c r="A51" s="3" t="s">
        <v>0</v>
      </c>
      <c r="B51" s="3" t="s">
        <v>11</v>
      </c>
      <c r="C51" s="3" t="s">
        <v>142</v>
      </c>
      <c r="D51" s="3" t="s">
        <v>143</v>
      </c>
      <c r="E51" s="3" t="s">
        <v>51</v>
      </c>
      <c r="F51" s="3" t="s">
        <v>85</v>
      </c>
      <c r="G51" s="3">
        <v>13</v>
      </c>
      <c r="H51" s="3" t="s">
        <v>57</v>
      </c>
      <c r="I51" s="3" t="s">
        <v>306</v>
      </c>
      <c r="J51" s="3" t="s">
        <v>54</v>
      </c>
      <c r="K51" s="3">
        <v>0</v>
      </c>
      <c r="L51" s="3"/>
      <c r="M51" s="3"/>
      <c r="N51" s="3"/>
      <c r="O51" s="3"/>
      <c r="P51" s="3" t="s">
        <v>2017</v>
      </c>
      <c r="Q51" s="3"/>
      <c r="R51" s="3" t="b">
        <v>1</v>
      </c>
      <c r="S51" s="3" t="b">
        <v>1</v>
      </c>
      <c r="T51" s="3" t="b">
        <v>0</v>
      </c>
      <c r="U51" s="3" t="b">
        <v>1</v>
      </c>
      <c r="V51" s="3" t="b">
        <v>1</v>
      </c>
      <c r="W51" s="3" t="b">
        <v>0</v>
      </c>
      <c r="X51" s="3" t="b">
        <v>1</v>
      </c>
      <c r="Y51" s="3" t="b">
        <v>0</v>
      </c>
      <c r="Z51" s="3" t="b">
        <v>1</v>
      </c>
      <c r="AA51" s="3" t="b">
        <v>1</v>
      </c>
      <c r="AB51" s="3" t="b">
        <v>1</v>
      </c>
      <c r="AC51"/>
    </row>
    <row r="52" spans="1:29" x14ac:dyDescent="0.25">
      <c r="A52" s="3" t="s">
        <v>0</v>
      </c>
      <c r="B52" s="3" t="s">
        <v>5</v>
      </c>
      <c r="C52" s="3" t="s">
        <v>537</v>
      </c>
      <c r="D52" s="3" t="s">
        <v>538</v>
      </c>
      <c r="E52" s="3" t="s">
        <v>162</v>
      </c>
      <c r="F52" s="3" t="s">
        <v>1968</v>
      </c>
      <c r="G52" s="3">
        <v>191</v>
      </c>
      <c r="H52" s="3" t="s">
        <v>57</v>
      </c>
      <c r="I52" s="3" t="s">
        <v>306</v>
      </c>
      <c r="J52" s="3" t="s">
        <v>54</v>
      </c>
      <c r="K52" s="3">
        <v>0</v>
      </c>
      <c r="L52" s="3"/>
      <c r="M52" s="3"/>
      <c r="N52" s="3"/>
      <c r="O52" s="3"/>
      <c r="P52" s="3" t="s">
        <v>2021</v>
      </c>
      <c r="Q52" s="3"/>
      <c r="R52" s="3" t="b">
        <v>0</v>
      </c>
      <c r="S52" s="3" t="b">
        <v>1</v>
      </c>
      <c r="T52" s="3" t="b">
        <v>0</v>
      </c>
      <c r="U52" s="3" t="b">
        <v>0</v>
      </c>
      <c r="V52" s="3" t="b">
        <v>1</v>
      </c>
      <c r="W52" s="3" t="b">
        <v>0</v>
      </c>
      <c r="X52" s="3" t="b">
        <v>1</v>
      </c>
      <c r="Y52" s="3" t="b">
        <v>0</v>
      </c>
      <c r="Z52" s="3" t="b">
        <v>1</v>
      </c>
      <c r="AA52" s="3" t="b">
        <v>1</v>
      </c>
      <c r="AB52" s="3" t="b">
        <v>1</v>
      </c>
      <c r="AC52"/>
    </row>
    <row r="53" spans="1:29" x14ac:dyDescent="0.25">
      <c r="A53" s="3" t="s">
        <v>0</v>
      </c>
      <c r="B53" s="3" t="s">
        <v>4</v>
      </c>
      <c r="C53" s="3" t="s">
        <v>116</v>
      </c>
      <c r="D53" s="3" t="s">
        <v>117</v>
      </c>
      <c r="E53" s="3" t="s">
        <v>51</v>
      </c>
      <c r="F53" s="3" t="s">
        <v>52</v>
      </c>
      <c r="G53" s="3">
        <v>108</v>
      </c>
      <c r="H53" s="3" t="s">
        <v>57</v>
      </c>
      <c r="I53" s="3" t="s">
        <v>306</v>
      </c>
      <c r="J53" s="3" t="s">
        <v>54</v>
      </c>
      <c r="K53" s="3">
        <v>0</v>
      </c>
      <c r="L53" s="3"/>
      <c r="M53" s="3"/>
      <c r="N53" s="3"/>
      <c r="O53" s="3"/>
      <c r="P53" s="3" t="s">
        <v>2020</v>
      </c>
      <c r="Q53" s="3"/>
      <c r="R53" s="3" t="b">
        <v>1</v>
      </c>
      <c r="S53" s="3" t="b">
        <v>1</v>
      </c>
      <c r="T53" s="3" t="b">
        <v>0</v>
      </c>
      <c r="U53" s="3" t="b">
        <v>1</v>
      </c>
      <c r="V53" s="3" t="b">
        <v>1</v>
      </c>
      <c r="W53" s="3" t="b">
        <v>0</v>
      </c>
      <c r="X53" s="3" t="b">
        <v>0</v>
      </c>
      <c r="Y53" s="3" t="b">
        <v>0</v>
      </c>
      <c r="Z53" s="3" t="b">
        <v>0</v>
      </c>
      <c r="AA53" s="3" t="b">
        <v>1</v>
      </c>
      <c r="AB53" s="3" t="b">
        <v>0</v>
      </c>
      <c r="AC53"/>
    </row>
    <row r="54" spans="1:29" x14ac:dyDescent="0.25">
      <c r="A54" s="3" t="s">
        <v>3</v>
      </c>
      <c r="B54" s="3" t="s">
        <v>15</v>
      </c>
      <c r="C54" s="3" t="s">
        <v>187</v>
      </c>
      <c r="D54" s="3" t="s">
        <v>713</v>
      </c>
      <c r="E54" s="3" t="s">
        <v>51</v>
      </c>
      <c r="F54" s="3" t="s">
        <v>85</v>
      </c>
      <c r="G54" s="3">
        <v>23</v>
      </c>
      <c r="H54" s="3" t="s">
        <v>57</v>
      </c>
      <c r="I54" s="3" t="s">
        <v>306</v>
      </c>
      <c r="J54" s="3" t="s">
        <v>250</v>
      </c>
      <c r="K54" s="3">
        <v>0.20000000298023224</v>
      </c>
      <c r="L54" s="3">
        <v>15</v>
      </c>
      <c r="M54" s="3">
        <v>5</v>
      </c>
      <c r="N54" s="3"/>
      <c r="O54" s="3"/>
      <c r="P54" s="3" t="s">
        <v>2017</v>
      </c>
      <c r="Q54" s="3"/>
      <c r="R54" s="3" t="b">
        <v>0</v>
      </c>
      <c r="S54" s="3" t="b">
        <v>1</v>
      </c>
      <c r="T54" s="3" t="b">
        <v>0</v>
      </c>
      <c r="U54" s="3" t="b">
        <v>1</v>
      </c>
      <c r="V54" s="3" t="b">
        <v>1</v>
      </c>
      <c r="W54" s="3" t="b">
        <v>0</v>
      </c>
      <c r="X54" s="3" t="b">
        <v>1</v>
      </c>
      <c r="Y54" s="3" t="b">
        <v>1</v>
      </c>
      <c r="Z54" s="3" t="b">
        <v>0</v>
      </c>
      <c r="AA54" s="3" t="b">
        <v>0</v>
      </c>
      <c r="AB54" s="3" t="b">
        <v>1</v>
      </c>
      <c r="AC54"/>
    </row>
    <row r="55" spans="1:29" x14ac:dyDescent="0.25">
      <c r="A55" s="3" t="s">
        <v>0</v>
      </c>
      <c r="B55" s="3" t="s">
        <v>8</v>
      </c>
      <c r="C55" s="3" t="s">
        <v>81</v>
      </c>
      <c r="D55" s="3" t="s">
        <v>82</v>
      </c>
      <c r="E55" s="3" t="s">
        <v>51</v>
      </c>
      <c r="F55" s="3" t="s">
        <v>78</v>
      </c>
      <c r="G55" s="3">
        <v>45</v>
      </c>
      <c r="H55" s="3" t="s">
        <v>57</v>
      </c>
      <c r="I55" s="3" t="s">
        <v>306</v>
      </c>
      <c r="J55" s="3" t="s">
        <v>250</v>
      </c>
      <c r="K55" s="3">
        <v>0</v>
      </c>
      <c r="L55" s="3"/>
      <c r="M55" s="3"/>
      <c r="N55" s="3"/>
      <c r="O55" s="3"/>
      <c r="P55" s="3"/>
      <c r="Q55" s="3"/>
      <c r="R55" s="3" t="b">
        <v>0</v>
      </c>
      <c r="S55" s="3" t="b">
        <v>0</v>
      </c>
      <c r="T55" s="3" t="b">
        <v>0</v>
      </c>
      <c r="U55" s="3" t="b">
        <v>0</v>
      </c>
      <c r="V55" s="3" t="b">
        <v>0</v>
      </c>
      <c r="W55" s="3" t="b">
        <v>0</v>
      </c>
      <c r="X55" s="3" t="b">
        <v>0</v>
      </c>
      <c r="Y55" s="3" t="b">
        <v>0</v>
      </c>
      <c r="Z55" s="3" t="b">
        <v>0</v>
      </c>
      <c r="AA55" s="3" t="b">
        <v>0</v>
      </c>
      <c r="AB55" s="3" t="b">
        <v>0</v>
      </c>
      <c r="AC55"/>
    </row>
    <row r="56" spans="1:29" x14ac:dyDescent="0.25">
      <c r="A56" s="3" t="s">
        <v>0</v>
      </c>
      <c r="B56" s="3" t="s">
        <v>6</v>
      </c>
      <c r="C56" s="3" t="s">
        <v>447</v>
      </c>
      <c r="D56" s="3" t="s">
        <v>448</v>
      </c>
      <c r="E56" s="3" t="s">
        <v>51</v>
      </c>
      <c r="F56" s="3" t="s">
        <v>78</v>
      </c>
      <c r="G56" s="3">
        <v>30</v>
      </c>
      <c r="H56" s="3" t="s">
        <v>57</v>
      </c>
      <c r="I56" s="3" t="s">
        <v>306</v>
      </c>
      <c r="J56" s="3" t="s">
        <v>250</v>
      </c>
      <c r="K56" s="3">
        <v>5</v>
      </c>
      <c r="L56" s="3">
        <v>120</v>
      </c>
      <c r="M56" s="3">
        <v>30</v>
      </c>
      <c r="N56" s="3">
        <v>30</v>
      </c>
      <c r="O56" s="3"/>
      <c r="P56" s="3" t="s">
        <v>2017</v>
      </c>
      <c r="Q56" s="3"/>
      <c r="R56" s="3" t="b">
        <v>0</v>
      </c>
      <c r="S56" s="3" t="b">
        <v>1</v>
      </c>
      <c r="T56" s="3" t="b">
        <v>0</v>
      </c>
      <c r="U56" s="3" t="b">
        <v>1</v>
      </c>
      <c r="V56" s="3" t="b">
        <v>1</v>
      </c>
      <c r="W56" s="3" t="b">
        <v>1</v>
      </c>
      <c r="X56" s="3" t="b">
        <v>0</v>
      </c>
      <c r="Y56" s="3" t="b">
        <v>0</v>
      </c>
      <c r="Z56" s="3" t="b">
        <v>0</v>
      </c>
      <c r="AA56" s="3" t="b">
        <v>0</v>
      </c>
      <c r="AB56" s="3" t="b">
        <v>0</v>
      </c>
      <c r="AC56"/>
    </row>
    <row r="57" spans="1:29" x14ac:dyDescent="0.25">
      <c r="A57" s="3" t="s">
        <v>0</v>
      </c>
      <c r="B57" s="3" t="s">
        <v>7</v>
      </c>
      <c r="C57" s="3" t="s">
        <v>86</v>
      </c>
      <c r="D57" s="3" t="s">
        <v>87</v>
      </c>
      <c r="E57" s="3" t="s">
        <v>51</v>
      </c>
      <c r="F57" s="3" t="s">
        <v>52</v>
      </c>
      <c r="G57" s="3">
        <v>652</v>
      </c>
      <c r="H57" s="3" t="s">
        <v>57</v>
      </c>
      <c r="I57" s="3" t="s">
        <v>306</v>
      </c>
      <c r="J57" s="3" t="s">
        <v>54</v>
      </c>
      <c r="K57" s="3">
        <v>20</v>
      </c>
      <c r="L57" s="3">
        <v>20</v>
      </c>
      <c r="M57" s="3"/>
      <c r="N57" s="3"/>
      <c r="O57" s="3"/>
      <c r="P57" s="3" t="s">
        <v>2022</v>
      </c>
      <c r="Q57" s="3"/>
      <c r="R57" s="3" t="b">
        <v>0</v>
      </c>
      <c r="S57" s="3" t="b">
        <v>1</v>
      </c>
      <c r="T57" s="3" t="b">
        <v>1</v>
      </c>
      <c r="U57" s="3" t="b">
        <v>1</v>
      </c>
      <c r="V57" s="3" t="b">
        <v>1</v>
      </c>
      <c r="W57" s="3" t="b">
        <v>1</v>
      </c>
      <c r="X57" s="3" t="b">
        <v>0</v>
      </c>
      <c r="Y57" s="3" t="b">
        <v>1</v>
      </c>
      <c r="Z57" s="3" t="b">
        <v>1</v>
      </c>
      <c r="AA57" s="3" t="b">
        <v>1</v>
      </c>
      <c r="AB57" s="3" t="b">
        <v>1</v>
      </c>
      <c r="AC57"/>
    </row>
    <row r="58" spans="1:29" x14ac:dyDescent="0.25">
      <c r="A58" s="3" t="s">
        <v>0</v>
      </c>
      <c r="B58" s="3" t="s">
        <v>9</v>
      </c>
      <c r="C58" s="3" t="s">
        <v>1973</v>
      </c>
      <c r="D58" s="3" t="s">
        <v>730</v>
      </c>
      <c r="E58" s="3" t="s">
        <v>51</v>
      </c>
      <c r="F58" s="3" t="s">
        <v>78</v>
      </c>
      <c r="G58" s="3">
        <v>123</v>
      </c>
      <c r="H58" s="3" t="s">
        <v>53</v>
      </c>
      <c r="I58" s="3" t="s">
        <v>306</v>
      </c>
      <c r="J58" s="3" t="s">
        <v>54</v>
      </c>
      <c r="K58" s="3">
        <v>0</v>
      </c>
      <c r="L58" s="3"/>
      <c r="M58" s="3"/>
      <c r="N58" s="3"/>
      <c r="O58" s="3"/>
      <c r="P58" s="3" t="s">
        <v>2018</v>
      </c>
      <c r="Q58" s="3"/>
      <c r="R58" s="3" t="b">
        <v>1</v>
      </c>
      <c r="S58" s="3" t="b">
        <v>1</v>
      </c>
      <c r="T58" s="3" t="b">
        <v>1</v>
      </c>
      <c r="U58" s="3" t="b">
        <v>1</v>
      </c>
      <c r="V58" s="3" t="b">
        <v>1</v>
      </c>
      <c r="W58" s="3" t="b">
        <v>1</v>
      </c>
      <c r="X58" s="3" t="b">
        <v>0</v>
      </c>
      <c r="Y58" s="3" t="b">
        <v>1</v>
      </c>
      <c r="Z58" s="3" t="b">
        <v>1</v>
      </c>
      <c r="AA58" s="3" t="b">
        <v>1</v>
      </c>
      <c r="AB58" s="3" t="b">
        <v>1</v>
      </c>
      <c r="AC58"/>
    </row>
    <row r="59" spans="1:29" x14ac:dyDescent="0.25">
      <c r="A59" s="3" t="s">
        <v>0</v>
      </c>
      <c r="B59" s="3" t="s">
        <v>5</v>
      </c>
      <c r="C59" s="3" t="s">
        <v>540</v>
      </c>
      <c r="D59" s="3" t="s">
        <v>541</v>
      </c>
      <c r="E59" s="3" t="s">
        <v>162</v>
      </c>
      <c r="F59" s="3" t="s">
        <v>1968</v>
      </c>
      <c r="G59" s="3">
        <v>680</v>
      </c>
      <c r="H59" s="3" t="s">
        <v>57</v>
      </c>
      <c r="I59" s="3" t="s">
        <v>306</v>
      </c>
      <c r="J59" s="3" t="s">
        <v>54</v>
      </c>
      <c r="K59" s="3">
        <v>0</v>
      </c>
      <c r="L59" s="3"/>
      <c r="M59" s="3"/>
      <c r="N59" s="3"/>
      <c r="O59" s="3"/>
      <c r="P59" s="3" t="s">
        <v>2021</v>
      </c>
      <c r="Q59" s="3"/>
      <c r="R59" s="3" t="b">
        <v>1</v>
      </c>
      <c r="S59" s="3" t="b">
        <v>1</v>
      </c>
      <c r="T59" s="3" t="b">
        <v>0</v>
      </c>
      <c r="U59" s="3" t="b">
        <v>0</v>
      </c>
      <c r="V59" s="3" t="b">
        <v>1</v>
      </c>
      <c r="W59" s="3" t="b">
        <v>0</v>
      </c>
      <c r="X59" s="3" t="b">
        <v>1</v>
      </c>
      <c r="Y59" s="3" t="b">
        <v>0</v>
      </c>
      <c r="Z59" s="3" t="b">
        <v>1</v>
      </c>
      <c r="AA59" s="3" t="b">
        <v>1</v>
      </c>
      <c r="AB59" s="3" t="b">
        <v>1</v>
      </c>
      <c r="AC59"/>
    </row>
    <row r="60" spans="1:29" x14ac:dyDescent="0.25">
      <c r="A60" s="3" t="s">
        <v>0</v>
      </c>
      <c r="B60" s="3" t="s">
        <v>9</v>
      </c>
      <c r="C60" s="3" t="s">
        <v>90</v>
      </c>
      <c r="D60" s="3" t="s">
        <v>91</v>
      </c>
      <c r="E60" s="3" t="s">
        <v>51</v>
      </c>
      <c r="F60" s="3" t="s">
        <v>52</v>
      </c>
      <c r="G60" s="3">
        <v>221</v>
      </c>
      <c r="H60" s="3" t="s">
        <v>57</v>
      </c>
      <c r="I60" s="3" t="s">
        <v>306</v>
      </c>
      <c r="J60" s="3" t="s">
        <v>54</v>
      </c>
      <c r="K60" s="3">
        <v>0</v>
      </c>
      <c r="L60" s="3">
        <v>5</v>
      </c>
      <c r="M60" s="3"/>
      <c r="N60" s="3"/>
      <c r="O60" s="3"/>
      <c r="P60" s="3" t="s">
        <v>2016</v>
      </c>
      <c r="Q60" s="3"/>
      <c r="R60" s="3" t="b">
        <v>1</v>
      </c>
      <c r="S60" s="3" t="b">
        <v>1</v>
      </c>
      <c r="T60" s="3" t="b">
        <v>1</v>
      </c>
      <c r="U60" s="3" t="b">
        <v>1</v>
      </c>
      <c r="V60" s="3" t="b">
        <v>1</v>
      </c>
      <c r="W60" s="3" t="b">
        <v>1</v>
      </c>
      <c r="X60" s="3" t="b">
        <v>1</v>
      </c>
      <c r="Y60" s="3" t="b">
        <v>1</v>
      </c>
      <c r="Z60" s="3" t="b">
        <v>1</v>
      </c>
      <c r="AA60" s="3" t="b">
        <v>1</v>
      </c>
      <c r="AB60" s="3" t="b">
        <v>1</v>
      </c>
      <c r="AC60"/>
    </row>
    <row r="61" spans="1:29" x14ac:dyDescent="0.25">
      <c r="A61" s="3" t="s">
        <v>0</v>
      </c>
      <c r="B61" s="3" t="s">
        <v>13</v>
      </c>
      <c r="C61" s="3" t="s">
        <v>451</v>
      </c>
      <c r="D61" s="3" t="s">
        <v>452</v>
      </c>
      <c r="E61" s="3" t="s">
        <v>51</v>
      </c>
      <c r="F61" s="3" t="s">
        <v>78</v>
      </c>
      <c r="G61" s="3">
        <v>48</v>
      </c>
      <c r="H61" s="3" t="s">
        <v>57</v>
      </c>
      <c r="I61" s="3" t="s">
        <v>306</v>
      </c>
      <c r="J61" s="3" t="s">
        <v>250</v>
      </c>
      <c r="K61" s="3">
        <v>0</v>
      </c>
      <c r="L61" s="3">
        <v>10</v>
      </c>
      <c r="M61" s="3">
        <v>3</v>
      </c>
      <c r="N61" s="3"/>
      <c r="O61" s="3"/>
      <c r="P61" s="3" t="s">
        <v>2021</v>
      </c>
      <c r="Q61" s="3"/>
      <c r="R61" s="3" t="b">
        <v>0</v>
      </c>
      <c r="S61" s="3" t="b">
        <v>1</v>
      </c>
      <c r="T61" s="3" t="b">
        <v>0</v>
      </c>
      <c r="U61" s="3" t="b">
        <v>0</v>
      </c>
      <c r="V61" s="3" t="b">
        <v>1</v>
      </c>
      <c r="W61" s="3" t="b">
        <v>1</v>
      </c>
      <c r="X61" s="3" t="b">
        <v>0</v>
      </c>
      <c r="Y61" s="3" t="b">
        <v>0</v>
      </c>
      <c r="Z61" s="3" t="b">
        <v>0</v>
      </c>
      <c r="AA61" s="3" t="b">
        <v>0</v>
      </c>
      <c r="AB61" s="3" t="b">
        <v>0</v>
      </c>
      <c r="AC61"/>
    </row>
    <row r="62" spans="1:29" x14ac:dyDescent="0.25">
      <c r="A62" s="3" t="s">
        <v>0</v>
      </c>
      <c r="B62" s="3" t="s">
        <v>8</v>
      </c>
      <c r="C62" s="3" t="s">
        <v>461</v>
      </c>
      <c r="D62" s="3" t="s">
        <v>462</v>
      </c>
      <c r="E62" s="3" t="s">
        <v>162</v>
      </c>
      <c r="F62" s="3" t="s">
        <v>78</v>
      </c>
      <c r="G62" s="3">
        <v>116</v>
      </c>
      <c r="H62" s="3" t="s">
        <v>57</v>
      </c>
      <c r="I62" s="3" t="s">
        <v>306</v>
      </c>
      <c r="J62" s="3" t="s">
        <v>54</v>
      </c>
      <c r="K62" s="3">
        <v>0</v>
      </c>
      <c r="L62" s="3"/>
      <c r="M62" s="3"/>
      <c r="N62" s="3"/>
      <c r="O62" s="3"/>
      <c r="P62" s="3" t="s">
        <v>2018</v>
      </c>
      <c r="Q62" s="3"/>
      <c r="R62" s="3" t="b">
        <v>1</v>
      </c>
      <c r="S62" s="3" t="b">
        <v>1</v>
      </c>
      <c r="T62" s="3" t="b">
        <v>0</v>
      </c>
      <c r="U62" s="3" t="b">
        <v>1</v>
      </c>
      <c r="V62" s="3" t="b">
        <v>1</v>
      </c>
      <c r="W62" s="3" t="b">
        <v>1</v>
      </c>
      <c r="X62" s="3" t="b">
        <v>0</v>
      </c>
      <c r="Y62" s="3" t="b">
        <v>0</v>
      </c>
      <c r="Z62" s="3" t="b">
        <v>0</v>
      </c>
      <c r="AA62" s="3" t="b">
        <v>1</v>
      </c>
      <c r="AB62" s="3" t="b">
        <v>1</v>
      </c>
      <c r="AC62"/>
    </row>
    <row r="63" spans="1:29" x14ac:dyDescent="0.25">
      <c r="A63" s="3" t="s">
        <v>0</v>
      </c>
      <c r="B63" s="3" t="s">
        <v>5</v>
      </c>
      <c r="C63" s="3" t="s">
        <v>212</v>
      </c>
      <c r="D63" s="3" t="s">
        <v>213</v>
      </c>
      <c r="E63" s="3" t="s">
        <v>51</v>
      </c>
      <c r="F63" s="3" t="s">
        <v>52</v>
      </c>
      <c r="G63" s="3">
        <v>91</v>
      </c>
      <c r="H63" s="3" t="s">
        <v>57</v>
      </c>
      <c r="I63" s="3" t="s">
        <v>306</v>
      </c>
      <c r="J63" s="3" t="s">
        <v>54</v>
      </c>
      <c r="K63" s="3">
        <v>0</v>
      </c>
      <c r="L63" s="3"/>
      <c r="M63" s="3"/>
      <c r="N63" s="3"/>
      <c r="O63" s="3"/>
      <c r="P63" s="3" t="s">
        <v>2016</v>
      </c>
      <c r="Q63" s="3"/>
      <c r="R63" s="3" t="b">
        <v>1</v>
      </c>
      <c r="S63" s="3" t="b">
        <v>1</v>
      </c>
      <c r="T63" s="3" t="b">
        <v>1</v>
      </c>
      <c r="U63" s="3" t="b">
        <v>1</v>
      </c>
      <c r="V63" s="3" t="b">
        <v>1</v>
      </c>
      <c r="W63" s="3" t="b">
        <v>1</v>
      </c>
      <c r="X63" s="3" t="b">
        <v>1</v>
      </c>
      <c r="Y63" s="3" t="b">
        <v>1</v>
      </c>
      <c r="Z63" s="3" t="b">
        <v>1</v>
      </c>
      <c r="AA63" s="3" t="b">
        <v>0</v>
      </c>
      <c r="AB63" s="3" t="b">
        <v>1</v>
      </c>
      <c r="AC63"/>
    </row>
    <row r="64" spans="1:29" x14ac:dyDescent="0.25">
      <c r="A64" s="3" t="s">
        <v>0</v>
      </c>
      <c r="B64" s="3" t="s">
        <v>6</v>
      </c>
      <c r="C64" s="3" t="s">
        <v>230</v>
      </c>
      <c r="D64" s="3" t="s">
        <v>231</v>
      </c>
      <c r="E64" s="3" t="s">
        <v>51</v>
      </c>
      <c r="F64" s="3" t="s">
        <v>52</v>
      </c>
      <c r="G64" s="3">
        <v>143</v>
      </c>
      <c r="H64" s="3" t="s">
        <v>57</v>
      </c>
      <c r="I64" s="3" t="s">
        <v>306</v>
      </c>
      <c r="J64" s="3" t="s">
        <v>250</v>
      </c>
      <c r="K64" s="3">
        <v>0.125</v>
      </c>
      <c r="L64" s="3">
        <v>3</v>
      </c>
      <c r="M64" s="3"/>
      <c r="N64" s="3"/>
      <c r="O64" s="3"/>
      <c r="P64" s="3" t="s">
        <v>2016</v>
      </c>
      <c r="Q64" s="3"/>
      <c r="R64" s="3" t="b">
        <v>0</v>
      </c>
      <c r="S64" s="3" t="b">
        <v>1</v>
      </c>
      <c r="T64" s="3" t="b">
        <v>0</v>
      </c>
      <c r="U64" s="3" t="b">
        <v>0</v>
      </c>
      <c r="V64" s="3" t="b">
        <v>0</v>
      </c>
      <c r="W64" s="3" t="b">
        <v>0</v>
      </c>
      <c r="X64" s="3" t="b">
        <v>0</v>
      </c>
      <c r="Y64" s="3" t="b">
        <v>1</v>
      </c>
      <c r="Z64" s="3" t="b">
        <v>1</v>
      </c>
      <c r="AA64" s="3" t="b">
        <v>0</v>
      </c>
      <c r="AB64" s="3" t="b">
        <v>1</v>
      </c>
      <c r="AC64"/>
    </row>
    <row r="65" spans="1:29" x14ac:dyDescent="0.25">
      <c r="A65" s="3" t="s">
        <v>0</v>
      </c>
      <c r="B65" s="3" t="s">
        <v>8</v>
      </c>
      <c r="C65" s="3" t="s">
        <v>94</v>
      </c>
      <c r="D65" s="3" t="s">
        <v>95</v>
      </c>
      <c r="E65" s="3" t="s">
        <v>51</v>
      </c>
      <c r="F65" s="3" t="s">
        <v>52</v>
      </c>
      <c r="G65" s="3">
        <v>188</v>
      </c>
      <c r="H65" s="3" t="s">
        <v>57</v>
      </c>
      <c r="I65" s="3" t="s">
        <v>306</v>
      </c>
      <c r="J65" s="3" t="s">
        <v>54</v>
      </c>
      <c r="K65" s="3">
        <v>2</v>
      </c>
      <c r="L65" s="3">
        <v>30</v>
      </c>
      <c r="M65" s="3">
        <v>15</v>
      </c>
      <c r="N65" s="3"/>
      <c r="O65" s="3"/>
      <c r="P65" s="3" t="s">
        <v>2016</v>
      </c>
      <c r="Q65" s="3"/>
      <c r="R65" s="3" t="b">
        <v>0</v>
      </c>
      <c r="S65" s="3" t="b">
        <v>1</v>
      </c>
      <c r="T65" s="3" t="b">
        <v>1</v>
      </c>
      <c r="U65" s="3" t="b">
        <v>0</v>
      </c>
      <c r="V65" s="3" t="b">
        <v>1</v>
      </c>
      <c r="W65" s="3" t="b">
        <v>1</v>
      </c>
      <c r="X65" s="3" t="b">
        <v>1</v>
      </c>
      <c r="Y65" s="3" t="b">
        <v>1</v>
      </c>
      <c r="Z65" s="3" t="b">
        <v>1</v>
      </c>
      <c r="AA65" s="3" t="b">
        <v>1</v>
      </c>
      <c r="AB65" s="3" t="b">
        <v>1</v>
      </c>
      <c r="AC65"/>
    </row>
    <row r="66" spans="1:29" x14ac:dyDescent="0.25">
      <c r="A66" s="3" t="s">
        <v>0</v>
      </c>
      <c r="B66" s="3" t="s">
        <v>4</v>
      </c>
      <c r="C66" s="3" t="s">
        <v>104</v>
      </c>
      <c r="D66" s="3" t="s">
        <v>105</v>
      </c>
      <c r="E66" s="3" t="s">
        <v>51</v>
      </c>
      <c r="F66" s="3" t="s">
        <v>52</v>
      </c>
      <c r="G66" s="3">
        <v>50</v>
      </c>
      <c r="H66" s="3" t="s">
        <v>250</v>
      </c>
      <c r="I66" s="3" t="s">
        <v>306</v>
      </c>
      <c r="J66" s="3" t="s">
        <v>250</v>
      </c>
      <c r="K66" s="3">
        <v>1</v>
      </c>
      <c r="L66" s="3"/>
      <c r="M66" s="3">
        <v>20</v>
      </c>
      <c r="N66" s="3"/>
      <c r="O66" s="3"/>
      <c r="P66" s="3" t="s">
        <v>2020</v>
      </c>
      <c r="Q66" s="3"/>
      <c r="R66" s="3" t="b">
        <v>0</v>
      </c>
      <c r="S66" s="3" t="b">
        <v>0</v>
      </c>
      <c r="T66" s="3" t="b">
        <v>0</v>
      </c>
      <c r="U66" s="3" t="b">
        <v>1</v>
      </c>
      <c r="V66" s="3" t="b">
        <v>1</v>
      </c>
      <c r="W66" s="3" t="b">
        <v>0</v>
      </c>
      <c r="X66" s="3" t="b">
        <v>0</v>
      </c>
      <c r="Y66" s="3" t="b">
        <v>0</v>
      </c>
      <c r="Z66" s="3" t="b">
        <v>0</v>
      </c>
      <c r="AA66" s="3" t="b">
        <v>0</v>
      </c>
      <c r="AB66" s="3" t="b">
        <v>1</v>
      </c>
      <c r="AC66"/>
    </row>
    <row r="67" spans="1:29" x14ac:dyDescent="0.25">
      <c r="A67" s="3" t="s">
        <v>0</v>
      </c>
      <c r="B67" s="3" t="s">
        <v>13</v>
      </c>
      <c r="C67" s="3" t="s">
        <v>196</v>
      </c>
      <c r="D67" s="3" t="s">
        <v>197</v>
      </c>
      <c r="E67" s="3" t="s">
        <v>51</v>
      </c>
      <c r="F67" s="3" t="s">
        <v>52</v>
      </c>
      <c r="G67" s="3">
        <v>67</v>
      </c>
      <c r="H67" s="3" t="s">
        <v>250</v>
      </c>
      <c r="I67" s="3" t="s">
        <v>306</v>
      </c>
      <c r="J67" s="3" t="s">
        <v>54</v>
      </c>
      <c r="K67" s="3">
        <v>2</v>
      </c>
      <c r="L67" s="3">
        <v>2</v>
      </c>
      <c r="M67" s="3">
        <v>30</v>
      </c>
      <c r="N67" s="3">
        <v>20</v>
      </c>
      <c r="O67" s="3"/>
      <c r="P67" s="3" t="s">
        <v>2016</v>
      </c>
      <c r="Q67" s="3"/>
      <c r="R67" s="3" t="b">
        <v>1</v>
      </c>
      <c r="S67" s="3" t="b">
        <v>1</v>
      </c>
      <c r="T67" s="3" t="b">
        <v>0</v>
      </c>
      <c r="U67" s="3" t="b">
        <v>1</v>
      </c>
      <c r="V67" s="3" t="b">
        <v>1</v>
      </c>
      <c r="W67" s="3" t="b">
        <v>1</v>
      </c>
      <c r="X67" s="3" t="b">
        <v>0</v>
      </c>
      <c r="Y67" s="3" t="b">
        <v>1</v>
      </c>
      <c r="Z67" s="3" t="b">
        <v>1</v>
      </c>
      <c r="AA67" s="3" t="b">
        <v>1</v>
      </c>
      <c r="AB67" s="3" t="b">
        <v>1</v>
      </c>
      <c r="AC67"/>
    </row>
    <row r="68" spans="1:29" x14ac:dyDescent="0.25">
      <c r="A68" s="3" t="s">
        <v>0</v>
      </c>
      <c r="B68" s="3" t="s">
        <v>13</v>
      </c>
      <c r="C68" s="3" t="s">
        <v>188</v>
      </c>
      <c r="D68" s="3" t="s">
        <v>189</v>
      </c>
      <c r="E68" s="3" t="s">
        <v>51</v>
      </c>
      <c r="F68" s="3" t="s">
        <v>52</v>
      </c>
      <c r="G68" s="3">
        <v>5</v>
      </c>
      <c r="H68" s="3" t="s">
        <v>252</v>
      </c>
      <c r="I68" s="3" t="s">
        <v>306</v>
      </c>
      <c r="J68" s="3" t="s">
        <v>54</v>
      </c>
      <c r="K68" s="3">
        <v>1</v>
      </c>
      <c r="L68" s="3">
        <v>30</v>
      </c>
      <c r="M68" s="3">
        <v>10</v>
      </c>
      <c r="N68" s="3">
        <v>10</v>
      </c>
      <c r="O68" s="3"/>
      <c r="P68" s="3" t="s">
        <v>2016</v>
      </c>
      <c r="Q68" s="3"/>
      <c r="R68" s="3" t="b">
        <v>1</v>
      </c>
      <c r="S68" s="3" t="b">
        <v>1</v>
      </c>
      <c r="T68" s="3" t="b">
        <v>0</v>
      </c>
      <c r="U68" s="3" t="b">
        <v>1</v>
      </c>
      <c r="V68" s="3" t="b">
        <v>1</v>
      </c>
      <c r="W68" s="3" t="b">
        <v>1</v>
      </c>
      <c r="X68" s="3" t="b">
        <v>0</v>
      </c>
      <c r="Y68" s="3" t="b">
        <v>0</v>
      </c>
      <c r="Z68" s="3" t="b">
        <v>1</v>
      </c>
      <c r="AA68" s="3" t="b">
        <v>1</v>
      </c>
      <c r="AB68" s="3" t="b">
        <v>1</v>
      </c>
      <c r="AC68"/>
    </row>
    <row r="69" spans="1:29" x14ac:dyDescent="0.25">
      <c r="A69" s="3" t="s">
        <v>0</v>
      </c>
      <c r="B69" s="3" t="s">
        <v>5</v>
      </c>
      <c r="C69" s="3" t="s">
        <v>433</v>
      </c>
      <c r="D69" s="3" t="s">
        <v>434</v>
      </c>
      <c r="E69" s="3" t="s">
        <v>162</v>
      </c>
      <c r="F69" s="3" t="s">
        <v>78</v>
      </c>
      <c r="G69" s="3">
        <v>155</v>
      </c>
      <c r="H69" s="3" t="s">
        <v>252</v>
      </c>
      <c r="I69" s="3" t="s">
        <v>306</v>
      </c>
      <c r="J69" s="3" t="s">
        <v>54</v>
      </c>
      <c r="K69" s="3">
        <v>0</v>
      </c>
      <c r="L69" s="3"/>
      <c r="M69" s="3"/>
      <c r="N69" s="3"/>
      <c r="O69" s="3"/>
      <c r="P69" s="3" t="s">
        <v>2018</v>
      </c>
      <c r="Q69" s="3"/>
      <c r="R69" s="3" t="b">
        <v>0</v>
      </c>
      <c r="S69" s="3" t="b">
        <v>1</v>
      </c>
      <c r="T69" s="3" t="b">
        <v>0</v>
      </c>
      <c r="U69" s="3" t="b">
        <v>1</v>
      </c>
      <c r="V69" s="3" t="b">
        <v>1</v>
      </c>
      <c r="W69" s="3" t="b">
        <v>0</v>
      </c>
      <c r="X69" s="3" t="b">
        <v>0</v>
      </c>
      <c r="Y69" s="3" t="b">
        <v>1</v>
      </c>
      <c r="Z69" s="3" t="b">
        <v>1</v>
      </c>
      <c r="AA69" s="3" t="b">
        <v>1</v>
      </c>
      <c r="AB69" s="3" t="b">
        <v>1</v>
      </c>
      <c r="AC69"/>
    </row>
    <row r="70" spans="1:29" x14ac:dyDescent="0.25">
      <c r="A70" s="3" t="s">
        <v>0</v>
      </c>
      <c r="B70" s="3" t="s">
        <v>8</v>
      </c>
      <c r="C70" s="3" t="s">
        <v>76</v>
      </c>
      <c r="D70" s="3" t="s">
        <v>77</v>
      </c>
      <c r="E70" s="3" t="s">
        <v>51</v>
      </c>
      <c r="F70" s="3" t="s">
        <v>52</v>
      </c>
      <c r="G70" s="3">
        <v>29</v>
      </c>
      <c r="H70" s="3" t="s">
        <v>252</v>
      </c>
      <c r="I70" s="3" t="s">
        <v>306</v>
      </c>
      <c r="J70" s="3" t="s">
        <v>250</v>
      </c>
      <c r="K70" s="3">
        <v>0</v>
      </c>
      <c r="L70" s="3">
        <v>5</v>
      </c>
      <c r="M70" s="3"/>
      <c r="N70" s="3"/>
      <c r="O70" s="3"/>
      <c r="P70" s="3" t="s">
        <v>2016</v>
      </c>
      <c r="Q70" s="3"/>
      <c r="R70" s="3" t="b">
        <v>0</v>
      </c>
      <c r="S70" s="3" t="b">
        <v>1</v>
      </c>
      <c r="T70" s="3" t="b">
        <v>1</v>
      </c>
      <c r="U70" s="3" t="b">
        <v>0</v>
      </c>
      <c r="V70" s="3" t="b">
        <v>1</v>
      </c>
      <c r="W70" s="3" t="b">
        <v>1</v>
      </c>
      <c r="X70" s="3" t="b">
        <v>1</v>
      </c>
      <c r="Y70" s="3" t="b">
        <v>0</v>
      </c>
      <c r="Z70" s="3" t="b">
        <v>0</v>
      </c>
      <c r="AA70" s="3" t="b">
        <v>1</v>
      </c>
      <c r="AB70" s="3" t="b">
        <v>0</v>
      </c>
      <c r="AC70"/>
    </row>
    <row r="71" spans="1:29" x14ac:dyDescent="0.25">
      <c r="A71" s="3" t="s">
        <v>0</v>
      </c>
      <c r="B71" s="3" t="s">
        <v>4</v>
      </c>
      <c r="C71" s="3" t="s">
        <v>58</v>
      </c>
      <c r="D71" s="3" t="s">
        <v>59</v>
      </c>
      <c r="E71" s="3" t="s">
        <v>51</v>
      </c>
      <c r="F71" s="3" t="s">
        <v>52</v>
      </c>
      <c r="G71" s="3">
        <v>32</v>
      </c>
      <c r="H71" s="3" t="s">
        <v>252</v>
      </c>
      <c r="I71" s="3" t="s">
        <v>306</v>
      </c>
      <c r="J71" s="3" t="s">
        <v>250</v>
      </c>
      <c r="K71" s="3">
        <v>1</v>
      </c>
      <c r="L71" s="3">
        <v>30</v>
      </c>
      <c r="M71" s="3">
        <v>10</v>
      </c>
      <c r="N71" s="3"/>
      <c r="O71" s="3"/>
      <c r="P71" s="3" t="s">
        <v>2020</v>
      </c>
      <c r="Q71" s="3"/>
      <c r="R71" s="3" t="b">
        <v>1</v>
      </c>
      <c r="S71" s="3" t="b">
        <v>1</v>
      </c>
      <c r="T71" s="3" t="b">
        <v>1</v>
      </c>
      <c r="U71" s="3" t="b">
        <v>1</v>
      </c>
      <c r="V71" s="3" t="b">
        <v>1</v>
      </c>
      <c r="W71" s="3" t="b">
        <v>1</v>
      </c>
      <c r="X71" s="3" t="b">
        <v>1</v>
      </c>
      <c r="Y71" s="3" t="b">
        <v>1</v>
      </c>
      <c r="Z71" s="3" t="b">
        <v>1</v>
      </c>
      <c r="AA71" s="3" t="b">
        <v>1</v>
      </c>
      <c r="AB71" s="3" t="b">
        <v>1</v>
      </c>
      <c r="AC71"/>
    </row>
    <row r="72" spans="1:29" x14ac:dyDescent="0.25">
      <c r="A72" s="3" t="s">
        <v>0</v>
      </c>
      <c r="B72" s="3" t="s">
        <v>13</v>
      </c>
      <c r="C72" s="3" t="s">
        <v>198</v>
      </c>
      <c r="D72" s="3" t="s">
        <v>199</v>
      </c>
      <c r="E72" s="3" t="s">
        <v>51</v>
      </c>
      <c r="F72" s="3" t="s">
        <v>52</v>
      </c>
      <c r="G72" s="3">
        <v>25</v>
      </c>
      <c r="H72" s="3" t="s">
        <v>252</v>
      </c>
      <c r="I72" s="3" t="s">
        <v>306</v>
      </c>
      <c r="J72" s="3" t="s">
        <v>54</v>
      </c>
      <c r="K72" s="3">
        <v>0.125</v>
      </c>
      <c r="L72" s="3">
        <v>5</v>
      </c>
      <c r="M72" s="3">
        <v>2</v>
      </c>
      <c r="N72" s="3">
        <v>2</v>
      </c>
      <c r="O72" s="3"/>
      <c r="P72" s="3" t="s">
        <v>2017</v>
      </c>
      <c r="Q72" s="3"/>
      <c r="R72" s="3" t="b">
        <v>0</v>
      </c>
      <c r="S72" s="3" t="b">
        <v>0</v>
      </c>
      <c r="T72" s="3" t="b">
        <v>0</v>
      </c>
      <c r="U72" s="3" t="b">
        <v>1</v>
      </c>
      <c r="V72" s="3" t="b">
        <v>1</v>
      </c>
      <c r="W72" s="3" t="b">
        <v>1</v>
      </c>
      <c r="X72" s="3" t="b">
        <v>0</v>
      </c>
      <c r="Y72" s="3" t="b">
        <v>0</v>
      </c>
      <c r="Z72" s="3" t="b">
        <v>1</v>
      </c>
      <c r="AA72" s="3" t="b">
        <v>1</v>
      </c>
      <c r="AB72" s="3" t="b">
        <v>1</v>
      </c>
      <c r="AC72"/>
    </row>
    <row r="73" spans="1:29" x14ac:dyDescent="0.25">
      <c r="A73" s="3" t="s">
        <v>0</v>
      </c>
      <c r="B73" s="3" t="s">
        <v>13</v>
      </c>
      <c r="C73" s="3" t="s">
        <v>192</v>
      </c>
      <c r="D73" s="3" t="s">
        <v>193</v>
      </c>
      <c r="E73" s="3" t="s">
        <v>51</v>
      </c>
      <c r="F73" s="3" t="s">
        <v>78</v>
      </c>
      <c r="G73" s="3">
        <v>15</v>
      </c>
      <c r="H73" s="3" t="s">
        <v>250</v>
      </c>
      <c r="I73" s="3" t="s">
        <v>306</v>
      </c>
      <c r="J73" s="3" t="s">
        <v>54</v>
      </c>
      <c r="K73" s="3">
        <v>0.125</v>
      </c>
      <c r="L73" s="3">
        <v>10</v>
      </c>
      <c r="M73" s="3">
        <v>2</v>
      </c>
      <c r="N73" s="3">
        <v>2</v>
      </c>
      <c r="O73" s="3"/>
      <c r="P73" s="3" t="s">
        <v>2017</v>
      </c>
      <c r="Q73" s="3"/>
      <c r="R73" s="3" t="b">
        <v>0</v>
      </c>
      <c r="S73" s="3" t="b">
        <v>1</v>
      </c>
      <c r="T73" s="3" t="b">
        <v>0</v>
      </c>
      <c r="U73" s="3" t="b">
        <v>1</v>
      </c>
      <c r="V73" s="3" t="b">
        <v>1</v>
      </c>
      <c r="W73" s="3" t="b">
        <v>1</v>
      </c>
      <c r="X73" s="3" t="b">
        <v>0</v>
      </c>
      <c r="Y73" s="3" t="b">
        <v>0</v>
      </c>
      <c r="Z73" s="3" t="b">
        <v>0</v>
      </c>
      <c r="AA73" s="3" t="b">
        <v>1</v>
      </c>
      <c r="AB73" s="3" t="b">
        <v>1</v>
      </c>
      <c r="AC73"/>
    </row>
    <row r="74" spans="1:29" x14ac:dyDescent="0.25">
      <c r="A74" s="3" t="s">
        <v>0</v>
      </c>
      <c r="B74" s="3" t="s">
        <v>13</v>
      </c>
      <c r="C74" s="3" t="s">
        <v>156</v>
      </c>
      <c r="D74" s="3" t="s">
        <v>157</v>
      </c>
      <c r="E74" s="3" t="s">
        <v>51</v>
      </c>
      <c r="F74" s="3" t="s">
        <v>78</v>
      </c>
      <c r="G74" s="3">
        <v>35</v>
      </c>
      <c r="H74" s="3" t="s">
        <v>252</v>
      </c>
      <c r="I74" s="3" t="s">
        <v>306</v>
      </c>
      <c r="J74" s="3" t="s">
        <v>54</v>
      </c>
      <c r="K74" s="3">
        <v>0</v>
      </c>
      <c r="L74" s="3"/>
      <c r="M74" s="3"/>
      <c r="N74" s="3"/>
      <c r="O74" s="3"/>
      <c r="P74" s="3" t="s">
        <v>2017</v>
      </c>
      <c r="Q74" s="3"/>
      <c r="R74" s="3" t="b">
        <v>1</v>
      </c>
      <c r="S74" s="3" t="b">
        <v>1</v>
      </c>
      <c r="T74" s="3" t="b">
        <v>0</v>
      </c>
      <c r="U74" s="3" t="b">
        <v>1</v>
      </c>
      <c r="V74" s="3" t="b">
        <v>1</v>
      </c>
      <c r="W74" s="3" t="b">
        <v>0</v>
      </c>
      <c r="X74" s="3" t="b">
        <v>0</v>
      </c>
      <c r="Y74" s="3" t="b">
        <v>0</v>
      </c>
      <c r="Z74" s="3" t="b">
        <v>0</v>
      </c>
      <c r="AA74" s="3" t="b">
        <v>1</v>
      </c>
      <c r="AB74" s="3" t="b">
        <v>1</v>
      </c>
      <c r="AC74"/>
    </row>
    <row r="75" spans="1:29" x14ac:dyDescent="0.25">
      <c r="A75" s="3" t="s">
        <v>3</v>
      </c>
      <c r="B75" s="3" t="s">
        <v>15</v>
      </c>
      <c r="C75" s="3" t="s">
        <v>504</v>
      </c>
      <c r="D75" s="3" t="s">
        <v>505</v>
      </c>
      <c r="E75" s="3" t="s">
        <v>51</v>
      </c>
      <c r="F75" s="3" t="s">
        <v>78</v>
      </c>
      <c r="G75" s="3">
        <v>63</v>
      </c>
      <c r="H75" s="3" t="s">
        <v>250</v>
      </c>
      <c r="I75" s="3" t="s">
        <v>306</v>
      </c>
      <c r="J75" s="3" t="s">
        <v>54</v>
      </c>
      <c r="K75" s="3">
        <v>0</v>
      </c>
      <c r="L75" s="3"/>
      <c r="M75" s="3"/>
      <c r="N75" s="3"/>
      <c r="O75" s="3"/>
      <c r="P75" s="3" t="s">
        <v>2018</v>
      </c>
      <c r="Q75" s="3"/>
      <c r="R75" s="3" t="b">
        <v>1</v>
      </c>
      <c r="S75" s="3" t="b">
        <v>1</v>
      </c>
      <c r="T75" s="3" t="b">
        <v>0</v>
      </c>
      <c r="U75" s="3" t="b">
        <v>0</v>
      </c>
      <c r="V75" s="3" t="b">
        <v>1</v>
      </c>
      <c r="W75" s="3" t="b">
        <v>1</v>
      </c>
      <c r="X75" s="3" t="b">
        <v>0</v>
      </c>
      <c r="Y75" s="3" t="b">
        <v>1</v>
      </c>
      <c r="Z75" s="3" t="b">
        <v>1</v>
      </c>
      <c r="AA75" s="3" t="b">
        <v>1</v>
      </c>
      <c r="AB75" s="3" t="b">
        <v>1</v>
      </c>
      <c r="AC75"/>
    </row>
    <row r="76" spans="1:29" x14ac:dyDescent="0.25">
      <c r="A76" s="3" t="s">
        <v>0</v>
      </c>
      <c r="B76" s="3" t="s">
        <v>8</v>
      </c>
      <c r="C76" s="3" t="s">
        <v>79</v>
      </c>
      <c r="D76" s="3" t="s">
        <v>80</v>
      </c>
      <c r="E76" s="3" t="s">
        <v>51</v>
      </c>
      <c r="F76" s="3" t="s">
        <v>85</v>
      </c>
      <c r="G76" s="3">
        <v>50</v>
      </c>
      <c r="H76" s="3" t="s">
        <v>250</v>
      </c>
      <c r="I76" s="3" t="s">
        <v>306</v>
      </c>
      <c r="J76" s="3" t="s">
        <v>54</v>
      </c>
      <c r="K76" s="3">
        <v>1</v>
      </c>
      <c r="L76" s="3">
        <v>20</v>
      </c>
      <c r="M76" s="3"/>
      <c r="N76" s="3"/>
      <c r="O76" s="3"/>
      <c r="P76" s="3" t="s">
        <v>2016</v>
      </c>
      <c r="Q76" s="3"/>
      <c r="R76" s="3" t="b">
        <v>1</v>
      </c>
      <c r="S76" s="3" t="b">
        <v>1</v>
      </c>
      <c r="T76" s="3" t="b">
        <v>1</v>
      </c>
      <c r="U76" s="3" t="b">
        <v>0</v>
      </c>
      <c r="V76" s="3" t="b">
        <v>1</v>
      </c>
      <c r="W76" s="3" t="b">
        <v>1</v>
      </c>
      <c r="X76" s="3" t="b">
        <v>0</v>
      </c>
      <c r="Y76" s="3" t="b">
        <v>0</v>
      </c>
      <c r="Z76" s="3" t="b">
        <v>0</v>
      </c>
      <c r="AA76" s="3" t="b">
        <v>0</v>
      </c>
      <c r="AB76" s="3" t="b">
        <v>0</v>
      </c>
      <c r="AC76"/>
    </row>
    <row r="77" spans="1:29" x14ac:dyDescent="0.25">
      <c r="A77" s="3" t="s">
        <v>0</v>
      </c>
      <c r="B77" s="3" t="s">
        <v>13</v>
      </c>
      <c r="C77" s="3" t="s">
        <v>190</v>
      </c>
      <c r="D77" s="3" t="s">
        <v>191</v>
      </c>
      <c r="E77" s="3" t="s">
        <v>51</v>
      </c>
      <c r="F77" s="3" t="s">
        <v>52</v>
      </c>
      <c r="G77" s="3">
        <v>6</v>
      </c>
      <c r="H77" s="3" t="s">
        <v>250</v>
      </c>
      <c r="I77" s="3" t="s">
        <v>306</v>
      </c>
      <c r="J77" s="3" t="s">
        <v>54</v>
      </c>
      <c r="K77" s="3">
        <v>0.5</v>
      </c>
      <c r="L77" s="3">
        <v>20</v>
      </c>
      <c r="M77" s="3">
        <v>10</v>
      </c>
      <c r="N77" s="3"/>
      <c r="O77" s="3"/>
      <c r="P77" s="3" t="s">
        <v>2017</v>
      </c>
      <c r="Q77" s="3"/>
      <c r="R77" s="3" t="b">
        <v>0</v>
      </c>
      <c r="S77" s="3" t="b">
        <v>1</v>
      </c>
      <c r="T77" s="3" t="b">
        <v>0</v>
      </c>
      <c r="U77" s="3" t="b">
        <v>1</v>
      </c>
      <c r="V77" s="3" t="b">
        <v>1</v>
      </c>
      <c r="W77" s="3" t="b">
        <v>1</v>
      </c>
      <c r="X77" s="3" t="b">
        <v>0</v>
      </c>
      <c r="Y77" s="3" t="b">
        <v>0</v>
      </c>
      <c r="Z77" s="3" t="b">
        <v>0</v>
      </c>
      <c r="AA77" s="3" t="b">
        <v>0</v>
      </c>
      <c r="AB77" s="3" t="b">
        <v>0</v>
      </c>
      <c r="AC77"/>
    </row>
    <row r="78" spans="1:29" x14ac:dyDescent="0.25">
      <c r="A78" s="3" t="s">
        <v>0</v>
      </c>
      <c r="B78" s="3" t="s">
        <v>13</v>
      </c>
      <c r="C78" s="3" t="s">
        <v>132</v>
      </c>
      <c r="D78" s="3" t="s">
        <v>133</v>
      </c>
      <c r="E78" s="3" t="s">
        <v>51</v>
      </c>
      <c r="F78" s="3" t="s">
        <v>52</v>
      </c>
      <c r="G78" s="3">
        <v>13</v>
      </c>
      <c r="H78" s="3" t="s">
        <v>250</v>
      </c>
      <c r="I78" s="3" t="s">
        <v>306</v>
      </c>
      <c r="J78" s="3" t="s">
        <v>54</v>
      </c>
      <c r="K78" s="3">
        <v>1</v>
      </c>
      <c r="L78" s="3">
        <v>30</v>
      </c>
      <c r="M78" s="3">
        <v>15</v>
      </c>
      <c r="N78" s="3">
        <v>10</v>
      </c>
      <c r="O78" s="3"/>
      <c r="P78" s="3" t="s">
        <v>2016</v>
      </c>
      <c r="Q78" s="3"/>
      <c r="R78" s="3" t="b">
        <v>1</v>
      </c>
      <c r="S78" s="3" t="b">
        <v>1</v>
      </c>
      <c r="T78" s="3" t="b">
        <v>0</v>
      </c>
      <c r="U78" s="3" t="b">
        <v>1</v>
      </c>
      <c r="V78" s="3" t="b">
        <v>1</v>
      </c>
      <c r="W78" s="3" t="b">
        <v>1</v>
      </c>
      <c r="X78" s="3" t="b">
        <v>0</v>
      </c>
      <c r="Y78" s="3" t="b">
        <v>0</v>
      </c>
      <c r="Z78" s="3" t="b">
        <v>0</v>
      </c>
      <c r="AA78" s="3" t="b">
        <v>1</v>
      </c>
      <c r="AB78" s="3" t="b">
        <v>1</v>
      </c>
      <c r="AC78"/>
    </row>
    <row r="79" spans="1:29" x14ac:dyDescent="0.25">
      <c r="A79" s="3" t="s">
        <v>3</v>
      </c>
      <c r="B79" s="3" t="s">
        <v>15</v>
      </c>
      <c r="C79" s="3" t="s">
        <v>509</v>
      </c>
      <c r="D79" s="3" t="s">
        <v>510</v>
      </c>
      <c r="E79" s="3" t="s">
        <v>51</v>
      </c>
      <c r="F79" s="3" t="s">
        <v>78</v>
      </c>
      <c r="G79" s="3">
        <v>64</v>
      </c>
      <c r="H79" s="3" t="s">
        <v>250</v>
      </c>
      <c r="I79" s="3" t="s">
        <v>306</v>
      </c>
      <c r="J79" s="3" t="s">
        <v>54</v>
      </c>
      <c r="K79" s="3">
        <v>0</v>
      </c>
      <c r="L79" s="3"/>
      <c r="M79" s="3"/>
      <c r="N79" s="3"/>
      <c r="O79" s="3"/>
      <c r="P79" s="3" t="s">
        <v>2022</v>
      </c>
      <c r="Q79" s="3"/>
      <c r="R79" s="3" t="b">
        <v>1</v>
      </c>
      <c r="S79" s="3" t="b">
        <v>1</v>
      </c>
      <c r="T79" s="3" t="b">
        <v>0</v>
      </c>
      <c r="U79" s="3" t="b">
        <v>0</v>
      </c>
      <c r="V79" s="3" t="b">
        <v>1</v>
      </c>
      <c r="W79" s="3" t="b">
        <v>1</v>
      </c>
      <c r="X79" s="3" t="b">
        <v>0</v>
      </c>
      <c r="Y79" s="3" t="b">
        <v>1</v>
      </c>
      <c r="Z79" s="3" t="b">
        <v>1</v>
      </c>
      <c r="AA79" s="3" t="b">
        <v>1</v>
      </c>
      <c r="AB79" s="3" t="b">
        <v>1</v>
      </c>
      <c r="AC79"/>
    </row>
    <row r="80" spans="1:29" x14ac:dyDescent="0.25">
      <c r="A80" s="3" t="s">
        <v>0</v>
      </c>
      <c r="B80" s="3" t="s">
        <v>10</v>
      </c>
      <c r="C80" s="3" t="s">
        <v>169</v>
      </c>
      <c r="D80" s="3" t="s">
        <v>170</v>
      </c>
      <c r="E80" s="3" t="s">
        <v>51</v>
      </c>
      <c r="F80" s="3" t="s">
        <v>52</v>
      </c>
      <c r="G80" s="3">
        <v>41</v>
      </c>
      <c r="H80" s="3" t="s">
        <v>53</v>
      </c>
      <c r="I80" s="3" t="s">
        <v>306</v>
      </c>
      <c r="J80" s="3" t="s">
        <v>250</v>
      </c>
      <c r="K80" s="3">
        <v>3.2000000476837158</v>
      </c>
      <c r="L80" s="3">
        <v>60</v>
      </c>
      <c r="M80" s="3">
        <v>20</v>
      </c>
      <c r="N80" s="3">
        <v>20</v>
      </c>
      <c r="O80" s="3"/>
      <c r="P80" s="3" t="s">
        <v>2016</v>
      </c>
      <c r="Q80" s="3"/>
      <c r="R80" s="3" t="b">
        <v>1</v>
      </c>
      <c r="S80" s="3" t="b">
        <v>1</v>
      </c>
      <c r="T80" s="3" t="b">
        <v>0</v>
      </c>
      <c r="U80" s="3" t="b">
        <v>1</v>
      </c>
      <c r="V80" s="3" t="b">
        <v>1</v>
      </c>
      <c r="W80" s="3" t="b">
        <v>0</v>
      </c>
      <c r="X80" s="3" t="b">
        <v>0</v>
      </c>
      <c r="Y80" s="3" t="b">
        <v>1</v>
      </c>
      <c r="Z80" s="3" t="b">
        <v>1</v>
      </c>
      <c r="AA80" s="3" t="b">
        <v>0</v>
      </c>
      <c r="AB80" s="3" t="b">
        <v>1</v>
      </c>
      <c r="AC80"/>
    </row>
    <row r="81" spans="1:29" x14ac:dyDescent="0.25">
      <c r="A81" s="3" t="s">
        <v>0</v>
      </c>
      <c r="B81" s="3" t="s">
        <v>13</v>
      </c>
      <c r="C81" s="3" t="s">
        <v>194</v>
      </c>
      <c r="D81" s="3" t="s">
        <v>195</v>
      </c>
      <c r="E81" s="3" t="s">
        <v>51</v>
      </c>
      <c r="F81" s="3" t="s">
        <v>52</v>
      </c>
      <c r="G81" s="3">
        <v>65</v>
      </c>
      <c r="H81" s="3" t="s">
        <v>250</v>
      </c>
      <c r="I81" s="3" t="s">
        <v>306</v>
      </c>
      <c r="J81" s="3" t="s">
        <v>54</v>
      </c>
      <c r="K81" s="3">
        <v>2</v>
      </c>
      <c r="L81" s="3">
        <v>60</v>
      </c>
      <c r="M81" s="3">
        <v>60</v>
      </c>
      <c r="N81" s="3"/>
      <c r="O81" s="3"/>
      <c r="P81" s="3" t="s">
        <v>2016</v>
      </c>
      <c r="Q81" s="3"/>
      <c r="R81" s="3" t="b">
        <v>1</v>
      </c>
      <c r="S81" s="3" t="b">
        <v>1</v>
      </c>
      <c r="T81" s="3" t="b">
        <v>0</v>
      </c>
      <c r="U81" s="3" t="b">
        <v>1</v>
      </c>
      <c r="V81" s="3" t="b">
        <v>1</v>
      </c>
      <c r="W81" s="3" t="b">
        <v>1</v>
      </c>
      <c r="X81" s="3" t="b">
        <v>0</v>
      </c>
      <c r="Y81" s="3" t="b">
        <v>1</v>
      </c>
      <c r="Z81" s="3" t="b">
        <v>0</v>
      </c>
      <c r="AA81" s="3" t="b">
        <v>0</v>
      </c>
      <c r="AB81" s="3" t="b">
        <v>1</v>
      </c>
      <c r="AC81"/>
    </row>
    <row r="82" spans="1:29" x14ac:dyDescent="0.25">
      <c r="A82" s="3" t="s">
        <v>0</v>
      </c>
      <c r="B82" s="3" t="s">
        <v>13</v>
      </c>
      <c r="C82" s="3" t="s">
        <v>146</v>
      </c>
      <c r="D82" s="3" t="s">
        <v>147</v>
      </c>
      <c r="E82" s="3" t="s">
        <v>51</v>
      </c>
      <c r="F82" s="3" t="s">
        <v>78</v>
      </c>
      <c r="G82" s="3">
        <v>19</v>
      </c>
      <c r="H82" s="3" t="s">
        <v>235</v>
      </c>
      <c r="I82" s="3" t="s">
        <v>306</v>
      </c>
      <c r="J82" s="3" t="s">
        <v>250</v>
      </c>
      <c r="K82" s="3">
        <v>2</v>
      </c>
      <c r="L82" s="3">
        <v>40</v>
      </c>
      <c r="M82" s="3">
        <v>15</v>
      </c>
      <c r="N82" s="3">
        <v>15</v>
      </c>
      <c r="O82" s="3"/>
      <c r="P82" s="3" t="s">
        <v>2017</v>
      </c>
      <c r="Q82" s="3"/>
      <c r="R82" s="3" t="b">
        <v>1</v>
      </c>
      <c r="S82" s="3" t="b">
        <v>1</v>
      </c>
      <c r="T82" s="3" t="b">
        <v>0</v>
      </c>
      <c r="U82" s="3" t="b">
        <v>1</v>
      </c>
      <c r="V82" s="3" t="b">
        <v>1</v>
      </c>
      <c r="W82" s="3" t="b">
        <v>1</v>
      </c>
      <c r="X82" s="3" t="b">
        <v>0</v>
      </c>
      <c r="Y82" s="3" t="b">
        <v>0</v>
      </c>
      <c r="Z82" s="3" t="b">
        <v>0</v>
      </c>
      <c r="AA82" s="3" t="b">
        <v>1</v>
      </c>
      <c r="AB82" s="3" t="b">
        <v>1</v>
      </c>
      <c r="AC82"/>
    </row>
    <row r="83" spans="1:29" x14ac:dyDescent="0.25">
      <c r="A83" s="3" t="s">
        <v>0</v>
      </c>
      <c r="B83" s="3" t="s">
        <v>5</v>
      </c>
      <c r="C83" s="3" t="s">
        <v>222</v>
      </c>
      <c r="D83" s="3" t="s">
        <v>223</v>
      </c>
      <c r="E83" s="3" t="s">
        <v>51</v>
      </c>
      <c r="F83" s="3" t="s">
        <v>52</v>
      </c>
      <c r="G83" s="3">
        <v>31</v>
      </c>
      <c r="H83" s="3" t="s">
        <v>235</v>
      </c>
      <c r="I83" s="3" t="s">
        <v>306</v>
      </c>
      <c r="J83" s="3" t="s">
        <v>54</v>
      </c>
      <c r="K83" s="3">
        <v>0</v>
      </c>
      <c r="L83" s="3"/>
      <c r="M83" s="3"/>
      <c r="N83" s="3"/>
      <c r="O83" s="3"/>
      <c r="P83" s="3" t="s">
        <v>2016</v>
      </c>
      <c r="Q83" s="3"/>
      <c r="R83" s="3" t="b">
        <v>1</v>
      </c>
      <c r="S83" s="3" t="b">
        <v>1</v>
      </c>
      <c r="T83" s="3" t="b">
        <v>0</v>
      </c>
      <c r="U83" s="3" t="b">
        <v>1</v>
      </c>
      <c r="V83" s="3" t="b">
        <v>0</v>
      </c>
      <c r="W83" s="3" t="b">
        <v>1</v>
      </c>
      <c r="X83" s="3" t="b">
        <v>0</v>
      </c>
      <c r="Y83" s="3" t="b">
        <v>1</v>
      </c>
      <c r="Z83" s="3" t="b">
        <v>1</v>
      </c>
      <c r="AA83" s="3" t="b">
        <v>0</v>
      </c>
      <c r="AB83" s="3" t="b">
        <v>1</v>
      </c>
      <c r="AC83"/>
    </row>
    <row r="84" spans="1:29" x14ac:dyDescent="0.25">
      <c r="A84" s="3" t="s">
        <v>0</v>
      </c>
      <c r="B84" s="3" t="s">
        <v>5</v>
      </c>
      <c r="C84" s="3" t="s">
        <v>210</v>
      </c>
      <c r="D84" s="3" t="s">
        <v>211</v>
      </c>
      <c r="E84" s="3" t="s">
        <v>51</v>
      </c>
      <c r="F84" s="3" t="s">
        <v>52</v>
      </c>
      <c r="G84" s="3">
        <v>143</v>
      </c>
      <c r="H84" s="3" t="s">
        <v>235</v>
      </c>
      <c r="I84" s="3" t="s">
        <v>306</v>
      </c>
      <c r="J84" s="3" t="s">
        <v>54</v>
      </c>
      <c r="K84" s="3">
        <v>0</v>
      </c>
      <c r="L84" s="3"/>
      <c r="M84" s="3"/>
      <c r="N84" s="3"/>
      <c r="O84" s="3"/>
      <c r="P84" s="3" t="s">
        <v>2016</v>
      </c>
      <c r="Q84" s="3"/>
      <c r="R84" s="3" t="b">
        <v>1</v>
      </c>
      <c r="S84" s="3" t="b">
        <v>1</v>
      </c>
      <c r="T84" s="3" t="b">
        <v>0</v>
      </c>
      <c r="U84" s="3" t="b">
        <v>0</v>
      </c>
      <c r="V84" s="3" t="b">
        <v>1</v>
      </c>
      <c r="W84" s="3" t="b">
        <v>1</v>
      </c>
      <c r="X84" s="3" t="b">
        <v>1</v>
      </c>
      <c r="Y84" s="3" t="b">
        <v>0</v>
      </c>
      <c r="Z84" s="3" t="b">
        <v>1</v>
      </c>
      <c r="AA84" s="3" t="b">
        <v>1</v>
      </c>
      <c r="AB84" s="3" t="b">
        <v>0</v>
      </c>
      <c r="AC84"/>
    </row>
    <row r="85" spans="1:29" x14ac:dyDescent="0.25">
      <c r="A85" s="3" t="s">
        <v>0</v>
      </c>
      <c r="B85" s="3" t="s">
        <v>5</v>
      </c>
      <c r="C85" s="3" t="s">
        <v>214</v>
      </c>
      <c r="D85" s="3" t="s">
        <v>215</v>
      </c>
      <c r="E85" s="3" t="s">
        <v>51</v>
      </c>
      <c r="F85" s="3" t="s">
        <v>52</v>
      </c>
      <c r="G85" s="3">
        <v>44</v>
      </c>
      <c r="H85" s="3" t="s">
        <v>235</v>
      </c>
      <c r="I85" s="3" t="s">
        <v>306</v>
      </c>
      <c r="J85" s="3" t="s">
        <v>54</v>
      </c>
      <c r="K85" s="3"/>
      <c r="L85" s="3"/>
      <c r="M85" s="3"/>
      <c r="N85" s="3"/>
      <c r="O85" s="3"/>
      <c r="P85" s="3" t="s">
        <v>2018</v>
      </c>
      <c r="Q85" s="3"/>
      <c r="R85" s="3" t="b">
        <v>0</v>
      </c>
      <c r="S85" s="3" t="b">
        <v>1</v>
      </c>
      <c r="T85" s="3" t="b">
        <v>0</v>
      </c>
      <c r="U85" s="3" t="b">
        <v>0</v>
      </c>
      <c r="V85" s="3" t="b">
        <v>1</v>
      </c>
      <c r="W85" s="3" t="b">
        <v>0</v>
      </c>
      <c r="X85" s="3" t="b">
        <v>0</v>
      </c>
      <c r="Y85" s="3" t="b">
        <v>1</v>
      </c>
      <c r="Z85" s="3" t="b">
        <v>1</v>
      </c>
      <c r="AA85" s="3" t="b">
        <v>1</v>
      </c>
      <c r="AB85" s="3" t="b">
        <v>1</v>
      </c>
      <c r="AC85"/>
    </row>
    <row r="86" spans="1:29" x14ac:dyDescent="0.25">
      <c r="A86" s="3" t="s">
        <v>0</v>
      </c>
      <c r="B86" s="3" t="s">
        <v>13</v>
      </c>
      <c r="C86" s="3" t="s">
        <v>158</v>
      </c>
      <c r="D86" s="3" t="s">
        <v>159</v>
      </c>
      <c r="E86" s="3" t="s">
        <v>51</v>
      </c>
      <c r="F86" s="3" t="s">
        <v>78</v>
      </c>
      <c r="G86" s="3">
        <v>116</v>
      </c>
      <c r="H86" s="3" t="s">
        <v>235</v>
      </c>
      <c r="I86" s="3" t="s">
        <v>306</v>
      </c>
      <c r="J86" s="3" t="s">
        <v>54</v>
      </c>
      <c r="K86" s="3">
        <v>0</v>
      </c>
      <c r="L86" s="3"/>
      <c r="M86" s="3"/>
      <c r="N86" s="3"/>
      <c r="O86" s="3"/>
      <c r="P86" s="3" t="s">
        <v>2016</v>
      </c>
      <c r="Q86" s="3"/>
      <c r="R86" s="3" t="b">
        <v>1</v>
      </c>
      <c r="S86" s="3" t="b">
        <v>1</v>
      </c>
      <c r="T86" s="3" t="b">
        <v>0</v>
      </c>
      <c r="U86" s="3" t="b">
        <v>1</v>
      </c>
      <c r="V86" s="3" t="b">
        <v>1</v>
      </c>
      <c r="W86" s="3" t="b">
        <v>0</v>
      </c>
      <c r="X86" s="3" t="b">
        <v>0</v>
      </c>
      <c r="Y86" s="3" t="b">
        <v>0</v>
      </c>
      <c r="Z86" s="3" t="b">
        <v>0</v>
      </c>
      <c r="AA86" s="3" t="b">
        <v>1</v>
      </c>
      <c r="AB86" s="3" t="b">
        <v>1</v>
      </c>
      <c r="AC86"/>
    </row>
    <row r="87" spans="1:29" x14ac:dyDescent="0.25">
      <c r="A87" s="3" t="s">
        <v>0</v>
      </c>
      <c r="B87" s="3" t="s">
        <v>4</v>
      </c>
      <c r="C87" s="3" t="s">
        <v>218</v>
      </c>
      <c r="D87" s="3" t="s">
        <v>219</v>
      </c>
      <c r="E87" s="3" t="s">
        <v>51</v>
      </c>
      <c r="F87" s="3" t="s">
        <v>78</v>
      </c>
      <c r="G87" s="3">
        <v>14</v>
      </c>
      <c r="H87" s="3" t="s">
        <v>235</v>
      </c>
      <c r="I87" s="3" t="s">
        <v>306</v>
      </c>
      <c r="J87" s="3" t="s">
        <v>250</v>
      </c>
      <c r="K87" s="3">
        <v>1</v>
      </c>
      <c r="L87" s="3"/>
      <c r="M87" s="3">
        <v>10</v>
      </c>
      <c r="N87" s="3"/>
      <c r="O87" s="3"/>
      <c r="P87" s="3" t="s">
        <v>2023</v>
      </c>
      <c r="Q87" s="3"/>
      <c r="R87" s="3" t="b">
        <v>0</v>
      </c>
      <c r="S87" s="3" t="b">
        <v>1</v>
      </c>
      <c r="T87" s="3" t="b">
        <v>0</v>
      </c>
      <c r="U87" s="3" t="b">
        <v>1</v>
      </c>
      <c r="V87" s="3" t="b">
        <v>0</v>
      </c>
      <c r="W87" s="3" t="b">
        <v>0</v>
      </c>
      <c r="X87" s="3" t="b">
        <v>0</v>
      </c>
      <c r="Y87" s="3" t="b">
        <v>1</v>
      </c>
      <c r="Z87" s="3" t="b">
        <v>1</v>
      </c>
      <c r="AA87" s="3" t="b">
        <v>0</v>
      </c>
      <c r="AB87" s="3" t="b">
        <v>1</v>
      </c>
      <c r="AC87"/>
    </row>
    <row r="88" spans="1:29" x14ac:dyDescent="0.25">
      <c r="A88" s="3" t="s">
        <v>0</v>
      </c>
      <c r="B88" s="3" t="s">
        <v>13</v>
      </c>
      <c r="C88" s="3" t="s">
        <v>202</v>
      </c>
      <c r="D88" s="3" t="s">
        <v>203</v>
      </c>
      <c r="E88" s="3" t="s">
        <v>51</v>
      </c>
      <c r="F88" s="3" t="s">
        <v>52</v>
      </c>
      <c r="G88" s="3">
        <v>14</v>
      </c>
      <c r="H88" s="3" t="s">
        <v>252</v>
      </c>
      <c r="I88" s="3" t="s">
        <v>306</v>
      </c>
      <c r="J88" s="3" t="s">
        <v>54</v>
      </c>
      <c r="K88" s="3">
        <v>1</v>
      </c>
      <c r="L88" s="3">
        <v>30</v>
      </c>
      <c r="M88" s="3">
        <v>15</v>
      </c>
      <c r="N88" s="3">
        <v>15</v>
      </c>
      <c r="O88" s="3"/>
      <c r="P88" s="3" t="s">
        <v>2016</v>
      </c>
      <c r="Q88" s="3"/>
      <c r="R88" s="3" t="b">
        <v>1</v>
      </c>
      <c r="S88" s="3" t="b">
        <v>1</v>
      </c>
      <c r="T88" s="3" t="b">
        <v>0</v>
      </c>
      <c r="U88" s="3" t="b">
        <v>1</v>
      </c>
      <c r="V88" s="3" t="b">
        <v>1</v>
      </c>
      <c r="W88" s="3" t="b">
        <v>1</v>
      </c>
      <c r="X88" s="3" t="b">
        <v>0</v>
      </c>
      <c r="Y88" s="3" t="b">
        <v>0</v>
      </c>
      <c r="Z88" s="3" t="b">
        <v>1</v>
      </c>
      <c r="AA88" s="3" t="b">
        <v>1</v>
      </c>
      <c r="AB88" s="3" t="b">
        <v>1</v>
      </c>
      <c r="AC88"/>
    </row>
    <row r="89" spans="1:29" x14ac:dyDescent="0.25">
      <c r="A89" s="3" t="s">
        <v>3</v>
      </c>
      <c r="B89" s="3" t="s">
        <v>18</v>
      </c>
      <c r="C89" s="3" t="s">
        <v>515</v>
      </c>
      <c r="D89" s="3" t="s">
        <v>516</v>
      </c>
      <c r="E89" s="3" t="s">
        <v>51</v>
      </c>
      <c r="F89" s="3" t="s">
        <v>52</v>
      </c>
      <c r="G89" s="3">
        <v>9</v>
      </c>
      <c r="H89" s="3" t="s">
        <v>235</v>
      </c>
      <c r="I89" s="3" t="s">
        <v>306</v>
      </c>
      <c r="J89" s="3" t="s">
        <v>250</v>
      </c>
      <c r="K89" s="3">
        <v>0</v>
      </c>
      <c r="L89" s="3">
        <v>35</v>
      </c>
      <c r="M89" s="3">
        <v>5</v>
      </c>
      <c r="N89" s="3"/>
      <c r="O89" s="3"/>
      <c r="P89" s="3" t="s">
        <v>2016</v>
      </c>
      <c r="Q89" s="3"/>
      <c r="R89" s="3" t="b">
        <v>1</v>
      </c>
      <c r="S89" s="3" t="b">
        <v>1</v>
      </c>
      <c r="T89" s="3" t="b">
        <v>0</v>
      </c>
      <c r="U89" s="3" t="b">
        <v>1</v>
      </c>
      <c r="V89" s="3" t="b">
        <v>1</v>
      </c>
      <c r="W89" s="3" t="b">
        <v>0</v>
      </c>
      <c r="X89" s="3" t="b">
        <v>1</v>
      </c>
      <c r="Y89" s="3" t="b">
        <v>0</v>
      </c>
      <c r="Z89" s="3" t="b">
        <v>0</v>
      </c>
      <c r="AA89" s="3" t="b">
        <v>0</v>
      </c>
      <c r="AB89" s="3" t="b">
        <v>1</v>
      </c>
      <c r="AC89"/>
    </row>
    <row r="90" spans="1:29" x14ac:dyDescent="0.25">
      <c r="A90" s="3" t="s">
        <v>3</v>
      </c>
      <c r="B90" s="3" t="s">
        <v>16</v>
      </c>
      <c r="C90" s="3" t="s">
        <v>183</v>
      </c>
      <c r="D90" s="3" t="s">
        <v>184</v>
      </c>
      <c r="E90" s="3" t="s">
        <v>51</v>
      </c>
      <c r="F90" s="3" t="s">
        <v>52</v>
      </c>
      <c r="G90" s="3">
        <v>31</v>
      </c>
      <c r="H90" s="3" t="s">
        <v>53</v>
      </c>
      <c r="I90" s="3" t="s">
        <v>306</v>
      </c>
      <c r="J90" s="3" t="s">
        <v>54</v>
      </c>
      <c r="K90" s="3">
        <v>0.15000000596046448</v>
      </c>
      <c r="L90" s="3">
        <v>10</v>
      </c>
      <c r="M90" s="3"/>
      <c r="N90" s="3"/>
      <c r="O90" s="3"/>
      <c r="P90" s="3" t="s">
        <v>2016</v>
      </c>
      <c r="Q90" s="3"/>
      <c r="R90" s="3" t="b">
        <v>0</v>
      </c>
      <c r="S90" s="3" t="b">
        <v>0</v>
      </c>
      <c r="T90" s="3" t="b">
        <v>0</v>
      </c>
      <c r="U90" s="3" t="b">
        <v>0</v>
      </c>
      <c r="V90" s="3" t="b">
        <v>0</v>
      </c>
      <c r="W90" s="3" t="b">
        <v>0</v>
      </c>
      <c r="X90" s="3" t="b">
        <v>0</v>
      </c>
      <c r="Y90" s="3" t="b">
        <v>0</v>
      </c>
      <c r="Z90" s="3" t="b">
        <v>1</v>
      </c>
      <c r="AA90" s="3" t="b">
        <v>0</v>
      </c>
      <c r="AB90" s="3" t="b">
        <v>1</v>
      </c>
      <c r="AC90"/>
    </row>
    <row r="91" spans="1:29" x14ac:dyDescent="0.25">
      <c r="A91" s="3" t="s">
        <v>0</v>
      </c>
      <c r="B91" s="3" t="s">
        <v>6</v>
      </c>
      <c r="C91" s="3" t="s">
        <v>228</v>
      </c>
      <c r="D91" s="3" t="s">
        <v>229</v>
      </c>
      <c r="E91" s="3" t="s">
        <v>51</v>
      </c>
      <c r="F91" s="3" t="s">
        <v>52</v>
      </c>
      <c r="G91" s="3">
        <v>109</v>
      </c>
      <c r="H91" s="3" t="s">
        <v>235</v>
      </c>
      <c r="I91" s="3" t="s">
        <v>306</v>
      </c>
      <c r="J91" s="3" t="s">
        <v>250</v>
      </c>
      <c r="K91" s="3">
        <v>0.75</v>
      </c>
      <c r="L91" s="3">
        <v>45</v>
      </c>
      <c r="M91" s="3"/>
      <c r="N91" s="3"/>
      <c r="O91" s="3"/>
      <c r="P91" s="3" t="s">
        <v>2018</v>
      </c>
      <c r="Q91" s="3"/>
      <c r="R91" s="3" t="b">
        <v>0</v>
      </c>
      <c r="S91" s="3" t="b">
        <v>0</v>
      </c>
      <c r="T91" s="3" t="b">
        <v>1</v>
      </c>
      <c r="U91" s="3" t="b">
        <v>0</v>
      </c>
      <c r="V91" s="3" t="b">
        <v>0</v>
      </c>
      <c r="W91" s="3" t="b">
        <v>0</v>
      </c>
      <c r="X91" s="3" t="b">
        <v>1</v>
      </c>
      <c r="Y91" s="3" t="b">
        <v>0</v>
      </c>
      <c r="Z91" s="3" t="b">
        <v>0</v>
      </c>
      <c r="AA91" s="3" t="b">
        <v>0</v>
      </c>
      <c r="AB91" s="3" t="b">
        <v>0</v>
      </c>
      <c r="AC91"/>
    </row>
    <row r="92" spans="1:29" x14ac:dyDescent="0.25">
      <c r="A92" s="3" t="s">
        <v>0</v>
      </c>
      <c r="B92" s="3" t="s">
        <v>5</v>
      </c>
      <c r="C92" s="3" t="s">
        <v>224</v>
      </c>
      <c r="D92" s="3" t="s">
        <v>225</v>
      </c>
      <c r="E92" s="3" t="s">
        <v>51</v>
      </c>
      <c r="F92" s="3" t="s">
        <v>78</v>
      </c>
      <c r="G92" s="3">
        <v>18</v>
      </c>
      <c r="H92" s="3" t="s">
        <v>235</v>
      </c>
      <c r="I92" s="3" t="s">
        <v>306</v>
      </c>
      <c r="J92" s="3" t="s">
        <v>54</v>
      </c>
      <c r="K92" s="3">
        <v>0</v>
      </c>
      <c r="L92" s="3"/>
      <c r="M92" s="3"/>
      <c r="N92" s="3"/>
      <c r="O92" s="3"/>
      <c r="P92" s="3" t="s">
        <v>2021</v>
      </c>
      <c r="Q92" s="3"/>
      <c r="R92" s="3" t="b">
        <v>1</v>
      </c>
      <c r="S92" s="3" t="b">
        <v>1</v>
      </c>
      <c r="T92" s="3" t="b">
        <v>0</v>
      </c>
      <c r="U92" s="3" t="b">
        <v>1</v>
      </c>
      <c r="V92" s="3" t="b">
        <v>1</v>
      </c>
      <c r="W92" s="3" t="b">
        <v>1</v>
      </c>
      <c r="X92" s="3" t="b">
        <v>1</v>
      </c>
      <c r="Y92" s="3" t="b">
        <v>1</v>
      </c>
      <c r="Z92" s="3" t="b">
        <v>1</v>
      </c>
      <c r="AA92" s="3" t="b">
        <v>1</v>
      </c>
      <c r="AB92" s="3" t="b">
        <v>1</v>
      </c>
      <c r="AC92"/>
    </row>
    <row r="93" spans="1:29" x14ac:dyDescent="0.25">
      <c r="A93" s="3" t="s">
        <v>0</v>
      </c>
      <c r="B93" s="3" t="s">
        <v>4</v>
      </c>
      <c r="C93" s="3" t="s">
        <v>204</v>
      </c>
      <c r="D93" s="3" t="s">
        <v>205</v>
      </c>
      <c r="E93" s="3" t="s">
        <v>51</v>
      </c>
      <c r="F93" s="3" t="s">
        <v>52</v>
      </c>
      <c r="G93" s="3">
        <v>22</v>
      </c>
      <c r="H93" s="3" t="s">
        <v>235</v>
      </c>
      <c r="I93" s="3" t="s">
        <v>306</v>
      </c>
      <c r="J93" s="3" t="s">
        <v>54</v>
      </c>
      <c r="K93" s="3">
        <v>0</v>
      </c>
      <c r="L93" s="3"/>
      <c r="M93" s="3"/>
      <c r="N93" s="3"/>
      <c r="O93" s="3"/>
      <c r="P93" s="3" t="s">
        <v>2016</v>
      </c>
      <c r="Q93" s="3"/>
      <c r="R93" s="3" t="b">
        <v>1</v>
      </c>
      <c r="S93" s="3" t="b">
        <v>1</v>
      </c>
      <c r="T93" s="3" t="b">
        <v>0</v>
      </c>
      <c r="U93" s="3" t="b">
        <v>1</v>
      </c>
      <c r="V93" s="3" t="b">
        <v>0</v>
      </c>
      <c r="W93" s="3" t="b">
        <v>1</v>
      </c>
      <c r="X93" s="3" t="b">
        <v>0</v>
      </c>
      <c r="Y93" s="3" t="b">
        <v>0</v>
      </c>
      <c r="Z93" s="3" t="b">
        <v>1</v>
      </c>
      <c r="AA93" s="3" t="b">
        <v>0</v>
      </c>
      <c r="AB93" s="3" t="b">
        <v>1</v>
      </c>
      <c r="AC93"/>
    </row>
    <row r="94" spans="1:29" x14ac:dyDescent="0.25">
      <c r="A94" s="3" t="s">
        <v>0</v>
      </c>
      <c r="B94" s="3" t="s">
        <v>13</v>
      </c>
      <c r="C94" s="3" t="s">
        <v>154</v>
      </c>
      <c r="D94" s="3" t="s">
        <v>155</v>
      </c>
      <c r="E94" s="3" t="s">
        <v>51</v>
      </c>
      <c r="F94" s="3" t="s">
        <v>85</v>
      </c>
      <c r="G94" s="3">
        <v>8</v>
      </c>
      <c r="H94" s="3" t="s">
        <v>235</v>
      </c>
      <c r="I94" s="3" t="s">
        <v>306</v>
      </c>
      <c r="J94" s="3" t="s">
        <v>250</v>
      </c>
      <c r="K94" s="3">
        <v>6</v>
      </c>
      <c r="L94" s="3">
        <v>80</v>
      </c>
      <c r="M94" s="3">
        <v>30</v>
      </c>
      <c r="N94" s="3">
        <v>30</v>
      </c>
      <c r="O94" s="3"/>
      <c r="P94" s="3" t="s">
        <v>2017</v>
      </c>
      <c r="Q94" s="3"/>
      <c r="R94" s="3" t="b">
        <v>1</v>
      </c>
      <c r="S94" s="3" t="b">
        <v>1</v>
      </c>
      <c r="T94" s="3" t="b">
        <v>0</v>
      </c>
      <c r="U94" s="3" t="b">
        <v>1</v>
      </c>
      <c r="V94" s="3" t="b">
        <v>0</v>
      </c>
      <c r="W94" s="3" t="b">
        <v>1</v>
      </c>
      <c r="X94" s="3" t="b">
        <v>0</v>
      </c>
      <c r="Y94" s="3" t="b">
        <v>0</v>
      </c>
      <c r="Z94" s="3" t="b">
        <v>0</v>
      </c>
      <c r="AA94" s="3" t="b">
        <v>1</v>
      </c>
      <c r="AB94" s="3" t="b">
        <v>1</v>
      </c>
      <c r="AC94"/>
    </row>
    <row r="95" spans="1:29" x14ac:dyDescent="0.25">
      <c r="A95" s="3" t="s">
        <v>0</v>
      </c>
      <c r="B95" s="3" t="s">
        <v>13</v>
      </c>
      <c r="C95" s="3" t="s">
        <v>200</v>
      </c>
      <c r="D95" s="3" t="s">
        <v>201</v>
      </c>
      <c r="E95" s="3" t="s">
        <v>51</v>
      </c>
      <c r="F95" s="3" t="s">
        <v>52</v>
      </c>
      <c r="G95" s="3">
        <v>10</v>
      </c>
      <c r="H95" s="3" t="s">
        <v>252</v>
      </c>
      <c r="I95" s="3" t="s">
        <v>306</v>
      </c>
      <c r="J95" s="3" t="s">
        <v>54</v>
      </c>
      <c r="K95" s="3">
        <v>0.375</v>
      </c>
      <c r="L95" s="3">
        <v>25</v>
      </c>
      <c r="M95" s="3">
        <v>15</v>
      </c>
      <c r="N95" s="3">
        <v>10</v>
      </c>
      <c r="O95" s="3"/>
      <c r="P95" s="3" t="s">
        <v>2017</v>
      </c>
      <c r="Q95" s="3"/>
      <c r="R95" s="3" t="b">
        <v>0</v>
      </c>
      <c r="S95" s="3" t="b">
        <v>0</v>
      </c>
      <c r="T95" s="3" t="b">
        <v>0</v>
      </c>
      <c r="U95" s="3" t="b">
        <v>1</v>
      </c>
      <c r="V95" s="3" t="b">
        <v>1</v>
      </c>
      <c r="W95" s="3" t="b">
        <v>0</v>
      </c>
      <c r="X95" s="3" t="b">
        <v>0</v>
      </c>
      <c r="Y95" s="3" t="b">
        <v>0</v>
      </c>
      <c r="Z95" s="3" t="b">
        <v>0</v>
      </c>
      <c r="AA95" s="3" t="b">
        <v>1</v>
      </c>
      <c r="AB95" s="3" t="b">
        <v>1</v>
      </c>
      <c r="AC95"/>
    </row>
    <row r="96" spans="1:29" x14ac:dyDescent="0.25">
      <c r="A96" s="3" t="s">
        <v>0</v>
      </c>
      <c r="B96" s="3" t="s">
        <v>13</v>
      </c>
      <c r="C96" s="3" t="s">
        <v>126</v>
      </c>
      <c r="D96" s="3" t="s">
        <v>127</v>
      </c>
      <c r="E96" s="3" t="s">
        <v>51</v>
      </c>
      <c r="F96" s="3" t="s">
        <v>78</v>
      </c>
      <c r="G96" s="3">
        <v>66</v>
      </c>
      <c r="H96" s="3" t="s">
        <v>252</v>
      </c>
      <c r="I96" s="3" t="s">
        <v>306</v>
      </c>
      <c r="J96" s="3" t="s">
        <v>250</v>
      </c>
      <c r="K96" s="3">
        <v>0</v>
      </c>
      <c r="L96" s="3">
        <v>5</v>
      </c>
      <c r="M96" s="3">
        <v>3</v>
      </c>
      <c r="N96" s="3"/>
      <c r="O96" s="3"/>
      <c r="P96" s="3" t="s">
        <v>2023</v>
      </c>
      <c r="Q96" s="3"/>
      <c r="R96" s="3" t="b">
        <v>1</v>
      </c>
      <c r="S96" s="3" t="b">
        <v>1</v>
      </c>
      <c r="T96" s="3" t="b">
        <v>0</v>
      </c>
      <c r="U96" s="3" t="b">
        <v>1</v>
      </c>
      <c r="V96" s="3" t="b">
        <v>1</v>
      </c>
      <c r="W96" s="3" t="b">
        <v>0</v>
      </c>
      <c r="X96" s="3" t="b">
        <v>0</v>
      </c>
      <c r="Y96" s="3" t="b">
        <v>1</v>
      </c>
      <c r="Z96" s="3" t="b">
        <v>0</v>
      </c>
      <c r="AA96" s="3" t="b">
        <v>0</v>
      </c>
      <c r="AB96" s="3" t="b">
        <v>1</v>
      </c>
      <c r="AC96"/>
    </row>
    <row r="97" spans="1:29" x14ac:dyDescent="0.25">
      <c r="A97" s="3" t="s">
        <v>3</v>
      </c>
      <c r="B97" s="3" t="s">
        <v>16</v>
      </c>
      <c r="C97" s="3" t="s">
        <v>519</v>
      </c>
      <c r="D97" s="3" t="s">
        <v>520</v>
      </c>
      <c r="E97" s="3" t="s">
        <v>51</v>
      </c>
      <c r="F97" s="3" t="s">
        <v>52</v>
      </c>
      <c r="G97" s="3">
        <v>37</v>
      </c>
      <c r="H97" s="3" t="s">
        <v>235</v>
      </c>
      <c r="I97" s="3" t="s">
        <v>306</v>
      </c>
      <c r="J97" s="3" t="s">
        <v>250</v>
      </c>
      <c r="K97" s="3">
        <v>0.25</v>
      </c>
      <c r="L97" s="3">
        <v>7</v>
      </c>
      <c r="M97" s="3">
        <v>3</v>
      </c>
      <c r="N97" s="3"/>
      <c r="O97" s="3"/>
      <c r="P97" s="3" t="s">
        <v>2020</v>
      </c>
      <c r="Q97" s="3"/>
      <c r="R97" s="3" t="b">
        <v>1</v>
      </c>
      <c r="S97" s="3" t="b">
        <v>1</v>
      </c>
      <c r="T97" s="3" t="b">
        <v>0</v>
      </c>
      <c r="U97" s="3" t="b">
        <v>0</v>
      </c>
      <c r="V97" s="3" t="b">
        <v>1</v>
      </c>
      <c r="W97" s="3" t="b">
        <v>0</v>
      </c>
      <c r="X97" s="3" t="b">
        <v>0</v>
      </c>
      <c r="Y97" s="3" t="b">
        <v>0</v>
      </c>
      <c r="Z97" s="3" t="b">
        <v>0</v>
      </c>
      <c r="AA97" s="3" t="b">
        <v>1</v>
      </c>
      <c r="AB97" s="3" t="b">
        <v>1</v>
      </c>
      <c r="AC97"/>
    </row>
    <row r="98" spans="1:29" x14ac:dyDescent="0.25">
      <c r="A98" s="3" t="s">
        <v>0</v>
      </c>
      <c r="B98" s="3" t="s">
        <v>13</v>
      </c>
      <c r="C98" s="3" t="s">
        <v>134</v>
      </c>
      <c r="D98" s="3" t="s">
        <v>135</v>
      </c>
      <c r="E98" s="3" t="s">
        <v>51</v>
      </c>
      <c r="F98" s="3" t="s">
        <v>52</v>
      </c>
      <c r="G98" s="3">
        <v>17</v>
      </c>
      <c r="H98" s="3" t="s">
        <v>53</v>
      </c>
      <c r="I98" s="3" t="s">
        <v>306</v>
      </c>
      <c r="J98" s="3" t="s">
        <v>54</v>
      </c>
      <c r="K98" s="3">
        <v>0.25</v>
      </c>
      <c r="L98" s="3">
        <v>15</v>
      </c>
      <c r="M98" s="3">
        <v>5</v>
      </c>
      <c r="N98" s="3">
        <v>2</v>
      </c>
      <c r="O98" s="3"/>
      <c r="P98" s="3" t="s">
        <v>2017</v>
      </c>
      <c r="Q98" s="3"/>
      <c r="R98" s="3" t="b">
        <v>1</v>
      </c>
      <c r="S98" s="3" t="b">
        <v>1</v>
      </c>
      <c r="T98" s="3" t="b">
        <v>0</v>
      </c>
      <c r="U98" s="3" t="b">
        <v>1</v>
      </c>
      <c r="V98" s="3" t="b">
        <v>1</v>
      </c>
      <c r="W98" s="3" t="b">
        <v>1</v>
      </c>
      <c r="X98" s="3" t="b">
        <v>1</v>
      </c>
      <c r="Y98" s="3" t="b">
        <v>1</v>
      </c>
      <c r="Z98" s="3" t="b">
        <v>0</v>
      </c>
      <c r="AA98" s="3" t="b">
        <v>1</v>
      </c>
      <c r="AB98" s="3" t="b">
        <v>1</v>
      </c>
      <c r="AC98"/>
    </row>
    <row r="99" spans="1:29" x14ac:dyDescent="0.25">
      <c r="A99" s="3" t="s">
        <v>3</v>
      </c>
      <c r="B99" s="3" t="s">
        <v>15</v>
      </c>
      <c r="C99" s="3" t="s">
        <v>513</v>
      </c>
      <c r="D99" s="3" t="s">
        <v>514</v>
      </c>
      <c r="E99" s="3" t="s">
        <v>51</v>
      </c>
      <c r="F99" s="3" t="s">
        <v>78</v>
      </c>
      <c r="G99" s="3">
        <v>218</v>
      </c>
      <c r="H99" s="3" t="s">
        <v>250</v>
      </c>
      <c r="I99" s="3" t="s">
        <v>306</v>
      </c>
      <c r="J99" s="3" t="s">
        <v>54</v>
      </c>
      <c r="K99" s="3">
        <v>0</v>
      </c>
      <c r="L99" s="3"/>
      <c r="M99" s="3"/>
      <c r="N99" s="3"/>
      <c r="O99" s="3"/>
      <c r="P99" s="3" t="s">
        <v>2017</v>
      </c>
      <c r="Q99" s="3"/>
      <c r="R99" s="3" t="b">
        <v>1</v>
      </c>
      <c r="S99" s="3" t="b">
        <v>1</v>
      </c>
      <c r="T99" s="3" t="b">
        <v>0</v>
      </c>
      <c r="U99" s="3" t="b">
        <v>1</v>
      </c>
      <c r="V99" s="3" t="b">
        <v>0</v>
      </c>
      <c r="W99" s="3" t="b">
        <v>1</v>
      </c>
      <c r="X99" s="3" t="b">
        <v>0</v>
      </c>
      <c r="Y99" s="3" t="b">
        <v>1</v>
      </c>
      <c r="Z99" s="3" t="b">
        <v>0</v>
      </c>
      <c r="AA99" s="3" t="b">
        <v>1</v>
      </c>
      <c r="AB99" s="3" t="b">
        <v>1</v>
      </c>
      <c r="AC99"/>
    </row>
    <row r="100" spans="1:29" x14ac:dyDescent="0.25">
      <c r="A100" s="3" t="s">
        <v>0</v>
      </c>
      <c r="B100" s="3" t="s">
        <v>9</v>
      </c>
      <c r="C100" s="3" t="s">
        <v>88</v>
      </c>
      <c r="D100" s="3" t="s">
        <v>89</v>
      </c>
      <c r="E100" s="3" t="s">
        <v>51</v>
      </c>
      <c r="F100" s="3" t="s">
        <v>78</v>
      </c>
      <c r="G100" s="3">
        <v>372</v>
      </c>
      <c r="H100" s="3" t="s">
        <v>53</v>
      </c>
      <c r="I100" s="3" t="s">
        <v>306</v>
      </c>
      <c r="J100" s="3" t="s">
        <v>54</v>
      </c>
      <c r="K100" s="3">
        <v>1</v>
      </c>
      <c r="L100" s="3">
        <v>5</v>
      </c>
      <c r="M100" s="3"/>
      <c r="N100" s="3"/>
      <c r="O100" s="3"/>
      <c r="P100" s="3" t="s">
        <v>2018</v>
      </c>
      <c r="Q100" s="3"/>
      <c r="R100" s="3" t="b">
        <v>0</v>
      </c>
      <c r="S100" s="3" t="b">
        <v>1</v>
      </c>
      <c r="T100" s="3" t="b">
        <v>0</v>
      </c>
      <c r="U100" s="3" t="b">
        <v>0</v>
      </c>
      <c r="V100" s="3" t="b">
        <v>1</v>
      </c>
      <c r="W100" s="3" t="b">
        <v>1</v>
      </c>
      <c r="X100" s="3" t="b">
        <v>1</v>
      </c>
      <c r="Y100" s="3" t="b">
        <v>0</v>
      </c>
      <c r="Z100" s="3" t="b">
        <v>1</v>
      </c>
      <c r="AA100" s="3" t="b">
        <v>0</v>
      </c>
      <c r="AB100" s="3" t="b">
        <v>1</v>
      </c>
      <c r="AC100"/>
    </row>
    <row r="101" spans="1:29" x14ac:dyDescent="0.25">
      <c r="A101" s="3" t="s">
        <v>3</v>
      </c>
      <c r="B101" s="3" t="s">
        <v>15</v>
      </c>
      <c r="C101" s="3" t="s">
        <v>507</v>
      </c>
      <c r="D101" s="3" t="s">
        <v>508</v>
      </c>
      <c r="E101" s="3" t="s">
        <v>51</v>
      </c>
      <c r="F101" s="3" t="s">
        <v>78</v>
      </c>
      <c r="G101" s="3">
        <v>49</v>
      </c>
      <c r="H101" s="3" t="s">
        <v>53</v>
      </c>
      <c r="I101" s="3" t="s">
        <v>306</v>
      </c>
      <c r="J101" s="3" t="s">
        <v>54</v>
      </c>
      <c r="K101" s="3">
        <v>0</v>
      </c>
      <c r="L101" s="3"/>
      <c r="M101" s="3"/>
      <c r="N101" s="3"/>
      <c r="O101" s="3"/>
      <c r="P101" s="3" t="s">
        <v>2017</v>
      </c>
      <c r="Q101" s="3"/>
      <c r="R101" s="3" t="b">
        <v>1</v>
      </c>
      <c r="S101" s="3" t="b">
        <v>1</v>
      </c>
      <c r="T101" s="3" t="b">
        <v>0</v>
      </c>
      <c r="U101" s="3" t="b">
        <v>1</v>
      </c>
      <c r="V101" s="3" t="b">
        <v>0</v>
      </c>
      <c r="W101" s="3" t="b">
        <v>0</v>
      </c>
      <c r="X101" s="3" t="b">
        <v>0</v>
      </c>
      <c r="Y101" s="3" t="b">
        <v>0</v>
      </c>
      <c r="Z101" s="3" t="b">
        <v>0</v>
      </c>
      <c r="AA101" s="3" t="b">
        <v>0</v>
      </c>
      <c r="AB101" s="3" t="b">
        <v>0</v>
      </c>
      <c r="AC101"/>
    </row>
    <row r="102" spans="1:29" x14ac:dyDescent="0.25">
      <c r="A102" s="3" t="s">
        <v>0</v>
      </c>
      <c r="B102" s="3" t="s">
        <v>4</v>
      </c>
      <c r="C102" s="3" t="s">
        <v>216</v>
      </c>
      <c r="D102" s="3" t="s">
        <v>217</v>
      </c>
      <c r="E102" s="3" t="s">
        <v>51</v>
      </c>
      <c r="F102" s="3" t="s">
        <v>78</v>
      </c>
      <c r="G102" s="3">
        <v>21</v>
      </c>
      <c r="H102" s="3" t="s">
        <v>53</v>
      </c>
      <c r="I102" s="3" t="s">
        <v>306</v>
      </c>
      <c r="J102" s="3" t="s">
        <v>250</v>
      </c>
      <c r="K102" s="3">
        <v>1</v>
      </c>
      <c r="L102" s="3"/>
      <c r="M102" s="3">
        <v>15</v>
      </c>
      <c r="N102" s="3"/>
      <c r="O102" s="3"/>
      <c r="P102" s="3" t="s">
        <v>2017</v>
      </c>
      <c r="Q102" s="3"/>
      <c r="R102" s="3" t="b">
        <v>0</v>
      </c>
      <c r="S102" s="3" t="b">
        <v>0</v>
      </c>
      <c r="T102" s="3" t="b">
        <v>0</v>
      </c>
      <c r="U102" s="3" t="b">
        <v>1</v>
      </c>
      <c r="V102" s="3" t="b">
        <v>1</v>
      </c>
      <c r="W102" s="3" t="b">
        <v>1</v>
      </c>
      <c r="X102" s="3" t="b">
        <v>0</v>
      </c>
      <c r="Y102" s="3" t="b">
        <v>1</v>
      </c>
      <c r="Z102" s="3" t="b">
        <v>0</v>
      </c>
      <c r="AA102" s="3" t="b">
        <v>0</v>
      </c>
      <c r="AB102" s="3" t="b">
        <v>0</v>
      </c>
      <c r="AC102"/>
    </row>
    <row r="103" spans="1:29" x14ac:dyDescent="0.25">
      <c r="A103" s="3" t="s">
        <v>0</v>
      </c>
      <c r="B103" s="3" t="s">
        <v>7</v>
      </c>
      <c r="C103" s="3" t="s">
        <v>96</v>
      </c>
      <c r="D103" s="3" t="s">
        <v>97</v>
      </c>
      <c r="E103" s="3" t="s">
        <v>51</v>
      </c>
      <c r="F103" s="3" t="s">
        <v>85</v>
      </c>
      <c r="G103" s="3">
        <v>12</v>
      </c>
      <c r="H103" s="3" t="s">
        <v>53</v>
      </c>
      <c r="I103" s="3" t="s">
        <v>306</v>
      </c>
      <c r="J103" s="3" t="s">
        <v>54</v>
      </c>
      <c r="K103" s="3">
        <v>2</v>
      </c>
      <c r="L103" s="3"/>
      <c r="M103" s="3">
        <v>15</v>
      </c>
      <c r="N103" s="3"/>
      <c r="O103" s="3"/>
      <c r="P103" s="3" t="s">
        <v>2022</v>
      </c>
      <c r="Q103" s="3"/>
      <c r="R103" s="3" t="b">
        <v>0</v>
      </c>
      <c r="S103" s="3" t="b">
        <v>0</v>
      </c>
      <c r="T103" s="3" t="b">
        <v>0</v>
      </c>
      <c r="U103" s="3" t="b">
        <v>0</v>
      </c>
      <c r="V103" s="3" t="b">
        <v>0</v>
      </c>
      <c r="W103" s="3" t="b">
        <v>0</v>
      </c>
      <c r="X103" s="3" t="b">
        <v>1</v>
      </c>
      <c r="Y103" s="3" t="b">
        <v>0</v>
      </c>
      <c r="Z103" s="3" t="b">
        <v>0</v>
      </c>
      <c r="AA103" s="3" t="b">
        <v>0</v>
      </c>
      <c r="AB103" s="3" t="b">
        <v>1</v>
      </c>
      <c r="AC103"/>
    </row>
    <row r="104" spans="1:29" x14ac:dyDescent="0.25">
      <c r="A104" s="3" t="s">
        <v>0</v>
      </c>
      <c r="B104" s="3" t="s">
        <v>7</v>
      </c>
      <c r="C104" s="3" t="s">
        <v>457</v>
      </c>
      <c r="D104" s="3" t="s">
        <v>458</v>
      </c>
      <c r="E104" s="3" t="s">
        <v>51</v>
      </c>
      <c r="F104" s="3" t="s">
        <v>52</v>
      </c>
      <c r="G104" s="3">
        <v>25</v>
      </c>
      <c r="H104" s="3" t="s">
        <v>53</v>
      </c>
      <c r="I104" s="3" t="s">
        <v>306</v>
      </c>
      <c r="J104" s="3" t="s">
        <v>250</v>
      </c>
      <c r="K104" s="3">
        <v>3</v>
      </c>
      <c r="L104" s="3">
        <v>1</v>
      </c>
      <c r="M104" s="3">
        <v>15</v>
      </c>
      <c r="N104" s="3"/>
      <c r="O104" s="3"/>
      <c r="P104" s="3" t="s">
        <v>2016</v>
      </c>
      <c r="Q104" s="3"/>
      <c r="R104" s="3" t="b">
        <v>0</v>
      </c>
      <c r="S104" s="3" t="b">
        <v>0</v>
      </c>
      <c r="T104" s="3" t="b">
        <v>1</v>
      </c>
      <c r="U104" s="3" t="b">
        <v>1</v>
      </c>
      <c r="V104" s="3" t="b">
        <v>0</v>
      </c>
      <c r="W104" s="3" t="b">
        <v>1</v>
      </c>
      <c r="X104" s="3" t="b">
        <v>0</v>
      </c>
      <c r="Y104" s="3" t="b">
        <v>0</v>
      </c>
      <c r="Z104" s="3" t="b">
        <v>0</v>
      </c>
      <c r="AA104" s="3" t="b">
        <v>0</v>
      </c>
      <c r="AB104" s="3" t="b">
        <v>0</v>
      </c>
      <c r="AC104"/>
    </row>
    <row r="105" spans="1:29" x14ac:dyDescent="0.25">
      <c r="A105" s="3" t="s">
        <v>0</v>
      </c>
      <c r="B105" s="3" t="s">
        <v>8</v>
      </c>
      <c r="C105" s="3" t="s">
        <v>74</v>
      </c>
      <c r="D105" s="3" t="s">
        <v>75</v>
      </c>
      <c r="E105" s="3" t="s">
        <v>51</v>
      </c>
      <c r="F105" s="3" t="s">
        <v>52</v>
      </c>
      <c r="G105" s="3">
        <v>207</v>
      </c>
      <c r="H105" s="3" t="s">
        <v>53</v>
      </c>
      <c r="I105" s="3" t="s">
        <v>306</v>
      </c>
      <c r="J105" s="3" t="s">
        <v>54</v>
      </c>
      <c r="K105" s="3">
        <v>0</v>
      </c>
      <c r="L105" s="3">
        <v>5</v>
      </c>
      <c r="M105" s="3"/>
      <c r="N105" s="3"/>
      <c r="O105" s="3"/>
      <c r="P105" s="3" t="s">
        <v>2016</v>
      </c>
      <c r="Q105" s="3"/>
      <c r="R105" s="3" t="b">
        <v>0</v>
      </c>
      <c r="S105" s="3" t="b">
        <v>1</v>
      </c>
      <c r="T105" s="3" t="b">
        <v>0</v>
      </c>
      <c r="U105" s="3" t="b">
        <v>0</v>
      </c>
      <c r="V105" s="3" t="b">
        <v>1</v>
      </c>
      <c r="W105" s="3" t="b">
        <v>1</v>
      </c>
      <c r="X105" s="3" t="b">
        <v>1</v>
      </c>
      <c r="Y105" s="3" t="b">
        <v>0</v>
      </c>
      <c r="Z105" s="3" t="b">
        <v>0</v>
      </c>
      <c r="AA105" s="3" t="b">
        <v>1</v>
      </c>
      <c r="AB105" s="3" t="b">
        <v>0</v>
      </c>
      <c r="AC105"/>
    </row>
    <row r="106" spans="1:29" x14ac:dyDescent="0.25">
      <c r="A106" s="3" t="s">
        <v>3</v>
      </c>
      <c r="B106" s="3" t="s">
        <v>15</v>
      </c>
      <c r="C106" s="3" t="s">
        <v>181</v>
      </c>
      <c r="D106" s="3" t="s">
        <v>182</v>
      </c>
      <c r="E106" s="3" t="s">
        <v>51</v>
      </c>
      <c r="F106" s="3" t="s">
        <v>52</v>
      </c>
      <c r="G106" s="3">
        <v>31</v>
      </c>
      <c r="H106" s="3" t="s">
        <v>53</v>
      </c>
      <c r="I106" s="3" t="s">
        <v>306</v>
      </c>
      <c r="J106" s="3" t="s">
        <v>54</v>
      </c>
      <c r="K106" s="3">
        <v>0</v>
      </c>
      <c r="L106" s="3"/>
      <c r="M106" s="3"/>
      <c r="N106" s="3"/>
      <c r="O106" s="3"/>
      <c r="P106" s="3" t="s">
        <v>2016</v>
      </c>
      <c r="Q106" s="3"/>
      <c r="R106" s="3" t="b">
        <v>1</v>
      </c>
      <c r="S106" s="3" t="b">
        <v>1</v>
      </c>
      <c r="T106" s="3" t="b">
        <v>1</v>
      </c>
      <c r="U106" s="3" t="b">
        <v>1</v>
      </c>
      <c r="V106" s="3" t="b">
        <v>1</v>
      </c>
      <c r="W106" s="3" t="b">
        <v>1</v>
      </c>
      <c r="X106" s="3" t="b">
        <v>1</v>
      </c>
      <c r="Y106" s="3" t="b">
        <v>0</v>
      </c>
      <c r="Z106" s="3" t="b">
        <v>1</v>
      </c>
      <c r="AA106" s="3" t="b">
        <v>1</v>
      </c>
      <c r="AB106" s="3" t="b">
        <v>1</v>
      </c>
      <c r="AC106"/>
    </row>
    <row r="107" spans="1:29" x14ac:dyDescent="0.25">
      <c r="A107" s="3" t="s">
        <v>3</v>
      </c>
      <c r="B107" s="3" t="s">
        <v>17</v>
      </c>
      <c r="C107" s="3" t="s">
        <v>483</v>
      </c>
      <c r="D107" s="3" t="s">
        <v>484</v>
      </c>
      <c r="E107" s="3" t="s">
        <v>51</v>
      </c>
      <c r="F107" s="3" t="s">
        <v>52</v>
      </c>
      <c r="G107" s="3">
        <v>56</v>
      </c>
      <c r="H107" s="3" t="s">
        <v>53</v>
      </c>
      <c r="I107" s="3" t="s">
        <v>306</v>
      </c>
      <c r="J107" s="3" t="s">
        <v>250</v>
      </c>
      <c r="K107" s="3">
        <v>0.5</v>
      </c>
      <c r="L107" s="3">
        <v>20</v>
      </c>
      <c r="M107" s="3">
        <v>5</v>
      </c>
      <c r="N107" s="3">
        <v>5</v>
      </c>
      <c r="O107" s="3"/>
      <c r="P107" s="3" t="s">
        <v>2022</v>
      </c>
      <c r="Q107" s="3"/>
      <c r="R107" s="3" t="b">
        <v>1</v>
      </c>
      <c r="S107" s="3" t="b">
        <v>1</v>
      </c>
      <c r="T107" s="3" t="b">
        <v>0</v>
      </c>
      <c r="U107" s="3" t="b">
        <v>1</v>
      </c>
      <c r="V107" s="3" t="b">
        <v>1</v>
      </c>
      <c r="W107" s="3" t="b">
        <v>1</v>
      </c>
      <c r="X107" s="3" t="b">
        <v>1</v>
      </c>
      <c r="Y107" s="3" t="b">
        <v>1</v>
      </c>
      <c r="Z107" s="3" t="b">
        <v>1</v>
      </c>
      <c r="AA107" s="3" t="b">
        <v>1</v>
      </c>
      <c r="AB107" s="3" t="b">
        <v>1</v>
      </c>
      <c r="AC107"/>
    </row>
    <row r="108" spans="1:29" x14ac:dyDescent="0.25">
      <c r="A108" s="3" t="s">
        <v>0</v>
      </c>
      <c r="B108" s="3" t="s">
        <v>12</v>
      </c>
      <c r="C108" s="3" t="s">
        <v>449</v>
      </c>
      <c r="D108" s="3" t="s">
        <v>450</v>
      </c>
      <c r="E108" s="3" t="s">
        <v>51</v>
      </c>
      <c r="F108" s="3" t="s">
        <v>52</v>
      </c>
      <c r="G108" s="3">
        <v>12</v>
      </c>
      <c r="H108" s="3" t="s">
        <v>53</v>
      </c>
      <c r="I108" s="3" t="s">
        <v>306</v>
      </c>
      <c r="J108" s="3" t="s">
        <v>250</v>
      </c>
      <c r="K108" s="3">
        <v>0</v>
      </c>
      <c r="L108" s="3">
        <v>15</v>
      </c>
      <c r="M108" s="3">
        <v>4</v>
      </c>
      <c r="N108" s="3">
        <v>3</v>
      </c>
      <c r="O108" s="3"/>
      <c r="P108" s="3" t="s">
        <v>2022</v>
      </c>
      <c r="Q108" s="3"/>
      <c r="R108" s="3" t="b">
        <v>1</v>
      </c>
      <c r="S108" s="3" t="b">
        <v>1</v>
      </c>
      <c r="T108" s="3" t="b">
        <v>0</v>
      </c>
      <c r="U108" s="3" t="b">
        <v>1</v>
      </c>
      <c r="V108" s="3" t="b">
        <v>1</v>
      </c>
      <c r="W108" s="3" t="b">
        <v>1</v>
      </c>
      <c r="X108" s="3" t="b">
        <v>0</v>
      </c>
      <c r="Y108" s="3" t="b">
        <v>1</v>
      </c>
      <c r="Z108" s="3" t="b">
        <v>1</v>
      </c>
      <c r="AA108" s="3" t="b">
        <v>1</v>
      </c>
      <c r="AB108" s="3" t="b">
        <v>1</v>
      </c>
      <c r="AC108"/>
    </row>
    <row r="109" spans="1:29" x14ac:dyDescent="0.25">
      <c r="A109" s="3" t="s">
        <v>3</v>
      </c>
      <c r="B109" s="3" t="s">
        <v>14</v>
      </c>
      <c r="C109" s="3" t="s">
        <v>493</v>
      </c>
      <c r="D109" s="3" t="s">
        <v>494</v>
      </c>
      <c r="E109" s="3" t="s">
        <v>51</v>
      </c>
      <c r="F109" s="3" t="s">
        <v>52</v>
      </c>
      <c r="G109" s="3">
        <v>38</v>
      </c>
      <c r="H109" s="3" t="s">
        <v>53</v>
      </c>
      <c r="I109" s="3" t="s">
        <v>306</v>
      </c>
      <c r="J109" s="3" t="s">
        <v>250</v>
      </c>
      <c r="K109" s="3">
        <v>5.000000074505806E-2</v>
      </c>
      <c r="L109" s="3"/>
      <c r="M109" s="3"/>
      <c r="N109" s="3">
        <v>15</v>
      </c>
      <c r="O109" s="3"/>
      <c r="P109" s="3" t="s">
        <v>2016</v>
      </c>
      <c r="Q109" s="3"/>
      <c r="R109" s="3" t="b">
        <v>1</v>
      </c>
      <c r="S109" s="3" t="b">
        <v>1</v>
      </c>
      <c r="T109" s="3" t="b">
        <v>1</v>
      </c>
      <c r="U109" s="3" t="b">
        <v>1</v>
      </c>
      <c r="V109" s="3" t="b">
        <v>1</v>
      </c>
      <c r="W109" s="3" t="b">
        <v>1</v>
      </c>
      <c r="X109" s="3" t="b">
        <v>1</v>
      </c>
      <c r="Y109" s="3" t="b">
        <v>1</v>
      </c>
      <c r="Z109" s="3" t="b">
        <v>1</v>
      </c>
      <c r="AA109" s="3" t="b">
        <v>1</v>
      </c>
      <c r="AB109" s="3" t="b">
        <v>1</v>
      </c>
      <c r="AC109"/>
    </row>
    <row r="110" spans="1:29" x14ac:dyDescent="0.25">
      <c r="A110" s="3" t="s">
        <v>0</v>
      </c>
      <c r="B110" s="3" t="s">
        <v>8</v>
      </c>
      <c r="C110" s="3" t="s">
        <v>163</v>
      </c>
      <c r="D110" s="3" t="s">
        <v>164</v>
      </c>
      <c r="E110" s="3" t="s">
        <v>162</v>
      </c>
      <c r="F110" s="3" t="s">
        <v>85</v>
      </c>
      <c r="G110" s="3">
        <v>677</v>
      </c>
      <c r="H110" s="3" t="s">
        <v>53</v>
      </c>
      <c r="I110" s="3" t="s">
        <v>306</v>
      </c>
      <c r="J110" s="3" t="s">
        <v>54</v>
      </c>
      <c r="K110" s="3">
        <v>0</v>
      </c>
      <c r="L110" s="3"/>
      <c r="M110" s="3"/>
      <c r="N110" s="3"/>
      <c r="O110" s="3"/>
      <c r="P110" s="3" t="s">
        <v>2018</v>
      </c>
      <c r="Q110" s="3"/>
      <c r="R110" s="3" t="b">
        <v>0</v>
      </c>
      <c r="S110" s="3" t="b">
        <v>1</v>
      </c>
      <c r="T110" s="3" t="b">
        <v>0</v>
      </c>
      <c r="U110" s="3" t="b">
        <v>1</v>
      </c>
      <c r="V110" s="3" t="b">
        <v>1</v>
      </c>
      <c r="W110" s="3" t="b">
        <v>1</v>
      </c>
      <c r="X110" s="3" t="b">
        <v>1</v>
      </c>
      <c r="Y110" s="3" t="b">
        <v>1</v>
      </c>
      <c r="Z110" s="3" t="b">
        <v>1</v>
      </c>
      <c r="AA110" s="3" t="b">
        <v>1</v>
      </c>
      <c r="AB110" s="3" t="b">
        <v>1</v>
      </c>
      <c r="AC110"/>
    </row>
    <row r="111" spans="1:29" x14ac:dyDescent="0.25">
      <c r="A111" s="3" t="s">
        <v>0</v>
      </c>
      <c r="B111" s="3" t="s">
        <v>7</v>
      </c>
      <c r="C111" s="3" t="s">
        <v>167</v>
      </c>
      <c r="D111" s="3" t="s">
        <v>168</v>
      </c>
      <c r="E111" s="3" t="s">
        <v>51</v>
      </c>
      <c r="F111" s="3" t="s">
        <v>52</v>
      </c>
      <c r="G111" s="3">
        <v>274</v>
      </c>
      <c r="H111" s="3" t="s">
        <v>53</v>
      </c>
      <c r="I111" s="3" t="s">
        <v>306</v>
      </c>
      <c r="J111" s="3" t="s">
        <v>54</v>
      </c>
      <c r="K111" s="3">
        <v>0</v>
      </c>
      <c r="L111" s="3"/>
      <c r="M111" s="3"/>
      <c r="N111" s="3"/>
      <c r="O111" s="3"/>
      <c r="P111" s="3" t="s">
        <v>2021</v>
      </c>
      <c r="Q111" s="3"/>
      <c r="R111" s="3" t="b">
        <v>0</v>
      </c>
      <c r="S111" s="3" t="b">
        <v>0</v>
      </c>
      <c r="T111" s="3" t="b">
        <v>1</v>
      </c>
      <c r="U111" s="3" t="b">
        <v>1</v>
      </c>
      <c r="V111" s="3" t="b">
        <v>1</v>
      </c>
      <c r="W111" s="3" t="b">
        <v>1</v>
      </c>
      <c r="X111" s="3" t="b">
        <v>1</v>
      </c>
      <c r="Y111" s="3" t="b">
        <v>0</v>
      </c>
      <c r="Z111" s="3" t="b">
        <v>1</v>
      </c>
      <c r="AA111" s="3" t="b">
        <v>1</v>
      </c>
      <c r="AB111" s="3" t="b">
        <v>1</v>
      </c>
      <c r="AC111"/>
    </row>
    <row r="112" spans="1:29" x14ac:dyDescent="0.25">
      <c r="A112" s="3" t="s">
        <v>0</v>
      </c>
      <c r="B112" s="3" t="s">
        <v>4</v>
      </c>
      <c r="C112" s="3" t="s">
        <v>112</v>
      </c>
      <c r="D112" s="3" t="s">
        <v>113</v>
      </c>
      <c r="E112" s="3" t="s">
        <v>51</v>
      </c>
      <c r="F112" s="3" t="s">
        <v>52</v>
      </c>
      <c r="G112" s="3">
        <v>44</v>
      </c>
      <c r="H112" s="3" t="s">
        <v>53</v>
      </c>
      <c r="I112" s="3" t="s">
        <v>306</v>
      </c>
      <c r="J112" s="3" t="s">
        <v>54</v>
      </c>
      <c r="K112" s="3">
        <v>0</v>
      </c>
      <c r="L112" s="3"/>
      <c r="M112" s="3"/>
      <c r="N112" s="3"/>
      <c r="O112" s="3"/>
      <c r="P112" s="3" t="s">
        <v>2017</v>
      </c>
      <c r="Q112" s="3"/>
      <c r="R112" s="3" t="b">
        <v>1</v>
      </c>
      <c r="S112" s="3" t="b">
        <v>1</v>
      </c>
      <c r="T112" s="3" t="b">
        <v>1</v>
      </c>
      <c r="U112" s="3" t="b">
        <v>1</v>
      </c>
      <c r="V112" s="3" t="b">
        <v>1</v>
      </c>
      <c r="W112" s="3" t="b">
        <v>1</v>
      </c>
      <c r="X112" s="3" t="b">
        <v>1</v>
      </c>
      <c r="Y112" s="3" t="b">
        <v>1</v>
      </c>
      <c r="Z112" s="3" t="b">
        <v>1</v>
      </c>
      <c r="AA112" s="3" t="b">
        <v>1</v>
      </c>
      <c r="AB112" s="3" t="b">
        <v>1</v>
      </c>
      <c r="AC112"/>
    </row>
    <row r="113" spans="1:29" x14ac:dyDescent="0.25">
      <c r="A113" s="3" t="s">
        <v>0</v>
      </c>
      <c r="B113" s="3" t="s">
        <v>7</v>
      </c>
      <c r="C113" s="3" t="s">
        <v>63</v>
      </c>
      <c r="D113" s="3" t="s">
        <v>64</v>
      </c>
      <c r="E113" s="3" t="s">
        <v>51</v>
      </c>
      <c r="F113" s="3" t="s">
        <v>52</v>
      </c>
      <c r="G113" s="3">
        <v>43</v>
      </c>
      <c r="H113" s="3" t="s">
        <v>53</v>
      </c>
      <c r="I113" s="3" t="s">
        <v>306</v>
      </c>
      <c r="J113" s="3" t="s">
        <v>54</v>
      </c>
      <c r="K113" s="3">
        <v>1</v>
      </c>
      <c r="L113" s="3">
        <v>15</v>
      </c>
      <c r="M113" s="3"/>
      <c r="N113" s="3"/>
      <c r="O113" s="3"/>
      <c r="P113" s="3" t="s">
        <v>2016</v>
      </c>
      <c r="Q113" s="3"/>
      <c r="R113" s="3" t="b">
        <v>0</v>
      </c>
      <c r="S113" s="3" t="b">
        <v>1</v>
      </c>
      <c r="T113" s="3" t="b">
        <v>1</v>
      </c>
      <c r="U113" s="3" t="b">
        <v>0</v>
      </c>
      <c r="V113" s="3" t="b">
        <v>1</v>
      </c>
      <c r="W113" s="3" t="b">
        <v>1</v>
      </c>
      <c r="X113" s="3" t="b">
        <v>1</v>
      </c>
      <c r="Y113" s="3" t="b">
        <v>1</v>
      </c>
      <c r="Z113" s="3" t="b">
        <v>1</v>
      </c>
      <c r="AA113" s="3" t="b">
        <v>1</v>
      </c>
      <c r="AB113" s="3" t="b">
        <v>1</v>
      </c>
      <c r="AC113"/>
    </row>
    <row r="114" spans="1:29" x14ac:dyDescent="0.25">
      <c r="A114" s="3" t="s">
        <v>3</v>
      </c>
      <c r="B114" s="3" t="s">
        <v>14</v>
      </c>
      <c r="C114" s="3" t="s">
        <v>179</v>
      </c>
      <c r="D114" s="3" t="s">
        <v>180</v>
      </c>
      <c r="E114" s="3" t="s">
        <v>51</v>
      </c>
      <c r="F114" s="3" t="s">
        <v>52</v>
      </c>
      <c r="G114" s="3">
        <v>48</v>
      </c>
      <c r="H114" s="3" t="s">
        <v>53</v>
      </c>
      <c r="I114" s="3" t="s">
        <v>306</v>
      </c>
      <c r="J114" s="3" t="s">
        <v>54</v>
      </c>
      <c r="K114" s="3">
        <v>0</v>
      </c>
      <c r="L114" s="3"/>
      <c r="M114" s="3"/>
      <c r="N114" s="3"/>
      <c r="O114" s="3"/>
      <c r="P114" s="3" t="s">
        <v>2018</v>
      </c>
      <c r="Q114" s="3"/>
      <c r="R114" s="3" t="b">
        <v>1</v>
      </c>
      <c r="S114" s="3" t="b">
        <v>1</v>
      </c>
      <c r="T114" s="3" t="b">
        <v>1</v>
      </c>
      <c r="U114" s="3" t="b">
        <v>1</v>
      </c>
      <c r="V114" s="3" t="b">
        <v>0</v>
      </c>
      <c r="W114" s="3" t="b">
        <v>1</v>
      </c>
      <c r="X114" s="3" t="b">
        <v>0</v>
      </c>
      <c r="Y114" s="3" t="b">
        <v>1</v>
      </c>
      <c r="Z114" s="3" t="b">
        <v>1</v>
      </c>
      <c r="AA114" s="3" t="b">
        <v>0</v>
      </c>
      <c r="AB114" s="3" t="b">
        <v>0</v>
      </c>
      <c r="AC114"/>
    </row>
    <row r="115" spans="1:29" x14ac:dyDescent="0.25">
      <c r="A115" s="3" t="s">
        <v>3</v>
      </c>
      <c r="B115" s="3" t="s">
        <v>14</v>
      </c>
      <c r="C115" s="3" t="s">
        <v>489</v>
      </c>
      <c r="D115" s="3" t="s">
        <v>490</v>
      </c>
      <c r="E115" s="3" t="s">
        <v>51</v>
      </c>
      <c r="F115" s="3" t="s">
        <v>52</v>
      </c>
      <c r="G115" s="3">
        <v>70</v>
      </c>
      <c r="H115" s="3" t="s">
        <v>53</v>
      </c>
      <c r="I115" s="3" t="s">
        <v>306</v>
      </c>
      <c r="J115" s="3" t="s">
        <v>250</v>
      </c>
      <c r="K115" s="3">
        <v>2</v>
      </c>
      <c r="L115" s="3"/>
      <c r="M115" s="3">
        <v>20</v>
      </c>
      <c r="N115" s="3"/>
      <c r="O115" s="3"/>
      <c r="P115" s="3" t="s">
        <v>2016</v>
      </c>
      <c r="Q115" s="3"/>
      <c r="R115" s="3" t="b">
        <v>1</v>
      </c>
      <c r="S115" s="3" t="b">
        <v>1</v>
      </c>
      <c r="T115" s="3" t="b">
        <v>0</v>
      </c>
      <c r="U115" s="3" t="b">
        <v>1</v>
      </c>
      <c r="V115" s="3" t="b">
        <v>1</v>
      </c>
      <c r="W115" s="3" t="b">
        <v>1</v>
      </c>
      <c r="X115" s="3" t="b">
        <v>0</v>
      </c>
      <c r="Y115" s="3" t="b">
        <v>0</v>
      </c>
      <c r="Z115" s="3" t="b">
        <v>1</v>
      </c>
      <c r="AA115" s="3" t="b">
        <v>1</v>
      </c>
      <c r="AB115" s="3" t="b">
        <v>1</v>
      </c>
      <c r="AC115"/>
    </row>
    <row r="116" spans="1:29" x14ac:dyDescent="0.25">
      <c r="A116" s="3" t="s">
        <v>3</v>
      </c>
      <c r="B116" s="3" t="s">
        <v>14</v>
      </c>
      <c r="C116" s="3" t="s">
        <v>491</v>
      </c>
      <c r="D116" s="3" t="s">
        <v>492</v>
      </c>
      <c r="E116" s="3" t="s">
        <v>51</v>
      </c>
      <c r="F116" s="3" t="s">
        <v>52</v>
      </c>
      <c r="G116" s="3">
        <v>73</v>
      </c>
      <c r="H116" s="3" t="s">
        <v>53</v>
      </c>
      <c r="I116" s="3" t="s">
        <v>306</v>
      </c>
      <c r="J116" s="3" t="s">
        <v>250</v>
      </c>
      <c r="K116" s="3">
        <v>0</v>
      </c>
      <c r="L116" s="3"/>
      <c r="M116" s="3"/>
      <c r="N116" s="3">
        <v>5</v>
      </c>
      <c r="O116" s="3"/>
      <c r="P116" s="3" t="s">
        <v>2016</v>
      </c>
      <c r="Q116" s="3"/>
      <c r="R116" s="3" t="b">
        <v>1</v>
      </c>
      <c r="S116" s="3" t="b">
        <v>1</v>
      </c>
      <c r="T116" s="3" t="b">
        <v>1</v>
      </c>
      <c r="U116" s="3" t="b">
        <v>1</v>
      </c>
      <c r="V116" s="3" t="b">
        <v>1</v>
      </c>
      <c r="W116" s="3" t="b">
        <v>1</v>
      </c>
      <c r="X116" s="3" t="b">
        <v>1</v>
      </c>
      <c r="Y116" s="3" t="b">
        <v>1</v>
      </c>
      <c r="Z116" s="3" t="b">
        <v>1</v>
      </c>
      <c r="AA116" s="3" t="b">
        <v>1</v>
      </c>
      <c r="AB116" s="3" t="b">
        <v>1</v>
      </c>
      <c r="AC116"/>
    </row>
    <row r="117" spans="1:29" x14ac:dyDescent="0.25">
      <c r="A117" s="3" t="s">
        <v>3</v>
      </c>
      <c r="B117" s="3" t="s">
        <v>14</v>
      </c>
      <c r="C117" s="3" t="s">
        <v>495</v>
      </c>
      <c r="D117" s="3" t="s">
        <v>496</v>
      </c>
      <c r="E117" s="3" t="s">
        <v>51</v>
      </c>
      <c r="F117" s="3" t="s">
        <v>52</v>
      </c>
      <c r="G117" s="3">
        <v>126</v>
      </c>
      <c r="H117" s="3" t="s">
        <v>53</v>
      </c>
      <c r="I117" s="3" t="s">
        <v>306</v>
      </c>
      <c r="J117" s="3" t="s">
        <v>250</v>
      </c>
      <c r="K117" s="3">
        <v>0</v>
      </c>
      <c r="L117" s="3">
        <v>5</v>
      </c>
      <c r="M117" s="3">
        <v>2</v>
      </c>
      <c r="N117" s="3">
        <v>1</v>
      </c>
      <c r="O117" s="3"/>
      <c r="P117" s="3" t="s">
        <v>2016</v>
      </c>
      <c r="Q117" s="3"/>
      <c r="R117" s="3" t="b">
        <v>1</v>
      </c>
      <c r="S117" s="3" t="b">
        <v>1</v>
      </c>
      <c r="T117" s="3" t="b">
        <v>0</v>
      </c>
      <c r="U117" s="3" t="b">
        <v>1</v>
      </c>
      <c r="V117" s="3" t="b">
        <v>1</v>
      </c>
      <c r="W117" s="3" t="b">
        <v>1</v>
      </c>
      <c r="X117" s="3" t="b">
        <v>1</v>
      </c>
      <c r="Y117" s="3" t="b">
        <v>1</v>
      </c>
      <c r="Z117" s="3" t="b">
        <v>1</v>
      </c>
      <c r="AA117" s="3" t="b">
        <v>1</v>
      </c>
      <c r="AB117" s="3" t="b">
        <v>1</v>
      </c>
      <c r="AC117"/>
    </row>
    <row r="118" spans="1:29" x14ac:dyDescent="0.25">
      <c r="A118" s="3" t="s">
        <v>0</v>
      </c>
      <c r="B118" s="3" t="s">
        <v>4</v>
      </c>
      <c r="C118" s="3" t="s">
        <v>533</v>
      </c>
      <c r="D118" s="3" t="s">
        <v>534</v>
      </c>
      <c r="E118" s="3" t="s">
        <v>51</v>
      </c>
      <c r="F118" s="3" t="s">
        <v>52</v>
      </c>
      <c r="G118" s="3">
        <v>54</v>
      </c>
      <c r="H118" s="3" t="s">
        <v>53</v>
      </c>
      <c r="I118" s="3" t="s">
        <v>306</v>
      </c>
      <c r="J118" s="3" t="s">
        <v>250</v>
      </c>
      <c r="K118" s="3">
        <v>1</v>
      </c>
      <c r="L118" s="3"/>
      <c r="M118" s="3">
        <v>5</v>
      </c>
      <c r="N118" s="3"/>
      <c r="O118" s="3"/>
      <c r="P118" s="3" t="s">
        <v>2020</v>
      </c>
      <c r="Q118" s="3" t="s">
        <v>2024</v>
      </c>
      <c r="R118" s="3" t="b">
        <v>1</v>
      </c>
      <c r="S118" s="3" t="b">
        <v>1</v>
      </c>
      <c r="T118" s="3" t="b">
        <v>0</v>
      </c>
      <c r="U118" s="3" t="b">
        <v>1</v>
      </c>
      <c r="V118" s="3" t="b">
        <v>1</v>
      </c>
      <c r="W118" s="3" t="b">
        <v>0</v>
      </c>
      <c r="X118" s="3" t="b">
        <v>0</v>
      </c>
      <c r="Y118" s="3" t="b">
        <v>0</v>
      </c>
      <c r="Z118" s="3" t="b">
        <v>1</v>
      </c>
      <c r="AA118" s="3" t="b">
        <v>0</v>
      </c>
      <c r="AB118" s="3" t="b">
        <v>0</v>
      </c>
      <c r="AC118"/>
    </row>
    <row r="119" spans="1:29" x14ac:dyDescent="0.25">
      <c r="A119" s="3" t="s">
        <v>0</v>
      </c>
      <c r="B119" s="3" t="s">
        <v>5</v>
      </c>
      <c r="C119" s="3" t="s">
        <v>535</v>
      </c>
      <c r="D119" s="3" t="s">
        <v>536</v>
      </c>
      <c r="E119" s="3" t="s">
        <v>162</v>
      </c>
      <c r="F119" s="3" t="s">
        <v>1968</v>
      </c>
      <c r="G119" s="3">
        <v>136</v>
      </c>
      <c r="H119" s="3" t="s">
        <v>53</v>
      </c>
      <c r="I119" s="3" t="s">
        <v>306</v>
      </c>
      <c r="J119" s="3" t="s">
        <v>54</v>
      </c>
      <c r="K119" s="3">
        <v>0</v>
      </c>
      <c r="L119" s="3"/>
      <c r="M119" s="3"/>
      <c r="N119" s="3"/>
      <c r="O119" s="3"/>
      <c r="P119" s="3" t="s">
        <v>2018</v>
      </c>
      <c r="Q119" s="3"/>
      <c r="R119" s="3" t="b">
        <v>0</v>
      </c>
      <c r="S119" s="3" t="b">
        <v>1</v>
      </c>
      <c r="T119" s="3" t="b">
        <v>0</v>
      </c>
      <c r="U119" s="3" t="b">
        <v>1</v>
      </c>
      <c r="V119" s="3" t="b">
        <v>1</v>
      </c>
      <c r="W119" s="3" t="b">
        <v>0</v>
      </c>
      <c r="X119" s="3" t="b">
        <v>1</v>
      </c>
      <c r="Y119" s="3" t="b">
        <v>0</v>
      </c>
      <c r="Z119" s="3" t="b">
        <v>1</v>
      </c>
      <c r="AA119" s="3" t="b">
        <v>1</v>
      </c>
      <c r="AB119" s="3" t="b">
        <v>1</v>
      </c>
      <c r="AC119"/>
    </row>
    <row r="120" spans="1:29" x14ac:dyDescent="0.25">
      <c r="A120" s="3" t="s">
        <v>3</v>
      </c>
      <c r="B120" s="3" t="s">
        <v>15</v>
      </c>
      <c r="C120" s="3" t="s">
        <v>501</v>
      </c>
      <c r="D120" s="3" t="s">
        <v>502</v>
      </c>
      <c r="E120" s="3" t="s">
        <v>51</v>
      </c>
      <c r="F120" s="3" t="s">
        <v>52</v>
      </c>
      <c r="G120" s="3">
        <v>65</v>
      </c>
      <c r="H120" s="3" t="s">
        <v>53</v>
      </c>
      <c r="I120" s="3" t="s">
        <v>306</v>
      </c>
      <c r="J120" s="3" t="s">
        <v>54</v>
      </c>
      <c r="K120" s="3">
        <v>0</v>
      </c>
      <c r="L120" s="3"/>
      <c r="M120" s="3"/>
      <c r="N120" s="3"/>
      <c r="O120" s="3"/>
      <c r="P120" s="3" t="s">
        <v>2018</v>
      </c>
      <c r="Q120" s="3"/>
      <c r="R120" s="3" t="b">
        <v>1</v>
      </c>
      <c r="S120" s="3" t="b">
        <v>0</v>
      </c>
      <c r="T120" s="3" t="b">
        <v>0</v>
      </c>
      <c r="U120" s="3" t="b">
        <v>0</v>
      </c>
      <c r="V120" s="3" t="b">
        <v>1</v>
      </c>
      <c r="W120" s="3" t="b">
        <v>1</v>
      </c>
      <c r="X120" s="3" t="b">
        <v>1</v>
      </c>
      <c r="Y120" s="3" t="b">
        <v>1</v>
      </c>
      <c r="Z120" s="3" t="b">
        <v>1</v>
      </c>
      <c r="AA120" s="3" t="b">
        <v>1</v>
      </c>
      <c r="AB120" s="3" t="b">
        <v>1</v>
      </c>
      <c r="AC120"/>
    </row>
    <row r="121" spans="1:29" x14ac:dyDescent="0.25">
      <c r="A121" s="3" t="s">
        <v>0</v>
      </c>
      <c r="B121" s="3" t="s">
        <v>5</v>
      </c>
      <c r="C121" s="3" t="s">
        <v>226</v>
      </c>
      <c r="D121" s="3" t="s">
        <v>227</v>
      </c>
      <c r="E121" s="3" t="s">
        <v>51</v>
      </c>
      <c r="F121" s="3" t="s">
        <v>52</v>
      </c>
      <c r="G121" s="3">
        <v>70</v>
      </c>
      <c r="H121" s="3" t="s">
        <v>53</v>
      </c>
      <c r="I121" s="3" t="s">
        <v>306</v>
      </c>
      <c r="J121" s="3" t="s">
        <v>54</v>
      </c>
      <c r="K121" s="3">
        <v>0</v>
      </c>
      <c r="L121" s="3"/>
      <c r="M121" s="3"/>
      <c r="N121" s="3"/>
      <c r="O121" s="3"/>
      <c r="P121" s="3" t="s">
        <v>2016</v>
      </c>
      <c r="Q121" s="3"/>
      <c r="R121" s="3" t="b">
        <v>1</v>
      </c>
      <c r="S121" s="3" t="b">
        <v>1</v>
      </c>
      <c r="T121" s="3" t="b">
        <v>1</v>
      </c>
      <c r="U121" s="3" t="b">
        <v>1</v>
      </c>
      <c r="V121" s="3" t="b">
        <v>1</v>
      </c>
      <c r="W121" s="3" t="b">
        <v>1</v>
      </c>
      <c r="X121" s="3" t="b">
        <v>0</v>
      </c>
      <c r="Y121" s="3" t="b">
        <v>1</v>
      </c>
      <c r="Z121" s="3" t="b">
        <v>1</v>
      </c>
      <c r="AA121" s="3" t="b">
        <v>1</v>
      </c>
      <c r="AB121" s="3" t="b">
        <v>1</v>
      </c>
      <c r="AC121"/>
    </row>
    <row r="122" spans="1:29" x14ac:dyDescent="0.25">
      <c r="A122" s="3" t="s">
        <v>0</v>
      </c>
      <c r="B122" s="3" t="s">
        <v>4</v>
      </c>
      <c r="C122" s="3" t="s">
        <v>206</v>
      </c>
      <c r="D122" s="3" t="s">
        <v>207</v>
      </c>
      <c r="E122" s="3" t="s">
        <v>51</v>
      </c>
      <c r="F122" s="3" t="s">
        <v>52</v>
      </c>
      <c r="G122" s="3">
        <v>7</v>
      </c>
      <c r="H122" s="3" t="s">
        <v>235</v>
      </c>
      <c r="I122" s="3" t="s">
        <v>306</v>
      </c>
      <c r="J122" s="3" t="s">
        <v>250</v>
      </c>
      <c r="K122" s="3">
        <v>1</v>
      </c>
      <c r="L122" s="3"/>
      <c r="M122" s="3">
        <v>15</v>
      </c>
      <c r="N122" s="3"/>
      <c r="O122" s="3"/>
      <c r="P122" s="3" t="s">
        <v>2016</v>
      </c>
      <c r="Q122" s="3"/>
      <c r="R122" s="3" t="b">
        <v>1</v>
      </c>
      <c r="S122" s="3" t="b">
        <v>1</v>
      </c>
      <c r="T122" s="3" t="b">
        <v>0</v>
      </c>
      <c r="U122" s="3" t="b">
        <v>0</v>
      </c>
      <c r="V122" s="3" t="b">
        <v>0</v>
      </c>
      <c r="W122" s="3" t="b">
        <v>1</v>
      </c>
      <c r="X122" s="3" t="b">
        <v>0</v>
      </c>
      <c r="Y122" s="3" t="b">
        <v>0</v>
      </c>
      <c r="Z122" s="3" t="b">
        <v>1</v>
      </c>
      <c r="AA122" s="3" t="b">
        <v>0</v>
      </c>
      <c r="AB122" s="3" t="b">
        <v>0</v>
      </c>
      <c r="AC122"/>
    </row>
    <row r="123" spans="1:29" x14ac:dyDescent="0.25">
      <c r="A123" s="3" t="s">
        <v>0</v>
      </c>
      <c r="B123" s="3" t="s">
        <v>11</v>
      </c>
      <c r="C123" s="3" t="s">
        <v>1194</v>
      </c>
      <c r="D123" s="3" t="s">
        <v>1195</v>
      </c>
      <c r="E123" s="3" t="s">
        <v>51</v>
      </c>
      <c r="F123" s="3" t="s">
        <v>78</v>
      </c>
      <c r="G123" s="3">
        <v>40</v>
      </c>
      <c r="H123" s="3" t="s">
        <v>53</v>
      </c>
      <c r="I123" s="3" t="s">
        <v>306</v>
      </c>
      <c r="J123" s="3" t="s">
        <v>250</v>
      </c>
      <c r="K123" s="3">
        <v>0.60000002384185791</v>
      </c>
      <c r="L123" s="3">
        <v>30</v>
      </c>
      <c r="M123" s="3">
        <v>10</v>
      </c>
      <c r="N123" s="3"/>
      <c r="O123" s="3"/>
      <c r="P123" s="3" t="s">
        <v>2023</v>
      </c>
      <c r="Q123" s="3"/>
      <c r="R123" s="3" t="b">
        <v>1</v>
      </c>
      <c r="S123" s="3" t="b">
        <v>1</v>
      </c>
      <c r="T123" s="3" t="b">
        <v>0</v>
      </c>
      <c r="U123" s="3" t="b">
        <v>1</v>
      </c>
      <c r="V123" s="3" t="b">
        <v>0</v>
      </c>
      <c r="W123" s="3" t="b">
        <v>0</v>
      </c>
      <c r="X123" s="3" t="b">
        <v>1</v>
      </c>
      <c r="Y123" s="3" t="b">
        <v>0</v>
      </c>
      <c r="Z123" s="3" t="b">
        <v>1</v>
      </c>
      <c r="AA123" s="3" t="b">
        <v>0</v>
      </c>
      <c r="AB123" s="3" t="b">
        <v>1</v>
      </c>
      <c r="AC123"/>
    </row>
    <row r="124" spans="1:29" x14ac:dyDescent="0.25">
      <c r="A124" s="3" t="s">
        <v>0</v>
      </c>
      <c r="B124" s="3" t="s">
        <v>7</v>
      </c>
      <c r="C124" s="3" t="s">
        <v>453</v>
      </c>
      <c r="D124" s="3" t="s">
        <v>454</v>
      </c>
      <c r="E124" s="3" t="s">
        <v>51</v>
      </c>
      <c r="F124" s="3" t="s">
        <v>52</v>
      </c>
      <c r="G124" s="3">
        <v>116</v>
      </c>
      <c r="H124" s="3" t="s">
        <v>53</v>
      </c>
      <c r="I124" s="3" t="s">
        <v>306</v>
      </c>
      <c r="J124" s="3" t="s">
        <v>250</v>
      </c>
      <c r="K124" s="3">
        <v>2</v>
      </c>
      <c r="L124" s="3">
        <v>60</v>
      </c>
      <c r="M124" s="3">
        <v>15</v>
      </c>
      <c r="N124" s="3"/>
      <c r="O124" s="3"/>
      <c r="P124" s="3" t="s">
        <v>2016</v>
      </c>
      <c r="Q124" s="3"/>
      <c r="R124" s="3" t="b">
        <v>0</v>
      </c>
      <c r="S124" s="3" t="b">
        <v>0</v>
      </c>
      <c r="T124" s="3" t="b">
        <v>0</v>
      </c>
      <c r="U124" s="3" t="b">
        <v>1</v>
      </c>
      <c r="V124" s="3" t="b">
        <v>1</v>
      </c>
      <c r="W124" s="3" t="b">
        <v>0</v>
      </c>
      <c r="X124" s="3" t="b">
        <v>0</v>
      </c>
      <c r="Y124" s="3" t="b">
        <v>0</v>
      </c>
      <c r="Z124" s="3" t="b">
        <v>1</v>
      </c>
      <c r="AA124" s="3" t="b">
        <v>0</v>
      </c>
      <c r="AB124" s="3" t="b">
        <v>0</v>
      </c>
      <c r="AC124"/>
    </row>
    <row r="125" spans="1:29" x14ac:dyDescent="0.25">
      <c r="A125" s="3" t="s">
        <v>0</v>
      </c>
      <c r="B125" s="3" t="s">
        <v>4</v>
      </c>
      <c r="C125" s="3" t="s">
        <v>100</v>
      </c>
      <c r="D125" s="3" t="s">
        <v>101</v>
      </c>
      <c r="E125" s="3" t="s">
        <v>51</v>
      </c>
      <c r="F125" s="3" t="s">
        <v>52</v>
      </c>
      <c r="G125" s="3">
        <v>90</v>
      </c>
      <c r="H125" s="3" t="s">
        <v>53</v>
      </c>
      <c r="I125" s="3" t="s">
        <v>306</v>
      </c>
      <c r="J125" s="3" t="s">
        <v>250</v>
      </c>
      <c r="K125" s="3">
        <v>0.5</v>
      </c>
      <c r="L125" s="3">
        <v>10</v>
      </c>
      <c r="M125" s="3"/>
      <c r="N125" s="3"/>
      <c r="O125" s="3"/>
      <c r="P125" s="3" t="s">
        <v>2020</v>
      </c>
      <c r="Q125" s="3"/>
      <c r="R125" s="3" t="b">
        <v>1</v>
      </c>
      <c r="S125" s="3" t="b">
        <v>1</v>
      </c>
      <c r="T125" s="3" t="b">
        <v>1</v>
      </c>
      <c r="U125" s="3" t="b">
        <v>1</v>
      </c>
      <c r="V125" s="3" t="b">
        <v>1</v>
      </c>
      <c r="W125" s="3" t="b">
        <v>1</v>
      </c>
      <c r="X125" s="3" t="b">
        <v>0</v>
      </c>
      <c r="Y125" s="3" t="b">
        <v>1</v>
      </c>
      <c r="Z125" s="3" t="b">
        <v>1</v>
      </c>
      <c r="AA125" s="3" t="b">
        <v>1</v>
      </c>
      <c r="AB125" s="3" t="b">
        <v>0</v>
      </c>
      <c r="AC125"/>
    </row>
    <row r="126" spans="1:29" x14ac:dyDescent="0.25">
      <c r="A126" s="3" t="s">
        <v>0</v>
      </c>
      <c r="B126" s="3" t="s">
        <v>5</v>
      </c>
      <c r="C126" s="3" t="s">
        <v>441</v>
      </c>
      <c r="D126" s="3" t="s">
        <v>442</v>
      </c>
      <c r="E126" s="3" t="s">
        <v>162</v>
      </c>
      <c r="F126" s="3" t="s">
        <v>78</v>
      </c>
      <c r="G126" s="3">
        <v>90</v>
      </c>
      <c r="H126" s="3" t="s">
        <v>53</v>
      </c>
      <c r="I126" s="3" t="s">
        <v>306</v>
      </c>
      <c r="J126" s="3" t="s">
        <v>54</v>
      </c>
      <c r="K126" s="3">
        <v>0</v>
      </c>
      <c r="L126" s="3"/>
      <c r="M126" s="3"/>
      <c r="N126" s="3"/>
      <c r="O126" s="3"/>
      <c r="P126" s="3" t="s">
        <v>2018</v>
      </c>
      <c r="Q126" s="3"/>
      <c r="R126" s="3" t="b">
        <v>0</v>
      </c>
      <c r="S126" s="3" t="b">
        <v>0</v>
      </c>
      <c r="T126" s="3" t="b">
        <v>1</v>
      </c>
      <c r="U126" s="3" t="b">
        <v>1</v>
      </c>
      <c r="V126" s="3" t="b">
        <v>1</v>
      </c>
      <c r="W126" s="3" t="b">
        <v>0</v>
      </c>
      <c r="X126" s="3" t="b">
        <v>1</v>
      </c>
      <c r="Y126" s="3" t="b">
        <v>1</v>
      </c>
      <c r="Z126" s="3" t="b">
        <v>1</v>
      </c>
      <c r="AA126" s="3" t="b">
        <v>1</v>
      </c>
      <c r="AB126" s="3" t="b">
        <v>1</v>
      </c>
      <c r="AC126"/>
    </row>
    <row r="127" spans="1:29" x14ac:dyDescent="0.25">
      <c r="A127" s="3" t="s">
        <v>3</v>
      </c>
      <c r="B127" s="3" t="s">
        <v>17</v>
      </c>
      <c r="C127" s="3" t="s">
        <v>185</v>
      </c>
      <c r="D127" s="3" t="s">
        <v>186</v>
      </c>
      <c r="E127" s="3" t="s">
        <v>51</v>
      </c>
      <c r="F127" s="3" t="s">
        <v>52</v>
      </c>
      <c r="G127" s="3">
        <v>26</v>
      </c>
      <c r="H127" s="3" t="s">
        <v>53</v>
      </c>
      <c r="I127" s="3" t="s">
        <v>306</v>
      </c>
      <c r="J127" s="3" t="s">
        <v>54</v>
      </c>
      <c r="K127" s="3">
        <v>0</v>
      </c>
      <c r="L127" s="3"/>
      <c r="M127" s="3"/>
      <c r="N127" s="3"/>
      <c r="O127" s="3"/>
      <c r="P127" s="3" t="s">
        <v>2018</v>
      </c>
      <c r="Q127" s="3"/>
      <c r="R127" s="3" t="b">
        <v>0</v>
      </c>
      <c r="S127" s="3" t="b">
        <v>0</v>
      </c>
      <c r="T127" s="3" t="b">
        <v>0</v>
      </c>
      <c r="U127" s="3" t="b">
        <v>0</v>
      </c>
      <c r="V127" s="3" t="b">
        <v>0</v>
      </c>
      <c r="W127" s="3" t="b">
        <v>0</v>
      </c>
      <c r="X127" s="3" t="b">
        <v>0</v>
      </c>
      <c r="Y127" s="3" t="b">
        <v>1</v>
      </c>
      <c r="Z127" s="3" t="b">
        <v>1</v>
      </c>
      <c r="AA127" s="3" t="b">
        <v>1</v>
      </c>
      <c r="AB127" s="3" t="b">
        <v>1</v>
      </c>
      <c r="AC127"/>
    </row>
    <row r="128" spans="1:29" x14ac:dyDescent="0.25">
      <c r="A128" s="3" t="s">
        <v>0</v>
      </c>
      <c r="B128" s="3" t="s">
        <v>8</v>
      </c>
      <c r="C128" s="3" t="s">
        <v>473</v>
      </c>
      <c r="D128" s="3" t="s">
        <v>474</v>
      </c>
      <c r="E128" s="3" t="s">
        <v>51</v>
      </c>
      <c r="F128" s="3" t="s">
        <v>52</v>
      </c>
      <c r="G128" s="3">
        <v>24</v>
      </c>
      <c r="H128" s="3" t="s">
        <v>53</v>
      </c>
      <c r="I128" s="3" t="s">
        <v>306</v>
      </c>
      <c r="J128" s="3" t="s">
        <v>250</v>
      </c>
      <c r="K128" s="3">
        <v>0</v>
      </c>
      <c r="L128" s="3">
        <v>15</v>
      </c>
      <c r="M128" s="3">
        <v>5</v>
      </c>
      <c r="N128" s="3"/>
      <c r="O128" s="3"/>
      <c r="P128" s="3" t="s">
        <v>2016</v>
      </c>
      <c r="Q128" s="3"/>
      <c r="R128" s="3" t="b">
        <v>0</v>
      </c>
      <c r="S128" s="3" t="b">
        <v>1</v>
      </c>
      <c r="T128" s="3" t="b">
        <v>0</v>
      </c>
      <c r="U128" s="3" t="b">
        <v>0</v>
      </c>
      <c r="V128" s="3" t="b">
        <v>0</v>
      </c>
      <c r="W128" s="3" t="b">
        <v>0</v>
      </c>
      <c r="X128" s="3" t="b">
        <v>0</v>
      </c>
      <c r="Y128" s="3" t="b">
        <v>0</v>
      </c>
      <c r="Z128" s="3" t="b">
        <v>0</v>
      </c>
      <c r="AA128" s="3" t="b">
        <v>0</v>
      </c>
      <c r="AB128" s="3" t="b">
        <v>1</v>
      </c>
      <c r="AC128"/>
    </row>
    <row r="129" spans="1:29" x14ac:dyDescent="0.25">
      <c r="A129" s="3" t="s">
        <v>0</v>
      </c>
      <c r="B129" s="3" t="s">
        <v>7</v>
      </c>
      <c r="C129" s="3" t="s">
        <v>459</v>
      </c>
      <c r="D129" s="3" t="s">
        <v>460</v>
      </c>
      <c r="E129" s="3" t="s">
        <v>51</v>
      </c>
      <c r="F129" s="3" t="s">
        <v>52</v>
      </c>
      <c r="G129" s="3">
        <v>15</v>
      </c>
      <c r="H129" s="3" t="s">
        <v>53</v>
      </c>
      <c r="I129" s="3" t="s">
        <v>306</v>
      </c>
      <c r="J129" s="3" t="s">
        <v>54</v>
      </c>
      <c r="K129" s="3">
        <v>0</v>
      </c>
      <c r="L129" s="3"/>
      <c r="M129" s="3"/>
      <c r="N129" s="3"/>
      <c r="O129" s="3"/>
      <c r="P129" s="3" t="s">
        <v>2016</v>
      </c>
      <c r="Q129" s="3"/>
      <c r="R129" s="3" t="b">
        <v>0</v>
      </c>
      <c r="S129" s="3" t="b">
        <v>0</v>
      </c>
      <c r="T129" s="3" t="b">
        <v>1</v>
      </c>
      <c r="U129" s="3" t="b">
        <v>1</v>
      </c>
      <c r="V129" s="3" t="b">
        <v>1</v>
      </c>
      <c r="W129" s="3" t="b">
        <v>0</v>
      </c>
      <c r="X129" s="3" t="b">
        <v>0</v>
      </c>
      <c r="Y129" s="3" t="b">
        <v>1</v>
      </c>
      <c r="Z129" s="3" t="b">
        <v>1</v>
      </c>
      <c r="AA129" s="3" t="b">
        <v>0</v>
      </c>
      <c r="AB129" s="3" t="b">
        <v>1</v>
      </c>
      <c r="AC129"/>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60"/>
  <sheetViews>
    <sheetView zoomScale="70" zoomScaleNormal="70" workbookViewId="0">
      <selection activeCell="U29" sqref="U29"/>
    </sheetView>
  </sheetViews>
  <sheetFormatPr defaultRowHeight="15" x14ac:dyDescent="0.25"/>
  <cols>
    <col min="1" max="1" width="22.42578125" customWidth="1"/>
    <col min="2" max="2" width="18.28515625" customWidth="1"/>
    <col min="3" max="3" width="7.140625" bestFit="1" customWidth="1"/>
    <col min="4" max="4" width="18.28515625" customWidth="1"/>
    <col min="5" max="5" width="4.5703125" customWidth="1"/>
    <col min="6" max="6" width="18.28515625" customWidth="1"/>
    <col min="7" max="7" width="16.28515625" customWidth="1"/>
    <col min="8" max="8" width="5.5703125" customWidth="1"/>
    <col min="9" max="9" width="11.28515625" customWidth="1"/>
    <col min="10" max="10" width="16.5703125" customWidth="1"/>
    <col min="11" max="11" width="12.85546875" bestFit="1" customWidth="1"/>
    <col min="12" max="12" width="11.140625" bestFit="1" customWidth="1"/>
    <col min="13" max="13" width="14.7109375" bestFit="1" customWidth="1"/>
    <col min="14" max="14" width="8.42578125" customWidth="1"/>
    <col min="15" max="15" width="13" customWidth="1"/>
  </cols>
  <sheetData>
    <row r="1" spans="1:18" ht="21" x14ac:dyDescent="0.35">
      <c r="A1" s="17" t="s">
        <v>2405</v>
      </c>
      <c r="J1" s="17" t="s">
        <v>2410</v>
      </c>
    </row>
    <row r="2" spans="1:18" x14ac:dyDescent="0.25">
      <c r="J2" s="76" t="s">
        <v>1217</v>
      </c>
      <c r="K2" s="3"/>
      <c r="L2" s="3"/>
      <c r="M2" s="3"/>
      <c r="O2" s="76" t="s">
        <v>2013</v>
      </c>
      <c r="Q2" s="3"/>
      <c r="R2" s="3"/>
    </row>
    <row r="3" spans="1:18" x14ac:dyDescent="0.25">
      <c r="A3" s="4" t="s">
        <v>30</v>
      </c>
      <c r="B3" s="4" t="s">
        <v>31</v>
      </c>
      <c r="J3" s="3"/>
      <c r="K3" s="3"/>
      <c r="L3" s="3"/>
      <c r="M3" s="3"/>
      <c r="O3" s="39"/>
      <c r="P3" s="3"/>
      <c r="Q3" s="3"/>
      <c r="R3" s="3"/>
    </row>
    <row r="4" spans="1:18" x14ac:dyDescent="0.25">
      <c r="A4" s="4" t="s">
        <v>42</v>
      </c>
      <c r="B4" s="3" t="s">
        <v>250</v>
      </c>
      <c r="C4" s="3" t="s">
        <v>54</v>
      </c>
      <c r="D4" s="3" t="s">
        <v>29</v>
      </c>
      <c r="J4" s="4" t="s">
        <v>30</v>
      </c>
      <c r="K4" s="4" t="s">
        <v>31</v>
      </c>
      <c r="O4" s="4" t="s">
        <v>30</v>
      </c>
      <c r="P4" s="4" t="s">
        <v>31</v>
      </c>
    </row>
    <row r="5" spans="1:18" x14ac:dyDescent="0.25">
      <c r="A5" s="5" t="s">
        <v>0</v>
      </c>
      <c r="B5" s="6">
        <v>46</v>
      </c>
      <c r="C5" s="6">
        <v>65</v>
      </c>
      <c r="D5" s="6">
        <v>111</v>
      </c>
      <c r="J5" s="4" t="s">
        <v>42</v>
      </c>
      <c r="K5" s="3" t="s">
        <v>1215</v>
      </c>
      <c r="L5" s="3" t="s">
        <v>1216</v>
      </c>
      <c r="M5" s="3" t="s">
        <v>29</v>
      </c>
      <c r="O5" s="4" t="s">
        <v>42</v>
      </c>
      <c r="P5" s="3" t="s">
        <v>1215</v>
      </c>
      <c r="Q5" s="3" t="s">
        <v>1216</v>
      </c>
      <c r="R5" s="3" t="s">
        <v>29</v>
      </c>
    </row>
    <row r="6" spans="1:18" x14ac:dyDescent="0.25">
      <c r="A6" s="5" t="s">
        <v>3</v>
      </c>
      <c r="B6" s="6">
        <v>8</v>
      </c>
      <c r="C6" s="6">
        <v>9</v>
      </c>
      <c r="D6" s="6">
        <v>17</v>
      </c>
      <c r="J6" s="5" t="s">
        <v>0</v>
      </c>
      <c r="K6" s="6">
        <v>82</v>
      </c>
      <c r="L6" s="6">
        <v>29</v>
      </c>
      <c r="M6" s="6">
        <v>111</v>
      </c>
      <c r="O6" s="5" t="s">
        <v>0</v>
      </c>
      <c r="P6" s="6">
        <v>50</v>
      </c>
      <c r="Q6" s="6">
        <v>61</v>
      </c>
      <c r="R6" s="6">
        <v>111</v>
      </c>
    </row>
    <row r="7" spans="1:18" x14ac:dyDescent="0.25">
      <c r="A7" s="5" t="s">
        <v>29</v>
      </c>
      <c r="B7" s="6">
        <v>54</v>
      </c>
      <c r="C7" s="6">
        <v>74</v>
      </c>
      <c r="D7" s="6">
        <v>128</v>
      </c>
      <c r="J7" s="5" t="s">
        <v>3</v>
      </c>
      <c r="K7" s="6">
        <v>13</v>
      </c>
      <c r="L7" s="6">
        <v>4</v>
      </c>
      <c r="M7" s="6">
        <v>17</v>
      </c>
      <c r="O7" s="5" t="s">
        <v>3</v>
      </c>
      <c r="P7" s="6">
        <v>5</v>
      </c>
      <c r="Q7" s="6">
        <v>12</v>
      </c>
      <c r="R7" s="6">
        <v>17</v>
      </c>
    </row>
    <row r="8" spans="1:18" x14ac:dyDescent="0.25">
      <c r="A8" s="29" t="s">
        <v>1111</v>
      </c>
      <c r="B8" s="29">
        <f>GETPIVOTDATA("CP_PCode",$A$3,"Avaibility","No")/GETPIVOTDATA("CP_PCode",$A$3)</f>
        <v>0.421875</v>
      </c>
      <c r="C8" s="29">
        <f>GETPIVOTDATA("CP_PCode",$A$3,"Avaibility","Yes")/GETPIVOTDATA("CP_PCode",$A$3)</f>
        <v>0.578125</v>
      </c>
      <c r="D8" s="29">
        <f>SUM(B8:C8)</f>
        <v>1</v>
      </c>
      <c r="J8" s="5" t="s">
        <v>29</v>
      </c>
      <c r="K8" s="6">
        <v>95</v>
      </c>
      <c r="L8" s="6">
        <v>33</v>
      </c>
      <c r="M8" s="6">
        <v>128</v>
      </c>
      <c r="O8" s="5" t="s">
        <v>29</v>
      </c>
      <c r="P8" s="6">
        <v>55</v>
      </c>
      <c r="Q8" s="6">
        <v>73</v>
      </c>
      <c r="R8" s="6">
        <v>128</v>
      </c>
    </row>
    <row r="9" spans="1:18" s="3" customFormat="1" x14ac:dyDescent="0.25">
      <c r="J9" s="29" t="s">
        <v>1111</v>
      </c>
      <c r="K9" s="29">
        <f>GETPIVOTDATA("CP_PCode",$J$4,"Pychological_Support_Services",FALSE)/GETPIVOTDATA("CP_PCode",$J$4)</f>
        <v>0.7421875</v>
      </c>
      <c r="L9" s="29">
        <f>GETPIVOTDATA("CP_PCode",$J$4,"Pychological_Support_Services",TRUE)/GETPIVOTDATA("CP_PCode",$J$4)</f>
        <v>0.2578125</v>
      </c>
      <c r="M9" s="29">
        <f>SUM(K9:L9)</f>
        <v>1</v>
      </c>
      <c r="O9" s="29" t="s">
        <v>1111</v>
      </c>
      <c r="P9" s="29">
        <f>GETPIVOTDATA("CP_PCode",$O$4,"Immunization",FALSE)/GETPIVOTDATA("CP_PCode",$O$4)</f>
        <v>0.4296875</v>
      </c>
      <c r="Q9" s="29">
        <f>GETPIVOTDATA("CP_PCode",$O$4,"Immunization",TRUE)/GETPIVOTDATA("CP_PCode",$O$4)</f>
        <v>0.5703125</v>
      </c>
      <c r="R9" s="29">
        <f>SUM(P9:Q9)</f>
        <v>1</v>
      </c>
    </row>
    <row r="10" spans="1:18" ht="21" x14ac:dyDescent="0.35">
      <c r="A10" s="17" t="s">
        <v>2406</v>
      </c>
    </row>
    <row r="11" spans="1:18" x14ac:dyDescent="0.25">
      <c r="J11" s="76" t="s">
        <v>1219</v>
      </c>
      <c r="L11" s="3"/>
      <c r="M11" s="3"/>
      <c r="O11" s="76" t="s">
        <v>2412</v>
      </c>
      <c r="P11" s="3"/>
      <c r="Q11" s="3"/>
      <c r="R11" s="3"/>
    </row>
    <row r="12" spans="1:18" x14ac:dyDescent="0.25">
      <c r="B12" s="4" t="s">
        <v>31</v>
      </c>
      <c r="L12" s="3"/>
      <c r="M12" s="3"/>
      <c r="O12" s="3"/>
      <c r="P12" s="3"/>
      <c r="Q12" s="3"/>
      <c r="R12" s="3"/>
    </row>
    <row r="13" spans="1:18" x14ac:dyDescent="0.25">
      <c r="B13" s="3" t="s">
        <v>0</v>
      </c>
      <c r="D13" s="3" t="s">
        <v>3</v>
      </c>
      <c r="F13" s="3" t="s">
        <v>2408</v>
      </c>
      <c r="G13" s="3" t="s">
        <v>2407</v>
      </c>
      <c r="J13" s="4" t="s">
        <v>30</v>
      </c>
      <c r="K13" s="4" t="s">
        <v>31</v>
      </c>
      <c r="O13" s="4" t="s">
        <v>30</v>
      </c>
      <c r="P13" s="4" t="s">
        <v>31</v>
      </c>
    </row>
    <row r="14" spans="1:18" x14ac:dyDescent="0.25">
      <c r="A14" s="4" t="s">
        <v>306</v>
      </c>
      <c r="B14" s="3" t="s">
        <v>1206</v>
      </c>
      <c r="C14" s="3" t="s">
        <v>1126</v>
      </c>
      <c r="D14" s="3" t="s">
        <v>1206</v>
      </c>
      <c r="E14" s="3" t="s">
        <v>1126</v>
      </c>
      <c r="J14" s="4" t="s">
        <v>42</v>
      </c>
      <c r="K14" s="3" t="s">
        <v>1215</v>
      </c>
      <c r="L14" s="3" t="s">
        <v>1216</v>
      </c>
      <c r="M14" s="3" t="s">
        <v>29</v>
      </c>
      <c r="O14" s="4" t="s">
        <v>42</v>
      </c>
      <c r="P14" s="3" t="s">
        <v>1215</v>
      </c>
      <c r="Q14" s="3" t="s">
        <v>1216</v>
      </c>
      <c r="R14" s="3" t="s">
        <v>29</v>
      </c>
    </row>
    <row r="15" spans="1:18" x14ac:dyDescent="0.25">
      <c r="A15" s="5" t="s">
        <v>32</v>
      </c>
      <c r="B15" s="6">
        <v>4</v>
      </c>
      <c r="C15" s="38">
        <v>3.125E-2</v>
      </c>
      <c r="D15" s="6"/>
      <c r="E15" s="38">
        <v>0</v>
      </c>
      <c r="F15" s="6">
        <v>4</v>
      </c>
      <c r="G15" s="38">
        <v>3.125E-2</v>
      </c>
      <c r="J15" s="5" t="s">
        <v>0</v>
      </c>
      <c r="K15" s="6">
        <v>24</v>
      </c>
      <c r="L15" s="6">
        <v>87</v>
      </c>
      <c r="M15" s="6">
        <v>111</v>
      </c>
      <c r="O15" s="5" t="s">
        <v>0</v>
      </c>
      <c r="P15" s="6">
        <v>30</v>
      </c>
      <c r="Q15" s="6">
        <v>81</v>
      </c>
      <c r="R15" s="6">
        <v>111</v>
      </c>
    </row>
    <row r="16" spans="1:18" x14ac:dyDescent="0.25">
      <c r="A16" s="5" t="s">
        <v>2016</v>
      </c>
      <c r="B16" s="6">
        <v>36</v>
      </c>
      <c r="C16" s="38">
        <v>0.28125</v>
      </c>
      <c r="D16" s="6">
        <v>7</v>
      </c>
      <c r="E16" s="38">
        <v>5.46875E-2</v>
      </c>
      <c r="F16" s="65">
        <v>43</v>
      </c>
      <c r="G16" s="66">
        <v>0.3359375</v>
      </c>
      <c r="J16" s="5" t="s">
        <v>3</v>
      </c>
      <c r="K16" s="6">
        <v>5</v>
      </c>
      <c r="L16" s="6">
        <v>12</v>
      </c>
      <c r="M16" s="6">
        <v>17</v>
      </c>
      <c r="O16" s="5" t="s">
        <v>3</v>
      </c>
      <c r="P16" s="6">
        <v>2</v>
      </c>
      <c r="Q16" s="6">
        <v>15</v>
      </c>
      <c r="R16" s="6">
        <v>17</v>
      </c>
    </row>
    <row r="17" spans="1:18" x14ac:dyDescent="0.25">
      <c r="A17" s="5" t="s">
        <v>2017</v>
      </c>
      <c r="B17" s="6">
        <v>20</v>
      </c>
      <c r="C17" s="38">
        <v>0.15625</v>
      </c>
      <c r="D17" s="6">
        <v>3</v>
      </c>
      <c r="E17" s="38">
        <v>2.34375E-2</v>
      </c>
      <c r="F17" s="65">
        <v>23</v>
      </c>
      <c r="G17" s="66">
        <v>0.1796875</v>
      </c>
      <c r="J17" s="5" t="s">
        <v>29</v>
      </c>
      <c r="K17" s="6">
        <v>29</v>
      </c>
      <c r="L17" s="6">
        <v>99</v>
      </c>
      <c r="M17" s="6">
        <v>128</v>
      </c>
      <c r="O17" s="5" t="s">
        <v>29</v>
      </c>
      <c r="P17" s="6">
        <v>32</v>
      </c>
      <c r="Q17" s="6">
        <v>96</v>
      </c>
      <c r="R17" s="6">
        <v>128</v>
      </c>
    </row>
    <row r="18" spans="1:18" x14ac:dyDescent="0.25">
      <c r="A18" s="5" t="s">
        <v>2018</v>
      </c>
      <c r="B18" s="6">
        <v>22</v>
      </c>
      <c r="C18" s="38">
        <v>0.171875</v>
      </c>
      <c r="D18" s="6">
        <v>4</v>
      </c>
      <c r="E18" s="38">
        <v>3.125E-2</v>
      </c>
      <c r="F18" s="65">
        <v>26</v>
      </c>
      <c r="G18" s="66">
        <v>0.203125</v>
      </c>
      <c r="J18" s="29" t="s">
        <v>1111</v>
      </c>
      <c r="K18" s="29">
        <f>GETPIVOTDATA("CP_PCode",$J$13,"Preventive_Health_Care",FALSE)/GETPIVOTDATA("CP_PCode",$J$13)</f>
        <v>0.2265625</v>
      </c>
      <c r="L18" s="29">
        <f>GETPIVOTDATA("CP_PCode",$J$13,"Preventive_Health_Care",TRUE)/GETPIVOTDATA("CP_PCode",$J$13)</f>
        <v>0.7734375</v>
      </c>
      <c r="M18" s="29">
        <f>SUM(K18:L18)</f>
        <v>1</v>
      </c>
      <c r="N18" s="3"/>
      <c r="O18" s="29" t="s">
        <v>1111</v>
      </c>
      <c r="P18" s="29">
        <f>GETPIVOTDATA("CP_PCode",$O$13,"Primary_HealthCare_service",FALSE)/GETPIVOTDATA("CP_PCode",$O$13)</f>
        <v>0.25</v>
      </c>
      <c r="Q18" s="29">
        <f>GETPIVOTDATA("CP_PCode",$O$13,"Primary_HealthCare_service",TRUE)/GETPIVOTDATA("CP_PCode",$O$13)</f>
        <v>0.75</v>
      </c>
      <c r="R18" s="29">
        <f>SUM(P18:Q18)</f>
        <v>1</v>
      </c>
    </row>
    <row r="19" spans="1:18" x14ac:dyDescent="0.25">
      <c r="A19" s="5" t="s">
        <v>1</v>
      </c>
      <c r="B19" s="6">
        <v>1</v>
      </c>
      <c r="C19" s="38">
        <v>7.8125E-3</v>
      </c>
      <c r="D19" s="6"/>
      <c r="E19" s="38">
        <v>0</v>
      </c>
      <c r="F19" s="6">
        <v>1</v>
      </c>
      <c r="G19" s="38">
        <v>7.8125E-3</v>
      </c>
    </row>
    <row r="20" spans="1:18" x14ac:dyDescent="0.25">
      <c r="A20" s="5" t="s">
        <v>2020</v>
      </c>
      <c r="B20" s="6">
        <v>13</v>
      </c>
      <c r="C20" s="38">
        <v>0.1015625</v>
      </c>
      <c r="D20" s="6">
        <v>1</v>
      </c>
      <c r="E20" s="38">
        <v>7.8125E-3</v>
      </c>
      <c r="F20" s="6">
        <v>14</v>
      </c>
      <c r="G20" s="38">
        <v>0.109375</v>
      </c>
      <c r="J20" s="76" t="s">
        <v>2413</v>
      </c>
      <c r="K20" s="3"/>
      <c r="L20" s="3"/>
      <c r="M20" s="3"/>
      <c r="O20" s="76" t="s">
        <v>2414</v>
      </c>
      <c r="P20" s="3"/>
      <c r="Q20" s="3"/>
      <c r="R20" s="3"/>
    </row>
    <row r="21" spans="1:18" x14ac:dyDescent="0.25">
      <c r="A21" s="5" t="s">
        <v>2021</v>
      </c>
      <c r="B21" s="6">
        <v>8</v>
      </c>
      <c r="C21" s="38">
        <v>6.25E-2</v>
      </c>
      <c r="D21" s="6"/>
      <c r="E21" s="38">
        <v>0</v>
      </c>
      <c r="F21" s="6">
        <v>8</v>
      </c>
      <c r="G21" s="38">
        <v>6.25E-2</v>
      </c>
      <c r="J21" s="3"/>
      <c r="K21" s="3"/>
      <c r="L21" s="3"/>
      <c r="M21" s="3"/>
      <c r="O21" s="76"/>
      <c r="P21" s="3"/>
      <c r="Q21" s="3"/>
      <c r="R21" s="3"/>
    </row>
    <row r="22" spans="1:18" x14ac:dyDescent="0.25">
      <c r="A22" s="5" t="s">
        <v>2022</v>
      </c>
      <c r="B22" s="6">
        <v>4</v>
      </c>
      <c r="C22" s="38">
        <v>3.125E-2</v>
      </c>
      <c r="D22" s="6">
        <v>2</v>
      </c>
      <c r="E22" s="38">
        <v>1.5625E-2</v>
      </c>
      <c r="F22" s="6">
        <v>6</v>
      </c>
      <c r="G22" s="38">
        <v>4.6875E-2</v>
      </c>
      <c r="J22" s="4" t="s">
        <v>30</v>
      </c>
      <c r="K22" s="4" t="s">
        <v>31</v>
      </c>
      <c r="O22" s="4" t="s">
        <v>30</v>
      </c>
      <c r="P22" s="4" t="s">
        <v>31</v>
      </c>
    </row>
    <row r="23" spans="1:18" s="3" customFormat="1" x14ac:dyDescent="0.25">
      <c r="A23" s="5" t="s">
        <v>2023</v>
      </c>
      <c r="B23" s="6">
        <v>3</v>
      </c>
      <c r="C23" s="38">
        <v>2.34375E-2</v>
      </c>
      <c r="D23" s="6"/>
      <c r="E23" s="38">
        <v>0</v>
      </c>
      <c r="F23" s="6">
        <v>3</v>
      </c>
      <c r="G23" s="38">
        <v>2.34375E-2</v>
      </c>
      <c r="J23" s="4" t="s">
        <v>42</v>
      </c>
      <c r="K23" s="3" t="s">
        <v>1215</v>
      </c>
      <c r="L23" s="3" t="s">
        <v>1216</v>
      </c>
      <c r="M23" s="3" t="s">
        <v>29</v>
      </c>
      <c r="N23"/>
      <c r="O23" s="4" t="s">
        <v>42</v>
      </c>
      <c r="P23" s="3" t="s">
        <v>1215</v>
      </c>
      <c r="Q23" s="3" t="s">
        <v>1216</v>
      </c>
      <c r="R23" s="3" t="s">
        <v>29</v>
      </c>
    </row>
    <row r="24" spans="1:18" x14ac:dyDescent="0.25">
      <c r="A24" s="5" t="s">
        <v>29</v>
      </c>
      <c r="B24" s="6">
        <v>111</v>
      </c>
      <c r="C24" s="38">
        <v>0.8671875</v>
      </c>
      <c r="D24" s="6">
        <v>17</v>
      </c>
      <c r="E24" s="38">
        <v>0.1328125</v>
      </c>
      <c r="F24" s="6">
        <v>128</v>
      </c>
      <c r="G24" s="38">
        <v>1</v>
      </c>
      <c r="J24" s="5" t="s">
        <v>0</v>
      </c>
      <c r="K24" s="6">
        <v>46</v>
      </c>
      <c r="L24" s="6">
        <v>65</v>
      </c>
      <c r="M24" s="6">
        <v>111</v>
      </c>
      <c r="O24" s="5" t="s">
        <v>0</v>
      </c>
      <c r="P24" s="6">
        <v>64</v>
      </c>
      <c r="Q24" s="6">
        <v>47</v>
      </c>
      <c r="R24" s="6">
        <v>111</v>
      </c>
    </row>
    <row r="25" spans="1:18" s="3" customFormat="1" x14ac:dyDescent="0.25">
      <c r="A25" s="5"/>
      <c r="B25" s="6"/>
      <c r="C25" s="38"/>
      <c r="D25" s="6"/>
      <c r="E25" s="38"/>
      <c r="F25" s="6"/>
      <c r="G25" s="38"/>
      <c r="J25" s="5" t="s">
        <v>3</v>
      </c>
      <c r="K25" s="6">
        <v>6</v>
      </c>
      <c r="L25" s="6">
        <v>11</v>
      </c>
      <c r="M25" s="6">
        <v>17</v>
      </c>
      <c r="N25"/>
      <c r="O25" s="5" t="s">
        <v>3</v>
      </c>
      <c r="P25" s="6">
        <v>6</v>
      </c>
      <c r="Q25" s="6">
        <v>11</v>
      </c>
      <c r="R25" s="6">
        <v>17</v>
      </c>
    </row>
    <row r="26" spans="1:18" s="3" customFormat="1" ht="21" x14ac:dyDescent="0.35">
      <c r="A26" s="17" t="s">
        <v>2409</v>
      </c>
      <c r="B26" s="6"/>
      <c r="C26" s="38"/>
      <c r="D26" s="6"/>
      <c r="E26" s="38"/>
      <c r="F26" s="6"/>
      <c r="G26" s="38"/>
      <c r="J26" s="5" t="s">
        <v>29</v>
      </c>
      <c r="K26" s="6">
        <v>52</v>
      </c>
      <c r="L26" s="6">
        <v>76</v>
      </c>
      <c r="M26" s="6">
        <v>128</v>
      </c>
      <c r="N26"/>
      <c r="O26" s="5" t="s">
        <v>29</v>
      </c>
      <c r="P26" s="6">
        <v>70</v>
      </c>
      <c r="Q26" s="6">
        <v>58</v>
      </c>
      <c r="R26" s="6">
        <v>128</v>
      </c>
    </row>
    <row r="27" spans="1:18" x14ac:dyDescent="0.25">
      <c r="A27" s="76" t="s">
        <v>301</v>
      </c>
      <c r="F27" s="76" t="s">
        <v>300</v>
      </c>
      <c r="J27" s="29" t="s">
        <v>1111</v>
      </c>
      <c r="K27" s="29">
        <f>GETPIVOTDATA("CP_PCode",$J$22,"Reproductive_Heath_Care",FALSE)/GETPIVOTDATA("CP_PCode",$J$22)</f>
        <v>0.40625</v>
      </c>
      <c r="L27" s="29">
        <f>GETPIVOTDATA("CP_PCode",$J$22,"Reproductive_Heath_Care",TRUE)/GETPIVOTDATA("CP_PCode",$J$22)</f>
        <v>0.59375</v>
      </c>
      <c r="M27" s="29">
        <f>SUM(K27:L27)</f>
        <v>1</v>
      </c>
      <c r="O27" s="29" t="s">
        <v>1111</v>
      </c>
      <c r="P27" s="29">
        <f>GETPIVOTDATA("CP_PCode",$O$22,"GBV_related_healthcare",FALSE)/GETPIVOTDATA("CP_PCode",$O$22)</f>
        <v>0.546875</v>
      </c>
      <c r="Q27" s="29">
        <f>GETPIVOTDATA("CP_PCode",$O$22,"GBV_related_healthcare",TRUE)/GETPIVOTDATA("CP_PCode",$O$22)</f>
        <v>0.453125</v>
      </c>
      <c r="R27" s="29">
        <f>SUM(P27:Q27)</f>
        <v>1</v>
      </c>
    </row>
    <row r="28" spans="1:18" x14ac:dyDescent="0.25">
      <c r="A28" s="4" t="s">
        <v>30</v>
      </c>
      <c r="B28" s="4" t="s">
        <v>31</v>
      </c>
      <c r="F28" s="4" t="s">
        <v>30</v>
      </c>
      <c r="G28" s="4" t="s">
        <v>31</v>
      </c>
    </row>
    <row r="29" spans="1:18" x14ac:dyDescent="0.25">
      <c r="A29" s="4" t="s">
        <v>42</v>
      </c>
      <c r="B29" s="3" t="s">
        <v>1215</v>
      </c>
      <c r="C29" s="3" t="s">
        <v>1216</v>
      </c>
      <c r="D29" s="3" t="s">
        <v>29</v>
      </c>
      <c r="F29" s="4" t="s">
        <v>42</v>
      </c>
      <c r="G29" s="3" t="s">
        <v>1215</v>
      </c>
      <c r="H29" s="3" t="s">
        <v>1216</v>
      </c>
      <c r="I29" s="3" t="s">
        <v>29</v>
      </c>
    </row>
    <row r="30" spans="1:18" x14ac:dyDescent="0.25">
      <c r="A30" s="5" t="s">
        <v>0</v>
      </c>
      <c r="B30" s="6">
        <v>21</v>
      </c>
      <c r="C30" s="6">
        <v>90</v>
      </c>
      <c r="D30" s="6">
        <v>111</v>
      </c>
      <c r="F30" s="5" t="s">
        <v>0</v>
      </c>
      <c r="G30" s="6">
        <v>53</v>
      </c>
      <c r="H30" s="6">
        <v>58</v>
      </c>
      <c r="I30" s="6">
        <v>111</v>
      </c>
    </row>
    <row r="31" spans="1:18" x14ac:dyDescent="0.25">
      <c r="A31" s="5" t="s">
        <v>3</v>
      </c>
      <c r="B31" s="6">
        <v>3</v>
      </c>
      <c r="C31" s="6">
        <v>14</v>
      </c>
      <c r="D31" s="6">
        <v>17</v>
      </c>
      <c r="F31" s="5" t="s">
        <v>3</v>
      </c>
      <c r="G31" s="6">
        <v>3</v>
      </c>
      <c r="H31" s="6">
        <v>14</v>
      </c>
      <c r="I31" s="6">
        <v>17</v>
      </c>
    </row>
    <row r="32" spans="1:18" x14ac:dyDescent="0.25">
      <c r="A32" s="5" t="s">
        <v>29</v>
      </c>
      <c r="B32" s="6">
        <v>24</v>
      </c>
      <c r="C32" s="6">
        <v>104</v>
      </c>
      <c r="D32" s="6">
        <v>128</v>
      </c>
      <c r="F32" s="5" t="s">
        <v>29</v>
      </c>
      <c r="G32" s="6">
        <v>56</v>
      </c>
      <c r="H32" s="6">
        <v>72</v>
      </c>
      <c r="I32" s="6">
        <v>128</v>
      </c>
    </row>
    <row r="33" spans="1:9" s="3" customFormat="1" x14ac:dyDescent="0.25">
      <c r="A33" s="29" t="s">
        <v>1111</v>
      </c>
      <c r="B33" s="29">
        <f>GETPIVOTDATA("CP_PCode",$A$28,"Nurses",FALSE)/GETPIVOTDATA("CP_PCode",$A$28)</f>
        <v>0.1875</v>
      </c>
      <c r="C33" s="29">
        <f>GETPIVOTDATA("CP_PCode",$A$28,"Nurses",TRUE)/GETPIVOTDATA("CP_PCode",$A$28)</f>
        <v>0.8125</v>
      </c>
      <c r="D33" s="29">
        <f>SUM(B33:C33)</f>
        <v>1</v>
      </c>
      <c r="F33" s="29" t="s">
        <v>1111</v>
      </c>
      <c r="G33" s="29">
        <f>GETPIVOTDATA("CP_PCode",$F$28,"Doctors",FALSE)/GETPIVOTDATA("CP_PCode",$F$28)</f>
        <v>0.4375</v>
      </c>
      <c r="H33" s="29">
        <f>GETPIVOTDATA("CP_PCode",$F$28,"Doctors",TRUE)/GETPIVOTDATA("CP_PCode",$F$28)</f>
        <v>0.5625</v>
      </c>
      <c r="I33" s="29">
        <f>SUM(G33:H33)</f>
        <v>1</v>
      </c>
    </row>
    <row r="35" spans="1:9" x14ac:dyDescent="0.25">
      <c r="A35" s="76" t="s">
        <v>2411</v>
      </c>
      <c r="B35" s="3"/>
      <c r="C35" s="3"/>
      <c r="D35" s="3"/>
      <c r="F35" s="76" t="s">
        <v>1218</v>
      </c>
      <c r="G35" s="3"/>
      <c r="H35" s="3"/>
      <c r="I35" s="3"/>
    </row>
    <row r="36" spans="1:9" x14ac:dyDescent="0.25">
      <c r="A36" s="3"/>
      <c r="B36" s="3"/>
      <c r="C36" s="3"/>
      <c r="D36" s="3"/>
      <c r="F36" s="3"/>
      <c r="G36" s="3"/>
      <c r="H36" s="3"/>
      <c r="I36" s="3"/>
    </row>
    <row r="37" spans="1:9" x14ac:dyDescent="0.25">
      <c r="A37" s="4" t="s">
        <v>30</v>
      </c>
      <c r="B37" s="4" t="s">
        <v>31</v>
      </c>
      <c r="F37" s="4" t="s">
        <v>30</v>
      </c>
      <c r="G37" s="4" t="s">
        <v>31</v>
      </c>
    </row>
    <row r="38" spans="1:9" x14ac:dyDescent="0.25">
      <c r="A38" s="4" t="s">
        <v>42</v>
      </c>
      <c r="B38" s="3" t="s">
        <v>1215</v>
      </c>
      <c r="C38" s="3" t="s">
        <v>1216</v>
      </c>
      <c r="D38" s="3" t="s">
        <v>29</v>
      </c>
      <c r="F38" s="4" t="s">
        <v>42</v>
      </c>
      <c r="G38" s="3" t="s">
        <v>1215</v>
      </c>
      <c r="H38" s="3" t="s">
        <v>1216</v>
      </c>
      <c r="I38" s="3" t="s">
        <v>29</v>
      </c>
    </row>
    <row r="39" spans="1:9" x14ac:dyDescent="0.25">
      <c r="A39" s="5" t="s">
        <v>0</v>
      </c>
      <c r="B39" s="6">
        <v>73</v>
      </c>
      <c r="C39" s="6">
        <v>38</v>
      </c>
      <c r="D39" s="6">
        <v>111</v>
      </c>
      <c r="F39" s="5" t="s">
        <v>0</v>
      </c>
      <c r="G39" s="6">
        <v>28</v>
      </c>
      <c r="H39" s="6">
        <v>83</v>
      </c>
      <c r="I39" s="6">
        <v>111</v>
      </c>
    </row>
    <row r="40" spans="1:9" x14ac:dyDescent="0.25">
      <c r="A40" s="5" t="s">
        <v>3</v>
      </c>
      <c r="B40" s="6">
        <v>9</v>
      </c>
      <c r="C40" s="6">
        <v>8</v>
      </c>
      <c r="D40" s="6">
        <v>17</v>
      </c>
      <c r="F40" s="5" t="s">
        <v>3</v>
      </c>
      <c r="G40" s="6">
        <v>6</v>
      </c>
      <c r="H40" s="6">
        <v>11</v>
      </c>
      <c r="I40" s="6">
        <v>17</v>
      </c>
    </row>
    <row r="41" spans="1:9" x14ac:dyDescent="0.25">
      <c r="A41" s="5" t="s">
        <v>29</v>
      </c>
      <c r="B41" s="6">
        <v>82</v>
      </c>
      <c r="C41" s="6">
        <v>46</v>
      </c>
      <c r="D41" s="6">
        <v>128</v>
      </c>
      <c r="F41" s="5" t="s">
        <v>29</v>
      </c>
      <c r="G41" s="6">
        <v>34</v>
      </c>
      <c r="H41" s="6">
        <v>94</v>
      </c>
      <c r="I41" s="6">
        <v>128</v>
      </c>
    </row>
    <row r="42" spans="1:9" s="3" customFormat="1" x14ac:dyDescent="0.25">
      <c r="A42" s="29" t="s">
        <v>1111</v>
      </c>
      <c r="B42" s="29">
        <f>GETPIVOTDATA("CP_PCode",$A$37,"Community_Health_Workers",FALSE)/GETPIVOTDATA("CP_PCode",$A$37)</f>
        <v>0.640625</v>
      </c>
      <c r="C42" s="29">
        <f>GETPIVOTDATA("CP_PCode",$A$37,"Community_Health_Workers",TRUE)/GETPIVOTDATA("CP_PCode",$A$37)</f>
        <v>0.359375</v>
      </c>
      <c r="D42" s="29">
        <f>SUM(B42:C42)</f>
        <v>1</v>
      </c>
      <c r="F42" s="29" t="s">
        <v>1111</v>
      </c>
      <c r="G42" s="29">
        <f>GETPIVOTDATA("CP_PCode",$F$37,"Mid_Wives",FALSE)/GETPIVOTDATA("CP_PCode",$F$37)</f>
        <v>0.265625</v>
      </c>
      <c r="H42" s="29">
        <f>GETPIVOTDATA("CP_PCode",$F$37,"Mid_Wives",TRUE)/GETPIVOTDATA("CP_PCode",$F$37)</f>
        <v>0.734375</v>
      </c>
      <c r="I42" s="29">
        <f>SUM(G42:H42)</f>
        <v>1</v>
      </c>
    </row>
    <row r="51" s="3" customFormat="1" x14ac:dyDescent="0.25"/>
    <row r="60" s="3" customFormat="1"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AB129"/>
  <sheetViews>
    <sheetView workbookViewId="0">
      <pane xSplit="4" ySplit="1" topLeftCell="E2" activePane="bottomRight" state="frozen"/>
      <selection pane="topRight" activeCell="E1" sqref="E1"/>
      <selection pane="bottomLeft" activeCell="A2" sqref="A2"/>
      <selection pane="bottomRight" activeCell="G1" sqref="G1:G1048576"/>
    </sheetView>
  </sheetViews>
  <sheetFormatPr defaultColWidth="9.140625" defaultRowHeight="15" x14ac:dyDescent="0.25"/>
  <cols>
    <col min="1" max="1" width="11.42578125" style="3" bestFit="1" customWidth="1"/>
    <col min="2" max="2" width="11.85546875" style="3" bestFit="1" customWidth="1"/>
    <col min="3" max="3" width="47" style="3" bestFit="1" customWidth="1"/>
    <col min="4" max="4" width="15.7109375" style="3" bestFit="1" customWidth="1"/>
    <col min="5" max="5" width="14.28515625" style="3" bestFit="1" customWidth="1"/>
    <col min="6" max="6" width="16.140625" style="3" bestFit="1" customWidth="1"/>
    <col min="7" max="7" width="12.85546875" style="3" bestFit="1" customWidth="1"/>
    <col min="8" max="8" width="31.42578125" style="3" bestFit="1" customWidth="1"/>
    <col min="9" max="9" width="14.5703125" style="3" bestFit="1" customWidth="1"/>
    <col min="10" max="10" width="11.7109375" style="3" bestFit="1" customWidth="1"/>
    <col min="11" max="11" width="12" style="3" bestFit="1" customWidth="1"/>
    <col min="12" max="12" width="7.28515625" style="3" bestFit="1" customWidth="1"/>
    <col min="13" max="13" width="8.85546875" style="3" bestFit="1" customWidth="1"/>
    <col min="14" max="14" width="6.140625" style="3" bestFit="1" customWidth="1"/>
    <col min="15" max="15" width="8.85546875" style="3" bestFit="1" customWidth="1"/>
    <col min="16" max="16" width="20.5703125" style="3" bestFit="1" customWidth="1"/>
    <col min="17" max="17" width="19.5703125" style="3" bestFit="1" customWidth="1"/>
    <col min="18" max="18" width="20" style="3" bestFit="1" customWidth="1"/>
    <col min="19" max="19" width="14.5703125" style="3" bestFit="1" customWidth="1"/>
    <col min="20" max="20" width="18.5703125" style="3" bestFit="1" customWidth="1"/>
    <col min="21" max="21" width="19" style="3" bestFit="1" customWidth="1"/>
    <col min="22" max="22" width="20.42578125" style="3" bestFit="1" customWidth="1"/>
    <col min="23" max="23" width="19.85546875" style="3" bestFit="1" customWidth="1"/>
    <col min="24" max="24" width="15.42578125" style="3" bestFit="1" customWidth="1"/>
    <col min="25" max="25" width="6.28515625" style="3" bestFit="1" customWidth="1"/>
    <col min="26" max="26" width="26.7109375" style="3" bestFit="1" customWidth="1"/>
    <col min="27" max="27" width="22.85546875" style="3" bestFit="1" customWidth="1"/>
    <col min="28" max="28" width="21.7109375" style="3" bestFit="1" customWidth="1"/>
    <col min="29" max="29" width="11.42578125" style="3" bestFit="1" customWidth="1"/>
    <col min="30" max="30" width="10.85546875" style="3" bestFit="1" customWidth="1"/>
    <col min="31" max="31" width="45.42578125" style="3" bestFit="1" customWidth="1"/>
    <col min="32" max="32" width="34.85546875" style="3" bestFit="1" customWidth="1"/>
    <col min="33" max="33" width="47" style="3" bestFit="1" customWidth="1"/>
    <col min="34" max="34" width="15.7109375" style="3" bestFit="1" customWidth="1"/>
    <col min="35" max="36" width="12" style="3" bestFit="1" customWidth="1"/>
    <col min="37" max="37" width="8.42578125" style="3" customWidth="1"/>
    <col min="38" max="38" width="10.140625" style="3" bestFit="1" customWidth="1"/>
    <col min="39" max="39" width="5.140625" style="3" customWidth="1"/>
    <col min="40" max="40" width="15.7109375" style="3" bestFit="1" customWidth="1"/>
    <col min="41" max="41" width="9" style="3" bestFit="1" customWidth="1"/>
    <col min="42" max="42" width="9.42578125" style="3" bestFit="1" customWidth="1"/>
    <col min="43" max="43" width="8.85546875" style="3" bestFit="1" customWidth="1"/>
    <col min="44" max="44" width="10.85546875" style="3" bestFit="1" customWidth="1"/>
    <col min="45" max="45" width="8.5703125" style="3" bestFit="1" customWidth="1"/>
    <col min="46" max="46" width="53.42578125" style="3" bestFit="1" customWidth="1"/>
    <col min="47" max="47" width="8.5703125" style="3" customWidth="1"/>
    <col min="48" max="54" width="8.5703125" style="3" bestFit="1" customWidth="1"/>
    <col min="55" max="55" width="19.28515625" style="3" bestFit="1" customWidth="1"/>
    <col min="56" max="58" width="8.5703125" style="3" bestFit="1" customWidth="1"/>
    <col min="59" max="59" width="19.28515625" style="3" bestFit="1" customWidth="1"/>
    <col min="60" max="62" width="8.5703125" style="3" bestFit="1" customWidth="1"/>
    <col min="63" max="63" width="19.28515625" style="3" customWidth="1"/>
    <col min="64" max="66" width="8.5703125" style="3" bestFit="1" customWidth="1"/>
    <col min="67" max="67" width="19.28515625" style="3" bestFit="1" customWidth="1"/>
    <col min="68" max="70" width="8.5703125" style="3" bestFit="1" customWidth="1"/>
    <col min="71" max="71" width="19.28515625" style="3" bestFit="1" customWidth="1"/>
    <col min="72" max="74" width="8.5703125" style="3" bestFit="1" customWidth="1"/>
    <col min="75" max="84" width="8.42578125" style="3" customWidth="1"/>
    <col min="85" max="85" width="23.42578125" style="3" bestFit="1" customWidth="1"/>
    <col min="86" max="88" width="8.42578125" style="3" customWidth="1"/>
    <col min="89" max="89" width="9.42578125" style="3" customWidth="1"/>
    <col min="90" max="90" width="22" style="3" bestFit="1" customWidth="1"/>
    <col min="91" max="91" width="20.5703125" style="3" customWidth="1"/>
    <col min="92" max="92" width="19.85546875" style="3" customWidth="1"/>
    <col min="93" max="93" width="8.5703125" style="3" bestFit="1" customWidth="1"/>
    <col min="94" max="94" width="27.28515625" style="3" bestFit="1" customWidth="1"/>
    <col min="95" max="100" width="8.5703125" style="3" bestFit="1" customWidth="1"/>
    <col min="101" max="105" width="9.5703125" style="3" bestFit="1" customWidth="1"/>
    <col min="106" max="106" width="15.7109375" style="3" bestFit="1" customWidth="1"/>
    <col min="107" max="107" width="10.28515625" style="3" bestFit="1" customWidth="1"/>
    <col min="108" max="109" width="9.5703125" style="3" bestFit="1" customWidth="1"/>
    <col min="110" max="110" width="15.7109375" style="3" bestFit="1" customWidth="1"/>
    <col min="111" max="111" width="18.140625" style="3" bestFit="1" customWidth="1"/>
    <col min="112" max="112" width="8.28515625" style="3" customWidth="1"/>
    <col min="113" max="115" width="8.28515625" style="3" bestFit="1" customWidth="1"/>
    <col min="116" max="117" width="8.28515625" style="3" customWidth="1"/>
    <col min="118" max="118" width="8.28515625" style="3" bestFit="1" customWidth="1"/>
    <col min="119" max="119" width="8.28515625" style="3" customWidth="1"/>
    <col min="120" max="120" width="8.28515625" style="3" bestFit="1" customWidth="1"/>
    <col min="121" max="128" width="8.28515625" style="3" customWidth="1"/>
    <col min="129" max="130" width="8.28515625" style="3" bestFit="1" customWidth="1"/>
    <col min="131" max="135" width="9.5703125" style="3" bestFit="1" customWidth="1"/>
    <col min="136" max="136" width="9.5703125" style="3" customWidth="1"/>
    <col min="137" max="138" width="9.5703125" style="3" bestFit="1" customWidth="1"/>
    <col min="139" max="139" width="81.140625" style="3" bestFit="1" customWidth="1"/>
    <col min="140" max="140" width="14" style="3" customWidth="1"/>
    <col min="141" max="142" width="13.140625" style="3" customWidth="1"/>
    <col min="143" max="151" width="14" style="3" customWidth="1"/>
    <col min="152" max="154" width="15" style="3" customWidth="1"/>
    <col min="155" max="155" width="14" style="3" customWidth="1"/>
    <col min="156" max="164" width="13.140625" style="3" customWidth="1"/>
    <col min="165" max="167" width="14.140625" style="3" customWidth="1"/>
    <col min="168" max="177" width="13.140625" style="3" customWidth="1"/>
    <col min="178" max="180" width="14.140625" style="3" customWidth="1"/>
    <col min="181" max="181" width="13.140625" style="3" customWidth="1"/>
    <col min="182" max="182" width="18.140625" style="3" customWidth="1"/>
    <col min="183" max="183" width="21" style="3" customWidth="1"/>
    <col min="184" max="190" width="11.5703125" style="3" customWidth="1"/>
    <col min="191" max="191" width="12.5703125" style="3" customWidth="1"/>
    <col min="192" max="195" width="11.5703125" style="3" customWidth="1"/>
    <col min="196" max="196" width="12.5703125" style="3" customWidth="1"/>
    <col min="197" max="197" width="14.7109375" style="3" customWidth="1"/>
    <col min="198" max="198" width="23.140625" style="3" customWidth="1"/>
    <col min="199" max="199" width="9.5703125" style="3" customWidth="1"/>
    <col min="200" max="205" width="11.5703125" style="3" customWidth="1"/>
    <col min="206" max="206" width="12.5703125" style="3" customWidth="1"/>
    <col min="207" max="207" width="9.5703125" style="3" customWidth="1"/>
    <col min="208" max="211" width="8.42578125" style="3" customWidth="1"/>
    <col min="212" max="212" width="12.140625" style="3" customWidth="1"/>
    <col min="213" max="217" width="7.28515625" style="3" bestFit="1" customWidth="1"/>
    <col min="218" max="218" width="80.85546875" style="3" bestFit="1" customWidth="1"/>
    <col min="219" max="16384" width="9.140625" style="3"/>
  </cols>
  <sheetData>
    <row r="1" spans="1:28" x14ac:dyDescent="0.25">
      <c r="A1" s="3" t="s">
        <v>42</v>
      </c>
      <c r="B1" s="3" t="s">
        <v>43</v>
      </c>
      <c r="C1" s="3" t="s">
        <v>44</v>
      </c>
      <c r="D1" s="3" t="s">
        <v>45</v>
      </c>
      <c r="E1" s="3" t="s">
        <v>46</v>
      </c>
      <c r="F1" s="3" t="s">
        <v>47</v>
      </c>
      <c r="G1" s="3" t="s">
        <v>48</v>
      </c>
      <c r="H1" s="3" t="s">
        <v>284</v>
      </c>
      <c r="I1" s="3" t="s">
        <v>285</v>
      </c>
      <c r="J1" s="3" t="s">
        <v>286</v>
      </c>
      <c r="K1" s="3" t="s">
        <v>287</v>
      </c>
      <c r="L1" s="3" t="s">
        <v>288</v>
      </c>
      <c r="M1" s="3" t="s">
        <v>289</v>
      </c>
      <c r="N1" s="3" t="s">
        <v>290</v>
      </c>
      <c r="O1" s="3" t="s">
        <v>291</v>
      </c>
      <c r="P1" s="3" t="s">
        <v>2492</v>
      </c>
      <c r="Q1" s="3" t="s">
        <v>2491</v>
      </c>
      <c r="R1" s="3" t="s">
        <v>2490</v>
      </c>
      <c r="S1" s="3" t="s">
        <v>2489</v>
      </c>
      <c r="T1" s="3" t="s">
        <v>2488</v>
      </c>
      <c r="U1" s="3" t="s">
        <v>2487</v>
      </c>
      <c r="V1" s="3" t="s">
        <v>2486</v>
      </c>
      <c r="W1" s="3" t="s">
        <v>2485</v>
      </c>
      <c r="X1" s="3" t="s">
        <v>2484</v>
      </c>
      <c r="Y1" s="3" t="s">
        <v>2483</v>
      </c>
      <c r="Z1" s="3" t="s">
        <v>2482</v>
      </c>
      <c r="AA1" s="3" t="s">
        <v>2481</v>
      </c>
      <c r="AB1" s="3" t="s">
        <v>2480</v>
      </c>
    </row>
    <row r="2" spans="1:28" x14ac:dyDescent="0.25">
      <c r="A2" s="3" t="s">
        <v>0</v>
      </c>
      <c r="B2" s="3" t="s">
        <v>13</v>
      </c>
      <c r="C2" s="3" t="s">
        <v>152</v>
      </c>
      <c r="D2" s="3" t="s">
        <v>153</v>
      </c>
      <c r="E2" s="3" t="s">
        <v>51</v>
      </c>
      <c r="F2" s="3" t="s">
        <v>78</v>
      </c>
      <c r="G2" s="3">
        <v>77</v>
      </c>
      <c r="H2" s="3" t="s">
        <v>235</v>
      </c>
      <c r="I2" s="3" t="s">
        <v>293</v>
      </c>
      <c r="J2" s="3" t="s">
        <v>250</v>
      </c>
      <c r="K2" s="3">
        <v>0.30000001192092896</v>
      </c>
      <c r="L2" s="3">
        <v>15</v>
      </c>
      <c r="M2" s="3">
        <v>3</v>
      </c>
      <c r="N2" s="3">
        <v>3</v>
      </c>
      <c r="P2" s="3" t="s">
        <v>250</v>
      </c>
      <c r="S2" s="3" t="s">
        <v>250</v>
      </c>
      <c r="V2" s="3" t="s">
        <v>250</v>
      </c>
      <c r="X2" s="3">
        <v>0</v>
      </c>
      <c r="Y2" s="3" t="s">
        <v>54</v>
      </c>
      <c r="Z2" s="3" t="s">
        <v>54</v>
      </c>
      <c r="AA2" s="3" t="s">
        <v>54</v>
      </c>
      <c r="AB2" s="3" t="s">
        <v>250</v>
      </c>
    </row>
    <row r="3" spans="1:28" x14ac:dyDescent="0.25">
      <c r="A3" s="3" t="s">
        <v>0</v>
      </c>
      <c r="B3" s="3" t="s">
        <v>13</v>
      </c>
      <c r="C3" s="3" t="s">
        <v>126</v>
      </c>
      <c r="D3" s="3" t="s">
        <v>127</v>
      </c>
      <c r="E3" s="3" t="s">
        <v>51</v>
      </c>
      <c r="F3" s="3" t="s">
        <v>78</v>
      </c>
      <c r="G3" s="3">
        <v>66</v>
      </c>
      <c r="H3" s="3" t="s">
        <v>252</v>
      </c>
      <c r="I3" s="3" t="s">
        <v>293</v>
      </c>
      <c r="J3" s="3" t="s">
        <v>250</v>
      </c>
      <c r="K3" s="3">
        <v>0</v>
      </c>
      <c r="L3" s="3">
        <v>10</v>
      </c>
      <c r="M3" s="3">
        <v>5</v>
      </c>
      <c r="P3" s="3" t="s">
        <v>250</v>
      </c>
      <c r="S3" s="3" t="s">
        <v>250</v>
      </c>
      <c r="V3" s="3" t="s">
        <v>54</v>
      </c>
      <c r="W3" s="3" t="s">
        <v>2479</v>
      </c>
      <c r="X3" s="3">
        <v>0</v>
      </c>
      <c r="Y3" s="3" t="s">
        <v>54</v>
      </c>
      <c r="Z3" s="3" t="s">
        <v>54</v>
      </c>
      <c r="AA3" s="3" t="s">
        <v>250</v>
      </c>
      <c r="AB3" s="3" t="s">
        <v>250</v>
      </c>
    </row>
    <row r="4" spans="1:28" x14ac:dyDescent="0.25">
      <c r="A4" s="3" t="s">
        <v>0</v>
      </c>
      <c r="B4" s="3" t="s">
        <v>7</v>
      </c>
      <c r="C4" s="3" t="s">
        <v>167</v>
      </c>
      <c r="D4" s="3" t="s">
        <v>168</v>
      </c>
      <c r="E4" s="3" t="s">
        <v>51</v>
      </c>
      <c r="F4" s="3" t="s">
        <v>52</v>
      </c>
      <c r="G4" s="3">
        <v>274</v>
      </c>
      <c r="H4" s="3" t="s">
        <v>53</v>
      </c>
      <c r="I4" s="3" t="s">
        <v>293</v>
      </c>
      <c r="J4" s="3" t="s">
        <v>54</v>
      </c>
      <c r="K4" s="3">
        <v>0</v>
      </c>
      <c r="P4" s="3" t="s">
        <v>54</v>
      </c>
      <c r="Q4" s="3" t="s">
        <v>2479</v>
      </c>
      <c r="R4" s="3" t="s">
        <v>2457</v>
      </c>
      <c r="S4" s="3" t="s">
        <v>54</v>
      </c>
      <c r="T4" s="3" t="s">
        <v>2478</v>
      </c>
      <c r="U4" s="3" t="s">
        <v>2458</v>
      </c>
      <c r="V4" s="3" t="s">
        <v>250</v>
      </c>
      <c r="X4" s="3">
        <v>0</v>
      </c>
      <c r="Y4" s="3" t="s">
        <v>54</v>
      </c>
      <c r="Z4" s="3" t="s">
        <v>250</v>
      </c>
      <c r="AA4" s="3" t="s">
        <v>250</v>
      </c>
      <c r="AB4" s="3" t="s">
        <v>54</v>
      </c>
    </row>
    <row r="5" spans="1:28" x14ac:dyDescent="0.25">
      <c r="A5" s="3" t="s">
        <v>0</v>
      </c>
      <c r="B5" s="3" t="s">
        <v>13</v>
      </c>
      <c r="C5" s="3" t="s">
        <v>196</v>
      </c>
      <c r="D5" s="3" t="s">
        <v>197</v>
      </c>
      <c r="E5" s="3" t="s">
        <v>51</v>
      </c>
      <c r="F5" s="3" t="s">
        <v>52</v>
      </c>
      <c r="G5" s="3">
        <v>67</v>
      </c>
      <c r="H5" s="3" t="s">
        <v>53</v>
      </c>
      <c r="I5" s="3" t="s">
        <v>293</v>
      </c>
      <c r="J5" s="3" t="s">
        <v>54</v>
      </c>
      <c r="K5" s="3">
        <v>0</v>
      </c>
      <c r="P5" s="3" t="s">
        <v>54</v>
      </c>
      <c r="Q5" s="3" t="s">
        <v>2479</v>
      </c>
      <c r="R5" s="3" t="s">
        <v>2458</v>
      </c>
      <c r="S5" s="3" t="s">
        <v>250</v>
      </c>
      <c r="V5" s="3" t="s">
        <v>54</v>
      </c>
      <c r="W5" s="3" t="s">
        <v>2478</v>
      </c>
      <c r="X5" s="3">
        <v>0</v>
      </c>
      <c r="Y5" s="3" t="s">
        <v>250</v>
      </c>
      <c r="Z5" s="3" t="s">
        <v>250</v>
      </c>
      <c r="AA5" s="3" t="s">
        <v>250</v>
      </c>
      <c r="AB5" s="3" t="s">
        <v>250</v>
      </c>
    </row>
    <row r="6" spans="1:28" x14ac:dyDescent="0.25">
      <c r="A6" s="3" t="s">
        <v>0</v>
      </c>
      <c r="B6" s="3" t="s">
        <v>13</v>
      </c>
      <c r="C6" s="3" t="s">
        <v>202</v>
      </c>
      <c r="D6" s="3" t="s">
        <v>203</v>
      </c>
      <c r="E6" s="3" t="s">
        <v>51</v>
      </c>
      <c r="F6" s="3" t="s">
        <v>52</v>
      </c>
      <c r="G6" s="3">
        <v>14</v>
      </c>
      <c r="H6" s="3" t="s">
        <v>250</v>
      </c>
      <c r="I6" s="3" t="s">
        <v>293</v>
      </c>
      <c r="J6" s="3" t="s">
        <v>54</v>
      </c>
      <c r="K6" s="3">
        <v>0.5</v>
      </c>
      <c r="L6" s="3">
        <v>5</v>
      </c>
      <c r="P6" s="3" t="s">
        <v>250</v>
      </c>
      <c r="S6" s="3" t="s">
        <v>250</v>
      </c>
      <c r="V6" s="3" t="s">
        <v>250</v>
      </c>
      <c r="X6" s="3">
        <v>0</v>
      </c>
      <c r="Y6" s="3" t="s">
        <v>250</v>
      </c>
      <c r="Z6" s="3" t="s">
        <v>250</v>
      </c>
      <c r="AA6" s="3" t="s">
        <v>250</v>
      </c>
      <c r="AB6" s="3" t="s">
        <v>250</v>
      </c>
    </row>
    <row r="7" spans="1:28" x14ac:dyDescent="0.25">
      <c r="A7" s="3" t="s">
        <v>0</v>
      </c>
      <c r="B7" s="3" t="s">
        <v>7</v>
      </c>
      <c r="C7" s="3" t="s">
        <v>96</v>
      </c>
      <c r="D7" s="3" t="s">
        <v>97</v>
      </c>
      <c r="E7" s="3" t="s">
        <v>51</v>
      </c>
      <c r="F7" s="3" t="s">
        <v>85</v>
      </c>
      <c r="G7" s="3">
        <v>12</v>
      </c>
      <c r="H7" s="3" t="s">
        <v>53</v>
      </c>
      <c r="I7" s="3" t="s">
        <v>293</v>
      </c>
      <c r="J7" s="3" t="s">
        <v>54</v>
      </c>
      <c r="K7" s="3">
        <v>2</v>
      </c>
      <c r="M7" s="3">
        <v>15</v>
      </c>
      <c r="P7" s="3" t="s">
        <v>54</v>
      </c>
      <c r="S7" s="3" t="s">
        <v>250</v>
      </c>
      <c r="V7" s="3" t="s">
        <v>250</v>
      </c>
      <c r="X7" s="3">
        <v>0</v>
      </c>
      <c r="Y7" s="3" t="s">
        <v>250</v>
      </c>
      <c r="Z7" s="3" t="s">
        <v>54</v>
      </c>
      <c r="AA7" s="3" t="s">
        <v>54</v>
      </c>
      <c r="AB7" s="3" t="s">
        <v>54</v>
      </c>
    </row>
    <row r="8" spans="1:28" x14ac:dyDescent="0.25">
      <c r="A8" s="3" t="s">
        <v>0</v>
      </c>
      <c r="B8" s="3" t="s">
        <v>13</v>
      </c>
      <c r="C8" s="3" t="s">
        <v>128</v>
      </c>
      <c r="D8" s="3" t="s">
        <v>129</v>
      </c>
      <c r="E8" s="3" t="s">
        <v>51</v>
      </c>
      <c r="F8" s="3" t="s">
        <v>78</v>
      </c>
      <c r="G8" s="3">
        <v>36</v>
      </c>
      <c r="H8" s="3" t="s">
        <v>235</v>
      </c>
      <c r="I8" s="3" t="s">
        <v>293</v>
      </c>
      <c r="J8" s="3" t="s">
        <v>250</v>
      </c>
      <c r="K8" s="3">
        <v>2</v>
      </c>
      <c r="L8" s="3">
        <v>40</v>
      </c>
      <c r="M8" s="3">
        <v>15</v>
      </c>
      <c r="N8" s="3">
        <v>15</v>
      </c>
      <c r="P8" s="3" t="s">
        <v>250</v>
      </c>
      <c r="S8" s="3" t="s">
        <v>250</v>
      </c>
      <c r="V8" s="3" t="s">
        <v>250</v>
      </c>
      <c r="X8" s="3">
        <v>0</v>
      </c>
      <c r="Y8" s="3" t="s">
        <v>250</v>
      </c>
      <c r="Z8" s="3" t="s">
        <v>250</v>
      </c>
      <c r="AA8" s="3" t="s">
        <v>250</v>
      </c>
      <c r="AB8" s="3" t="s">
        <v>250</v>
      </c>
    </row>
    <row r="9" spans="1:28" x14ac:dyDescent="0.25">
      <c r="A9" s="3" t="s">
        <v>0</v>
      </c>
      <c r="B9" s="3" t="s">
        <v>5</v>
      </c>
      <c r="C9" s="3" t="s">
        <v>433</v>
      </c>
      <c r="D9" s="3" t="s">
        <v>434</v>
      </c>
      <c r="E9" s="3" t="s">
        <v>162</v>
      </c>
      <c r="F9" s="3" t="s">
        <v>78</v>
      </c>
      <c r="G9" s="3">
        <v>155</v>
      </c>
      <c r="H9" s="3" t="s">
        <v>53</v>
      </c>
      <c r="I9" s="3" t="s">
        <v>293</v>
      </c>
      <c r="J9" s="3" t="s">
        <v>250</v>
      </c>
      <c r="K9" s="3">
        <v>14</v>
      </c>
      <c r="L9" s="3">
        <v>180</v>
      </c>
      <c r="M9" s="3">
        <v>50</v>
      </c>
      <c r="P9" s="3" t="s">
        <v>250</v>
      </c>
      <c r="S9" s="3" t="s">
        <v>250</v>
      </c>
      <c r="V9" s="3" t="s">
        <v>250</v>
      </c>
      <c r="X9" s="3">
        <v>0</v>
      </c>
      <c r="Y9" s="3" t="s">
        <v>250</v>
      </c>
      <c r="Z9" s="3" t="s">
        <v>250</v>
      </c>
      <c r="AA9" s="3" t="s">
        <v>250</v>
      </c>
      <c r="AB9" s="3" t="s">
        <v>250</v>
      </c>
    </row>
    <row r="10" spans="1:28" x14ac:dyDescent="0.25">
      <c r="A10" s="3" t="s">
        <v>0</v>
      </c>
      <c r="B10" s="3" t="s">
        <v>9</v>
      </c>
      <c r="C10" s="3" t="s">
        <v>165</v>
      </c>
      <c r="D10" s="3" t="s">
        <v>166</v>
      </c>
      <c r="E10" s="3" t="s">
        <v>162</v>
      </c>
      <c r="F10" s="3" t="s">
        <v>78</v>
      </c>
      <c r="G10" s="3">
        <v>245</v>
      </c>
      <c r="H10" s="3" t="s">
        <v>53</v>
      </c>
      <c r="I10" s="3" t="s">
        <v>293</v>
      </c>
      <c r="J10" s="3" t="s">
        <v>250</v>
      </c>
      <c r="K10" s="3">
        <v>3.2000000476837158</v>
      </c>
      <c r="L10" s="3">
        <v>180</v>
      </c>
      <c r="M10" s="3">
        <v>60</v>
      </c>
      <c r="N10" s="3">
        <v>60</v>
      </c>
      <c r="P10" s="3" t="s">
        <v>54</v>
      </c>
      <c r="Q10" s="3" t="s">
        <v>2477</v>
      </c>
      <c r="R10" s="3" t="s">
        <v>2458</v>
      </c>
      <c r="S10" s="3" t="s">
        <v>250</v>
      </c>
      <c r="V10" s="3" t="s">
        <v>250</v>
      </c>
      <c r="X10" s="3">
        <v>0</v>
      </c>
      <c r="Y10" s="3" t="s">
        <v>250</v>
      </c>
      <c r="Z10" s="3" t="s">
        <v>250</v>
      </c>
      <c r="AA10" s="3" t="s">
        <v>250</v>
      </c>
      <c r="AB10" s="3" t="s">
        <v>54</v>
      </c>
    </row>
    <row r="11" spans="1:28" x14ac:dyDescent="0.25">
      <c r="A11" s="3" t="s">
        <v>0</v>
      </c>
      <c r="B11" s="3" t="s">
        <v>13</v>
      </c>
      <c r="C11" s="3" t="s">
        <v>190</v>
      </c>
      <c r="D11" s="3" t="s">
        <v>191</v>
      </c>
      <c r="E11" s="3" t="s">
        <v>51</v>
      </c>
      <c r="F11" s="3" t="s">
        <v>52</v>
      </c>
      <c r="G11" s="3">
        <v>6</v>
      </c>
      <c r="H11" s="3" t="s">
        <v>252</v>
      </c>
      <c r="I11" s="3" t="s">
        <v>293</v>
      </c>
      <c r="J11" s="3" t="s">
        <v>54</v>
      </c>
      <c r="K11" s="3">
        <v>0.375</v>
      </c>
      <c r="L11" s="3">
        <v>15</v>
      </c>
      <c r="M11" s="3">
        <v>10</v>
      </c>
      <c r="P11" s="3" t="s">
        <v>250</v>
      </c>
      <c r="S11" s="3" t="s">
        <v>250</v>
      </c>
      <c r="V11" s="3" t="s">
        <v>250</v>
      </c>
      <c r="X11" s="3">
        <v>0</v>
      </c>
      <c r="Y11" s="3" t="s">
        <v>250</v>
      </c>
      <c r="Z11" s="3" t="s">
        <v>250</v>
      </c>
      <c r="AA11" s="3" t="s">
        <v>54</v>
      </c>
      <c r="AB11" s="3" t="s">
        <v>250</v>
      </c>
    </row>
    <row r="12" spans="1:28" x14ac:dyDescent="0.25">
      <c r="A12" s="3" t="s">
        <v>0</v>
      </c>
      <c r="B12" s="3" t="s">
        <v>6</v>
      </c>
      <c r="C12" s="3" t="s">
        <v>228</v>
      </c>
      <c r="D12" s="3" t="s">
        <v>229</v>
      </c>
      <c r="E12" s="3" t="s">
        <v>51</v>
      </c>
      <c r="F12" s="3" t="s">
        <v>52</v>
      </c>
      <c r="G12" s="3">
        <v>109</v>
      </c>
      <c r="H12" s="3" t="s">
        <v>235</v>
      </c>
      <c r="I12" s="3" t="s">
        <v>293</v>
      </c>
      <c r="J12" s="3" t="s">
        <v>250</v>
      </c>
      <c r="K12" s="3">
        <v>0.25</v>
      </c>
      <c r="L12" s="3">
        <v>10</v>
      </c>
      <c r="P12" s="3" t="s">
        <v>54</v>
      </c>
      <c r="Q12" s="3" t="s">
        <v>2478</v>
      </c>
      <c r="R12" s="3" t="s">
        <v>2458</v>
      </c>
      <c r="S12" s="3" t="s">
        <v>250</v>
      </c>
      <c r="V12" s="3" t="s">
        <v>250</v>
      </c>
      <c r="X12" s="3">
        <v>0</v>
      </c>
      <c r="Y12" s="3" t="s">
        <v>54</v>
      </c>
      <c r="Z12" s="3" t="s">
        <v>250</v>
      </c>
      <c r="AA12" s="3" t="s">
        <v>250</v>
      </c>
      <c r="AB12" s="3" t="s">
        <v>54</v>
      </c>
    </row>
    <row r="13" spans="1:28" x14ac:dyDescent="0.25">
      <c r="A13" s="3" t="s">
        <v>0</v>
      </c>
      <c r="B13" s="3" t="s">
        <v>13</v>
      </c>
      <c r="C13" s="3" t="s">
        <v>194</v>
      </c>
      <c r="D13" s="3" t="s">
        <v>195</v>
      </c>
      <c r="E13" s="3" t="s">
        <v>51</v>
      </c>
      <c r="F13" s="3" t="s">
        <v>52</v>
      </c>
      <c r="G13" s="3">
        <v>65</v>
      </c>
      <c r="H13" s="3" t="s">
        <v>53</v>
      </c>
      <c r="I13" s="3" t="s">
        <v>293</v>
      </c>
      <c r="J13" s="3" t="s">
        <v>250</v>
      </c>
      <c r="K13" s="3">
        <v>0</v>
      </c>
      <c r="P13" s="3" t="s">
        <v>54</v>
      </c>
      <c r="Q13" s="3" t="s">
        <v>2479</v>
      </c>
      <c r="R13" s="3" t="s">
        <v>2458</v>
      </c>
      <c r="S13" s="3" t="s">
        <v>54</v>
      </c>
      <c r="T13" s="3" t="s">
        <v>2478</v>
      </c>
      <c r="U13" s="3" t="s">
        <v>2458</v>
      </c>
      <c r="V13" s="3" t="s">
        <v>54</v>
      </c>
      <c r="W13" s="3" t="s">
        <v>2479</v>
      </c>
      <c r="X13" s="3">
        <v>0</v>
      </c>
      <c r="Y13" s="3" t="s">
        <v>250</v>
      </c>
      <c r="Z13" s="3" t="s">
        <v>54</v>
      </c>
      <c r="AA13" s="3" t="s">
        <v>250</v>
      </c>
      <c r="AB13" s="3" t="s">
        <v>250</v>
      </c>
    </row>
    <row r="14" spans="1:28" x14ac:dyDescent="0.25">
      <c r="A14" s="3" t="s">
        <v>0</v>
      </c>
      <c r="B14" s="3" t="s">
        <v>4</v>
      </c>
      <c r="C14" s="3" t="s">
        <v>110</v>
      </c>
      <c r="D14" s="3" t="s">
        <v>111</v>
      </c>
      <c r="E14" s="3" t="s">
        <v>51</v>
      </c>
      <c r="F14" s="3" t="s">
        <v>52</v>
      </c>
      <c r="G14" s="3">
        <v>6</v>
      </c>
      <c r="H14" s="3" t="s">
        <v>53</v>
      </c>
      <c r="I14" s="3" t="s">
        <v>293</v>
      </c>
      <c r="J14" s="3" t="s">
        <v>250</v>
      </c>
      <c r="K14" s="3">
        <v>0.20000000298023224</v>
      </c>
      <c r="M14" s="3">
        <v>10</v>
      </c>
      <c r="P14" s="3" t="s">
        <v>250</v>
      </c>
      <c r="S14" s="3" t="s">
        <v>250</v>
      </c>
      <c r="V14" s="3" t="s">
        <v>250</v>
      </c>
      <c r="X14" s="3">
        <v>0</v>
      </c>
      <c r="Y14" s="3" t="s">
        <v>250</v>
      </c>
      <c r="Z14" s="3" t="s">
        <v>250</v>
      </c>
      <c r="AA14" s="3" t="s">
        <v>250</v>
      </c>
      <c r="AB14" s="3" t="s">
        <v>250</v>
      </c>
    </row>
    <row r="15" spans="1:28" x14ac:dyDescent="0.25">
      <c r="A15" s="3" t="s">
        <v>0</v>
      </c>
      <c r="B15" s="3" t="s">
        <v>4</v>
      </c>
      <c r="C15" s="3" t="s">
        <v>102</v>
      </c>
      <c r="D15" s="3" t="s">
        <v>103</v>
      </c>
      <c r="E15" s="3" t="s">
        <v>51</v>
      </c>
      <c r="F15" s="3" t="s">
        <v>52</v>
      </c>
      <c r="G15" s="3">
        <v>6</v>
      </c>
      <c r="H15" s="3" t="s">
        <v>53</v>
      </c>
      <c r="I15" s="3" t="s">
        <v>293</v>
      </c>
      <c r="J15" s="3" t="s">
        <v>250</v>
      </c>
      <c r="K15" s="3">
        <v>0.20000000298023224</v>
      </c>
      <c r="M15" s="3">
        <v>10</v>
      </c>
      <c r="P15" s="3" t="s">
        <v>250</v>
      </c>
      <c r="S15" s="3" t="s">
        <v>250</v>
      </c>
      <c r="V15" s="3" t="s">
        <v>250</v>
      </c>
      <c r="X15" s="3">
        <v>0</v>
      </c>
      <c r="Y15" s="3" t="s">
        <v>54</v>
      </c>
      <c r="Z15" s="3" t="s">
        <v>250</v>
      </c>
      <c r="AA15" s="3" t="s">
        <v>54</v>
      </c>
      <c r="AB15" s="3" t="s">
        <v>54</v>
      </c>
    </row>
    <row r="16" spans="1:28" x14ac:dyDescent="0.25">
      <c r="A16" s="3" t="s">
        <v>0</v>
      </c>
      <c r="B16" s="3" t="s">
        <v>4</v>
      </c>
      <c r="C16" s="3" t="s">
        <v>104</v>
      </c>
      <c r="D16" s="3" t="s">
        <v>105</v>
      </c>
      <c r="E16" s="3" t="s">
        <v>51</v>
      </c>
      <c r="F16" s="3" t="s">
        <v>52</v>
      </c>
      <c r="G16" s="3">
        <v>50</v>
      </c>
      <c r="H16" s="3" t="s">
        <v>57</v>
      </c>
      <c r="I16" s="3" t="s">
        <v>293</v>
      </c>
      <c r="J16" s="3" t="s">
        <v>250</v>
      </c>
      <c r="K16" s="3">
        <v>0.20000000298023224</v>
      </c>
      <c r="M16" s="3">
        <v>10</v>
      </c>
      <c r="P16" s="3" t="s">
        <v>250</v>
      </c>
      <c r="S16" s="3" t="s">
        <v>250</v>
      </c>
      <c r="V16" s="3" t="s">
        <v>250</v>
      </c>
      <c r="X16" s="3">
        <v>0</v>
      </c>
      <c r="Y16" s="3" t="s">
        <v>54</v>
      </c>
      <c r="Z16" s="3" t="s">
        <v>54</v>
      </c>
      <c r="AA16" s="3" t="s">
        <v>250</v>
      </c>
      <c r="AB16" s="3" t="s">
        <v>54</v>
      </c>
    </row>
    <row r="17" spans="1:28" x14ac:dyDescent="0.25">
      <c r="A17" s="3" t="s">
        <v>0</v>
      </c>
      <c r="B17" s="3" t="s">
        <v>8</v>
      </c>
      <c r="C17" s="3" t="s">
        <v>461</v>
      </c>
      <c r="D17" s="3" t="s">
        <v>462</v>
      </c>
      <c r="E17" s="3" t="s">
        <v>162</v>
      </c>
      <c r="F17" s="3" t="s">
        <v>78</v>
      </c>
      <c r="G17" s="3">
        <v>116</v>
      </c>
      <c r="H17" s="3" t="s">
        <v>252</v>
      </c>
      <c r="I17" s="3" t="s">
        <v>293</v>
      </c>
      <c r="J17" s="3" t="s">
        <v>250</v>
      </c>
      <c r="K17" s="3">
        <v>5</v>
      </c>
      <c r="L17" s="3">
        <v>120</v>
      </c>
      <c r="M17" s="3">
        <v>45</v>
      </c>
      <c r="N17" s="3">
        <v>45</v>
      </c>
      <c r="P17" s="3" t="s">
        <v>54</v>
      </c>
      <c r="S17" s="3" t="s">
        <v>250</v>
      </c>
      <c r="V17" s="3" t="s">
        <v>54</v>
      </c>
      <c r="W17" s="3" t="s">
        <v>2477</v>
      </c>
      <c r="X17" s="3">
        <v>0</v>
      </c>
      <c r="Y17" s="3" t="s">
        <v>250</v>
      </c>
      <c r="Z17" s="3" t="s">
        <v>54</v>
      </c>
      <c r="AA17" s="3" t="s">
        <v>250</v>
      </c>
      <c r="AB17" s="3" t="s">
        <v>250</v>
      </c>
    </row>
    <row r="18" spans="1:28" x14ac:dyDescent="0.25">
      <c r="A18" s="3" t="s">
        <v>0</v>
      </c>
      <c r="B18" s="3" t="s">
        <v>5</v>
      </c>
      <c r="C18" s="3" t="s">
        <v>220</v>
      </c>
      <c r="D18" s="3" t="s">
        <v>221</v>
      </c>
      <c r="E18" s="3" t="s">
        <v>51</v>
      </c>
      <c r="F18" s="3" t="s">
        <v>78</v>
      </c>
      <c r="G18" s="3">
        <v>99</v>
      </c>
      <c r="H18" s="3" t="s">
        <v>57</v>
      </c>
      <c r="I18" s="3" t="s">
        <v>293</v>
      </c>
      <c r="J18" s="3" t="s">
        <v>250</v>
      </c>
      <c r="K18" s="3">
        <v>0.5</v>
      </c>
      <c r="M18" s="3">
        <v>5</v>
      </c>
      <c r="P18" s="3" t="s">
        <v>54</v>
      </c>
      <c r="Q18" s="3" t="s">
        <v>2478</v>
      </c>
      <c r="R18" s="3" t="s">
        <v>2457</v>
      </c>
      <c r="S18" s="3" t="s">
        <v>54</v>
      </c>
      <c r="T18" s="3" t="s">
        <v>2479</v>
      </c>
      <c r="U18" s="3" t="s">
        <v>2458</v>
      </c>
      <c r="V18" s="3" t="s">
        <v>250</v>
      </c>
      <c r="X18" s="3">
        <v>0</v>
      </c>
      <c r="Y18" s="3" t="s">
        <v>54</v>
      </c>
      <c r="Z18" s="3" t="s">
        <v>250</v>
      </c>
      <c r="AA18" s="3" t="s">
        <v>54</v>
      </c>
      <c r="AB18" s="3" t="s">
        <v>54</v>
      </c>
    </row>
    <row r="19" spans="1:28" x14ac:dyDescent="0.25">
      <c r="A19" s="3" t="s">
        <v>0</v>
      </c>
      <c r="B19" s="3" t="s">
        <v>5</v>
      </c>
      <c r="C19" s="3" t="s">
        <v>535</v>
      </c>
      <c r="D19" s="3" t="s">
        <v>536</v>
      </c>
      <c r="E19" s="3" t="s">
        <v>162</v>
      </c>
      <c r="F19" s="3" t="s">
        <v>1968</v>
      </c>
      <c r="G19" s="3">
        <v>136</v>
      </c>
      <c r="H19" s="3" t="s">
        <v>57</v>
      </c>
      <c r="I19" s="3" t="s">
        <v>293</v>
      </c>
      <c r="J19" s="3" t="s">
        <v>250</v>
      </c>
      <c r="K19" s="3">
        <v>60</v>
      </c>
      <c r="M19" s="3">
        <v>150</v>
      </c>
      <c r="P19" s="3" t="s">
        <v>54</v>
      </c>
      <c r="Q19" s="3" t="s">
        <v>2478</v>
      </c>
      <c r="R19" s="3" t="s">
        <v>2458</v>
      </c>
      <c r="S19" s="3" t="s">
        <v>54</v>
      </c>
      <c r="T19" s="3" t="s">
        <v>2478</v>
      </c>
      <c r="U19" s="3" t="s">
        <v>2458</v>
      </c>
      <c r="V19" s="3" t="s">
        <v>250</v>
      </c>
      <c r="X19" s="3">
        <v>0</v>
      </c>
      <c r="Y19" s="3" t="s">
        <v>250</v>
      </c>
      <c r="Z19" s="3" t="s">
        <v>54</v>
      </c>
      <c r="AA19" s="3" t="s">
        <v>250</v>
      </c>
      <c r="AB19" s="3" t="s">
        <v>250</v>
      </c>
    </row>
    <row r="20" spans="1:28" x14ac:dyDescent="0.25">
      <c r="A20" s="3" t="s">
        <v>0</v>
      </c>
      <c r="B20" s="3" t="s">
        <v>13</v>
      </c>
      <c r="C20" s="3" t="s">
        <v>148</v>
      </c>
      <c r="D20" s="3" t="s">
        <v>149</v>
      </c>
      <c r="E20" s="3" t="s">
        <v>51</v>
      </c>
      <c r="F20" s="3" t="s">
        <v>85</v>
      </c>
      <c r="G20" s="3">
        <v>14</v>
      </c>
      <c r="H20" s="3" t="s">
        <v>53</v>
      </c>
      <c r="I20" s="3" t="s">
        <v>293</v>
      </c>
      <c r="J20" s="3" t="s">
        <v>250</v>
      </c>
      <c r="K20" s="3">
        <v>0.69999998807907104</v>
      </c>
      <c r="L20" s="3">
        <v>30</v>
      </c>
      <c r="P20" s="3" t="s">
        <v>250</v>
      </c>
      <c r="S20" s="3" t="s">
        <v>250</v>
      </c>
      <c r="V20" s="3" t="s">
        <v>250</v>
      </c>
      <c r="X20" s="3">
        <v>0</v>
      </c>
      <c r="Y20" s="3" t="s">
        <v>54</v>
      </c>
      <c r="Z20" s="3" t="s">
        <v>250</v>
      </c>
      <c r="AA20" s="3" t="s">
        <v>54</v>
      </c>
      <c r="AB20" s="3" t="s">
        <v>54</v>
      </c>
    </row>
    <row r="21" spans="1:28" x14ac:dyDescent="0.25">
      <c r="A21" s="3" t="s">
        <v>0</v>
      </c>
      <c r="B21" s="3" t="s">
        <v>13</v>
      </c>
      <c r="C21" s="3" t="s">
        <v>132</v>
      </c>
      <c r="D21" s="3" t="s">
        <v>133</v>
      </c>
      <c r="E21" s="3" t="s">
        <v>51</v>
      </c>
      <c r="F21" s="3" t="s">
        <v>52</v>
      </c>
      <c r="G21" s="3">
        <v>13</v>
      </c>
      <c r="H21" s="3" t="s">
        <v>53</v>
      </c>
      <c r="I21" s="3" t="s">
        <v>293</v>
      </c>
      <c r="J21" s="3" t="s">
        <v>54</v>
      </c>
      <c r="K21" s="3">
        <v>0.12800000607967377</v>
      </c>
      <c r="M21" s="3">
        <v>10</v>
      </c>
      <c r="N21" s="3">
        <v>2</v>
      </c>
      <c r="O21" s="3">
        <v>2</v>
      </c>
      <c r="P21" s="3" t="s">
        <v>250</v>
      </c>
      <c r="S21" s="3" t="s">
        <v>250</v>
      </c>
      <c r="V21" s="3" t="s">
        <v>250</v>
      </c>
      <c r="X21" s="3">
        <v>0</v>
      </c>
      <c r="Y21" s="3" t="s">
        <v>250</v>
      </c>
      <c r="Z21" s="3" t="s">
        <v>54</v>
      </c>
      <c r="AA21" s="3" t="s">
        <v>250</v>
      </c>
      <c r="AB21" s="3" t="s">
        <v>250</v>
      </c>
    </row>
    <row r="22" spans="1:28" x14ac:dyDescent="0.25">
      <c r="A22" s="3" t="s">
        <v>0</v>
      </c>
      <c r="B22" s="3" t="s">
        <v>13</v>
      </c>
      <c r="C22" s="3" t="s">
        <v>158</v>
      </c>
      <c r="D22" s="3" t="s">
        <v>159</v>
      </c>
      <c r="E22" s="3" t="s">
        <v>51</v>
      </c>
      <c r="F22" s="3" t="s">
        <v>78</v>
      </c>
      <c r="G22" s="3">
        <v>116</v>
      </c>
      <c r="H22" s="3" t="s">
        <v>235</v>
      </c>
      <c r="I22" s="3" t="s">
        <v>293</v>
      </c>
      <c r="J22" s="3" t="s">
        <v>250</v>
      </c>
      <c r="K22" s="3">
        <v>2</v>
      </c>
      <c r="L22" s="3">
        <v>30</v>
      </c>
      <c r="M22" s="3">
        <v>10</v>
      </c>
      <c r="N22" s="3">
        <v>10</v>
      </c>
      <c r="P22" s="3" t="s">
        <v>250</v>
      </c>
      <c r="S22" s="3" t="s">
        <v>250</v>
      </c>
      <c r="V22" s="3" t="s">
        <v>250</v>
      </c>
      <c r="X22" s="3">
        <v>0</v>
      </c>
      <c r="Y22" s="3" t="s">
        <v>250</v>
      </c>
      <c r="Z22" s="3" t="s">
        <v>54</v>
      </c>
      <c r="AA22" s="3" t="s">
        <v>250</v>
      </c>
      <c r="AB22" s="3" t="s">
        <v>250</v>
      </c>
    </row>
    <row r="23" spans="1:28" x14ac:dyDescent="0.25">
      <c r="A23" s="3" t="s">
        <v>0</v>
      </c>
      <c r="B23" s="3" t="s">
        <v>6</v>
      </c>
      <c r="C23" s="3" t="s">
        <v>527</v>
      </c>
      <c r="D23" s="3" t="s">
        <v>528</v>
      </c>
      <c r="E23" s="3" t="s">
        <v>162</v>
      </c>
      <c r="F23" s="3" t="s">
        <v>1968</v>
      </c>
      <c r="G23" s="3">
        <v>154</v>
      </c>
      <c r="H23" s="3" t="s">
        <v>53</v>
      </c>
      <c r="I23" s="3" t="s">
        <v>293</v>
      </c>
      <c r="J23" s="3" t="s">
        <v>250</v>
      </c>
      <c r="K23" s="3">
        <v>25</v>
      </c>
      <c r="M23" s="3">
        <v>80</v>
      </c>
      <c r="P23" s="3" t="s">
        <v>250</v>
      </c>
      <c r="S23" s="3" t="s">
        <v>250</v>
      </c>
      <c r="V23" s="3" t="s">
        <v>250</v>
      </c>
      <c r="X23" s="3">
        <v>0</v>
      </c>
      <c r="Y23" s="3" t="s">
        <v>54</v>
      </c>
      <c r="Z23" s="3" t="s">
        <v>54</v>
      </c>
      <c r="AA23" s="3" t="s">
        <v>54</v>
      </c>
      <c r="AB23" s="3" t="s">
        <v>250</v>
      </c>
    </row>
    <row r="24" spans="1:28" x14ac:dyDescent="0.25">
      <c r="A24" s="3" t="s">
        <v>0</v>
      </c>
      <c r="B24" s="3" t="s">
        <v>8</v>
      </c>
      <c r="C24" s="3" t="s">
        <v>465</v>
      </c>
      <c r="D24" s="3" t="s">
        <v>466</v>
      </c>
      <c r="E24" s="3" t="s">
        <v>162</v>
      </c>
      <c r="F24" s="3" t="s">
        <v>78</v>
      </c>
      <c r="G24" s="3">
        <v>662</v>
      </c>
      <c r="H24" s="3" t="s">
        <v>53</v>
      </c>
      <c r="I24" s="3" t="s">
        <v>293</v>
      </c>
      <c r="J24" s="3" t="s">
        <v>250</v>
      </c>
      <c r="K24" s="3">
        <v>7</v>
      </c>
      <c r="M24" s="3">
        <v>40</v>
      </c>
      <c r="P24" s="3" t="s">
        <v>54</v>
      </c>
      <c r="Q24" s="3" t="s">
        <v>2477</v>
      </c>
      <c r="R24" s="3" t="s">
        <v>2458</v>
      </c>
      <c r="S24" s="3" t="s">
        <v>250</v>
      </c>
      <c r="V24" s="3" t="s">
        <v>54</v>
      </c>
      <c r="W24" s="3" t="s">
        <v>2477</v>
      </c>
      <c r="Y24" s="3" t="s">
        <v>54</v>
      </c>
      <c r="Z24" s="3" t="s">
        <v>54</v>
      </c>
      <c r="AA24" s="3" t="s">
        <v>250</v>
      </c>
      <c r="AB24" s="3" t="s">
        <v>54</v>
      </c>
    </row>
    <row r="25" spans="1:28" x14ac:dyDescent="0.25">
      <c r="A25" s="3" t="s">
        <v>0</v>
      </c>
      <c r="B25" s="3" t="s">
        <v>7</v>
      </c>
      <c r="C25" s="3" t="s">
        <v>63</v>
      </c>
      <c r="D25" s="3" t="s">
        <v>64</v>
      </c>
      <c r="E25" s="3" t="s">
        <v>51</v>
      </c>
      <c r="F25" s="3" t="s">
        <v>52</v>
      </c>
      <c r="G25" s="3">
        <v>43</v>
      </c>
      <c r="H25" s="3" t="s">
        <v>53</v>
      </c>
      <c r="I25" s="3" t="s">
        <v>293</v>
      </c>
      <c r="J25" s="3" t="s">
        <v>54</v>
      </c>
      <c r="K25" s="3">
        <v>1</v>
      </c>
      <c r="L25" s="3">
        <v>10</v>
      </c>
      <c r="M25" s="3">
        <v>5</v>
      </c>
      <c r="P25" s="3" t="s">
        <v>54</v>
      </c>
      <c r="Q25" s="3" t="s">
        <v>2478</v>
      </c>
      <c r="R25" s="3" t="s">
        <v>2458</v>
      </c>
      <c r="S25" s="3" t="s">
        <v>250</v>
      </c>
      <c r="V25" s="3" t="s">
        <v>250</v>
      </c>
      <c r="X25" s="3">
        <v>0</v>
      </c>
      <c r="Y25" s="3" t="s">
        <v>250</v>
      </c>
      <c r="Z25" s="3" t="s">
        <v>54</v>
      </c>
      <c r="AA25" s="3" t="s">
        <v>54</v>
      </c>
      <c r="AB25" s="3" t="s">
        <v>54</v>
      </c>
    </row>
    <row r="26" spans="1:28" x14ac:dyDescent="0.25">
      <c r="A26" s="3" t="s">
        <v>0</v>
      </c>
      <c r="B26" s="3" t="s">
        <v>4</v>
      </c>
      <c r="C26" s="3" t="s">
        <v>120</v>
      </c>
      <c r="D26" s="3" t="s">
        <v>121</v>
      </c>
      <c r="E26" s="3" t="s">
        <v>51</v>
      </c>
      <c r="F26" s="3" t="s">
        <v>52</v>
      </c>
      <c r="G26" s="3">
        <v>203</v>
      </c>
      <c r="H26" s="3" t="s">
        <v>53</v>
      </c>
      <c r="I26" s="3" t="s">
        <v>293</v>
      </c>
      <c r="J26" s="3" t="s">
        <v>250</v>
      </c>
      <c r="K26" s="3">
        <v>1</v>
      </c>
      <c r="L26" s="3">
        <v>25</v>
      </c>
      <c r="M26" s="3">
        <v>10</v>
      </c>
      <c r="P26" s="3" t="s">
        <v>54</v>
      </c>
      <c r="Q26" s="3" t="s">
        <v>2478</v>
      </c>
      <c r="R26" s="3" t="s">
        <v>2458</v>
      </c>
      <c r="S26" s="3" t="s">
        <v>250</v>
      </c>
      <c r="V26" s="3" t="s">
        <v>54</v>
      </c>
      <c r="W26" s="3" t="s">
        <v>2478</v>
      </c>
      <c r="X26" s="3">
        <v>0</v>
      </c>
      <c r="Y26" s="3" t="s">
        <v>54</v>
      </c>
      <c r="Z26" s="3" t="s">
        <v>250</v>
      </c>
      <c r="AA26" s="3" t="s">
        <v>54</v>
      </c>
      <c r="AB26" s="3" t="s">
        <v>250</v>
      </c>
    </row>
    <row r="27" spans="1:28" x14ac:dyDescent="0.25">
      <c r="A27" s="3" t="s">
        <v>0</v>
      </c>
      <c r="B27" s="3" t="s">
        <v>4</v>
      </c>
      <c r="C27" s="3" t="s">
        <v>422</v>
      </c>
      <c r="D27" s="3" t="s">
        <v>423</v>
      </c>
      <c r="E27" s="3" t="s">
        <v>51</v>
      </c>
      <c r="F27" s="3" t="s">
        <v>52</v>
      </c>
      <c r="G27" s="3">
        <v>105</v>
      </c>
      <c r="H27" s="3" t="s">
        <v>53</v>
      </c>
      <c r="I27" s="3" t="s">
        <v>293</v>
      </c>
      <c r="J27" s="3" t="s">
        <v>250</v>
      </c>
      <c r="K27" s="3">
        <v>0.5</v>
      </c>
      <c r="L27" s="3">
        <v>10</v>
      </c>
      <c r="M27" s="3">
        <v>5</v>
      </c>
      <c r="P27" s="3" t="s">
        <v>250</v>
      </c>
      <c r="S27" s="3" t="s">
        <v>250</v>
      </c>
      <c r="V27" s="3" t="s">
        <v>250</v>
      </c>
      <c r="X27" s="3">
        <v>0</v>
      </c>
      <c r="Y27" s="3" t="s">
        <v>250</v>
      </c>
      <c r="Z27" s="3" t="s">
        <v>54</v>
      </c>
      <c r="AA27" s="3" t="s">
        <v>54</v>
      </c>
      <c r="AB27" s="3" t="s">
        <v>54</v>
      </c>
    </row>
    <row r="28" spans="1:28" x14ac:dyDescent="0.25">
      <c r="A28" s="3" t="s">
        <v>0</v>
      </c>
      <c r="B28" s="3" t="s">
        <v>8</v>
      </c>
      <c r="C28" s="3" t="s">
        <v>469</v>
      </c>
      <c r="D28" s="3" t="s">
        <v>470</v>
      </c>
      <c r="E28" s="3" t="s">
        <v>162</v>
      </c>
      <c r="F28" s="3" t="s">
        <v>78</v>
      </c>
      <c r="G28" s="3">
        <v>1695</v>
      </c>
      <c r="H28" s="3" t="s">
        <v>252</v>
      </c>
      <c r="I28" s="3" t="s">
        <v>293</v>
      </c>
      <c r="J28" s="3" t="s">
        <v>54</v>
      </c>
      <c r="K28" s="3">
        <v>0</v>
      </c>
      <c r="P28" s="3" t="s">
        <v>54</v>
      </c>
      <c r="Q28" s="3" t="s">
        <v>2478</v>
      </c>
      <c r="R28" s="3" t="s">
        <v>2458</v>
      </c>
      <c r="S28" s="3" t="s">
        <v>250</v>
      </c>
      <c r="V28" s="3" t="s">
        <v>54</v>
      </c>
      <c r="W28" s="3" t="s">
        <v>2477</v>
      </c>
      <c r="X28" s="3">
        <v>0</v>
      </c>
      <c r="Y28" s="3" t="s">
        <v>250</v>
      </c>
      <c r="Z28" s="3" t="s">
        <v>54</v>
      </c>
      <c r="AA28" s="3" t="s">
        <v>250</v>
      </c>
      <c r="AB28" s="3" t="s">
        <v>250</v>
      </c>
    </row>
    <row r="29" spans="1:28" x14ac:dyDescent="0.25">
      <c r="A29" s="3" t="s">
        <v>0</v>
      </c>
      <c r="B29" s="3" t="s">
        <v>13</v>
      </c>
      <c r="C29" s="3" t="s">
        <v>731</v>
      </c>
      <c r="D29" s="3" t="s">
        <v>732</v>
      </c>
      <c r="E29" s="3" t="s">
        <v>51</v>
      </c>
      <c r="F29" s="3" t="s">
        <v>78</v>
      </c>
      <c r="G29" s="3">
        <v>46</v>
      </c>
      <c r="H29" s="3" t="s">
        <v>235</v>
      </c>
      <c r="I29" s="3" t="s">
        <v>293</v>
      </c>
      <c r="J29" s="3" t="s">
        <v>250</v>
      </c>
      <c r="K29" s="3">
        <v>1</v>
      </c>
      <c r="L29" s="3">
        <v>30</v>
      </c>
      <c r="M29" s="3">
        <v>10</v>
      </c>
      <c r="N29" s="3">
        <v>10</v>
      </c>
      <c r="P29" s="3" t="s">
        <v>250</v>
      </c>
      <c r="S29" s="3" t="s">
        <v>250</v>
      </c>
      <c r="V29" s="3" t="s">
        <v>250</v>
      </c>
      <c r="X29" s="3">
        <v>0</v>
      </c>
      <c r="Y29" s="3" t="s">
        <v>54</v>
      </c>
      <c r="Z29" s="3" t="s">
        <v>54</v>
      </c>
      <c r="AA29" s="3" t="s">
        <v>250</v>
      </c>
      <c r="AB29" s="3" t="s">
        <v>250</v>
      </c>
    </row>
    <row r="30" spans="1:28" x14ac:dyDescent="0.25">
      <c r="A30" s="3" t="s">
        <v>3</v>
      </c>
      <c r="B30" s="3" t="s">
        <v>15</v>
      </c>
      <c r="C30" s="3" t="s">
        <v>501</v>
      </c>
      <c r="D30" s="3" t="s">
        <v>502</v>
      </c>
      <c r="E30" s="3" t="s">
        <v>51</v>
      </c>
      <c r="F30" s="3" t="s">
        <v>52</v>
      </c>
      <c r="G30" s="3">
        <v>65</v>
      </c>
      <c r="H30" s="3" t="s">
        <v>53</v>
      </c>
      <c r="I30" s="3" t="s">
        <v>293</v>
      </c>
      <c r="J30" s="3" t="s">
        <v>250</v>
      </c>
      <c r="K30" s="3">
        <v>0</v>
      </c>
      <c r="L30" s="3">
        <v>10</v>
      </c>
      <c r="M30" s="3">
        <v>5</v>
      </c>
      <c r="P30" s="3" t="s">
        <v>54</v>
      </c>
      <c r="Q30" s="3" t="s">
        <v>2478</v>
      </c>
      <c r="R30" s="3" t="s">
        <v>2458</v>
      </c>
      <c r="S30" s="3" t="s">
        <v>250</v>
      </c>
      <c r="V30" s="3" t="s">
        <v>250</v>
      </c>
      <c r="X30" s="3">
        <v>0</v>
      </c>
      <c r="Y30" s="3" t="s">
        <v>250</v>
      </c>
      <c r="Z30" s="3" t="s">
        <v>250</v>
      </c>
      <c r="AA30" s="3" t="s">
        <v>54</v>
      </c>
      <c r="AB30" s="3" t="s">
        <v>54</v>
      </c>
    </row>
    <row r="31" spans="1:28" x14ac:dyDescent="0.25">
      <c r="A31" s="3" t="s">
        <v>3</v>
      </c>
      <c r="B31" s="3" t="s">
        <v>15</v>
      </c>
      <c r="C31" s="3" t="s">
        <v>181</v>
      </c>
      <c r="D31" s="3" t="s">
        <v>182</v>
      </c>
      <c r="E31" s="3" t="s">
        <v>51</v>
      </c>
      <c r="F31" s="3" t="s">
        <v>52</v>
      </c>
      <c r="G31" s="3">
        <v>31</v>
      </c>
      <c r="H31" s="3" t="s">
        <v>57</v>
      </c>
      <c r="I31" s="3" t="s">
        <v>293</v>
      </c>
      <c r="J31" s="3" t="s">
        <v>250</v>
      </c>
      <c r="K31" s="3">
        <v>1</v>
      </c>
      <c r="L31" s="3">
        <v>50</v>
      </c>
      <c r="M31" s="3">
        <v>20</v>
      </c>
      <c r="P31" s="3" t="s">
        <v>250</v>
      </c>
      <c r="S31" s="3" t="s">
        <v>250</v>
      </c>
      <c r="V31" s="3" t="s">
        <v>250</v>
      </c>
      <c r="X31" s="3">
        <v>0</v>
      </c>
      <c r="Y31" s="3" t="s">
        <v>250</v>
      </c>
      <c r="Z31" s="3" t="s">
        <v>250</v>
      </c>
      <c r="AA31" s="3" t="s">
        <v>54</v>
      </c>
      <c r="AB31" s="3" t="s">
        <v>54</v>
      </c>
    </row>
    <row r="32" spans="1:28" x14ac:dyDescent="0.25">
      <c r="A32" s="3" t="s">
        <v>0</v>
      </c>
      <c r="B32" s="3" t="s">
        <v>4</v>
      </c>
      <c r="C32" s="3" t="s">
        <v>112</v>
      </c>
      <c r="D32" s="3" t="s">
        <v>113</v>
      </c>
      <c r="E32" s="3" t="s">
        <v>51</v>
      </c>
      <c r="F32" s="3" t="s">
        <v>52</v>
      </c>
      <c r="G32" s="3">
        <v>44</v>
      </c>
      <c r="H32" s="3" t="s">
        <v>53</v>
      </c>
      <c r="I32" s="3" t="s">
        <v>293</v>
      </c>
      <c r="J32" s="3" t="s">
        <v>250</v>
      </c>
      <c r="K32" s="3">
        <v>0.10000000149011612</v>
      </c>
      <c r="L32" s="3">
        <v>3</v>
      </c>
      <c r="P32" s="3" t="s">
        <v>250</v>
      </c>
      <c r="S32" s="3" t="s">
        <v>250</v>
      </c>
      <c r="V32" s="3" t="s">
        <v>250</v>
      </c>
      <c r="X32" s="3">
        <v>0</v>
      </c>
      <c r="Y32" s="3" t="s">
        <v>54</v>
      </c>
      <c r="Z32" s="3" t="s">
        <v>54</v>
      </c>
      <c r="AA32" s="3" t="s">
        <v>54</v>
      </c>
      <c r="AB32" s="3" t="s">
        <v>54</v>
      </c>
    </row>
    <row r="33" spans="1:28" x14ac:dyDescent="0.25">
      <c r="A33" s="3" t="s">
        <v>0</v>
      </c>
      <c r="B33" s="3" t="s">
        <v>11</v>
      </c>
      <c r="C33" s="3" t="s">
        <v>142</v>
      </c>
      <c r="D33" s="3" t="s">
        <v>143</v>
      </c>
      <c r="E33" s="3" t="s">
        <v>51</v>
      </c>
      <c r="F33" s="3" t="s">
        <v>85</v>
      </c>
      <c r="G33" s="3">
        <v>13</v>
      </c>
      <c r="H33" s="3" t="s">
        <v>252</v>
      </c>
      <c r="I33" s="3" t="s">
        <v>293</v>
      </c>
      <c r="J33" s="3" t="s">
        <v>250</v>
      </c>
      <c r="K33" s="3">
        <v>2</v>
      </c>
      <c r="L33" s="3">
        <v>10</v>
      </c>
      <c r="M33" s="3">
        <v>5</v>
      </c>
      <c r="N33" s="3">
        <v>5</v>
      </c>
      <c r="P33" s="3" t="s">
        <v>250</v>
      </c>
      <c r="S33" s="3" t="s">
        <v>250</v>
      </c>
      <c r="V33" s="3" t="s">
        <v>250</v>
      </c>
      <c r="X33" s="3">
        <v>0</v>
      </c>
      <c r="Y33" s="3" t="s">
        <v>250</v>
      </c>
      <c r="Z33" s="3" t="s">
        <v>54</v>
      </c>
      <c r="AA33" s="3" t="s">
        <v>54</v>
      </c>
      <c r="AB33" s="3" t="s">
        <v>54</v>
      </c>
    </row>
    <row r="34" spans="1:28" x14ac:dyDescent="0.25">
      <c r="A34" s="3" t="s">
        <v>0</v>
      </c>
      <c r="B34" s="3" t="s">
        <v>9</v>
      </c>
      <c r="C34" s="3" t="s">
        <v>160</v>
      </c>
      <c r="D34" s="3" t="s">
        <v>161</v>
      </c>
      <c r="E34" s="3" t="s">
        <v>162</v>
      </c>
      <c r="F34" s="3" t="s">
        <v>78</v>
      </c>
      <c r="G34" s="3">
        <v>545</v>
      </c>
      <c r="H34" s="3" t="s">
        <v>53</v>
      </c>
      <c r="I34" s="3" t="s">
        <v>293</v>
      </c>
      <c r="J34" s="3" t="s">
        <v>250</v>
      </c>
      <c r="K34" s="3">
        <v>0.20000000298023224</v>
      </c>
      <c r="L34" s="3">
        <v>15</v>
      </c>
      <c r="M34" s="3">
        <v>5</v>
      </c>
      <c r="N34" s="3">
        <v>5</v>
      </c>
      <c r="P34" s="3" t="s">
        <v>54</v>
      </c>
      <c r="Q34" s="3" t="s">
        <v>2478</v>
      </c>
      <c r="R34" s="3" t="s">
        <v>2458</v>
      </c>
      <c r="S34" s="3" t="s">
        <v>250</v>
      </c>
      <c r="V34" s="3" t="s">
        <v>250</v>
      </c>
      <c r="X34" s="3">
        <v>0</v>
      </c>
      <c r="Y34" s="3" t="s">
        <v>250</v>
      </c>
      <c r="Z34" s="3" t="s">
        <v>54</v>
      </c>
      <c r="AA34" s="3" t="s">
        <v>250</v>
      </c>
      <c r="AB34" s="3" t="s">
        <v>250</v>
      </c>
    </row>
    <row r="35" spans="1:28" x14ac:dyDescent="0.25">
      <c r="A35" s="3" t="s">
        <v>0</v>
      </c>
      <c r="B35" s="3" t="s">
        <v>4</v>
      </c>
      <c r="C35" s="3" t="s">
        <v>116</v>
      </c>
      <c r="D35" s="3" t="s">
        <v>117</v>
      </c>
      <c r="E35" s="3" t="s">
        <v>51</v>
      </c>
      <c r="F35" s="3" t="s">
        <v>52</v>
      </c>
      <c r="G35" s="3">
        <v>108</v>
      </c>
      <c r="H35" s="3" t="s">
        <v>57</v>
      </c>
      <c r="I35" s="3" t="s">
        <v>293</v>
      </c>
      <c r="J35" s="3" t="s">
        <v>250</v>
      </c>
      <c r="K35" s="3">
        <v>0.20000000298023224</v>
      </c>
      <c r="P35" s="3" t="s">
        <v>250</v>
      </c>
      <c r="S35" s="3" t="s">
        <v>250</v>
      </c>
      <c r="V35" s="3" t="s">
        <v>250</v>
      </c>
      <c r="X35" s="3">
        <v>0</v>
      </c>
      <c r="Y35" s="3" t="s">
        <v>250</v>
      </c>
      <c r="Z35" s="3" t="s">
        <v>250</v>
      </c>
      <c r="AA35" s="3" t="s">
        <v>250</v>
      </c>
      <c r="AB35" s="3" t="s">
        <v>54</v>
      </c>
    </row>
    <row r="36" spans="1:28" x14ac:dyDescent="0.25">
      <c r="A36" s="3" t="s">
        <v>0</v>
      </c>
      <c r="B36" s="3" t="s">
        <v>4</v>
      </c>
      <c r="C36" s="3" t="s">
        <v>114</v>
      </c>
      <c r="D36" s="3" t="s">
        <v>115</v>
      </c>
      <c r="E36" s="3" t="s">
        <v>51</v>
      </c>
      <c r="F36" s="3" t="s">
        <v>52</v>
      </c>
      <c r="G36" s="3">
        <v>138</v>
      </c>
      <c r="H36" s="3" t="s">
        <v>53</v>
      </c>
      <c r="I36" s="3" t="s">
        <v>293</v>
      </c>
      <c r="J36" s="3" t="s">
        <v>250</v>
      </c>
      <c r="K36" s="3">
        <v>0.30000001192092896</v>
      </c>
      <c r="L36" s="3">
        <v>10</v>
      </c>
      <c r="P36" s="3" t="s">
        <v>54</v>
      </c>
      <c r="Q36" s="3" t="s">
        <v>2478</v>
      </c>
      <c r="R36" s="3" t="s">
        <v>2458</v>
      </c>
      <c r="S36" s="3" t="s">
        <v>54</v>
      </c>
      <c r="T36" s="3" t="s">
        <v>2478</v>
      </c>
      <c r="V36" s="3" t="s">
        <v>54</v>
      </c>
      <c r="W36" s="3" t="s">
        <v>2478</v>
      </c>
      <c r="X36" s="3">
        <v>0</v>
      </c>
      <c r="Y36" s="3" t="s">
        <v>54</v>
      </c>
      <c r="Z36" s="3" t="s">
        <v>54</v>
      </c>
      <c r="AA36" s="3" t="s">
        <v>54</v>
      </c>
      <c r="AB36" s="3" t="s">
        <v>54</v>
      </c>
    </row>
    <row r="37" spans="1:28" x14ac:dyDescent="0.25">
      <c r="A37" s="3" t="s">
        <v>0</v>
      </c>
      <c r="B37" s="3" t="s">
        <v>6</v>
      </c>
      <c r="C37" s="3" t="s">
        <v>230</v>
      </c>
      <c r="D37" s="3" t="s">
        <v>231</v>
      </c>
      <c r="E37" s="3" t="s">
        <v>51</v>
      </c>
      <c r="F37" s="3" t="s">
        <v>52</v>
      </c>
      <c r="G37" s="3">
        <v>143</v>
      </c>
      <c r="H37" s="3" t="s">
        <v>57</v>
      </c>
      <c r="I37" s="3" t="s">
        <v>293</v>
      </c>
      <c r="J37" s="3" t="s">
        <v>250</v>
      </c>
      <c r="K37" s="3">
        <v>0.25</v>
      </c>
      <c r="L37" s="3">
        <v>5</v>
      </c>
      <c r="P37" s="3" t="s">
        <v>54</v>
      </c>
      <c r="Q37" s="3" t="s">
        <v>2478</v>
      </c>
      <c r="R37" s="3" t="s">
        <v>2458</v>
      </c>
      <c r="S37" s="3" t="s">
        <v>54</v>
      </c>
      <c r="T37" s="3" t="s">
        <v>2477</v>
      </c>
      <c r="U37" s="3" t="s">
        <v>2458</v>
      </c>
      <c r="V37" s="3" t="s">
        <v>54</v>
      </c>
      <c r="W37" s="3" t="s">
        <v>2477</v>
      </c>
      <c r="X37" s="3">
        <v>0</v>
      </c>
      <c r="Y37" s="3" t="s">
        <v>54</v>
      </c>
      <c r="Z37" s="3" t="s">
        <v>54</v>
      </c>
      <c r="AA37" s="3" t="s">
        <v>54</v>
      </c>
      <c r="AB37" s="3" t="s">
        <v>54</v>
      </c>
    </row>
    <row r="38" spans="1:28" x14ac:dyDescent="0.25">
      <c r="A38" s="3" t="s">
        <v>0</v>
      </c>
      <c r="B38" s="3" t="s">
        <v>13</v>
      </c>
      <c r="C38" s="3" t="s">
        <v>198</v>
      </c>
      <c r="D38" s="3" t="s">
        <v>199</v>
      </c>
      <c r="E38" s="3" t="s">
        <v>51</v>
      </c>
      <c r="F38" s="3" t="s">
        <v>52</v>
      </c>
      <c r="G38" s="3">
        <v>25</v>
      </c>
      <c r="H38" s="3" t="s">
        <v>57</v>
      </c>
      <c r="I38" s="3" t="s">
        <v>293</v>
      </c>
      <c r="J38" s="3" t="s">
        <v>54</v>
      </c>
      <c r="K38" s="3">
        <v>0.125</v>
      </c>
      <c r="L38" s="3">
        <v>5</v>
      </c>
      <c r="M38" s="3">
        <v>2</v>
      </c>
      <c r="N38" s="3">
        <v>2</v>
      </c>
      <c r="P38" s="3" t="s">
        <v>250</v>
      </c>
      <c r="S38" s="3" t="s">
        <v>54</v>
      </c>
      <c r="T38" s="3" t="s">
        <v>2477</v>
      </c>
      <c r="U38" s="3" t="s">
        <v>2457</v>
      </c>
      <c r="V38" s="3" t="s">
        <v>250</v>
      </c>
      <c r="X38" s="3">
        <v>0</v>
      </c>
      <c r="Y38" s="3" t="s">
        <v>250</v>
      </c>
      <c r="Z38" s="3" t="s">
        <v>54</v>
      </c>
      <c r="AA38" s="3" t="s">
        <v>54</v>
      </c>
      <c r="AB38" s="3" t="s">
        <v>250</v>
      </c>
    </row>
    <row r="39" spans="1:28" x14ac:dyDescent="0.25">
      <c r="A39" s="3" t="s">
        <v>0</v>
      </c>
      <c r="B39" s="3" t="s">
        <v>13</v>
      </c>
      <c r="C39" s="3" t="s">
        <v>192</v>
      </c>
      <c r="D39" s="3" t="s">
        <v>193</v>
      </c>
      <c r="E39" s="3" t="s">
        <v>51</v>
      </c>
      <c r="F39" s="3" t="s">
        <v>78</v>
      </c>
      <c r="G39" s="3">
        <v>15</v>
      </c>
      <c r="H39" s="3" t="s">
        <v>250</v>
      </c>
      <c r="I39" s="3" t="s">
        <v>293</v>
      </c>
      <c r="J39" s="3" t="s">
        <v>54</v>
      </c>
      <c r="K39" s="3">
        <v>0.125</v>
      </c>
      <c r="L39" s="3">
        <v>10</v>
      </c>
      <c r="M39" s="3">
        <v>2</v>
      </c>
      <c r="N39" s="3">
        <v>2</v>
      </c>
      <c r="P39" s="3" t="s">
        <v>250</v>
      </c>
      <c r="S39" s="3" t="s">
        <v>250</v>
      </c>
      <c r="V39" s="3" t="s">
        <v>250</v>
      </c>
      <c r="X39" s="3">
        <v>0</v>
      </c>
      <c r="Y39" s="3" t="s">
        <v>250</v>
      </c>
      <c r="Z39" s="3" t="s">
        <v>54</v>
      </c>
      <c r="AA39" s="3" t="s">
        <v>250</v>
      </c>
      <c r="AB39" s="3" t="s">
        <v>54</v>
      </c>
    </row>
    <row r="40" spans="1:28" x14ac:dyDescent="0.25">
      <c r="A40" s="3" t="s">
        <v>0</v>
      </c>
      <c r="B40" s="3" t="s">
        <v>7</v>
      </c>
      <c r="C40" s="3" t="s">
        <v>453</v>
      </c>
      <c r="D40" s="3" t="s">
        <v>454</v>
      </c>
      <c r="E40" s="3" t="s">
        <v>51</v>
      </c>
      <c r="F40" s="3" t="s">
        <v>52</v>
      </c>
      <c r="G40" s="3">
        <v>116</v>
      </c>
      <c r="H40" s="3" t="s">
        <v>53</v>
      </c>
      <c r="I40" s="3" t="s">
        <v>293</v>
      </c>
      <c r="J40" s="3" t="s">
        <v>250</v>
      </c>
      <c r="K40" s="3">
        <v>0.11999999731779099</v>
      </c>
      <c r="L40" s="3">
        <v>20</v>
      </c>
      <c r="M40" s="3">
        <v>12</v>
      </c>
      <c r="P40" s="3" t="s">
        <v>54</v>
      </c>
      <c r="Q40" s="3" t="s">
        <v>2478</v>
      </c>
      <c r="R40" s="3" t="s">
        <v>2459</v>
      </c>
      <c r="S40" s="3" t="s">
        <v>250</v>
      </c>
      <c r="V40" s="3" t="s">
        <v>250</v>
      </c>
      <c r="X40" s="3">
        <v>0</v>
      </c>
      <c r="Y40" s="3" t="s">
        <v>250</v>
      </c>
      <c r="Z40" s="3" t="s">
        <v>250</v>
      </c>
      <c r="AA40" s="3" t="s">
        <v>250</v>
      </c>
      <c r="AB40" s="3" t="s">
        <v>250</v>
      </c>
    </row>
    <row r="41" spans="1:28" x14ac:dyDescent="0.25">
      <c r="A41" s="3" t="s">
        <v>0</v>
      </c>
      <c r="B41" s="3" t="s">
        <v>8</v>
      </c>
      <c r="C41" s="3" t="s">
        <v>76</v>
      </c>
      <c r="D41" s="3" t="s">
        <v>77</v>
      </c>
      <c r="E41" s="3" t="s">
        <v>51</v>
      </c>
      <c r="F41" s="3" t="s">
        <v>52</v>
      </c>
      <c r="G41" s="3">
        <v>29</v>
      </c>
      <c r="H41" s="3" t="s">
        <v>53</v>
      </c>
      <c r="I41" s="3" t="s">
        <v>293</v>
      </c>
      <c r="J41" s="3" t="s">
        <v>54</v>
      </c>
      <c r="K41" s="3">
        <v>1</v>
      </c>
      <c r="L41" s="3">
        <v>20</v>
      </c>
      <c r="M41" s="3">
        <v>10</v>
      </c>
      <c r="P41" s="3" t="s">
        <v>250</v>
      </c>
      <c r="S41" s="3" t="s">
        <v>250</v>
      </c>
      <c r="V41" s="3" t="s">
        <v>250</v>
      </c>
      <c r="X41" s="3">
        <v>0</v>
      </c>
      <c r="Y41" s="3" t="s">
        <v>250</v>
      </c>
      <c r="Z41" s="3" t="s">
        <v>250</v>
      </c>
      <c r="AA41" s="3" t="s">
        <v>54</v>
      </c>
      <c r="AB41" s="3" t="s">
        <v>54</v>
      </c>
    </row>
    <row r="42" spans="1:28" x14ac:dyDescent="0.25">
      <c r="A42" s="3" t="s">
        <v>0</v>
      </c>
      <c r="B42" s="3" t="s">
        <v>8</v>
      </c>
      <c r="C42" s="3" t="s">
        <v>171</v>
      </c>
      <c r="D42" s="3" t="s">
        <v>172</v>
      </c>
      <c r="E42" s="3" t="s">
        <v>51</v>
      </c>
      <c r="F42" s="3" t="s">
        <v>52</v>
      </c>
      <c r="G42" s="3">
        <v>124</v>
      </c>
      <c r="H42" s="3" t="s">
        <v>53</v>
      </c>
      <c r="I42" s="3" t="s">
        <v>293</v>
      </c>
      <c r="J42" s="3" t="s">
        <v>250</v>
      </c>
      <c r="K42" s="3">
        <v>0.20000000298023224</v>
      </c>
      <c r="L42" s="3">
        <v>10</v>
      </c>
      <c r="M42" s="3">
        <v>5</v>
      </c>
      <c r="N42" s="3">
        <v>5</v>
      </c>
      <c r="P42" s="3" t="s">
        <v>250</v>
      </c>
      <c r="S42" s="3" t="s">
        <v>250</v>
      </c>
      <c r="V42" s="3" t="s">
        <v>250</v>
      </c>
      <c r="X42" s="3">
        <v>0</v>
      </c>
      <c r="Y42" s="3" t="s">
        <v>250</v>
      </c>
      <c r="Z42" s="3" t="s">
        <v>250</v>
      </c>
      <c r="AA42" s="3" t="s">
        <v>54</v>
      </c>
      <c r="AB42" s="3" t="s">
        <v>54</v>
      </c>
    </row>
    <row r="43" spans="1:28" x14ac:dyDescent="0.25">
      <c r="A43" s="3" t="s">
        <v>0</v>
      </c>
      <c r="B43" s="3" t="s">
        <v>8</v>
      </c>
      <c r="C43" s="3" t="s">
        <v>94</v>
      </c>
      <c r="D43" s="3" t="s">
        <v>95</v>
      </c>
      <c r="E43" s="3" t="s">
        <v>51</v>
      </c>
      <c r="F43" s="3" t="s">
        <v>52</v>
      </c>
      <c r="G43" s="3">
        <v>188</v>
      </c>
      <c r="H43" s="3" t="s">
        <v>53</v>
      </c>
      <c r="I43" s="3" t="s">
        <v>293</v>
      </c>
      <c r="J43" s="3" t="s">
        <v>54</v>
      </c>
      <c r="K43" s="3">
        <v>2</v>
      </c>
      <c r="L43" s="3">
        <v>30</v>
      </c>
      <c r="M43" s="3">
        <v>15</v>
      </c>
      <c r="P43" s="3" t="s">
        <v>54</v>
      </c>
      <c r="Q43" s="3" t="s">
        <v>2479</v>
      </c>
      <c r="R43" s="3" t="s">
        <v>2458</v>
      </c>
      <c r="S43" s="3" t="s">
        <v>54</v>
      </c>
      <c r="V43" s="3" t="s">
        <v>250</v>
      </c>
      <c r="X43" s="3">
        <v>0</v>
      </c>
      <c r="Y43" s="3" t="s">
        <v>250</v>
      </c>
      <c r="Z43" s="3" t="s">
        <v>250</v>
      </c>
      <c r="AA43" s="3" t="s">
        <v>250</v>
      </c>
      <c r="AB43" s="3" t="s">
        <v>54</v>
      </c>
    </row>
    <row r="44" spans="1:28" x14ac:dyDescent="0.25">
      <c r="A44" s="3" t="s">
        <v>0</v>
      </c>
      <c r="B44" s="3" t="s">
        <v>624</v>
      </c>
      <c r="C44" s="3" t="s">
        <v>733</v>
      </c>
      <c r="D44" s="3" t="s">
        <v>734</v>
      </c>
      <c r="E44" s="3" t="s">
        <v>51</v>
      </c>
      <c r="F44" s="3" t="s">
        <v>52</v>
      </c>
      <c r="G44" s="3">
        <v>59</v>
      </c>
      <c r="H44" s="3" t="s">
        <v>235</v>
      </c>
      <c r="I44" s="3" t="s">
        <v>293</v>
      </c>
      <c r="J44" s="3" t="s">
        <v>250</v>
      </c>
      <c r="K44" s="3">
        <v>0.30000001192092896</v>
      </c>
      <c r="L44" s="3">
        <v>30</v>
      </c>
      <c r="M44" s="3">
        <v>5</v>
      </c>
      <c r="P44" s="3" t="s">
        <v>250</v>
      </c>
      <c r="S44" s="3" t="s">
        <v>250</v>
      </c>
      <c r="V44" s="3" t="s">
        <v>250</v>
      </c>
      <c r="X44" s="3">
        <v>0</v>
      </c>
      <c r="Y44" s="3" t="s">
        <v>250</v>
      </c>
      <c r="Z44" s="3" t="s">
        <v>250</v>
      </c>
      <c r="AA44" s="3" t="s">
        <v>54</v>
      </c>
      <c r="AB44" s="3" t="s">
        <v>250</v>
      </c>
    </row>
    <row r="45" spans="1:28" x14ac:dyDescent="0.25">
      <c r="A45" s="3" t="s">
        <v>0</v>
      </c>
      <c r="B45" s="3" t="s">
        <v>5</v>
      </c>
      <c r="C45" s="3" t="s">
        <v>124</v>
      </c>
      <c r="D45" s="3" t="s">
        <v>125</v>
      </c>
      <c r="E45" s="3" t="s">
        <v>51</v>
      </c>
      <c r="F45" s="3" t="s">
        <v>78</v>
      </c>
      <c r="G45" s="3">
        <v>22</v>
      </c>
      <c r="H45" s="3" t="s">
        <v>57</v>
      </c>
      <c r="I45" s="3" t="s">
        <v>293</v>
      </c>
      <c r="J45" s="3" t="s">
        <v>250</v>
      </c>
      <c r="K45" s="3">
        <v>0.20000000298023224</v>
      </c>
      <c r="L45" s="3">
        <v>10</v>
      </c>
      <c r="P45" s="3" t="s">
        <v>250</v>
      </c>
      <c r="S45" s="3" t="s">
        <v>250</v>
      </c>
      <c r="V45" s="3" t="s">
        <v>250</v>
      </c>
      <c r="X45" s="3">
        <v>0</v>
      </c>
      <c r="Y45" s="3" t="s">
        <v>250</v>
      </c>
      <c r="Z45" s="3" t="s">
        <v>54</v>
      </c>
      <c r="AA45" s="3" t="s">
        <v>54</v>
      </c>
      <c r="AB45" s="3" t="s">
        <v>54</v>
      </c>
    </row>
    <row r="46" spans="1:28" x14ac:dyDescent="0.25">
      <c r="A46" s="3" t="s">
        <v>0</v>
      </c>
      <c r="B46" s="3" t="s">
        <v>5</v>
      </c>
      <c r="C46" s="3" t="s">
        <v>438</v>
      </c>
      <c r="D46" s="3" t="s">
        <v>439</v>
      </c>
      <c r="E46" s="3" t="s">
        <v>162</v>
      </c>
      <c r="F46" s="3" t="s">
        <v>78</v>
      </c>
      <c r="G46" s="3">
        <v>608</v>
      </c>
      <c r="H46" s="3" t="s">
        <v>53</v>
      </c>
      <c r="I46" s="3" t="s">
        <v>293</v>
      </c>
      <c r="J46" s="3" t="s">
        <v>250</v>
      </c>
      <c r="K46" s="3">
        <v>15</v>
      </c>
      <c r="M46" s="3">
        <v>40</v>
      </c>
      <c r="P46" s="3" t="s">
        <v>250</v>
      </c>
      <c r="S46" s="3" t="s">
        <v>54</v>
      </c>
      <c r="T46" s="3" t="s">
        <v>2477</v>
      </c>
      <c r="U46" s="3" t="s">
        <v>2458</v>
      </c>
      <c r="V46" s="3" t="s">
        <v>54</v>
      </c>
      <c r="W46" s="3" t="s">
        <v>2477</v>
      </c>
      <c r="X46" s="3">
        <v>0</v>
      </c>
      <c r="Y46" s="3" t="s">
        <v>54</v>
      </c>
      <c r="Z46" s="3" t="s">
        <v>54</v>
      </c>
      <c r="AA46" s="3" t="s">
        <v>250</v>
      </c>
      <c r="AB46" s="3" t="s">
        <v>250</v>
      </c>
    </row>
    <row r="47" spans="1:28" x14ac:dyDescent="0.25">
      <c r="A47" s="3" t="s">
        <v>0</v>
      </c>
      <c r="B47" s="3" t="s">
        <v>5</v>
      </c>
      <c r="C47" s="3" t="s">
        <v>210</v>
      </c>
      <c r="D47" s="3" t="s">
        <v>211</v>
      </c>
      <c r="E47" s="3" t="s">
        <v>51</v>
      </c>
      <c r="F47" s="3" t="s">
        <v>52</v>
      </c>
      <c r="G47" s="3">
        <v>143</v>
      </c>
      <c r="H47" s="3" t="s">
        <v>57</v>
      </c>
      <c r="I47" s="3" t="s">
        <v>293</v>
      </c>
      <c r="J47" s="3" t="s">
        <v>250</v>
      </c>
      <c r="K47" s="3">
        <v>1</v>
      </c>
      <c r="L47" s="3">
        <v>20</v>
      </c>
      <c r="P47" s="3" t="s">
        <v>54</v>
      </c>
      <c r="Q47" s="3" t="s">
        <v>2479</v>
      </c>
      <c r="R47" s="3" t="s">
        <v>2458</v>
      </c>
      <c r="S47" s="3" t="s">
        <v>54</v>
      </c>
      <c r="T47" s="3" t="s">
        <v>2479</v>
      </c>
      <c r="U47" s="3" t="s">
        <v>2457</v>
      </c>
      <c r="V47" s="3" t="s">
        <v>250</v>
      </c>
      <c r="X47" s="3">
        <v>0</v>
      </c>
      <c r="Y47" s="3" t="s">
        <v>54</v>
      </c>
      <c r="Z47" s="3" t="s">
        <v>250</v>
      </c>
      <c r="AA47" s="3" t="s">
        <v>250</v>
      </c>
      <c r="AB47" s="3" t="s">
        <v>250</v>
      </c>
    </row>
    <row r="48" spans="1:28" x14ac:dyDescent="0.25">
      <c r="A48" s="3" t="s">
        <v>0</v>
      </c>
      <c r="B48" s="3" t="s">
        <v>9</v>
      </c>
      <c r="C48" s="3" t="s">
        <v>475</v>
      </c>
      <c r="D48" s="3" t="s">
        <v>476</v>
      </c>
      <c r="E48" s="3" t="s">
        <v>51</v>
      </c>
      <c r="F48" s="3" t="s">
        <v>78</v>
      </c>
      <c r="G48" s="3">
        <v>111</v>
      </c>
      <c r="H48" s="3" t="s">
        <v>57</v>
      </c>
      <c r="I48" s="3" t="s">
        <v>293</v>
      </c>
      <c r="J48" s="3" t="s">
        <v>250</v>
      </c>
      <c r="K48" s="3">
        <v>0</v>
      </c>
      <c r="L48" s="3">
        <v>20</v>
      </c>
      <c r="P48" s="3" t="s">
        <v>250</v>
      </c>
      <c r="S48" s="3" t="s">
        <v>250</v>
      </c>
      <c r="V48" s="3" t="s">
        <v>250</v>
      </c>
      <c r="X48" s="3">
        <v>0</v>
      </c>
      <c r="Y48" s="3" t="s">
        <v>54</v>
      </c>
      <c r="Z48" s="3" t="s">
        <v>250</v>
      </c>
      <c r="AA48" s="3" t="s">
        <v>250</v>
      </c>
      <c r="AB48" s="3" t="s">
        <v>250</v>
      </c>
    </row>
    <row r="49" spans="1:28" x14ac:dyDescent="0.25">
      <c r="A49" s="3" t="s">
        <v>0</v>
      </c>
      <c r="B49" s="3" t="s">
        <v>9</v>
      </c>
      <c r="C49" s="3" t="s">
        <v>477</v>
      </c>
      <c r="D49" s="3" t="s">
        <v>478</v>
      </c>
      <c r="E49" s="3" t="s">
        <v>51</v>
      </c>
      <c r="F49" s="3" t="s">
        <v>78</v>
      </c>
      <c r="G49" s="3">
        <v>113</v>
      </c>
      <c r="H49" s="3" t="s">
        <v>53</v>
      </c>
      <c r="I49" s="3" t="s">
        <v>293</v>
      </c>
      <c r="J49" s="3" t="s">
        <v>250</v>
      </c>
      <c r="K49" s="3">
        <v>1</v>
      </c>
      <c r="L49" s="3">
        <v>20</v>
      </c>
      <c r="M49" s="3">
        <v>5</v>
      </c>
      <c r="P49" s="3" t="s">
        <v>54</v>
      </c>
      <c r="Q49" s="3" t="s">
        <v>2479</v>
      </c>
      <c r="R49" s="3" t="s">
        <v>2458</v>
      </c>
      <c r="S49" s="3" t="s">
        <v>54</v>
      </c>
      <c r="T49" s="3" t="s">
        <v>2478</v>
      </c>
      <c r="V49" s="3" t="s">
        <v>250</v>
      </c>
      <c r="X49" s="3">
        <v>0</v>
      </c>
      <c r="Y49" s="3" t="s">
        <v>54</v>
      </c>
      <c r="Z49" s="3" t="s">
        <v>250</v>
      </c>
      <c r="AA49" s="3" t="s">
        <v>250</v>
      </c>
      <c r="AB49" s="3" t="s">
        <v>250</v>
      </c>
    </row>
    <row r="50" spans="1:28" x14ac:dyDescent="0.25">
      <c r="A50" s="3" t="s">
        <v>0</v>
      </c>
      <c r="B50" s="3" t="s">
        <v>9</v>
      </c>
      <c r="C50" s="3" t="s">
        <v>1972</v>
      </c>
      <c r="D50" s="3" t="s">
        <v>176</v>
      </c>
      <c r="E50" s="3" t="s">
        <v>51</v>
      </c>
      <c r="F50" s="3" t="s">
        <v>78</v>
      </c>
      <c r="G50" s="3">
        <v>458</v>
      </c>
      <c r="H50" s="3" t="s">
        <v>53</v>
      </c>
      <c r="I50" s="3" t="s">
        <v>293</v>
      </c>
      <c r="J50" s="3" t="s">
        <v>250</v>
      </c>
      <c r="K50" s="3">
        <v>1.6000000238418579</v>
      </c>
      <c r="L50" s="3">
        <v>25</v>
      </c>
      <c r="M50" s="3">
        <v>10</v>
      </c>
      <c r="N50" s="3">
        <v>10</v>
      </c>
      <c r="P50" s="3" t="s">
        <v>54</v>
      </c>
      <c r="Q50" s="3" t="s">
        <v>2477</v>
      </c>
      <c r="R50" s="3" t="s">
        <v>2458</v>
      </c>
      <c r="S50" s="3" t="s">
        <v>250</v>
      </c>
      <c r="V50" s="3" t="s">
        <v>250</v>
      </c>
      <c r="X50" s="3">
        <v>0</v>
      </c>
      <c r="Y50" s="3" t="s">
        <v>250</v>
      </c>
      <c r="Z50" s="3" t="s">
        <v>250</v>
      </c>
      <c r="AA50" s="3" t="s">
        <v>250</v>
      </c>
      <c r="AB50" s="3" t="s">
        <v>250</v>
      </c>
    </row>
    <row r="51" spans="1:28" x14ac:dyDescent="0.25">
      <c r="A51" s="3" t="s">
        <v>0</v>
      </c>
      <c r="B51" s="3" t="s">
        <v>9</v>
      </c>
      <c r="C51" s="3" t="s">
        <v>1973</v>
      </c>
      <c r="D51" s="3" t="s">
        <v>730</v>
      </c>
      <c r="E51" s="3" t="s">
        <v>51</v>
      </c>
      <c r="F51" s="3" t="s">
        <v>78</v>
      </c>
      <c r="G51" s="3">
        <v>123</v>
      </c>
      <c r="H51" s="3" t="s">
        <v>53</v>
      </c>
      <c r="I51" s="3" t="s">
        <v>293</v>
      </c>
      <c r="J51" s="3" t="s">
        <v>250</v>
      </c>
      <c r="K51" s="3">
        <v>0.40000000596046448</v>
      </c>
      <c r="L51" s="3">
        <v>30</v>
      </c>
      <c r="M51" s="3">
        <v>5</v>
      </c>
      <c r="N51" s="3">
        <v>5</v>
      </c>
      <c r="P51" s="3" t="s">
        <v>54</v>
      </c>
      <c r="Q51" s="3" t="s">
        <v>2477</v>
      </c>
      <c r="R51" s="3" t="s">
        <v>2458</v>
      </c>
      <c r="S51" s="3" t="s">
        <v>54</v>
      </c>
      <c r="T51" s="3" t="s">
        <v>2478</v>
      </c>
      <c r="U51" s="3" t="s">
        <v>2458</v>
      </c>
      <c r="V51" s="3" t="s">
        <v>54</v>
      </c>
      <c r="W51" s="3" t="s">
        <v>2478</v>
      </c>
      <c r="X51" s="3">
        <v>0</v>
      </c>
      <c r="Y51" s="3" t="s">
        <v>54</v>
      </c>
      <c r="Z51" s="3" t="s">
        <v>54</v>
      </c>
      <c r="AA51" s="3" t="s">
        <v>54</v>
      </c>
      <c r="AB51" s="3" t="s">
        <v>54</v>
      </c>
    </row>
    <row r="52" spans="1:28" x14ac:dyDescent="0.25">
      <c r="A52" s="3" t="s">
        <v>3</v>
      </c>
      <c r="B52" s="3" t="s">
        <v>16</v>
      </c>
      <c r="C52" s="3" t="s">
        <v>519</v>
      </c>
      <c r="D52" s="3" t="s">
        <v>520</v>
      </c>
      <c r="E52" s="3" t="s">
        <v>51</v>
      </c>
      <c r="F52" s="3" t="s">
        <v>52</v>
      </c>
      <c r="G52" s="3">
        <v>37</v>
      </c>
      <c r="H52" s="3" t="s">
        <v>235</v>
      </c>
      <c r="I52" s="3" t="s">
        <v>293</v>
      </c>
      <c r="J52" s="3" t="s">
        <v>250</v>
      </c>
      <c r="K52" s="3">
        <v>0.25999999046325684</v>
      </c>
      <c r="L52" s="3">
        <v>7</v>
      </c>
      <c r="M52" s="3">
        <v>3</v>
      </c>
      <c r="P52" s="3" t="s">
        <v>250</v>
      </c>
      <c r="S52" s="3" t="s">
        <v>250</v>
      </c>
      <c r="V52" s="3" t="s">
        <v>250</v>
      </c>
      <c r="X52" s="3">
        <v>0</v>
      </c>
      <c r="Y52" s="3" t="s">
        <v>54</v>
      </c>
      <c r="Z52" s="3" t="s">
        <v>250</v>
      </c>
      <c r="AA52" s="3" t="s">
        <v>54</v>
      </c>
      <c r="AB52" s="3" t="s">
        <v>250</v>
      </c>
    </row>
    <row r="53" spans="1:28" x14ac:dyDescent="0.25">
      <c r="A53" s="3" t="s">
        <v>3</v>
      </c>
      <c r="B53" s="3" t="s">
        <v>16</v>
      </c>
      <c r="C53" s="3" t="s">
        <v>183</v>
      </c>
      <c r="D53" s="3" t="s">
        <v>184</v>
      </c>
      <c r="E53" s="3" t="s">
        <v>51</v>
      </c>
      <c r="F53" s="3" t="s">
        <v>52</v>
      </c>
      <c r="G53" s="3">
        <v>31</v>
      </c>
      <c r="H53" s="3" t="s">
        <v>53</v>
      </c>
      <c r="I53" s="3" t="s">
        <v>293</v>
      </c>
      <c r="J53" s="3" t="s">
        <v>250</v>
      </c>
      <c r="K53" s="3">
        <v>0.10000000149011612</v>
      </c>
      <c r="L53" s="3">
        <v>10</v>
      </c>
      <c r="P53" s="3" t="s">
        <v>250</v>
      </c>
      <c r="S53" s="3" t="s">
        <v>250</v>
      </c>
      <c r="V53" s="3" t="s">
        <v>250</v>
      </c>
      <c r="X53" s="3">
        <v>0</v>
      </c>
      <c r="Y53" s="3" t="s">
        <v>250</v>
      </c>
      <c r="Z53" s="3" t="s">
        <v>250</v>
      </c>
      <c r="AA53" s="3" t="s">
        <v>54</v>
      </c>
      <c r="AB53" s="3" t="s">
        <v>54</v>
      </c>
    </row>
    <row r="54" spans="1:28" x14ac:dyDescent="0.25">
      <c r="A54" s="3" t="s">
        <v>0</v>
      </c>
      <c r="B54" s="3" t="s">
        <v>11</v>
      </c>
      <c r="C54" s="3" t="s">
        <v>140</v>
      </c>
      <c r="D54" s="3" t="s">
        <v>141</v>
      </c>
      <c r="E54" s="3" t="s">
        <v>51</v>
      </c>
      <c r="F54" s="3" t="s">
        <v>85</v>
      </c>
      <c r="G54" s="3">
        <v>18</v>
      </c>
      <c r="H54" s="3" t="s">
        <v>53</v>
      </c>
      <c r="I54" s="3" t="s">
        <v>293</v>
      </c>
      <c r="J54" s="3" t="s">
        <v>250</v>
      </c>
      <c r="K54" s="3">
        <v>0.5</v>
      </c>
      <c r="L54" s="3">
        <v>15</v>
      </c>
      <c r="P54" s="3" t="s">
        <v>250</v>
      </c>
      <c r="S54" s="3" t="s">
        <v>250</v>
      </c>
      <c r="V54" s="3" t="s">
        <v>250</v>
      </c>
      <c r="X54" s="3">
        <v>0</v>
      </c>
      <c r="Y54" s="3" t="s">
        <v>54</v>
      </c>
      <c r="Z54" s="3" t="s">
        <v>250</v>
      </c>
      <c r="AA54" s="3" t="s">
        <v>250</v>
      </c>
      <c r="AB54" s="3" t="s">
        <v>54</v>
      </c>
    </row>
    <row r="55" spans="1:28" x14ac:dyDescent="0.25">
      <c r="A55" s="3" t="s">
        <v>0</v>
      </c>
      <c r="B55" s="3" t="s">
        <v>9</v>
      </c>
      <c r="C55" s="3" t="s">
        <v>90</v>
      </c>
      <c r="D55" s="3" t="s">
        <v>91</v>
      </c>
      <c r="E55" s="3" t="s">
        <v>51</v>
      </c>
      <c r="F55" s="3" t="s">
        <v>52</v>
      </c>
      <c r="G55" s="3">
        <v>221</v>
      </c>
      <c r="H55" s="3" t="s">
        <v>53</v>
      </c>
      <c r="I55" s="3" t="s">
        <v>293</v>
      </c>
      <c r="J55" s="3" t="s">
        <v>250</v>
      </c>
      <c r="K55" s="3">
        <v>0</v>
      </c>
      <c r="P55" s="3" t="s">
        <v>54</v>
      </c>
      <c r="Q55" s="3" t="s">
        <v>2478</v>
      </c>
      <c r="R55" s="3" t="s">
        <v>2459</v>
      </c>
      <c r="S55" s="3" t="s">
        <v>250</v>
      </c>
      <c r="V55" s="3" t="s">
        <v>250</v>
      </c>
      <c r="X55" s="3">
        <v>0</v>
      </c>
      <c r="Y55" s="3" t="s">
        <v>54</v>
      </c>
      <c r="Z55" s="3" t="s">
        <v>54</v>
      </c>
      <c r="AA55" s="3" t="s">
        <v>54</v>
      </c>
      <c r="AB55" s="3" t="s">
        <v>54</v>
      </c>
    </row>
    <row r="56" spans="1:28" x14ac:dyDescent="0.25">
      <c r="A56" s="3" t="s">
        <v>0</v>
      </c>
      <c r="B56" s="3" t="s">
        <v>4</v>
      </c>
      <c r="C56" s="3" t="s">
        <v>216</v>
      </c>
      <c r="D56" s="3" t="s">
        <v>217</v>
      </c>
      <c r="E56" s="3" t="s">
        <v>51</v>
      </c>
      <c r="F56" s="3" t="s">
        <v>78</v>
      </c>
      <c r="G56" s="3">
        <v>21</v>
      </c>
      <c r="H56" s="3" t="s">
        <v>53</v>
      </c>
      <c r="I56" s="3" t="s">
        <v>293</v>
      </c>
      <c r="J56" s="3" t="s">
        <v>250</v>
      </c>
      <c r="K56" s="3">
        <v>2.500000037252903E-2</v>
      </c>
      <c r="L56" s="3">
        <v>15</v>
      </c>
      <c r="P56" s="3" t="s">
        <v>250</v>
      </c>
      <c r="S56" s="3" t="s">
        <v>250</v>
      </c>
      <c r="V56" s="3" t="s">
        <v>250</v>
      </c>
      <c r="X56" s="3">
        <v>0</v>
      </c>
      <c r="Y56" s="3" t="s">
        <v>54</v>
      </c>
      <c r="Z56" s="3" t="s">
        <v>250</v>
      </c>
      <c r="AA56" s="3" t="s">
        <v>250</v>
      </c>
      <c r="AB56" s="3" t="s">
        <v>54</v>
      </c>
    </row>
    <row r="57" spans="1:28" x14ac:dyDescent="0.25">
      <c r="A57" s="3" t="s">
        <v>0</v>
      </c>
      <c r="B57" s="3" t="s">
        <v>4</v>
      </c>
      <c r="C57" s="3" t="s">
        <v>218</v>
      </c>
      <c r="D57" s="3" t="s">
        <v>219</v>
      </c>
      <c r="E57" s="3" t="s">
        <v>51</v>
      </c>
      <c r="F57" s="3" t="s">
        <v>78</v>
      </c>
      <c r="G57" s="3">
        <v>14</v>
      </c>
      <c r="H57" s="3" t="s">
        <v>53</v>
      </c>
      <c r="I57" s="3" t="s">
        <v>293</v>
      </c>
      <c r="J57" s="3" t="s">
        <v>250</v>
      </c>
      <c r="K57" s="3">
        <v>0.125</v>
      </c>
      <c r="L57" s="3">
        <v>2</v>
      </c>
      <c r="P57" s="3" t="s">
        <v>250</v>
      </c>
      <c r="S57" s="3" t="s">
        <v>250</v>
      </c>
      <c r="V57" s="3" t="s">
        <v>250</v>
      </c>
      <c r="X57" s="3">
        <v>0</v>
      </c>
      <c r="Y57" s="3" t="s">
        <v>250</v>
      </c>
      <c r="Z57" s="3" t="s">
        <v>250</v>
      </c>
      <c r="AA57" s="3" t="s">
        <v>250</v>
      </c>
      <c r="AB57" s="3" t="s">
        <v>54</v>
      </c>
    </row>
    <row r="58" spans="1:28" x14ac:dyDescent="0.25">
      <c r="A58" s="3" t="s">
        <v>0</v>
      </c>
      <c r="B58" s="3" t="s">
        <v>13</v>
      </c>
      <c r="C58" s="3" t="s">
        <v>188</v>
      </c>
      <c r="D58" s="3" t="s">
        <v>189</v>
      </c>
      <c r="E58" s="3" t="s">
        <v>51</v>
      </c>
      <c r="F58" s="3" t="s">
        <v>52</v>
      </c>
      <c r="G58" s="3">
        <v>5</v>
      </c>
      <c r="H58" s="3" t="s">
        <v>53</v>
      </c>
      <c r="I58" s="3" t="s">
        <v>293</v>
      </c>
      <c r="J58" s="3" t="s">
        <v>54</v>
      </c>
      <c r="K58" s="3">
        <v>0.125</v>
      </c>
      <c r="L58" s="3">
        <v>5</v>
      </c>
      <c r="M58" s="3">
        <v>2</v>
      </c>
      <c r="N58" s="3">
        <v>2</v>
      </c>
      <c r="P58" s="3" t="s">
        <v>250</v>
      </c>
      <c r="S58" s="3" t="s">
        <v>250</v>
      </c>
      <c r="V58" s="3" t="s">
        <v>250</v>
      </c>
      <c r="X58" s="3">
        <v>0</v>
      </c>
      <c r="Y58" s="3" t="s">
        <v>250</v>
      </c>
      <c r="Z58" s="3" t="s">
        <v>54</v>
      </c>
      <c r="AA58" s="3" t="s">
        <v>250</v>
      </c>
      <c r="AB58" s="3" t="s">
        <v>250</v>
      </c>
    </row>
    <row r="59" spans="1:28" x14ac:dyDescent="0.25">
      <c r="A59" s="3" t="s">
        <v>3</v>
      </c>
      <c r="B59" s="3" t="s">
        <v>15</v>
      </c>
      <c r="C59" s="3" t="s">
        <v>504</v>
      </c>
      <c r="D59" s="3" t="s">
        <v>505</v>
      </c>
      <c r="E59" s="3" t="s">
        <v>51</v>
      </c>
      <c r="F59" s="3" t="s">
        <v>78</v>
      </c>
      <c r="G59" s="3">
        <v>63</v>
      </c>
      <c r="H59" s="3" t="s">
        <v>53</v>
      </c>
      <c r="I59" s="3" t="s">
        <v>293</v>
      </c>
      <c r="J59" s="3" t="s">
        <v>250</v>
      </c>
      <c r="K59" s="3">
        <v>0</v>
      </c>
      <c r="P59" s="3" t="s">
        <v>250</v>
      </c>
      <c r="S59" s="3" t="s">
        <v>250</v>
      </c>
      <c r="V59" s="3" t="s">
        <v>250</v>
      </c>
      <c r="X59" s="3">
        <v>0</v>
      </c>
      <c r="Y59" s="3" t="s">
        <v>250</v>
      </c>
      <c r="Z59" s="3" t="s">
        <v>250</v>
      </c>
      <c r="AA59" s="3" t="s">
        <v>54</v>
      </c>
      <c r="AB59" s="3" t="s">
        <v>250</v>
      </c>
    </row>
    <row r="60" spans="1:28" x14ac:dyDescent="0.25">
      <c r="A60" s="3" t="s">
        <v>0</v>
      </c>
      <c r="B60" s="3" t="s">
        <v>13</v>
      </c>
      <c r="C60" s="3" t="s">
        <v>134</v>
      </c>
      <c r="D60" s="3" t="s">
        <v>135</v>
      </c>
      <c r="E60" s="3" t="s">
        <v>51</v>
      </c>
      <c r="F60" s="3" t="s">
        <v>52</v>
      </c>
      <c r="G60" s="3">
        <v>17</v>
      </c>
      <c r="H60" s="3" t="s">
        <v>53</v>
      </c>
      <c r="I60" s="3" t="s">
        <v>293</v>
      </c>
      <c r="J60" s="3" t="s">
        <v>54</v>
      </c>
      <c r="K60" s="3">
        <v>0.25</v>
      </c>
      <c r="L60" s="3">
        <v>15</v>
      </c>
      <c r="M60" s="3">
        <v>5</v>
      </c>
      <c r="N60" s="3">
        <v>2</v>
      </c>
      <c r="P60" s="3" t="s">
        <v>250</v>
      </c>
      <c r="S60" s="3" t="s">
        <v>250</v>
      </c>
      <c r="V60" s="3" t="s">
        <v>250</v>
      </c>
      <c r="X60" s="3">
        <v>0</v>
      </c>
      <c r="Y60" s="3" t="s">
        <v>250</v>
      </c>
      <c r="Z60" s="3" t="s">
        <v>250</v>
      </c>
      <c r="AA60" s="3" t="s">
        <v>250</v>
      </c>
      <c r="AB60" s="3" t="s">
        <v>250</v>
      </c>
    </row>
    <row r="61" spans="1:28" x14ac:dyDescent="0.25">
      <c r="A61" s="3" t="s">
        <v>3</v>
      </c>
      <c r="B61" s="3" t="s">
        <v>18</v>
      </c>
      <c r="C61" s="3" t="s">
        <v>515</v>
      </c>
      <c r="D61" s="3" t="s">
        <v>516</v>
      </c>
      <c r="E61" s="3" t="s">
        <v>51</v>
      </c>
      <c r="F61" s="3" t="s">
        <v>52</v>
      </c>
      <c r="G61" s="3">
        <v>9</v>
      </c>
      <c r="H61" s="3" t="s">
        <v>235</v>
      </c>
      <c r="I61" s="3" t="s">
        <v>293</v>
      </c>
      <c r="J61" s="3" t="s">
        <v>250</v>
      </c>
      <c r="K61" s="3">
        <v>0</v>
      </c>
      <c r="L61" s="3">
        <v>35</v>
      </c>
      <c r="M61" s="3">
        <v>5</v>
      </c>
      <c r="P61" s="3" t="s">
        <v>54</v>
      </c>
      <c r="Q61" s="3" t="s">
        <v>2478</v>
      </c>
      <c r="R61" s="3" t="s">
        <v>2458</v>
      </c>
      <c r="S61" s="3" t="s">
        <v>250</v>
      </c>
      <c r="V61" s="3" t="s">
        <v>250</v>
      </c>
      <c r="X61" s="3">
        <v>0</v>
      </c>
      <c r="Y61" s="3" t="s">
        <v>54</v>
      </c>
      <c r="Z61" s="3" t="s">
        <v>250</v>
      </c>
      <c r="AA61" s="3" t="s">
        <v>54</v>
      </c>
      <c r="AB61" s="3" t="s">
        <v>54</v>
      </c>
    </row>
    <row r="62" spans="1:28" x14ac:dyDescent="0.25">
      <c r="A62" s="3" t="s">
        <v>3</v>
      </c>
      <c r="B62" s="3" t="s">
        <v>14</v>
      </c>
      <c r="C62" s="3" t="s">
        <v>495</v>
      </c>
      <c r="D62" s="3" t="s">
        <v>496</v>
      </c>
      <c r="E62" s="3" t="s">
        <v>51</v>
      </c>
      <c r="F62" s="3" t="s">
        <v>52</v>
      </c>
      <c r="G62" s="3">
        <v>126</v>
      </c>
      <c r="H62" s="3" t="s">
        <v>53</v>
      </c>
      <c r="I62" s="3" t="s">
        <v>293</v>
      </c>
      <c r="J62" s="3" t="s">
        <v>250</v>
      </c>
      <c r="K62" s="3">
        <v>0</v>
      </c>
      <c r="P62" s="3" t="s">
        <v>250</v>
      </c>
      <c r="S62" s="3" t="s">
        <v>250</v>
      </c>
      <c r="V62" s="3" t="s">
        <v>250</v>
      </c>
      <c r="X62" s="3">
        <v>0</v>
      </c>
      <c r="Y62" s="3" t="s">
        <v>250</v>
      </c>
      <c r="Z62" s="3" t="s">
        <v>250</v>
      </c>
      <c r="AA62" s="3" t="s">
        <v>250</v>
      </c>
      <c r="AB62" s="3" t="s">
        <v>250</v>
      </c>
    </row>
    <row r="63" spans="1:28" x14ac:dyDescent="0.25">
      <c r="A63" s="3" t="s">
        <v>0</v>
      </c>
      <c r="B63" s="3" t="s">
        <v>4</v>
      </c>
      <c r="C63" s="3" t="s">
        <v>426</v>
      </c>
      <c r="D63" s="3" t="s">
        <v>427</v>
      </c>
      <c r="E63" s="3" t="s">
        <v>51</v>
      </c>
      <c r="F63" s="3" t="s">
        <v>78</v>
      </c>
      <c r="G63" s="3">
        <v>67</v>
      </c>
      <c r="H63" s="3" t="s">
        <v>53</v>
      </c>
      <c r="I63" s="3" t="s">
        <v>293</v>
      </c>
      <c r="J63" s="3" t="s">
        <v>250</v>
      </c>
      <c r="L63" s="3">
        <v>10</v>
      </c>
      <c r="M63" s="3">
        <v>5</v>
      </c>
      <c r="N63" s="3">
        <v>5</v>
      </c>
      <c r="P63" s="3" t="s">
        <v>54</v>
      </c>
      <c r="Q63" s="3" t="s">
        <v>2479</v>
      </c>
      <c r="R63" s="3" t="s">
        <v>2458</v>
      </c>
      <c r="S63" s="3" t="s">
        <v>250</v>
      </c>
      <c r="V63" s="3" t="s">
        <v>250</v>
      </c>
      <c r="X63" s="3">
        <v>0</v>
      </c>
      <c r="Y63" s="3" t="s">
        <v>250</v>
      </c>
      <c r="Z63" s="3" t="s">
        <v>250</v>
      </c>
      <c r="AA63" s="3" t="s">
        <v>54</v>
      </c>
      <c r="AB63" s="3" t="s">
        <v>250</v>
      </c>
    </row>
    <row r="64" spans="1:28" x14ac:dyDescent="0.25">
      <c r="A64" s="3" t="s">
        <v>0</v>
      </c>
      <c r="B64" s="3" t="s">
        <v>7</v>
      </c>
      <c r="C64" s="3" t="s">
        <v>130</v>
      </c>
      <c r="D64" s="3" t="s">
        <v>131</v>
      </c>
      <c r="E64" s="3" t="s">
        <v>51</v>
      </c>
      <c r="F64" s="3" t="s">
        <v>78</v>
      </c>
      <c r="G64" s="3">
        <v>20</v>
      </c>
      <c r="H64" s="3" t="s">
        <v>57</v>
      </c>
      <c r="I64" s="3" t="s">
        <v>293</v>
      </c>
      <c r="J64" s="3" t="s">
        <v>250</v>
      </c>
      <c r="K64" s="3">
        <v>0.20000000298023224</v>
      </c>
      <c r="L64" s="3">
        <v>15</v>
      </c>
      <c r="M64" s="3">
        <v>5</v>
      </c>
      <c r="N64" s="3">
        <v>5</v>
      </c>
      <c r="P64" s="3" t="s">
        <v>54</v>
      </c>
      <c r="Q64" s="3" t="s">
        <v>2477</v>
      </c>
      <c r="R64" s="3" t="s">
        <v>2458</v>
      </c>
      <c r="S64" s="3" t="s">
        <v>250</v>
      </c>
      <c r="V64" s="3" t="s">
        <v>250</v>
      </c>
      <c r="X64" s="3">
        <v>0</v>
      </c>
      <c r="Y64" s="3" t="s">
        <v>54</v>
      </c>
      <c r="Z64" s="3" t="s">
        <v>54</v>
      </c>
      <c r="AA64" s="3" t="s">
        <v>250</v>
      </c>
      <c r="AB64" s="3" t="s">
        <v>54</v>
      </c>
    </row>
    <row r="65" spans="1:28" x14ac:dyDescent="0.25">
      <c r="A65" s="3" t="s">
        <v>0</v>
      </c>
      <c r="B65" s="3" t="s">
        <v>13</v>
      </c>
      <c r="C65" s="3" t="s">
        <v>451</v>
      </c>
      <c r="D65" s="3" t="s">
        <v>452</v>
      </c>
      <c r="E65" s="3" t="s">
        <v>51</v>
      </c>
      <c r="F65" s="3" t="s">
        <v>78</v>
      </c>
      <c r="G65" s="3">
        <v>48</v>
      </c>
      <c r="H65" s="3" t="s">
        <v>57</v>
      </c>
      <c r="I65" s="3" t="s">
        <v>293</v>
      </c>
      <c r="J65" s="3" t="s">
        <v>250</v>
      </c>
      <c r="K65" s="3">
        <v>1</v>
      </c>
      <c r="L65" s="3">
        <v>45</v>
      </c>
      <c r="M65" s="3">
        <v>15</v>
      </c>
      <c r="N65" s="3">
        <v>15</v>
      </c>
      <c r="P65" s="3" t="s">
        <v>250</v>
      </c>
      <c r="S65" s="3" t="s">
        <v>250</v>
      </c>
      <c r="V65" s="3" t="s">
        <v>250</v>
      </c>
      <c r="X65" s="3">
        <v>0</v>
      </c>
      <c r="Y65" s="3" t="s">
        <v>54</v>
      </c>
      <c r="Z65" s="3" t="s">
        <v>54</v>
      </c>
      <c r="AA65" s="3" t="s">
        <v>250</v>
      </c>
      <c r="AB65" s="3" t="s">
        <v>250</v>
      </c>
    </row>
    <row r="66" spans="1:28" x14ac:dyDescent="0.25">
      <c r="A66" s="3" t="s">
        <v>0</v>
      </c>
      <c r="B66" s="3" t="s">
        <v>7</v>
      </c>
      <c r="C66" s="3" t="s">
        <v>83</v>
      </c>
      <c r="D66" s="3" t="s">
        <v>84</v>
      </c>
      <c r="E66" s="3" t="s">
        <v>51</v>
      </c>
      <c r="F66" s="3" t="s">
        <v>78</v>
      </c>
      <c r="G66" s="3">
        <v>157</v>
      </c>
      <c r="H66" s="3" t="s">
        <v>57</v>
      </c>
      <c r="I66" s="3" t="s">
        <v>293</v>
      </c>
      <c r="J66" s="3" t="s">
        <v>54</v>
      </c>
      <c r="L66" s="3">
        <v>5</v>
      </c>
      <c r="P66" s="3" t="s">
        <v>54</v>
      </c>
      <c r="Q66" s="3" t="s">
        <v>2478</v>
      </c>
      <c r="R66" s="3" t="s">
        <v>2458</v>
      </c>
      <c r="S66" s="3" t="s">
        <v>250</v>
      </c>
      <c r="V66" s="3" t="s">
        <v>250</v>
      </c>
      <c r="X66" s="3">
        <v>0</v>
      </c>
      <c r="Y66" s="3" t="s">
        <v>250</v>
      </c>
      <c r="Z66" s="3" t="s">
        <v>250</v>
      </c>
      <c r="AA66" s="3" t="s">
        <v>250</v>
      </c>
      <c r="AB66" s="3" t="s">
        <v>250</v>
      </c>
    </row>
    <row r="67" spans="1:28" x14ac:dyDescent="0.25">
      <c r="A67" s="3" t="s">
        <v>0</v>
      </c>
      <c r="B67" s="3" t="s">
        <v>5</v>
      </c>
      <c r="C67" s="3" t="s">
        <v>441</v>
      </c>
      <c r="D67" s="3" t="s">
        <v>442</v>
      </c>
      <c r="E67" s="3" t="s">
        <v>162</v>
      </c>
      <c r="F67" s="3" t="s">
        <v>78</v>
      </c>
      <c r="G67" s="3">
        <v>90</v>
      </c>
      <c r="H67" s="3" t="s">
        <v>57</v>
      </c>
      <c r="I67" s="3" t="s">
        <v>293</v>
      </c>
      <c r="J67" s="3" t="s">
        <v>250</v>
      </c>
      <c r="K67" s="3">
        <v>34</v>
      </c>
      <c r="M67" s="3">
        <v>150</v>
      </c>
      <c r="P67" s="3" t="s">
        <v>250</v>
      </c>
      <c r="S67" s="3" t="s">
        <v>250</v>
      </c>
      <c r="V67" s="3" t="s">
        <v>54</v>
      </c>
      <c r="W67" s="3" t="s">
        <v>2478</v>
      </c>
      <c r="X67" s="3">
        <v>0</v>
      </c>
      <c r="Y67" s="3" t="s">
        <v>54</v>
      </c>
      <c r="Z67" s="3" t="s">
        <v>54</v>
      </c>
      <c r="AA67" s="3" t="s">
        <v>54</v>
      </c>
      <c r="AB67" s="3" t="s">
        <v>250</v>
      </c>
    </row>
    <row r="68" spans="1:28" x14ac:dyDescent="0.25">
      <c r="A68" s="3" t="s">
        <v>0</v>
      </c>
      <c r="B68" s="3" t="s">
        <v>5</v>
      </c>
      <c r="C68" s="3" t="s">
        <v>212</v>
      </c>
      <c r="D68" s="3" t="s">
        <v>213</v>
      </c>
      <c r="E68" s="3" t="s">
        <v>51</v>
      </c>
      <c r="F68" s="3" t="s">
        <v>52</v>
      </c>
      <c r="G68" s="3">
        <v>91</v>
      </c>
      <c r="H68" s="3" t="s">
        <v>57</v>
      </c>
      <c r="I68" s="3" t="s">
        <v>293</v>
      </c>
      <c r="J68" s="3" t="s">
        <v>250</v>
      </c>
      <c r="K68" s="3">
        <v>1</v>
      </c>
      <c r="L68" s="3">
        <v>20</v>
      </c>
      <c r="P68" s="3" t="s">
        <v>54</v>
      </c>
      <c r="Q68" s="3" t="s">
        <v>2479</v>
      </c>
      <c r="R68" s="3" t="s">
        <v>2458</v>
      </c>
      <c r="S68" s="3" t="s">
        <v>250</v>
      </c>
      <c r="V68" s="3" t="s">
        <v>54</v>
      </c>
      <c r="W68" s="3" t="s">
        <v>2479</v>
      </c>
      <c r="X68" s="3">
        <v>0</v>
      </c>
      <c r="Y68" s="3" t="s">
        <v>54</v>
      </c>
      <c r="Z68" s="3" t="s">
        <v>54</v>
      </c>
      <c r="AA68" s="3" t="s">
        <v>54</v>
      </c>
      <c r="AB68" s="3" t="s">
        <v>54</v>
      </c>
    </row>
    <row r="69" spans="1:28" x14ac:dyDescent="0.25">
      <c r="A69" s="3" t="s">
        <v>0</v>
      </c>
      <c r="B69" s="3" t="s">
        <v>5</v>
      </c>
      <c r="C69" s="3" t="s">
        <v>122</v>
      </c>
      <c r="D69" s="3" t="s">
        <v>123</v>
      </c>
      <c r="E69" s="3" t="s">
        <v>51</v>
      </c>
      <c r="F69" s="3" t="s">
        <v>52</v>
      </c>
      <c r="G69" s="3">
        <v>65</v>
      </c>
      <c r="H69" s="3" t="s">
        <v>53</v>
      </c>
      <c r="I69" s="3" t="s">
        <v>293</v>
      </c>
      <c r="J69" s="3" t="s">
        <v>250</v>
      </c>
      <c r="K69" s="3">
        <v>1</v>
      </c>
      <c r="L69" s="3">
        <v>20</v>
      </c>
      <c r="P69" s="3" t="s">
        <v>250</v>
      </c>
      <c r="S69" s="3" t="s">
        <v>250</v>
      </c>
      <c r="V69" s="3" t="s">
        <v>250</v>
      </c>
      <c r="X69" s="3">
        <v>0</v>
      </c>
      <c r="Y69" s="3" t="s">
        <v>250</v>
      </c>
      <c r="Z69" s="3" t="s">
        <v>54</v>
      </c>
      <c r="AA69" s="3" t="s">
        <v>54</v>
      </c>
      <c r="AB69" s="3" t="s">
        <v>54</v>
      </c>
    </row>
    <row r="70" spans="1:28" x14ac:dyDescent="0.25">
      <c r="A70" s="3" t="s">
        <v>0</v>
      </c>
      <c r="B70" s="3" t="s">
        <v>5</v>
      </c>
      <c r="C70" s="3" t="s">
        <v>222</v>
      </c>
      <c r="D70" s="3" t="s">
        <v>223</v>
      </c>
      <c r="E70" s="3" t="s">
        <v>51</v>
      </c>
      <c r="F70" s="3" t="s">
        <v>52</v>
      </c>
      <c r="G70" s="3">
        <v>31</v>
      </c>
      <c r="H70" s="3" t="s">
        <v>57</v>
      </c>
      <c r="I70" s="3" t="s">
        <v>293</v>
      </c>
      <c r="J70" s="3" t="s">
        <v>250</v>
      </c>
      <c r="K70" s="3">
        <v>0.375</v>
      </c>
      <c r="L70" s="3">
        <v>8</v>
      </c>
      <c r="P70" s="3" t="s">
        <v>250</v>
      </c>
      <c r="S70" s="3" t="s">
        <v>250</v>
      </c>
      <c r="V70" s="3" t="s">
        <v>54</v>
      </c>
      <c r="W70" s="3" t="s">
        <v>2479</v>
      </c>
      <c r="X70" s="3">
        <v>0</v>
      </c>
      <c r="Y70" s="3" t="s">
        <v>250</v>
      </c>
      <c r="Z70" s="3" t="s">
        <v>54</v>
      </c>
      <c r="AA70" s="3" t="s">
        <v>54</v>
      </c>
      <c r="AB70" s="3" t="s">
        <v>54</v>
      </c>
    </row>
    <row r="71" spans="1:28" x14ac:dyDescent="0.25">
      <c r="A71" s="3" t="s">
        <v>0</v>
      </c>
      <c r="B71" s="3" t="s">
        <v>5</v>
      </c>
      <c r="C71" s="3" t="s">
        <v>208</v>
      </c>
      <c r="D71" s="3" t="s">
        <v>209</v>
      </c>
      <c r="E71" s="3" t="s">
        <v>51</v>
      </c>
      <c r="F71" s="3" t="s">
        <v>52</v>
      </c>
      <c r="G71" s="3">
        <v>88</v>
      </c>
      <c r="H71" s="3" t="s">
        <v>57</v>
      </c>
      <c r="I71" s="3" t="s">
        <v>293</v>
      </c>
      <c r="J71" s="3" t="s">
        <v>250</v>
      </c>
      <c r="K71" s="3">
        <v>0.125</v>
      </c>
      <c r="L71" s="3">
        <v>2</v>
      </c>
      <c r="P71" s="3" t="s">
        <v>54</v>
      </c>
      <c r="Q71" s="3" t="s">
        <v>2478</v>
      </c>
      <c r="R71" s="3" t="s">
        <v>2458</v>
      </c>
      <c r="S71" s="3" t="s">
        <v>250</v>
      </c>
      <c r="V71" s="3" t="s">
        <v>250</v>
      </c>
      <c r="X71" s="3">
        <v>0</v>
      </c>
      <c r="Y71" s="3" t="s">
        <v>250</v>
      </c>
      <c r="Z71" s="3" t="s">
        <v>54</v>
      </c>
      <c r="AA71" s="3" t="s">
        <v>54</v>
      </c>
      <c r="AB71" s="3" t="s">
        <v>54</v>
      </c>
    </row>
    <row r="72" spans="1:28" x14ac:dyDescent="0.25">
      <c r="A72" s="3" t="s">
        <v>0</v>
      </c>
      <c r="B72" s="3" t="s">
        <v>13</v>
      </c>
      <c r="C72" s="3" t="s">
        <v>200</v>
      </c>
      <c r="D72" s="3" t="s">
        <v>201</v>
      </c>
      <c r="E72" s="3" t="s">
        <v>51</v>
      </c>
      <c r="F72" s="3" t="s">
        <v>52</v>
      </c>
      <c r="G72" s="3">
        <v>10</v>
      </c>
      <c r="H72" s="3" t="s">
        <v>53</v>
      </c>
      <c r="I72" s="3" t="s">
        <v>293</v>
      </c>
      <c r="J72" s="3" t="s">
        <v>54</v>
      </c>
      <c r="K72" s="3">
        <v>0</v>
      </c>
      <c r="P72" s="3" t="s">
        <v>250</v>
      </c>
      <c r="S72" s="3" t="s">
        <v>250</v>
      </c>
      <c r="V72" s="3" t="s">
        <v>250</v>
      </c>
      <c r="X72" s="3">
        <v>0</v>
      </c>
      <c r="Y72" s="3" t="s">
        <v>250</v>
      </c>
      <c r="Z72" s="3" t="s">
        <v>250</v>
      </c>
      <c r="AA72" s="3" t="s">
        <v>250</v>
      </c>
      <c r="AB72" s="3" t="s">
        <v>250</v>
      </c>
    </row>
    <row r="73" spans="1:28" x14ac:dyDescent="0.25">
      <c r="A73" s="3" t="s">
        <v>0</v>
      </c>
      <c r="B73" s="3" t="s">
        <v>7</v>
      </c>
      <c r="C73" s="3" t="s">
        <v>86</v>
      </c>
      <c r="D73" s="3" t="s">
        <v>87</v>
      </c>
      <c r="E73" s="3" t="s">
        <v>51</v>
      </c>
      <c r="F73" s="3" t="s">
        <v>52</v>
      </c>
      <c r="G73" s="3">
        <v>652</v>
      </c>
      <c r="H73" s="3" t="s">
        <v>53</v>
      </c>
      <c r="I73" s="3" t="s">
        <v>293</v>
      </c>
      <c r="J73" s="3" t="s">
        <v>54</v>
      </c>
      <c r="K73" s="3">
        <v>1</v>
      </c>
      <c r="L73" s="3">
        <v>20</v>
      </c>
      <c r="N73" s="3">
        <v>8</v>
      </c>
      <c r="P73" s="3" t="s">
        <v>54</v>
      </c>
      <c r="Q73" s="3" t="s">
        <v>2479</v>
      </c>
      <c r="R73" s="3" t="s">
        <v>2458</v>
      </c>
      <c r="S73" s="3" t="s">
        <v>250</v>
      </c>
      <c r="V73" s="3" t="s">
        <v>250</v>
      </c>
      <c r="X73" s="3">
        <v>0</v>
      </c>
      <c r="Y73" s="3" t="s">
        <v>250</v>
      </c>
      <c r="Z73" s="3" t="s">
        <v>54</v>
      </c>
      <c r="AA73" s="3" t="s">
        <v>54</v>
      </c>
      <c r="AB73" s="3" t="s">
        <v>54</v>
      </c>
    </row>
    <row r="74" spans="1:28" x14ac:dyDescent="0.25">
      <c r="A74" s="3" t="s">
        <v>0</v>
      </c>
      <c r="B74" s="3" t="s">
        <v>13</v>
      </c>
      <c r="C74" s="3" t="s">
        <v>154</v>
      </c>
      <c r="D74" s="3" t="s">
        <v>155</v>
      </c>
      <c r="E74" s="3" t="s">
        <v>51</v>
      </c>
      <c r="F74" s="3" t="s">
        <v>85</v>
      </c>
      <c r="G74" s="3">
        <v>8</v>
      </c>
      <c r="H74" s="3" t="s">
        <v>235</v>
      </c>
      <c r="I74" s="3" t="s">
        <v>293</v>
      </c>
      <c r="J74" s="3" t="s">
        <v>250</v>
      </c>
      <c r="K74" s="3">
        <v>0.5</v>
      </c>
      <c r="L74" s="3">
        <v>30</v>
      </c>
      <c r="M74" s="3">
        <v>10</v>
      </c>
      <c r="N74" s="3">
        <v>10</v>
      </c>
      <c r="P74" s="3" t="s">
        <v>250</v>
      </c>
      <c r="S74" s="3" t="s">
        <v>250</v>
      </c>
      <c r="V74" s="3" t="s">
        <v>250</v>
      </c>
      <c r="X74" s="3">
        <v>0</v>
      </c>
      <c r="Y74" s="3" t="s">
        <v>54</v>
      </c>
      <c r="Z74" s="3" t="s">
        <v>54</v>
      </c>
      <c r="AA74" s="3" t="s">
        <v>250</v>
      </c>
      <c r="AB74" s="3" t="s">
        <v>250</v>
      </c>
    </row>
    <row r="75" spans="1:28" x14ac:dyDescent="0.25">
      <c r="A75" s="3" t="s">
        <v>0</v>
      </c>
      <c r="B75" s="3" t="s">
        <v>11</v>
      </c>
      <c r="C75" s="3" t="s">
        <v>1194</v>
      </c>
      <c r="D75" s="3" t="s">
        <v>1195</v>
      </c>
      <c r="E75" s="3" t="s">
        <v>51</v>
      </c>
      <c r="F75" s="3" t="s">
        <v>78</v>
      </c>
      <c r="G75" s="3">
        <v>40</v>
      </c>
      <c r="H75" s="3" t="s">
        <v>53</v>
      </c>
      <c r="I75" s="3" t="s">
        <v>293</v>
      </c>
      <c r="J75" s="3" t="s">
        <v>250</v>
      </c>
      <c r="K75" s="3">
        <v>1</v>
      </c>
      <c r="L75" s="3">
        <v>50</v>
      </c>
      <c r="M75" s="3">
        <v>20</v>
      </c>
      <c r="P75" s="3" t="s">
        <v>250</v>
      </c>
      <c r="S75" s="3" t="s">
        <v>250</v>
      </c>
      <c r="V75" s="3" t="s">
        <v>250</v>
      </c>
      <c r="X75" s="3">
        <v>0</v>
      </c>
      <c r="Y75" s="3" t="s">
        <v>54</v>
      </c>
      <c r="Z75" s="3" t="s">
        <v>250</v>
      </c>
      <c r="AA75" s="3" t="s">
        <v>250</v>
      </c>
      <c r="AB75" s="3" t="s">
        <v>250</v>
      </c>
    </row>
    <row r="76" spans="1:28" x14ac:dyDescent="0.25">
      <c r="A76" s="3" t="s">
        <v>0</v>
      </c>
      <c r="B76" s="3" t="s">
        <v>6</v>
      </c>
      <c r="C76" s="3" t="s">
        <v>447</v>
      </c>
      <c r="D76" s="3" t="s">
        <v>448</v>
      </c>
      <c r="E76" s="3" t="s">
        <v>51</v>
      </c>
      <c r="F76" s="3" t="s">
        <v>78</v>
      </c>
      <c r="G76" s="3">
        <v>30</v>
      </c>
      <c r="H76" s="3" t="s">
        <v>53</v>
      </c>
      <c r="I76" s="3" t="s">
        <v>293</v>
      </c>
      <c r="J76" s="3" t="s">
        <v>250</v>
      </c>
      <c r="K76" s="3">
        <v>5</v>
      </c>
      <c r="L76" s="3">
        <v>120</v>
      </c>
      <c r="M76" s="3">
        <v>30</v>
      </c>
      <c r="N76" s="3">
        <v>30</v>
      </c>
      <c r="P76" s="3" t="s">
        <v>250</v>
      </c>
      <c r="S76" s="3" t="s">
        <v>250</v>
      </c>
      <c r="V76" s="3" t="s">
        <v>250</v>
      </c>
      <c r="X76" s="3">
        <v>0</v>
      </c>
      <c r="Y76" s="3" t="s">
        <v>54</v>
      </c>
      <c r="Z76" s="3" t="s">
        <v>250</v>
      </c>
      <c r="AA76" s="3" t="s">
        <v>54</v>
      </c>
      <c r="AB76" s="3" t="s">
        <v>250</v>
      </c>
    </row>
    <row r="77" spans="1:28" x14ac:dyDescent="0.25">
      <c r="A77" s="3" t="s">
        <v>0</v>
      </c>
      <c r="B77" s="3" t="s">
        <v>8</v>
      </c>
      <c r="C77" s="3" t="s">
        <v>81</v>
      </c>
      <c r="D77" s="3" t="s">
        <v>82</v>
      </c>
      <c r="E77" s="3" t="s">
        <v>51</v>
      </c>
      <c r="F77" s="3" t="s">
        <v>78</v>
      </c>
      <c r="G77" s="3">
        <v>45</v>
      </c>
      <c r="H77" s="3" t="s">
        <v>53</v>
      </c>
      <c r="I77" s="3" t="s">
        <v>293</v>
      </c>
      <c r="J77" s="3" t="s">
        <v>250</v>
      </c>
      <c r="K77" s="3">
        <v>0</v>
      </c>
      <c r="P77" s="3" t="s">
        <v>250</v>
      </c>
      <c r="S77" s="3" t="s">
        <v>250</v>
      </c>
      <c r="V77" s="3" t="s">
        <v>250</v>
      </c>
      <c r="X77" s="3">
        <v>0</v>
      </c>
      <c r="Y77" s="3" t="s">
        <v>250</v>
      </c>
      <c r="Z77" s="3" t="s">
        <v>250</v>
      </c>
      <c r="AA77" s="3" t="s">
        <v>250</v>
      </c>
      <c r="AB77" s="3" t="s">
        <v>250</v>
      </c>
    </row>
    <row r="78" spans="1:28" x14ac:dyDescent="0.25">
      <c r="A78" s="3" t="s">
        <v>0</v>
      </c>
      <c r="B78" s="3" t="s">
        <v>4</v>
      </c>
      <c r="C78" s="3" t="s">
        <v>108</v>
      </c>
      <c r="D78" s="3" t="s">
        <v>109</v>
      </c>
      <c r="E78" s="3" t="s">
        <v>51</v>
      </c>
      <c r="F78" s="3" t="s">
        <v>52</v>
      </c>
      <c r="G78" s="3">
        <v>95</v>
      </c>
      <c r="H78" s="3" t="s">
        <v>53</v>
      </c>
      <c r="I78" s="3" t="s">
        <v>293</v>
      </c>
      <c r="J78" s="3" t="s">
        <v>250</v>
      </c>
      <c r="K78" s="3">
        <v>1</v>
      </c>
      <c r="L78" s="3">
        <v>40</v>
      </c>
      <c r="M78" s="3">
        <v>20</v>
      </c>
      <c r="P78" s="3" t="s">
        <v>54</v>
      </c>
      <c r="Q78" s="3" t="s">
        <v>2479</v>
      </c>
      <c r="R78" s="3" t="s">
        <v>2458</v>
      </c>
      <c r="S78" s="3" t="s">
        <v>54</v>
      </c>
      <c r="T78" s="3" t="s">
        <v>2478</v>
      </c>
      <c r="U78" s="3" t="s">
        <v>2457</v>
      </c>
      <c r="V78" s="3" t="s">
        <v>250</v>
      </c>
      <c r="X78" s="3">
        <v>0</v>
      </c>
      <c r="Y78" s="3" t="s">
        <v>250</v>
      </c>
      <c r="Z78" s="3" t="s">
        <v>54</v>
      </c>
      <c r="AA78" s="3" t="s">
        <v>250</v>
      </c>
      <c r="AB78" s="3" t="s">
        <v>54</v>
      </c>
    </row>
    <row r="79" spans="1:28" x14ac:dyDescent="0.25">
      <c r="A79" s="3" t="s">
        <v>0</v>
      </c>
      <c r="B79" s="3" t="s">
        <v>4</v>
      </c>
      <c r="C79" s="3" t="s">
        <v>204</v>
      </c>
      <c r="D79" s="3" t="s">
        <v>205</v>
      </c>
      <c r="E79" s="3" t="s">
        <v>51</v>
      </c>
      <c r="F79" s="3" t="s">
        <v>52</v>
      </c>
      <c r="G79" s="3">
        <v>22</v>
      </c>
      <c r="H79" s="3" t="s">
        <v>57</v>
      </c>
      <c r="I79" s="3" t="s">
        <v>293</v>
      </c>
      <c r="J79" s="3" t="s">
        <v>250</v>
      </c>
      <c r="K79" s="3">
        <v>0.25</v>
      </c>
      <c r="L79" s="3">
        <v>3</v>
      </c>
      <c r="P79" s="3" t="s">
        <v>250</v>
      </c>
      <c r="S79" s="3" t="s">
        <v>250</v>
      </c>
      <c r="V79" s="3" t="s">
        <v>250</v>
      </c>
      <c r="X79" s="3">
        <v>0</v>
      </c>
      <c r="Y79" s="3" t="s">
        <v>250</v>
      </c>
      <c r="Z79" s="3" t="s">
        <v>54</v>
      </c>
      <c r="AA79" s="3" t="s">
        <v>54</v>
      </c>
      <c r="AB79" s="3" t="s">
        <v>54</v>
      </c>
    </row>
    <row r="80" spans="1:28" x14ac:dyDescent="0.25">
      <c r="A80" s="3" t="s">
        <v>0</v>
      </c>
      <c r="B80" s="3" t="s">
        <v>5</v>
      </c>
      <c r="C80" s="3" t="s">
        <v>524</v>
      </c>
      <c r="D80" s="3" t="s">
        <v>525</v>
      </c>
      <c r="E80" s="3" t="s">
        <v>51</v>
      </c>
      <c r="F80" s="3" t="s">
        <v>78</v>
      </c>
      <c r="G80" s="3">
        <v>172</v>
      </c>
      <c r="H80" s="3" t="s">
        <v>53</v>
      </c>
      <c r="I80" s="3" t="s">
        <v>293</v>
      </c>
      <c r="J80" s="3" t="s">
        <v>54</v>
      </c>
      <c r="K80" s="3">
        <v>0</v>
      </c>
      <c r="P80" s="3" t="s">
        <v>54</v>
      </c>
      <c r="Q80" s="3" t="s">
        <v>2478</v>
      </c>
      <c r="R80" s="3" t="s">
        <v>2458</v>
      </c>
      <c r="S80" s="3" t="s">
        <v>250</v>
      </c>
      <c r="V80" s="3" t="s">
        <v>250</v>
      </c>
      <c r="X80" s="3">
        <v>0</v>
      </c>
      <c r="Y80" s="3" t="s">
        <v>54</v>
      </c>
      <c r="Z80" s="3" t="s">
        <v>54</v>
      </c>
      <c r="AA80" s="3" t="s">
        <v>54</v>
      </c>
      <c r="AB80" s="3" t="s">
        <v>250</v>
      </c>
    </row>
    <row r="81" spans="1:28" x14ac:dyDescent="0.25">
      <c r="A81" s="3" t="s">
        <v>0</v>
      </c>
      <c r="B81" s="3" t="s">
        <v>10</v>
      </c>
      <c r="C81" s="3" t="s">
        <v>92</v>
      </c>
      <c r="D81" s="3" t="s">
        <v>93</v>
      </c>
      <c r="E81" s="3" t="s">
        <v>51</v>
      </c>
      <c r="F81" s="3" t="s">
        <v>52</v>
      </c>
      <c r="G81" s="3">
        <v>83</v>
      </c>
      <c r="H81" s="3" t="s">
        <v>57</v>
      </c>
      <c r="I81" s="3" t="s">
        <v>293</v>
      </c>
      <c r="J81" s="3" t="s">
        <v>54</v>
      </c>
      <c r="K81" s="3">
        <v>1</v>
      </c>
      <c r="L81" s="3">
        <v>20</v>
      </c>
      <c r="M81" s="3">
        <v>10</v>
      </c>
      <c r="N81" s="3">
        <v>5</v>
      </c>
      <c r="P81" s="3" t="s">
        <v>250</v>
      </c>
      <c r="S81" s="3" t="s">
        <v>250</v>
      </c>
      <c r="V81" s="3" t="s">
        <v>250</v>
      </c>
      <c r="X81" s="3">
        <v>0</v>
      </c>
      <c r="Y81" s="3" t="s">
        <v>54</v>
      </c>
      <c r="Z81" s="3" t="s">
        <v>54</v>
      </c>
      <c r="AA81" s="3" t="s">
        <v>250</v>
      </c>
      <c r="AB81" s="3" t="s">
        <v>250</v>
      </c>
    </row>
    <row r="82" spans="1:28" x14ac:dyDescent="0.25">
      <c r="A82" s="3" t="s">
        <v>0</v>
      </c>
      <c r="B82" s="3" t="s">
        <v>10</v>
      </c>
      <c r="C82" s="3" t="s">
        <v>169</v>
      </c>
      <c r="D82" s="3" t="s">
        <v>170</v>
      </c>
      <c r="E82" s="3" t="s">
        <v>51</v>
      </c>
      <c r="F82" s="3" t="s">
        <v>52</v>
      </c>
      <c r="G82" s="3">
        <v>41</v>
      </c>
      <c r="H82" s="3" t="s">
        <v>53</v>
      </c>
      <c r="I82" s="3" t="s">
        <v>293</v>
      </c>
      <c r="J82" s="3" t="s">
        <v>250</v>
      </c>
      <c r="K82" s="3">
        <v>0.40000000596046448</v>
      </c>
      <c r="L82" s="3">
        <v>20</v>
      </c>
      <c r="M82" s="3">
        <v>5</v>
      </c>
      <c r="N82" s="3">
        <v>5</v>
      </c>
      <c r="P82" s="3" t="s">
        <v>250</v>
      </c>
      <c r="S82" s="3" t="s">
        <v>250</v>
      </c>
      <c r="V82" s="3" t="s">
        <v>250</v>
      </c>
      <c r="X82" s="3">
        <v>0</v>
      </c>
      <c r="Y82" s="3" t="s">
        <v>250</v>
      </c>
      <c r="Z82" s="3" t="s">
        <v>250</v>
      </c>
      <c r="AA82" s="3" t="s">
        <v>250</v>
      </c>
      <c r="AB82" s="3" t="s">
        <v>250</v>
      </c>
    </row>
    <row r="83" spans="1:28" x14ac:dyDescent="0.25">
      <c r="A83" s="3" t="s">
        <v>0</v>
      </c>
      <c r="B83" s="3" t="s">
        <v>4</v>
      </c>
      <c r="C83" s="3" t="s">
        <v>100</v>
      </c>
      <c r="D83" s="3" t="s">
        <v>101</v>
      </c>
      <c r="E83" s="3" t="s">
        <v>51</v>
      </c>
      <c r="F83" s="3" t="s">
        <v>52</v>
      </c>
      <c r="G83" s="3">
        <v>90</v>
      </c>
      <c r="H83" s="3" t="s">
        <v>53</v>
      </c>
      <c r="I83" s="3" t="s">
        <v>293</v>
      </c>
      <c r="J83" s="3" t="s">
        <v>250</v>
      </c>
      <c r="K83" s="3">
        <v>0.25</v>
      </c>
      <c r="L83" s="3">
        <v>5</v>
      </c>
      <c r="P83" s="3" t="s">
        <v>54</v>
      </c>
      <c r="Q83" s="3" t="s">
        <v>2477</v>
      </c>
      <c r="R83" s="3" t="s">
        <v>2457</v>
      </c>
      <c r="S83" s="3" t="s">
        <v>54</v>
      </c>
      <c r="T83" s="3" t="s">
        <v>2477</v>
      </c>
      <c r="U83" s="3" t="s">
        <v>2457</v>
      </c>
      <c r="V83" s="3" t="s">
        <v>250</v>
      </c>
      <c r="X83" s="3">
        <v>0</v>
      </c>
      <c r="Y83" s="3" t="s">
        <v>250</v>
      </c>
      <c r="Z83" s="3" t="s">
        <v>54</v>
      </c>
      <c r="AA83" s="3" t="s">
        <v>54</v>
      </c>
      <c r="AB83" s="3" t="s">
        <v>250</v>
      </c>
    </row>
    <row r="84" spans="1:28" x14ac:dyDescent="0.25">
      <c r="A84" s="3" t="s">
        <v>0</v>
      </c>
      <c r="B84" s="3" t="s">
        <v>12</v>
      </c>
      <c r="C84" s="3" t="s">
        <v>449</v>
      </c>
      <c r="D84" s="3" t="s">
        <v>450</v>
      </c>
      <c r="E84" s="3" t="s">
        <v>51</v>
      </c>
      <c r="F84" s="3" t="s">
        <v>52</v>
      </c>
      <c r="G84" s="3">
        <v>12</v>
      </c>
      <c r="H84" s="3" t="s">
        <v>53</v>
      </c>
      <c r="I84" s="3" t="s">
        <v>293</v>
      </c>
      <c r="J84" s="3" t="s">
        <v>250</v>
      </c>
      <c r="K84" s="3">
        <v>0</v>
      </c>
      <c r="L84" s="3">
        <v>10</v>
      </c>
      <c r="M84" s="3">
        <v>3</v>
      </c>
      <c r="N84" s="3">
        <v>3</v>
      </c>
      <c r="P84" s="3" t="s">
        <v>54</v>
      </c>
      <c r="Q84" s="3" t="s">
        <v>2477</v>
      </c>
      <c r="R84" s="3" t="s">
        <v>2457</v>
      </c>
      <c r="S84" s="3" t="s">
        <v>54</v>
      </c>
      <c r="T84" s="3" t="s">
        <v>2478</v>
      </c>
      <c r="U84" s="3" t="s">
        <v>2457</v>
      </c>
      <c r="V84" s="3" t="s">
        <v>54</v>
      </c>
      <c r="W84" s="3" t="s">
        <v>2479</v>
      </c>
      <c r="X84" s="3">
        <v>0</v>
      </c>
      <c r="Y84" s="3" t="s">
        <v>54</v>
      </c>
      <c r="Z84" s="3" t="s">
        <v>54</v>
      </c>
      <c r="AA84" s="3" t="s">
        <v>54</v>
      </c>
      <c r="AB84" s="3" t="s">
        <v>54</v>
      </c>
    </row>
    <row r="85" spans="1:28" x14ac:dyDescent="0.25">
      <c r="A85" s="3" t="s">
        <v>0</v>
      </c>
      <c r="B85" s="3" t="s">
        <v>7</v>
      </c>
      <c r="C85" s="3" t="s">
        <v>457</v>
      </c>
      <c r="D85" s="3" t="s">
        <v>458</v>
      </c>
      <c r="E85" s="3" t="s">
        <v>51</v>
      </c>
      <c r="F85" s="3" t="s">
        <v>52</v>
      </c>
      <c r="G85" s="3">
        <v>25</v>
      </c>
      <c r="H85" s="3" t="s">
        <v>53</v>
      </c>
      <c r="I85" s="3" t="s">
        <v>293</v>
      </c>
      <c r="J85" s="3" t="s">
        <v>250</v>
      </c>
      <c r="K85" s="3">
        <v>1</v>
      </c>
      <c r="L85" s="3">
        <v>20</v>
      </c>
      <c r="M85" s="3">
        <v>8</v>
      </c>
      <c r="P85" s="3" t="s">
        <v>54</v>
      </c>
      <c r="Q85" s="3" t="s">
        <v>2477</v>
      </c>
      <c r="S85" s="3" t="s">
        <v>250</v>
      </c>
      <c r="V85" s="3" t="s">
        <v>250</v>
      </c>
      <c r="X85" s="3">
        <v>0</v>
      </c>
      <c r="Y85" s="3" t="s">
        <v>250</v>
      </c>
      <c r="Z85" s="3" t="s">
        <v>250</v>
      </c>
      <c r="AA85" s="3" t="s">
        <v>250</v>
      </c>
      <c r="AB85" s="3" t="s">
        <v>250</v>
      </c>
    </row>
    <row r="86" spans="1:28" x14ac:dyDescent="0.25">
      <c r="A86" s="3" t="s">
        <v>0</v>
      </c>
      <c r="B86" s="3" t="s">
        <v>4</v>
      </c>
      <c r="C86" s="3" t="s">
        <v>49</v>
      </c>
      <c r="D86" s="3" t="s">
        <v>50</v>
      </c>
      <c r="E86" s="3" t="s">
        <v>51</v>
      </c>
      <c r="F86" s="3" t="s">
        <v>52</v>
      </c>
      <c r="G86" s="3">
        <v>54</v>
      </c>
      <c r="H86" s="3" t="s">
        <v>53</v>
      </c>
      <c r="I86" s="3" t="s">
        <v>293</v>
      </c>
      <c r="J86" s="3" t="s">
        <v>250</v>
      </c>
      <c r="K86" s="3">
        <v>1</v>
      </c>
      <c r="L86" s="3">
        <v>30</v>
      </c>
      <c r="P86" s="3" t="s">
        <v>250</v>
      </c>
      <c r="S86" s="3" t="s">
        <v>250</v>
      </c>
      <c r="V86" s="3" t="s">
        <v>250</v>
      </c>
      <c r="X86" s="3">
        <v>0</v>
      </c>
      <c r="Y86" s="3" t="s">
        <v>250</v>
      </c>
      <c r="Z86" s="3" t="s">
        <v>54</v>
      </c>
      <c r="AA86" s="3" t="s">
        <v>54</v>
      </c>
      <c r="AB86" s="3" t="s">
        <v>250</v>
      </c>
    </row>
    <row r="87" spans="1:28" x14ac:dyDescent="0.25">
      <c r="A87" s="3" t="s">
        <v>0</v>
      </c>
      <c r="B87" s="3" t="s">
        <v>4</v>
      </c>
      <c r="C87" s="3" t="s">
        <v>533</v>
      </c>
      <c r="D87" s="3" t="s">
        <v>534</v>
      </c>
      <c r="E87" s="3" t="s">
        <v>51</v>
      </c>
      <c r="F87" s="3" t="s">
        <v>52</v>
      </c>
      <c r="G87" s="3">
        <v>54</v>
      </c>
      <c r="H87" s="3" t="s">
        <v>57</v>
      </c>
      <c r="I87" s="3" t="s">
        <v>293</v>
      </c>
      <c r="J87" s="3" t="s">
        <v>250</v>
      </c>
      <c r="K87" s="3">
        <v>2</v>
      </c>
      <c r="M87" s="3">
        <v>10</v>
      </c>
      <c r="N87" s="3">
        <v>5</v>
      </c>
      <c r="P87" s="3" t="s">
        <v>250</v>
      </c>
      <c r="S87" s="3" t="s">
        <v>250</v>
      </c>
      <c r="V87" s="3" t="s">
        <v>250</v>
      </c>
      <c r="X87" s="3">
        <v>0</v>
      </c>
      <c r="Y87" s="3" t="s">
        <v>54</v>
      </c>
      <c r="Z87" s="3" t="s">
        <v>250</v>
      </c>
      <c r="AA87" s="3" t="s">
        <v>54</v>
      </c>
      <c r="AB87" s="3" t="s">
        <v>54</v>
      </c>
    </row>
    <row r="88" spans="1:28" x14ac:dyDescent="0.25">
      <c r="A88" s="3" t="s">
        <v>0</v>
      </c>
      <c r="B88" s="3" t="s">
        <v>4</v>
      </c>
      <c r="C88" s="3" t="s">
        <v>60</v>
      </c>
      <c r="D88" s="3" t="s">
        <v>61</v>
      </c>
      <c r="E88" s="3" t="s">
        <v>51</v>
      </c>
      <c r="F88" s="3" t="s">
        <v>52</v>
      </c>
      <c r="G88" s="3">
        <v>6</v>
      </c>
      <c r="H88" s="3" t="s">
        <v>235</v>
      </c>
      <c r="I88" s="3" t="s">
        <v>293</v>
      </c>
      <c r="J88" s="3" t="s">
        <v>250</v>
      </c>
      <c r="K88" s="3">
        <v>0.5</v>
      </c>
      <c r="L88" s="3">
        <v>20</v>
      </c>
      <c r="P88" s="3" t="s">
        <v>250</v>
      </c>
      <c r="S88" s="3" t="s">
        <v>250</v>
      </c>
      <c r="V88" s="3" t="s">
        <v>250</v>
      </c>
      <c r="X88" s="3">
        <v>0</v>
      </c>
      <c r="Y88" s="3" t="s">
        <v>250</v>
      </c>
      <c r="Z88" s="3" t="s">
        <v>250</v>
      </c>
      <c r="AA88" s="3" t="s">
        <v>54</v>
      </c>
      <c r="AB88" s="3" t="s">
        <v>54</v>
      </c>
    </row>
    <row r="89" spans="1:28" x14ac:dyDescent="0.25">
      <c r="A89" s="3" t="s">
        <v>0</v>
      </c>
      <c r="B89" s="3" t="s">
        <v>4</v>
      </c>
      <c r="C89" s="3" t="s">
        <v>58</v>
      </c>
      <c r="D89" s="3" t="s">
        <v>59</v>
      </c>
      <c r="E89" s="3" t="s">
        <v>51</v>
      </c>
      <c r="F89" s="3" t="s">
        <v>52</v>
      </c>
      <c r="G89" s="3">
        <v>32</v>
      </c>
      <c r="H89" s="3" t="s">
        <v>53</v>
      </c>
      <c r="I89" s="3" t="s">
        <v>293</v>
      </c>
      <c r="J89" s="3" t="s">
        <v>250</v>
      </c>
      <c r="K89" s="3">
        <v>0.20000000298023224</v>
      </c>
      <c r="L89" s="3">
        <v>10</v>
      </c>
      <c r="M89" s="3">
        <v>5</v>
      </c>
      <c r="P89" s="3" t="s">
        <v>250</v>
      </c>
      <c r="S89" s="3" t="s">
        <v>250</v>
      </c>
      <c r="V89" s="3" t="s">
        <v>250</v>
      </c>
      <c r="X89" s="3">
        <v>0</v>
      </c>
      <c r="Y89" s="3" t="s">
        <v>54</v>
      </c>
      <c r="Z89" s="3" t="s">
        <v>54</v>
      </c>
      <c r="AA89" s="3" t="s">
        <v>250</v>
      </c>
      <c r="AB89" s="3" t="s">
        <v>54</v>
      </c>
    </row>
    <row r="90" spans="1:28" x14ac:dyDescent="0.25">
      <c r="A90" s="3" t="s">
        <v>0</v>
      </c>
      <c r="B90" s="3" t="s">
        <v>4</v>
      </c>
      <c r="C90" s="3" t="s">
        <v>106</v>
      </c>
      <c r="D90" s="3" t="s">
        <v>107</v>
      </c>
      <c r="E90" s="3" t="s">
        <v>51</v>
      </c>
      <c r="F90" s="3" t="s">
        <v>52</v>
      </c>
      <c r="G90" s="3">
        <v>43</v>
      </c>
      <c r="H90" s="3" t="s">
        <v>57</v>
      </c>
      <c r="I90" s="3" t="s">
        <v>293</v>
      </c>
      <c r="J90" s="3" t="s">
        <v>250</v>
      </c>
      <c r="K90" s="3">
        <v>2</v>
      </c>
      <c r="P90" s="3" t="s">
        <v>54</v>
      </c>
      <c r="Q90" s="3" t="s">
        <v>2478</v>
      </c>
      <c r="R90" s="3" t="s">
        <v>2458</v>
      </c>
      <c r="S90" s="3" t="s">
        <v>250</v>
      </c>
      <c r="V90" s="3" t="s">
        <v>54</v>
      </c>
      <c r="X90" s="3">
        <v>2</v>
      </c>
      <c r="Y90" s="3" t="s">
        <v>54</v>
      </c>
      <c r="Z90" s="3" t="s">
        <v>54</v>
      </c>
      <c r="AA90" s="3" t="s">
        <v>54</v>
      </c>
      <c r="AB90" s="3" t="s">
        <v>54</v>
      </c>
    </row>
    <row r="91" spans="1:28" x14ac:dyDescent="0.25">
      <c r="A91" s="3" t="s">
        <v>0</v>
      </c>
      <c r="B91" s="3" t="s">
        <v>5</v>
      </c>
      <c r="C91" s="3" t="s">
        <v>214</v>
      </c>
      <c r="D91" s="3" t="s">
        <v>215</v>
      </c>
      <c r="E91" s="3" t="s">
        <v>51</v>
      </c>
      <c r="F91" s="3" t="s">
        <v>52</v>
      </c>
      <c r="G91" s="3">
        <v>44</v>
      </c>
      <c r="H91" s="3" t="s">
        <v>57</v>
      </c>
      <c r="I91" s="3" t="s">
        <v>293</v>
      </c>
      <c r="J91" s="3" t="s">
        <v>250</v>
      </c>
      <c r="K91" s="3">
        <v>0.125</v>
      </c>
      <c r="L91" s="3">
        <v>2</v>
      </c>
      <c r="P91" s="3" t="s">
        <v>250</v>
      </c>
      <c r="S91" s="3" t="s">
        <v>250</v>
      </c>
      <c r="V91" s="3" t="s">
        <v>250</v>
      </c>
      <c r="X91" s="3">
        <v>0</v>
      </c>
      <c r="Y91" s="3" t="s">
        <v>54</v>
      </c>
      <c r="Z91" s="3" t="s">
        <v>54</v>
      </c>
      <c r="AA91" s="3" t="s">
        <v>250</v>
      </c>
      <c r="AB91" s="3" t="s">
        <v>54</v>
      </c>
    </row>
    <row r="92" spans="1:28" x14ac:dyDescent="0.25">
      <c r="A92" s="3" t="s">
        <v>0</v>
      </c>
      <c r="B92" s="3" t="s">
        <v>5</v>
      </c>
      <c r="C92" s="3" t="s">
        <v>226</v>
      </c>
      <c r="D92" s="3" t="s">
        <v>227</v>
      </c>
      <c r="E92" s="3" t="s">
        <v>51</v>
      </c>
      <c r="F92" s="3" t="s">
        <v>52</v>
      </c>
      <c r="G92" s="3">
        <v>70</v>
      </c>
      <c r="H92" s="3" t="s">
        <v>57</v>
      </c>
      <c r="I92" s="3" t="s">
        <v>293</v>
      </c>
      <c r="J92" s="3" t="s">
        <v>250</v>
      </c>
      <c r="K92" s="3">
        <v>1</v>
      </c>
      <c r="L92" s="3">
        <v>20</v>
      </c>
      <c r="P92" s="3" t="s">
        <v>54</v>
      </c>
      <c r="Q92" s="3" t="s">
        <v>2479</v>
      </c>
      <c r="R92" s="3" t="s">
        <v>2458</v>
      </c>
      <c r="S92" s="3" t="s">
        <v>54</v>
      </c>
      <c r="T92" s="3" t="s">
        <v>2478</v>
      </c>
      <c r="U92" s="3" t="s">
        <v>2458</v>
      </c>
      <c r="V92" s="3" t="s">
        <v>250</v>
      </c>
      <c r="X92" s="3">
        <v>0</v>
      </c>
      <c r="Y92" s="3" t="s">
        <v>54</v>
      </c>
      <c r="Z92" s="3" t="s">
        <v>54</v>
      </c>
      <c r="AA92" s="3" t="s">
        <v>54</v>
      </c>
      <c r="AB92" s="3" t="s">
        <v>250</v>
      </c>
    </row>
    <row r="93" spans="1:28" x14ac:dyDescent="0.25">
      <c r="A93" s="3" t="s">
        <v>0</v>
      </c>
      <c r="B93" s="3" t="s">
        <v>13</v>
      </c>
      <c r="C93" s="3" t="s">
        <v>156</v>
      </c>
      <c r="D93" s="3" t="s">
        <v>157</v>
      </c>
      <c r="E93" s="3" t="s">
        <v>51</v>
      </c>
      <c r="F93" s="3" t="s">
        <v>78</v>
      </c>
      <c r="G93" s="3">
        <v>35</v>
      </c>
      <c r="I93" s="3" t="s">
        <v>293</v>
      </c>
      <c r="J93" s="3" t="s">
        <v>250</v>
      </c>
      <c r="K93" s="3">
        <v>0.30000001192092896</v>
      </c>
      <c r="L93" s="3">
        <v>10</v>
      </c>
      <c r="M93" s="3">
        <v>3</v>
      </c>
      <c r="N93" s="3">
        <v>3</v>
      </c>
      <c r="P93" s="3" t="s">
        <v>250</v>
      </c>
      <c r="S93" s="3" t="s">
        <v>250</v>
      </c>
      <c r="V93" s="3" t="s">
        <v>250</v>
      </c>
      <c r="X93" s="3">
        <v>0</v>
      </c>
      <c r="Y93" s="3" t="s">
        <v>54</v>
      </c>
      <c r="Z93" s="3" t="s">
        <v>54</v>
      </c>
      <c r="AA93" s="3" t="s">
        <v>250</v>
      </c>
      <c r="AB93" s="3" t="s">
        <v>250</v>
      </c>
    </row>
    <row r="94" spans="1:28" x14ac:dyDescent="0.25">
      <c r="A94" s="3" t="s">
        <v>0</v>
      </c>
      <c r="B94" s="3" t="s">
        <v>5</v>
      </c>
      <c r="C94" s="3" t="s">
        <v>443</v>
      </c>
      <c r="D94" s="3" t="s">
        <v>444</v>
      </c>
      <c r="E94" s="3" t="s">
        <v>162</v>
      </c>
      <c r="F94" s="3" t="s">
        <v>52</v>
      </c>
      <c r="G94" s="3">
        <v>1344</v>
      </c>
      <c r="H94" s="3" t="s">
        <v>53</v>
      </c>
      <c r="I94" s="3" t="s">
        <v>293</v>
      </c>
      <c r="J94" s="3" t="s">
        <v>54</v>
      </c>
      <c r="K94" s="3">
        <v>0</v>
      </c>
      <c r="P94" s="3" t="s">
        <v>54</v>
      </c>
      <c r="Q94" s="3" t="s">
        <v>2479</v>
      </c>
      <c r="R94" s="3" t="s">
        <v>2458</v>
      </c>
      <c r="S94" s="3" t="s">
        <v>250</v>
      </c>
      <c r="V94" s="3" t="s">
        <v>54</v>
      </c>
      <c r="W94" s="3" t="s">
        <v>2477</v>
      </c>
      <c r="X94" s="3">
        <v>0</v>
      </c>
      <c r="Y94" s="3" t="s">
        <v>54</v>
      </c>
      <c r="Z94" s="3" t="s">
        <v>54</v>
      </c>
      <c r="AA94" s="3" t="s">
        <v>250</v>
      </c>
      <c r="AB94" s="3" t="s">
        <v>54</v>
      </c>
    </row>
    <row r="95" spans="1:28" x14ac:dyDescent="0.25">
      <c r="A95" s="3" t="s">
        <v>0</v>
      </c>
      <c r="B95" s="3" t="s">
        <v>4</v>
      </c>
      <c r="C95" s="3" t="s">
        <v>206</v>
      </c>
      <c r="D95" s="3" t="s">
        <v>207</v>
      </c>
      <c r="E95" s="3" t="s">
        <v>51</v>
      </c>
      <c r="F95" s="3" t="s">
        <v>52</v>
      </c>
      <c r="G95" s="3">
        <v>7</v>
      </c>
      <c r="H95" s="3" t="s">
        <v>235</v>
      </c>
      <c r="I95" s="3" t="s">
        <v>293</v>
      </c>
      <c r="J95" s="3" t="s">
        <v>250</v>
      </c>
      <c r="K95" s="3">
        <v>0.5</v>
      </c>
      <c r="M95" s="3">
        <v>10</v>
      </c>
      <c r="P95" s="3" t="s">
        <v>250</v>
      </c>
      <c r="S95" s="3" t="s">
        <v>250</v>
      </c>
      <c r="V95" s="3" t="s">
        <v>250</v>
      </c>
      <c r="X95" s="3">
        <v>0</v>
      </c>
      <c r="Y95" s="3" t="s">
        <v>250</v>
      </c>
      <c r="Z95" s="3" t="s">
        <v>250</v>
      </c>
      <c r="AA95" s="3" t="s">
        <v>250</v>
      </c>
      <c r="AB95" s="3" t="s">
        <v>54</v>
      </c>
    </row>
    <row r="96" spans="1:28" x14ac:dyDescent="0.25">
      <c r="A96" s="3" t="s">
        <v>0</v>
      </c>
      <c r="B96" s="3" t="s">
        <v>7</v>
      </c>
      <c r="C96" s="3" t="s">
        <v>459</v>
      </c>
      <c r="D96" s="3" t="s">
        <v>460</v>
      </c>
      <c r="E96" s="3" t="s">
        <v>51</v>
      </c>
      <c r="F96" s="3" t="s">
        <v>52</v>
      </c>
      <c r="G96" s="3">
        <v>15</v>
      </c>
      <c r="H96" s="3" t="s">
        <v>53</v>
      </c>
      <c r="I96" s="3" t="s">
        <v>293</v>
      </c>
      <c r="J96" s="3" t="s">
        <v>250</v>
      </c>
      <c r="K96" s="3">
        <v>1</v>
      </c>
      <c r="L96" s="3">
        <v>30</v>
      </c>
      <c r="M96" s="3">
        <v>10</v>
      </c>
      <c r="N96" s="3">
        <v>10</v>
      </c>
      <c r="P96" s="3" t="s">
        <v>250</v>
      </c>
      <c r="S96" s="3" t="s">
        <v>250</v>
      </c>
      <c r="V96" s="3" t="s">
        <v>250</v>
      </c>
      <c r="X96" s="3">
        <v>0</v>
      </c>
      <c r="Y96" s="3" t="s">
        <v>54</v>
      </c>
      <c r="Z96" s="3" t="s">
        <v>250</v>
      </c>
      <c r="AA96" s="3" t="s">
        <v>250</v>
      </c>
      <c r="AB96" s="3" t="s">
        <v>250</v>
      </c>
    </row>
    <row r="97" spans="1:28" x14ac:dyDescent="0.25">
      <c r="A97" s="3" t="s">
        <v>0</v>
      </c>
      <c r="B97" s="3" t="s">
        <v>5</v>
      </c>
      <c r="C97" s="3" t="s">
        <v>545</v>
      </c>
      <c r="D97" s="3" t="s">
        <v>546</v>
      </c>
      <c r="E97" s="3" t="s">
        <v>51</v>
      </c>
      <c r="F97" s="3" t="s">
        <v>78</v>
      </c>
      <c r="G97" s="3">
        <v>222</v>
      </c>
      <c r="H97" s="3" t="s">
        <v>53</v>
      </c>
      <c r="I97" s="3" t="s">
        <v>293</v>
      </c>
      <c r="J97" s="3" t="s">
        <v>54</v>
      </c>
      <c r="K97" s="3">
        <v>0</v>
      </c>
      <c r="P97" s="3" t="s">
        <v>250</v>
      </c>
      <c r="S97" s="3" t="s">
        <v>250</v>
      </c>
      <c r="V97" s="3" t="s">
        <v>250</v>
      </c>
      <c r="X97" s="3">
        <v>0</v>
      </c>
      <c r="Y97" s="3" t="s">
        <v>54</v>
      </c>
      <c r="Z97" s="3" t="s">
        <v>54</v>
      </c>
      <c r="AA97" s="3" t="s">
        <v>54</v>
      </c>
      <c r="AB97" s="3" t="s">
        <v>250</v>
      </c>
    </row>
    <row r="98" spans="1:28" x14ac:dyDescent="0.25">
      <c r="A98" s="3" t="s">
        <v>0</v>
      </c>
      <c r="B98" s="3" t="s">
        <v>5</v>
      </c>
      <c r="C98" s="3" t="s">
        <v>138</v>
      </c>
      <c r="D98" s="3" t="s">
        <v>139</v>
      </c>
      <c r="E98" s="3" t="s">
        <v>51</v>
      </c>
      <c r="F98" s="3" t="s">
        <v>78</v>
      </c>
      <c r="G98" s="3">
        <v>428</v>
      </c>
      <c r="H98" s="3" t="s">
        <v>53</v>
      </c>
      <c r="I98" s="3" t="s">
        <v>293</v>
      </c>
      <c r="J98" s="3" t="s">
        <v>54</v>
      </c>
      <c r="K98" s="3">
        <v>0</v>
      </c>
      <c r="P98" s="3" t="s">
        <v>54</v>
      </c>
      <c r="Q98" s="3" t="s">
        <v>2477</v>
      </c>
      <c r="R98" s="3" t="s">
        <v>2458</v>
      </c>
      <c r="S98" s="3" t="s">
        <v>250</v>
      </c>
      <c r="V98" s="3" t="s">
        <v>54</v>
      </c>
      <c r="W98" s="3" t="s">
        <v>2477</v>
      </c>
      <c r="X98" s="3">
        <v>0</v>
      </c>
      <c r="Y98" s="3" t="s">
        <v>54</v>
      </c>
      <c r="Z98" s="3" t="s">
        <v>54</v>
      </c>
      <c r="AA98" s="3" t="s">
        <v>54</v>
      </c>
      <c r="AB98" s="3" t="s">
        <v>250</v>
      </c>
    </row>
    <row r="99" spans="1:28" x14ac:dyDescent="0.25">
      <c r="A99" s="3" t="s">
        <v>0</v>
      </c>
      <c r="B99" s="3" t="s">
        <v>5</v>
      </c>
      <c r="C99" s="3" t="s">
        <v>136</v>
      </c>
      <c r="D99" s="3" t="s">
        <v>137</v>
      </c>
      <c r="E99" s="3" t="s">
        <v>51</v>
      </c>
      <c r="F99" s="3" t="s">
        <v>78</v>
      </c>
      <c r="G99" s="3">
        <v>48</v>
      </c>
      <c r="H99" s="3" t="s">
        <v>57</v>
      </c>
      <c r="I99" s="3" t="s">
        <v>293</v>
      </c>
      <c r="J99" s="3" t="s">
        <v>250</v>
      </c>
      <c r="K99" s="3">
        <v>0.10000000149011612</v>
      </c>
      <c r="L99" s="3">
        <v>10</v>
      </c>
      <c r="M99" s="3">
        <v>5</v>
      </c>
      <c r="P99" s="3" t="s">
        <v>54</v>
      </c>
      <c r="Q99" s="3" t="s">
        <v>2478</v>
      </c>
      <c r="R99" s="3" t="s">
        <v>2457</v>
      </c>
      <c r="S99" s="3" t="s">
        <v>54</v>
      </c>
      <c r="T99" s="3" t="s">
        <v>2478</v>
      </c>
      <c r="U99" s="3" t="s">
        <v>2457</v>
      </c>
      <c r="V99" s="3" t="s">
        <v>250</v>
      </c>
      <c r="X99" s="3">
        <v>0</v>
      </c>
      <c r="Y99" s="3" t="s">
        <v>250</v>
      </c>
      <c r="Z99" s="3" t="s">
        <v>250</v>
      </c>
      <c r="AA99" s="3" t="s">
        <v>250</v>
      </c>
      <c r="AB99" s="3" t="s">
        <v>54</v>
      </c>
    </row>
    <row r="100" spans="1:28" x14ac:dyDescent="0.25">
      <c r="A100" s="3" t="s">
        <v>0</v>
      </c>
      <c r="B100" s="3" t="s">
        <v>9</v>
      </c>
      <c r="C100" s="3" t="s">
        <v>88</v>
      </c>
      <c r="D100" s="3" t="s">
        <v>89</v>
      </c>
      <c r="E100" s="3" t="s">
        <v>51</v>
      </c>
      <c r="F100" s="3" t="s">
        <v>78</v>
      </c>
      <c r="G100" s="3">
        <v>372</v>
      </c>
      <c r="H100" s="3" t="s">
        <v>53</v>
      </c>
      <c r="I100" s="3" t="s">
        <v>293</v>
      </c>
      <c r="J100" s="3" t="s">
        <v>54</v>
      </c>
      <c r="K100" s="3">
        <v>0</v>
      </c>
      <c r="P100" s="3" t="s">
        <v>54</v>
      </c>
      <c r="Q100" s="3" t="s">
        <v>2478</v>
      </c>
      <c r="R100" s="3" t="s">
        <v>2458</v>
      </c>
      <c r="S100" s="3" t="s">
        <v>250</v>
      </c>
      <c r="V100" s="3" t="s">
        <v>250</v>
      </c>
      <c r="X100" s="3">
        <v>0</v>
      </c>
      <c r="Y100" s="3" t="s">
        <v>54</v>
      </c>
      <c r="Z100" s="3" t="s">
        <v>54</v>
      </c>
      <c r="AA100" s="3" t="s">
        <v>54</v>
      </c>
      <c r="AB100" s="3" t="s">
        <v>250</v>
      </c>
    </row>
    <row r="101" spans="1:28" x14ac:dyDescent="0.25">
      <c r="A101" s="3" t="s">
        <v>0</v>
      </c>
      <c r="B101" s="3" t="s">
        <v>9</v>
      </c>
      <c r="C101" s="3" t="s">
        <v>173</v>
      </c>
      <c r="D101" s="3" t="s">
        <v>174</v>
      </c>
      <c r="E101" s="3" t="s">
        <v>51</v>
      </c>
      <c r="F101" s="3" t="s">
        <v>78</v>
      </c>
      <c r="G101" s="3">
        <v>123</v>
      </c>
      <c r="H101" s="3" t="s">
        <v>53</v>
      </c>
      <c r="I101" s="3" t="s">
        <v>293</v>
      </c>
      <c r="J101" s="3" t="s">
        <v>250</v>
      </c>
      <c r="K101" s="3">
        <v>0.20000000298023224</v>
      </c>
      <c r="L101" s="3">
        <v>10</v>
      </c>
      <c r="M101" s="3">
        <v>10</v>
      </c>
      <c r="N101" s="3">
        <v>10</v>
      </c>
      <c r="P101" s="3" t="s">
        <v>250</v>
      </c>
      <c r="S101" s="3" t="s">
        <v>250</v>
      </c>
      <c r="V101" s="3" t="s">
        <v>250</v>
      </c>
      <c r="X101" s="3">
        <v>0</v>
      </c>
      <c r="Y101" s="3" t="s">
        <v>250</v>
      </c>
      <c r="Z101" s="3" t="s">
        <v>250</v>
      </c>
      <c r="AA101" s="3" t="s">
        <v>250</v>
      </c>
      <c r="AB101" s="3" t="s">
        <v>250</v>
      </c>
    </row>
    <row r="102" spans="1:28" x14ac:dyDescent="0.25">
      <c r="A102" s="3" t="s">
        <v>0</v>
      </c>
      <c r="B102" s="3" t="s">
        <v>4</v>
      </c>
      <c r="C102" s="3" t="s">
        <v>118</v>
      </c>
      <c r="D102" s="3" t="s">
        <v>119</v>
      </c>
      <c r="E102" s="3" t="s">
        <v>51</v>
      </c>
      <c r="F102" s="3" t="s">
        <v>52</v>
      </c>
      <c r="G102" s="3">
        <v>60</v>
      </c>
      <c r="H102" s="3" t="s">
        <v>57</v>
      </c>
      <c r="I102" s="3" t="s">
        <v>293</v>
      </c>
      <c r="J102" s="3" t="s">
        <v>250</v>
      </c>
      <c r="K102" s="3">
        <v>0</v>
      </c>
      <c r="L102" s="3">
        <v>3</v>
      </c>
      <c r="P102" s="3" t="s">
        <v>54</v>
      </c>
      <c r="Q102" s="3" t="s">
        <v>2479</v>
      </c>
      <c r="S102" s="3" t="s">
        <v>250</v>
      </c>
      <c r="V102" s="3" t="s">
        <v>250</v>
      </c>
      <c r="X102" s="3">
        <v>0</v>
      </c>
      <c r="Y102" s="3" t="s">
        <v>250</v>
      </c>
      <c r="Z102" s="3" t="s">
        <v>54</v>
      </c>
      <c r="AA102" s="3" t="s">
        <v>54</v>
      </c>
      <c r="AB102" s="3" t="s">
        <v>54</v>
      </c>
    </row>
    <row r="103" spans="1:28" x14ac:dyDescent="0.25">
      <c r="A103" s="3" t="s">
        <v>0</v>
      </c>
      <c r="B103" s="3" t="s">
        <v>8</v>
      </c>
      <c r="C103" s="3" t="s">
        <v>530</v>
      </c>
      <c r="D103" s="3" t="s">
        <v>531</v>
      </c>
      <c r="E103" s="3" t="s">
        <v>51</v>
      </c>
      <c r="F103" s="3" t="s">
        <v>52</v>
      </c>
      <c r="G103" s="3">
        <v>261</v>
      </c>
      <c r="H103" s="3" t="s">
        <v>57</v>
      </c>
      <c r="I103" s="3" t="s">
        <v>293</v>
      </c>
      <c r="J103" s="3" t="s">
        <v>250</v>
      </c>
      <c r="K103" s="3">
        <v>1.7999999523162842</v>
      </c>
      <c r="L103" s="3">
        <v>20</v>
      </c>
      <c r="M103" s="3">
        <v>15</v>
      </c>
      <c r="N103" s="3">
        <v>15</v>
      </c>
      <c r="P103" s="3" t="s">
        <v>250</v>
      </c>
      <c r="S103" s="3" t="s">
        <v>250</v>
      </c>
      <c r="V103" s="3" t="s">
        <v>250</v>
      </c>
      <c r="X103" s="3">
        <v>0</v>
      </c>
      <c r="Y103" s="3" t="s">
        <v>250</v>
      </c>
      <c r="Z103" s="3" t="s">
        <v>250</v>
      </c>
      <c r="AA103" s="3" t="s">
        <v>250</v>
      </c>
      <c r="AB103" s="3" t="s">
        <v>250</v>
      </c>
    </row>
    <row r="104" spans="1:28" x14ac:dyDescent="0.25">
      <c r="A104" s="3" t="s">
        <v>0</v>
      </c>
      <c r="B104" s="3" t="s">
        <v>4</v>
      </c>
      <c r="C104" s="3" t="s">
        <v>98</v>
      </c>
      <c r="D104" s="3" t="s">
        <v>99</v>
      </c>
      <c r="E104" s="3" t="s">
        <v>51</v>
      </c>
      <c r="F104" s="3" t="s">
        <v>52</v>
      </c>
      <c r="G104" s="3">
        <v>101</v>
      </c>
      <c r="H104" s="3" t="s">
        <v>57</v>
      </c>
      <c r="I104" s="3" t="s">
        <v>293</v>
      </c>
      <c r="J104" s="3" t="s">
        <v>250</v>
      </c>
      <c r="K104" s="3">
        <v>0</v>
      </c>
      <c r="L104" s="3">
        <v>25</v>
      </c>
      <c r="M104" s="3">
        <v>10</v>
      </c>
      <c r="N104" s="3">
        <v>10</v>
      </c>
      <c r="P104" s="3" t="s">
        <v>54</v>
      </c>
      <c r="Q104" s="3" t="s">
        <v>2477</v>
      </c>
      <c r="R104" s="3" t="s">
        <v>2457</v>
      </c>
      <c r="S104" s="3" t="s">
        <v>250</v>
      </c>
      <c r="V104" s="3" t="s">
        <v>250</v>
      </c>
      <c r="X104" s="3">
        <v>0</v>
      </c>
      <c r="Y104" s="3" t="s">
        <v>250</v>
      </c>
      <c r="Z104" s="3" t="s">
        <v>250</v>
      </c>
      <c r="AA104" s="3" t="s">
        <v>54</v>
      </c>
      <c r="AB104" s="3" t="s">
        <v>54</v>
      </c>
    </row>
    <row r="105" spans="1:28" x14ac:dyDescent="0.25">
      <c r="A105" s="3" t="s">
        <v>0</v>
      </c>
      <c r="B105" s="3" t="s">
        <v>8</v>
      </c>
      <c r="C105" s="3" t="s">
        <v>74</v>
      </c>
      <c r="D105" s="3" t="s">
        <v>75</v>
      </c>
      <c r="E105" s="3" t="s">
        <v>51</v>
      </c>
      <c r="F105" s="3" t="s">
        <v>52</v>
      </c>
      <c r="G105" s="3">
        <v>207</v>
      </c>
      <c r="H105" s="3" t="s">
        <v>53</v>
      </c>
      <c r="I105" s="3" t="s">
        <v>293</v>
      </c>
      <c r="J105" s="3" t="s">
        <v>250</v>
      </c>
      <c r="K105" s="3">
        <v>0</v>
      </c>
      <c r="P105" s="3" t="s">
        <v>250</v>
      </c>
      <c r="S105" s="3" t="s">
        <v>250</v>
      </c>
      <c r="V105" s="3" t="s">
        <v>250</v>
      </c>
      <c r="X105" s="3">
        <v>0</v>
      </c>
      <c r="Y105" s="3" t="s">
        <v>250</v>
      </c>
      <c r="Z105" s="3" t="s">
        <v>250</v>
      </c>
      <c r="AA105" s="3" t="s">
        <v>250</v>
      </c>
      <c r="AB105" s="3" t="s">
        <v>250</v>
      </c>
    </row>
    <row r="106" spans="1:28" x14ac:dyDescent="0.25">
      <c r="A106" s="3" t="s">
        <v>3</v>
      </c>
      <c r="B106" s="3" t="s">
        <v>15</v>
      </c>
      <c r="C106" s="3" t="s">
        <v>507</v>
      </c>
      <c r="D106" s="3" t="s">
        <v>508</v>
      </c>
      <c r="E106" s="3" t="s">
        <v>51</v>
      </c>
      <c r="F106" s="3" t="s">
        <v>78</v>
      </c>
      <c r="G106" s="3">
        <v>49</v>
      </c>
      <c r="H106" s="3" t="s">
        <v>57</v>
      </c>
      <c r="I106" s="3" t="s">
        <v>293</v>
      </c>
      <c r="J106" s="3" t="s">
        <v>250</v>
      </c>
      <c r="K106" s="3">
        <v>1</v>
      </c>
      <c r="L106" s="3">
        <v>20</v>
      </c>
      <c r="M106" s="3">
        <v>5</v>
      </c>
      <c r="P106" s="3" t="s">
        <v>54</v>
      </c>
      <c r="Q106" s="3" t="s">
        <v>2478</v>
      </c>
      <c r="R106" s="3" t="s">
        <v>2458</v>
      </c>
      <c r="S106" s="3" t="s">
        <v>250</v>
      </c>
      <c r="V106" s="3" t="s">
        <v>54</v>
      </c>
      <c r="W106" s="3" t="s">
        <v>2478</v>
      </c>
      <c r="X106" s="3">
        <v>0</v>
      </c>
      <c r="Y106" s="3" t="s">
        <v>250</v>
      </c>
      <c r="Z106" s="3" t="s">
        <v>54</v>
      </c>
      <c r="AA106" s="3" t="s">
        <v>250</v>
      </c>
      <c r="AB106" s="3" t="s">
        <v>250</v>
      </c>
    </row>
    <row r="107" spans="1:28" x14ac:dyDescent="0.25">
      <c r="A107" s="3" t="s">
        <v>3</v>
      </c>
      <c r="B107" s="3" t="s">
        <v>15</v>
      </c>
      <c r="C107" s="3" t="s">
        <v>187</v>
      </c>
      <c r="D107" s="3" t="s">
        <v>713</v>
      </c>
      <c r="E107" s="3" t="s">
        <v>51</v>
      </c>
      <c r="F107" s="3" t="s">
        <v>85</v>
      </c>
      <c r="G107" s="3">
        <v>23</v>
      </c>
      <c r="H107" s="3" t="s">
        <v>57</v>
      </c>
      <c r="I107" s="3" t="s">
        <v>293</v>
      </c>
      <c r="J107" s="3" t="s">
        <v>250</v>
      </c>
      <c r="K107" s="3">
        <v>2</v>
      </c>
      <c r="L107" s="3">
        <v>80</v>
      </c>
      <c r="M107" s="3">
        <v>30</v>
      </c>
      <c r="P107" s="3" t="s">
        <v>250</v>
      </c>
      <c r="S107" s="3" t="s">
        <v>250</v>
      </c>
      <c r="V107" s="3" t="s">
        <v>250</v>
      </c>
      <c r="X107" s="3">
        <v>0</v>
      </c>
      <c r="Y107" s="3" t="s">
        <v>250</v>
      </c>
      <c r="Z107" s="3" t="s">
        <v>250</v>
      </c>
      <c r="AA107" s="3" t="s">
        <v>54</v>
      </c>
      <c r="AB107" s="3" t="s">
        <v>54</v>
      </c>
    </row>
    <row r="108" spans="1:28" x14ac:dyDescent="0.25">
      <c r="A108" s="3" t="s">
        <v>3</v>
      </c>
      <c r="B108" s="3" t="s">
        <v>17</v>
      </c>
      <c r="C108" s="3" t="s">
        <v>483</v>
      </c>
      <c r="D108" s="3" t="s">
        <v>484</v>
      </c>
      <c r="E108" s="3" t="s">
        <v>51</v>
      </c>
      <c r="F108" s="3" t="s">
        <v>52</v>
      </c>
      <c r="G108" s="3">
        <v>56</v>
      </c>
      <c r="H108" s="3" t="s">
        <v>53</v>
      </c>
      <c r="I108" s="3" t="s">
        <v>293</v>
      </c>
      <c r="J108" s="3" t="s">
        <v>250</v>
      </c>
      <c r="K108" s="3">
        <v>0</v>
      </c>
      <c r="L108" s="3">
        <v>5</v>
      </c>
      <c r="P108" s="3" t="s">
        <v>54</v>
      </c>
      <c r="Q108" s="3" t="s">
        <v>2478</v>
      </c>
      <c r="R108" s="3" t="s">
        <v>2458</v>
      </c>
      <c r="S108" s="3" t="s">
        <v>250</v>
      </c>
      <c r="V108" s="3" t="s">
        <v>250</v>
      </c>
      <c r="X108" s="3">
        <v>0</v>
      </c>
      <c r="Y108" s="3" t="s">
        <v>54</v>
      </c>
      <c r="Z108" s="3" t="s">
        <v>54</v>
      </c>
      <c r="AA108" s="3" t="s">
        <v>54</v>
      </c>
      <c r="AB108" s="3" t="s">
        <v>54</v>
      </c>
    </row>
    <row r="109" spans="1:28" x14ac:dyDescent="0.25">
      <c r="A109" s="3" t="s">
        <v>3</v>
      </c>
      <c r="B109" s="3" t="s">
        <v>17</v>
      </c>
      <c r="C109" s="3" t="s">
        <v>185</v>
      </c>
      <c r="D109" s="3" t="s">
        <v>186</v>
      </c>
      <c r="E109" s="3" t="s">
        <v>51</v>
      </c>
      <c r="F109" s="3" t="s">
        <v>52</v>
      </c>
      <c r="G109" s="3">
        <v>26</v>
      </c>
      <c r="H109" s="3" t="s">
        <v>53</v>
      </c>
      <c r="I109" s="3" t="s">
        <v>293</v>
      </c>
      <c r="J109" s="3" t="s">
        <v>250</v>
      </c>
      <c r="K109" s="3">
        <v>1</v>
      </c>
      <c r="L109" s="3">
        <v>30</v>
      </c>
      <c r="M109" s="3">
        <v>10</v>
      </c>
      <c r="P109" s="3" t="s">
        <v>250</v>
      </c>
      <c r="S109" s="3" t="s">
        <v>250</v>
      </c>
      <c r="V109" s="3" t="s">
        <v>54</v>
      </c>
      <c r="X109" s="3">
        <v>0</v>
      </c>
      <c r="Y109" s="3" t="s">
        <v>54</v>
      </c>
      <c r="Z109" s="3" t="s">
        <v>54</v>
      </c>
      <c r="AA109" s="3" t="s">
        <v>250</v>
      </c>
      <c r="AB109" s="3" t="s">
        <v>250</v>
      </c>
    </row>
    <row r="110" spans="1:28" x14ac:dyDescent="0.25">
      <c r="A110" s="3" t="s">
        <v>0</v>
      </c>
      <c r="B110" s="3" t="s">
        <v>7</v>
      </c>
      <c r="C110" s="3" t="s">
        <v>455</v>
      </c>
      <c r="D110" s="3" t="s">
        <v>456</v>
      </c>
      <c r="E110" s="3" t="s">
        <v>51</v>
      </c>
      <c r="F110" s="3" t="s">
        <v>52</v>
      </c>
      <c r="G110" s="3">
        <v>23</v>
      </c>
      <c r="H110" s="3" t="s">
        <v>57</v>
      </c>
      <c r="I110" s="3" t="s">
        <v>293</v>
      </c>
      <c r="J110" s="3" t="s">
        <v>250</v>
      </c>
      <c r="K110" s="3">
        <v>0.60000002384185791</v>
      </c>
      <c r="L110" s="3">
        <v>20</v>
      </c>
      <c r="M110" s="3">
        <v>6</v>
      </c>
      <c r="P110" s="3" t="s">
        <v>250</v>
      </c>
      <c r="S110" s="3" t="s">
        <v>250</v>
      </c>
      <c r="V110" s="3" t="s">
        <v>250</v>
      </c>
      <c r="X110" s="3">
        <v>0</v>
      </c>
      <c r="Y110" s="3" t="s">
        <v>250</v>
      </c>
      <c r="Z110" s="3" t="s">
        <v>54</v>
      </c>
      <c r="AA110" s="3" t="s">
        <v>250</v>
      </c>
      <c r="AB110" s="3" t="s">
        <v>54</v>
      </c>
    </row>
    <row r="111" spans="1:28" x14ac:dyDescent="0.25">
      <c r="A111" s="3" t="s">
        <v>3</v>
      </c>
      <c r="B111" s="3" t="s">
        <v>14</v>
      </c>
      <c r="C111" s="3" t="s">
        <v>489</v>
      </c>
      <c r="D111" s="3" t="s">
        <v>490</v>
      </c>
      <c r="E111" s="3" t="s">
        <v>51</v>
      </c>
      <c r="F111" s="3" t="s">
        <v>52</v>
      </c>
      <c r="G111" s="3">
        <v>70</v>
      </c>
      <c r="H111" s="3" t="s">
        <v>53</v>
      </c>
      <c r="I111" s="3" t="s">
        <v>293</v>
      </c>
      <c r="J111" s="3" t="s">
        <v>250</v>
      </c>
      <c r="K111" s="3">
        <v>1.0499999523162842</v>
      </c>
      <c r="L111" s="3">
        <v>45</v>
      </c>
      <c r="P111" s="3" t="s">
        <v>250</v>
      </c>
      <c r="S111" s="3" t="s">
        <v>250</v>
      </c>
      <c r="V111" s="3" t="s">
        <v>250</v>
      </c>
      <c r="X111" s="3">
        <v>0</v>
      </c>
      <c r="Y111" s="3" t="s">
        <v>250</v>
      </c>
      <c r="Z111" s="3" t="s">
        <v>250</v>
      </c>
      <c r="AA111" s="3" t="s">
        <v>250</v>
      </c>
      <c r="AB111" s="3" t="s">
        <v>250</v>
      </c>
    </row>
    <row r="112" spans="1:28" x14ac:dyDescent="0.25">
      <c r="A112" s="3" t="s">
        <v>3</v>
      </c>
      <c r="B112" s="3" t="s">
        <v>14</v>
      </c>
      <c r="C112" s="3" t="s">
        <v>491</v>
      </c>
      <c r="D112" s="3" t="s">
        <v>492</v>
      </c>
      <c r="E112" s="3" t="s">
        <v>51</v>
      </c>
      <c r="F112" s="3" t="s">
        <v>52</v>
      </c>
      <c r="G112" s="3">
        <v>73</v>
      </c>
      <c r="H112" s="3" t="s">
        <v>53</v>
      </c>
      <c r="I112" s="3" t="s">
        <v>293</v>
      </c>
      <c r="J112" s="3" t="s">
        <v>250</v>
      </c>
      <c r="K112" s="3">
        <v>0</v>
      </c>
      <c r="N112" s="3">
        <v>30</v>
      </c>
      <c r="P112" s="3" t="s">
        <v>250</v>
      </c>
      <c r="S112" s="3" t="s">
        <v>250</v>
      </c>
      <c r="V112" s="3" t="s">
        <v>250</v>
      </c>
      <c r="X112" s="3">
        <v>0</v>
      </c>
      <c r="Y112" s="3" t="s">
        <v>54</v>
      </c>
      <c r="Z112" s="3" t="s">
        <v>250</v>
      </c>
      <c r="AA112" s="3" t="s">
        <v>54</v>
      </c>
      <c r="AB112" s="3" t="s">
        <v>54</v>
      </c>
    </row>
    <row r="113" spans="1:28" x14ac:dyDescent="0.25">
      <c r="A113" s="3" t="s">
        <v>3</v>
      </c>
      <c r="B113" s="3" t="s">
        <v>14</v>
      </c>
      <c r="C113" s="3" t="s">
        <v>493</v>
      </c>
      <c r="D113" s="3" t="s">
        <v>494</v>
      </c>
      <c r="E113" s="3" t="s">
        <v>51</v>
      </c>
      <c r="F113" s="3" t="s">
        <v>52</v>
      </c>
      <c r="G113" s="3">
        <v>38</v>
      </c>
      <c r="H113" s="3" t="s">
        <v>53</v>
      </c>
      <c r="I113" s="3" t="s">
        <v>293</v>
      </c>
      <c r="J113" s="3" t="s">
        <v>250</v>
      </c>
      <c r="K113" s="3">
        <v>0</v>
      </c>
      <c r="N113" s="3">
        <v>15</v>
      </c>
      <c r="P113" s="3" t="s">
        <v>250</v>
      </c>
      <c r="S113" s="3" t="s">
        <v>250</v>
      </c>
      <c r="V113" s="3" t="s">
        <v>250</v>
      </c>
      <c r="X113" s="3">
        <v>0</v>
      </c>
      <c r="Y113" s="3" t="s">
        <v>54</v>
      </c>
      <c r="Z113" s="3" t="s">
        <v>54</v>
      </c>
      <c r="AA113" s="3" t="s">
        <v>54</v>
      </c>
      <c r="AB113" s="3" t="s">
        <v>54</v>
      </c>
    </row>
    <row r="114" spans="1:28" x14ac:dyDescent="0.25">
      <c r="A114" s="3" t="s">
        <v>3</v>
      </c>
      <c r="B114" s="3" t="s">
        <v>14</v>
      </c>
      <c r="C114" s="3" t="s">
        <v>179</v>
      </c>
      <c r="D114" s="3" t="s">
        <v>180</v>
      </c>
      <c r="E114" s="3" t="s">
        <v>51</v>
      </c>
      <c r="F114" s="3" t="s">
        <v>52</v>
      </c>
      <c r="G114" s="3">
        <v>48</v>
      </c>
      <c r="H114" s="3" t="s">
        <v>53</v>
      </c>
      <c r="I114" s="3" t="s">
        <v>293</v>
      </c>
      <c r="J114" s="3" t="s">
        <v>250</v>
      </c>
      <c r="K114" s="3">
        <v>0.69999998807907104</v>
      </c>
      <c r="L114" s="3">
        <v>30</v>
      </c>
      <c r="M114" s="3">
        <v>10</v>
      </c>
      <c r="P114" s="3" t="s">
        <v>250</v>
      </c>
      <c r="S114" s="3" t="s">
        <v>250</v>
      </c>
      <c r="V114" s="3" t="s">
        <v>250</v>
      </c>
      <c r="X114" s="3">
        <v>0</v>
      </c>
      <c r="Y114" s="3" t="s">
        <v>250</v>
      </c>
      <c r="Z114" s="3" t="s">
        <v>54</v>
      </c>
      <c r="AA114" s="3" t="s">
        <v>250</v>
      </c>
      <c r="AB114" s="3" t="s">
        <v>54</v>
      </c>
    </row>
    <row r="115" spans="1:28" x14ac:dyDescent="0.25">
      <c r="A115" s="3" t="s">
        <v>3</v>
      </c>
      <c r="B115" s="3" t="s">
        <v>15</v>
      </c>
      <c r="C115" s="3" t="s">
        <v>509</v>
      </c>
      <c r="D115" s="3" t="s">
        <v>510</v>
      </c>
      <c r="E115" s="3" t="s">
        <v>51</v>
      </c>
      <c r="F115" s="3" t="s">
        <v>78</v>
      </c>
      <c r="G115" s="3">
        <v>64</v>
      </c>
      <c r="H115" s="3" t="s">
        <v>53</v>
      </c>
      <c r="I115" s="3" t="s">
        <v>293</v>
      </c>
      <c r="J115" s="3" t="s">
        <v>54</v>
      </c>
      <c r="K115" s="3">
        <v>0</v>
      </c>
      <c r="P115" s="3" t="s">
        <v>54</v>
      </c>
      <c r="Q115" s="3" t="s">
        <v>2477</v>
      </c>
      <c r="R115" s="3" t="s">
        <v>2458</v>
      </c>
      <c r="S115" s="3" t="s">
        <v>250</v>
      </c>
      <c r="V115" s="3" t="s">
        <v>250</v>
      </c>
      <c r="X115" s="3">
        <v>0</v>
      </c>
      <c r="Y115" s="3" t="s">
        <v>54</v>
      </c>
      <c r="Z115" s="3" t="s">
        <v>54</v>
      </c>
      <c r="AA115" s="3" t="s">
        <v>54</v>
      </c>
      <c r="AB115" s="3" t="s">
        <v>250</v>
      </c>
    </row>
    <row r="116" spans="1:28" x14ac:dyDescent="0.25">
      <c r="A116" s="3" t="s">
        <v>0</v>
      </c>
      <c r="B116" s="3" t="s">
        <v>11</v>
      </c>
      <c r="C116" s="3" t="s">
        <v>144</v>
      </c>
      <c r="D116" s="3" t="s">
        <v>145</v>
      </c>
      <c r="E116" s="3" t="s">
        <v>51</v>
      </c>
      <c r="F116" s="3" t="s">
        <v>52</v>
      </c>
      <c r="G116" s="3">
        <v>14</v>
      </c>
      <c r="H116" s="3" t="s">
        <v>57</v>
      </c>
      <c r="I116" s="3" t="s">
        <v>293</v>
      </c>
      <c r="J116" s="3" t="s">
        <v>250</v>
      </c>
      <c r="K116" s="3">
        <v>0.5</v>
      </c>
      <c r="L116" s="3">
        <v>15</v>
      </c>
      <c r="P116" s="3" t="s">
        <v>250</v>
      </c>
      <c r="S116" s="3" t="s">
        <v>250</v>
      </c>
      <c r="V116" s="3" t="s">
        <v>250</v>
      </c>
      <c r="X116" s="3">
        <v>0</v>
      </c>
      <c r="Y116" s="3" t="s">
        <v>250</v>
      </c>
      <c r="Z116" s="3" t="s">
        <v>54</v>
      </c>
      <c r="AA116" s="3" t="s">
        <v>54</v>
      </c>
      <c r="AB116" s="3" t="s">
        <v>54</v>
      </c>
    </row>
    <row r="117" spans="1:28" x14ac:dyDescent="0.25">
      <c r="A117" s="3" t="s">
        <v>0</v>
      </c>
      <c r="B117" s="3" t="s">
        <v>5</v>
      </c>
      <c r="C117" s="3" t="s">
        <v>224</v>
      </c>
      <c r="D117" s="3" t="s">
        <v>225</v>
      </c>
      <c r="E117" s="3" t="s">
        <v>51</v>
      </c>
      <c r="F117" s="3" t="s">
        <v>78</v>
      </c>
      <c r="G117" s="3">
        <v>18</v>
      </c>
      <c r="H117" s="3" t="s">
        <v>235</v>
      </c>
      <c r="I117" s="3" t="s">
        <v>293</v>
      </c>
      <c r="J117" s="3" t="s">
        <v>250</v>
      </c>
      <c r="K117" s="3">
        <v>0.75</v>
      </c>
      <c r="L117" s="3">
        <v>20</v>
      </c>
      <c r="P117" s="3" t="s">
        <v>250</v>
      </c>
      <c r="S117" s="3" t="s">
        <v>250</v>
      </c>
      <c r="V117" s="3" t="s">
        <v>250</v>
      </c>
      <c r="X117" s="3">
        <v>0</v>
      </c>
      <c r="Y117" s="3" t="s">
        <v>54</v>
      </c>
      <c r="Z117" s="3" t="s">
        <v>250</v>
      </c>
      <c r="AA117" s="3" t="s">
        <v>250</v>
      </c>
      <c r="AB117" s="3" t="s">
        <v>250</v>
      </c>
    </row>
    <row r="118" spans="1:28" x14ac:dyDescent="0.25">
      <c r="A118" s="3" t="s">
        <v>0</v>
      </c>
      <c r="B118" s="3" t="s">
        <v>12</v>
      </c>
      <c r="C118" s="3" t="s">
        <v>150</v>
      </c>
      <c r="D118" s="3" t="s">
        <v>151</v>
      </c>
      <c r="E118" s="3" t="s">
        <v>51</v>
      </c>
      <c r="F118" s="3" t="s">
        <v>78</v>
      </c>
      <c r="G118" s="3">
        <v>18</v>
      </c>
      <c r="H118" s="3" t="s">
        <v>53</v>
      </c>
      <c r="I118" s="3" t="s">
        <v>293</v>
      </c>
      <c r="J118" s="3" t="s">
        <v>250</v>
      </c>
      <c r="K118" s="3">
        <v>1</v>
      </c>
      <c r="L118" s="3">
        <v>40</v>
      </c>
      <c r="P118" s="3" t="s">
        <v>250</v>
      </c>
      <c r="S118" s="3" t="s">
        <v>250</v>
      </c>
      <c r="V118" s="3" t="s">
        <v>250</v>
      </c>
      <c r="X118" s="3">
        <v>0</v>
      </c>
      <c r="Y118" s="3" t="s">
        <v>250</v>
      </c>
      <c r="Z118" s="3" t="s">
        <v>250</v>
      </c>
      <c r="AA118" s="3" t="s">
        <v>54</v>
      </c>
      <c r="AB118" s="3" t="s">
        <v>54</v>
      </c>
    </row>
    <row r="119" spans="1:28" x14ac:dyDescent="0.25">
      <c r="A119" s="3" t="s">
        <v>0</v>
      </c>
      <c r="B119" s="3" t="s">
        <v>8</v>
      </c>
      <c r="C119" s="3" t="s">
        <v>177</v>
      </c>
      <c r="D119" s="3" t="s">
        <v>178</v>
      </c>
      <c r="E119" s="3" t="s">
        <v>162</v>
      </c>
      <c r="F119" s="3" t="s">
        <v>78</v>
      </c>
      <c r="G119" s="3">
        <v>375</v>
      </c>
      <c r="H119" s="3" t="s">
        <v>53</v>
      </c>
      <c r="I119" s="3" t="s">
        <v>293</v>
      </c>
      <c r="J119" s="3" t="s">
        <v>250</v>
      </c>
      <c r="K119" s="3">
        <v>0.20000000298023224</v>
      </c>
      <c r="L119" s="3">
        <v>10</v>
      </c>
      <c r="M119" s="3">
        <v>3</v>
      </c>
      <c r="N119" s="3">
        <v>3</v>
      </c>
      <c r="P119" s="3" t="s">
        <v>54</v>
      </c>
      <c r="Q119" s="3" t="s">
        <v>2477</v>
      </c>
      <c r="R119" s="3" t="s">
        <v>2458</v>
      </c>
      <c r="S119" s="3" t="s">
        <v>250</v>
      </c>
      <c r="V119" s="3" t="s">
        <v>250</v>
      </c>
      <c r="X119" s="3">
        <v>0</v>
      </c>
      <c r="Y119" s="3" t="s">
        <v>250</v>
      </c>
      <c r="Z119" s="3" t="s">
        <v>250</v>
      </c>
      <c r="AA119" s="3" t="s">
        <v>250</v>
      </c>
      <c r="AB119" s="3" t="s">
        <v>250</v>
      </c>
    </row>
    <row r="120" spans="1:28" x14ac:dyDescent="0.25">
      <c r="A120" s="3" t="s">
        <v>0</v>
      </c>
      <c r="B120" s="3" t="s">
        <v>8</v>
      </c>
      <c r="C120" s="3" t="s">
        <v>473</v>
      </c>
      <c r="D120" s="3" t="s">
        <v>474</v>
      </c>
      <c r="E120" s="3" t="s">
        <v>51</v>
      </c>
      <c r="F120" s="3" t="s">
        <v>52</v>
      </c>
      <c r="G120" s="3">
        <v>24</v>
      </c>
      <c r="H120" s="3" t="s">
        <v>53</v>
      </c>
      <c r="I120" s="3" t="s">
        <v>293</v>
      </c>
      <c r="J120" s="3" t="s">
        <v>250</v>
      </c>
      <c r="K120" s="3">
        <v>0</v>
      </c>
      <c r="L120" s="3">
        <v>10</v>
      </c>
      <c r="M120" s="3">
        <v>3</v>
      </c>
      <c r="P120" s="3" t="s">
        <v>54</v>
      </c>
      <c r="Q120" s="3" t="s">
        <v>2479</v>
      </c>
      <c r="R120" s="3" t="s">
        <v>2458</v>
      </c>
      <c r="S120" s="3" t="s">
        <v>250</v>
      </c>
      <c r="V120" s="3" t="s">
        <v>250</v>
      </c>
      <c r="X120" s="3">
        <v>0</v>
      </c>
      <c r="Y120" s="3" t="s">
        <v>54</v>
      </c>
      <c r="Z120" s="3" t="s">
        <v>250</v>
      </c>
      <c r="AA120" s="3" t="s">
        <v>250</v>
      </c>
      <c r="AB120" s="3" t="s">
        <v>250</v>
      </c>
    </row>
    <row r="121" spans="1:28" x14ac:dyDescent="0.25">
      <c r="A121" s="3" t="s">
        <v>0</v>
      </c>
      <c r="B121" s="3" t="s">
        <v>4</v>
      </c>
      <c r="C121" s="3" t="s">
        <v>55</v>
      </c>
      <c r="D121" s="3" t="s">
        <v>56</v>
      </c>
      <c r="E121" s="3" t="s">
        <v>51</v>
      </c>
      <c r="F121" s="3" t="s">
        <v>52</v>
      </c>
      <c r="G121" s="3">
        <v>57</v>
      </c>
      <c r="H121" s="3" t="s">
        <v>53</v>
      </c>
      <c r="I121" s="3" t="s">
        <v>293</v>
      </c>
      <c r="J121" s="3" t="s">
        <v>250</v>
      </c>
      <c r="K121" s="3">
        <v>0.40000000596046448</v>
      </c>
      <c r="M121" s="3">
        <v>20</v>
      </c>
      <c r="P121" s="3" t="s">
        <v>250</v>
      </c>
      <c r="S121" s="3" t="s">
        <v>250</v>
      </c>
      <c r="V121" s="3" t="s">
        <v>250</v>
      </c>
      <c r="X121" s="3">
        <v>0</v>
      </c>
      <c r="Y121" s="3" t="s">
        <v>54</v>
      </c>
      <c r="Z121" s="3" t="s">
        <v>250</v>
      </c>
      <c r="AA121" s="3" t="s">
        <v>54</v>
      </c>
      <c r="AB121" s="3" t="s">
        <v>250</v>
      </c>
    </row>
    <row r="122" spans="1:28" x14ac:dyDescent="0.25">
      <c r="A122" s="3" t="s">
        <v>0</v>
      </c>
      <c r="B122" s="3" t="s">
        <v>8</v>
      </c>
      <c r="C122" s="3" t="s">
        <v>79</v>
      </c>
      <c r="D122" s="3" t="s">
        <v>80</v>
      </c>
      <c r="E122" s="3" t="s">
        <v>51</v>
      </c>
      <c r="F122" s="3" t="s">
        <v>85</v>
      </c>
      <c r="G122" s="3">
        <v>50</v>
      </c>
      <c r="H122" s="3" t="s">
        <v>53</v>
      </c>
      <c r="I122" s="3" t="s">
        <v>293</v>
      </c>
      <c r="J122" s="3" t="s">
        <v>54</v>
      </c>
      <c r="K122" s="3">
        <v>1</v>
      </c>
      <c r="L122" s="3">
        <v>10</v>
      </c>
      <c r="P122" s="3" t="s">
        <v>54</v>
      </c>
      <c r="Q122" s="3" t="s">
        <v>2478</v>
      </c>
      <c r="R122" s="3" t="s">
        <v>2459</v>
      </c>
      <c r="S122" s="3" t="s">
        <v>250</v>
      </c>
      <c r="V122" s="3" t="s">
        <v>250</v>
      </c>
      <c r="X122" s="3">
        <v>0</v>
      </c>
      <c r="Y122" s="3" t="s">
        <v>250</v>
      </c>
      <c r="Z122" s="3" t="s">
        <v>54</v>
      </c>
      <c r="AA122" s="3" t="s">
        <v>250</v>
      </c>
      <c r="AB122" s="3" t="s">
        <v>54</v>
      </c>
    </row>
    <row r="123" spans="1:28" x14ac:dyDescent="0.25">
      <c r="A123" s="3" t="s">
        <v>0</v>
      </c>
      <c r="B123" s="3" t="s">
        <v>4</v>
      </c>
      <c r="C123" s="3" t="s">
        <v>429</v>
      </c>
      <c r="D123" s="3" t="s">
        <v>430</v>
      </c>
      <c r="E123" s="3" t="s">
        <v>51</v>
      </c>
      <c r="F123" s="3" t="s">
        <v>78</v>
      </c>
      <c r="G123" s="3">
        <v>43</v>
      </c>
      <c r="H123" s="3" t="s">
        <v>252</v>
      </c>
      <c r="I123" s="3" t="s">
        <v>293</v>
      </c>
      <c r="J123" s="3" t="s">
        <v>54</v>
      </c>
      <c r="K123" s="3">
        <v>0</v>
      </c>
      <c r="P123" s="3" t="s">
        <v>250</v>
      </c>
      <c r="S123" s="3" t="s">
        <v>250</v>
      </c>
      <c r="V123" s="3" t="s">
        <v>250</v>
      </c>
      <c r="X123" s="3">
        <v>0</v>
      </c>
      <c r="Y123" s="3" t="s">
        <v>250</v>
      </c>
      <c r="Z123" s="3" t="s">
        <v>54</v>
      </c>
      <c r="AA123" s="3" t="s">
        <v>54</v>
      </c>
      <c r="AB123" s="3" t="s">
        <v>250</v>
      </c>
    </row>
    <row r="124" spans="1:28" x14ac:dyDescent="0.25">
      <c r="A124" s="3" t="s">
        <v>0</v>
      </c>
      <c r="B124" s="3" t="s">
        <v>8</v>
      </c>
      <c r="C124" s="3" t="s">
        <v>163</v>
      </c>
      <c r="D124" s="3" t="s">
        <v>164</v>
      </c>
      <c r="E124" s="3" t="s">
        <v>162</v>
      </c>
      <c r="F124" s="3" t="s">
        <v>85</v>
      </c>
      <c r="G124" s="3">
        <v>677</v>
      </c>
      <c r="H124" s="3" t="s">
        <v>53</v>
      </c>
      <c r="I124" s="3" t="s">
        <v>293</v>
      </c>
      <c r="J124" s="3" t="s">
        <v>54</v>
      </c>
      <c r="K124" s="3">
        <v>0</v>
      </c>
      <c r="P124" s="3" t="s">
        <v>54</v>
      </c>
      <c r="Q124" s="3" t="s">
        <v>2477</v>
      </c>
      <c r="R124" s="3" t="s">
        <v>2458</v>
      </c>
      <c r="S124" s="3" t="s">
        <v>250</v>
      </c>
      <c r="V124" s="3" t="s">
        <v>250</v>
      </c>
      <c r="X124" s="3">
        <v>0</v>
      </c>
      <c r="Y124" s="3" t="s">
        <v>54</v>
      </c>
      <c r="Z124" s="3" t="s">
        <v>54</v>
      </c>
      <c r="AA124" s="3" t="s">
        <v>54</v>
      </c>
      <c r="AB124" s="3" t="s">
        <v>54</v>
      </c>
    </row>
    <row r="125" spans="1:28" x14ac:dyDescent="0.25">
      <c r="A125" s="3" t="s">
        <v>0</v>
      </c>
      <c r="B125" s="3" t="s">
        <v>5</v>
      </c>
      <c r="C125" s="3" t="s">
        <v>537</v>
      </c>
      <c r="D125" s="3" t="s">
        <v>538</v>
      </c>
      <c r="E125" s="3" t="s">
        <v>162</v>
      </c>
      <c r="F125" s="3" t="s">
        <v>1968</v>
      </c>
      <c r="G125" s="3">
        <v>191</v>
      </c>
      <c r="H125" s="3" t="s">
        <v>53</v>
      </c>
      <c r="I125" s="3" t="s">
        <v>293</v>
      </c>
      <c r="J125" s="3" t="s">
        <v>250</v>
      </c>
      <c r="K125" s="3">
        <v>15</v>
      </c>
      <c r="M125" s="3">
        <v>45</v>
      </c>
      <c r="N125" s="3">
        <v>30</v>
      </c>
      <c r="P125" s="3" t="s">
        <v>54</v>
      </c>
      <c r="Q125" s="3" t="s">
        <v>2478</v>
      </c>
      <c r="R125" s="3" t="s">
        <v>2457</v>
      </c>
      <c r="S125" s="3" t="s">
        <v>250</v>
      </c>
      <c r="V125" s="3" t="s">
        <v>250</v>
      </c>
      <c r="X125" s="3">
        <v>0</v>
      </c>
      <c r="Y125" s="3" t="s">
        <v>54</v>
      </c>
      <c r="Z125" s="3" t="s">
        <v>54</v>
      </c>
      <c r="AA125" s="3" t="s">
        <v>54</v>
      </c>
      <c r="AB125" s="3" t="s">
        <v>54</v>
      </c>
    </row>
    <row r="126" spans="1:28" x14ac:dyDescent="0.25">
      <c r="A126" s="3" t="s">
        <v>0</v>
      </c>
      <c r="B126" s="3" t="s">
        <v>6</v>
      </c>
      <c r="C126" s="3" t="s">
        <v>445</v>
      </c>
      <c r="D126" s="3" t="s">
        <v>446</v>
      </c>
      <c r="E126" s="3" t="s">
        <v>51</v>
      </c>
      <c r="F126" s="3" t="s">
        <v>85</v>
      </c>
      <c r="G126" s="3">
        <v>60</v>
      </c>
      <c r="H126" s="3" t="s">
        <v>53</v>
      </c>
      <c r="I126" s="3" t="s">
        <v>293</v>
      </c>
      <c r="J126" s="3" t="s">
        <v>250</v>
      </c>
      <c r="K126" s="3">
        <v>0.5</v>
      </c>
      <c r="L126" s="3">
        <v>30</v>
      </c>
      <c r="M126" s="3">
        <v>10</v>
      </c>
      <c r="N126" s="3">
        <v>10</v>
      </c>
      <c r="P126" s="3" t="s">
        <v>250</v>
      </c>
      <c r="S126" s="3" t="s">
        <v>250</v>
      </c>
      <c r="V126" s="3" t="s">
        <v>54</v>
      </c>
      <c r="X126" s="3">
        <v>0</v>
      </c>
      <c r="Y126" s="3" t="s">
        <v>54</v>
      </c>
      <c r="Z126" s="3" t="s">
        <v>250</v>
      </c>
      <c r="AA126" s="3" t="s">
        <v>54</v>
      </c>
      <c r="AB126" s="3" t="s">
        <v>54</v>
      </c>
    </row>
    <row r="127" spans="1:28" x14ac:dyDescent="0.25">
      <c r="A127" s="3" t="s">
        <v>0</v>
      </c>
      <c r="B127" s="3" t="s">
        <v>13</v>
      </c>
      <c r="C127" s="3" t="s">
        <v>146</v>
      </c>
      <c r="D127" s="3" t="s">
        <v>147</v>
      </c>
      <c r="E127" s="3" t="s">
        <v>51</v>
      </c>
      <c r="F127" s="3" t="s">
        <v>78</v>
      </c>
      <c r="G127" s="3">
        <v>19</v>
      </c>
      <c r="H127" s="3" t="s">
        <v>235</v>
      </c>
      <c r="I127" s="3" t="s">
        <v>293</v>
      </c>
      <c r="J127" s="3" t="s">
        <v>250</v>
      </c>
      <c r="K127" s="3">
        <v>2</v>
      </c>
      <c r="L127" s="3">
        <v>40</v>
      </c>
      <c r="M127" s="3">
        <v>15</v>
      </c>
      <c r="N127" s="3">
        <v>15</v>
      </c>
      <c r="P127" s="3" t="s">
        <v>250</v>
      </c>
      <c r="S127" s="3" t="s">
        <v>250</v>
      </c>
      <c r="V127" s="3" t="s">
        <v>250</v>
      </c>
      <c r="X127" s="3">
        <v>0</v>
      </c>
      <c r="Y127" s="3" t="s">
        <v>54</v>
      </c>
      <c r="Z127" s="3" t="s">
        <v>54</v>
      </c>
      <c r="AA127" s="3" t="s">
        <v>250</v>
      </c>
      <c r="AB127" s="3" t="s">
        <v>250</v>
      </c>
    </row>
    <row r="128" spans="1:28" x14ac:dyDescent="0.25">
      <c r="A128" s="3" t="s">
        <v>0</v>
      </c>
      <c r="B128" s="3" t="s">
        <v>5</v>
      </c>
      <c r="C128" s="3" t="s">
        <v>540</v>
      </c>
      <c r="D128" s="3" t="s">
        <v>541</v>
      </c>
      <c r="E128" s="3" t="s">
        <v>162</v>
      </c>
      <c r="F128" s="3" t="s">
        <v>1968</v>
      </c>
      <c r="G128" s="3">
        <v>680</v>
      </c>
      <c r="H128" s="3" t="s">
        <v>53</v>
      </c>
      <c r="I128" s="3" t="s">
        <v>293</v>
      </c>
      <c r="J128" s="3" t="s">
        <v>250</v>
      </c>
      <c r="K128" s="3">
        <v>32</v>
      </c>
      <c r="M128" s="3">
        <v>120</v>
      </c>
      <c r="P128" s="3" t="s">
        <v>250</v>
      </c>
      <c r="S128" s="3" t="s">
        <v>250</v>
      </c>
      <c r="V128" s="3" t="s">
        <v>54</v>
      </c>
      <c r="W128" s="3" t="s">
        <v>2477</v>
      </c>
      <c r="X128" s="3">
        <v>0</v>
      </c>
      <c r="Y128" s="3" t="s">
        <v>54</v>
      </c>
      <c r="Z128" s="3" t="s">
        <v>54</v>
      </c>
      <c r="AA128" s="3" t="s">
        <v>54</v>
      </c>
      <c r="AB128" s="3" t="s">
        <v>54</v>
      </c>
    </row>
    <row r="129" spans="1:28" x14ac:dyDescent="0.25">
      <c r="A129" s="3" t="s">
        <v>3</v>
      </c>
      <c r="B129" s="3" t="s">
        <v>15</v>
      </c>
      <c r="C129" s="3" t="s">
        <v>513</v>
      </c>
      <c r="D129" s="3" t="s">
        <v>514</v>
      </c>
      <c r="E129" s="3" t="s">
        <v>51</v>
      </c>
      <c r="F129" s="3" t="s">
        <v>78</v>
      </c>
      <c r="G129" s="3">
        <v>218</v>
      </c>
      <c r="H129" s="3" t="s">
        <v>57</v>
      </c>
      <c r="I129" s="3" t="s">
        <v>293</v>
      </c>
      <c r="J129" s="3" t="s">
        <v>250</v>
      </c>
      <c r="K129" s="3">
        <v>1</v>
      </c>
      <c r="L129" s="3">
        <v>30</v>
      </c>
      <c r="M129" s="3">
        <v>15</v>
      </c>
      <c r="P129" s="3" t="s">
        <v>250</v>
      </c>
      <c r="S129" s="3" t="s">
        <v>250</v>
      </c>
      <c r="V129" s="3" t="s">
        <v>250</v>
      </c>
      <c r="X129" s="3">
        <v>0</v>
      </c>
      <c r="Y129" s="3" t="s">
        <v>54</v>
      </c>
      <c r="Z129" s="3" t="s">
        <v>250</v>
      </c>
      <c r="AA129" s="3" t="s">
        <v>54</v>
      </c>
      <c r="AB129" s="3" t="s">
        <v>250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H139"/>
  <sheetViews>
    <sheetView zoomScale="85" zoomScaleNormal="85" workbookViewId="0">
      <pane xSplit="4" ySplit="1" topLeftCell="E2" activePane="bottomRight" state="frozen"/>
      <selection pane="topRight" activeCell="E1" sqref="E1"/>
      <selection pane="bottomLeft" activeCell="A2" sqref="A2"/>
      <selection pane="bottomRight" activeCell="C143" sqref="C143"/>
    </sheetView>
  </sheetViews>
  <sheetFormatPr defaultColWidth="8.85546875" defaultRowHeight="15" x14ac:dyDescent="0.25"/>
  <cols>
    <col min="1" max="1" width="11.42578125" style="3" bestFit="1" customWidth="1"/>
    <col min="2" max="2" width="13.85546875" style="3" bestFit="1" customWidth="1"/>
    <col min="3" max="3" width="47" style="3" bestFit="1" customWidth="1"/>
    <col min="4" max="4" width="15.7109375" style="3" bestFit="1" customWidth="1"/>
    <col min="5" max="5" width="11.28515625" style="3" customWidth="1"/>
    <col min="6" max="6" width="19.42578125" style="3" bestFit="1" customWidth="1"/>
    <col min="7" max="7" width="23.42578125" style="3" bestFit="1" customWidth="1"/>
    <col min="8" max="9" width="39.140625" style="3" bestFit="1" customWidth="1"/>
    <col min="10" max="16384" width="8.85546875" style="3"/>
  </cols>
  <sheetData>
    <row r="1" spans="1:8" s="33" customFormat="1" x14ac:dyDescent="0.25">
      <c r="A1" s="33" t="s">
        <v>42</v>
      </c>
      <c r="B1" s="33" t="s">
        <v>43</v>
      </c>
      <c r="C1" s="33" t="s">
        <v>44</v>
      </c>
      <c r="D1" s="33" t="s">
        <v>558</v>
      </c>
      <c r="E1" s="33" t="s">
        <v>1201</v>
      </c>
      <c r="F1" s="33" t="s">
        <v>1202</v>
      </c>
      <c r="G1" s="33" t="s">
        <v>1203</v>
      </c>
      <c r="H1" s="33" t="s">
        <v>234</v>
      </c>
    </row>
    <row r="2" spans="1:8" x14ac:dyDescent="0.25">
      <c r="A2" s="50" t="s">
        <v>0</v>
      </c>
      <c r="B2" s="50" t="s">
        <v>4</v>
      </c>
      <c r="C2" s="50" t="s">
        <v>49</v>
      </c>
      <c r="D2" s="50" t="s">
        <v>50</v>
      </c>
      <c r="E2" s="50" t="b">
        <v>1</v>
      </c>
      <c r="F2" s="34" t="str">
        <f>IF($E2=TRUE,HYPERLINK(CONCATENATE("Kachin_CampProfile_R5_GeneratedDoc\",$A2,"\",$B2,"\",$D2,".pdf"),CONCATENATE($D2,".pdf")),"No Data")</f>
        <v>MMR001CMP001.pdf</v>
      </c>
      <c r="G2" s="34" t="str">
        <f>IF($E2=TRUE,HYPERLINK(CONCATENATE("Kachin_CampProfile_R5_GeneratedDoc\",$A2,"\",$B2,"\",$D2,"_3W.pdf"),CONCATENATE($D2,"_3W.pdf")),"No Data")</f>
        <v>MMR001CMP001_3W.pdf</v>
      </c>
      <c r="H2" s="6"/>
    </row>
    <row r="3" spans="1:8" x14ac:dyDescent="0.25">
      <c r="A3" s="50" t="s">
        <v>0</v>
      </c>
      <c r="B3" s="50" t="s">
        <v>4</v>
      </c>
      <c r="C3" s="50" t="s">
        <v>55</v>
      </c>
      <c r="D3" s="50" t="s">
        <v>56</v>
      </c>
      <c r="E3" s="50" t="b">
        <v>1</v>
      </c>
      <c r="F3" s="34" t="str">
        <f t="shared" ref="F3:F32" si="0">IF($E3=TRUE,HYPERLINK(CONCATENATE("Kachin_CampProfile_R5_GeneratedDoc\",$A3,"\",$B3,"\",$D3,".pdf"),CONCATENATE($D3,".pdf")),"No Data")</f>
        <v>MMR001CMP002.pdf</v>
      </c>
      <c r="G3" s="34" t="str">
        <f t="shared" ref="G3:G32" si="1">IF($E3=TRUE,HYPERLINK(CONCATENATE("Kachin_CampProfile_R5_GeneratedDoc\",$A3,"\",$B3,"\",$D3,"_3W.pdf"),CONCATENATE($D3,"_3W.pdf")),"No Data")</f>
        <v>MMR001CMP002_3W.pdf</v>
      </c>
      <c r="H3" s="6"/>
    </row>
    <row r="4" spans="1:8" x14ac:dyDescent="0.25">
      <c r="A4" s="50" t="s">
        <v>0</v>
      </c>
      <c r="B4" s="50" t="s">
        <v>4</v>
      </c>
      <c r="C4" s="50" t="s">
        <v>58</v>
      </c>
      <c r="D4" s="50" t="s">
        <v>59</v>
      </c>
      <c r="E4" s="50" t="b">
        <v>1</v>
      </c>
      <c r="F4" s="34" t="str">
        <f t="shared" si="0"/>
        <v>MMR001CMP003.pdf</v>
      </c>
      <c r="G4" s="34" t="str">
        <f t="shared" si="1"/>
        <v>MMR001CMP003_3W.pdf</v>
      </c>
      <c r="H4" s="6"/>
    </row>
    <row r="5" spans="1:8" x14ac:dyDescent="0.25">
      <c r="A5" s="50" t="s">
        <v>0</v>
      </c>
      <c r="B5" s="50" t="s">
        <v>4</v>
      </c>
      <c r="C5" s="50" t="s">
        <v>60</v>
      </c>
      <c r="D5" s="50" t="s">
        <v>61</v>
      </c>
      <c r="E5" s="50" t="b">
        <v>1</v>
      </c>
      <c r="F5" s="34" t="str">
        <f t="shared" si="0"/>
        <v>MMR001CMP004.pdf</v>
      </c>
      <c r="G5" s="34" t="str">
        <f t="shared" si="1"/>
        <v>MMR001CMP004_3W.pdf</v>
      </c>
      <c r="H5" s="6"/>
    </row>
    <row r="6" spans="1:8" x14ac:dyDescent="0.25">
      <c r="A6" s="50" t="s">
        <v>0</v>
      </c>
      <c r="B6" s="50" t="s">
        <v>4</v>
      </c>
      <c r="C6" s="50" t="s">
        <v>106</v>
      </c>
      <c r="D6" s="50" t="s">
        <v>107</v>
      </c>
      <c r="E6" s="50" t="b">
        <v>1</v>
      </c>
      <c r="F6" s="34" t="str">
        <f t="shared" si="0"/>
        <v>MMR001CMP005.pdf</v>
      </c>
      <c r="G6" s="34" t="str">
        <f t="shared" si="1"/>
        <v>MMR001CMP005_3W.pdf</v>
      </c>
      <c r="H6" s="6"/>
    </row>
    <row r="7" spans="1:8" x14ac:dyDescent="0.25">
      <c r="A7" s="50" t="s">
        <v>0</v>
      </c>
      <c r="B7" s="50" t="s">
        <v>4</v>
      </c>
      <c r="C7" s="50" t="s">
        <v>108</v>
      </c>
      <c r="D7" s="50" t="s">
        <v>109</v>
      </c>
      <c r="E7" s="50" t="b">
        <v>1</v>
      </c>
      <c r="F7" s="34" t="str">
        <f t="shared" si="0"/>
        <v>MMR001CMP006.pdf</v>
      </c>
      <c r="G7" s="34" t="str">
        <f t="shared" si="1"/>
        <v>MMR001CMP006_3W.pdf</v>
      </c>
      <c r="H7" s="6"/>
    </row>
    <row r="8" spans="1:8" x14ac:dyDescent="0.25">
      <c r="A8" s="50" t="s">
        <v>0</v>
      </c>
      <c r="B8" s="50" t="s">
        <v>4</v>
      </c>
      <c r="C8" s="50" t="s">
        <v>204</v>
      </c>
      <c r="D8" s="50" t="s">
        <v>205</v>
      </c>
      <c r="E8" s="50" t="b">
        <v>1</v>
      </c>
      <c r="F8" s="34" t="str">
        <f t="shared" si="0"/>
        <v>MMR001CMP007.pdf</v>
      </c>
      <c r="G8" s="34" t="str">
        <f t="shared" si="1"/>
        <v>MMR001CMP007_3W.pdf</v>
      </c>
      <c r="H8" s="6"/>
    </row>
    <row r="9" spans="1:8" x14ac:dyDescent="0.25">
      <c r="A9" s="50" t="s">
        <v>0</v>
      </c>
      <c r="B9" s="50" t="s">
        <v>4</v>
      </c>
      <c r="C9" s="50" t="s">
        <v>98</v>
      </c>
      <c r="D9" s="50" t="s">
        <v>99</v>
      </c>
      <c r="E9" s="50" t="b">
        <v>1</v>
      </c>
      <c r="F9" s="34" t="str">
        <f t="shared" si="0"/>
        <v>MMR001CMP008.pdf</v>
      </c>
      <c r="G9" s="34" t="str">
        <f t="shared" si="1"/>
        <v>MMR001CMP008_3W.pdf</v>
      </c>
      <c r="H9" s="6"/>
    </row>
    <row r="10" spans="1:8" x14ac:dyDescent="0.25">
      <c r="A10" s="50" t="s">
        <v>0</v>
      </c>
      <c r="B10" s="50" t="s">
        <v>4</v>
      </c>
      <c r="C10" s="50" t="s">
        <v>100</v>
      </c>
      <c r="D10" s="50" t="s">
        <v>101</v>
      </c>
      <c r="E10" s="50" t="b">
        <v>1</v>
      </c>
      <c r="F10" s="34" t="str">
        <f t="shared" si="0"/>
        <v>MMR001CMP009.pdf</v>
      </c>
      <c r="G10" s="34" t="str">
        <f t="shared" si="1"/>
        <v>MMR001CMP009_3W.pdf</v>
      </c>
      <c r="H10" s="6"/>
    </row>
    <row r="11" spans="1:8" x14ac:dyDescent="0.25">
      <c r="A11" s="50" t="s">
        <v>0</v>
      </c>
      <c r="B11" s="50" t="s">
        <v>4</v>
      </c>
      <c r="C11" s="50" t="s">
        <v>102</v>
      </c>
      <c r="D11" s="50" t="s">
        <v>103</v>
      </c>
      <c r="E11" s="50" t="b">
        <v>1</v>
      </c>
      <c r="F11" s="34" t="str">
        <f t="shared" si="0"/>
        <v>MMR001CMP010.pdf</v>
      </c>
      <c r="G11" s="34" t="str">
        <f t="shared" si="1"/>
        <v>MMR001CMP010_3W.pdf</v>
      </c>
      <c r="H11" s="6"/>
    </row>
    <row r="12" spans="1:8" x14ac:dyDescent="0.25">
      <c r="A12" s="50" t="s">
        <v>0</v>
      </c>
      <c r="B12" s="50" t="s">
        <v>4</v>
      </c>
      <c r="C12" s="50" t="s">
        <v>104</v>
      </c>
      <c r="D12" s="50" t="s">
        <v>105</v>
      </c>
      <c r="E12" s="50" t="b">
        <v>1</v>
      </c>
      <c r="F12" s="34" t="str">
        <f t="shared" si="0"/>
        <v>MMR001CMP011.pdf</v>
      </c>
      <c r="G12" s="34" t="str">
        <f t="shared" si="1"/>
        <v>MMR001CMP011_3W.pdf</v>
      </c>
      <c r="H12" s="6"/>
    </row>
    <row r="13" spans="1:8" x14ac:dyDescent="0.25">
      <c r="A13" s="50" t="s">
        <v>0</v>
      </c>
      <c r="B13" s="50" t="s">
        <v>4</v>
      </c>
      <c r="C13" s="50" t="s">
        <v>110</v>
      </c>
      <c r="D13" s="50" t="s">
        <v>111</v>
      </c>
      <c r="E13" s="50" t="b">
        <v>1</v>
      </c>
      <c r="F13" s="34" t="str">
        <f t="shared" si="0"/>
        <v>MMR001CMP012.pdf</v>
      </c>
      <c r="G13" s="34" t="str">
        <f t="shared" si="1"/>
        <v>MMR001CMP012_3W.pdf</v>
      </c>
      <c r="H13" s="6"/>
    </row>
    <row r="14" spans="1:8" x14ac:dyDescent="0.25">
      <c r="A14" s="50" t="s">
        <v>0</v>
      </c>
      <c r="B14" s="50" t="s">
        <v>4</v>
      </c>
      <c r="C14" s="50" t="s">
        <v>112</v>
      </c>
      <c r="D14" s="50" t="s">
        <v>113</v>
      </c>
      <c r="E14" s="50" t="b">
        <v>1</v>
      </c>
      <c r="F14" s="34" t="str">
        <f t="shared" si="0"/>
        <v>MMR001CMP013.pdf</v>
      </c>
      <c r="G14" s="34" t="str">
        <f t="shared" si="1"/>
        <v>MMR001CMP013_3W.pdf</v>
      </c>
      <c r="H14" s="6"/>
    </row>
    <row r="15" spans="1:8" x14ac:dyDescent="0.25">
      <c r="A15" s="50" t="s">
        <v>0</v>
      </c>
      <c r="B15" s="50" t="s">
        <v>4</v>
      </c>
      <c r="C15" s="50" t="s">
        <v>114</v>
      </c>
      <c r="D15" s="50" t="s">
        <v>115</v>
      </c>
      <c r="E15" s="50" t="b">
        <v>1</v>
      </c>
      <c r="F15" s="34" t="str">
        <f t="shared" si="0"/>
        <v>MMR001CMP014.pdf</v>
      </c>
      <c r="G15" s="34" t="str">
        <f t="shared" si="1"/>
        <v>MMR001CMP014_3W.pdf</v>
      </c>
      <c r="H15" s="6"/>
    </row>
    <row r="16" spans="1:8" x14ac:dyDescent="0.25">
      <c r="A16" s="50" t="s">
        <v>0</v>
      </c>
      <c r="B16" s="50" t="s">
        <v>4</v>
      </c>
      <c r="C16" s="50" t="s">
        <v>116</v>
      </c>
      <c r="D16" s="50" t="s">
        <v>117</v>
      </c>
      <c r="E16" s="50" t="b">
        <v>1</v>
      </c>
      <c r="F16" s="34" t="str">
        <f t="shared" si="0"/>
        <v>MMR001CMP015.pdf</v>
      </c>
      <c r="G16" s="34" t="str">
        <f t="shared" si="1"/>
        <v>MMR001CMP015_3W.pdf</v>
      </c>
      <c r="H16" s="6"/>
    </row>
    <row r="17" spans="1:8" x14ac:dyDescent="0.25">
      <c r="A17" s="50" t="s">
        <v>0</v>
      </c>
      <c r="B17" s="50" t="s">
        <v>4</v>
      </c>
      <c r="C17" s="50" t="s">
        <v>118</v>
      </c>
      <c r="D17" s="50" t="s">
        <v>119</v>
      </c>
      <c r="E17" s="50" t="b">
        <v>1</v>
      </c>
      <c r="F17" s="34" t="str">
        <f t="shared" si="0"/>
        <v>MMR001CMP016.pdf</v>
      </c>
      <c r="G17" s="34" t="str">
        <f t="shared" si="1"/>
        <v>MMR001CMP016_3W.pdf</v>
      </c>
      <c r="H17" s="6"/>
    </row>
    <row r="18" spans="1:8" x14ac:dyDescent="0.25">
      <c r="A18" s="50" t="s">
        <v>0</v>
      </c>
      <c r="B18" s="50" t="s">
        <v>4</v>
      </c>
      <c r="C18" s="50" t="s">
        <v>120</v>
      </c>
      <c r="D18" s="50" t="s">
        <v>121</v>
      </c>
      <c r="E18" s="50" t="b">
        <v>1</v>
      </c>
      <c r="F18" s="34" t="str">
        <f t="shared" si="0"/>
        <v>MMR001CMP018.pdf</v>
      </c>
      <c r="G18" s="34" t="str">
        <f t="shared" si="1"/>
        <v>MMR001CMP018_3W.pdf</v>
      </c>
      <c r="H18" s="6"/>
    </row>
    <row r="19" spans="1:8" x14ac:dyDescent="0.25">
      <c r="A19" s="50" t="s">
        <v>0</v>
      </c>
      <c r="B19" s="50" t="s">
        <v>4</v>
      </c>
      <c r="C19" s="50" t="s">
        <v>422</v>
      </c>
      <c r="D19" s="50" t="s">
        <v>423</v>
      </c>
      <c r="E19" s="50" t="b">
        <v>1</v>
      </c>
      <c r="F19" s="34" t="str">
        <f t="shared" si="0"/>
        <v>MMR001CMP019.pdf</v>
      </c>
      <c r="G19" s="34" t="str">
        <f t="shared" si="1"/>
        <v>MMR001CMP019_3W.pdf</v>
      </c>
      <c r="H19" s="6"/>
    </row>
    <row r="20" spans="1:8" x14ac:dyDescent="0.25">
      <c r="A20" s="50" t="s">
        <v>0</v>
      </c>
      <c r="B20" s="50" t="s">
        <v>4</v>
      </c>
      <c r="C20" s="50" t="s">
        <v>216</v>
      </c>
      <c r="D20" s="50" t="s">
        <v>217</v>
      </c>
      <c r="E20" s="50" t="b">
        <v>1</v>
      </c>
      <c r="F20" s="34" t="str">
        <f t="shared" si="0"/>
        <v>MMR001CMP020.pdf</v>
      </c>
      <c r="G20" s="34" t="str">
        <f t="shared" si="1"/>
        <v>MMR001CMP020_3W.pdf</v>
      </c>
      <c r="H20" s="6"/>
    </row>
    <row r="21" spans="1:8" x14ac:dyDescent="0.25">
      <c r="A21" s="50" t="s">
        <v>0</v>
      </c>
      <c r="B21" s="50" t="s">
        <v>4</v>
      </c>
      <c r="C21" s="50" t="s">
        <v>218</v>
      </c>
      <c r="D21" s="50" t="s">
        <v>219</v>
      </c>
      <c r="E21" s="50" t="b">
        <v>1</v>
      </c>
      <c r="F21" s="34" t="str">
        <f t="shared" si="0"/>
        <v>MMR001CMP021.pdf</v>
      </c>
      <c r="G21" s="34" t="str">
        <f t="shared" si="1"/>
        <v>MMR001CMP021_3W.pdf</v>
      </c>
      <c r="H21" s="6"/>
    </row>
    <row r="22" spans="1:8" x14ac:dyDescent="0.25">
      <c r="A22" s="50" t="s">
        <v>0</v>
      </c>
      <c r="B22" s="50" t="s">
        <v>4</v>
      </c>
      <c r="C22" s="50" t="s">
        <v>206</v>
      </c>
      <c r="D22" s="50" t="s">
        <v>207</v>
      </c>
      <c r="E22" s="50" t="b">
        <v>1</v>
      </c>
      <c r="F22" s="34" t="str">
        <f t="shared" si="0"/>
        <v>MMR001CMP022.pdf</v>
      </c>
      <c r="G22" s="34" t="str">
        <f t="shared" si="1"/>
        <v>MMR001CMP022_3W.pdf</v>
      </c>
      <c r="H22" s="6"/>
    </row>
    <row r="23" spans="1:8" x14ac:dyDescent="0.25">
      <c r="A23" s="50" t="s">
        <v>0</v>
      </c>
      <c r="B23" s="50" t="s">
        <v>4</v>
      </c>
      <c r="C23" s="50" t="s">
        <v>533</v>
      </c>
      <c r="D23" s="50" t="s">
        <v>534</v>
      </c>
      <c r="E23" s="50" t="b">
        <v>1</v>
      </c>
      <c r="F23" s="34" t="str">
        <f t="shared" si="0"/>
        <v>MMR001CMP023.pdf</v>
      </c>
      <c r="G23" s="34" t="str">
        <f t="shared" si="1"/>
        <v>MMR001CMP023_3W.pdf</v>
      </c>
      <c r="H23" s="6"/>
    </row>
    <row r="24" spans="1:8" x14ac:dyDescent="0.25">
      <c r="A24" s="50" t="s">
        <v>0</v>
      </c>
      <c r="B24" s="50" t="s">
        <v>4</v>
      </c>
      <c r="C24" s="50" t="s">
        <v>426</v>
      </c>
      <c r="D24" s="50" t="s">
        <v>427</v>
      </c>
      <c r="E24" s="50" t="b">
        <v>1</v>
      </c>
      <c r="F24" s="34" t="str">
        <f t="shared" si="0"/>
        <v>MMR001CMP024.pdf</v>
      </c>
      <c r="G24" s="34" t="str">
        <f t="shared" si="1"/>
        <v>MMR001CMP024_3W.pdf</v>
      </c>
      <c r="H24" s="6"/>
    </row>
    <row r="25" spans="1:8" x14ac:dyDescent="0.25">
      <c r="A25" s="50" t="s">
        <v>0</v>
      </c>
      <c r="B25" s="50" t="s">
        <v>5</v>
      </c>
      <c r="C25" s="50" t="s">
        <v>122</v>
      </c>
      <c r="D25" s="50" t="s">
        <v>123</v>
      </c>
      <c r="E25" s="50" t="b">
        <v>1</v>
      </c>
      <c r="F25" s="34" t="str">
        <f t="shared" si="0"/>
        <v>MMR001CMP025.pdf</v>
      </c>
      <c r="G25" s="34" t="str">
        <f t="shared" si="1"/>
        <v>MMR001CMP025_3W.pdf</v>
      </c>
      <c r="H25" s="6"/>
    </row>
    <row r="26" spans="1:8" x14ac:dyDescent="0.25">
      <c r="A26" s="50" t="s">
        <v>0</v>
      </c>
      <c r="B26" s="50" t="s">
        <v>5</v>
      </c>
      <c r="C26" s="50" t="s">
        <v>208</v>
      </c>
      <c r="D26" s="50" t="s">
        <v>209</v>
      </c>
      <c r="E26" s="50" t="b">
        <v>1</v>
      </c>
      <c r="F26" s="34" t="str">
        <f t="shared" si="0"/>
        <v>MMR001CMP026.pdf</v>
      </c>
      <c r="G26" s="34" t="str">
        <f t="shared" si="1"/>
        <v>MMR001CMP026_3W.pdf</v>
      </c>
      <c r="H26" s="6"/>
    </row>
    <row r="27" spans="1:8" x14ac:dyDescent="0.25">
      <c r="A27" s="50" t="s">
        <v>0</v>
      </c>
      <c r="B27" s="50" t="s">
        <v>5</v>
      </c>
      <c r="C27" s="50" t="s">
        <v>124</v>
      </c>
      <c r="D27" s="50" t="s">
        <v>125</v>
      </c>
      <c r="E27" s="50" t="b">
        <v>1</v>
      </c>
      <c r="F27" s="34" t="str">
        <f t="shared" si="0"/>
        <v>MMR001CMP027.pdf</v>
      </c>
      <c r="G27" s="34" t="str">
        <f t="shared" si="1"/>
        <v>MMR001CMP027_3W.pdf</v>
      </c>
      <c r="H27" s="6"/>
    </row>
    <row r="28" spans="1:8" x14ac:dyDescent="0.25">
      <c r="A28" s="50" t="s">
        <v>0</v>
      </c>
      <c r="B28" s="50" t="s">
        <v>5</v>
      </c>
      <c r="C28" s="50" t="s">
        <v>220</v>
      </c>
      <c r="D28" s="50" t="s">
        <v>221</v>
      </c>
      <c r="E28" s="50" t="b">
        <v>1</v>
      </c>
      <c r="F28" s="34" t="str">
        <f t="shared" si="0"/>
        <v>MMR001CMP028.pdf</v>
      </c>
      <c r="G28" s="34" t="str">
        <f t="shared" si="1"/>
        <v>MMR001CMP028_3W.pdf</v>
      </c>
      <c r="H28" s="6"/>
    </row>
    <row r="29" spans="1:8" x14ac:dyDescent="0.25">
      <c r="A29" s="50" t="s">
        <v>0</v>
      </c>
      <c r="B29" s="50" t="s">
        <v>5</v>
      </c>
      <c r="C29" s="50" t="s">
        <v>545</v>
      </c>
      <c r="D29" s="50" t="s">
        <v>546</v>
      </c>
      <c r="E29" s="50" t="b">
        <v>1</v>
      </c>
      <c r="F29" s="34" t="str">
        <f t="shared" si="0"/>
        <v>MMR001CMP029.pdf</v>
      </c>
      <c r="G29" s="34" t="str">
        <f t="shared" si="1"/>
        <v>MMR001CMP029_3W.pdf</v>
      </c>
      <c r="H29" s="6"/>
    </row>
    <row r="30" spans="1:8" x14ac:dyDescent="0.25">
      <c r="A30" s="50" t="s">
        <v>0</v>
      </c>
      <c r="B30" s="50" t="s">
        <v>5</v>
      </c>
      <c r="C30" s="50" t="s">
        <v>222</v>
      </c>
      <c r="D30" s="50" t="s">
        <v>223</v>
      </c>
      <c r="E30" s="50" t="b">
        <v>1</v>
      </c>
      <c r="F30" s="34" t="str">
        <f t="shared" si="0"/>
        <v>MMR001CMP030.pdf</v>
      </c>
      <c r="G30" s="34" t="str">
        <f t="shared" si="1"/>
        <v>MMR001CMP030_3W.pdf</v>
      </c>
      <c r="H30" s="6"/>
    </row>
    <row r="31" spans="1:8" x14ac:dyDescent="0.25">
      <c r="A31" s="50" t="s">
        <v>0</v>
      </c>
      <c r="B31" s="50" t="s">
        <v>5</v>
      </c>
      <c r="C31" s="50" t="s">
        <v>210</v>
      </c>
      <c r="D31" s="50" t="s">
        <v>211</v>
      </c>
      <c r="E31" s="50" t="b">
        <v>1</v>
      </c>
      <c r="F31" s="34" t="str">
        <f t="shared" si="0"/>
        <v>MMR001CMP031.pdf</v>
      </c>
      <c r="G31" s="34" t="str">
        <f t="shared" si="1"/>
        <v>MMR001CMP031_3W.pdf</v>
      </c>
      <c r="H31" s="6"/>
    </row>
    <row r="32" spans="1:8" x14ac:dyDescent="0.25">
      <c r="A32" s="50" t="s">
        <v>0</v>
      </c>
      <c r="B32" s="50" t="s">
        <v>5</v>
      </c>
      <c r="C32" s="50" t="s">
        <v>212</v>
      </c>
      <c r="D32" s="50" t="s">
        <v>213</v>
      </c>
      <c r="E32" s="50" t="b">
        <v>1</v>
      </c>
      <c r="F32" s="34" t="str">
        <f t="shared" si="0"/>
        <v>MMR001CMP032.pdf</v>
      </c>
      <c r="G32" s="34" t="str">
        <f t="shared" si="1"/>
        <v>MMR001CMP032_3W.pdf</v>
      </c>
      <c r="H32" s="6"/>
    </row>
    <row r="33" spans="1:8" x14ac:dyDescent="0.25">
      <c r="A33" s="50" t="s">
        <v>0</v>
      </c>
      <c r="B33" s="50" t="s">
        <v>5</v>
      </c>
      <c r="C33" s="50" t="s">
        <v>224</v>
      </c>
      <c r="D33" s="50" t="s">
        <v>225</v>
      </c>
      <c r="E33" s="50" t="b">
        <v>1</v>
      </c>
      <c r="F33" s="34" t="str">
        <f t="shared" ref="F33:F64" si="2">IF($E33=TRUE,HYPERLINK(CONCATENATE("Kachin_CampProfile_R5_GeneratedDoc\",$A33,"\",$B33,"\",$D33,".pdf"),CONCATENATE($D33,".pdf")),"No Data")</f>
        <v>MMR001CMP033.pdf</v>
      </c>
      <c r="G33" s="34" t="str">
        <f t="shared" ref="G33:G64" si="3">IF($E33=TRUE,HYPERLINK(CONCATENATE("Kachin_CampProfile_R5_GeneratedDoc\",$A33,"\",$B33,"\",$D33,"_3W.pdf"),CONCATENATE($D33,"_3W.pdf")),"No Data")</f>
        <v>MMR001CMP033_3W.pdf</v>
      </c>
      <c r="H33" s="6"/>
    </row>
    <row r="34" spans="1:8" x14ac:dyDescent="0.25">
      <c r="A34" s="50" t="s">
        <v>0</v>
      </c>
      <c r="B34" s="50" t="s">
        <v>5</v>
      </c>
      <c r="C34" s="50" t="s">
        <v>214</v>
      </c>
      <c r="D34" s="50" t="s">
        <v>215</v>
      </c>
      <c r="E34" s="50" t="b">
        <v>1</v>
      </c>
      <c r="F34" s="34" t="str">
        <f t="shared" si="2"/>
        <v>MMR001CMP037.pdf</v>
      </c>
      <c r="G34" s="34" t="str">
        <f t="shared" si="3"/>
        <v>MMR001CMP037_3W.pdf</v>
      </c>
      <c r="H34" s="6"/>
    </row>
    <row r="35" spans="1:8" x14ac:dyDescent="0.25">
      <c r="A35" s="50" t="s">
        <v>0</v>
      </c>
      <c r="B35" s="50" t="s">
        <v>5</v>
      </c>
      <c r="C35" s="50" t="s">
        <v>226</v>
      </c>
      <c r="D35" s="50" t="s">
        <v>227</v>
      </c>
      <c r="E35" s="50" t="b">
        <v>1</v>
      </c>
      <c r="F35" s="34" t="str">
        <f t="shared" si="2"/>
        <v>MMR001CMP038.pdf</v>
      </c>
      <c r="G35" s="34" t="str">
        <f t="shared" si="3"/>
        <v>MMR001CMP038_3W.pdf</v>
      </c>
      <c r="H35" s="6"/>
    </row>
    <row r="36" spans="1:8" x14ac:dyDescent="0.25">
      <c r="A36" s="50" t="s">
        <v>0</v>
      </c>
      <c r="B36" s="50" t="s">
        <v>5</v>
      </c>
      <c r="C36" s="50" t="s">
        <v>136</v>
      </c>
      <c r="D36" s="50" t="s">
        <v>137</v>
      </c>
      <c r="E36" s="50" t="b">
        <v>1</v>
      </c>
      <c r="F36" s="34" t="str">
        <f t="shared" si="2"/>
        <v>MMR001CMP039.pdf</v>
      </c>
      <c r="G36" s="34" t="str">
        <f t="shared" si="3"/>
        <v>MMR001CMP039_3W.pdf</v>
      </c>
      <c r="H36" s="6"/>
    </row>
    <row r="37" spans="1:8" x14ac:dyDescent="0.25">
      <c r="A37" s="50" t="s">
        <v>0</v>
      </c>
      <c r="B37" s="50" t="s">
        <v>5</v>
      </c>
      <c r="C37" s="50" t="s">
        <v>138</v>
      </c>
      <c r="D37" s="50" t="s">
        <v>139</v>
      </c>
      <c r="E37" s="50" t="b">
        <v>1</v>
      </c>
      <c r="F37" s="34" t="str">
        <f t="shared" si="2"/>
        <v>MMR001CMP040.pdf</v>
      </c>
      <c r="G37" s="34" t="str">
        <f t="shared" si="3"/>
        <v>MMR001CMP040_3W.pdf</v>
      </c>
      <c r="H37" s="6"/>
    </row>
    <row r="38" spans="1:8" x14ac:dyDescent="0.25">
      <c r="A38" s="50" t="s">
        <v>0</v>
      </c>
      <c r="B38" s="50" t="s">
        <v>5</v>
      </c>
      <c r="C38" s="50" t="s">
        <v>524</v>
      </c>
      <c r="D38" s="50" t="s">
        <v>525</v>
      </c>
      <c r="E38" s="50" t="b">
        <v>1</v>
      </c>
      <c r="F38" s="34" t="str">
        <f t="shared" si="2"/>
        <v>MMR001CMP041.pdf</v>
      </c>
      <c r="G38" s="34" t="str">
        <f t="shared" si="3"/>
        <v>MMR001CMP041_3W.pdf</v>
      </c>
      <c r="H38" s="6"/>
    </row>
    <row r="39" spans="1:8" x14ac:dyDescent="0.25">
      <c r="A39" s="50" t="s">
        <v>0</v>
      </c>
      <c r="B39" s="50" t="s">
        <v>6</v>
      </c>
      <c r="C39" s="50" t="s">
        <v>228</v>
      </c>
      <c r="D39" s="50" t="s">
        <v>229</v>
      </c>
      <c r="E39" s="50" t="b">
        <v>1</v>
      </c>
      <c r="F39" s="34" t="str">
        <f t="shared" si="2"/>
        <v>MMR001CMP042.pdf</v>
      </c>
      <c r="G39" s="34" t="str">
        <f t="shared" si="3"/>
        <v>MMR001CMP042_3W.pdf</v>
      </c>
      <c r="H39" s="6"/>
    </row>
    <row r="40" spans="1:8" x14ac:dyDescent="0.25">
      <c r="A40" s="50" t="s">
        <v>0</v>
      </c>
      <c r="B40" s="50" t="s">
        <v>6</v>
      </c>
      <c r="C40" s="50" t="s">
        <v>527</v>
      </c>
      <c r="D40" s="50" t="s">
        <v>528</v>
      </c>
      <c r="E40" s="50" t="b">
        <v>1</v>
      </c>
      <c r="F40" s="34" t="str">
        <f t="shared" si="2"/>
        <v>MMR001CMP043.pdf</v>
      </c>
      <c r="G40" s="34" t="str">
        <f t="shared" si="3"/>
        <v>MMR001CMP043_3W.pdf</v>
      </c>
      <c r="H40" s="6"/>
    </row>
    <row r="41" spans="1:8" x14ac:dyDescent="0.25">
      <c r="A41" s="50" t="s">
        <v>0</v>
      </c>
      <c r="B41" s="50" t="s">
        <v>7</v>
      </c>
      <c r="C41" s="50" t="s">
        <v>86</v>
      </c>
      <c r="D41" s="50" t="s">
        <v>87</v>
      </c>
      <c r="E41" s="50" t="b">
        <v>1</v>
      </c>
      <c r="F41" s="34" t="str">
        <f t="shared" si="2"/>
        <v>MMR001CMP047.pdf</v>
      </c>
      <c r="G41" s="34" t="str">
        <f t="shared" si="3"/>
        <v>MMR001CMP047_3W.pdf</v>
      </c>
      <c r="H41" s="6"/>
    </row>
    <row r="42" spans="1:8" x14ac:dyDescent="0.25">
      <c r="A42" s="50" t="s">
        <v>0</v>
      </c>
      <c r="B42" s="50" t="s">
        <v>7</v>
      </c>
      <c r="C42" s="50" t="s">
        <v>453</v>
      </c>
      <c r="D42" s="50" t="s">
        <v>454</v>
      </c>
      <c r="E42" s="50" t="b">
        <v>1</v>
      </c>
      <c r="F42" s="34" t="str">
        <f t="shared" si="2"/>
        <v>MMR001CMP049.pdf</v>
      </c>
      <c r="G42" s="34" t="str">
        <f t="shared" si="3"/>
        <v>MMR001CMP049_3W.pdf</v>
      </c>
      <c r="H42" s="6"/>
    </row>
    <row r="43" spans="1:8" x14ac:dyDescent="0.25">
      <c r="A43" s="50" t="s">
        <v>0</v>
      </c>
      <c r="B43" s="50" t="s">
        <v>7</v>
      </c>
      <c r="C43" s="50" t="s">
        <v>167</v>
      </c>
      <c r="D43" s="50" t="s">
        <v>168</v>
      </c>
      <c r="E43" s="50" t="b">
        <v>1</v>
      </c>
      <c r="F43" s="34" t="str">
        <f t="shared" si="2"/>
        <v>MMR001CMP050.pdf</v>
      </c>
      <c r="G43" s="34" t="str">
        <f t="shared" si="3"/>
        <v>MMR001CMP050_3W.pdf</v>
      </c>
      <c r="H43" s="6"/>
    </row>
    <row r="44" spans="1:8" x14ac:dyDescent="0.25">
      <c r="A44" s="50" t="s">
        <v>0</v>
      </c>
      <c r="B44" s="50" t="s">
        <v>7</v>
      </c>
      <c r="C44" s="50" t="s">
        <v>455</v>
      </c>
      <c r="D44" s="50" t="s">
        <v>456</v>
      </c>
      <c r="E44" s="50" t="b">
        <v>1</v>
      </c>
      <c r="F44" s="34" t="str">
        <f t="shared" si="2"/>
        <v>MMR001CMP051.pdf</v>
      </c>
      <c r="G44" s="34" t="str">
        <f t="shared" si="3"/>
        <v>MMR001CMP051_3W.pdf</v>
      </c>
      <c r="H44" s="6"/>
    </row>
    <row r="45" spans="1:8" x14ac:dyDescent="0.25">
      <c r="A45" s="50" t="s">
        <v>0</v>
      </c>
      <c r="B45" s="50" t="s">
        <v>7</v>
      </c>
      <c r="C45" s="50" t="s">
        <v>63</v>
      </c>
      <c r="D45" s="50" t="s">
        <v>64</v>
      </c>
      <c r="E45" s="50" t="b">
        <v>1</v>
      </c>
      <c r="F45" s="34" t="str">
        <f t="shared" si="2"/>
        <v>MMR001CMP052.pdf</v>
      </c>
      <c r="G45" s="34" t="str">
        <f t="shared" si="3"/>
        <v>MMR001CMP052_3W.pdf</v>
      </c>
      <c r="H45" s="6"/>
    </row>
    <row r="46" spans="1:8" x14ac:dyDescent="0.25">
      <c r="A46" s="50" t="s">
        <v>0</v>
      </c>
      <c r="B46" s="50" t="s">
        <v>7</v>
      </c>
      <c r="C46" s="50" t="s">
        <v>459</v>
      </c>
      <c r="D46" s="50" t="s">
        <v>460</v>
      </c>
      <c r="E46" s="50" t="b">
        <v>1</v>
      </c>
      <c r="F46" s="34" t="str">
        <f t="shared" si="2"/>
        <v>MMR001CMP053.pdf</v>
      </c>
      <c r="G46" s="34" t="str">
        <f t="shared" si="3"/>
        <v>MMR001CMP053_3W.pdf</v>
      </c>
      <c r="H46" s="6"/>
    </row>
    <row r="47" spans="1:8" x14ac:dyDescent="0.25">
      <c r="A47" s="50" t="s">
        <v>0</v>
      </c>
      <c r="B47" s="50" t="s">
        <v>7</v>
      </c>
      <c r="C47" s="50" t="s">
        <v>130</v>
      </c>
      <c r="D47" s="50" t="s">
        <v>131</v>
      </c>
      <c r="E47" s="50" t="b">
        <v>1</v>
      </c>
      <c r="F47" s="34" t="str">
        <f t="shared" si="2"/>
        <v>MMR001CMP054.pdf</v>
      </c>
      <c r="G47" s="34" t="str">
        <f t="shared" si="3"/>
        <v>MMR001CMP054_3W.pdf</v>
      </c>
      <c r="H47" s="6"/>
    </row>
    <row r="48" spans="1:8" x14ac:dyDescent="0.25">
      <c r="A48" s="50" t="s">
        <v>0</v>
      </c>
      <c r="B48" s="50" t="s">
        <v>7</v>
      </c>
      <c r="C48" s="50" t="s">
        <v>457</v>
      </c>
      <c r="D48" s="50" t="s">
        <v>458</v>
      </c>
      <c r="E48" s="50" t="b">
        <v>1</v>
      </c>
      <c r="F48" s="34" t="str">
        <f t="shared" si="2"/>
        <v>MMR001CMP055.pdf</v>
      </c>
      <c r="G48" s="34" t="str">
        <f t="shared" si="3"/>
        <v>MMR001CMP055_3W.pdf</v>
      </c>
      <c r="H48" s="6"/>
    </row>
    <row r="49" spans="1:8" x14ac:dyDescent="0.25">
      <c r="A49" s="50" t="s">
        <v>0</v>
      </c>
      <c r="B49" s="50" t="s">
        <v>8</v>
      </c>
      <c r="C49" s="50" t="s">
        <v>74</v>
      </c>
      <c r="D49" s="50" t="s">
        <v>75</v>
      </c>
      <c r="E49" s="50" t="b">
        <v>1</v>
      </c>
      <c r="F49" s="34" t="str">
        <f t="shared" si="2"/>
        <v>MMR001CMP056.pdf</v>
      </c>
      <c r="G49" s="34" t="str">
        <f t="shared" si="3"/>
        <v>MMR001CMP056_3W.pdf</v>
      </c>
      <c r="H49" s="6"/>
    </row>
    <row r="50" spans="1:8" x14ac:dyDescent="0.25">
      <c r="A50" s="50" t="s">
        <v>0</v>
      </c>
      <c r="B50" s="50" t="s">
        <v>8</v>
      </c>
      <c r="C50" s="50" t="s">
        <v>473</v>
      </c>
      <c r="D50" s="50" t="s">
        <v>474</v>
      </c>
      <c r="E50" s="50" t="b">
        <v>1</v>
      </c>
      <c r="F50" s="34" t="str">
        <f t="shared" si="2"/>
        <v>MMR001CMP059.pdf</v>
      </c>
      <c r="G50" s="34" t="str">
        <f t="shared" si="3"/>
        <v>MMR001CMP059_3W.pdf</v>
      </c>
      <c r="H50" s="6"/>
    </row>
    <row r="51" spans="1:8" x14ac:dyDescent="0.25">
      <c r="A51" s="50" t="s">
        <v>0</v>
      </c>
      <c r="B51" s="50" t="s">
        <v>8</v>
      </c>
      <c r="C51" s="50" t="s">
        <v>530</v>
      </c>
      <c r="D51" s="50" t="s">
        <v>531</v>
      </c>
      <c r="E51" s="50" t="b">
        <v>1</v>
      </c>
      <c r="F51" s="34" t="str">
        <f t="shared" si="2"/>
        <v>MMR001CMP062.pdf</v>
      </c>
      <c r="G51" s="34" t="str">
        <f t="shared" si="3"/>
        <v>MMR001CMP062_3W.pdf</v>
      </c>
      <c r="H51" s="6"/>
    </row>
    <row r="52" spans="1:8" x14ac:dyDescent="0.25">
      <c r="A52" s="50" t="s">
        <v>0</v>
      </c>
      <c r="B52" s="50" t="s">
        <v>9</v>
      </c>
      <c r="C52" s="50" t="s">
        <v>90</v>
      </c>
      <c r="D52" s="50" t="s">
        <v>91</v>
      </c>
      <c r="E52" s="50" t="b">
        <v>1</v>
      </c>
      <c r="F52" s="34" t="str">
        <f t="shared" si="2"/>
        <v>MMR001CMP066.pdf</v>
      </c>
      <c r="G52" s="34" t="str">
        <f t="shared" si="3"/>
        <v>MMR001CMP066_3W.pdf</v>
      </c>
      <c r="H52" s="6"/>
    </row>
    <row r="53" spans="1:8" x14ac:dyDescent="0.25">
      <c r="A53" s="50" t="s">
        <v>0</v>
      </c>
      <c r="B53" s="50" t="s">
        <v>10</v>
      </c>
      <c r="C53" s="50" t="s">
        <v>92</v>
      </c>
      <c r="D53" s="50" t="s">
        <v>93</v>
      </c>
      <c r="E53" s="50" t="b">
        <v>1</v>
      </c>
      <c r="F53" s="34" t="str">
        <f t="shared" si="2"/>
        <v>MMR001CMP067.pdf</v>
      </c>
      <c r="G53" s="34" t="str">
        <f t="shared" si="3"/>
        <v>MMR001CMP067_3W.pdf</v>
      </c>
      <c r="H53" s="6"/>
    </row>
    <row r="54" spans="1:8" x14ac:dyDescent="0.25">
      <c r="A54" s="50" t="s">
        <v>0</v>
      </c>
      <c r="B54" s="50" t="s">
        <v>10</v>
      </c>
      <c r="C54" s="50" t="s">
        <v>169</v>
      </c>
      <c r="D54" s="50" t="s">
        <v>170</v>
      </c>
      <c r="E54" s="50" t="b">
        <v>1</v>
      </c>
      <c r="F54" s="34" t="str">
        <f t="shared" si="2"/>
        <v>MMR001CMP068.pdf</v>
      </c>
      <c r="G54" s="34" t="str">
        <f t="shared" si="3"/>
        <v>MMR001CMP068_3W.pdf</v>
      </c>
      <c r="H54" s="6"/>
    </row>
    <row r="55" spans="1:8" x14ac:dyDescent="0.25">
      <c r="A55" s="50" t="s">
        <v>0</v>
      </c>
      <c r="B55" s="50" t="s">
        <v>8</v>
      </c>
      <c r="C55" s="50" t="s">
        <v>171</v>
      </c>
      <c r="D55" s="50" t="s">
        <v>172</v>
      </c>
      <c r="E55" s="50" t="b">
        <v>1</v>
      </c>
      <c r="F55" s="34" t="str">
        <f t="shared" si="2"/>
        <v>MMR001CMP069.pdf</v>
      </c>
      <c r="G55" s="34" t="str">
        <f t="shared" si="3"/>
        <v>MMR001CMP069_3W.pdf</v>
      </c>
      <c r="H55" s="6"/>
    </row>
    <row r="56" spans="1:8" x14ac:dyDescent="0.25">
      <c r="A56" s="50" t="s">
        <v>0</v>
      </c>
      <c r="B56" s="50" t="s">
        <v>8</v>
      </c>
      <c r="C56" s="50" t="s">
        <v>94</v>
      </c>
      <c r="D56" s="50" t="s">
        <v>95</v>
      </c>
      <c r="E56" s="50" t="b">
        <v>1</v>
      </c>
      <c r="F56" s="34" t="str">
        <f t="shared" si="2"/>
        <v>MMR001CMP070.pdf</v>
      </c>
      <c r="G56" s="34" t="str">
        <f t="shared" si="3"/>
        <v>MMR001CMP070_3W.pdf</v>
      </c>
      <c r="H56" s="6"/>
    </row>
    <row r="57" spans="1:8" x14ac:dyDescent="0.25">
      <c r="A57" s="50" t="s">
        <v>0</v>
      </c>
      <c r="B57" s="50" t="s">
        <v>8</v>
      </c>
      <c r="C57" s="50" t="s">
        <v>76</v>
      </c>
      <c r="D57" s="50" t="s">
        <v>77</v>
      </c>
      <c r="E57" s="50" t="b">
        <v>1</v>
      </c>
      <c r="F57" s="34" t="str">
        <f t="shared" si="2"/>
        <v>MMR001CMP071.pdf</v>
      </c>
      <c r="G57" s="34" t="str">
        <f t="shared" si="3"/>
        <v>MMR001CMP071_3W.pdf</v>
      </c>
      <c r="H57" s="6"/>
    </row>
    <row r="58" spans="1:8" x14ac:dyDescent="0.25">
      <c r="A58" s="50" t="s">
        <v>0</v>
      </c>
      <c r="B58" s="50" t="s">
        <v>8</v>
      </c>
      <c r="C58" s="50" t="s">
        <v>79</v>
      </c>
      <c r="D58" s="50" t="s">
        <v>80</v>
      </c>
      <c r="E58" s="50" t="b">
        <v>1</v>
      </c>
      <c r="F58" s="34" t="str">
        <f t="shared" si="2"/>
        <v>MMR001CMP072.pdf</v>
      </c>
      <c r="G58" s="34" t="str">
        <f t="shared" si="3"/>
        <v>MMR001CMP072_3W.pdf</v>
      </c>
      <c r="H58" s="6"/>
    </row>
    <row r="59" spans="1:8" x14ac:dyDescent="0.25">
      <c r="A59" s="50" t="s">
        <v>0</v>
      </c>
      <c r="B59" s="50" t="s">
        <v>8</v>
      </c>
      <c r="C59" s="50" t="s">
        <v>81</v>
      </c>
      <c r="D59" s="50" t="s">
        <v>82</v>
      </c>
      <c r="E59" s="50" t="b">
        <v>1</v>
      </c>
      <c r="F59" s="34" t="str">
        <f t="shared" si="2"/>
        <v>MMR001CMP073.pdf</v>
      </c>
      <c r="G59" s="34" t="str">
        <f t="shared" si="3"/>
        <v>MMR001CMP073_3W.pdf</v>
      </c>
      <c r="H59" s="6"/>
    </row>
    <row r="60" spans="1:8" x14ac:dyDescent="0.25">
      <c r="A60" s="50" t="s">
        <v>0</v>
      </c>
      <c r="B60" s="50" t="s">
        <v>703</v>
      </c>
      <c r="C60" s="50" t="s">
        <v>1153</v>
      </c>
      <c r="D60" s="50" t="s">
        <v>1154</v>
      </c>
      <c r="E60" s="50" t="b">
        <v>0</v>
      </c>
      <c r="F60" s="34" t="str">
        <f t="shared" si="2"/>
        <v>No Data</v>
      </c>
      <c r="G60" s="34" t="str">
        <f t="shared" si="3"/>
        <v>No Data</v>
      </c>
      <c r="H60" s="6"/>
    </row>
    <row r="61" spans="1:8" x14ac:dyDescent="0.25">
      <c r="A61" s="50" t="s">
        <v>0</v>
      </c>
      <c r="B61" s="50" t="s">
        <v>11</v>
      </c>
      <c r="C61" s="50" t="s">
        <v>140</v>
      </c>
      <c r="D61" s="50" t="s">
        <v>141</v>
      </c>
      <c r="E61" s="50" t="b">
        <v>1</v>
      </c>
      <c r="F61" s="34" t="str">
        <f t="shared" si="2"/>
        <v>MMR001CMP077.pdf</v>
      </c>
      <c r="G61" s="34" t="str">
        <f t="shared" si="3"/>
        <v>MMR001CMP077_3W.pdf</v>
      </c>
      <c r="H61" s="6"/>
    </row>
    <row r="62" spans="1:8" x14ac:dyDescent="0.25">
      <c r="A62" s="50" t="s">
        <v>0</v>
      </c>
      <c r="B62" s="50" t="s">
        <v>11</v>
      </c>
      <c r="C62" s="50" t="s">
        <v>142</v>
      </c>
      <c r="D62" s="50" t="s">
        <v>143</v>
      </c>
      <c r="E62" s="50" t="b">
        <v>1</v>
      </c>
      <c r="F62" s="34" t="str">
        <f t="shared" si="2"/>
        <v>MMR001CMP078.pdf</v>
      </c>
      <c r="G62" s="34" t="str">
        <f t="shared" si="3"/>
        <v>MMR001CMP078_3W.pdf</v>
      </c>
      <c r="H62" s="6"/>
    </row>
    <row r="63" spans="1:8" x14ac:dyDescent="0.25">
      <c r="A63" s="50" t="s">
        <v>0</v>
      </c>
      <c r="B63" s="50" t="s">
        <v>11</v>
      </c>
      <c r="C63" s="50" t="s">
        <v>144</v>
      </c>
      <c r="D63" s="50" t="s">
        <v>145</v>
      </c>
      <c r="E63" s="50" t="b">
        <v>1</v>
      </c>
      <c r="F63" s="34" t="str">
        <f t="shared" si="2"/>
        <v>MMR001CMP079.pdf</v>
      </c>
      <c r="G63" s="34" t="str">
        <f t="shared" si="3"/>
        <v>MMR001CMP079_3W.pdf</v>
      </c>
      <c r="H63" s="6"/>
    </row>
    <row r="64" spans="1:8" x14ac:dyDescent="0.25">
      <c r="A64" s="50" t="s">
        <v>0</v>
      </c>
      <c r="B64" s="50" t="s">
        <v>12</v>
      </c>
      <c r="C64" s="50" t="s">
        <v>449</v>
      </c>
      <c r="D64" s="50" t="s">
        <v>450</v>
      </c>
      <c r="E64" s="50" t="b">
        <v>1</v>
      </c>
      <c r="F64" s="34" t="str">
        <f t="shared" si="2"/>
        <v>MMR001CMP080.pdf</v>
      </c>
      <c r="G64" s="34" t="str">
        <f t="shared" si="3"/>
        <v>MMR001CMP080_3W.pdf</v>
      </c>
      <c r="H64" s="6"/>
    </row>
    <row r="65" spans="1:8" x14ac:dyDescent="0.25">
      <c r="A65" s="50" t="s">
        <v>0</v>
      </c>
      <c r="B65" s="50" t="s">
        <v>13</v>
      </c>
      <c r="C65" s="50" t="s">
        <v>188</v>
      </c>
      <c r="D65" s="50" t="s">
        <v>189</v>
      </c>
      <c r="E65" s="50" t="b">
        <v>1</v>
      </c>
      <c r="F65" s="34" t="str">
        <f t="shared" ref="F65:F96" si="4">IF($E65=TRUE,HYPERLINK(CONCATENATE("Kachin_CampProfile_R5_GeneratedDoc\",$A65,"\",$B65,"\",$D65,".pdf"),CONCATENATE($D65,".pdf")),"No Data")</f>
        <v>MMR001CMP091.pdf</v>
      </c>
      <c r="G65" s="34" t="str">
        <f t="shared" ref="G65:G96" si="5">IF($E65=TRUE,HYPERLINK(CONCATENATE("Kachin_CampProfile_R5_GeneratedDoc\",$A65,"\",$B65,"\",$D65,"_3W.pdf"),CONCATENATE($D65,"_3W.pdf")),"No Data")</f>
        <v>MMR001CMP091_3W.pdf</v>
      </c>
      <c r="H65" s="6"/>
    </row>
    <row r="66" spans="1:8" x14ac:dyDescent="0.25">
      <c r="A66" s="50" t="s">
        <v>0</v>
      </c>
      <c r="B66" s="50" t="s">
        <v>13</v>
      </c>
      <c r="C66" s="50" t="s">
        <v>451</v>
      </c>
      <c r="D66" s="50" t="s">
        <v>452</v>
      </c>
      <c r="E66" s="50" t="b">
        <v>1</v>
      </c>
      <c r="F66" s="34" t="str">
        <f t="shared" si="4"/>
        <v>MMR001CMP103.pdf</v>
      </c>
      <c r="G66" s="34" t="str">
        <f t="shared" si="5"/>
        <v>MMR001CMP103_3W.pdf</v>
      </c>
      <c r="H66" s="6"/>
    </row>
    <row r="67" spans="1:8" x14ac:dyDescent="0.25">
      <c r="A67" s="50" t="s">
        <v>0</v>
      </c>
      <c r="B67" s="50" t="s">
        <v>13</v>
      </c>
      <c r="C67" s="50" t="s">
        <v>146</v>
      </c>
      <c r="D67" s="50" t="s">
        <v>147</v>
      </c>
      <c r="E67" s="50" t="b">
        <v>1</v>
      </c>
      <c r="F67" s="34" t="str">
        <f t="shared" si="4"/>
        <v>MMR001CMP105.pdf</v>
      </c>
      <c r="G67" s="34" t="str">
        <f t="shared" si="5"/>
        <v>MMR001CMP105_3W.pdf</v>
      </c>
      <c r="H67" s="6"/>
    </row>
    <row r="68" spans="1:8" x14ac:dyDescent="0.25">
      <c r="A68" s="50" t="s">
        <v>0</v>
      </c>
      <c r="B68" s="50" t="s">
        <v>13</v>
      </c>
      <c r="C68" s="50" t="s">
        <v>190</v>
      </c>
      <c r="D68" s="50" t="s">
        <v>191</v>
      </c>
      <c r="E68" s="50" t="b">
        <v>1</v>
      </c>
      <c r="F68" s="34" t="str">
        <f t="shared" si="4"/>
        <v>MMR001CMP109.pdf</v>
      </c>
      <c r="G68" s="34" t="str">
        <f t="shared" si="5"/>
        <v>MMR001CMP109_3W.pdf</v>
      </c>
      <c r="H68" s="6"/>
    </row>
    <row r="69" spans="1:8" x14ac:dyDescent="0.25">
      <c r="A69" s="50" t="s">
        <v>0</v>
      </c>
      <c r="B69" s="50" t="s">
        <v>5</v>
      </c>
      <c r="C69" s="50" t="s">
        <v>608</v>
      </c>
      <c r="D69" s="50" t="s">
        <v>541</v>
      </c>
      <c r="E69" s="50" t="b">
        <v>1</v>
      </c>
      <c r="F69" s="34" t="str">
        <f t="shared" si="4"/>
        <v>MMR001CMP111.pdf</v>
      </c>
      <c r="G69" s="34" t="str">
        <f t="shared" si="5"/>
        <v>MMR001CMP111_3W.pdf</v>
      </c>
      <c r="H69" s="6"/>
    </row>
    <row r="70" spans="1:8" x14ac:dyDescent="0.25">
      <c r="A70" s="50" t="s">
        <v>0</v>
      </c>
      <c r="B70" s="50" t="s">
        <v>5</v>
      </c>
      <c r="C70" s="50" t="s">
        <v>433</v>
      </c>
      <c r="D70" s="50" t="s">
        <v>434</v>
      </c>
      <c r="E70" s="50" t="b">
        <v>1</v>
      </c>
      <c r="F70" s="34" t="str">
        <f t="shared" si="4"/>
        <v>MMR001CMP113.pdf</v>
      </c>
      <c r="G70" s="34" t="str">
        <f t="shared" si="5"/>
        <v>MMR001CMP113_3W.pdf</v>
      </c>
      <c r="H70" s="6"/>
    </row>
    <row r="71" spans="1:8" x14ac:dyDescent="0.25">
      <c r="A71" s="50" t="s">
        <v>0</v>
      </c>
      <c r="B71" s="50" t="s">
        <v>5</v>
      </c>
      <c r="C71" s="50" t="s">
        <v>535</v>
      </c>
      <c r="D71" s="50" t="s">
        <v>536</v>
      </c>
      <c r="E71" s="50" t="b">
        <v>1</v>
      </c>
      <c r="F71" s="34" t="str">
        <f t="shared" si="4"/>
        <v>MMR001CMP115.pdf</v>
      </c>
      <c r="G71" s="34" t="str">
        <f t="shared" si="5"/>
        <v>MMR001CMP115_3W.pdf</v>
      </c>
      <c r="H71" s="6"/>
    </row>
    <row r="72" spans="1:8" x14ac:dyDescent="0.25">
      <c r="A72" s="50" t="s">
        <v>0</v>
      </c>
      <c r="B72" s="50" t="s">
        <v>5</v>
      </c>
      <c r="C72" s="50" t="s">
        <v>443</v>
      </c>
      <c r="D72" s="50" t="s">
        <v>444</v>
      </c>
      <c r="E72" s="50" t="b">
        <v>1</v>
      </c>
      <c r="F72" s="34" t="str">
        <f t="shared" si="4"/>
        <v>MMR001CMP116.pdf</v>
      </c>
      <c r="G72" s="34" t="str">
        <f t="shared" si="5"/>
        <v>MMR001CMP116_3W.pdf</v>
      </c>
      <c r="H72" s="6"/>
    </row>
    <row r="73" spans="1:8" x14ac:dyDescent="0.25">
      <c r="A73" s="50" t="s">
        <v>0</v>
      </c>
      <c r="B73" s="50" t="s">
        <v>5</v>
      </c>
      <c r="C73" s="50" t="s">
        <v>438</v>
      </c>
      <c r="D73" s="50" t="s">
        <v>439</v>
      </c>
      <c r="E73" s="50" t="b">
        <v>1</v>
      </c>
      <c r="F73" s="34" t="str">
        <f t="shared" si="4"/>
        <v>MMR001CMP119.pdf</v>
      </c>
      <c r="G73" s="34" t="str">
        <f t="shared" si="5"/>
        <v>MMR001CMP119_3W.pdf</v>
      </c>
      <c r="H73" s="6"/>
    </row>
    <row r="74" spans="1:8" x14ac:dyDescent="0.25">
      <c r="A74" s="50" t="s">
        <v>0</v>
      </c>
      <c r="B74" s="50" t="s">
        <v>5</v>
      </c>
      <c r="C74" s="50" t="s">
        <v>638</v>
      </c>
      <c r="D74" s="50" t="s">
        <v>538</v>
      </c>
      <c r="E74" s="50" t="b">
        <v>1</v>
      </c>
      <c r="F74" s="34" t="str">
        <f t="shared" si="4"/>
        <v>MMR001CMP120.pdf</v>
      </c>
      <c r="G74" s="34" t="str">
        <f t="shared" si="5"/>
        <v>MMR001CMP120_3W.pdf</v>
      </c>
      <c r="H74" s="6"/>
    </row>
    <row r="75" spans="1:8" x14ac:dyDescent="0.25">
      <c r="A75" s="50" t="s">
        <v>0</v>
      </c>
      <c r="B75" s="50" t="s">
        <v>5</v>
      </c>
      <c r="C75" s="50" t="s">
        <v>469</v>
      </c>
      <c r="D75" s="50" t="s">
        <v>470</v>
      </c>
      <c r="E75" s="50" t="b">
        <v>1</v>
      </c>
      <c r="F75" s="34" t="str">
        <f t="shared" si="4"/>
        <v>MMR001CMP121.pdf</v>
      </c>
      <c r="G75" s="34" t="str">
        <f t="shared" si="5"/>
        <v>MMR001CMP121_3W.pdf</v>
      </c>
      <c r="H75" s="6"/>
    </row>
    <row r="76" spans="1:8" x14ac:dyDescent="0.25">
      <c r="A76" s="50" t="s">
        <v>0</v>
      </c>
      <c r="B76" s="50" t="s">
        <v>8</v>
      </c>
      <c r="C76" s="50" t="s">
        <v>465</v>
      </c>
      <c r="D76" s="50" t="s">
        <v>466</v>
      </c>
      <c r="E76" s="50" t="b">
        <v>1</v>
      </c>
      <c r="F76" s="34" t="str">
        <f t="shared" si="4"/>
        <v>MMR001CMP122.pdf</v>
      </c>
      <c r="G76" s="34" t="str">
        <f t="shared" si="5"/>
        <v>MMR001CMP122_3W.pdf</v>
      </c>
      <c r="H76" s="6"/>
    </row>
    <row r="77" spans="1:8" x14ac:dyDescent="0.25">
      <c r="A77" s="50" t="s">
        <v>0</v>
      </c>
      <c r="B77" s="50" t="s">
        <v>8</v>
      </c>
      <c r="C77" s="50" t="s">
        <v>461</v>
      </c>
      <c r="D77" s="50" t="s">
        <v>462</v>
      </c>
      <c r="E77" s="50" t="b">
        <v>1</v>
      </c>
      <c r="F77" s="34" t="str">
        <f t="shared" si="4"/>
        <v>MMR001CMP123.pdf</v>
      </c>
      <c r="G77" s="34" t="str">
        <f t="shared" si="5"/>
        <v>MMR001CMP123_3W.pdf</v>
      </c>
      <c r="H77" s="6"/>
    </row>
    <row r="78" spans="1:8" x14ac:dyDescent="0.25">
      <c r="A78" s="50" t="s">
        <v>0</v>
      </c>
      <c r="B78" s="50" t="s">
        <v>8</v>
      </c>
      <c r="C78" s="50" t="s">
        <v>163</v>
      </c>
      <c r="D78" s="50" t="s">
        <v>164</v>
      </c>
      <c r="E78" s="50" t="b">
        <v>1</v>
      </c>
      <c r="F78" s="34" t="str">
        <f t="shared" si="4"/>
        <v>MMR001CMP126.pdf</v>
      </c>
      <c r="G78" s="34" t="str">
        <f t="shared" si="5"/>
        <v>MMR001CMP126_3W.pdf</v>
      </c>
      <c r="H78" s="6"/>
    </row>
    <row r="79" spans="1:8" x14ac:dyDescent="0.25">
      <c r="A79" s="50" t="s">
        <v>0</v>
      </c>
      <c r="B79" s="50" t="s">
        <v>9</v>
      </c>
      <c r="C79" s="50" t="s">
        <v>160</v>
      </c>
      <c r="D79" s="50" t="s">
        <v>161</v>
      </c>
      <c r="E79" s="50" t="b">
        <v>1</v>
      </c>
      <c r="F79" s="34" t="str">
        <f t="shared" si="4"/>
        <v>MMR001CMP128.pdf</v>
      </c>
      <c r="G79" s="34" t="str">
        <f t="shared" si="5"/>
        <v>MMR001CMP128_3W.pdf</v>
      </c>
      <c r="H79" s="6"/>
    </row>
    <row r="80" spans="1:8" x14ac:dyDescent="0.25">
      <c r="A80" s="50" t="s">
        <v>0</v>
      </c>
      <c r="B80" s="50" t="s">
        <v>9</v>
      </c>
      <c r="C80" s="50" t="s">
        <v>165</v>
      </c>
      <c r="D80" s="50" t="s">
        <v>166</v>
      </c>
      <c r="E80" s="50" t="b">
        <v>1</v>
      </c>
      <c r="F80" s="34" t="str">
        <f t="shared" si="4"/>
        <v>MMR001CMP129.pdf</v>
      </c>
      <c r="G80" s="34" t="str">
        <f t="shared" si="5"/>
        <v>MMR001CMP129_3W.pdf</v>
      </c>
      <c r="H80" s="6"/>
    </row>
    <row r="81" spans="1:8" x14ac:dyDescent="0.25">
      <c r="A81" s="50" t="s">
        <v>0</v>
      </c>
      <c r="B81" s="50" t="s">
        <v>8</v>
      </c>
      <c r="C81" s="50" t="s">
        <v>177</v>
      </c>
      <c r="D81" s="50" t="s">
        <v>178</v>
      </c>
      <c r="E81" s="50" t="b">
        <v>1</v>
      </c>
      <c r="F81" s="34" t="str">
        <f t="shared" si="4"/>
        <v>MMR001CMP131.pdf</v>
      </c>
      <c r="G81" s="34" t="str">
        <f t="shared" si="5"/>
        <v>MMR001CMP131_3W.pdf</v>
      </c>
      <c r="H81" s="6"/>
    </row>
    <row r="82" spans="1:8" x14ac:dyDescent="0.25">
      <c r="A82" s="50" t="s">
        <v>0</v>
      </c>
      <c r="B82" s="50" t="s">
        <v>9</v>
      </c>
      <c r="C82" s="50" t="s">
        <v>175</v>
      </c>
      <c r="D82" s="50" t="s">
        <v>176</v>
      </c>
      <c r="E82" s="50" t="b">
        <v>1</v>
      </c>
      <c r="F82" s="34" t="str">
        <f t="shared" si="4"/>
        <v>MMR001CMP132.pdf</v>
      </c>
      <c r="G82" s="34" t="str">
        <f t="shared" si="5"/>
        <v>MMR001CMP132_3W.pdf</v>
      </c>
      <c r="H82" s="6"/>
    </row>
    <row r="83" spans="1:8" x14ac:dyDescent="0.25">
      <c r="A83" s="50" t="s">
        <v>0</v>
      </c>
      <c r="B83" s="50" t="s">
        <v>9</v>
      </c>
      <c r="C83" s="50" t="s">
        <v>475</v>
      </c>
      <c r="D83" s="50" t="s">
        <v>476</v>
      </c>
      <c r="E83" s="50" t="b">
        <v>1</v>
      </c>
      <c r="F83" s="34" t="str">
        <f t="shared" si="4"/>
        <v>MMR001CMP133.pdf</v>
      </c>
      <c r="G83" s="34" t="str">
        <f t="shared" si="5"/>
        <v>MMR001CMP133_3W.pdf</v>
      </c>
      <c r="H83" s="6"/>
    </row>
    <row r="84" spans="1:8" x14ac:dyDescent="0.25">
      <c r="A84" s="50" t="s">
        <v>0</v>
      </c>
      <c r="B84" s="50" t="s">
        <v>13</v>
      </c>
      <c r="C84" s="50" t="s">
        <v>148</v>
      </c>
      <c r="D84" s="50" t="s">
        <v>149</v>
      </c>
      <c r="E84" s="50" t="b">
        <v>1</v>
      </c>
      <c r="F84" s="34" t="str">
        <f t="shared" si="4"/>
        <v>MMR001CMP148.pdf</v>
      </c>
      <c r="G84" s="34" t="str">
        <f t="shared" si="5"/>
        <v>MMR001CMP148_3W.pdf</v>
      </c>
      <c r="H84" s="6"/>
    </row>
    <row r="85" spans="1:8" x14ac:dyDescent="0.25">
      <c r="A85" s="50" t="s">
        <v>0</v>
      </c>
      <c r="B85" s="50" t="s">
        <v>12</v>
      </c>
      <c r="C85" s="50" t="s">
        <v>150</v>
      </c>
      <c r="D85" s="50" t="s">
        <v>151</v>
      </c>
      <c r="E85" s="50" t="b">
        <v>1</v>
      </c>
      <c r="F85" s="34" t="str">
        <f t="shared" si="4"/>
        <v>MMR001CMP152.pdf</v>
      </c>
      <c r="G85" s="34" t="str">
        <f t="shared" si="5"/>
        <v>MMR001CMP152_3W.pdf</v>
      </c>
      <c r="H85" s="6"/>
    </row>
    <row r="86" spans="1:8" x14ac:dyDescent="0.25">
      <c r="A86" s="50" t="s">
        <v>0</v>
      </c>
      <c r="B86" s="50" t="s">
        <v>5</v>
      </c>
      <c r="C86" s="50" t="s">
        <v>441</v>
      </c>
      <c r="D86" s="50" t="s">
        <v>442</v>
      </c>
      <c r="E86" s="50" t="b">
        <v>1</v>
      </c>
      <c r="F86" s="34" t="str">
        <f t="shared" si="4"/>
        <v>MMR001CMP160.pdf</v>
      </c>
      <c r="G86" s="34" t="str">
        <f t="shared" si="5"/>
        <v>MMR001CMP160_3W.pdf</v>
      </c>
      <c r="H86" s="6"/>
    </row>
    <row r="87" spans="1:8" x14ac:dyDescent="0.25">
      <c r="A87" s="50" t="s">
        <v>0</v>
      </c>
      <c r="B87" s="50" t="s">
        <v>4</v>
      </c>
      <c r="C87" s="50" t="s">
        <v>429</v>
      </c>
      <c r="D87" s="50" t="s">
        <v>430</v>
      </c>
      <c r="E87" s="50" t="b">
        <v>1</v>
      </c>
      <c r="F87" s="34" t="str">
        <f t="shared" si="4"/>
        <v>MMR001CMP162.pdf</v>
      </c>
      <c r="G87" s="34" t="str">
        <f t="shared" si="5"/>
        <v>MMR001CMP162_3W.pdf</v>
      </c>
      <c r="H87" s="6"/>
    </row>
    <row r="88" spans="1:8" x14ac:dyDescent="0.25">
      <c r="A88" s="50" t="s">
        <v>0</v>
      </c>
      <c r="B88" s="50" t="s">
        <v>13</v>
      </c>
      <c r="C88" s="50" t="s">
        <v>192</v>
      </c>
      <c r="D88" s="50" t="s">
        <v>193</v>
      </c>
      <c r="E88" s="50" t="b">
        <v>1</v>
      </c>
      <c r="F88" s="34" t="str">
        <f t="shared" si="4"/>
        <v>MMR001CMP167.pdf</v>
      </c>
      <c r="G88" s="34" t="str">
        <f t="shared" si="5"/>
        <v>MMR001CMP167_3W.pdf</v>
      </c>
      <c r="H88" s="6"/>
    </row>
    <row r="89" spans="1:8" x14ac:dyDescent="0.25">
      <c r="A89" s="50" t="s">
        <v>0</v>
      </c>
      <c r="B89" s="50" t="s">
        <v>13</v>
      </c>
      <c r="C89" s="50" t="s">
        <v>126</v>
      </c>
      <c r="D89" s="50" t="s">
        <v>127</v>
      </c>
      <c r="E89" s="50" t="b">
        <v>1</v>
      </c>
      <c r="F89" s="34" t="str">
        <f t="shared" si="4"/>
        <v>MMR001CMP168.pdf</v>
      </c>
      <c r="G89" s="34" t="str">
        <f t="shared" si="5"/>
        <v>MMR001CMP168_3W.pdf</v>
      </c>
      <c r="H89" s="6"/>
    </row>
    <row r="90" spans="1:8" x14ac:dyDescent="0.25">
      <c r="A90" s="50" t="s">
        <v>0</v>
      </c>
      <c r="B90" s="50" t="s">
        <v>13</v>
      </c>
      <c r="C90" s="50" t="s">
        <v>128</v>
      </c>
      <c r="D90" s="50" t="s">
        <v>129</v>
      </c>
      <c r="E90" s="50" t="b">
        <v>1</v>
      </c>
      <c r="F90" s="34" t="str">
        <f t="shared" si="4"/>
        <v>MMR001CMP169.pdf</v>
      </c>
      <c r="G90" s="34" t="str">
        <f t="shared" si="5"/>
        <v>MMR001CMP169_3W.pdf</v>
      </c>
      <c r="H90" s="6"/>
    </row>
    <row r="91" spans="1:8" x14ac:dyDescent="0.25">
      <c r="A91" s="50" t="s">
        <v>0</v>
      </c>
      <c r="B91" s="50" t="s">
        <v>13</v>
      </c>
      <c r="C91" s="50" t="s">
        <v>194</v>
      </c>
      <c r="D91" s="50" t="s">
        <v>195</v>
      </c>
      <c r="E91" s="50" t="b">
        <v>1</v>
      </c>
      <c r="F91" s="34" t="str">
        <f t="shared" si="4"/>
        <v>MMR001CMP174.pdf</v>
      </c>
      <c r="G91" s="34" t="str">
        <f t="shared" si="5"/>
        <v>MMR001CMP174_3W.pdf</v>
      </c>
      <c r="H91" s="6"/>
    </row>
    <row r="92" spans="1:8" x14ac:dyDescent="0.25">
      <c r="A92" s="50" t="s">
        <v>0</v>
      </c>
      <c r="B92" s="50" t="s">
        <v>13</v>
      </c>
      <c r="C92" s="50" t="s">
        <v>196</v>
      </c>
      <c r="D92" s="50" t="s">
        <v>197</v>
      </c>
      <c r="E92" s="50" t="b">
        <v>1</v>
      </c>
      <c r="F92" s="34" t="str">
        <f t="shared" si="4"/>
        <v>MMR001CMP176.pdf</v>
      </c>
      <c r="G92" s="34" t="str">
        <f t="shared" si="5"/>
        <v>MMR001CMP176_3W.pdf</v>
      </c>
      <c r="H92" s="6"/>
    </row>
    <row r="93" spans="1:8" x14ac:dyDescent="0.25">
      <c r="A93" s="50" t="s">
        <v>0</v>
      </c>
      <c r="B93" s="50" t="s">
        <v>13</v>
      </c>
      <c r="C93" s="50" t="s">
        <v>152</v>
      </c>
      <c r="D93" s="50" t="s">
        <v>153</v>
      </c>
      <c r="E93" s="50" t="b">
        <v>1</v>
      </c>
      <c r="F93" s="34" t="str">
        <f t="shared" si="4"/>
        <v>MMR001CMP179.pdf</v>
      </c>
      <c r="G93" s="34" t="str">
        <f t="shared" si="5"/>
        <v>MMR001CMP179_3W.pdf</v>
      </c>
      <c r="H93" s="6"/>
    </row>
    <row r="94" spans="1:8" x14ac:dyDescent="0.25">
      <c r="A94" s="50" t="s">
        <v>0</v>
      </c>
      <c r="B94" s="50" t="s">
        <v>13</v>
      </c>
      <c r="C94" s="50" t="s">
        <v>198</v>
      </c>
      <c r="D94" s="50" t="s">
        <v>199</v>
      </c>
      <c r="E94" s="50" t="b">
        <v>1</v>
      </c>
      <c r="F94" s="34" t="str">
        <f t="shared" si="4"/>
        <v>MMR001CMP181.pdf</v>
      </c>
      <c r="G94" s="34" t="str">
        <f t="shared" si="5"/>
        <v>MMR001CMP181_3W.pdf</v>
      </c>
      <c r="H94" s="6"/>
    </row>
    <row r="95" spans="1:8" x14ac:dyDescent="0.25">
      <c r="A95" s="50" t="s">
        <v>0</v>
      </c>
      <c r="B95" s="50" t="s">
        <v>13</v>
      </c>
      <c r="C95" s="50" t="s">
        <v>200</v>
      </c>
      <c r="D95" s="50" t="s">
        <v>201</v>
      </c>
      <c r="E95" s="50" t="b">
        <v>1</v>
      </c>
      <c r="F95" s="34" t="str">
        <f t="shared" si="4"/>
        <v>MMR001CMP182.pdf</v>
      </c>
      <c r="G95" s="34" t="str">
        <f t="shared" si="5"/>
        <v>MMR001CMP182_3W.pdf</v>
      </c>
      <c r="H95" s="6"/>
    </row>
    <row r="96" spans="1:8" x14ac:dyDescent="0.25">
      <c r="A96" s="50" t="s">
        <v>0</v>
      </c>
      <c r="B96" s="50" t="s">
        <v>13</v>
      </c>
      <c r="C96" s="50" t="s">
        <v>154</v>
      </c>
      <c r="D96" s="50" t="s">
        <v>155</v>
      </c>
      <c r="E96" s="50" t="b">
        <v>1</v>
      </c>
      <c r="F96" s="34" t="str">
        <f t="shared" si="4"/>
        <v>MMR001CMP183.pdf</v>
      </c>
      <c r="G96" s="34" t="str">
        <f t="shared" si="5"/>
        <v>MMR001CMP183_3W.pdf</v>
      </c>
      <c r="H96" s="6"/>
    </row>
    <row r="97" spans="1:8" x14ac:dyDescent="0.25">
      <c r="A97" s="50" t="s">
        <v>0</v>
      </c>
      <c r="B97" s="50" t="s">
        <v>13</v>
      </c>
      <c r="C97" s="50" t="s">
        <v>156</v>
      </c>
      <c r="D97" s="50" t="s">
        <v>157</v>
      </c>
      <c r="E97" s="50" t="b">
        <v>1</v>
      </c>
      <c r="F97" s="34" t="str">
        <f t="shared" ref="F97:F128" si="6">IF($E97=TRUE,HYPERLINK(CONCATENATE("Kachin_CampProfile_R5_GeneratedDoc\",$A97,"\",$B97,"\",$D97,".pdf"),CONCATENATE($D97,".pdf")),"No Data")</f>
        <v>MMR001CMP184.pdf</v>
      </c>
      <c r="G97" s="34" t="str">
        <f t="shared" ref="G97:G128" si="7">IF($E97=TRUE,HYPERLINK(CONCATENATE("Kachin_CampProfile_R5_GeneratedDoc\",$A97,"\",$B97,"\",$D97,"_3W.pdf"),CONCATENATE($D97,"_3W.pdf")),"No Data")</f>
        <v>MMR001CMP184_3W.pdf</v>
      </c>
      <c r="H97" s="6"/>
    </row>
    <row r="98" spans="1:8" x14ac:dyDescent="0.25">
      <c r="A98" s="50" t="s">
        <v>0</v>
      </c>
      <c r="B98" s="50" t="s">
        <v>13</v>
      </c>
      <c r="C98" s="50" t="s">
        <v>202</v>
      </c>
      <c r="D98" s="50" t="s">
        <v>203</v>
      </c>
      <c r="E98" s="50" t="b">
        <v>1</v>
      </c>
      <c r="F98" s="34" t="str">
        <f t="shared" si="6"/>
        <v>MMR001CMP190.pdf</v>
      </c>
      <c r="G98" s="34" t="str">
        <f t="shared" si="7"/>
        <v>MMR001CMP190_3W.pdf</v>
      </c>
      <c r="H98" s="6"/>
    </row>
    <row r="99" spans="1:8" x14ac:dyDescent="0.25">
      <c r="A99" s="50" t="s">
        <v>0</v>
      </c>
      <c r="B99" s="50" t="s">
        <v>13</v>
      </c>
      <c r="C99" s="50" t="s">
        <v>132</v>
      </c>
      <c r="D99" s="50" t="s">
        <v>133</v>
      </c>
      <c r="E99" s="50" t="b">
        <v>1</v>
      </c>
      <c r="F99" s="34" t="str">
        <f t="shared" si="6"/>
        <v>MMR001CMP191.pdf</v>
      </c>
      <c r="G99" s="34" t="str">
        <f t="shared" si="7"/>
        <v>MMR001CMP191_3W.pdf</v>
      </c>
      <c r="H99" s="6"/>
    </row>
    <row r="100" spans="1:8" x14ac:dyDescent="0.25">
      <c r="A100" s="50" t="s">
        <v>0</v>
      </c>
      <c r="B100" s="50" t="s">
        <v>13</v>
      </c>
      <c r="C100" s="50" t="s">
        <v>134</v>
      </c>
      <c r="D100" s="50" t="s">
        <v>135</v>
      </c>
      <c r="E100" s="50" t="b">
        <v>1</v>
      </c>
      <c r="F100" s="34" t="str">
        <f t="shared" si="6"/>
        <v>MMR001CMP192.pdf</v>
      </c>
      <c r="G100" s="34" t="str">
        <f t="shared" si="7"/>
        <v>MMR001CMP192_3W.pdf</v>
      </c>
      <c r="H100" s="6"/>
    </row>
    <row r="101" spans="1:8" x14ac:dyDescent="0.25">
      <c r="A101" s="50" t="s">
        <v>0</v>
      </c>
      <c r="B101" s="50" t="s">
        <v>7</v>
      </c>
      <c r="C101" s="50" t="s">
        <v>83</v>
      </c>
      <c r="D101" s="50" t="s">
        <v>84</v>
      </c>
      <c r="E101" s="50" t="b">
        <v>1</v>
      </c>
      <c r="F101" s="34" t="str">
        <f t="shared" si="6"/>
        <v>MMR001CMP193.pdf</v>
      </c>
      <c r="G101" s="34" t="str">
        <f t="shared" si="7"/>
        <v>MMR001CMP193_3W.pdf</v>
      </c>
      <c r="H101" s="6"/>
    </row>
    <row r="102" spans="1:8" x14ac:dyDescent="0.25">
      <c r="A102" s="50" t="s">
        <v>0</v>
      </c>
      <c r="B102" s="50" t="s">
        <v>7</v>
      </c>
      <c r="C102" s="50" t="s">
        <v>96</v>
      </c>
      <c r="D102" s="50" t="s">
        <v>97</v>
      </c>
      <c r="E102" s="50" t="b">
        <v>1</v>
      </c>
      <c r="F102" s="34" t="str">
        <f t="shared" si="6"/>
        <v>MMR001CMP194.pdf</v>
      </c>
      <c r="G102" s="34" t="str">
        <f t="shared" si="7"/>
        <v>MMR001CMP194_3W.pdf</v>
      </c>
      <c r="H102" s="6"/>
    </row>
    <row r="103" spans="1:8" x14ac:dyDescent="0.25">
      <c r="A103" s="50" t="s">
        <v>0</v>
      </c>
      <c r="B103" s="50" t="s">
        <v>6</v>
      </c>
      <c r="C103" s="50" t="s">
        <v>230</v>
      </c>
      <c r="D103" s="50" t="s">
        <v>231</v>
      </c>
      <c r="E103" s="50" t="b">
        <v>1</v>
      </c>
      <c r="F103" s="34" t="str">
        <f t="shared" si="6"/>
        <v>MMR001CMP195.pdf</v>
      </c>
      <c r="G103" s="34" t="str">
        <f t="shared" si="7"/>
        <v>MMR001CMP195_3W.pdf</v>
      </c>
      <c r="H103" s="6"/>
    </row>
    <row r="104" spans="1:8" x14ac:dyDescent="0.25">
      <c r="A104" s="50" t="s">
        <v>0</v>
      </c>
      <c r="B104" s="50" t="s">
        <v>699</v>
      </c>
      <c r="C104" s="50" t="s">
        <v>699</v>
      </c>
      <c r="D104" s="50" t="s">
        <v>1196</v>
      </c>
      <c r="E104" s="50" t="b">
        <v>0</v>
      </c>
      <c r="F104" s="34" t="str">
        <f t="shared" si="6"/>
        <v>No Data</v>
      </c>
      <c r="G104" s="34" t="str">
        <f t="shared" si="7"/>
        <v>No Data</v>
      </c>
      <c r="H104" s="6"/>
    </row>
    <row r="105" spans="1:8" x14ac:dyDescent="0.25">
      <c r="A105" s="50" t="s">
        <v>0</v>
      </c>
      <c r="B105" s="50" t="s">
        <v>6</v>
      </c>
      <c r="C105" s="50" t="s">
        <v>445</v>
      </c>
      <c r="D105" s="50" t="s">
        <v>446</v>
      </c>
      <c r="E105" s="50" t="b">
        <v>1</v>
      </c>
      <c r="F105" s="34" t="str">
        <f t="shared" si="6"/>
        <v>MMR001CMP210.pdf</v>
      </c>
      <c r="G105" s="34" t="str">
        <f t="shared" si="7"/>
        <v>MMR001CMP210_3W.pdf</v>
      </c>
      <c r="H105" s="6"/>
    </row>
    <row r="106" spans="1:8" x14ac:dyDescent="0.25">
      <c r="A106" s="50" t="s">
        <v>0</v>
      </c>
      <c r="B106" s="50" t="s">
        <v>9</v>
      </c>
      <c r="C106" s="50" t="s">
        <v>88</v>
      </c>
      <c r="D106" s="50" t="s">
        <v>89</v>
      </c>
      <c r="E106" s="50" t="b">
        <v>1</v>
      </c>
      <c r="F106" s="34" t="str">
        <f t="shared" si="6"/>
        <v>MMR001CMP218.pdf</v>
      </c>
      <c r="G106" s="34" t="str">
        <f t="shared" si="7"/>
        <v>MMR001CMP218_3W.pdf</v>
      </c>
      <c r="H106" s="6"/>
    </row>
    <row r="107" spans="1:8" x14ac:dyDescent="0.25">
      <c r="A107" s="50" t="s">
        <v>0</v>
      </c>
      <c r="B107" s="50" t="s">
        <v>9</v>
      </c>
      <c r="C107" s="50" t="s">
        <v>173</v>
      </c>
      <c r="D107" s="50" t="s">
        <v>174</v>
      </c>
      <c r="E107" s="50" t="b">
        <v>1</v>
      </c>
      <c r="F107" s="34" t="str">
        <f t="shared" si="6"/>
        <v>MMR001CMP223.pdf</v>
      </c>
      <c r="G107" s="34" t="str">
        <f t="shared" si="7"/>
        <v>MMR001CMP223_3W.pdf</v>
      </c>
      <c r="H107" s="6"/>
    </row>
    <row r="108" spans="1:8" x14ac:dyDescent="0.25">
      <c r="A108" s="50" t="s">
        <v>0</v>
      </c>
      <c r="B108" s="50" t="s">
        <v>6</v>
      </c>
      <c r="C108" s="50" t="s">
        <v>447</v>
      </c>
      <c r="D108" s="50" t="s">
        <v>448</v>
      </c>
      <c r="E108" s="50" t="b">
        <v>1</v>
      </c>
      <c r="F108" s="34" t="str">
        <f t="shared" si="6"/>
        <v>MMR001CMP225.pdf</v>
      </c>
      <c r="G108" s="34" t="str">
        <f t="shared" si="7"/>
        <v>MMR001CMP225_3W.pdf</v>
      </c>
      <c r="H108" s="6"/>
    </row>
    <row r="109" spans="1:8" x14ac:dyDescent="0.25">
      <c r="A109" s="50" t="s">
        <v>0</v>
      </c>
      <c r="B109" s="50" t="s">
        <v>9</v>
      </c>
      <c r="C109" s="50" t="s">
        <v>1132</v>
      </c>
      <c r="D109" s="50" t="s">
        <v>1133</v>
      </c>
      <c r="E109" s="50" t="b">
        <v>0</v>
      </c>
      <c r="F109" s="34" t="str">
        <f t="shared" si="6"/>
        <v>No Data</v>
      </c>
      <c r="G109" s="34" t="str">
        <f t="shared" si="7"/>
        <v>No Data</v>
      </c>
      <c r="H109" s="6"/>
    </row>
    <row r="110" spans="1:8" x14ac:dyDescent="0.25">
      <c r="A110" s="50" t="s">
        <v>0</v>
      </c>
      <c r="B110" s="50" t="s">
        <v>9</v>
      </c>
      <c r="C110" s="50" t="s">
        <v>729</v>
      </c>
      <c r="D110" s="50" t="s">
        <v>730</v>
      </c>
      <c r="E110" s="50" t="b">
        <v>1</v>
      </c>
      <c r="F110" s="34" t="str">
        <f t="shared" si="6"/>
        <v>MMR001CMP228.pdf</v>
      </c>
      <c r="G110" s="34" t="str">
        <f t="shared" si="7"/>
        <v>MMR001CMP228_3W.pdf</v>
      </c>
      <c r="H110" s="6"/>
    </row>
    <row r="111" spans="1:8" x14ac:dyDescent="0.25">
      <c r="A111" s="50" t="s">
        <v>0</v>
      </c>
      <c r="B111" s="50" t="s">
        <v>13</v>
      </c>
      <c r="C111" s="50" t="s">
        <v>158</v>
      </c>
      <c r="D111" s="50" t="s">
        <v>159</v>
      </c>
      <c r="E111" s="50" t="b">
        <v>1</v>
      </c>
      <c r="F111" s="34" t="str">
        <f t="shared" si="6"/>
        <v>MMR001CMP229.pdf</v>
      </c>
      <c r="G111" s="34" t="str">
        <f t="shared" si="7"/>
        <v>MMR001CMP229_3W.pdf</v>
      </c>
      <c r="H111" s="6"/>
    </row>
    <row r="112" spans="1:8" x14ac:dyDescent="0.25">
      <c r="A112" s="50" t="s">
        <v>0</v>
      </c>
      <c r="B112" s="50" t="s">
        <v>9</v>
      </c>
      <c r="C112" s="50" t="s">
        <v>477</v>
      </c>
      <c r="D112" s="50" t="s">
        <v>478</v>
      </c>
      <c r="E112" s="50" t="b">
        <v>1</v>
      </c>
      <c r="F112" s="34" t="str">
        <f t="shared" si="6"/>
        <v>MMR001CMP230.pdf</v>
      </c>
      <c r="G112" s="34" t="str">
        <f t="shared" si="7"/>
        <v>MMR001CMP230_3W.pdf</v>
      </c>
      <c r="H112" s="6"/>
    </row>
    <row r="113" spans="1:8" x14ac:dyDescent="0.25">
      <c r="A113" s="50" t="s">
        <v>0</v>
      </c>
      <c r="B113" s="50" t="s">
        <v>13</v>
      </c>
      <c r="C113" s="50" t="s">
        <v>731</v>
      </c>
      <c r="D113" s="50" t="s">
        <v>732</v>
      </c>
      <c r="E113" s="50" t="b">
        <v>1</v>
      </c>
      <c r="F113" s="34" t="str">
        <f t="shared" si="6"/>
        <v>MMR001CMP231.pdf</v>
      </c>
      <c r="G113" s="34" t="str">
        <f t="shared" si="7"/>
        <v>MMR001CMP231_3W.pdf</v>
      </c>
      <c r="H113" s="6"/>
    </row>
    <row r="114" spans="1:8" x14ac:dyDescent="0.25">
      <c r="A114" s="50" t="s">
        <v>0</v>
      </c>
      <c r="B114" s="50" t="s">
        <v>624</v>
      </c>
      <c r="C114" s="50" t="s">
        <v>733</v>
      </c>
      <c r="D114" s="50" t="s">
        <v>734</v>
      </c>
      <c r="E114" s="50" t="b">
        <v>1</v>
      </c>
      <c r="F114" s="34" t="str">
        <f t="shared" si="6"/>
        <v>MMR001CMP234.pdf</v>
      </c>
      <c r="G114" s="34" t="str">
        <f t="shared" si="7"/>
        <v>MMR001CMP234_3W.pdf</v>
      </c>
      <c r="H114" s="6"/>
    </row>
    <row r="115" spans="1:8" x14ac:dyDescent="0.25">
      <c r="A115" s="50" t="s">
        <v>0</v>
      </c>
      <c r="B115" s="50" t="s">
        <v>11</v>
      </c>
      <c r="C115" s="50" t="s">
        <v>1194</v>
      </c>
      <c r="D115" s="50" t="s">
        <v>1195</v>
      </c>
      <c r="E115" s="50" t="b">
        <v>1</v>
      </c>
      <c r="F115" s="34" t="str">
        <f t="shared" si="6"/>
        <v>MMR001CMP236.pdf</v>
      </c>
      <c r="G115" s="34" t="str">
        <f t="shared" si="7"/>
        <v>MMR001CMP236_3W.pdf</v>
      </c>
      <c r="H115" s="6"/>
    </row>
    <row r="116" spans="1:8" x14ac:dyDescent="0.25">
      <c r="A116" s="50" t="s">
        <v>0</v>
      </c>
      <c r="B116" s="50" t="s">
        <v>11</v>
      </c>
      <c r="C116" s="50" t="s">
        <v>1162</v>
      </c>
      <c r="D116" s="50" t="s">
        <v>1163</v>
      </c>
      <c r="E116" s="50" t="b">
        <v>0</v>
      </c>
      <c r="F116" s="34" t="str">
        <f t="shared" si="6"/>
        <v>No Data</v>
      </c>
      <c r="G116" s="34" t="str">
        <f t="shared" si="7"/>
        <v>No Data</v>
      </c>
      <c r="H116" s="6"/>
    </row>
    <row r="117" spans="1:8" x14ac:dyDescent="0.25">
      <c r="A117" s="50" t="s">
        <v>0</v>
      </c>
      <c r="B117" s="50" t="s">
        <v>699</v>
      </c>
      <c r="C117" s="50" t="s">
        <v>1184</v>
      </c>
      <c r="D117" s="50" t="s">
        <v>1185</v>
      </c>
      <c r="E117" s="50" t="b">
        <v>0</v>
      </c>
      <c r="F117" s="34" t="str">
        <f t="shared" si="6"/>
        <v>No Data</v>
      </c>
      <c r="G117" s="34" t="str">
        <f t="shared" si="7"/>
        <v>No Data</v>
      </c>
      <c r="H117" s="6"/>
    </row>
    <row r="118" spans="1:8" x14ac:dyDescent="0.25">
      <c r="A118" s="50" t="s">
        <v>0</v>
      </c>
      <c r="B118" s="50" t="s">
        <v>699</v>
      </c>
      <c r="C118" s="50" t="s">
        <v>1190</v>
      </c>
      <c r="D118" s="50" t="s">
        <v>1191</v>
      </c>
      <c r="E118" s="50" t="b">
        <v>0</v>
      </c>
      <c r="F118" s="34" t="str">
        <f t="shared" si="6"/>
        <v>No Data</v>
      </c>
      <c r="G118" s="34" t="str">
        <f t="shared" si="7"/>
        <v>No Data</v>
      </c>
      <c r="H118" s="6"/>
    </row>
    <row r="119" spans="1:8" x14ac:dyDescent="0.25">
      <c r="A119" s="50" t="s">
        <v>3</v>
      </c>
      <c r="B119" s="50" t="s">
        <v>14</v>
      </c>
      <c r="C119" s="50" t="s">
        <v>491</v>
      </c>
      <c r="D119" s="50" t="s">
        <v>492</v>
      </c>
      <c r="E119" s="50" t="b">
        <v>1</v>
      </c>
      <c r="F119" s="34" t="str">
        <f t="shared" si="6"/>
        <v>MMR015CMP001.pdf</v>
      </c>
      <c r="G119" s="34" t="str">
        <f t="shared" si="7"/>
        <v>MMR015CMP001_3W.pdf</v>
      </c>
      <c r="H119" s="6"/>
    </row>
    <row r="120" spans="1:8" x14ac:dyDescent="0.25">
      <c r="A120" s="50" t="s">
        <v>3</v>
      </c>
      <c r="B120" s="50" t="s">
        <v>14</v>
      </c>
      <c r="C120" s="50" t="s">
        <v>179</v>
      </c>
      <c r="D120" s="50" t="s">
        <v>180</v>
      </c>
      <c r="E120" s="50" t="b">
        <v>1</v>
      </c>
      <c r="F120" s="34" t="str">
        <f t="shared" si="6"/>
        <v>MMR015CMP003.pdf</v>
      </c>
      <c r="G120" s="34" t="str">
        <f t="shared" si="7"/>
        <v>MMR015CMP003_3W.pdf</v>
      </c>
      <c r="H120" s="6"/>
    </row>
    <row r="121" spans="1:8" x14ac:dyDescent="0.25">
      <c r="A121" s="50" t="s">
        <v>3</v>
      </c>
      <c r="B121" s="50" t="s">
        <v>14</v>
      </c>
      <c r="C121" s="50" t="s">
        <v>489</v>
      </c>
      <c r="D121" s="50" t="s">
        <v>490</v>
      </c>
      <c r="E121" s="50" t="b">
        <v>1</v>
      </c>
      <c r="F121" s="34" t="str">
        <f t="shared" si="6"/>
        <v>MMR015CMP004.pdf</v>
      </c>
      <c r="G121" s="34" t="str">
        <f t="shared" si="7"/>
        <v>MMR015CMP004_3W.pdf</v>
      </c>
      <c r="H121" s="6"/>
    </row>
    <row r="122" spans="1:8" x14ac:dyDescent="0.25">
      <c r="A122" s="50" t="s">
        <v>3</v>
      </c>
      <c r="B122" s="50" t="s">
        <v>15</v>
      </c>
      <c r="C122" s="50" t="s">
        <v>507</v>
      </c>
      <c r="D122" s="50" t="s">
        <v>508</v>
      </c>
      <c r="E122" s="50" t="b">
        <v>1</v>
      </c>
      <c r="F122" s="34" t="str">
        <f t="shared" si="6"/>
        <v>MMR015CMP006.pdf</v>
      </c>
      <c r="G122" s="34" t="str">
        <f t="shared" si="7"/>
        <v>MMR015CMP006_3W.pdf</v>
      </c>
      <c r="H122" s="6"/>
    </row>
    <row r="123" spans="1:8" x14ac:dyDescent="0.25">
      <c r="A123" s="50" t="s">
        <v>3</v>
      </c>
      <c r="B123" s="50" t="s">
        <v>15</v>
      </c>
      <c r="C123" s="50" t="s">
        <v>509</v>
      </c>
      <c r="D123" s="50" t="s">
        <v>510</v>
      </c>
      <c r="E123" s="50" t="b">
        <v>1</v>
      </c>
      <c r="F123" s="34" t="str">
        <f t="shared" si="6"/>
        <v>MMR015CMP007.pdf</v>
      </c>
      <c r="G123" s="34" t="str">
        <f t="shared" si="7"/>
        <v>MMR015CMP007_3W.pdf</v>
      </c>
      <c r="H123" s="6"/>
    </row>
    <row r="124" spans="1:8" x14ac:dyDescent="0.25">
      <c r="A124" s="50" t="s">
        <v>3</v>
      </c>
      <c r="B124" s="50" t="s">
        <v>16</v>
      </c>
      <c r="C124" s="50" t="s">
        <v>519</v>
      </c>
      <c r="D124" s="50" t="s">
        <v>520</v>
      </c>
      <c r="E124" s="50" t="b">
        <v>1</v>
      </c>
      <c r="F124" s="34" t="str">
        <f t="shared" si="6"/>
        <v>MMR015CMP009.pdf</v>
      </c>
      <c r="G124" s="34" t="str">
        <f t="shared" si="7"/>
        <v>MMR015CMP009_3W.pdf</v>
      </c>
      <c r="H124" s="6"/>
    </row>
    <row r="125" spans="1:8" x14ac:dyDescent="0.25">
      <c r="A125" s="50" t="s">
        <v>3</v>
      </c>
      <c r="B125" s="50" t="s">
        <v>18</v>
      </c>
      <c r="C125" s="50" t="s">
        <v>515</v>
      </c>
      <c r="D125" s="50" t="s">
        <v>516</v>
      </c>
      <c r="E125" s="50" t="b">
        <v>1</v>
      </c>
      <c r="F125" s="34" t="str">
        <f t="shared" si="6"/>
        <v>MMR015CMP014.pdf</v>
      </c>
      <c r="G125" s="34" t="str">
        <f t="shared" si="7"/>
        <v>MMR015CMP014_3W.pdf</v>
      </c>
      <c r="H125" s="6"/>
    </row>
    <row r="126" spans="1:8" x14ac:dyDescent="0.25">
      <c r="A126" s="50" t="s">
        <v>3</v>
      </c>
      <c r="B126" s="50" t="s">
        <v>15</v>
      </c>
      <c r="C126" s="50" t="s">
        <v>497</v>
      </c>
      <c r="D126" s="50" t="s">
        <v>498</v>
      </c>
      <c r="E126" s="50" t="b">
        <v>0</v>
      </c>
      <c r="F126" s="34" t="str">
        <f t="shared" si="6"/>
        <v>No Data</v>
      </c>
      <c r="G126" s="34" t="str">
        <f t="shared" si="7"/>
        <v>No Data</v>
      </c>
      <c r="H126" s="6"/>
    </row>
    <row r="127" spans="1:8" x14ac:dyDescent="0.25">
      <c r="A127" s="50" t="s">
        <v>3</v>
      </c>
      <c r="B127" s="50" t="s">
        <v>15</v>
      </c>
      <c r="C127" s="50" t="s">
        <v>501</v>
      </c>
      <c r="D127" s="50" t="s">
        <v>502</v>
      </c>
      <c r="E127" s="50" t="b">
        <v>1</v>
      </c>
      <c r="F127" s="34" t="str">
        <f t="shared" si="6"/>
        <v>MMR015CMP016.pdf</v>
      </c>
      <c r="G127" s="34" t="str">
        <f t="shared" si="7"/>
        <v>MMR015CMP016_3W.pdf</v>
      </c>
      <c r="H127" s="6"/>
    </row>
    <row r="128" spans="1:8" x14ac:dyDescent="0.25">
      <c r="A128" s="50" t="s">
        <v>3</v>
      </c>
      <c r="B128" s="50" t="s">
        <v>15</v>
      </c>
      <c r="C128" s="50" t="s">
        <v>181</v>
      </c>
      <c r="D128" s="50" t="s">
        <v>182</v>
      </c>
      <c r="E128" s="50" t="b">
        <v>1</v>
      </c>
      <c r="F128" s="34" t="str">
        <f t="shared" si="6"/>
        <v>MMR015CMP017.pdf</v>
      </c>
      <c r="G128" s="34" t="str">
        <f t="shared" si="7"/>
        <v>MMR015CMP017_3W.pdf</v>
      </c>
      <c r="H128" s="6"/>
    </row>
    <row r="129" spans="1:8" x14ac:dyDescent="0.25">
      <c r="A129" s="50" t="s">
        <v>3</v>
      </c>
      <c r="B129" s="50" t="s">
        <v>15</v>
      </c>
      <c r="C129" s="50" t="s">
        <v>504</v>
      </c>
      <c r="D129" s="50" t="s">
        <v>505</v>
      </c>
      <c r="E129" s="50" t="b">
        <v>1</v>
      </c>
      <c r="F129" s="34" t="str">
        <f t="shared" ref="F129:F137" si="8">IF($E129=TRUE,HYPERLINK(CONCATENATE("Kachin_CampProfile_R5_GeneratedDoc\",$A129,"\",$B129,"\",$D129,".pdf"),CONCATENATE($D129,".pdf")),"No Data")</f>
        <v>MMR015CMP018.pdf</v>
      </c>
      <c r="G129" s="34" t="str">
        <f t="shared" ref="G129:G137" si="9">IF($E129=TRUE,HYPERLINK(CONCATENATE("Kachin_CampProfile_R5_GeneratedDoc\",$A129,"\",$B129,"\",$D129,"_3W.pdf"),CONCATENATE($D129,"_3W.pdf")),"No Data")</f>
        <v>MMR015CMP018_3W.pdf</v>
      </c>
      <c r="H129" s="6"/>
    </row>
    <row r="130" spans="1:8" x14ac:dyDescent="0.25">
      <c r="A130" s="50" t="s">
        <v>3</v>
      </c>
      <c r="B130" s="50" t="s">
        <v>15</v>
      </c>
      <c r="C130" s="50" t="s">
        <v>513</v>
      </c>
      <c r="D130" s="50" t="s">
        <v>514</v>
      </c>
      <c r="E130" s="50" t="b">
        <v>1</v>
      </c>
      <c r="F130" s="34" t="str">
        <f t="shared" si="8"/>
        <v>MMR015CMP020.pdf</v>
      </c>
      <c r="G130" s="34" t="str">
        <f t="shared" si="9"/>
        <v>MMR015CMP020_3W.pdf</v>
      </c>
      <c r="H130" s="6"/>
    </row>
    <row r="131" spans="1:8" x14ac:dyDescent="0.25">
      <c r="A131" s="50" t="s">
        <v>3</v>
      </c>
      <c r="B131" s="50" t="s">
        <v>16</v>
      </c>
      <c r="C131" s="50" t="s">
        <v>183</v>
      </c>
      <c r="D131" s="50" t="s">
        <v>184</v>
      </c>
      <c r="E131" s="50" t="b">
        <v>1</v>
      </c>
      <c r="F131" s="34" t="str">
        <f t="shared" si="8"/>
        <v>MMR015CMP209.pdf</v>
      </c>
      <c r="G131" s="34" t="str">
        <f t="shared" si="9"/>
        <v>MMR015CMP209_3W.pdf</v>
      </c>
      <c r="H131" s="6"/>
    </row>
    <row r="132" spans="1:8" x14ac:dyDescent="0.25">
      <c r="A132" s="50" t="s">
        <v>3</v>
      </c>
      <c r="B132" s="50" t="s">
        <v>17</v>
      </c>
      <c r="C132" s="50" t="s">
        <v>483</v>
      </c>
      <c r="D132" s="50" t="s">
        <v>484</v>
      </c>
      <c r="E132" s="50" t="b">
        <v>1</v>
      </c>
      <c r="F132" s="34" t="str">
        <f t="shared" si="8"/>
        <v>MMR015CMP213.pdf</v>
      </c>
      <c r="G132" s="34" t="str">
        <f t="shared" si="9"/>
        <v>MMR015CMP213_3W.pdf</v>
      </c>
      <c r="H132" s="6"/>
    </row>
    <row r="133" spans="1:8" x14ac:dyDescent="0.25">
      <c r="A133" s="50" t="s">
        <v>3</v>
      </c>
      <c r="B133" s="50" t="s">
        <v>14</v>
      </c>
      <c r="C133" s="50" t="s">
        <v>493</v>
      </c>
      <c r="D133" s="50" t="s">
        <v>494</v>
      </c>
      <c r="E133" s="50" t="b">
        <v>1</v>
      </c>
      <c r="F133" s="34" t="str">
        <f>IF($E133=TRUE,HYPERLINK(CONCATENATE("Kachin_CampProfile_R5_GeneratedDoc\",$A133,"\",$B133,"\",$D133,".pdf"),CONCATENATE($D133,".pdf")),"No Data")</f>
        <v>MMR015CMP214.pdf</v>
      </c>
      <c r="G133" s="34" t="str">
        <f t="shared" si="9"/>
        <v>MMR015CMP214_3W.pdf</v>
      </c>
      <c r="H133" s="6"/>
    </row>
    <row r="134" spans="1:8" x14ac:dyDescent="0.25">
      <c r="A134" s="50" t="s">
        <v>3</v>
      </c>
      <c r="B134" s="50" t="s">
        <v>14</v>
      </c>
      <c r="C134" s="50" t="s">
        <v>495</v>
      </c>
      <c r="D134" s="50" t="s">
        <v>496</v>
      </c>
      <c r="E134" s="50" t="b">
        <v>1</v>
      </c>
      <c r="F134" s="34" t="str">
        <f t="shared" si="8"/>
        <v>MMR015CMP215.pdf</v>
      </c>
      <c r="G134" s="34" t="str">
        <f t="shared" si="9"/>
        <v>MMR015CMP215_3W.pdf</v>
      </c>
      <c r="H134" s="6"/>
    </row>
    <row r="135" spans="1:8" x14ac:dyDescent="0.25">
      <c r="A135" s="50" t="s">
        <v>3</v>
      </c>
      <c r="B135" s="50" t="s">
        <v>17</v>
      </c>
      <c r="C135" s="50" t="s">
        <v>185</v>
      </c>
      <c r="D135" s="50" t="s">
        <v>186</v>
      </c>
      <c r="E135" s="50" t="b">
        <v>1</v>
      </c>
      <c r="F135" s="34" t="str">
        <f t="shared" si="8"/>
        <v>MMR015CMP216.pdf</v>
      </c>
      <c r="G135" s="34" t="str">
        <f t="shared" si="9"/>
        <v>MMR015CMP216_3W.pdf</v>
      </c>
      <c r="H135" s="6"/>
    </row>
    <row r="136" spans="1:8" x14ac:dyDescent="0.25">
      <c r="A136" s="50" t="s">
        <v>3</v>
      </c>
      <c r="B136" s="50" t="s">
        <v>15</v>
      </c>
      <c r="C136" s="50" t="s">
        <v>187</v>
      </c>
      <c r="D136" s="50" t="s">
        <v>713</v>
      </c>
      <c r="E136" s="50" t="b">
        <v>1</v>
      </c>
      <c r="F136" s="34" t="str">
        <f t="shared" si="8"/>
        <v>MMR015CMP217.pdf</v>
      </c>
      <c r="G136" s="34" t="str">
        <f t="shared" si="9"/>
        <v>MMR015CMP217_3W.pdf</v>
      </c>
      <c r="H136" s="6"/>
    </row>
    <row r="137" spans="1:8" x14ac:dyDescent="0.25">
      <c r="A137" s="50" t="s">
        <v>3</v>
      </c>
      <c r="B137" s="50" t="s">
        <v>735</v>
      </c>
      <c r="C137" s="50" t="s">
        <v>736</v>
      </c>
      <c r="D137" s="50" t="s">
        <v>737</v>
      </c>
      <c r="E137" s="50" t="b">
        <v>0</v>
      </c>
      <c r="F137" s="3" t="str">
        <f t="shared" si="8"/>
        <v>No Data</v>
      </c>
      <c r="G137" s="3" t="str">
        <f t="shared" si="9"/>
        <v>No Data</v>
      </c>
      <c r="H137" s="6"/>
    </row>
    <row r="138" spans="1:8" x14ac:dyDescent="0.25">
      <c r="A138" s="50" t="s">
        <v>3</v>
      </c>
      <c r="B138" s="50" t="s">
        <v>15</v>
      </c>
      <c r="C138" s="50" t="s">
        <v>1186</v>
      </c>
      <c r="D138" s="50" t="s">
        <v>1187</v>
      </c>
      <c r="E138" s="50" t="b">
        <v>0</v>
      </c>
      <c r="F138" s="34" t="str">
        <f>IF($E138=TRUE,HYPERLINK(CONCATENATE("Kachin_CampProfile_R5_GeneratedDoc\",$A138,"\",$B138,"\",$D138,".pdf"),CONCATENATE($D138,".pdf")),"No Data")</f>
        <v>No Data</v>
      </c>
      <c r="G138" s="34" t="str">
        <f>IF($E138=TRUE,HYPERLINK(CONCATENATE("Kachin_CampProfile_R5_GeneratedDoc\",$A138,"\",$B138,"\",$D138,"_3W.pdf"),CONCATENATE($D138,"_3W.pdf")),"No Data")</f>
        <v>No Data</v>
      </c>
      <c r="H138" s="6"/>
    </row>
    <row r="139" spans="1:8" x14ac:dyDescent="0.25">
      <c r="A139" s="50" t="s">
        <v>3</v>
      </c>
      <c r="B139" s="50" t="s">
        <v>17</v>
      </c>
      <c r="C139" s="50" t="s">
        <v>479</v>
      </c>
      <c r="D139" s="50" t="s">
        <v>480</v>
      </c>
      <c r="E139" s="50" t="b">
        <v>0</v>
      </c>
      <c r="F139" s="3" t="str">
        <f>IF($E139=TRUE,HYPERLINK(CONCATENATE("Kachin_CampProfile_R5_GeneratedDoc\",$A139,"\",$B139,"\",$D139,".pdf"),CONCATENATE($D139,".pdf")),"No Data")</f>
        <v>No Data</v>
      </c>
      <c r="G139" s="3" t="str">
        <f>IF($E139=TRUE,HYPERLINK(CONCATENATE("Kachin_CampProfile_R5_GeneratedDoc\",$A139,"\",$B139,"\",$D139,"_3W.pdf"),CONCATENATE($D139,"_3W.pdf")),"No Data")</f>
        <v>No Data</v>
      </c>
      <c r="H139" s="6"/>
    </row>
  </sheetData>
  <conditionalFormatting sqref="F59:G59 F66:G66 F68:G68 F103:G103 F108:G108 F114:G116 F138:G138 F1:G45 G140:H1048576">
    <cfRule type="containsText" dxfId="124" priority="14" operator="containsText" text="No Data">
      <formula>NOT(ISERROR(SEARCH("No Data",F1)))</formula>
    </cfRule>
  </conditionalFormatting>
  <conditionalFormatting sqref="F46:G58">
    <cfRule type="containsText" dxfId="123" priority="12" operator="containsText" text="No Data">
      <formula>NOT(ISERROR(SEARCH("No Data",F46)))</formula>
    </cfRule>
  </conditionalFormatting>
  <conditionalFormatting sqref="F60:G65">
    <cfRule type="containsText" dxfId="122" priority="11" operator="containsText" text="No Data">
      <formula>NOT(ISERROR(SEARCH("No Data",F60)))</formula>
    </cfRule>
  </conditionalFormatting>
  <conditionalFormatting sqref="F67:G67">
    <cfRule type="containsText" dxfId="121" priority="10" operator="containsText" text="No Data">
      <formula>NOT(ISERROR(SEARCH("No Data",F67)))</formula>
    </cfRule>
  </conditionalFormatting>
  <conditionalFormatting sqref="F69:G95">
    <cfRule type="containsText" dxfId="120" priority="9" operator="containsText" text="No Data">
      <formula>NOT(ISERROR(SEARCH("No Data",F69)))</formula>
    </cfRule>
  </conditionalFormatting>
  <conditionalFormatting sqref="F96:G102">
    <cfRule type="containsText" dxfId="119" priority="8" operator="containsText" text="No Data">
      <formula>NOT(ISERROR(SEARCH("No Data",F96)))</formula>
    </cfRule>
  </conditionalFormatting>
  <conditionalFormatting sqref="F104:G107">
    <cfRule type="containsText" dxfId="118" priority="7" operator="containsText" text="No Data">
      <formula>NOT(ISERROR(SEARCH("No Data",F104)))</formula>
    </cfRule>
  </conditionalFormatting>
  <conditionalFormatting sqref="F109:G113">
    <cfRule type="containsText" dxfId="117" priority="6" operator="containsText" text="No Data">
      <formula>NOT(ISERROR(SEARCH("No Data",F109)))</formula>
    </cfRule>
  </conditionalFormatting>
  <conditionalFormatting sqref="F117:G137">
    <cfRule type="containsText" dxfId="116" priority="5" operator="containsText" text="No Data">
      <formula>NOT(ISERROR(SEARCH("No Data",F117)))</formula>
    </cfRule>
  </conditionalFormatting>
  <conditionalFormatting sqref="F139:G139">
    <cfRule type="containsText" dxfId="115" priority="1" operator="containsText" text="No Data">
      <formula>NOT(ISERROR(SEARCH("No Data",F139)))</formula>
    </cfRule>
  </conditionalFormatting>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M64"/>
  <sheetViews>
    <sheetView topLeftCell="B1" zoomScale="70" zoomScaleNormal="70" workbookViewId="0">
      <selection activeCell="A30" sqref="A30:F31"/>
    </sheetView>
  </sheetViews>
  <sheetFormatPr defaultColWidth="9.140625" defaultRowHeight="15" x14ac:dyDescent="0.25"/>
  <cols>
    <col min="1" max="1" width="18.28515625" style="3" customWidth="1"/>
    <col min="2" max="2" width="16.28515625" style="3" customWidth="1"/>
    <col min="3" max="3" width="19.140625" style="3" bestFit="1" customWidth="1"/>
    <col min="4" max="4" width="13.85546875" style="3" bestFit="1" customWidth="1"/>
    <col min="5" max="5" width="11.28515625" style="3" customWidth="1"/>
    <col min="6" max="6" width="11.28515625" style="3" bestFit="1" customWidth="1"/>
    <col min="7" max="7" width="47" style="3" customWidth="1"/>
    <col min="8" max="8" width="18.28515625" style="3" customWidth="1"/>
    <col min="9" max="9" width="16.28515625" style="3" customWidth="1"/>
    <col min="10" max="10" width="17" style="3" bestFit="1" customWidth="1"/>
    <col min="11" max="12" width="11.28515625" style="3" customWidth="1"/>
    <col min="13" max="13" width="11.28515625" style="3" bestFit="1" customWidth="1"/>
    <col min="14" max="14" width="9" style="3" customWidth="1"/>
    <col min="15" max="15" width="11.28515625" style="3" bestFit="1" customWidth="1"/>
    <col min="16" max="16384" width="9.140625" style="3"/>
  </cols>
  <sheetData>
    <row r="2" spans="1:13" ht="21" x14ac:dyDescent="0.35">
      <c r="A2" s="17" t="s">
        <v>2464</v>
      </c>
      <c r="H2" s="17" t="s">
        <v>2465</v>
      </c>
    </row>
    <row r="4" spans="1:13" x14ac:dyDescent="0.25">
      <c r="A4" s="4" t="s">
        <v>30</v>
      </c>
      <c r="B4" s="4" t="s">
        <v>31</v>
      </c>
      <c r="C4"/>
      <c r="D4"/>
      <c r="H4" s="4" t="s">
        <v>30</v>
      </c>
      <c r="I4" s="4" t="s">
        <v>31</v>
      </c>
      <c r="J4"/>
      <c r="K4"/>
    </row>
    <row r="5" spans="1:13" x14ac:dyDescent="0.25">
      <c r="A5" s="4" t="s">
        <v>42</v>
      </c>
      <c r="B5" s="3" t="s">
        <v>250</v>
      </c>
      <c r="C5" s="3" t="s">
        <v>54</v>
      </c>
      <c r="D5" s="3" t="s">
        <v>29</v>
      </c>
      <c r="H5" s="4" t="s">
        <v>42</v>
      </c>
      <c r="I5" s="3" t="s">
        <v>250</v>
      </c>
      <c r="J5" s="3" t="s">
        <v>54</v>
      </c>
      <c r="K5" s="3" t="s">
        <v>29</v>
      </c>
    </row>
    <row r="6" spans="1:13" x14ac:dyDescent="0.25">
      <c r="A6" s="5" t="s">
        <v>0</v>
      </c>
      <c r="B6" s="6">
        <v>64</v>
      </c>
      <c r="C6" s="6">
        <v>47</v>
      </c>
      <c r="D6" s="6">
        <v>111</v>
      </c>
      <c r="H6" s="5" t="s">
        <v>0</v>
      </c>
      <c r="I6" s="6">
        <v>94</v>
      </c>
      <c r="J6" s="6">
        <v>17</v>
      </c>
      <c r="K6" s="6">
        <v>111</v>
      </c>
    </row>
    <row r="7" spans="1:13" x14ac:dyDescent="0.25">
      <c r="A7" s="5" t="s">
        <v>3</v>
      </c>
      <c r="B7" s="6">
        <v>12</v>
      </c>
      <c r="C7" s="6">
        <v>5</v>
      </c>
      <c r="D7" s="6">
        <v>17</v>
      </c>
      <c r="H7" s="5" t="s">
        <v>3</v>
      </c>
      <c r="I7" s="6">
        <v>17</v>
      </c>
      <c r="J7" s="6"/>
      <c r="K7" s="6">
        <v>17</v>
      </c>
    </row>
    <row r="8" spans="1:13" x14ac:dyDescent="0.25">
      <c r="A8" s="5" t="s">
        <v>29</v>
      </c>
      <c r="B8" s="6">
        <v>76</v>
      </c>
      <c r="C8" s="6">
        <v>52</v>
      </c>
      <c r="D8" s="6">
        <v>128</v>
      </c>
      <c r="H8" s="5" t="s">
        <v>29</v>
      </c>
      <c r="I8" s="6">
        <v>111</v>
      </c>
      <c r="J8" s="6">
        <v>17</v>
      </c>
      <c r="K8" s="6">
        <v>128</v>
      </c>
    </row>
    <row r="9" spans="1:13" x14ac:dyDescent="0.25">
      <c r="A9" s="29" t="s">
        <v>1111</v>
      </c>
      <c r="B9" s="29">
        <f>GETPIVOTDATA("CP_PCode",$A$4,"ChildFriendlySpace","No")/GETPIVOTDATA("CP_PCode",$A$4)</f>
        <v>0.59375</v>
      </c>
      <c r="C9" s="29">
        <f>GETPIVOTDATA("CP_PCode",$A$4,"ChildFriendlySpace","Yes")/GETPIVOTDATA("CP_PCode",$A$4)</f>
        <v>0.40625</v>
      </c>
      <c r="D9" s="29">
        <f>SUM(B9:C9)</f>
        <v>1</v>
      </c>
      <c r="H9" s="29" t="s">
        <v>1111</v>
      </c>
      <c r="I9" s="29">
        <f>GETPIVOTDATA("CP_PCode",$H$4,"YouthCentre","No")/GETPIVOTDATA("CP_PCode",$H$4)</f>
        <v>0.8671875</v>
      </c>
      <c r="J9" s="29">
        <f>GETPIVOTDATA("CP_PCode",$H$4,"YouthCentre","Yes")/GETPIVOTDATA("CP_PCode",$H$4)</f>
        <v>0.1328125</v>
      </c>
      <c r="K9" s="29">
        <f>SUM(I9:J9)</f>
        <v>1</v>
      </c>
    </row>
    <row r="11" spans="1:13" ht="21" x14ac:dyDescent="0.35">
      <c r="A11" s="17" t="s">
        <v>2460</v>
      </c>
      <c r="H11" s="17" t="s">
        <v>2466</v>
      </c>
    </row>
    <row r="13" spans="1:13" x14ac:dyDescent="0.25">
      <c r="A13" s="4" t="s">
        <v>30</v>
      </c>
      <c r="B13" s="4" t="s">
        <v>31</v>
      </c>
      <c r="C13"/>
      <c r="D13"/>
      <c r="E13"/>
      <c r="F13"/>
      <c r="H13" s="4" t="s">
        <v>30</v>
      </c>
      <c r="I13" s="4" t="s">
        <v>31</v>
      </c>
      <c r="J13"/>
      <c r="K13"/>
      <c r="L13"/>
      <c r="M13"/>
    </row>
    <row r="14" spans="1:13" x14ac:dyDescent="0.25">
      <c r="A14" s="4" t="s">
        <v>42</v>
      </c>
      <c r="B14" s="3" t="s">
        <v>2461</v>
      </c>
      <c r="C14" s="3" t="s">
        <v>2462</v>
      </c>
      <c r="D14" s="3" t="s">
        <v>2463</v>
      </c>
      <c r="E14" s="3" t="s">
        <v>32</v>
      </c>
      <c r="F14" s="3" t="s">
        <v>29</v>
      </c>
      <c r="H14" s="4" t="s">
        <v>42</v>
      </c>
      <c r="I14" s="3" t="s">
        <v>2461</v>
      </c>
      <c r="J14" s="3" t="s">
        <v>2462</v>
      </c>
      <c r="K14" s="3" t="s">
        <v>2463</v>
      </c>
      <c r="L14" s="3" t="s">
        <v>32</v>
      </c>
      <c r="M14" s="3" t="s">
        <v>29</v>
      </c>
    </row>
    <row r="15" spans="1:13" x14ac:dyDescent="0.25">
      <c r="A15" s="5" t="s">
        <v>0</v>
      </c>
      <c r="B15" s="6">
        <v>12</v>
      </c>
      <c r="C15" s="6">
        <v>14</v>
      </c>
      <c r="D15" s="6">
        <v>19</v>
      </c>
      <c r="E15" s="6">
        <v>66</v>
      </c>
      <c r="F15" s="6">
        <v>111</v>
      </c>
      <c r="H15" s="5" t="s">
        <v>0</v>
      </c>
      <c r="I15" s="6">
        <v>4</v>
      </c>
      <c r="J15" s="6">
        <v>2</v>
      </c>
      <c r="K15" s="6">
        <v>10</v>
      </c>
      <c r="L15" s="6">
        <v>95</v>
      </c>
      <c r="M15" s="6">
        <v>111</v>
      </c>
    </row>
    <row r="16" spans="1:13" x14ac:dyDescent="0.25">
      <c r="A16" s="5" t="s">
        <v>3</v>
      </c>
      <c r="B16" s="6">
        <v>1</v>
      </c>
      <c r="C16" s="6"/>
      <c r="D16" s="6">
        <v>4</v>
      </c>
      <c r="E16" s="6">
        <v>12</v>
      </c>
      <c r="F16" s="6">
        <v>17</v>
      </c>
      <c r="H16" s="5" t="s">
        <v>3</v>
      </c>
      <c r="I16" s="6"/>
      <c r="J16" s="6"/>
      <c r="K16" s="6"/>
      <c r="L16" s="6">
        <v>17</v>
      </c>
      <c r="M16" s="6">
        <v>17</v>
      </c>
    </row>
    <row r="17" spans="1:13" x14ac:dyDescent="0.25">
      <c r="A17" s="5" t="s">
        <v>29</v>
      </c>
      <c r="B17" s="6">
        <v>13</v>
      </c>
      <c r="C17" s="6">
        <v>14</v>
      </c>
      <c r="D17" s="6">
        <v>23</v>
      </c>
      <c r="E17" s="6">
        <v>78</v>
      </c>
      <c r="F17" s="6">
        <v>128</v>
      </c>
      <c r="H17" s="5" t="s">
        <v>29</v>
      </c>
      <c r="I17" s="6">
        <v>4</v>
      </c>
      <c r="J17" s="6">
        <v>2</v>
      </c>
      <c r="K17" s="6">
        <v>10</v>
      </c>
      <c r="L17" s="6">
        <v>112</v>
      </c>
      <c r="M17" s="6">
        <v>128</v>
      </c>
    </row>
    <row r="18" spans="1:13" x14ac:dyDescent="0.25">
      <c r="A18" s="29" t="s">
        <v>1111</v>
      </c>
      <c r="B18" s="29">
        <f>GETPIVOTDATA("CP_PCode",$A$13,"CFS_OpeningHour","Daily")/GETPIVOTDATA("CP_PCode",$A$13)</f>
        <v>0.1015625</v>
      </c>
      <c r="C18" s="29">
        <f>GETPIVOTDATA("CP_PCode",$A$13,"CFS_OpeningHour","2-3 days per week")/GETPIVOTDATA("CP_PCode",$A$13)</f>
        <v>0.109375</v>
      </c>
      <c r="D18" s="29">
        <f>GETPIVOTDATA("CP_PCode",$A$13,"CFS_OpeningHour","weekly")/GETPIVOTDATA("CP_PCode",$A$13)</f>
        <v>0.1796875</v>
      </c>
      <c r="E18" s="29">
        <f>GETPIVOTDATA("CP_PCode",$A$13,"CFS_OpeningHour",)/GETPIVOTDATA("CP_PCode",$A$13)</f>
        <v>0.609375</v>
      </c>
      <c r="F18" s="29">
        <f>SUM(B18:E18)</f>
        <v>1</v>
      </c>
      <c r="H18" s="29" t="s">
        <v>1111</v>
      </c>
      <c r="I18" s="29">
        <f>GETPIVOTDATA("CP_PCode",$H$13,"YC_OpeningHour","Daily")/GETPIVOTDATA("CP_PCode",$H$13)</f>
        <v>3.125E-2</v>
      </c>
      <c r="J18" s="29">
        <f>GETPIVOTDATA("CP_PCode",$H$13,"YC_OpeningHour","2-3 days per week")/GETPIVOTDATA("CP_PCode",$H$13)</f>
        <v>1.5625E-2</v>
      </c>
      <c r="K18" s="29">
        <f>GETPIVOTDATA("CP_PCode",$H$13,"YC_OpeningHour","weekly")/GETPIVOTDATA("CP_PCode",$H$13)</f>
        <v>7.8125E-2</v>
      </c>
      <c r="L18" s="29">
        <f>GETPIVOTDATA("CP_PCode",$H$13,"YC_OpeningHour",)/GETPIVOTDATA("CP_PCode",$H$13)</f>
        <v>0.875</v>
      </c>
      <c r="M18" s="29">
        <f>SUM(I18:L18)</f>
        <v>1</v>
      </c>
    </row>
    <row r="20" spans="1:13" x14ac:dyDescent="0.25">
      <c r="A20" s="148" t="s">
        <v>2467</v>
      </c>
      <c r="B20" s="148"/>
      <c r="C20" s="148"/>
      <c r="D20" s="148"/>
      <c r="E20" s="148"/>
      <c r="F20" s="148"/>
      <c r="H20" s="148" t="s">
        <v>2468</v>
      </c>
      <c r="I20" s="148"/>
      <c r="J20" s="148"/>
      <c r="K20" s="148"/>
      <c r="L20" s="148"/>
    </row>
    <row r="21" spans="1:13" ht="24.75" customHeight="1" x14ac:dyDescent="0.25">
      <c r="A21" s="148"/>
      <c r="B21" s="148"/>
      <c r="C21" s="148"/>
      <c r="D21" s="148"/>
      <c r="E21" s="148"/>
      <c r="F21" s="148"/>
      <c r="H21" s="148"/>
      <c r="I21" s="148"/>
      <c r="J21" s="148"/>
      <c r="K21" s="148"/>
      <c r="L21" s="148"/>
    </row>
    <row r="22" spans="1:13" x14ac:dyDescent="0.25">
      <c r="A22" s="4" t="s">
        <v>30</v>
      </c>
      <c r="B22" s="4" t="s">
        <v>31</v>
      </c>
      <c r="C22"/>
      <c r="D22"/>
      <c r="E22"/>
      <c r="F22"/>
      <c r="H22" s="4" t="s">
        <v>30</v>
      </c>
      <c r="I22" s="4" t="s">
        <v>31</v>
      </c>
      <c r="J22"/>
      <c r="K22"/>
      <c r="L22"/>
      <c r="M22"/>
    </row>
    <row r="23" spans="1:13" x14ac:dyDescent="0.25">
      <c r="A23" s="4" t="s">
        <v>42</v>
      </c>
      <c r="B23" s="3" t="s">
        <v>2457</v>
      </c>
      <c r="C23" s="3" t="s">
        <v>2458</v>
      </c>
      <c r="D23" s="3" t="s">
        <v>2459</v>
      </c>
      <c r="E23" s="3" t="s">
        <v>32</v>
      </c>
      <c r="F23" s="3" t="s">
        <v>29</v>
      </c>
      <c r="H23" s="4" t="s">
        <v>42</v>
      </c>
      <c r="I23" s="3" t="s">
        <v>2457</v>
      </c>
      <c r="J23" s="3" t="s">
        <v>2458</v>
      </c>
      <c r="K23" s="3" t="s">
        <v>32</v>
      </c>
      <c r="L23" s="3" t="s">
        <v>29</v>
      </c>
      <c r="M23"/>
    </row>
    <row r="24" spans="1:13" x14ac:dyDescent="0.25">
      <c r="A24" s="5" t="s">
        <v>0</v>
      </c>
      <c r="B24" s="6">
        <v>7</v>
      </c>
      <c r="C24" s="6">
        <v>33</v>
      </c>
      <c r="D24" s="6">
        <v>3</v>
      </c>
      <c r="E24" s="6">
        <v>68</v>
      </c>
      <c r="F24" s="6">
        <v>111</v>
      </c>
      <c r="H24" s="5" t="s">
        <v>0</v>
      </c>
      <c r="I24" s="6">
        <v>6</v>
      </c>
      <c r="J24" s="6">
        <v>8</v>
      </c>
      <c r="K24" s="6">
        <v>97</v>
      </c>
      <c r="L24" s="6">
        <v>111</v>
      </c>
      <c r="M24"/>
    </row>
    <row r="25" spans="1:13" x14ac:dyDescent="0.25">
      <c r="A25" s="5" t="s">
        <v>3</v>
      </c>
      <c r="B25" s="6"/>
      <c r="C25" s="6">
        <v>5</v>
      </c>
      <c r="D25" s="6"/>
      <c r="E25" s="6">
        <v>12</v>
      </c>
      <c r="F25" s="6">
        <v>17</v>
      </c>
      <c r="H25" s="5" t="s">
        <v>3</v>
      </c>
      <c r="I25" s="6"/>
      <c r="J25" s="6"/>
      <c r="K25" s="6">
        <v>17</v>
      </c>
      <c r="L25" s="6">
        <v>17</v>
      </c>
      <c r="M25"/>
    </row>
    <row r="26" spans="1:13" x14ac:dyDescent="0.25">
      <c r="A26" s="5" t="s">
        <v>29</v>
      </c>
      <c r="B26" s="6">
        <v>7</v>
      </c>
      <c r="C26" s="6">
        <v>38</v>
      </c>
      <c r="D26" s="6">
        <v>3</v>
      </c>
      <c r="E26" s="6">
        <v>80</v>
      </c>
      <c r="F26" s="6">
        <v>128</v>
      </c>
      <c r="H26" s="5" t="s">
        <v>29</v>
      </c>
      <c r="I26" s="6">
        <v>6</v>
      </c>
      <c r="J26" s="6">
        <v>8</v>
      </c>
      <c r="K26" s="6">
        <v>114</v>
      </c>
      <c r="L26" s="6">
        <v>128</v>
      </c>
      <c r="M26"/>
    </row>
    <row r="27" spans="1:13" x14ac:dyDescent="0.25">
      <c r="A27" s="29" t="s">
        <v>1111</v>
      </c>
      <c r="B27" s="29">
        <f>GETPIVOTDATA("CP_PCode",$A$22,"CFS_NoOfChildren","greater_than_10")/GETPIVOTDATA("CP_PCode",$A$22)</f>
        <v>5.46875E-2</v>
      </c>
      <c r="C27" s="29">
        <f>GETPIVOTDATA("CP_PCode",$A$22,"CFS_NoOfChildren","greater_than_20")/GETPIVOTDATA("CP_PCode",$A$22)</f>
        <v>0.296875</v>
      </c>
      <c r="D27" s="29">
        <f>GETPIVOTDATA("CP_PCode",$A$22,"CFS_NoOfChildren","less_than_10")/GETPIVOTDATA("CP_PCode",$A$22)</f>
        <v>2.34375E-2</v>
      </c>
      <c r="E27" s="29">
        <f>GETPIVOTDATA("CP_PCode",$A$22,"CFS_NoOfChildren",)/GETPIVOTDATA("CP_PCode",$A$22)</f>
        <v>0.625</v>
      </c>
      <c r="F27" s="29">
        <f>SUM(B27:E27)</f>
        <v>1</v>
      </c>
      <c r="H27" s="29" t="s">
        <v>1111</v>
      </c>
      <c r="I27" s="29">
        <f>GETPIVOTDATA("CP_PCode",$H$22,"YC_NoOfChildren","greater_than_10")/GETPIVOTDATA("CP_PCode",$H$22)</f>
        <v>4.6875E-2</v>
      </c>
      <c r="J27" s="29">
        <f>GETPIVOTDATA("CP_PCode",$H$22,"YC_NoOfChildren","greater_than_20")/GETPIVOTDATA("CP_PCode",$H$22)</f>
        <v>6.25E-2</v>
      </c>
      <c r="K27" s="29">
        <f>GETPIVOTDATA("CP_PCode",$H$22,"YC_NoOfChildren",)/GETPIVOTDATA("CP_PCode",$H$22)</f>
        <v>0.890625</v>
      </c>
      <c r="L27" s="29">
        <f>SUM(I27:K27)</f>
        <v>1</v>
      </c>
    </row>
    <row r="30" spans="1:13" ht="21" customHeight="1" x14ac:dyDescent="0.25">
      <c r="A30" s="147" t="s">
        <v>2469</v>
      </c>
      <c r="B30" s="147"/>
      <c r="C30" s="147"/>
      <c r="D30" s="147"/>
      <c r="E30" s="147"/>
      <c r="F30" s="147"/>
      <c r="H30" s="147" t="s">
        <v>2472</v>
      </c>
      <c r="I30" s="147"/>
      <c r="J30" s="147"/>
      <c r="K30" s="147"/>
      <c r="L30" s="147"/>
      <c r="M30" s="147"/>
    </row>
    <row r="31" spans="1:13" ht="15" customHeight="1" x14ac:dyDescent="0.25">
      <c r="A31" s="147"/>
      <c r="B31" s="147"/>
      <c r="C31" s="147"/>
      <c r="D31" s="147"/>
      <c r="E31" s="147"/>
      <c r="F31" s="147"/>
      <c r="H31" s="147"/>
      <c r="I31" s="147"/>
      <c r="J31" s="147"/>
      <c r="K31" s="147"/>
      <c r="L31" s="147"/>
      <c r="M31" s="147"/>
    </row>
    <row r="32" spans="1:13" x14ac:dyDescent="0.25">
      <c r="A32" s="4" t="s">
        <v>30</v>
      </c>
      <c r="B32" s="4" t="s">
        <v>31</v>
      </c>
      <c r="C32"/>
      <c r="D32"/>
      <c r="H32" s="4" t="s">
        <v>30</v>
      </c>
      <c r="I32" s="4" t="s">
        <v>31</v>
      </c>
      <c r="J32"/>
      <c r="K32"/>
    </row>
    <row r="33" spans="1:13" x14ac:dyDescent="0.25">
      <c r="A33" s="4" t="s">
        <v>42</v>
      </c>
      <c r="B33" s="3" t="s">
        <v>250</v>
      </c>
      <c r="C33" s="3" t="s">
        <v>54</v>
      </c>
      <c r="D33" s="3" t="s">
        <v>29</v>
      </c>
      <c r="H33" s="4" t="s">
        <v>42</v>
      </c>
      <c r="I33" s="3" t="s">
        <v>250</v>
      </c>
      <c r="J33" s="3" t="s">
        <v>54</v>
      </c>
      <c r="K33" s="3" t="s">
        <v>29</v>
      </c>
    </row>
    <row r="34" spans="1:13" x14ac:dyDescent="0.25">
      <c r="A34" s="5" t="s">
        <v>0</v>
      </c>
      <c r="B34" s="6">
        <v>91</v>
      </c>
      <c r="C34" s="6">
        <v>20</v>
      </c>
      <c r="D34" s="6">
        <v>111</v>
      </c>
      <c r="H34" s="5" t="s">
        <v>0</v>
      </c>
      <c r="I34" s="6">
        <v>59</v>
      </c>
      <c r="J34" s="6">
        <v>52</v>
      </c>
      <c r="K34" s="6">
        <v>111</v>
      </c>
    </row>
    <row r="35" spans="1:13" x14ac:dyDescent="0.25">
      <c r="A35" s="5" t="s">
        <v>3</v>
      </c>
      <c r="B35" s="6">
        <v>15</v>
      </c>
      <c r="C35" s="6">
        <v>2</v>
      </c>
      <c r="D35" s="6">
        <v>17</v>
      </c>
      <c r="H35" s="5" t="s">
        <v>3</v>
      </c>
      <c r="I35" s="6">
        <v>9</v>
      </c>
      <c r="J35" s="6">
        <v>8</v>
      </c>
      <c r="K35" s="6">
        <v>17</v>
      </c>
    </row>
    <row r="36" spans="1:13" x14ac:dyDescent="0.25">
      <c r="A36" s="5" t="s">
        <v>29</v>
      </c>
      <c r="B36" s="6">
        <v>106</v>
      </c>
      <c r="C36" s="6">
        <v>22</v>
      </c>
      <c r="D36" s="6">
        <v>128</v>
      </c>
      <c r="H36" s="5" t="s">
        <v>29</v>
      </c>
      <c r="I36" s="6">
        <v>68</v>
      </c>
      <c r="J36" s="6">
        <v>60</v>
      </c>
      <c r="K36" s="6">
        <v>128</v>
      </c>
    </row>
    <row r="37" spans="1:13" x14ac:dyDescent="0.25">
      <c r="A37" s="29" t="s">
        <v>1111</v>
      </c>
      <c r="B37" s="29">
        <f>GETPIVOTDATA("CP_PCode",$A$32,"WomengirlsCentre","No")/GETPIVOTDATA("CP_PCode",$A$32)</f>
        <v>0.828125</v>
      </c>
      <c r="C37" s="29">
        <f>GETPIVOTDATA("CP_PCode",$A$32,"WomengirlsCentre","Yes")/GETPIVOTDATA("CP_PCode",$A$32)</f>
        <v>0.171875</v>
      </c>
      <c r="D37" s="29">
        <f>SUM(B37:C37)</f>
        <v>1</v>
      </c>
      <c r="H37" s="29" t="s">
        <v>1111</v>
      </c>
      <c r="I37" s="29">
        <f>GETPIVOTDATA("CP_PCode",$H$32,"FTS","No")/GETPIVOTDATA("CP_PCode",$H$32)</f>
        <v>0.53125</v>
      </c>
      <c r="J37" s="29">
        <f>GETPIVOTDATA("CP_PCode",$H$32,"FTS","Yes")/GETPIVOTDATA("CP_PCode",$H$32)</f>
        <v>0.46875</v>
      </c>
      <c r="K37" s="29">
        <f>SUM(I37:J37)</f>
        <v>1</v>
      </c>
    </row>
    <row r="39" spans="1:13" ht="21" x14ac:dyDescent="0.35">
      <c r="A39" s="17" t="s">
        <v>2470</v>
      </c>
      <c r="H39" s="147" t="s">
        <v>2475</v>
      </c>
      <c r="I39" s="147"/>
      <c r="J39" s="147"/>
      <c r="K39" s="147"/>
      <c r="L39" s="147"/>
      <c r="M39" s="147"/>
    </row>
    <row r="40" spans="1:13" ht="26.25" customHeight="1" x14ac:dyDescent="0.25">
      <c r="H40" s="147"/>
      <c r="I40" s="147"/>
      <c r="J40" s="147"/>
      <c r="K40" s="147"/>
      <c r="L40" s="147"/>
      <c r="M40" s="147"/>
    </row>
    <row r="41" spans="1:13" x14ac:dyDescent="0.25">
      <c r="A41" s="4" t="s">
        <v>30</v>
      </c>
      <c r="B41" s="4" t="s">
        <v>31</v>
      </c>
      <c r="C41"/>
      <c r="D41"/>
      <c r="E41"/>
      <c r="F41"/>
      <c r="H41" s="4" t="s">
        <v>30</v>
      </c>
      <c r="I41" s="4" t="s">
        <v>31</v>
      </c>
      <c r="J41"/>
      <c r="K41"/>
    </row>
    <row r="42" spans="1:13" x14ac:dyDescent="0.25">
      <c r="A42" s="4" t="s">
        <v>42</v>
      </c>
      <c r="B42" s="3" t="s">
        <v>2461</v>
      </c>
      <c r="C42" s="3" t="s">
        <v>2462</v>
      </c>
      <c r="D42" s="3" t="s">
        <v>2471</v>
      </c>
      <c r="E42" s="3" t="s">
        <v>32</v>
      </c>
      <c r="F42" s="3" t="s">
        <v>29</v>
      </c>
      <c r="H42" s="4" t="s">
        <v>42</v>
      </c>
      <c r="I42" s="3" t="s">
        <v>250</v>
      </c>
      <c r="J42" s="3" t="s">
        <v>54</v>
      </c>
      <c r="K42" s="3" t="s">
        <v>29</v>
      </c>
    </row>
    <row r="43" spans="1:13" x14ac:dyDescent="0.25">
      <c r="A43" s="5" t="s">
        <v>0</v>
      </c>
      <c r="B43" s="6">
        <v>8</v>
      </c>
      <c r="C43" s="6">
        <v>5</v>
      </c>
      <c r="D43" s="6">
        <v>5</v>
      </c>
      <c r="E43" s="6">
        <v>93</v>
      </c>
      <c r="F43" s="6">
        <v>111</v>
      </c>
      <c r="H43" s="5" t="s">
        <v>0</v>
      </c>
      <c r="I43" s="6">
        <v>50</v>
      </c>
      <c r="J43" s="6">
        <v>61</v>
      </c>
      <c r="K43" s="6">
        <v>111</v>
      </c>
    </row>
    <row r="44" spans="1:13" x14ac:dyDescent="0.25">
      <c r="A44" s="5" t="s">
        <v>3</v>
      </c>
      <c r="B44" s="6"/>
      <c r="C44" s="6"/>
      <c r="D44" s="6">
        <v>1</v>
      </c>
      <c r="E44" s="6">
        <v>16</v>
      </c>
      <c r="F44" s="6">
        <v>17</v>
      </c>
      <c r="H44" s="5" t="s">
        <v>3</v>
      </c>
      <c r="I44" s="6">
        <v>11</v>
      </c>
      <c r="J44" s="6">
        <v>6</v>
      </c>
      <c r="K44" s="6">
        <v>17</v>
      </c>
    </row>
    <row r="45" spans="1:13" x14ac:dyDescent="0.25">
      <c r="A45" s="5" t="s">
        <v>29</v>
      </c>
      <c r="B45" s="6">
        <v>8</v>
      </c>
      <c r="C45" s="6">
        <v>5</v>
      </c>
      <c r="D45" s="6">
        <v>6</v>
      </c>
      <c r="E45" s="6">
        <v>109</v>
      </c>
      <c r="F45" s="6">
        <v>128</v>
      </c>
      <c r="H45" s="5" t="s">
        <v>29</v>
      </c>
      <c r="I45" s="6">
        <v>61</v>
      </c>
      <c r="J45" s="6">
        <v>67</v>
      </c>
      <c r="K45" s="6">
        <v>128</v>
      </c>
    </row>
    <row r="46" spans="1:13" x14ac:dyDescent="0.25">
      <c r="A46" s="29" t="s">
        <v>1111</v>
      </c>
      <c r="B46" s="29">
        <f>GETPIVOTDATA("CP_PCode",$A$41,"WG_OpeningHour","Daily")/GETPIVOTDATA("CP_PCode",$A$41)</f>
        <v>6.25E-2</v>
      </c>
      <c r="C46" s="29">
        <f>GETPIVOTDATA("CP_PCode",$A$41,"WG_OpeningHour","2-3 days per week")/GETPIVOTDATA("CP_PCode",$A$41)</f>
        <v>3.90625E-2</v>
      </c>
      <c r="D46" s="29">
        <f>GETPIVOTDATA("CP_PCode",$A$41,"WG_OpeningHour","Weekly")/GETPIVOTDATA("CP_PCode",$A$41)</f>
        <v>4.6875E-2</v>
      </c>
      <c r="E46" s="29">
        <f>GETPIVOTDATA("CP_PCode",$A$41,"WG_OpeningHour",)/GETPIVOTDATA("CP_PCode",$A$41)</f>
        <v>0.8515625</v>
      </c>
      <c r="F46" s="29">
        <f>SUM(B46:E46)</f>
        <v>1</v>
      </c>
      <c r="H46" s="29" t="s">
        <v>1111</v>
      </c>
      <c r="I46" s="29">
        <f>GETPIVOTDATA("CP_PCode",$H$41,"ReferralPathwayAvailable","No")/GETPIVOTDATA("CP_PCode",$H$41)</f>
        <v>0.4765625</v>
      </c>
      <c r="J46" s="29">
        <f>GETPIVOTDATA("CP_PCode",$H$41,"ReferralPathwayAvailable","Yes")/GETPIVOTDATA("CP_PCode",$H$41)</f>
        <v>0.5234375</v>
      </c>
      <c r="K46" s="29">
        <f>SUM(I46:J46)</f>
        <v>1</v>
      </c>
    </row>
    <row r="48" spans="1:13" ht="21" x14ac:dyDescent="0.35">
      <c r="A48" s="17"/>
      <c r="H48" s="147" t="s">
        <v>2473</v>
      </c>
      <c r="I48" s="147"/>
      <c r="J48" s="147"/>
      <c r="K48" s="147"/>
      <c r="L48" s="147"/>
      <c r="M48" s="147"/>
    </row>
    <row r="49" spans="1:13" ht="31.5" customHeight="1" x14ac:dyDescent="0.25">
      <c r="H49" s="147"/>
      <c r="I49" s="147"/>
      <c r="J49" s="147"/>
      <c r="K49" s="147"/>
      <c r="L49" s="147"/>
      <c r="M49" s="147"/>
    </row>
    <row r="50" spans="1:13" x14ac:dyDescent="0.25">
      <c r="C50"/>
      <c r="D50"/>
      <c r="E50"/>
      <c r="F50"/>
      <c r="H50" s="4" t="s">
        <v>30</v>
      </c>
      <c r="I50" s="4" t="s">
        <v>31</v>
      </c>
      <c r="J50"/>
      <c r="K50"/>
    </row>
    <row r="51" spans="1:13" x14ac:dyDescent="0.25">
      <c r="F51"/>
      <c r="H51" s="4" t="s">
        <v>42</v>
      </c>
      <c r="I51" s="3" t="s">
        <v>250</v>
      </c>
      <c r="J51" s="3" t="s">
        <v>54</v>
      </c>
      <c r="K51" s="3" t="s">
        <v>29</v>
      </c>
    </row>
    <row r="52" spans="1:13" x14ac:dyDescent="0.25">
      <c r="A52" s="5"/>
      <c r="B52" s="6"/>
      <c r="C52" s="6"/>
      <c r="D52" s="6"/>
      <c r="E52" s="6"/>
      <c r="F52"/>
      <c r="H52" s="5" t="s">
        <v>0</v>
      </c>
      <c r="I52" s="6">
        <v>60</v>
      </c>
      <c r="J52" s="6">
        <v>51</v>
      </c>
      <c r="K52" s="6">
        <v>111</v>
      </c>
    </row>
    <row r="53" spans="1:13" x14ac:dyDescent="0.25">
      <c r="A53" s="5"/>
      <c r="B53" s="6"/>
      <c r="C53" s="6"/>
      <c r="D53" s="6"/>
      <c r="E53" s="6"/>
      <c r="F53"/>
      <c r="H53" s="5" t="s">
        <v>3</v>
      </c>
      <c r="I53" s="6">
        <v>5</v>
      </c>
      <c r="J53" s="6">
        <v>12</v>
      </c>
      <c r="K53" s="6">
        <v>17</v>
      </c>
    </row>
    <row r="54" spans="1:13" x14ac:dyDescent="0.25">
      <c r="A54" s="5"/>
      <c r="B54" s="6"/>
      <c r="C54" s="6"/>
      <c r="D54" s="6"/>
      <c r="E54" s="6"/>
      <c r="F54"/>
      <c r="H54" s="5" t="s">
        <v>29</v>
      </c>
      <c r="I54" s="6">
        <v>65</v>
      </c>
      <c r="J54" s="6">
        <v>63</v>
      </c>
      <c r="K54" s="6">
        <v>128</v>
      </c>
    </row>
    <row r="55" spans="1:13" x14ac:dyDescent="0.25">
      <c r="A55" s="5"/>
      <c r="B55" s="6"/>
      <c r="C55" s="6"/>
      <c r="D55" s="6"/>
      <c r="E55" s="6"/>
      <c r="H55" s="29" t="s">
        <v>1111</v>
      </c>
      <c r="I55" s="29">
        <f>GETPIVOTDATA("CP_PCode",$H$50,"LegalServiceAvailable","No")/GETPIVOTDATA("CP_PCode",$H$50)</f>
        <v>0.5078125</v>
      </c>
      <c r="J55" s="29">
        <f>GETPIVOTDATA("CP_PCode",$H$50,"LegalServiceAvailable","Yes")/GETPIVOTDATA("CP_PCode",$H$50)</f>
        <v>0.4921875</v>
      </c>
      <c r="K55" s="29">
        <f>SUM(I55:J55)</f>
        <v>1</v>
      </c>
    </row>
    <row r="57" spans="1:13" x14ac:dyDescent="0.25">
      <c r="H57" s="147" t="s">
        <v>2474</v>
      </c>
      <c r="I57" s="147"/>
      <c r="J57" s="147"/>
      <c r="K57" s="147"/>
      <c r="L57" s="147"/>
      <c r="M57" s="147"/>
    </row>
    <row r="58" spans="1:13" ht="32.25" customHeight="1" x14ac:dyDescent="0.25">
      <c r="H58" s="147"/>
      <c r="I58" s="147"/>
      <c r="J58" s="147"/>
      <c r="K58" s="147"/>
      <c r="L58" s="147"/>
      <c r="M58" s="147"/>
    </row>
    <row r="59" spans="1:13" x14ac:dyDescent="0.25">
      <c r="H59" s="4" t="s">
        <v>30</v>
      </c>
      <c r="I59" s="4" t="s">
        <v>31</v>
      </c>
      <c r="J59"/>
      <c r="K59"/>
    </row>
    <row r="60" spans="1:13" x14ac:dyDescent="0.25">
      <c r="H60" s="4" t="s">
        <v>42</v>
      </c>
      <c r="I60" s="3" t="s">
        <v>250</v>
      </c>
      <c r="J60" s="3" t="s">
        <v>54</v>
      </c>
      <c r="K60" s="3" t="s">
        <v>29</v>
      </c>
    </row>
    <row r="61" spans="1:13" x14ac:dyDescent="0.25">
      <c r="H61" s="5" t="s">
        <v>0</v>
      </c>
      <c r="I61" s="6">
        <v>58</v>
      </c>
      <c r="J61" s="6">
        <v>53</v>
      </c>
      <c r="K61" s="6">
        <v>111</v>
      </c>
    </row>
    <row r="62" spans="1:13" x14ac:dyDescent="0.25">
      <c r="H62" s="5" t="s">
        <v>3</v>
      </c>
      <c r="I62" s="6">
        <v>8</v>
      </c>
      <c r="J62" s="6">
        <v>9</v>
      </c>
      <c r="K62" s="6">
        <v>17</v>
      </c>
    </row>
    <row r="63" spans="1:13" x14ac:dyDescent="0.25">
      <c r="H63" s="5" t="s">
        <v>29</v>
      </c>
      <c r="I63" s="6">
        <v>66</v>
      </c>
      <c r="J63" s="6">
        <v>62</v>
      </c>
      <c r="K63" s="6">
        <v>128</v>
      </c>
    </row>
    <row r="64" spans="1:13" x14ac:dyDescent="0.25">
      <c r="H64" s="29" t="s">
        <v>1111</v>
      </c>
      <c r="I64" s="29">
        <f>GETPIVOTDATA("CP_PCode",$H$59,"ElectricitySolarpanel","No")/GETPIVOTDATA("CP_PCode",$H$59)</f>
        <v>0.515625</v>
      </c>
      <c r="J64" s="29">
        <f>GETPIVOTDATA("CP_PCode",$H$59,"ElectricitySolarpanel","Yes")/GETPIVOTDATA("CP_PCode",$H$59)</f>
        <v>0.484375</v>
      </c>
      <c r="K64" s="29">
        <f>SUM(I64:J64)</f>
        <v>1</v>
      </c>
    </row>
  </sheetData>
  <mergeCells count="7">
    <mergeCell ref="H57:M58"/>
    <mergeCell ref="A20:F21"/>
    <mergeCell ref="A30:F31"/>
    <mergeCell ref="H20:L21"/>
    <mergeCell ref="H30:M31"/>
    <mergeCell ref="H39:M40"/>
    <mergeCell ref="H48:M49"/>
  </mergeCells>
  <pageMargins left="0.7" right="0.7" top="0.75" bottom="0.75" header="0.3" footer="0.3"/>
  <pageSetup orientation="portrait"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J129"/>
  <sheetViews>
    <sheetView zoomScale="85" zoomScaleNormal="85" workbookViewId="0">
      <pane xSplit="3" ySplit="1" topLeftCell="D2" activePane="bottomRight" state="frozen"/>
      <selection pane="topRight" activeCell="D1" sqref="D1"/>
      <selection pane="bottomLeft" activeCell="A2" sqref="A2"/>
      <selection pane="bottomRight" activeCell="D2" sqref="D2"/>
    </sheetView>
  </sheetViews>
  <sheetFormatPr defaultRowHeight="15" x14ac:dyDescent="0.25"/>
  <cols>
    <col min="1" max="1" width="11.42578125" bestFit="1" customWidth="1"/>
    <col min="2" max="2" width="11.85546875" bestFit="1" customWidth="1"/>
    <col min="3" max="3" width="47" bestFit="1" customWidth="1"/>
    <col min="4" max="4" width="36.5703125" bestFit="1" customWidth="1"/>
    <col min="5" max="5" width="14.28515625" bestFit="1" customWidth="1"/>
    <col min="6" max="6" width="16.140625" bestFit="1" customWidth="1"/>
    <col min="7" max="7" width="12.85546875" bestFit="1" customWidth="1"/>
    <col min="8" max="8" width="43.5703125" bestFit="1" customWidth="1"/>
    <col min="9" max="9" width="24.5703125" bestFit="1" customWidth="1"/>
    <col min="10" max="10" width="19.28515625" bestFit="1" customWidth="1"/>
    <col min="11" max="11" width="20.5703125" bestFit="1" customWidth="1"/>
    <col min="12" max="12" width="13.85546875" bestFit="1" customWidth="1"/>
    <col min="13" max="18" width="9.28515625" style="3" bestFit="1" customWidth="1"/>
    <col min="19" max="19" width="18.28515625" style="3" bestFit="1" customWidth="1"/>
    <col min="20" max="20" width="17.140625" style="3" bestFit="1" customWidth="1"/>
    <col min="21" max="21" width="19.5703125" style="3" bestFit="1" customWidth="1"/>
    <col min="22" max="22" width="17.28515625" style="3" bestFit="1" customWidth="1"/>
    <col min="23" max="24" width="14.5703125" style="3" bestFit="1" customWidth="1"/>
    <col min="25" max="30" width="40.85546875" style="3" customWidth="1"/>
    <col min="31" max="36" width="41.85546875" style="3" customWidth="1"/>
    <col min="37" max="37" width="20.42578125" bestFit="1" customWidth="1"/>
    <col min="38" max="38" width="27.85546875" bestFit="1" customWidth="1"/>
    <col min="39" max="39" width="32.28515625" bestFit="1" customWidth="1"/>
    <col min="40" max="40" width="31.28515625" bestFit="1" customWidth="1"/>
    <col min="41" max="41" width="13.7109375" bestFit="1" customWidth="1"/>
  </cols>
  <sheetData>
    <row r="1" spans="1:36" x14ac:dyDescent="0.25">
      <c r="A1" t="s">
        <v>42</v>
      </c>
      <c r="B1" t="s">
        <v>43</v>
      </c>
      <c r="C1" t="s">
        <v>44</v>
      </c>
      <c r="D1" t="s">
        <v>307</v>
      </c>
      <c r="E1" t="s">
        <v>46</v>
      </c>
      <c r="F1" t="s">
        <v>47</v>
      </c>
      <c r="G1" t="s">
        <v>48</v>
      </c>
      <c r="H1" t="s">
        <v>308</v>
      </c>
      <c r="I1" t="s">
        <v>309</v>
      </c>
      <c r="J1" t="s">
        <v>310</v>
      </c>
      <c r="K1" t="s">
        <v>311</v>
      </c>
      <c r="L1" t="s">
        <v>312</v>
      </c>
      <c r="M1" s="3" t="s">
        <v>2152</v>
      </c>
      <c r="N1" s="3" t="s">
        <v>2153</v>
      </c>
      <c r="O1" s="3" t="s">
        <v>2154</v>
      </c>
      <c r="P1" s="3" t="s">
        <v>2155</v>
      </c>
      <c r="Q1" s="3" t="s">
        <v>2156</v>
      </c>
      <c r="R1" s="3" t="s">
        <v>2157</v>
      </c>
      <c r="S1" s="3" t="s">
        <v>2158</v>
      </c>
      <c r="T1" s="3" t="s">
        <v>2159</v>
      </c>
      <c r="U1" s="3" t="s">
        <v>2160</v>
      </c>
      <c r="V1" s="3" t="s">
        <v>2161</v>
      </c>
      <c r="W1" s="3" t="s">
        <v>2162</v>
      </c>
      <c r="X1" s="3" t="s">
        <v>2163</v>
      </c>
      <c r="Y1"/>
      <c r="Z1"/>
      <c r="AA1"/>
      <c r="AB1"/>
      <c r="AC1"/>
      <c r="AD1"/>
      <c r="AE1"/>
      <c r="AF1"/>
      <c r="AG1"/>
      <c r="AH1"/>
      <c r="AI1"/>
      <c r="AJ1"/>
    </row>
    <row r="2" spans="1:36" x14ac:dyDescent="0.25">
      <c r="A2" t="s">
        <v>0</v>
      </c>
      <c r="B2" t="s">
        <v>13</v>
      </c>
      <c r="C2" t="s">
        <v>152</v>
      </c>
      <c r="D2" t="s">
        <v>153</v>
      </c>
      <c r="E2" t="s">
        <v>51</v>
      </c>
      <c r="F2" t="s">
        <v>78</v>
      </c>
      <c r="G2">
        <v>77</v>
      </c>
      <c r="H2" t="s">
        <v>153</v>
      </c>
      <c r="L2">
        <v>20</v>
      </c>
      <c r="M2" s="3" t="b">
        <v>0</v>
      </c>
      <c r="N2" s="3" t="b">
        <v>0</v>
      </c>
      <c r="O2" s="3" t="b">
        <v>1</v>
      </c>
      <c r="P2" s="3">
        <v>48</v>
      </c>
      <c r="Q2" s="3">
        <v>0</v>
      </c>
      <c r="R2" s="3">
        <v>0</v>
      </c>
      <c r="S2" s="3" t="b">
        <v>0</v>
      </c>
      <c r="T2" s="3" t="b">
        <v>0</v>
      </c>
      <c r="U2" s="3" t="b">
        <v>1</v>
      </c>
      <c r="V2" s="3">
        <v>48</v>
      </c>
      <c r="W2" s="3">
        <v>0</v>
      </c>
      <c r="X2" s="3">
        <v>0</v>
      </c>
      <c r="Y2"/>
      <c r="Z2"/>
      <c r="AA2"/>
      <c r="AB2"/>
      <c r="AC2"/>
      <c r="AD2"/>
      <c r="AE2"/>
      <c r="AF2"/>
      <c r="AG2"/>
      <c r="AH2"/>
      <c r="AI2"/>
      <c r="AJ2"/>
    </row>
    <row r="3" spans="1:36" x14ac:dyDescent="0.25">
      <c r="A3" s="3" t="s">
        <v>0</v>
      </c>
      <c r="B3" s="3" t="s">
        <v>13</v>
      </c>
      <c r="C3" s="3" t="s">
        <v>126</v>
      </c>
      <c r="D3" s="3" t="s">
        <v>127</v>
      </c>
      <c r="E3" s="3" t="s">
        <v>51</v>
      </c>
      <c r="F3" s="3" t="s">
        <v>78</v>
      </c>
      <c r="G3" s="3">
        <v>66</v>
      </c>
      <c r="H3" s="3" t="s">
        <v>127</v>
      </c>
      <c r="I3" s="3"/>
      <c r="J3" s="3"/>
      <c r="K3" s="3"/>
      <c r="L3" s="3"/>
      <c r="M3" s="3" t="b">
        <v>0</v>
      </c>
      <c r="N3" s="3" t="b">
        <v>0</v>
      </c>
      <c r="O3" s="3" t="b">
        <v>1</v>
      </c>
      <c r="P3" s="3">
        <v>0</v>
      </c>
      <c r="Q3" s="3">
        <v>12</v>
      </c>
      <c r="R3" s="3">
        <v>0</v>
      </c>
      <c r="S3" s="3" t="b">
        <v>0</v>
      </c>
      <c r="T3" s="3" t="b">
        <v>0</v>
      </c>
      <c r="U3" s="3" t="b">
        <v>1</v>
      </c>
      <c r="V3" s="3">
        <v>0</v>
      </c>
      <c r="W3" s="3">
        <v>12</v>
      </c>
      <c r="X3" s="3">
        <v>0</v>
      </c>
      <c r="Y3"/>
      <c r="Z3"/>
      <c r="AA3"/>
      <c r="AB3"/>
      <c r="AC3"/>
      <c r="AD3"/>
      <c r="AE3"/>
      <c r="AF3"/>
      <c r="AG3"/>
      <c r="AH3"/>
      <c r="AI3"/>
      <c r="AJ3"/>
    </row>
    <row r="4" spans="1:36" x14ac:dyDescent="0.25">
      <c r="A4" s="3" t="s">
        <v>0</v>
      </c>
      <c r="B4" s="3" t="s">
        <v>7</v>
      </c>
      <c r="C4" s="3" t="s">
        <v>167</v>
      </c>
      <c r="D4" s="3" t="s">
        <v>168</v>
      </c>
      <c r="E4" s="3" t="s">
        <v>51</v>
      </c>
      <c r="F4" s="3" t="s">
        <v>52</v>
      </c>
      <c r="G4" s="3">
        <v>274</v>
      </c>
      <c r="H4" s="3" t="s">
        <v>168</v>
      </c>
      <c r="I4" s="3"/>
      <c r="J4" s="3"/>
      <c r="K4" s="3"/>
      <c r="L4" s="3">
        <v>170</v>
      </c>
      <c r="M4" s="3" t="b">
        <v>0</v>
      </c>
      <c r="N4" s="3" t="b">
        <v>1</v>
      </c>
      <c r="O4" s="3" t="b">
        <v>0</v>
      </c>
      <c r="P4" s="3">
        <v>0</v>
      </c>
      <c r="Q4" s="3">
        <v>0</v>
      </c>
      <c r="R4" s="3">
        <v>0</v>
      </c>
      <c r="S4" s="3" t="b">
        <v>0</v>
      </c>
      <c r="T4" s="3" t="b">
        <v>1</v>
      </c>
      <c r="U4" s="3" t="b">
        <v>0</v>
      </c>
      <c r="V4" s="3">
        <v>0</v>
      </c>
      <c r="W4" s="3">
        <v>0</v>
      </c>
      <c r="X4" s="3">
        <v>0</v>
      </c>
      <c r="Y4"/>
      <c r="Z4"/>
      <c r="AA4"/>
      <c r="AB4"/>
      <c r="AC4"/>
      <c r="AD4"/>
      <c r="AE4"/>
      <c r="AF4"/>
      <c r="AG4"/>
      <c r="AH4"/>
      <c r="AI4"/>
      <c r="AJ4"/>
    </row>
    <row r="5" spans="1:36" x14ac:dyDescent="0.25">
      <c r="A5" s="3" t="s">
        <v>0</v>
      </c>
      <c r="B5" s="3" t="s">
        <v>13</v>
      </c>
      <c r="C5" s="3" t="s">
        <v>196</v>
      </c>
      <c r="D5" s="3" t="s">
        <v>197</v>
      </c>
      <c r="E5" s="3" t="s">
        <v>51</v>
      </c>
      <c r="F5" s="3" t="s">
        <v>52</v>
      </c>
      <c r="G5" s="3">
        <v>67</v>
      </c>
      <c r="H5" s="3" t="s">
        <v>197</v>
      </c>
      <c r="I5" s="3"/>
      <c r="J5" s="3"/>
      <c r="K5" s="3"/>
      <c r="L5" s="3">
        <v>15</v>
      </c>
      <c r="M5" s="3" t="b">
        <v>0</v>
      </c>
      <c r="N5" s="3" t="b">
        <v>0</v>
      </c>
      <c r="O5" s="3" t="b">
        <v>1</v>
      </c>
      <c r="P5" s="3">
        <v>0</v>
      </c>
      <c r="Q5" s="3">
        <v>0</v>
      </c>
      <c r="R5" s="3">
        <v>13</v>
      </c>
      <c r="S5" s="3" t="b">
        <v>0</v>
      </c>
      <c r="T5" s="3" t="b">
        <v>0</v>
      </c>
      <c r="U5" s="3" t="b">
        <v>1</v>
      </c>
      <c r="V5" s="3">
        <v>0</v>
      </c>
      <c r="W5" s="3">
        <v>0</v>
      </c>
      <c r="X5" s="3">
        <v>13</v>
      </c>
      <c r="Y5"/>
      <c r="Z5"/>
      <c r="AA5"/>
      <c r="AB5"/>
      <c r="AC5"/>
      <c r="AD5"/>
      <c r="AE5"/>
      <c r="AF5"/>
      <c r="AG5"/>
      <c r="AH5"/>
      <c r="AI5"/>
      <c r="AJ5"/>
    </row>
    <row r="6" spans="1:36" x14ac:dyDescent="0.25">
      <c r="A6" s="3" t="s">
        <v>0</v>
      </c>
      <c r="B6" s="3" t="s">
        <v>13</v>
      </c>
      <c r="C6" s="3" t="s">
        <v>202</v>
      </c>
      <c r="D6" s="3" t="s">
        <v>203</v>
      </c>
      <c r="E6" s="3" t="s">
        <v>51</v>
      </c>
      <c r="F6" s="3" t="s">
        <v>52</v>
      </c>
      <c r="G6" s="3">
        <v>14</v>
      </c>
      <c r="H6" s="3" t="s">
        <v>203</v>
      </c>
      <c r="I6" s="3"/>
      <c r="J6" s="3"/>
      <c r="K6" s="3"/>
      <c r="L6" s="3">
        <v>0</v>
      </c>
      <c r="M6" s="3" t="b">
        <v>0</v>
      </c>
      <c r="N6" s="3" t="b">
        <v>0</v>
      </c>
      <c r="O6" s="3" t="b">
        <v>1</v>
      </c>
      <c r="P6" s="3">
        <v>3</v>
      </c>
      <c r="Q6" s="3">
        <v>0</v>
      </c>
      <c r="R6" s="3">
        <v>0</v>
      </c>
      <c r="S6" s="3" t="b">
        <v>0</v>
      </c>
      <c r="T6" s="3" t="b">
        <v>0</v>
      </c>
      <c r="U6" s="3" t="b">
        <v>1</v>
      </c>
      <c r="V6" s="3">
        <v>3</v>
      </c>
      <c r="W6" s="3">
        <v>0</v>
      </c>
      <c r="X6" s="3">
        <v>0</v>
      </c>
      <c r="Y6"/>
      <c r="Z6"/>
      <c r="AA6"/>
      <c r="AB6"/>
      <c r="AC6"/>
      <c r="AD6"/>
      <c r="AE6"/>
      <c r="AF6"/>
      <c r="AG6"/>
      <c r="AH6"/>
      <c r="AI6"/>
      <c r="AJ6"/>
    </row>
    <row r="7" spans="1:36" x14ac:dyDescent="0.25">
      <c r="A7" s="3" t="s">
        <v>0</v>
      </c>
      <c r="B7" s="3" t="s">
        <v>7</v>
      </c>
      <c r="C7" s="3" t="s">
        <v>96</v>
      </c>
      <c r="D7" s="3" t="s">
        <v>97</v>
      </c>
      <c r="E7" s="3" t="s">
        <v>51</v>
      </c>
      <c r="F7" s="3" t="s">
        <v>85</v>
      </c>
      <c r="G7" s="3">
        <v>12</v>
      </c>
      <c r="H7" s="3" t="s">
        <v>97</v>
      </c>
      <c r="I7" s="3"/>
      <c r="J7" s="3"/>
      <c r="K7" s="3"/>
      <c r="L7" s="3">
        <v>42</v>
      </c>
      <c r="M7" s="3" t="b">
        <v>0</v>
      </c>
      <c r="N7" s="3" t="b">
        <v>0</v>
      </c>
      <c r="O7" s="3" t="b">
        <v>1</v>
      </c>
      <c r="P7" s="3">
        <v>0</v>
      </c>
      <c r="Q7" s="3">
        <v>0</v>
      </c>
      <c r="R7" s="3">
        <v>1</v>
      </c>
      <c r="S7" s="3" t="b">
        <v>0</v>
      </c>
      <c r="T7" s="3" t="b">
        <v>0</v>
      </c>
      <c r="U7" s="3" t="b">
        <v>1</v>
      </c>
      <c r="V7" s="3">
        <v>0</v>
      </c>
      <c r="W7" s="3">
        <v>0</v>
      </c>
      <c r="X7" s="3">
        <v>1</v>
      </c>
      <c r="Y7"/>
      <c r="Z7"/>
      <c r="AA7"/>
      <c r="AB7"/>
      <c r="AC7"/>
      <c r="AD7"/>
      <c r="AE7"/>
      <c r="AF7"/>
      <c r="AG7"/>
      <c r="AH7"/>
      <c r="AI7"/>
      <c r="AJ7"/>
    </row>
    <row r="8" spans="1:36" x14ac:dyDescent="0.25">
      <c r="A8" s="3" t="s">
        <v>0</v>
      </c>
      <c r="B8" s="3" t="s">
        <v>13</v>
      </c>
      <c r="C8" s="3" t="s">
        <v>128</v>
      </c>
      <c r="D8" s="3" t="s">
        <v>129</v>
      </c>
      <c r="E8" s="3" t="s">
        <v>51</v>
      </c>
      <c r="F8" s="3" t="s">
        <v>78</v>
      </c>
      <c r="G8" s="3">
        <v>36</v>
      </c>
      <c r="H8" s="3" t="s">
        <v>129</v>
      </c>
      <c r="I8" s="3"/>
      <c r="J8" s="3"/>
      <c r="K8" s="3"/>
      <c r="L8" s="3">
        <v>20</v>
      </c>
      <c r="M8" s="3" t="b">
        <v>0</v>
      </c>
      <c r="N8" s="3" t="b">
        <v>0</v>
      </c>
      <c r="O8" s="3" t="b">
        <v>1</v>
      </c>
      <c r="P8" s="3">
        <v>16</v>
      </c>
      <c r="Q8" s="3">
        <v>0</v>
      </c>
      <c r="R8" s="3">
        <v>0</v>
      </c>
      <c r="S8" s="3" t="b">
        <v>0</v>
      </c>
      <c r="T8" s="3" t="b">
        <v>0</v>
      </c>
      <c r="U8" s="3" t="b">
        <v>1</v>
      </c>
      <c r="V8" s="3">
        <v>16</v>
      </c>
      <c r="W8" s="3">
        <v>0</v>
      </c>
      <c r="X8" s="3">
        <v>0</v>
      </c>
      <c r="Y8"/>
      <c r="Z8"/>
      <c r="AA8"/>
      <c r="AB8"/>
      <c r="AC8"/>
      <c r="AD8"/>
      <c r="AE8"/>
      <c r="AF8"/>
      <c r="AG8"/>
      <c r="AH8"/>
      <c r="AI8"/>
      <c r="AJ8"/>
    </row>
    <row r="9" spans="1:36" x14ac:dyDescent="0.25">
      <c r="A9" s="3" t="s">
        <v>0</v>
      </c>
      <c r="B9" s="3" t="s">
        <v>5</v>
      </c>
      <c r="C9" s="3" t="s">
        <v>433</v>
      </c>
      <c r="D9" s="3" t="s">
        <v>434</v>
      </c>
      <c r="E9" s="3" t="s">
        <v>162</v>
      </c>
      <c r="F9" s="3" t="s">
        <v>78</v>
      </c>
      <c r="G9" s="3">
        <v>155</v>
      </c>
      <c r="H9" s="3" t="s">
        <v>434</v>
      </c>
      <c r="I9" s="3"/>
      <c r="J9" s="3"/>
      <c r="K9" s="3"/>
      <c r="L9" s="3">
        <v>237</v>
      </c>
      <c r="M9" s="3" t="b">
        <v>0</v>
      </c>
      <c r="N9" s="3" t="b">
        <v>0</v>
      </c>
      <c r="O9" s="3" t="b">
        <v>1</v>
      </c>
      <c r="P9" s="3">
        <v>99</v>
      </c>
      <c r="Q9" s="3">
        <v>0</v>
      </c>
      <c r="R9" s="3">
        <v>0</v>
      </c>
      <c r="S9" s="3" t="b">
        <v>0</v>
      </c>
      <c r="T9" s="3" t="b">
        <v>0</v>
      </c>
      <c r="U9" s="3" t="b">
        <v>1</v>
      </c>
      <c r="V9" s="3">
        <v>99</v>
      </c>
      <c r="W9" s="3">
        <v>0</v>
      </c>
      <c r="X9" s="3">
        <v>0</v>
      </c>
      <c r="Y9"/>
      <c r="Z9"/>
      <c r="AA9"/>
      <c r="AB9"/>
      <c r="AC9"/>
      <c r="AD9"/>
      <c r="AE9"/>
      <c r="AF9"/>
      <c r="AG9"/>
      <c r="AH9"/>
      <c r="AI9"/>
      <c r="AJ9"/>
    </row>
    <row r="10" spans="1:36" x14ac:dyDescent="0.25">
      <c r="A10" s="3" t="s">
        <v>0</v>
      </c>
      <c r="B10" s="3" t="s">
        <v>9</v>
      </c>
      <c r="C10" s="3" t="s">
        <v>165</v>
      </c>
      <c r="D10" s="3" t="s">
        <v>166</v>
      </c>
      <c r="E10" s="3" t="s">
        <v>162</v>
      </c>
      <c r="F10" s="3" t="s">
        <v>78</v>
      </c>
      <c r="G10" s="3">
        <v>245</v>
      </c>
      <c r="H10" s="3" t="s">
        <v>166</v>
      </c>
      <c r="I10" s="3"/>
      <c r="J10" s="3"/>
      <c r="K10" s="3"/>
      <c r="L10" s="3">
        <v>100</v>
      </c>
      <c r="M10" s="3" t="b">
        <v>0</v>
      </c>
      <c r="N10" s="3" t="b">
        <v>1</v>
      </c>
      <c r="O10" s="3" t="b">
        <v>0</v>
      </c>
      <c r="P10" s="3">
        <v>0</v>
      </c>
      <c r="Q10" s="3">
        <v>0</v>
      </c>
      <c r="R10" s="3">
        <v>0</v>
      </c>
      <c r="S10" s="3" t="b">
        <v>0</v>
      </c>
      <c r="T10" s="3" t="b">
        <v>1</v>
      </c>
      <c r="U10" s="3" t="b">
        <v>0</v>
      </c>
      <c r="V10" s="3">
        <v>0</v>
      </c>
      <c r="W10" s="3">
        <v>0</v>
      </c>
      <c r="X10" s="3">
        <v>0</v>
      </c>
      <c r="Y10"/>
      <c r="Z10"/>
      <c r="AA10"/>
      <c r="AB10"/>
      <c r="AC10"/>
      <c r="AD10"/>
      <c r="AE10"/>
      <c r="AF10"/>
      <c r="AG10"/>
      <c r="AH10"/>
      <c r="AI10"/>
      <c r="AJ10"/>
    </row>
    <row r="11" spans="1:36" x14ac:dyDescent="0.25">
      <c r="A11" s="3" t="s">
        <v>0</v>
      </c>
      <c r="B11" s="3" t="s">
        <v>13</v>
      </c>
      <c r="C11" s="3" t="s">
        <v>190</v>
      </c>
      <c r="D11" s="3" t="s">
        <v>191</v>
      </c>
      <c r="E11" s="3" t="s">
        <v>51</v>
      </c>
      <c r="F11" s="3" t="s">
        <v>52</v>
      </c>
      <c r="G11" s="3">
        <v>6</v>
      </c>
      <c r="H11" s="3" t="s">
        <v>191</v>
      </c>
      <c r="I11" s="3"/>
      <c r="J11" s="3"/>
      <c r="K11" s="3"/>
      <c r="L11" s="3">
        <v>4</v>
      </c>
      <c r="M11" s="3" t="b">
        <v>1</v>
      </c>
      <c r="N11" s="3" t="b">
        <v>0</v>
      </c>
      <c r="O11" s="3" t="b">
        <v>1</v>
      </c>
      <c r="P11" s="3">
        <v>0</v>
      </c>
      <c r="Q11" s="3">
        <v>0</v>
      </c>
      <c r="R11" s="3">
        <v>0</v>
      </c>
      <c r="S11" s="3" t="b">
        <v>1</v>
      </c>
      <c r="T11" s="3" t="b">
        <v>0</v>
      </c>
      <c r="U11" s="3" t="b">
        <v>1</v>
      </c>
      <c r="V11" s="3">
        <v>0</v>
      </c>
      <c r="W11" s="3">
        <v>0</v>
      </c>
      <c r="X11" s="3">
        <v>0</v>
      </c>
      <c r="Y11"/>
      <c r="Z11"/>
      <c r="AA11"/>
      <c r="AB11"/>
      <c r="AC11"/>
      <c r="AD11"/>
      <c r="AE11"/>
      <c r="AF11"/>
      <c r="AG11"/>
      <c r="AH11"/>
      <c r="AI11"/>
      <c r="AJ11"/>
    </row>
    <row r="12" spans="1:36" x14ac:dyDescent="0.25">
      <c r="A12" s="3" t="s">
        <v>0</v>
      </c>
      <c r="B12" s="3" t="s">
        <v>6</v>
      </c>
      <c r="C12" s="3" t="s">
        <v>228</v>
      </c>
      <c r="D12" s="3" t="s">
        <v>229</v>
      </c>
      <c r="E12" s="3" t="s">
        <v>51</v>
      </c>
      <c r="F12" s="3" t="s">
        <v>52</v>
      </c>
      <c r="G12" s="3">
        <v>109</v>
      </c>
      <c r="H12" s="3" t="s">
        <v>229</v>
      </c>
      <c r="I12" s="3"/>
      <c r="J12" s="3"/>
      <c r="K12" s="3"/>
      <c r="L12" s="3">
        <v>82</v>
      </c>
      <c r="M12" s="3" t="b">
        <v>0</v>
      </c>
      <c r="N12" s="3" t="b">
        <v>0</v>
      </c>
      <c r="O12" s="3" t="b">
        <v>1</v>
      </c>
      <c r="P12" s="3">
        <v>0</v>
      </c>
      <c r="Q12" s="3">
        <v>12</v>
      </c>
      <c r="R12" s="3">
        <v>4</v>
      </c>
      <c r="S12" s="3" t="b">
        <v>0</v>
      </c>
      <c r="T12" s="3" t="b">
        <v>0</v>
      </c>
      <c r="U12" s="3" t="b">
        <v>1</v>
      </c>
      <c r="V12" s="3">
        <v>0</v>
      </c>
      <c r="W12" s="3">
        <v>12</v>
      </c>
      <c r="X12" s="3">
        <v>4</v>
      </c>
      <c r="Y12"/>
      <c r="Z12"/>
      <c r="AA12"/>
      <c r="AB12"/>
      <c r="AC12"/>
      <c r="AD12"/>
      <c r="AE12"/>
      <c r="AF12"/>
      <c r="AG12"/>
      <c r="AH12"/>
      <c r="AI12"/>
      <c r="AJ12"/>
    </row>
    <row r="13" spans="1:36" x14ac:dyDescent="0.25">
      <c r="A13" s="3" t="s">
        <v>0</v>
      </c>
      <c r="B13" s="3" t="s">
        <v>13</v>
      </c>
      <c r="C13" s="3" t="s">
        <v>194</v>
      </c>
      <c r="D13" s="3" t="s">
        <v>195</v>
      </c>
      <c r="E13" s="3" t="s">
        <v>51</v>
      </c>
      <c r="F13" s="3" t="s">
        <v>52</v>
      </c>
      <c r="G13" s="3">
        <v>65</v>
      </c>
      <c r="H13" s="3" t="s">
        <v>195</v>
      </c>
      <c r="I13" s="3"/>
      <c r="J13" s="3"/>
      <c r="K13" s="3"/>
      <c r="L13" s="3">
        <v>0</v>
      </c>
      <c r="M13" s="3" t="b">
        <v>0</v>
      </c>
      <c r="N13" s="3" t="b">
        <v>0</v>
      </c>
      <c r="O13" s="3" t="b">
        <v>1</v>
      </c>
      <c r="P13" s="3">
        <v>0</v>
      </c>
      <c r="Q13" s="3">
        <v>0</v>
      </c>
      <c r="R13" s="3">
        <v>22</v>
      </c>
      <c r="S13" s="3" t="b">
        <v>0</v>
      </c>
      <c r="T13" s="3" t="b">
        <v>0</v>
      </c>
      <c r="U13" s="3" t="b">
        <v>1</v>
      </c>
      <c r="V13" s="3">
        <v>0</v>
      </c>
      <c r="W13" s="3">
        <v>0</v>
      </c>
      <c r="X13" s="3">
        <v>22</v>
      </c>
      <c r="Y13"/>
      <c r="Z13"/>
      <c r="AA13"/>
      <c r="AB13"/>
      <c r="AC13"/>
      <c r="AD13"/>
      <c r="AE13"/>
      <c r="AF13"/>
      <c r="AG13"/>
      <c r="AH13"/>
      <c r="AI13"/>
      <c r="AJ13"/>
    </row>
    <row r="14" spans="1:36" x14ac:dyDescent="0.25">
      <c r="A14" s="3" t="s">
        <v>0</v>
      </c>
      <c r="B14" s="3" t="s">
        <v>4</v>
      </c>
      <c r="C14" s="3" t="s">
        <v>110</v>
      </c>
      <c r="D14" s="3" t="s">
        <v>111</v>
      </c>
      <c r="E14" s="3" t="s">
        <v>51</v>
      </c>
      <c r="F14" s="3" t="s">
        <v>52</v>
      </c>
      <c r="G14" s="3">
        <v>6</v>
      </c>
      <c r="H14" s="3" t="s">
        <v>111</v>
      </c>
      <c r="I14" s="3"/>
      <c r="J14" s="3"/>
      <c r="K14" s="3"/>
      <c r="L14" s="3">
        <v>3</v>
      </c>
      <c r="M14" s="3" t="b">
        <v>1</v>
      </c>
      <c r="N14" s="3" t="b">
        <v>0</v>
      </c>
      <c r="O14" s="3" t="b">
        <v>0</v>
      </c>
      <c r="P14" s="3">
        <v>2</v>
      </c>
      <c r="Q14" s="3">
        <v>0</v>
      </c>
      <c r="R14" s="3">
        <v>2</v>
      </c>
      <c r="S14" s="3" t="b">
        <v>1</v>
      </c>
      <c r="T14" s="3" t="b">
        <v>0</v>
      </c>
      <c r="U14" s="3" t="b">
        <v>0</v>
      </c>
      <c r="V14" s="3">
        <v>2</v>
      </c>
      <c r="W14" s="3">
        <v>0</v>
      </c>
      <c r="X14" s="3">
        <v>2</v>
      </c>
      <c r="Y14"/>
      <c r="Z14"/>
      <c r="AA14"/>
      <c r="AB14"/>
      <c r="AC14"/>
      <c r="AD14"/>
      <c r="AE14"/>
      <c r="AF14"/>
      <c r="AG14"/>
      <c r="AH14"/>
      <c r="AI14"/>
      <c r="AJ14"/>
    </row>
    <row r="15" spans="1:36" x14ac:dyDescent="0.25">
      <c r="A15" s="3" t="s">
        <v>0</v>
      </c>
      <c r="B15" s="3" t="s">
        <v>4</v>
      </c>
      <c r="C15" s="3" t="s">
        <v>102</v>
      </c>
      <c r="D15" s="3" t="s">
        <v>103</v>
      </c>
      <c r="E15" s="3" t="s">
        <v>51</v>
      </c>
      <c r="F15" s="3" t="s">
        <v>52</v>
      </c>
      <c r="G15" s="3">
        <v>6</v>
      </c>
      <c r="H15" s="3" t="s">
        <v>103</v>
      </c>
      <c r="I15" s="3"/>
      <c r="J15" s="3"/>
      <c r="K15" s="3"/>
      <c r="L15" s="3">
        <v>6</v>
      </c>
      <c r="M15" s="3" t="b">
        <v>1</v>
      </c>
      <c r="N15" s="3" t="b">
        <v>0</v>
      </c>
      <c r="O15" s="3" t="b">
        <v>0</v>
      </c>
      <c r="P15" s="3">
        <v>1</v>
      </c>
      <c r="Q15" s="3">
        <v>0</v>
      </c>
      <c r="R15" s="3">
        <v>2</v>
      </c>
      <c r="S15" s="3" t="b">
        <v>1</v>
      </c>
      <c r="T15" s="3" t="b">
        <v>0</v>
      </c>
      <c r="U15" s="3" t="b">
        <v>0</v>
      </c>
      <c r="V15" s="3">
        <v>1</v>
      </c>
      <c r="W15" s="3">
        <v>0</v>
      </c>
      <c r="X15" s="3">
        <v>2</v>
      </c>
      <c r="Y15"/>
      <c r="Z15"/>
      <c r="AA15"/>
      <c r="AB15"/>
      <c r="AC15"/>
      <c r="AD15"/>
      <c r="AE15"/>
      <c r="AF15"/>
      <c r="AG15"/>
      <c r="AH15"/>
      <c r="AI15"/>
      <c r="AJ15"/>
    </row>
    <row r="16" spans="1:36" x14ac:dyDescent="0.25">
      <c r="A16" s="3" t="s">
        <v>0</v>
      </c>
      <c r="B16" s="3" t="s">
        <v>4</v>
      </c>
      <c r="C16" s="3" t="s">
        <v>104</v>
      </c>
      <c r="D16" s="3" t="s">
        <v>105</v>
      </c>
      <c r="E16" s="3" t="s">
        <v>51</v>
      </c>
      <c r="F16" s="3" t="s">
        <v>52</v>
      </c>
      <c r="G16" s="3">
        <v>50</v>
      </c>
      <c r="H16" s="3" t="s">
        <v>105</v>
      </c>
      <c r="I16" s="3"/>
      <c r="J16" s="3"/>
      <c r="K16" s="3"/>
      <c r="L16" s="3">
        <v>3</v>
      </c>
      <c r="M16" s="3" t="b">
        <v>1</v>
      </c>
      <c r="N16" s="3" t="b">
        <v>0</v>
      </c>
      <c r="O16" s="3" t="b">
        <v>0</v>
      </c>
      <c r="P16" s="3">
        <v>5</v>
      </c>
      <c r="Q16" s="3">
        <v>0</v>
      </c>
      <c r="R16" s="3">
        <v>5</v>
      </c>
      <c r="S16" s="3" t="b">
        <v>1</v>
      </c>
      <c r="T16" s="3" t="b">
        <v>0</v>
      </c>
      <c r="U16" s="3" t="b">
        <v>0</v>
      </c>
      <c r="V16" s="3">
        <v>5</v>
      </c>
      <c r="W16" s="3">
        <v>0</v>
      </c>
      <c r="X16" s="3">
        <v>5</v>
      </c>
      <c r="Y16"/>
      <c r="Z16"/>
      <c r="AA16"/>
      <c r="AB16"/>
      <c r="AC16"/>
      <c r="AD16"/>
      <c r="AE16"/>
      <c r="AF16"/>
      <c r="AG16"/>
      <c r="AH16"/>
      <c r="AI16"/>
      <c r="AJ16"/>
    </row>
    <row r="17" spans="1:36" x14ac:dyDescent="0.25">
      <c r="A17" s="3" t="s">
        <v>0</v>
      </c>
      <c r="B17" s="3" t="s">
        <v>8</v>
      </c>
      <c r="C17" s="3" t="s">
        <v>461</v>
      </c>
      <c r="D17" s="3" t="s">
        <v>462</v>
      </c>
      <c r="E17" s="3" t="s">
        <v>162</v>
      </c>
      <c r="F17" s="3" t="s">
        <v>78</v>
      </c>
      <c r="G17" s="3">
        <v>116</v>
      </c>
      <c r="H17" s="3" t="s">
        <v>462</v>
      </c>
      <c r="I17" s="3"/>
      <c r="J17" s="3"/>
      <c r="K17" s="3"/>
      <c r="L17" s="3">
        <v>123</v>
      </c>
      <c r="M17" s="3" t="b">
        <v>0</v>
      </c>
      <c r="N17" s="3" t="b">
        <v>0</v>
      </c>
      <c r="O17" s="3" t="b">
        <v>1</v>
      </c>
      <c r="P17" s="3">
        <v>1</v>
      </c>
      <c r="Q17" s="3">
        <v>33</v>
      </c>
      <c r="R17" s="3">
        <v>0</v>
      </c>
      <c r="S17" s="3" t="b">
        <v>0</v>
      </c>
      <c r="T17" s="3" t="b">
        <v>0</v>
      </c>
      <c r="U17" s="3" t="b">
        <v>1</v>
      </c>
      <c r="V17" s="3">
        <v>1</v>
      </c>
      <c r="W17" s="3">
        <v>33</v>
      </c>
      <c r="X17" s="3">
        <v>0</v>
      </c>
      <c r="Y17"/>
      <c r="Z17"/>
      <c r="AA17"/>
      <c r="AB17"/>
      <c r="AC17"/>
      <c r="AD17"/>
      <c r="AE17"/>
      <c r="AF17"/>
      <c r="AG17"/>
      <c r="AH17"/>
      <c r="AI17"/>
      <c r="AJ17"/>
    </row>
    <row r="18" spans="1:36" x14ac:dyDescent="0.25">
      <c r="A18" s="3" t="s">
        <v>0</v>
      </c>
      <c r="B18" s="3" t="s">
        <v>5</v>
      </c>
      <c r="C18" s="3" t="s">
        <v>220</v>
      </c>
      <c r="D18" s="3" t="s">
        <v>221</v>
      </c>
      <c r="E18" s="3" t="s">
        <v>51</v>
      </c>
      <c r="F18" s="3" t="s">
        <v>78</v>
      </c>
      <c r="G18" s="3">
        <v>99</v>
      </c>
      <c r="H18" s="3" t="s">
        <v>221</v>
      </c>
      <c r="I18" s="3"/>
      <c r="J18" s="3"/>
      <c r="K18" s="3"/>
      <c r="L18" s="3">
        <v>105</v>
      </c>
      <c r="M18" s="3" t="b">
        <v>0</v>
      </c>
      <c r="N18" s="3" t="b">
        <v>0</v>
      </c>
      <c r="O18" s="3" t="b">
        <v>1</v>
      </c>
      <c r="P18" s="3">
        <v>0</v>
      </c>
      <c r="Q18" s="3">
        <v>0</v>
      </c>
      <c r="R18" s="3">
        <v>0</v>
      </c>
      <c r="S18" s="3" t="b">
        <v>0</v>
      </c>
      <c r="T18" s="3" t="b">
        <v>0</v>
      </c>
      <c r="U18" s="3" t="b">
        <v>1</v>
      </c>
      <c r="V18" s="3">
        <v>0</v>
      </c>
      <c r="W18" s="3">
        <v>0</v>
      </c>
      <c r="X18" s="3">
        <v>0</v>
      </c>
      <c r="Y18"/>
      <c r="Z18"/>
      <c r="AA18"/>
      <c r="AB18"/>
      <c r="AC18"/>
      <c r="AD18"/>
      <c r="AE18"/>
      <c r="AF18"/>
      <c r="AG18"/>
      <c r="AH18"/>
      <c r="AI18"/>
      <c r="AJ18"/>
    </row>
    <row r="19" spans="1:36" x14ac:dyDescent="0.25">
      <c r="A19" s="3" t="s">
        <v>0</v>
      </c>
      <c r="B19" s="3" t="s">
        <v>5</v>
      </c>
      <c r="C19" s="3" t="s">
        <v>535</v>
      </c>
      <c r="D19" s="3" t="s">
        <v>536</v>
      </c>
      <c r="E19" s="3" t="s">
        <v>162</v>
      </c>
      <c r="F19" s="3" t="s">
        <v>1968</v>
      </c>
      <c r="G19" s="3">
        <v>136</v>
      </c>
      <c r="H19" s="3" t="s">
        <v>536</v>
      </c>
      <c r="I19" s="3"/>
      <c r="J19" s="3"/>
      <c r="K19" s="3"/>
      <c r="L19" s="3">
        <v>100</v>
      </c>
      <c r="M19" s="3" t="b">
        <v>0</v>
      </c>
      <c r="N19" s="3" t="b">
        <v>0</v>
      </c>
      <c r="O19" s="3" t="b">
        <v>1</v>
      </c>
      <c r="P19" s="3">
        <v>0</v>
      </c>
      <c r="Q19" s="3">
        <v>6</v>
      </c>
      <c r="R19" s="3">
        <v>0</v>
      </c>
      <c r="S19" s="3" t="b">
        <v>0</v>
      </c>
      <c r="T19" s="3" t="b">
        <v>0</v>
      </c>
      <c r="U19" s="3" t="b">
        <v>1</v>
      </c>
      <c r="V19" s="3">
        <v>0</v>
      </c>
      <c r="W19" s="3">
        <v>6</v>
      </c>
      <c r="X19" s="3">
        <v>0</v>
      </c>
      <c r="Y19"/>
      <c r="Z19"/>
      <c r="AA19"/>
      <c r="AB19"/>
      <c r="AC19"/>
      <c r="AD19"/>
      <c r="AE19"/>
      <c r="AF19"/>
      <c r="AG19"/>
      <c r="AH19"/>
      <c r="AI19"/>
      <c r="AJ19"/>
    </row>
    <row r="20" spans="1:36" x14ac:dyDescent="0.25">
      <c r="A20" s="3" t="s">
        <v>0</v>
      </c>
      <c r="B20" s="3" t="s">
        <v>13</v>
      </c>
      <c r="C20" s="3" t="s">
        <v>148</v>
      </c>
      <c r="D20" s="3" t="s">
        <v>149</v>
      </c>
      <c r="E20" s="3" t="s">
        <v>51</v>
      </c>
      <c r="F20" s="3" t="s">
        <v>85</v>
      </c>
      <c r="G20" s="3">
        <v>14</v>
      </c>
      <c r="H20" s="3" t="s">
        <v>149</v>
      </c>
      <c r="I20" s="3"/>
      <c r="J20" s="3"/>
      <c r="K20" s="3"/>
      <c r="L20" s="3"/>
      <c r="M20" s="3" t="b">
        <v>0</v>
      </c>
      <c r="N20" s="3" t="b">
        <v>0</v>
      </c>
      <c r="O20" s="3" t="b">
        <v>1</v>
      </c>
      <c r="P20" s="3">
        <v>0</v>
      </c>
      <c r="Q20" s="3">
        <v>0</v>
      </c>
      <c r="R20" s="3">
        <v>6</v>
      </c>
      <c r="S20" s="3" t="b">
        <v>0</v>
      </c>
      <c r="T20" s="3" t="b">
        <v>0</v>
      </c>
      <c r="U20" s="3" t="b">
        <v>1</v>
      </c>
      <c r="V20" s="3">
        <v>0</v>
      </c>
      <c r="W20" s="3">
        <v>0</v>
      </c>
      <c r="X20" s="3">
        <v>6</v>
      </c>
      <c r="Y20"/>
      <c r="Z20"/>
      <c r="AA20"/>
      <c r="AB20"/>
      <c r="AC20"/>
      <c r="AD20"/>
      <c r="AE20"/>
      <c r="AF20"/>
      <c r="AG20"/>
      <c r="AH20"/>
      <c r="AI20"/>
      <c r="AJ20"/>
    </row>
    <row r="21" spans="1:36" x14ac:dyDescent="0.25">
      <c r="A21" s="3" t="s">
        <v>0</v>
      </c>
      <c r="B21" s="3" t="s">
        <v>13</v>
      </c>
      <c r="C21" s="3" t="s">
        <v>132</v>
      </c>
      <c r="D21" s="3" t="s">
        <v>133</v>
      </c>
      <c r="E21" s="3" t="s">
        <v>51</v>
      </c>
      <c r="F21" s="3" t="s">
        <v>52</v>
      </c>
      <c r="G21" s="3">
        <v>13</v>
      </c>
      <c r="H21" s="3" t="s">
        <v>133</v>
      </c>
      <c r="I21" s="3"/>
      <c r="J21" s="3"/>
      <c r="K21" s="3"/>
      <c r="L21" s="3">
        <v>5</v>
      </c>
      <c r="M21" s="3" t="b">
        <v>0</v>
      </c>
      <c r="N21" s="3" t="b">
        <v>0</v>
      </c>
      <c r="O21" s="3" t="b">
        <v>1</v>
      </c>
      <c r="P21" s="3">
        <v>0</v>
      </c>
      <c r="Q21" s="3">
        <v>0</v>
      </c>
      <c r="R21" s="3">
        <v>0</v>
      </c>
      <c r="S21" s="3" t="b">
        <v>0</v>
      </c>
      <c r="T21" s="3" t="b">
        <v>0</v>
      </c>
      <c r="U21" s="3" t="b">
        <v>1</v>
      </c>
      <c r="V21" s="3">
        <v>0</v>
      </c>
      <c r="W21" s="3">
        <v>0</v>
      </c>
      <c r="X21" s="3">
        <v>0</v>
      </c>
      <c r="Y21"/>
      <c r="Z21"/>
      <c r="AA21"/>
      <c r="AB21"/>
      <c r="AC21"/>
      <c r="AD21"/>
      <c r="AE21"/>
      <c r="AF21"/>
      <c r="AG21"/>
      <c r="AH21"/>
      <c r="AI21"/>
      <c r="AJ21"/>
    </row>
    <row r="22" spans="1:36" x14ac:dyDescent="0.25">
      <c r="A22" s="3" t="s">
        <v>0</v>
      </c>
      <c r="B22" s="3" t="s">
        <v>13</v>
      </c>
      <c r="C22" s="3" t="s">
        <v>158</v>
      </c>
      <c r="D22" s="3" t="s">
        <v>159</v>
      </c>
      <c r="E22" s="3" t="s">
        <v>51</v>
      </c>
      <c r="F22" s="3" t="s">
        <v>78</v>
      </c>
      <c r="G22" s="3">
        <v>116</v>
      </c>
      <c r="H22" s="3" t="s">
        <v>159</v>
      </c>
      <c r="I22" s="3"/>
      <c r="J22" s="3"/>
      <c r="K22" s="3"/>
      <c r="L22" s="3"/>
      <c r="M22" s="3" t="b">
        <v>0</v>
      </c>
      <c r="N22" s="3" t="b">
        <v>0</v>
      </c>
      <c r="O22" s="3" t="b">
        <v>1</v>
      </c>
      <c r="P22" s="3">
        <v>49</v>
      </c>
      <c r="Q22" s="3">
        <v>0</v>
      </c>
      <c r="R22" s="3">
        <v>0</v>
      </c>
      <c r="S22" s="3" t="b">
        <v>0</v>
      </c>
      <c r="T22" s="3" t="b">
        <v>0</v>
      </c>
      <c r="U22" s="3" t="b">
        <v>1</v>
      </c>
      <c r="V22" s="3">
        <v>49</v>
      </c>
      <c r="W22" s="3">
        <v>0</v>
      </c>
      <c r="X22" s="3">
        <v>0</v>
      </c>
      <c r="Y22"/>
      <c r="Z22"/>
      <c r="AA22"/>
      <c r="AB22"/>
      <c r="AC22"/>
      <c r="AD22"/>
      <c r="AE22"/>
      <c r="AF22"/>
      <c r="AG22"/>
      <c r="AH22"/>
      <c r="AI22"/>
      <c r="AJ22"/>
    </row>
    <row r="23" spans="1:36" x14ac:dyDescent="0.25">
      <c r="A23" s="3" t="s">
        <v>0</v>
      </c>
      <c r="B23" s="3" t="s">
        <v>6</v>
      </c>
      <c r="C23" s="3" t="s">
        <v>527</v>
      </c>
      <c r="D23" s="3" t="s">
        <v>528</v>
      </c>
      <c r="E23" s="3" t="s">
        <v>162</v>
      </c>
      <c r="F23" s="3" t="s">
        <v>1968</v>
      </c>
      <c r="G23" s="3">
        <v>154</v>
      </c>
      <c r="H23" s="3" t="s">
        <v>528</v>
      </c>
      <c r="I23" s="3"/>
      <c r="J23" s="3"/>
      <c r="K23" s="3"/>
      <c r="L23" s="3"/>
      <c r="M23" s="3" t="b">
        <v>0</v>
      </c>
      <c r="N23" s="3" t="b">
        <v>0</v>
      </c>
      <c r="O23" s="3" t="b">
        <v>1</v>
      </c>
      <c r="P23" s="3">
        <v>0</v>
      </c>
      <c r="Q23" s="3">
        <v>0</v>
      </c>
      <c r="R23" s="3">
        <v>0</v>
      </c>
      <c r="S23" s="3" t="b">
        <v>0</v>
      </c>
      <c r="T23" s="3" t="b">
        <v>0</v>
      </c>
      <c r="U23" s="3" t="b">
        <v>1</v>
      </c>
      <c r="V23" s="3">
        <v>0</v>
      </c>
      <c r="W23" s="3">
        <v>0</v>
      </c>
      <c r="X23" s="3">
        <v>0</v>
      </c>
      <c r="Y23"/>
      <c r="Z23"/>
      <c r="AA23"/>
      <c r="AB23"/>
      <c r="AC23"/>
      <c r="AD23"/>
      <c r="AE23"/>
      <c r="AF23"/>
      <c r="AG23"/>
      <c r="AH23"/>
      <c r="AI23"/>
      <c r="AJ23"/>
    </row>
    <row r="24" spans="1:36" x14ac:dyDescent="0.25">
      <c r="A24" s="3" t="s">
        <v>0</v>
      </c>
      <c r="B24" s="3" t="s">
        <v>8</v>
      </c>
      <c r="C24" s="3" t="s">
        <v>465</v>
      </c>
      <c r="D24" s="3" t="s">
        <v>466</v>
      </c>
      <c r="E24" s="3" t="s">
        <v>162</v>
      </c>
      <c r="F24" s="3" t="s">
        <v>78</v>
      </c>
      <c r="G24" s="3">
        <v>662</v>
      </c>
      <c r="H24" s="3" t="s">
        <v>466</v>
      </c>
      <c r="I24" s="3"/>
      <c r="J24" s="3"/>
      <c r="K24" s="3"/>
      <c r="L24" s="3">
        <v>338</v>
      </c>
      <c r="M24" s="3" t="b">
        <v>0</v>
      </c>
      <c r="N24" s="3" t="b">
        <v>0</v>
      </c>
      <c r="O24" s="3" t="b">
        <v>1</v>
      </c>
      <c r="P24" s="3">
        <v>6</v>
      </c>
      <c r="Q24" s="3">
        <v>169</v>
      </c>
      <c r="R24" s="3">
        <v>89</v>
      </c>
      <c r="S24" s="3" t="b">
        <v>0</v>
      </c>
      <c r="T24" s="3" t="b">
        <v>0</v>
      </c>
      <c r="U24" s="3" t="b">
        <v>1</v>
      </c>
      <c r="V24" s="3">
        <v>6</v>
      </c>
      <c r="W24" s="3">
        <v>169</v>
      </c>
      <c r="X24" s="3">
        <v>89</v>
      </c>
      <c r="Y24"/>
      <c r="Z24"/>
      <c r="AA24"/>
      <c r="AB24"/>
      <c r="AC24"/>
      <c r="AD24"/>
      <c r="AE24"/>
      <c r="AF24"/>
      <c r="AG24"/>
      <c r="AH24"/>
      <c r="AI24"/>
      <c r="AJ24"/>
    </row>
    <row r="25" spans="1:36" x14ac:dyDescent="0.25">
      <c r="A25" s="3" t="s">
        <v>0</v>
      </c>
      <c r="B25" s="3" t="s">
        <v>7</v>
      </c>
      <c r="C25" s="3" t="s">
        <v>63</v>
      </c>
      <c r="D25" s="3" t="s">
        <v>64</v>
      </c>
      <c r="E25" s="3" t="s">
        <v>51</v>
      </c>
      <c r="F25" s="3" t="s">
        <v>52</v>
      </c>
      <c r="G25" s="3">
        <v>43</v>
      </c>
      <c r="H25" s="3" t="s">
        <v>64</v>
      </c>
      <c r="I25" s="3"/>
      <c r="J25" s="3"/>
      <c r="K25" s="3"/>
      <c r="L25" s="3">
        <v>38</v>
      </c>
      <c r="M25" s="3" t="b">
        <v>1</v>
      </c>
      <c r="N25" s="3" t="b">
        <v>0</v>
      </c>
      <c r="O25" s="3" t="b">
        <v>1</v>
      </c>
      <c r="P25" s="3">
        <v>0</v>
      </c>
      <c r="Q25" s="3">
        <v>0</v>
      </c>
      <c r="R25" s="3">
        <v>0</v>
      </c>
      <c r="S25" s="3" t="b">
        <v>1</v>
      </c>
      <c r="T25" s="3" t="b">
        <v>0</v>
      </c>
      <c r="U25" s="3" t="b">
        <v>1</v>
      </c>
      <c r="V25" s="3">
        <v>0</v>
      </c>
      <c r="W25" s="3">
        <v>0</v>
      </c>
      <c r="X25" s="3">
        <v>0</v>
      </c>
      <c r="Y25"/>
      <c r="Z25"/>
      <c r="AA25"/>
      <c r="AB25"/>
      <c r="AC25"/>
      <c r="AD25"/>
      <c r="AE25"/>
      <c r="AF25"/>
      <c r="AG25"/>
      <c r="AH25"/>
      <c r="AI25"/>
      <c r="AJ25"/>
    </row>
    <row r="26" spans="1:36" x14ac:dyDescent="0.25">
      <c r="A26" s="3" t="s">
        <v>0</v>
      </c>
      <c r="B26" s="3" t="s">
        <v>4</v>
      </c>
      <c r="C26" s="3" t="s">
        <v>120</v>
      </c>
      <c r="D26" s="3" t="s">
        <v>121</v>
      </c>
      <c r="E26" s="3" t="s">
        <v>51</v>
      </c>
      <c r="F26" s="3" t="s">
        <v>52</v>
      </c>
      <c r="G26" s="3">
        <v>203</v>
      </c>
      <c r="H26" s="3" t="s">
        <v>121</v>
      </c>
      <c r="I26" s="3"/>
      <c r="J26" s="3"/>
      <c r="K26" s="3"/>
      <c r="L26" s="3">
        <v>150</v>
      </c>
      <c r="M26" s="3" t="b">
        <v>0</v>
      </c>
      <c r="N26" s="3" t="b">
        <v>0</v>
      </c>
      <c r="O26" s="3" t="b">
        <v>0</v>
      </c>
      <c r="P26" s="3">
        <v>0</v>
      </c>
      <c r="Q26" s="3">
        <v>0</v>
      </c>
      <c r="R26" s="3">
        <v>0</v>
      </c>
      <c r="S26" s="3" t="b">
        <v>0</v>
      </c>
      <c r="T26" s="3" t="b">
        <v>0</v>
      </c>
      <c r="U26" s="3" t="b">
        <v>0</v>
      </c>
      <c r="V26" s="3">
        <v>0</v>
      </c>
      <c r="W26" s="3">
        <v>0</v>
      </c>
      <c r="X26" s="3">
        <v>0</v>
      </c>
      <c r="Y26"/>
      <c r="Z26"/>
      <c r="AA26"/>
      <c r="AB26"/>
      <c r="AC26"/>
      <c r="AD26"/>
      <c r="AE26"/>
      <c r="AF26"/>
      <c r="AG26"/>
      <c r="AH26"/>
      <c r="AI26"/>
      <c r="AJ26"/>
    </row>
    <row r="27" spans="1:36" x14ac:dyDescent="0.25">
      <c r="A27" s="3" t="s">
        <v>0</v>
      </c>
      <c r="B27" s="3" t="s">
        <v>4</v>
      </c>
      <c r="C27" s="3" t="s">
        <v>422</v>
      </c>
      <c r="D27" s="3" t="s">
        <v>423</v>
      </c>
      <c r="E27" s="3" t="s">
        <v>51</v>
      </c>
      <c r="F27" s="3" t="s">
        <v>52</v>
      </c>
      <c r="G27" s="3">
        <v>105</v>
      </c>
      <c r="H27" s="3" t="s">
        <v>423</v>
      </c>
      <c r="I27" s="3"/>
      <c r="J27" s="3"/>
      <c r="K27" s="3"/>
      <c r="L27" s="3">
        <v>80</v>
      </c>
      <c r="M27" s="3" t="b">
        <v>0</v>
      </c>
      <c r="N27" s="3" t="b">
        <v>0</v>
      </c>
      <c r="O27" s="3" t="b">
        <v>1</v>
      </c>
      <c r="P27" s="3">
        <v>20</v>
      </c>
      <c r="Q27" s="3">
        <v>0</v>
      </c>
      <c r="R27" s="3">
        <v>0</v>
      </c>
      <c r="S27" s="3" t="b">
        <v>0</v>
      </c>
      <c r="T27" s="3" t="b">
        <v>0</v>
      </c>
      <c r="U27" s="3" t="b">
        <v>1</v>
      </c>
      <c r="V27" s="3">
        <v>20</v>
      </c>
      <c r="W27" s="3">
        <v>0</v>
      </c>
      <c r="X27" s="3">
        <v>0</v>
      </c>
      <c r="Y27"/>
      <c r="Z27"/>
      <c r="AA27"/>
      <c r="AB27"/>
      <c r="AC27"/>
      <c r="AD27"/>
      <c r="AE27"/>
      <c r="AF27"/>
      <c r="AG27"/>
      <c r="AH27"/>
      <c r="AI27"/>
      <c r="AJ27"/>
    </row>
    <row r="28" spans="1:36" x14ac:dyDescent="0.25">
      <c r="A28" s="3" t="s">
        <v>0</v>
      </c>
      <c r="B28" s="3" t="s">
        <v>8</v>
      </c>
      <c r="C28" s="3" t="s">
        <v>469</v>
      </c>
      <c r="D28" s="3" t="s">
        <v>470</v>
      </c>
      <c r="E28" s="3" t="s">
        <v>162</v>
      </c>
      <c r="F28" s="3" t="s">
        <v>78</v>
      </c>
      <c r="G28" s="3">
        <v>1695</v>
      </c>
      <c r="H28" s="3" t="s">
        <v>470</v>
      </c>
      <c r="I28" s="3"/>
      <c r="J28" s="3"/>
      <c r="K28" s="3"/>
      <c r="L28" s="3">
        <v>949</v>
      </c>
      <c r="M28" s="3" t="b">
        <v>0</v>
      </c>
      <c r="N28" s="3" t="b">
        <v>0</v>
      </c>
      <c r="O28" s="3" t="b">
        <v>1</v>
      </c>
      <c r="P28" s="3">
        <v>44</v>
      </c>
      <c r="Q28" s="3">
        <v>702</v>
      </c>
      <c r="R28" s="3">
        <v>220</v>
      </c>
      <c r="S28" s="3" t="b">
        <v>0</v>
      </c>
      <c r="T28" s="3" t="b">
        <v>0</v>
      </c>
      <c r="U28" s="3" t="b">
        <v>1</v>
      </c>
      <c r="V28" s="3">
        <v>44</v>
      </c>
      <c r="W28" s="3">
        <v>702</v>
      </c>
      <c r="X28" s="3">
        <v>220</v>
      </c>
      <c r="Y28"/>
      <c r="Z28"/>
      <c r="AA28"/>
      <c r="AB28"/>
      <c r="AC28"/>
      <c r="AD28"/>
      <c r="AE28"/>
      <c r="AF28"/>
      <c r="AG28"/>
      <c r="AH28"/>
      <c r="AI28"/>
      <c r="AJ28"/>
    </row>
    <row r="29" spans="1:36" x14ac:dyDescent="0.25">
      <c r="A29" s="3" t="s">
        <v>0</v>
      </c>
      <c r="B29" s="3" t="s">
        <v>13</v>
      </c>
      <c r="C29" s="3" t="s">
        <v>731</v>
      </c>
      <c r="D29" s="3" t="s">
        <v>732</v>
      </c>
      <c r="E29" s="3" t="s">
        <v>51</v>
      </c>
      <c r="F29" s="3" t="s">
        <v>78</v>
      </c>
      <c r="G29" s="3">
        <v>46</v>
      </c>
      <c r="H29" s="3" t="s">
        <v>732</v>
      </c>
      <c r="I29" s="3"/>
      <c r="J29" s="3"/>
      <c r="K29" s="3"/>
      <c r="L29" s="3"/>
      <c r="M29" s="3" t="b">
        <v>0</v>
      </c>
      <c r="N29" s="3" t="b">
        <v>0</v>
      </c>
      <c r="O29" s="3" t="b">
        <v>1</v>
      </c>
      <c r="P29" s="3">
        <v>0</v>
      </c>
      <c r="Q29" s="3">
        <v>0</v>
      </c>
      <c r="R29" s="3">
        <v>0</v>
      </c>
      <c r="S29" s="3" t="b">
        <v>0</v>
      </c>
      <c r="T29" s="3" t="b">
        <v>0</v>
      </c>
      <c r="U29" s="3" t="b">
        <v>1</v>
      </c>
      <c r="V29" s="3">
        <v>0</v>
      </c>
      <c r="W29" s="3">
        <v>0</v>
      </c>
      <c r="X29" s="3">
        <v>0</v>
      </c>
      <c r="Y29"/>
      <c r="Z29"/>
      <c r="AA29"/>
      <c r="AB29"/>
      <c r="AC29"/>
      <c r="AD29"/>
      <c r="AE29"/>
      <c r="AF29"/>
      <c r="AG29"/>
      <c r="AH29"/>
      <c r="AI29"/>
      <c r="AJ29"/>
    </row>
    <row r="30" spans="1:36" x14ac:dyDescent="0.25">
      <c r="A30" s="3" t="s">
        <v>3</v>
      </c>
      <c r="B30" s="3" t="s">
        <v>15</v>
      </c>
      <c r="C30" s="3" t="s">
        <v>501</v>
      </c>
      <c r="D30" s="3" t="s">
        <v>502</v>
      </c>
      <c r="E30" s="3" t="s">
        <v>51</v>
      </c>
      <c r="F30" s="3" t="s">
        <v>52</v>
      </c>
      <c r="G30" s="3">
        <v>65</v>
      </c>
      <c r="H30" s="3" t="s">
        <v>502</v>
      </c>
      <c r="I30" s="3"/>
      <c r="J30" s="3"/>
      <c r="K30" s="3"/>
      <c r="L30" s="3">
        <v>80</v>
      </c>
      <c r="M30" s="3" t="b">
        <v>0</v>
      </c>
      <c r="N30" s="3" t="b">
        <v>0</v>
      </c>
      <c r="O30" s="3" t="b">
        <v>1</v>
      </c>
      <c r="P30" s="3">
        <v>0</v>
      </c>
      <c r="Q30" s="3">
        <v>0</v>
      </c>
      <c r="R30" s="3">
        <v>0</v>
      </c>
      <c r="S30" s="3" t="b">
        <v>0</v>
      </c>
      <c r="T30" s="3" t="b">
        <v>0</v>
      </c>
      <c r="U30" s="3" t="b">
        <v>1</v>
      </c>
      <c r="V30" s="3">
        <v>0</v>
      </c>
      <c r="W30" s="3">
        <v>0</v>
      </c>
      <c r="X30" s="3">
        <v>0</v>
      </c>
      <c r="Y30"/>
      <c r="Z30"/>
      <c r="AA30"/>
      <c r="AB30"/>
      <c r="AC30"/>
      <c r="AD30"/>
      <c r="AE30"/>
      <c r="AF30"/>
      <c r="AG30"/>
      <c r="AH30"/>
      <c r="AI30"/>
      <c r="AJ30"/>
    </row>
    <row r="31" spans="1:36" x14ac:dyDescent="0.25">
      <c r="A31" s="3" t="s">
        <v>3</v>
      </c>
      <c r="B31" s="3" t="s">
        <v>15</v>
      </c>
      <c r="C31" s="3" t="s">
        <v>181</v>
      </c>
      <c r="D31" s="3" t="s">
        <v>182</v>
      </c>
      <c r="E31" s="3" t="s">
        <v>51</v>
      </c>
      <c r="F31" s="3" t="s">
        <v>52</v>
      </c>
      <c r="G31" s="3">
        <v>31</v>
      </c>
      <c r="H31" s="3" t="s">
        <v>182</v>
      </c>
      <c r="I31" s="3"/>
      <c r="J31" s="3"/>
      <c r="K31" s="3"/>
      <c r="L31" s="3">
        <v>48</v>
      </c>
      <c r="M31" s="3" t="b">
        <v>0</v>
      </c>
      <c r="N31" s="3" t="b">
        <v>0</v>
      </c>
      <c r="O31" s="3" t="b">
        <v>1</v>
      </c>
      <c r="P31" s="3">
        <v>0</v>
      </c>
      <c r="Q31" s="3">
        <v>0</v>
      </c>
      <c r="R31" s="3">
        <v>48</v>
      </c>
      <c r="S31" s="3" t="b">
        <v>0</v>
      </c>
      <c r="T31" s="3" t="b">
        <v>0</v>
      </c>
      <c r="U31" s="3" t="b">
        <v>1</v>
      </c>
      <c r="V31" s="3">
        <v>0</v>
      </c>
      <c r="W31" s="3">
        <v>0</v>
      </c>
      <c r="X31" s="3">
        <v>48</v>
      </c>
      <c r="Y31"/>
      <c r="Z31"/>
      <c r="AA31"/>
      <c r="AB31"/>
      <c r="AC31"/>
      <c r="AD31"/>
      <c r="AE31"/>
      <c r="AF31"/>
      <c r="AG31"/>
      <c r="AH31"/>
      <c r="AI31"/>
      <c r="AJ31"/>
    </row>
    <row r="32" spans="1:36" x14ac:dyDescent="0.25">
      <c r="A32" s="3" t="s">
        <v>0</v>
      </c>
      <c r="B32" s="3" t="s">
        <v>4</v>
      </c>
      <c r="C32" s="3" t="s">
        <v>112</v>
      </c>
      <c r="D32" s="3" t="s">
        <v>113</v>
      </c>
      <c r="E32" s="3" t="s">
        <v>51</v>
      </c>
      <c r="F32" s="3" t="s">
        <v>52</v>
      </c>
      <c r="G32" s="3">
        <v>44</v>
      </c>
      <c r="H32" s="3" t="s">
        <v>113</v>
      </c>
      <c r="I32" s="3"/>
      <c r="J32" s="3"/>
      <c r="K32" s="3"/>
      <c r="L32" s="3">
        <v>5</v>
      </c>
      <c r="M32" s="3" t="b">
        <v>1</v>
      </c>
      <c r="N32" s="3" t="b">
        <v>0</v>
      </c>
      <c r="O32" s="3" t="b">
        <v>0</v>
      </c>
      <c r="P32" s="3">
        <v>0</v>
      </c>
      <c r="Q32" s="3">
        <v>0</v>
      </c>
      <c r="R32" s="3">
        <v>0</v>
      </c>
      <c r="S32" s="3" t="b">
        <v>1</v>
      </c>
      <c r="T32" s="3" t="b">
        <v>0</v>
      </c>
      <c r="U32" s="3" t="b">
        <v>0</v>
      </c>
      <c r="V32" s="3">
        <v>0</v>
      </c>
      <c r="W32" s="3">
        <v>0</v>
      </c>
      <c r="X32" s="3">
        <v>0</v>
      </c>
      <c r="Y32"/>
      <c r="Z32"/>
      <c r="AA32"/>
      <c r="AB32"/>
      <c r="AC32"/>
      <c r="AD32"/>
      <c r="AE32"/>
      <c r="AF32"/>
      <c r="AG32"/>
      <c r="AH32"/>
      <c r="AI32"/>
      <c r="AJ32"/>
    </row>
    <row r="33" spans="1:36" x14ac:dyDescent="0.25">
      <c r="A33" s="3" t="s">
        <v>0</v>
      </c>
      <c r="B33" s="3" t="s">
        <v>11</v>
      </c>
      <c r="C33" s="3" t="s">
        <v>142</v>
      </c>
      <c r="D33" s="3" t="s">
        <v>143</v>
      </c>
      <c r="E33" s="3" t="s">
        <v>51</v>
      </c>
      <c r="F33" s="3" t="s">
        <v>85</v>
      </c>
      <c r="G33" s="3">
        <v>13</v>
      </c>
      <c r="H33" s="3" t="s">
        <v>143</v>
      </c>
      <c r="I33" s="3"/>
      <c r="J33" s="3"/>
      <c r="K33" s="3"/>
      <c r="L33" s="3">
        <v>15</v>
      </c>
      <c r="M33" s="3" t="b">
        <v>0</v>
      </c>
      <c r="N33" s="3" t="b">
        <v>0</v>
      </c>
      <c r="O33" s="3" t="b">
        <v>1</v>
      </c>
      <c r="P33" s="3">
        <v>0</v>
      </c>
      <c r="Q33" s="3">
        <v>0</v>
      </c>
      <c r="R33" s="3">
        <v>0</v>
      </c>
      <c r="S33" s="3" t="b">
        <v>0</v>
      </c>
      <c r="T33" s="3" t="b">
        <v>0</v>
      </c>
      <c r="U33" s="3" t="b">
        <v>1</v>
      </c>
      <c r="V33" s="3">
        <v>0</v>
      </c>
      <c r="W33" s="3">
        <v>0</v>
      </c>
      <c r="X33" s="3">
        <v>0</v>
      </c>
      <c r="Y33"/>
      <c r="Z33"/>
      <c r="AA33"/>
      <c r="AB33"/>
      <c r="AC33"/>
      <c r="AD33"/>
      <c r="AE33"/>
      <c r="AF33"/>
      <c r="AG33"/>
      <c r="AH33"/>
      <c r="AI33"/>
      <c r="AJ33"/>
    </row>
    <row r="34" spans="1:36" x14ac:dyDescent="0.25">
      <c r="A34" s="3" t="s">
        <v>0</v>
      </c>
      <c r="B34" s="3" t="s">
        <v>9</v>
      </c>
      <c r="C34" s="3" t="s">
        <v>160</v>
      </c>
      <c r="D34" s="3" t="s">
        <v>161</v>
      </c>
      <c r="E34" s="3" t="s">
        <v>162</v>
      </c>
      <c r="F34" s="3" t="s">
        <v>78</v>
      </c>
      <c r="G34" s="3">
        <v>545</v>
      </c>
      <c r="H34" s="3" t="s">
        <v>161</v>
      </c>
      <c r="I34" s="3"/>
      <c r="J34" s="3"/>
      <c r="K34" s="3"/>
      <c r="L34" s="3">
        <v>376</v>
      </c>
      <c r="M34" s="3" t="b">
        <v>0</v>
      </c>
      <c r="N34" s="3" t="b">
        <v>1</v>
      </c>
      <c r="O34" s="3" t="b">
        <v>0</v>
      </c>
      <c r="P34" s="3">
        <v>0</v>
      </c>
      <c r="Q34" s="3">
        <v>0</v>
      </c>
      <c r="R34" s="3">
        <v>0</v>
      </c>
      <c r="S34" s="3" t="b">
        <v>0</v>
      </c>
      <c r="T34" s="3" t="b">
        <v>1</v>
      </c>
      <c r="U34" s="3" t="b">
        <v>0</v>
      </c>
      <c r="V34" s="3">
        <v>0</v>
      </c>
      <c r="W34" s="3">
        <v>0</v>
      </c>
      <c r="X34" s="3">
        <v>0</v>
      </c>
      <c r="Y34"/>
      <c r="Z34"/>
      <c r="AA34"/>
      <c r="AB34"/>
      <c r="AC34"/>
      <c r="AD34"/>
      <c r="AE34"/>
      <c r="AF34"/>
      <c r="AG34"/>
      <c r="AH34"/>
      <c r="AI34"/>
      <c r="AJ34"/>
    </row>
    <row r="35" spans="1:36" x14ac:dyDescent="0.25">
      <c r="A35" s="3" t="s">
        <v>0</v>
      </c>
      <c r="B35" s="3" t="s">
        <v>4</v>
      </c>
      <c r="C35" s="3" t="s">
        <v>116</v>
      </c>
      <c r="D35" s="3" t="s">
        <v>117</v>
      </c>
      <c r="E35" s="3" t="s">
        <v>51</v>
      </c>
      <c r="F35" s="3" t="s">
        <v>52</v>
      </c>
      <c r="G35" s="3">
        <v>108</v>
      </c>
      <c r="H35" s="3" t="s">
        <v>117</v>
      </c>
      <c r="I35" s="3"/>
      <c r="J35" s="3"/>
      <c r="K35" s="3"/>
      <c r="L35" s="3">
        <v>24</v>
      </c>
      <c r="M35" s="3" t="b">
        <v>0</v>
      </c>
      <c r="N35" s="3" t="b">
        <v>0</v>
      </c>
      <c r="O35" s="3" t="b">
        <v>1</v>
      </c>
      <c r="P35" s="3">
        <v>0</v>
      </c>
      <c r="Q35" s="3">
        <v>5</v>
      </c>
      <c r="R35" s="3">
        <v>0</v>
      </c>
      <c r="S35" s="3" t="b">
        <v>0</v>
      </c>
      <c r="T35" s="3" t="b">
        <v>0</v>
      </c>
      <c r="U35" s="3" t="b">
        <v>1</v>
      </c>
      <c r="V35" s="3">
        <v>0</v>
      </c>
      <c r="W35" s="3">
        <v>5</v>
      </c>
      <c r="X35" s="3">
        <v>0</v>
      </c>
      <c r="Y35"/>
      <c r="Z35"/>
      <c r="AA35"/>
      <c r="AB35"/>
      <c r="AC35"/>
      <c r="AD35"/>
      <c r="AE35"/>
      <c r="AF35"/>
      <c r="AG35"/>
      <c r="AH35"/>
      <c r="AI35"/>
      <c r="AJ35"/>
    </row>
    <row r="36" spans="1:36" x14ac:dyDescent="0.25">
      <c r="A36" s="3" t="s">
        <v>0</v>
      </c>
      <c r="B36" s="3" t="s">
        <v>4</v>
      </c>
      <c r="C36" s="3" t="s">
        <v>114</v>
      </c>
      <c r="D36" s="3" t="s">
        <v>115</v>
      </c>
      <c r="E36" s="3" t="s">
        <v>51</v>
      </c>
      <c r="F36" s="3" t="s">
        <v>52</v>
      </c>
      <c r="G36" s="3">
        <v>138</v>
      </c>
      <c r="H36" s="3" t="s">
        <v>115</v>
      </c>
      <c r="I36" s="3"/>
      <c r="J36" s="3"/>
      <c r="K36" s="3"/>
      <c r="L36" s="3">
        <v>125</v>
      </c>
      <c r="M36" s="3" t="b">
        <v>0</v>
      </c>
      <c r="N36" s="3" t="b">
        <v>0</v>
      </c>
      <c r="O36" s="3" t="b">
        <v>1</v>
      </c>
      <c r="P36" s="3">
        <v>0</v>
      </c>
      <c r="Q36" s="3">
        <v>0</v>
      </c>
      <c r="R36" s="3">
        <v>10</v>
      </c>
      <c r="S36" s="3" t="b">
        <v>0</v>
      </c>
      <c r="T36" s="3" t="b">
        <v>0</v>
      </c>
      <c r="U36" s="3" t="b">
        <v>1</v>
      </c>
      <c r="V36" s="3">
        <v>0</v>
      </c>
      <c r="W36" s="3">
        <v>0</v>
      </c>
      <c r="X36" s="3">
        <v>10</v>
      </c>
      <c r="Y36"/>
      <c r="Z36"/>
      <c r="AA36"/>
      <c r="AB36"/>
      <c r="AC36"/>
      <c r="AD36"/>
      <c r="AE36"/>
      <c r="AF36"/>
      <c r="AG36"/>
      <c r="AH36"/>
      <c r="AI36"/>
      <c r="AJ36"/>
    </row>
    <row r="37" spans="1:36" x14ac:dyDescent="0.25">
      <c r="A37" s="3" t="s">
        <v>0</v>
      </c>
      <c r="B37" s="3" t="s">
        <v>6</v>
      </c>
      <c r="C37" s="3" t="s">
        <v>230</v>
      </c>
      <c r="D37" s="3" t="s">
        <v>231</v>
      </c>
      <c r="E37" s="3" t="s">
        <v>51</v>
      </c>
      <c r="F37" s="3" t="s">
        <v>52</v>
      </c>
      <c r="G37" s="3">
        <v>143</v>
      </c>
      <c r="H37" s="3" t="s">
        <v>231</v>
      </c>
      <c r="I37" s="3"/>
      <c r="J37" s="3"/>
      <c r="K37" s="3"/>
      <c r="L37" s="3">
        <v>70</v>
      </c>
      <c r="M37" s="3" t="b">
        <v>0</v>
      </c>
      <c r="N37" s="3" t="b">
        <v>0</v>
      </c>
      <c r="O37" s="3" t="b">
        <v>1</v>
      </c>
      <c r="P37" s="3">
        <v>10</v>
      </c>
      <c r="Q37" s="3">
        <v>0</v>
      </c>
      <c r="R37" s="3">
        <v>0</v>
      </c>
      <c r="S37" s="3" t="b">
        <v>0</v>
      </c>
      <c r="T37" s="3" t="b">
        <v>0</v>
      </c>
      <c r="U37" s="3" t="b">
        <v>1</v>
      </c>
      <c r="V37" s="3">
        <v>10</v>
      </c>
      <c r="W37" s="3">
        <v>0</v>
      </c>
      <c r="X37" s="3">
        <v>0</v>
      </c>
      <c r="Y37"/>
      <c r="Z37"/>
      <c r="AA37"/>
      <c r="AB37"/>
      <c r="AC37"/>
      <c r="AD37"/>
      <c r="AE37"/>
      <c r="AF37"/>
      <c r="AG37"/>
      <c r="AH37"/>
      <c r="AI37"/>
      <c r="AJ37"/>
    </row>
    <row r="38" spans="1:36" x14ac:dyDescent="0.25">
      <c r="A38" s="3" t="s">
        <v>0</v>
      </c>
      <c r="B38" s="3" t="s">
        <v>13</v>
      </c>
      <c r="C38" s="3" t="s">
        <v>198</v>
      </c>
      <c r="D38" s="3" t="s">
        <v>199</v>
      </c>
      <c r="E38" s="3" t="s">
        <v>51</v>
      </c>
      <c r="F38" s="3" t="s">
        <v>52</v>
      </c>
      <c r="G38" s="3">
        <v>25</v>
      </c>
      <c r="H38" s="3" t="s">
        <v>199</v>
      </c>
      <c r="I38" s="3"/>
      <c r="J38" s="3"/>
      <c r="K38" s="3"/>
      <c r="L38" s="3">
        <v>5</v>
      </c>
      <c r="M38" s="3" t="b">
        <v>0</v>
      </c>
      <c r="N38" s="3" t="b">
        <v>0</v>
      </c>
      <c r="O38" s="3" t="b">
        <v>1</v>
      </c>
      <c r="P38" s="3">
        <v>0</v>
      </c>
      <c r="Q38" s="3">
        <v>0</v>
      </c>
      <c r="R38" s="3">
        <v>2</v>
      </c>
      <c r="S38" s="3" t="b">
        <v>0</v>
      </c>
      <c r="T38" s="3" t="b">
        <v>0</v>
      </c>
      <c r="U38" s="3" t="b">
        <v>1</v>
      </c>
      <c r="V38" s="3">
        <v>0</v>
      </c>
      <c r="W38" s="3">
        <v>0</v>
      </c>
      <c r="X38" s="3">
        <v>2</v>
      </c>
      <c r="Y38"/>
      <c r="Z38"/>
      <c r="AA38"/>
      <c r="AB38"/>
      <c r="AC38"/>
      <c r="AD38"/>
      <c r="AE38"/>
      <c r="AF38"/>
      <c r="AG38"/>
      <c r="AH38"/>
      <c r="AI38"/>
      <c r="AJ38"/>
    </row>
    <row r="39" spans="1:36" x14ac:dyDescent="0.25">
      <c r="A39" s="3" t="s">
        <v>0</v>
      </c>
      <c r="B39" s="3" t="s">
        <v>13</v>
      </c>
      <c r="C39" s="3" t="s">
        <v>192</v>
      </c>
      <c r="D39" s="3" t="s">
        <v>193</v>
      </c>
      <c r="E39" s="3" t="s">
        <v>51</v>
      </c>
      <c r="F39" s="3" t="s">
        <v>78</v>
      </c>
      <c r="G39" s="3">
        <v>15</v>
      </c>
      <c r="H39" s="3" t="s">
        <v>193</v>
      </c>
      <c r="I39" s="3"/>
      <c r="J39" s="3"/>
      <c r="K39" s="3"/>
      <c r="L39" s="3">
        <v>0</v>
      </c>
      <c r="M39" s="3" t="b">
        <v>0</v>
      </c>
      <c r="N39" s="3" t="b">
        <v>0</v>
      </c>
      <c r="O39" s="3" t="b">
        <v>1</v>
      </c>
      <c r="P39" s="3">
        <v>0</v>
      </c>
      <c r="Q39" s="3">
        <v>0</v>
      </c>
      <c r="R39" s="3">
        <v>0</v>
      </c>
      <c r="S39" s="3" t="b">
        <v>0</v>
      </c>
      <c r="T39" s="3" t="b">
        <v>0</v>
      </c>
      <c r="U39" s="3" t="b">
        <v>1</v>
      </c>
      <c r="V39" s="3">
        <v>0</v>
      </c>
      <c r="W39" s="3">
        <v>0</v>
      </c>
      <c r="X39" s="3">
        <v>0</v>
      </c>
      <c r="Y39"/>
      <c r="Z39"/>
      <c r="AA39"/>
      <c r="AB39"/>
      <c r="AC39"/>
      <c r="AD39"/>
      <c r="AE39"/>
      <c r="AF39"/>
      <c r="AG39"/>
      <c r="AH39"/>
      <c r="AI39"/>
      <c r="AJ39"/>
    </row>
    <row r="40" spans="1:36" x14ac:dyDescent="0.25">
      <c r="A40" s="3" t="s">
        <v>0</v>
      </c>
      <c r="B40" s="3" t="s">
        <v>7</v>
      </c>
      <c r="C40" s="3" t="s">
        <v>453</v>
      </c>
      <c r="D40" s="3" t="s">
        <v>454</v>
      </c>
      <c r="E40" s="3" t="s">
        <v>51</v>
      </c>
      <c r="F40" s="3" t="s">
        <v>52</v>
      </c>
      <c r="G40" s="3">
        <v>116</v>
      </c>
      <c r="H40" s="3" t="s">
        <v>454</v>
      </c>
      <c r="I40" s="3"/>
      <c r="J40" s="3"/>
      <c r="K40" s="3"/>
      <c r="L40" s="3">
        <v>67</v>
      </c>
      <c r="M40" s="3" t="b">
        <v>0</v>
      </c>
      <c r="N40" s="3" t="b">
        <v>0</v>
      </c>
      <c r="O40" s="3" t="b">
        <v>1</v>
      </c>
      <c r="P40" s="3">
        <v>0</v>
      </c>
      <c r="Q40" s="3">
        <v>0</v>
      </c>
      <c r="R40" s="3">
        <v>6</v>
      </c>
      <c r="S40" s="3" t="b">
        <v>0</v>
      </c>
      <c r="T40" s="3" t="b">
        <v>0</v>
      </c>
      <c r="U40" s="3" t="b">
        <v>1</v>
      </c>
      <c r="V40" s="3">
        <v>0</v>
      </c>
      <c r="W40" s="3">
        <v>0</v>
      </c>
      <c r="X40" s="3">
        <v>6</v>
      </c>
      <c r="Y40"/>
      <c r="Z40"/>
      <c r="AA40"/>
      <c r="AB40"/>
      <c r="AC40"/>
      <c r="AD40"/>
      <c r="AE40"/>
      <c r="AF40"/>
      <c r="AG40"/>
      <c r="AH40"/>
      <c r="AI40"/>
      <c r="AJ40"/>
    </row>
    <row r="41" spans="1:36" x14ac:dyDescent="0.25">
      <c r="A41" s="3" t="s">
        <v>0</v>
      </c>
      <c r="B41" s="3" t="s">
        <v>8</v>
      </c>
      <c r="C41" s="3" t="s">
        <v>76</v>
      </c>
      <c r="D41" s="3" t="s">
        <v>77</v>
      </c>
      <c r="E41" s="3" t="s">
        <v>51</v>
      </c>
      <c r="F41" s="3" t="s">
        <v>52</v>
      </c>
      <c r="G41" s="3">
        <v>29</v>
      </c>
      <c r="H41" s="3" t="s">
        <v>77</v>
      </c>
      <c r="I41" s="3"/>
      <c r="J41" s="3"/>
      <c r="K41" s="3"/>
      <c r="L41" s="3">
        <v>12</v>
      </c>
      <c r="M41" s="3" t="b">
        <v>0</v>
      </c>
      <c r="N41" s="3" t="b">
        <v>0</v>
      </c>
      <c r="O41" s="3" t="b">
        <v>1</v>
      </c>
      <c r="P41" s="3">
        <v>0</v>
      </c>
      <c r="Q41" s="3">
        <v>0</v>
      </c>
      <c r="R41" s="3">
        <v>0</v>
      </c>
      <c r="S41" s="3" t="b">
        <v>0</v>
      </c>
      <c r="T41" s="3" t="b">
        <v>0</v>
      </c>
      <c r="U41" s="3" t="b">
        <v>1</v>
      </c>
      <c r="V41" s="3">
        <v>0</v>
      </c>
      <c r="W41" s="3">
        <v>0</v>
      </c>
      <c r="X41" s="3">
        <v>0</v>
      </c>
      <c r="Y41"/>
      <c r="Z41"/>
      <c r="AA41"/>
      <c r="AB41"/>
      <c r="AC41"/>
      <c r="AD41"/>
      <c r="AE41"/>
      <c r="AF41"/>
      <c r="AG41"/>
      <c r="AH41"/>
      <c r="AI41"/>
      <c r="AJ41"/>
    </row>
    <row r="42" spans="1:36" x14ac:dyDescent="0.25">
      <c r="A42" s="3" t="s">
        <v>0</v>
      </c>
      <c r="B42" s="3" t="s">
        <v>8</v>
      </c>
      <c r="C42" s="3" t="s">
        <v>171</v>
      </c>
      <c r="D42" s="3" t="s">
        <v>172</v>
      </c>
      <c r="E42" s="3" t="s">
        <v>51</v>
      </c>
      <c r="F42" s="3" t="s">
        <v>52</v>
      </c>
      <c r="G42" s="3">
        <v>124</v>
      </c>
      <c r="H42" s="3" t="s">
        <v>172</v>
      </c>
      <c r="I42" s="3"/>
      <c r="J42" s="3"/>
      <c r="K42" s="3"/>
      <c r="L42" s="3">
        <v>46</v>
      </c>
      <c r="M42" s="3" t="b">
        <v>0</v>
      </c>
      <c r="N42" s="3" t="b">
        <v>0</v>
      </c>
      <c r="O42" s="3" t="b">
        <v>1</v>
      </c>
      <c r="P42" s="3">
        <v>0</v>
      </c>
      <c r="Q42" s="3">
        <v>0</v>
      </c>
      <c r="R42" s="3">
        <v>0</v>
      </c>
      <c r="S42" s="3" t="b">
        <v>0</v>
      </c>
      <c r="T42" s="3" t="b">
        <v>0</v>
      </c>
      <c r="U42" s="3" t="b">
        <v>1</v>
      </c>
      <c r="V42" s="3">
        <v>0</v>
      </c>
      <c r="W42" s="3">
        <v>0</v>
      </c>
      <c r="X42" s="3">
        <v>0</v>
      </c>
      <c r="Y42"/>
      <c r="Z42"/>
      <c r="AA42"/>
      <c r="AB42"/>
      <c r="AC42"/>
      <c r="AD42"/>
      <c r="AE42"/>
      <c r="AF42"/>
      <c r="AG42"/>
      <c r="AH42"/>
      <c r="AI42"/>
      <c r="AJ42"/>
    </row>
    <row r="43" spans="1:36" x14ac:dyDescent="0.25">
      <c r="A43" s="3" t="s">
        <v>0</v>
      </c>
      <c r="B43" s="3" t="s">
        <v>8</v>
      </c>
      <c r="C43" s="3" t="s">
        <v>94</v>
      </c>
      <c r="D43" s="3" t="s">
        <v>95</v>
      </c>
      <c r="E43" s="3" t="s">
        <v>51</v>
      </c>
      <c r="F43" s="3" t="s">
        <v>52</v>
      </c>
      <c r="G43" s="3">
        <v>188</v>
      </c>
      <c r="H43" s="3" t="s">
        <v>95</v>
      </c>
      <c r="I43" s="3"/>
      <c r="J43" s="3"/>
      <c r="K43" s="3"/>
      <c r="L43" s="3">
        <v>57</v>
      </c>
      <c r="M43" s="3" t="b">
        <v>0</v>
      </c>
      <c r="N43" s="3" t="b">
        <v>0</v>
      </c>
      <c r="O43" s="3" t="b">
        <v>1</v>
      </c>
      <c r="P43" s="3">
        <v>25</v>
      </c>
      <c r="Q43" s="3">
        <v>0</v>
      </c>
      <c r="R43" s="3">
        <v>0</v>
      </c>
      <c r="S43" s="3" t="b">
        <v>0</v>
      </c>
      <c r="T43" s="3" t="b">
        <v>0</v>
      </c>
      <c r="U43" s="3" t="b">
        <v>1</v>
      </c>
      <c r="V43" s="3">
        <v>25</v>
      </c>
      <c r="W43" s="3">
        <v>0</v>
      </c>
      <c r="X43" s="3">
        <v>0</v>
      </c>
      <c r="Y43"/>
      <c r="Z43"/>
      <c r="AA43"/>
      <c r="AB43"/>
      <c r="AC43"/>
      <c r="AD43"/>
      <c r="AE43"/>
      <c r="AF43"/>
      <c r="AG43"/>
      <c r="AH43"/>
      <c r="AI43"/>
      <c r="AJ43"/>
    </row>
    <row r="44" spans="1:36" x14ac:dyDescent="0.25">
      <c r="A44" s="3" t="s">
        <v>0</v>
      </c>
      <c r="B44" s="3" t="s">
        <v>624</v>
      </c>
      <c r="C44" s="3" t="s">
        <v>733</v>
      </c>
      <c r="D44" s="3" t="s">
        <v>734</v>
      </c>
      <c r="E44" s="3" t="s">
        <v>51</v>
      </c>
      <c r="F44" s="3" t="s">
        <v>52</v>
      </c>
      <c r="G44" s="3">
        <v>59</v>
      </c>
      <c r="H44" s="3" t="s">
        <v>734</v>
      </c>
      <c r="I44" s="3"/>
      <c r="J44" s="3"/>
      <c r="K44" s="3"/>
      <c r="L44" s="3"/>
      <c r="M44" s="3" t="b">
        <v>0</v>
      </c>
      <c r="N44" s="3" t="b">
        <v>0</v>
      </c>
      <c r="O44" s="3" t="b">
        <v>1</v>
      </c>
      <c r="P44" s="3">
        <v>0</v>
      </c>
      <c r="Q44" s="3">
        <v>0</v>
      </c>
      <c r="R44" s="3">
        <v>0</v>
      </c>
      <c r="S44" s="3" t="b">
        <v>0</v>
      </c>
      <c r="T44" s="3" t="b">
        <v>0</v>
      </c>
      <c r="U44" s="3" t="b">
        <v>1</v>
      </c>
      <c r="V44" s="3">
        <v>0</v>
      </c>
      <c r="W44" s="3">
        <v>0</v>
      </c>
      <c r="X44" s="3">
        <v>0</v>
      </c>
      <c r="Y44"/>
      <c r="Z44"/>
      <c r="AA44"/>
      <c r="AB44"/>
      <c r="AC44"/>
      <c r="AD44"/>
      <c r="AE44"/>
      <c r="AF44"/>
      <c r="AG44"/>
      <c r="AH44"/>
      <c r="AI44"/>
      <c r="AJ44"/>
    </row>
    <row r="45" spans="1:36" x14ac:dyDescent="0.25">
      <c r="A45" s="3" t="s">
        <v>0</v>
      </c>
      <c r="B45" s="3" t="s">
        <v>5</v>
      </c>
      <c r="C45" s="3" t="s">
        <v>124</v>
      </c>
      <c r="D45" s="3" t="s">
        <v>125</v>
      </c>
      <c r="E45" s="3" t="s">
        <v>51</v>
      </c>
      <c r="F45" s="3" t="s">
        <v>78</v>
      </c>
      <c r="G45" s="3">
        <v>22</v>
      </c>
      <c r="H45" s="3" t="s">
        <v>125</v>
      </c>
      <c r="I45" s="3"/>
      <c r="J45" s="3"/>
      <c r="K45" s="3"/>
      <c r="L45" s="3">
        <v>25</v>
      </c>
      <c r="M45" s="3" t="b">
        <v>0</v>
      </c>
      <c r="N45" s="3" t="b">
        <v>0</v>
      </c>
      <c r="O45" s="3" t="b">
        <v>1</v>
      </c>
      <c r="P45" s="3">
        <v>2</v>
      </c>
      <c r="Q45" s="3">
        <v>5</v>
      </c>
      <c r="R45" s="3">
        <v>5</v>
      </c>
      <c r="S45" s="3" t="b">
        <v>0</v>
      </c>
      <c r="T45" s="3" t="b">
        <v>0</v>
      </c>
      <c r="U45" s="3" t="b">
        <v>1</v>
      </c>
      <c r="V45" s="3">
        <v>2</v>
      </c>
      <c r="W45" s="3">
        <v>5</v>
      </c>
      <c r="X45" s="3">
        <v>5</v>
      </c>
      <c r="Y45"/>
      <c r="Z45"/>
      <c r="AA45"/>
      <c r="AB45"/>
      <c r="AC45"/>
      <c r="AD45"/>
      <c r="AE45"/>
      <c r="AF45"/>
      <c r="AG45"/>
      <c r="AH45"/>
      <c r="AI45"/>
      <c r="AJ45"/>
    </row>
    <row r="46" spans="1:36" x14ac:dyDescent="0.25">
      <c r="A46" s="3" t="s">
        <v>0</v>
      </c>
      <c r="B46" s="3" t="s">
        <v>5</v>
      </c>
      <c r="C46" s="3" t="s">
        <v>438</v>
      </c>
      <c r="D46" s="3" t="s">
        <v>439</v>
      </c>
      <c r="E46" s="3" t="s">
        <v>162</v>
      </c>
      <c r="F46" s="3" t="s">
        <v>78</v>
      </c>
      <c r="G46" s="3">
        <v>608</v>
      </c>
      <c r="H46" s="3" t="s">
        <v>439</v>
      </c>
      <c r="I46" s="3"/>
      <c r="J46" s="3"/>
      <c r="K46" s="3"/>
      <c r="L46" s="3">
        <v>604</v>
      </c>
      <c r="M46" s="3" t="b">
        <v>0</v>
      </c>
      <c r="N46" s="3" t="b">
        <v>0</v>
      </c>
      <c r="O46" s="3" t="b">
        <v>1</v>
      </c>
      <c r="P46" s="3">
        <v>0</v>
      </c>
      <c r="Q46" s="3">
        <v>463</v>
      </c>
      <c r="R46" s="3">
        <v>463</v>
      </c>
      <c r="S46" s="3" t="b">
        <v>0</v>
      </c>
      <c r="T46" s="3" t="b">
        <v>0</v>
      </c>
      <c r="U46" s="3" t="b">
        <v>1</v>
      </c>
      <c r="V46" s="3">
        <v>0</v>
      </c>
      <c r="W46" s="3">
        <v>463</v>
      </c>
      <c r="X46" s="3">
        <v>463</v>
      </c>
      <c r="Y46"/>
      <c r="Z46"/>
      <c r="AA46"/>
      <c r="AB46"/>
      <c r="AC46"/>
      <c r="AD46"/>
      <c r="AE46"/>
      <c r="AF46"/>
      <c r="AG46"/>
      <c r="AH46"/>
      <c r="AI46"/>
      <c r="AJ46"/>
    </row>
    <row r="47" spans="1:36" x14ac:dyDescent="0.25">
      <c r="A47" s="3" t="s">
        <v>0</v>
      </c>
      <c r="B47" s="3" t="s">
        <v>5</v>
      </c>
      <c r="C47" s="3" t="s">
        <v>210</v>
      </c>
      <c r="D47" s="3" t="s">
        <v>211</v>
      </c>
      <c r="E47" s="3" t="s">
        <v>51</v>
      </c>
      <c r="F47" s="3" t="s">
        <v>52</v>
      </c>
      <c r="G47" s="3">
        <v>143</v>
      </c>
      <c r="H47" s="3" t="s">
        <v>211</v>
      </c>
      <c r="I47" s="3"/>
      <c r="J47" s="3"/>
      <c r="K47" s="3"/>
      <c r="L47" s="3">
        <v>72</v>
      </c>
      <c r="M47" s="3" t="b">
        <v>0</v>
      </c>
      <c r="N47" s="3" t="b">
        <v>0</v>
      </c>
      <c r="O47" s="3" t="b">
        <v>1</v>
      </c>
      <c r="P47" s="3">
        <v>0</v>
      </c>
      <c r="Q47" s="3">
        <v>0</v>
      </c>
      <c r="R47" s="3">
        <v>0</v>
      </c>
      <c r="S47" s="3" t="b">
        <v>0</v>
      </c>
      <c r="T47" s="3" t="b">
        <v>0</v>
      </c>
      <c r="U47" s="3" t="b">
        <v>1</v>
      </c>
      <c r="V47" s="3">
        <v>0</v>
      </c>
      <c r="W47" s="3">
        <v>0</v>
      </c>
      <c r="X47" s="3">
        <v>0</v>
      </c>
      <c r="Y47"/>
      <c r="Z47"/>
      <c r="AA47"/>
      <c r="AB47"/>
      <c r="AC47"/>
      <c r="AD47"/>
      <c r="AE47"/>
      <c r="AF47"/>
      <c r="AG47"/>
      <c r="AH47"/>
      <c r="AI47"/>
      <c r="AJ47"/>
    </row>
    <row r="48" spans="1:36" x14ac:dyDescent="0.25">
      <c r="A48" s="3" t="s">
        <v>0</v>
      </c>
      <c r="B48" s="3" t="s">
        <v>9</v>
      </c>
      <c r="C48" s="3" t="s">
        <v>475</v>
      </c>
      <c r="D48" s="3" t="s">
        <v>476</v>
      </c>
      <c r="E48" s="3" t="s">
        <v>51</v>
      </c>
      <c r="F48" s="3" t="s">
        <v>78</v>
      </c>
      <c r="G48" s="3">
        <v>111</v>
      </c>
      <c r="H48" s="3" t="s">
        <v>476</v>
      </c>
      <c r="I48" s="3"/>
      <c r="J48" s="3"/>
      <c r="K48" s="3"/>
      <c r="L48" s="3">
        <v>54</v>
      </c>
      <c r="M48" s="3" t="b">
        <v>0</v>
      </c>
      <c r="N48" s="3" t="b">
        <v>0</v>
      </c>
      <c r="O48" s="3" t="b">
        <v>1</v>
      </c>
      <c r="P48" s="3">
        <v>30</v>
      </c>
      <c r="Q48" s="3">
        <v>10</v>
      </c>
      <c r="R48" s="3">
        <v>0</v>
      </c>
      <c r="S48" s="3" t="b">
        <v>0</v>
      </c>
      <c r="T48" s="3" t="b">
        <v>0</v>
      </c>
      <c r="U48" s="3" t="b">
        <v>1</v>
      </c>
      <c r="V48" s="3">
        <v>30</v>
      </c>
      <c r="W48" s="3">
        <v>10</v>
      </c>
      <c r="X48" s="3">
        <v>0</v>
      </c>
      <c r="Y48"/>
      <c r="Z48"/>
      <c r="AA48"/>
      <c r="AB48"/>
      <c r="AC48"/>
      <c r="AD48"/>
      <c r="AE48"/>
      <c r="AF48"/>
      <c r="AG48"/>
      <c r="AH48"/>
      <c r="AI48"/>
      <c r="AJ48"/>
    </row>
    <row r="49" spans="1:36" x14ac:dyDescent="0.25">
      <c r="A49" s="3" t="s">
        <v>0</v>
      </c>
      <c r="B49" s="3" t="s">
        <v>9</v>
      </c>
      <c r="C49" s="3" t="s">
        <v>477</v>
      </c>
      <c r="D49" s="3" t="s">
        <v>478</v>
      </c>
      <c r="E49" s="3" t="s">
        <v>51</v>
      </c>
      <c r="F49" s="3" t="s">
        <v>78</v>
      </c>
      <c r="G49" s="3">
        <v>113</v>
      </c>
      <c r="H49" s="3" t="s">
        <v>478</v>
      </c>
      <c r="I49" s="3"/>
      <c r="J49" s="3"/>
      <c r="K49" s="3"/>
      <c r="L49" s="3"/>
      <c r="M49" s="3" t="b">
        <v>0</v>
      </c>
      <c r="N49" s="3" t="b">
        <v>0</v>
      </c>
      <c r="O49" s="3" t="b">
        <v>1</v>
      </c>
      <c r="P49" s="3">
        <v>0</v>
      </c>
      <c r="Q49" s="3">
        <v>100</v>
      </c>
      <c r="R49" s="3">
        <v>100</v>
      </c>
      <c r="S49" s="3" t="b">
        <v>0</v>
      </c>
      <c r="T49" s="3" t="b">
        <v>0</v>
      </c>
      <c r="U49" s="3" t="b">
        <v>1</v>
      </c>
      <c r="V49" s="3">
        <v>0</v>
      </c>
      <c r="W49" s="3">
        <v>100</v>
      </c>
      <c r="X49" s="3">
        <v>100</v>
      </c>
      <c r="Y49"/>
      <c r="Z49"/>
      <c r="AA49"/>
      <c r="AB49"/>
      <c r="AC49"/>
      <c r="AD49"/>
      <c r="AE49"/>
      <c r="AF49"/>
      <c r="AG49"/>
      <c r="AH49"/>
      <c r="AI49"/>
      <c r="AJ49"/>
    </row>
    <row r="50" spans="1:36" x14ac:dyDescent="0.25">
      <c r="A50" s="3" t="s">
        <v>0</v>
      </c>
      <c r="B50" s="3" t="s">
        <v>9</v>
      </c>
      <c r="C50" s="3" t="s">
        <v>1972</v>
      </c>
      <c r="D50" s="3" t="s">
        <v>176</v>
      </c>
      <c r="E50" s="3" t="s">
        <v>51</v>
      </c>
      <c r="F50" s="3" t="s">
        <v>78</v>
      </c>
      <c r="G50" s="3">
        <v>458</v>
      </c>
      <c r="H50" s="3" t="s">
        <v>176</v>
      </c>
      <c r="I50" s="3"/>
      <c r="J50" s="3"/>
      <c r="K50" s="3"/>
      <c r="L50" s="3">
        <v>200</v>
      </c>
      <c r="M50" s="3" t="b">
        <v>0</v>
      </c>
      <c r="N50" s="3" t="b">
        <v>0</v>
      </c>
      <c r="O50" s="3" t="b">
        <v>0</v>
      </c>
      <c r="P50" s="3">
        <v>0</v>
      </c>
      <c r="Q50" s="3">
        <v>0</v>
      </c>
      <c r="R50" s="3">
        <v>15</v>
      </c>
      <c r="S50" s="3" t="b">
        <v>0</v>
      </c>
      <c r="T50" s="3" t="b">
        <v>0</v>
      </c>
      <c r="U50" s="3" t="b">
        <v>0</v>
      </c>
      <c r="V50" s="3">
        <v>0</v>
      </c>
      <c r="W50" s="3">
        <v>0</v>
      </c>
      <c r="X50" s="3">
        <v>15</v>
      </c>
      <c r="Y50"/>
      <c r="Z50"/>
      <c r="AA50"/>
      <c r="AB50"/>
      <c r="AC50"/>
      <c r="AD50"/>
      <c r="AE50"/>
      <c r="AF50"/>
      <c r="AG50"/>
      <c r="AH50"/>
      <c r="AI50"/>
      <c r="AJ50"/>
    </row>
    <row r="51" spans="1:36" x14ac:dyDescent="0.25">
      <c r="A51" s="3" t="s">
        <v>0</v>
      </c>
      <c r="B51" s="3" t="s">
        <v>9</v>
      </c>
      <c r="C51" s="3" t="s">
        <v>1973</v>
      </c>
      <c r="D51" s="3" t="s">
        <v>730</v>
      </c>
      <c r="E51" s="3" t="s">
        <v>51</v>
      </c>
      <c r="F51" s="3" t="s">
        <v>78</v>
      </c>
      <c r="G51" s="3">
        <v>123</v>
      </c>
      <c r="H51" s="3" t="s">
        <v>730</v>
      </c>
      <c r="I51" s="3"/>
      <c r="J51" s="3"/>
      <c r="K51" s="3"/>
      <c r="L51" s="3"/>
      <c r="M51" s="3" t="b">
        <v>0</v>
      </c>
      <c r="N51" s="3" t="b">
        <v>1</v>
      </c>
      <c r="O51" s="3" t="b">
        <v>0</v>
      </c>
      <c r="P51" s="3">
        <v>0</v>
      </c>
      <c r="Q51" s="3">
        <v>0</v>
      </c>
      <c r="R51" s="3">
        <v>80</v>
      </c>
      <c r="S51" s="3" t="b">
        <v>0</v>
      </c>
      <c r="T51" s="3" t="b">
        <v>1</v>
      </c>
      <c r="U51" s="3" t="b">
        <v>0</v>
      </c>
      <c r="V51" s="3">
        <v>0</v>
      </c>
      <c r="W51" s="3">
        <v>0</v>
      </c>
      <c r="X51" s="3">
        <v>80</v>
      </c>
      <c r="Y51"/>
      <c r="Z51"/>
      <c r="AA51"/>
      <c r="AB51"/>
      <c r="AC51"/>
      <c r="AD51"/>
      <c r="AE51"/>
      <c r="AF51"/>
      <c r="AG51"/>
      <c r="AH51"/>
      <c r="AI51"/>
      <c r="AJ51"/>
    </row>
    <row r="52" spans="1:36" x14ac:dyDescent="0.25">
      <c r="A52" s="3" t="s">
        <v>3</v>
      </c>
      <c r="B52" s="3" t="s">
        <v>16</v>
      </c>
      <c r="C52" s="3" t="s">
        <v>519</v>
      </c>
      <c r="D52" s="3" t="s">
        <v>520</v>
      </c>
      <c r="E52" s="3" t="s">
        <v>51</v>
      </c>
      <c r="F52" s="3" t="s">
        <v>52</v>
      </c>
      <c r="G52" s="3">
        <v>37</v>
      </c>
      <c r="H52" s="3" t="s">
        <v>520</v>
      </c>
      <c r="I52" s="3"/>
      <c r="J52" s="3"/>
      <c r="K52" s="3"/>
      <c r="L52" s="3">
        <v>10</v>
      </c>
      <c r="M52" s="3" t="b">
        <v>0</v>
      </c>
      <c r="N52" s="3" t="b">
        <v>0</v>
      </c>
      <c r="O52" s="3" t="b">
        <v>1</v>
      </c>
      <c r="P52" s="3">
        <v>0</v>
      </c>
      <c r="Q52" s="3">
        <v>0</v>
      </c>
      <c r="R52" s="3">
        <v>2</v>
      </c>
      <c r="S52" s="3" t="b">
        <v>0</v>
      </c>
      <c r="T52" s="3" t="b">
        <v>0</v>
      </c>
      <c r="U52" s="3" t="b">
        <v>1</v>
      </c>
      <c r="V52" s="3">
        <v>0</v>
      </c>
      <c r="W52" s="3">
        <v>0</v>
      </c>
      <c r="X52" s="3">
        <v>2</v>
      </c>
      <c r="Y52"/>
      <c r="Z52"/>
      <c r="AA52"/>
      <c r="AB52"/>
      <c r="AC52"/>
      <c r="AD52"/>
      <c r="AE52"/>
      <c r="AF52"/>
      <c r="AG52"/>
      <c r="AH52"/>
      <c r="AI52"/>
      <c r="AJ52"/>
    </row>
    <row r="53" spans="1:36" x14ac:dyDescent="0.25">
      <c r="A53" s="3" t="s">
        <v>3</v>
      </c>
      <c r="B53" s="3" t="s">
        <v>16</v>
      </c>
      <c r="C53" s="3" t="s">
        <v>183</v>
      </c>
      <c r="D53" s="3" t="s">
        <v>184</v>
      </c>
      <c r="E53" s="3" t="s">
        <v>51</v>
      </c>
      <c r="F53" s="3" t="s">
        <v>52</v>
      </c>
      <c r="G53" s="3">
        <v>31</v>
      </c>
      <c r="H53" s="3" t="s">
        <v>184</v>
      </c>
      <c r="I53" s="3"/>
      <c r="J53" s="3"/>
      <c r="K53" s="3"/>
      <c r="L53" s="3"/>
      <c r="M53" s="3" t="b">
        <v>0</v>
      </c>
      <c r="N53" s="3" t="b">
        <v>0</v>
      </c>
      <c r="O53" s="3" t="b">
        <v>1</v>
      </c>
      <c r="P53" s="3">
        <v>0</v>
      </c>
      <c r="Q53" s="3">
        <v>0</v>
      </c>
      <c r="R53" s="3">
        <v>0</v>
      </c>
      <c r="S53" s="3" t="b">
        <v>0</v>
      </c>
      <c r="T53" s="3" t="b">
        <v>0</v>
      </c>
      <c r="U53" s="3" t="b">
        <v>1</v>
      </c>
      <c r="V53" s="3">
        <v>0</v>
      </c>
      <c r="W53" s="3">
        <v>0</v>
      </c>
      <c r="X53" s="3">
        <v>0</v>
      </c>
      <c r="Y53"/>
      <c r="Z53"/>
      <c r="AA53"/>
      <c r="AB53"/>
      <c r="AC53"/>
      <c r="AD53"/>
      <c r="AE53"/>
      <c r="AF53"/>
      <c r="AG53"/>
      <c r="AH53"/>
      <c r="AI53"/>
      <c r="AJ53"/>
    </row>
    <row r="54" spans="1:36" x14ac:dyDescent="0.25">
      <c r="A54" s="3" t="s">
        <v>0</v>
      </c>
      <c r="B54" s="3" t="s">
        <v>11</v>
      </c>
      <c r="C54" s="3" t="s">
        <v>140</v>
      </c>
      <c r="D54" s="3" t="s">
        <v>141</v>
      </c>
      <c r="E54" s="3" t="s">
        <v>51</v>
      </c>
      <c r="F54" s="3" t="s">
        <v>85</v>
      </c>
      <c r="G54" s="3">
        <v>18</v>
      </c>
      <c r="H54" s="3" t="s">
        <v>141</v>
      </c>
      <c r="I54" s="3"/>
      <c r="J54" s="3"/>
      <c r="K54" s="3"/>
      <c r="L54" s="3">
        <v>10</v>
      </c>
      <c r="M54" s="3" t="b">
        <v>0</v>
      </c>
      <c r="N54" s="3" t="b">
        <v>0</v>
      </c>
      <c r="O54" s="3" t="b">
        <v>1</v>
      </c>
      <c r="P54" s="3">
        <v>0</v>
      </c>
      <c r="Q54" s="3">
        <v>0</v>
      </c>
      <c r="R54" s="3">
        <v>3</v>
      </c>
      <c r="S54" s="3" t="b">
        <v>0</v>
      </c>
      <c r="T54" s="3" t="b">
        <v>0</v>
      </c>
      <c r="U54" s="3" t="b">
        <v>1</v>
      </c>
      <c r="V54" s="3">
        <v>0</v>
      </c>
      <c r="W54" s="3">
        <v>0</v>
      </c>
      <c r="X54" s="3">
        <v>3</v>
      </c>
      <c r="Y54"/>
      <c r="Z54"/>
      <c r="AA54"/>
      <c r="AB54"/>
      <c r="AC54"/>
      <c r="AD54"/>
      <c r="AE54"/>
      <c r="AF54"/>
      <c r="AG54"/>
      <c r="AH54"/>
      <c r="AI54"/>
      <c r="AJ54"/>
    </row>
    <row r="55" spans="1:36" x14ac:dyDescent="0.25">
      <c r="A55" s="3" t="s">
        <v>0</v>
      </c>
      <c r="B55" s="3" t="s">
        <v>9</v>
      </c>
      <c r="C55" s="3" t="s">
        <v>90</v>
      </c>
      <c r="D55" s="3" t="s">
        <v>91</v>
      </c>
      <c r="E55" s="3" t="s">
        <v>51</v>
      </c>
      <c r="F55" s="3" t="s">
        <v>52</v>
      </c>
      <c r="G55" s="3">
        <v>221</v>
      </c>
      <c r="H55" s="3" t="s">
        <v>91</v>
      </c>
      <c r="I55" s="3"/>
      <c r="J55" s="3"/>
      <c r="K55" s="3"/>
      <c r="L55" s="3">
        <v>105</v>
      </c>
      <c r="M55" s="3" t="b">
        <v>1</v>
      </c>
      <c r="N55" s="3" t="b">
        <v>0</v>
      </c>
      <c r="O55" s="3" t="b">
        <v>1</v>
      </c>
      <c r="Q55" s="3">
        <v>20</v>
      </c>
      <c r="R55" s="3">
        <v>20</v>
      </c>
      <c r="S55" s="3" t="b">
        <v>1</v>
      </c>
      <c r="T55" s="3" t="b">
        <v>0</v>
      </c>
      <c r="U55" s="3" t="b">
        <v>1</v>
      </c>
      <c r="W55" s="3">
        <v>20</v>
      </c>
      <c r="X55" s="3">
        <v>20</v>
      </c>
      <c r="Y55"/>
      <c r="Z55"/>
      <c r="AA55"/>
      <c r="AB55"/>
      <c r="AC55"/>
      <c r="AD55"/>
      <c r="AE55"/>
      <c r="AF55"/>
      <c r="AG55"/>
      <c r="AH55"/>
      <c r="AI55"/>
      <c r="AJ55"/>
    </row>
    <row r="56" spans="1:36" x14ac:dyDescent="0.25">
      <c r="A56" s="3" t="s">
        <v>0</v>
      </c>
      <c r="B56" s="3" t="s">
        <v>4</v>
      </c>
      <c r="C56" s="3" t="s">
        <v>216</v>
      </c>
      <c r="D56" s="3" t="s">
        <v>217</v>
      </c>
      <c r="E56" s="3" t="s">
        <v>51</v>
      </c>
      <c r="F56" s="3" t="s">
        <v>78</v>
      </c>
      <c r="G56" s="3">
        <v>21</v>
      </c>
      <c r="H56" s="3" t="s">
        <v>217</v>
      </c>
      <c r="I56" s="3"/>
      <c r="J56" s="3"/>
      <c r="K56" s="3"/>
      <c r="L56" s="3">
        <v>27</v>
      </c>
      <c r="M56" s="3" t="b">
        <v>0</v>
      </c>
      <c r="N56" s="3" t="b">
        <v>0</v>
      </c>
      <c r="O56" s="3" t="b">
        <v>1</v>
      </c>
      <c r="P56" s="3">
        <v>0</v>
      </c>
      <c r="Q56" s="3">
        <v>0</v>
      </c>
      <c r="R56" s="3">
        <v>0</v>
      </c>
      <c r="S56" s="3" t="b">
        <v>0</v>
      </c>
      <c r="T56" s="3" t="b">
        <v>0</v>
      </c>
      <c r="U56" s="3" t="b">
        <v>1</v>
      </c>
      <c r="V56" s="3">
        <v>0</v>
      </c>
      <c r="W56" s="3">
        <v>0</v>
      </c>
      <c r="X56" s="3">
        <v>0</v>
      </c>
      <c r="Y56"/>
      <c r="Z56"/>
      <c r="AA56"/>
      <c r="AB56"/>
      <c r="AC56"/>
      <c r="AD56"/>
      <c r="AE56"/>
      <c r="AF56"/>
      <c r="AG56"/>
      <c r="AH56"/>
      <c r="AI56"/>
      <c r="AJ56"/>
    </row>
    <row r="57" spans="1:36" x14ac:dyDescent="0.25">
      <c r="A57" s="3" t="s">
        <v>0</v>
      </c>
      <c r="B57" s="3" t="s">
        <v>4</v>
      </c>
      <c r="C57" s="3" t="s">
        <v>218</v>
      </c>
      <c r="D57" s="3" t="s">
        <v>219</v>
      </c>
      <c r="E57" s="3" t="s">
        <v>51</v>
      </c>
      <c r="F57" s="3" t="s">
        <v>78</v>
      </c>
      <c r="G57" s="3">
        <v>14</v>
      </c>
      <c r="H57" s="3" t="s">
        <v>219</v>
      </c>
      <c r="I57" s="3"/>
      <c r="J57" s="3"/>
      <c r="K57" s="3"/>
      <c r="L57" s="3">
        <v>19</v>
      </c>
      <c r="M57" s="3" t="b">
        <v>0</v>
      </c>
      <c r="N57" s="3" t="b">
        <v>0</v>
      </c>
      <c r="O57" s="3" t="b">
        <v>1</v>
      </c>
      <c r="P57" s="3">
        <v>6</v>
      </c>
      <c r="Q57" s="3">
        <v>0</v>
      </c>
      <c r="R57" s="3">
        <v>1</v>
      </c>
      <c r="S57" s="3" t="b">
        <v>0</v>
      </c>
      <c r="T57" s="3" t="b">
        <v>0</v>
      </c>
      <c r="U57" s="3" t="b">
        <v>1</v>
      </c>
      <c r="V57" s="3">
        <v>6</v>
      </c>
      <c r="W57" s="3">
        <v>0</v>
      </c>
      <c r="X57" s="3">
        <v>1</v>
      </c>
      <c r="Y57"/>
      <c r="Z57"/>
      <c r="AA57"/>
      <c r="AB57"/>
      <c r="AC57"/>
      <c r="AD57"/>
      <c r="AE57"/>
      <c r="AF57"/>
      <c r="AG57"/>
      <c r="AH57"/>
      <c r="AI57"/>
      <c r="AJ57"/>
    </row>
    <row r="58" spans="1:36" x14ac:dyDescent="0.25">
      <c r="A58" s="3" t="s">
        <v>0</v>
      </c>
      <c r="B58" s="3" t="s">
        <v>13</v>
      </c>
      <c r="C58" s="3" t="s">
        <v>188</v>
      </c>
      <c r="D58" s="3" t="s">
        <v>189</v>
      </c>
      <c r="E58" s="3" t="s">
        <v>51</v>
      </c>
      <c r="F58" s="3" t="s">
        <v>52</v>
      </c>
      <c r="G58" s="3">
        <v>5</v>
      </c>
      <c r="H58" s="3" t="s">
        <v>189</v>
      </c>
      <c r="I58" s="3"/>
      <c r="J58" s="3"/>
      <c r="K58" s="3"/>
      <c r="L58" s="3">
        <v>10</v>
      </c>
      <c r="M58" s="3" t="b">
        <v>0</v>
      </c>
      <c r="N58" s="3" t="b">
        <v>0</v>
      </c>
      <c r="O58" s="3" t="b">
        <v>1</v>
      </c>
      <c r="P58" s="3">
        <v>0</v>
      </c>
      <c r="Q58" s="3">
        <v>0</v>
      </c>
      <c r="R58" s="3">
        <v>0</v>
      </c>
      <c r="S58" s="3" t="b">
        <v>0</v>
      </c>
      <c r="T58" s="3" t="b">
        <v>0</v>
      </c>
      <c r="U58" s="3" t="b">
        <v>1</v>
      </c>
      <c r="V58" s="3">
        <v>0</v>
      </c>
      <c r="W58" s="3">
        <v>0</v>
      </c>
      <c r="X58" s="3">
        <v>0</v>
      </c>
      <c r="Y58"/>
      <c r="Z58"/>
      <c r="AA58"/>
      <c r="AB58"/>
      <c r="AC58"/>
      <c r="AD58"/>
      <c r="AE58"/>
      <c r="AF58"/>
      <c r="AG58"/>
      <c r="AH58"/>
      <c r="AI58"/>
      <c r="AJ58"/>
    </row>
    <row r="59" spans="1:36" x14ac:dyDescent="0.25">
      <c r="A59" s="3" t="s">
        <v>3</v>
      </c>
      <c r="B59" s="3" t="s">
        <v>15</v>
      </c>
      <c r="C59" s="3" t="s">
        <v>504</v>
      </c>
      <c r="D59" s="3" t="s">
        <v>505</v>
      </c>
      <c r="E59" s="3" t="s">
        <v>51</v>
      </c>
      <c r="F59" s="3" t="s">
        <v>78</v>
      </c>
      <c r="G59" s="3">
        <v>63</v>
      </c>
      <c r="H59" s="3" t="s">
        <v>505</v>
      </c>
      <c r="I59" s="3"/>
      <c r="J59" s="3"/>
      <c r="K59" s="3"/>
      <c r="L59" s="3">
        <v>63</v>
      </c>
      <c r="M59" s="3" t="b">
        <v>0</v>
      </c>
      <c r="N59" s="3" t="b">
        <v>0</v>
      </c>
      <c r="O59" s="3" t="b">
        <v>1</v>
      </c>
      <c r="P59" s="3">
        <v>8</v>
      </c>
      <c r="Q59" s="3">
        <v>1</v>
      </c>
      <c r="R59" s="3">
        <v>63</v>
      </c>
      <c r="S59" s="3" t="b">
        <v>0</v>
      </c>
      <c r="T59" s="3" t="b">
        <v>0</v>
      </c>
      <c r="U59" s="3" t="b">
        <v>1</v>
      </c>
      <c r="V59" s="3">
        <v>8</v>
      </c>
      <c r="W59" s="3">
        <v>1</v>
      </c>
      <c r="X59" s="3">
        <v>63</v>
      </c>
      <c r="Y59"/>
      <c r="Z59"/>
      <c r="AA59"/>
      <c r="AB59"/>
      <c r="AC59"/>
      <c r="AD59"/>
      <c r="AE59"/>
      <c r="AF59"/>
      <c r="AG59"/>
      <c r="AH59"/>
      <c r="AI59"/>
      <c r="AJ59"/>
    </row>
    <row r="60" spans="1:36" x14ac:dyDescent="0.25">
      <c r="A60" s="3" t="s">
        <v>0</v>
      </c>
      <c r="B60" s="3" t="s">
        <v>13</v>
      </c>
      <c r="C60" s="3" t="s">
        <v>134</v>
      </c>
      <c r="D60" s="3" t="s">
        <v>135</v>
      </c>
      <c r="E60" s="3" t="s">
        <v>51</v>
      </c>
      <c r="F60" s="3" t="s">
        <v>52</v>
      </c>
      <c r="G60" s="3">
        <v>17</v>
      </c>
      <c r="H60" s="3" t="s">
        <v>135</v>
      </c>
      <c r="I60" s="3"/>
      <c r="J60" s="3"/>
      <c r="K60" s="3"/>
      <c r="L60" s="3">
        <v>10</v>
      </c>
      <c r="M60" s="3" t="b">
        <v>0</v>
      </c>
      <c r="N60" s="3" t="b">
        <v>0</v>
      </c>
      <c r="O60" s="3" t="b">
        <v>1</v>
      </c>
      <c r="P60" s="3">
        <v>0</v>
      </c>
      <c r="Q60" s="3">
        <v>0</v>
      </c>
      <c r="R60" s="3">
        <v>0</v>
      </c>
      <c r="S60" s="3" t="b">
        <v>0</v>
      </c>
      <c r="T60" s="3" t="b">
        <v>0</v>
      </c>
      <c r="U60" s="3" t="b">
        <v>1</v>
      </c>
      <c r="V60" s="3">
        <v>0</v>
      </c>
      <c r="W60" s="3">
        <v>0</v>
      </c>
      <c r="X60" s="3">
        <v>0</v>
      </c>
      <c r="Y60"/>
      <c r="Z60"/>
      <c r="AA60"/>
      <c r="AB60"/>
      <c r="AC60"/>
      <c r="AD60"/>
      <c r="AE60"/>
      <c r="AF60"/>
      <c r="AG60"/>
      <c r="AH60"/>
      <c r="AI60"/>
      <c r="AJ60"/>
    </row>
    <row r="61" spans="1:36" x14ac:dyDescent="0.25">
      <c r="A61" s="3" t="s">
        <v>3</v>
      </c>
      <c r="B61" s="3" t="s">
        <v>18</v>
      </c>
      <c r="C61" s="3" t="s">
        <v>515</v>
      </c>
      <c r="D61" s="3" t="s">
        <v>516</v>
      </c>
      <c r="E61" s="3" t="s">
        <v>51</v>
      </c>
      <c r="F61" s="3" t="s">
        <v>52</v>
      </c>
      <c r="G61" s="3">
        <v>9</v>
      </c>
      <c r="H61" s="3" t="s">
        <v>516</v>
      </c>
      <c r="I61" s="3"/>
      <c r="J61" s="3"/>
      <c r="K61" s="3"/>
      <c r="L61" s="3">
        <v>10</v>
      </c>
      <c r="M61" s="3" t="b">
        <v>0</v>
      </c>
      <c r="N61" s="3" t="b">
        <v>0</v>
      </c>
      <c r="O61" s="3" t="b">
        <v>1</v>
      </c>
      <c r="P61" s="3">
        <v>0</v>
      </c>
      <c r="Q61" s="3">
        <v>0</v>
      </c>
      <c r="R61" s="3">
        <v>0</v>
      </c>
      <c r="S61" s="3" t="b">
        <v>0</v>
      </c>
      <c r="T61" s="3" t="b">
        <v>0</v>
      </c>
      <c r="U61" s="3" t="b">
        <v>1</v>
      </c>
      <c r="V61" s="3">
        <v>0</v>
      </c>
      <c r="W61" s="3">
        <v>0</v>
      </c>
      <c r="X61" s="3">
        <v>0</v>
      </c>
      <c r="Y61"/>
      <c r="Z61"/>
      <c r="AA61"/>
      <c r="AB61"/>
      <c r="AC61"/>
      <c r="AD61"/>
      <c r="AE61"/>
      <c r="AF61"/>
      <c r="AG61"/>
      <c r="AH61"/>
      <c r="AI61"/>
      <c r="AJ61"/>
    </row>
    <row r="62" spans="1:36" x14ac:dyDescent="0.25">
      <c r="A62" s="3" t="s">
        <v>3</v>
      </c>
      <c r="B62" s="3" t="s">
        <v>14</v>
      </c>
      <c r="C62" s="3" t="s">
        <v>495</v>
      </c>
      <c r="D62" s="3" t="s">
        <v>496</v>
      </c>
      <c r="E62" s="3" t="s">
        <v>51</v>
      </c>
      <c r="F62" s="3" t="s">
        <v>52</v>
      </c>
      <c r="G62" s="3">
        <v>126</v>
      </c>
      <c r="H62" s="3" t="s">
        <v>496</v>
      </c>
      <c r="I62" s="3"/>
      <c r="J62" s="3"/>
      <c r="K62" s="3"/>
      <c r="L62" s="3">
        <v>30</v>
      </c>
      <c r="M62" s="3" t="b">
        <v>0</v>
      </c>
      <c r="N62" s="3" t="b">
        <v>0</v>
      </c>
      <c r="O62" s="3" t="b">
        <v>1</v>
      </c>
      <c r="P62" s="3">
        <v>0</v>
      </c>
      <c r="Q62" s="3">
        <v>0</v>
      </c>
      <c r="R62" s="3">
        <v>0</v>
      </c>
      <c r="S62" s="3" t="b">
        <v>0</v>
      </c>
      <c r="T62" s="3" t="b">
        <v>0</v>
      </c>
      <c r="U62" s="3" t="b">
        <v>1</v>
      </c>
      <c r="V62" s="3">
        <v>0</v>
      </c>
      <c r="W62" s="3">
        <v>0</v>
      </c>
      <c r="X62" s="3">
        <v>0</v>
      </c>
      <c r="Y62"/>
      <c r="Z62"/>
      <c r="AA62"/>
      <c r="AB62"/>
      <c r="AC62"/>
      <c r="AD62"/>
      <c r="AE62"/>
      <c r="AF62"/>
      <c r="AG62"/>
      <c r="AH62"/>
      <c r="AI62"/>
      <c r="AJ62"/>
    </row>
    <row r="63" spans="1:36" x14ac:dyDescent="0.25">
      <c r="A63" s="3" t="s">
        <v>0</v>
      </c>
      <c r="B63" s="3" t="s">
        <v>4</v>
      </c>
      <c r="C63" s="3" t="s">
        <v>426</v>
      </c>
      <c r="D63" s="3" t="s">
        <v>427</v>
      </c>
      <c r="E63" s="3" t="s">
        <v>51</v>
      </c>
      <c r="F63" s="3" t="s">
        <v>78</v>
      </c>
      <c r="G63" s="3">
        <v>67</v>
      </c>
      <c r="H63" s="3" t="s">
        <v>427</v>
      </c>
      <c r="I63" s="3"/>
      <c r="J63" s="3"/>
      <c r="K63" s="3"/>
      <c r="L63" s="3">
        <v>67</v>
      </c>
      <c r="M63" s="3" t="b">
        <v>0</v>
      </c>
      <c r="N63" s="3" t="b">
        <v>0</v>
      </c>
      <c r="O63" s="3" t="b">
        <v>1</v>
      </c>
      <c r="R63" s="3">
        <v>31</v>
      </c>
      <c r="S63" s="3" t="b">
        <v>0</v>
      </c>
      <c r="T63" s="3" t="b">
        <v>0</v>
      </c>
      <c r="U63" s="3" t="b">
        <v>1</v>
      </c>
      <c r="X63" s="3">
        <v>31</v>
      </c>
      <c r="Y63"/>
      <c r="Z63"/>
      <c r="AA63"/>
      <c r="AB63"/>
      <c r="AC63"/>
      <c r="AD63"/>
      <c r="AE63"/>
      <c r="AF63"/>
      <c r="AG63"/>
      <c r="AH63"/>
      <c r="AI63"/>
      <c r="AJ63"/>
    </row>
    <row r="64" spans="1:36" x14ac:dyDescent="0.25">
      <c r="A64" s="3" t="s">
        <v>0</v>
      </c>
      <c r="B64" s="3" t="s">
        <v>7</v>
      </c>
      <c r="C64" s="3" t="s">
        <v>130</v>
      </c>
      <c r="D64" s="3" t="s">
        <v>131</v>
      </c>
      <c r="E64" s="3" t="s">
        <v>51</v>
      </c>
      <c r="F64" s="3" t="s">
        <v>78</v>
      </c>
      <c r="G64" s="3">
        <v>20</v>
      </c>
      <c r="H64" s="3" t="s">
        <v>131</v>
      </c>
      <c r="I64" s="3"/>
      <c r="J64" s="3"/>
      <c r="K64" s="3"/>
      <c r="L64" s="3">
        <v>10</v>
      </c>
      <c r="M64" s="3" t="b">
        <v>0</v>
      </c>
      <c r="N64" s="3" t="b">
        <v>1</v>
      </c>
      <c r="O64" s="3" t="b">
        <v>0</v>
      </c>
      <c r="P64" s="3">
        <v>0</v>
      </c>
      <c r="Q64" s="3">
        <v>0</v>
      </c>
      <c r="R64" s="3">
        <v>0</v>
      </c>
      <c r="S64" s="3" t="b">
        <v>0</v>
      </c>
      <c r="T64" s="3" t="b">
        <v>1</v>
      </c>
      <c r="U64" s="3" t="b">
        <v>0</v>
      </c>
      <c r="V64" s="3">
        <v>0</v>
      </c>
      <c r="W64" s="3">
        <v>0</v>
      </c>
      <c r="X64" s="3">
        <v>0</v>
      </c>
      <c r="Y64"/>
      <c r="Z64"/>
      <c r="AA64"/>
      <c r="AB64"/>
      <c r="AC64"/>
      <c r="AD64"/>
      <c r="AE64"/>
      <c r="AF64"/>
      <c r="AG64"/>
      <c r="AH64"/>
      <c r="AI64"/>
      <c r="AJ64"/>
    </row>
    <row r="65" spans="1:36" x14ac:dyDescent="0.25">
      <c r="A65" s="3" t="s">
        <v>0</v>
      </c>
      <c r="B65" s="3" t="s">
        <v>13</v>
      </c>
      <c r="C65" s="3" t="s">
        <v>451</v>
      </c>
      <c r="D65" s="3" t="s">
        <v>452</v>
      </c>
      <c r="E65" s="3" t="s">
        <v>51</v>
      </c>
      <c r="F65" s="3" t="s">
        <v>78</v>
      </c>
      <c r="G65" s="3">
        <v>48</v>
      </c>
      <c r="H65" s="3" t="s">
        <v>452</v>
      </c>
      <c r="I65" s="3"/>
      <c r="J65" s="3"/>
      <c r="K65" s="3"/>
      <c r="L65" s="3">
        <v>40</v>
      </c>
      <c r="M65" s="3" t="b">
        <v>0</v>
      </c>
      <c r="N65" s="3" t="b">
        <v>0</v>
      </c>
      <c r="O65" s="3" t="b">
        <v>1</v>
      </c>
      <c r="P65" s="3">
        <v>0</v>
      </c>
      <c r="Q65" s="3">
        <v>0</v>
      </c>
      <c r="R65" s="3">
        <v>0</v>
      </c>
      <c r="S65" s="3" t="b">
        <v>0</v>
      </c>
      <c r="T65" s="3" t="b">
        <v>0</v>
      </c>
      <c r="U65" s="3" t="b">
        <v>1</v>
      </c>
      <c r="V65" s="3">
        <v>0</v>
      </c>
      <c r="W65" s="3">
        <v>0</v>
      </c>
      <c r="X65" s="3">
        <v>0</v>
      </c>
      <c r="Y65"/>
      <c r="Z65"/>
      <c r="AA65"/>
      <c r="AB65"/>
      <c r="AC65"/>
      <c r="AD65"/>
      <c r="AE65"/>
      <c r="AF65"/>
      <c r="AG65"/>
      <c r="AH65"/>
      <c r="AI65"/>
      <c r="AJ65"/>
    </row>
    <row r="66" spans="1:36" x14ac:dyDescent="0.25">
      <c r="A66" s="3" t="s">
        <v>0</v>
      </c>
      <c r="B66" s="3" t="s">
        <v>7</v>
      </c>
      <c r="C66" s="3" t="s">
        <v>83</v>
      </c>
      <c r="D66" s="3" t="s">
        <v>84</v>
      </c>
      <c r="E66" s="3" t="s">
        <v>51</v>
      </c>
      <c r="F66" s="3" t="s">
        <v>78</v>
      </c>
      <c r="G66" s="3">
        <v>157</v>
      </c>
      <c r="H66" s="3" t="s">
        <v>84</v>
      </c>
      <c r="I66" s="3"/>
      <c r="J66" s="3"/>
      <c r="K66" s="3"/>
      <c r="L66" s="3">
        <v>116</v>
      </c>
      <c r="M66" s="3" t="b">
        <v>0</v>
      </c>
      <c r="N66" s="3" t="b">
        <v>0</v>
      </c>
      <c r="O66" s="3" t="b">
        <v>1</v>
      </c>
      <c r="P66" s="3">
        <v>24</v>
      </c>
      <c r="Q66" s="3">
        <v>0</v>
      </c>
      <c r="R66" s="3">
        <v>0</v>
      </c>
      <c r="S66" s="3" t="b">
        <v>0</v>
      </c>
      <c r="T66" s="3" t="b">
        <v>0</v>
      </c>
      <c r="U66" s="3" t="b">
        <v>1</v>
      </c>
      <c r="V66" s="3">
        <v>24</v>
      </c>
      <c r="W66" s="3">
        <v>0</v>
      </c>
      <c r="X66" s="3">
        <v>0</v>
      </c>
      <c r="Y66"/>
      <c r="Z66"/>
      <c r="AA66"/>
      <c r="AB66"/>
      <c r="AC66"/>
      <c r="AD66"/>
      <c r="AE66"/>
      <c r="AF66"/>
      <c r="AG66"/>
      <c r="AH66"/>
      <c r="AI66"/>
      <c r="AJ66"/>
    </row>
    <row r="67" spans="1:36" x14ac:dyDescent="0.25">
      <c r="A67" s="3" t="s">
        <v>0</v>
      </c>
      <c r="B67" s="3" t="s">
        <v>5</v>
      </c>
      <c r="C67" s="3" t="s">
        <v>441</v>
      </c>
      <c r="D67" s="3" t="s">
        <v>442</v>
      </c>
      <c r="E67" s="3" t="s">
        <v>162</v>
      </c>
      <c r="F67" s="3" t="s">
        <v>78</v>
      </c>
      <c r="G67" s="3">
        <v>90</v>
      </c>
      <c r="H67" s="3" t="s">
        <v>442</v>
      </c>
      <c r="I67" s="3"/>
      <c r="J67" s="3"/>
      <c r="K67" s="3"/>
      <c r="L67" s="3">
        <v>0</v>
      </c>
      <c r="M67" s="3" t="b">
        <v>0</v>
      </c>
      <c r="N67" s="3" t="b">
        <v>0</v>
      </c>
      <c r="O67" s="3" t="b">
        <v>1</v>
      </c>
      <c r="P67" s="3">
        <v>38</v>
      </c>
      <c r="Q67" s="3">
        <v>0</v>
      </c>
      <c r="R67" s="3">
        <v>0</v>
      </c>
      <c r="S67" s="3" t="b">
        <v>0</v>
      </c>
      <c r="T67" s="3" t="b">
        <v>0</v>
      </c>
      <c r="U67" s="3" t="b">
        <v>1</v>
      </c>
      <c r="V67" s="3">
        <v>38</v>
      </c>
      <c r="W67" s="3">
        <v>0</v>
      </c>
      <c r="X67" s="3">
        <v>0</v>
      </c>
      <c r="Y67"/>
      <c r="Z67"/>
      <c r="AA67"/>
      <c r="AB67"/>
      <c r="AC67"/>
      <c r="AD67"/>
      <c r="AE67"/>
      <c r="AF67"/>
      <c r="AG67"/>
      <c r="AH67"/>
      <c r="AI67"/>
      <c r="AJ67"/>
    </row>
    <row r="68" spans="1:36" x14ac:dyDescent="0.25">
      <c r="A68" s="3" t="s">
        <v>0</v>
      </c>
      <c r="B68" s="3" t="s">
        <v>5</v>
      </c>
      <c r="C68" s="3" t="s">
        <v>212</v>
      </c>
      <c r="D68" s="3" t="s">
        <v>213</v>
      </c>
      <c r="E68" s="3" t="s">
        <v>51</v>
      </c>
      <c r="F68" s="3" t="s">
        <v>52</v>
      </c>
      <c r="G68" s="3">
        <v>91</v>
      </c>
      <c r="H68" s="3" t="s">
        <v>213</v>
      </c>
      <c r="I68" s="3"/>
      <c r="J68" s="3"/>
      <c r="K68" s="3"/>
      <c r="L68" s="3">
        <v>60</v>
      </c>
      <c r="M68" s="3" t="b">
        <v>0</v>
      </c>
      <c r="N68" s="3" t="b">
        <v>0</v>
      </c>
      <c r="O68" s="3" t="b">
        <v>1</v>
      </c>
      <c r="P68" s="3">
        <v>0</v>
      </c>
      <c r="Q68" s="3">
        <v>0</v>
      </c>
      <c r="R68" s="3">
        <v>0</v>
      </c>
      <c r="S68" s="3" t="b">
        <v>0</v>
      </c>
      <c r="T68" s="3" t="b">
        <v>0</v>
      </c>
      <c r="U68" s="3" t="b">
        <v>1</v>
      </c>
      <c r="V68" s="3">
        <v>0</v>
      </c>
      <c r="W68" s="3">
        <v>0</v>
      </c>
      <c r="X68" s="3">
        <v>0</v>
      </c>
      <c r="Y68"/>
      <c r="Z68"/>
      <c r="AA68"/>
      <c r="AB68"/>
      <c r="AC68"/>
      <c r="AD68"/>
      <c r="AE68"/>
      <c r="AF68"/>
      <c r="AG68"/>
      <c r="AH68"/>
      <c r="AI68"/>
      <c r="AJ68"/>
    </row>
    <row r="69" spans="1:36" x14ac:dyDescent="0.25">
      <c r="A69" s="3" t="s">
        <v>0</v>
      </c>
      <c r="B69" s="3" t="s">
        <v>5</v>
      </c>
      <c r="C69" s="3" t="s">
        <v>122</v>
      </c>
      <c r="D69" s="3" t="s">
        <v>123</v>
      </c>
      <c r="E69" s="3" t="s">
        <v>51</v>
      </c>
      <c r="F69" s="3" t="s">
        <v>52</v>
      </c>
      <c r="G69" s="3">
        <v>65</v>
      </c>
      <c r="H69" s="3" t="s">
        <v>123</v>
      </c>
      <c r="I69" s="3"/>
      <c r="J69" s="3"/>
      <c r="K69" s="3"/>
      <c r="L69" s="3">
        <v>38</v>
      </c>
      <c r="M69" s="3" t="b">
        <v>0</v>
      </c>
      <c r="N69" s="3" t="b">
        <v>0</v>
      </c>
      <c r="O69" s="3" t="b">
        <v>1</v>
      </c>
      <c r="P69" s="3">
        <v>0</v>
      </c>
      <c r="Q69" s="3">
        <v>0</v>
      </c>
      <c r="R69" s="3">
        <v>35</v>
      </c>
      <c r="S69" s="3" t="b">
        <v>0</v>
      </c>
      <c r="T69" s="3" t="b">
        <v>0</v>
      </c>
      <c r="U69" s="3" t="b">
        <v>1</v>
      </c>
      <c r="V69" s="3">
        <v>0</v>
      </c>
      <c r="W69" s="3">
        <v>0</v>
      </c>
      <c r="X69" s="3">
        <v>35</v>
      </c>
      <c r="Y69"/>
      <c r="Z69"/>
      <c r="AA69"/>
      <c r="AB69"/>
      <c r="AC69"/>
      <c r="AD69"/>
      <c r="AE69"/>
      <c r="AF69"/>
      <c r="AG69"/>
      <c r="AH69"/>
      <c r="AI69"/>
      <c r="AJ69"/>
    </row>
    <row r="70" spans="1:36" x14ac:dyDescent="0.25">
      <c r="A70" s="3" t="s">
        <v>0</v>
      </c>
      <c r="B70" s="3" t="s">
        <v>5</v>
      </c>
      <c r="C70" s="3" t="s">
        <v>222</v>
      </c>
      <c r="D70" s="3" t="s">
        <v>223</v>
      </c>
      <c r="E70" s="3" t="s">
        <v>51</v>
      </c>
      <c r="F70" s="3" t="s">
        <v>52</v>
      </c>
      <c r="G70" s="3">
        <v>31</v>
      </c>
      <c r="H70" s="3" t="s">
        <v>223</v>
      </c>
      <c r="I70" s="3"/>
      <c r="J70" s="3"/>
      <c r="K70" s="3"/>
      <c r="L70" s="3">
        <v>23</v>
      </c>
      <c r="M70" s="3" t="b">
        <v>0</v>
      </c>
      <c r="N70" s="3" t="b">
        <v>0</v>
      </c>
      <c r="O70" s="3" t="b">
        <v>1</v>
      </c>
      <c r="P70" s="3">
        <v>4</v>
      </c>
      <c r="Q70" s="3">
        <v>0</v>
      </c>
      <c r="R70" s="3">
        <v>0</v>
      </c>
      <c r="S70" s="3" t="b">
        <v>0</v>
      </c>
      <c r="T70" s="3" t="b">
        <v>0</v>
      </c>
      <c r="U70" s="3" t="b">
        <v>1</v>
      </c>
      <c r="V70" s="3">
        <v>4</v>
      </c>
      <c r="W70" s="3">
        <v>0</v>
      </c>
      <c r="X70" s="3">
        <v>0</v>
      </c>
      <c r="Y70"/>
      <c r="Z70"/>
      <c r="AA70"/>
      <c r="AB70"/>
      <c r="AC70"/>
      <c r="AD70"/>
      <c r="AE70"/>
      <c r="AF70"/>
      <c r="AG70"/>
      <c r="AH70"/>
      <c r="AI70"/>
      <c r="AJ70"/>
    </row>
    <row r="71" spans="1:36" x14ac:dyDescent="0.25">
      <c r="A71" s="3" t="s">
        <v>0</v>
      </c>
      <c r="B71" s="3" t="s">
        <v>5</v>
      </c>
      <c r="C71" s="3" t="s">
        <v>208</v>
      </c>
      <c r="D71" s="3" t="s">
        <v>209</v>
      </c>
      <c r="E71" s="3" t="s">
        <v>51</v>
      </c>
      <c r="F71" s="3" t="s">
        <v>52</v>
      </c>
      <c r="G71" s="3">
        <v>88</v>
      </c>
      <c r="H71" s="3" t="s">
        <v>209</v>
      </c>
      <c r="I71" s="3"/>
      <c r="J71" s="3"/>
      <c r="K71" s="3"/>
      <c r="L71" s="3">
        <v>100</v>
      </c>
      <c r="M71" s="3" t="b">
        <v>0</v>
      </c>
      <c r="N71" s="3" t="b">
        <v>0</v>
      </c>
      <c r="O71" s="3" t="b">
        <v>1</v>
      </c>
      <c r="P71" s="3">
        <v>7</v>
      </c>
      <c r="Q71" s="3">
        <v>0</v>
      </c>
      <c r="R71" s="3">
        <v>7</v>
      </c>
      <c r="S71" s="3" t="b">
        <v>0</v>
      </c>
      <c r="T71" s="3" t="b">
        <v>0</v>
      </c>
      <c r="U71" s="3" t="b">
        <v>1</v>
      </c>
      <c r="V71" s="3">
        <v>7</v>
      </c>
      <c r="W71" s="3">
        <v>0</v>
      </c>
      <c r="X71" s="3">
        <v>7</v>
      </c>
      <c r="Y71"/>
      <c r="Z71"/>
      <c r="AA71"/>
      <c r="AB71"/>
      <c r="AC71"/>
      <c r="AD71"/>
      <c r="AE71"/>
      <c r="AF71"/>
      <c r="AG71"/>
      <c r="AH71"/>
      <c r="AI71"/>
      <c r="AJ71"/>
    </row>
    <row r="72" spans="1:36" x14ac:dyDescent="0.25">
      <c r="A72" s="3" t="s">
        <v>0</v>
      </c>
      <c r="B72" s="3" t="s">
        <v>13</v>
      </c>
      <c r="C72" s="3" t="s">
        <v>200</v>
      </c>
      <c r="D72" s="3" t="s">
        <v>201</v>
      </c>
      <c r="E72" s="3" t="s">
        <v>51</v>
      </c>
      <c r="F72" s="3" t="s">
        <v>52</v>
      </c>
      <c r="G72" s="3">
        <v>10</v>
      </c>
      <c r="H72" s="3" t="s">
        <v>201</v>
      </c>
      <c r="I72" s="3"/>
      <c r="J72" s="3"/>
      <c r="K72" s="3"/>
      <c r="L72" s="3">
        <v>5</v>
      </c>
      <c r="M72" s="3" t="b">
        <v>0</v>
      </c>
      <c r="N72" s="3" t="b">
        <v>0</v>
      </c>
      <c r="O72" s="3" t="b">
        <v>1</v>
      </c>
      <c r="P72" s="3">
        <v>0</v>
      </c>
      <c r="Q72" s="3">
        <v>0</v>
      </c>
      <c r="R72" s="3">
        <v>5</v>
      </c>
      <c r="S72" s="3" t="b">
        <v>0</v>
      </c>
      <c r="T72" s="3" t="b">
        <v>0</v>
      </c>
      <c r="U72" s="3" t="b">
        <v>1</v>
      </c>
      <c r="V72" s="3">
        <v>0</v>
      </c>
      <c r="W72" s="3">
        <v>0</v>
      </c>
      <c r="X72" s="3">
        <v>5</v>
      </c>
      <c r="Y72"/>
      <c r="Z72"/>
      <c r="AA72"/>
      <c r="AB72"/>
      <c r="AC72"/>
      <c r="AD72"/>
      <c r="AE72"/>
      <c r="AF72"/>
      <c r="AG72"/>
      <c r="AH72"/>
      <c r="AI72"/>
      <c r="AJ72"/>
    </row>
    <row r="73" spans="1:36" x14ac:dyDescent="0.25">
      <c r="A73" s="3" t="s">
        <v>0</v>
      </c>
      <c r="B73" s="3" t="s">
        <v>7</v>
      </c>
      <c r="C73" s="3" t="s">
        <v>86</v>
      </c>
      <c r="D73" s="3" t="s">
        <v>87</v>
      </c>
      <c r="E73" s="3" t="s">
        <v>51</v>
      </c>
      <c r="F73" s="3" t="s">
        <v>52</v>
      </c>
      <c r="G73" s="3">
        <v>652</v>
      </c>
      <c r="H73" s="3" t="s">
        <v>87</v>
      </c>
      <c r="I73" s="3"/>
      <c r="J73" s="3"/>
      <c r="K73" s="3"/>
      <c r="L73" s="3">
        <v>425</v>
      </c>
      <c r="M73" s="3" t="b">
        <v>1</v>
      </c>
      <c r="N73" s="3" t="b">
        <v>0</v>
      </c>
      <c r="O73" s="3" t="b">
        <v>1</v>
      </c>
      <c r="P73" s="3">
        <v>10</v>
      </c>
      <c r="Q73" s="3">
        <v>200</v>
      </c>
      <c r="R73" s="3">
        <v>100</v>
      </c>
      <c r="S73" s="3" t="b">
        <v>1</v>
      </c>
      <c r="T73" s="3" t="b">
        <v>0</v>
      </c>
      <c r="U73" s="3" t="b">
        <v>1</v>
      </c>
      <c r="V73" s="3">
        <v>10</v>
      </c>
      <c r="W73" s="3">
        <v>200</v>
      </c>
      <c r="X73" s="3">
        <v>100</v>
      </c>
      <c r="Y73"/>
      <c r="Z73"/>
      <c r="AA73"/>
      <c r="AB73"/>
      <c r="AC73"/>
      <c r="AD73"/>
      <c r="AE73"/>
      <c r="AF73"/>
      <c r="AG73"/>
      <c r="AH73"/>
      <c r="AI73"/>
      <c r="AJ73"/>
    </row>
    <row r="74" spans="1:36" x14ac:dyDescent="0.25">
      <c r="A74" s="3" t="s">
        <v>0</v>
      </c>
      <c r="B74" s="3" t="s">
        <v>13</v>
      </c>
      <c r="C74" s="3" t="s">
        <v>154</v>
      </c>
      <c r="D74" s="3" t="s">
        <v>155</v>
      </c>
      <c r="E74" s="3" t="s">
        <v>51</v>
      </c>
      <c r="F74" s="3" t="s">
        <v>85</v>
      </c>
      <c r="G74" s="3">
        <v>8</v>
      </c>
      <c r="H74" s="3" t="s">
        <v>155</v>
      </c>
      <c r="I74" s="3"/>
      <c r="J74" s="3"/>
      <c r="K74" s="3"/>
      <c r="L74" s="3">
        <v>5</v>
      </c>
      <c r="M74" s="3" t="b">
        <v>0</v>
      </c>
      <c r="N74" s="3" t="b">
        <v>0</v>
      </c>
      <c r="O74" s="3" t="b">
        <v>1</v>
      </c>
      <c r="P74" s="3">
        <v>0</v>
      </c>
      <c r="Q74" s="3">
        <v>0</v>
      </c>
      <c r="R74" s="3">
        <v>0</v>
      </c>
      <c r="S74" s="3" t="b">
        <v>0</v>
      </c>
      <c r="T74" s="3" t="b">
        <v>0</v>
      </c>
      <c r="U74" s="3" t="b">
        <v>1</v>
      </c>
      <c r="V74" s="3">
        <v>0</v>
      </c>
      <c r="W74" s="3">
        <v>0</v>
      </c>
      <c r="X74" s="3">
        <v>0</v>
      </c>
      <c r="Y74"/>
      <c r="Z74"/>
      <c r="AA74"/>
      <c r="AB74"/>
      <c r="AC74"/>
      <c r="AD74"/>
      <c r="AE74"/>
      <c r="AF74"/>
      <c r="AG74"/>
      <c r="AH74"/>
      <c r="AI74"/>
      <c r="AJ74"/>
    </row>
    <row r="75" spans="1:36" x14ac:dyDescent="0.25">
      <c r="A75" s="3" t="s">
        <v>0</v>
      </c>
      <c r="B75" s="3" t="s">
        <v>11</v>
      </c>
      <c r="C75" s="3" t="s">
        <v>1194</v>
      </c>
      <c r="D75" s="3" t="s">
        <v>1195</v>
      </c>
      <c r="E75" s="3" t="s">
        <v>51</v>
      </c>
      <c r="F75" s="3" t="s">
        <v>78</v>
      </c>
      <c r="G75" s="3">
        <v>40</v>
      </c>
      <c r="H75" s="3" t="s">
        <v>1195</v>
      </c>
      <c r="I75" s="3"/>
      <c r="J75" s="3"/>
      <c r="K75" s="3"/>
      <c r="L75" s="3"/>
      <c r="M75" s="3" t="b">
        <v>0</v>
      </c>
      <c r="N75" s="3" t="b">
        <v>0</v>
      </c>
      <c r="O75" s="3" t="b">
        <v>1</v>
      </c>
      <c r="P75" s="3">
        <v>0</v>
      </c>
      <c r="Q75" s="3">
        <v>0</v>
      </c>
      <c r="R75" s="3">
        <v>0</v>
      </c>
      <c r="S75" s="3" t="b">
        <v>0</v>
      </c>
      <c r="T75" s="3" t="b">
        <v>0</v>
      </c>
      <c r="U75" s="3" t="b">
        <v>1</v>
      </c>
      <c r="V75" s="3">
        <v>0</v>
      </c>
      <c r="W75" s="3">
        <v>0</v>
      </c>
      <c r="X75" s="3">
        <v>0</v>
      </c>
      <c r="Y75"/>
      <c r="Z75"/>
      <c r="AA75"/>
      <c r="AB75"/>
      <c r="AC75"/>
      <c r="AD75"/>
      <c r="AE75"/>
      <c r="AF75"/>
      <c r="AG75"/>
      <c r="AH75"/>
      <c r="AI75"/>
      <c r="AJ75"/>
    </row>
    <row r="76" spans="1:36" x14ac:dyDescent="0.25">
      <c r="A76" s="3" t="s">
        <v>0</v>
      </c>
      <c r="B76" s="3" t="s">
        <v>6</v>
      </c>
      <c r="C76" s="3" t="s">
        <v>447</v>
      </c>
      <c r="D76" s="3" t="s">
        <v>448</v>
      </c>
      <c r="E76" s="3" t="s">
        <v>51</v>
      </c>
      <c r="F76" s="3" t="s">
        <v>78</v>
      </c>
      <c r="G76" s="3">
        <v>30</v>
      </c>
      <c r="H76" s="3" t="s">
        <v>448</v>
      </c>
      <c r="I76" s="3"/>
      <c r="J76" s="3"/>
      <c r="K76" s="3"/>
      <c r="L76" s="3"/>
      <c r="M76" s="3" t="b">
        <v>0</v>
      </c>
      <c r="N76" s="3" t="b">
        <v>0</v>
      </c>
      <c r="O76" s="3" t="b">
        <v>1</v>
      </c>
      <c r="P76" s="3">
        <v>0</v>
      </c>
      <c r="Q76" s="3">
        <v>15</v>
      </c>
      <c r="R76" s="3">
        <v>0</v>
      </c>
      <c r="S76" s="3" t="b">
        <v>0</v>
      </c>
      <c r="T76" s="3" t="b">
        <v>0</v>
      </c>
      <c r="U76" s="3" t="b">
        <v>1</v>
      </c>
      <c r="V76" s="3">
        <v>0</v>
      </c>
      <c r="W76" s="3">
        <v>15</v>
      </c>
      <c r="X76" s="3">
        <v>0</v>
      </c>
      <c r="Y76"/>
      <c r="Z76"/>
      <c r="AA76"/>
      <c r="AB76"/>
      <c r="AC76"/>
      <c r="AD76"/>
      <c r="AE76"/>
      <c r="AF76"/>
      <c r="AG76"/>
      <c r="AH76"/>
      <c r="AI76"/>
      <c r="AJ76"/>
    </row>
    <row r="77" spans="1:36" x14ac:dyDescent="0.25">
      <c r="A77" s="3" t="s">
        <v>0</v>
      </c>
      <c r="B77" s="3" t="s">
        <v>8</v>
      </c>
      <c r="C77" s="3" t="s">
        <v>81</v>
      </c>
      <c r="D77" s="3" t="s">
        <v>82</v>
      </c>
      <c r="E77" s="3" t="s">
        <v>51</v>
      </c>
      <c r="F77" s="3" t="s">
        <v>78</v>
      </c>
      <c r="G77" s="3">
        <v>45</v>
      </c>
      <c r="H77" s="3" t="s">
        <v>82</v>
      </c>
      <c r="I77" s="3"/>
      <c r="J77" s="3"/>
      <c r="K77" s="3"/>
      <c r="L77" s="3">
        <v>40</v>
      </c>
      <c r="M77" s="3" t="b">
        <v>0</v>
      </c>
      <c r="N77" s="3" t="b">
        <v>0</v>
      </c>
      <c r="O77" s="3" t="b">
        <v>1</v>
      </c>
      <c r="P77" s="3">
        <v>0</v>
      </c>
      <c r="Q77" s="3">
        <v>10</v>
      </c>
      <c r="R77" s="3">
        <v>0</v>
      </c>
      <c r="S77" s="3" t="b">
        <v>0</v>
      </c>
      <c r="T77" s="3" t="b">
        <v>0</v>
      </c>
      <c r="U77" s="3" t="b">
        <v>1</v>
      </c>
      <c r="V77" s="3">
        <v>0</v>
      </c>
      <c r="W77" s="3">
        <v>10</v>
      </c>
      <c r="X77" s="3">
        <v>0</v>
      </c>
      <c r="Y77"/>
      <c r="Z77"/>
      <c r="AA77"/>
      <c r="AB77"/>
      <c r="AC77"/>
      <c r="AD77"/>
      <c r="AE77"/>
      <c r="AF77"/>
      <c r="AG77"/>
      <c r="AH77"/>
      <c r="AI77"/>
      <c r="AJ77"/>
    </row>
    <row r="78" spans="1:36" x14ac:dyDescent="0.25">
      <c r="A78" s="3" t="s">
        <v>0</v>
      </c>
      <c r="B78" s="3" t="s">
        <v>4</v>
      </c>
      <c r="C78" s="3" t="s">
        <v>108</v>
      </c>
      <c r="D78" s="3" t="s">
        <v>109</v>
      </c>
      <c r="E78" s="3" t="s">
        <v>51</v>
      </c>
      <c r="F78" s="3" t="s">
        <v>52</v>
      </c>
      <c r="G78" s="3">
        <v>95</v>
      </c>
      <c r="H78" s="3" t="s">
        <v>109</v>
      </c>
      <c r="I78" s="3"/>
      <c r="J78" s="3"/>
      <c r="K78" s="3"/>
      <c r="L78" s="3">
        <v>64</v>
      </c>
      <c r="M78" s="3" t="b">
        <v>1</v>
      </c>
      <c r="N78" s="3" t="b">
        <v>0</v>
      </c>
      <c r="O78" s="3" t="b">
        <v>0</v>
      </c>
      <c r="P78" s="3">
        <v>0</v>
      </c>
      <c r="Q78" s="3">
        <v>0</v>
      </c>
      <c r="R78" s="3">
        <v>0</v>
      </c>
      <c r="S78" s="3" t="b">
        <v>1</v>
      </c>
      <c r="T78" s="3" t="b">
        <v>0</v>
      </c>
      <c r="U78" s="3" t="b">
        <v>0</v>
      </c>
      <c r="V78" s="3">
        <v>0</v>
      </c>
      <c r="W78" s="3">
        <v>0</v>
      </c>
      <c r="X78" s="3">
        <v>0</v>
      </c>
      <c r="Y78"/>
      <c r="Z78"/>
      <c r="AA78"/>
      <c r="AB78"/>
      <c r="AC78"/>
      <c r="AD78"/>
      <c r="AE78"/>
      <c r="AF78"/>
      <c r="AG78"/>
      <c r="AH78"/>
      <c r="AI78"/>
      <c r="AJ78"/>
    </row>
    <row r="79" spans="1:36" x14ac:dyDescent="0.25">
      <c r="A79" s="3" t="s">
        <v>0</v>
      </c>
      <c r="B79" s="3" t="s">
        <v>4</v>
      </c>
      <c r="C79" s="3" t="s">
        <v>204</v>
      </c>
      <c r="D79" s="3" t="s">
        <v>205</v>
      </c>
      <c r="E79" s="3" t="s">
        <v>51</v>
      </c>
      <c r="F79" s="3" t="s">
        <v>52</v>
      </c>
      <c r="G79" s="3">
        <v>22</v>
      </c>
      <c r="H79" s="3" t="s">
        <v>205</v>
      </c>
      <c r="I79" s="3"/>
      <c r="J79" s="3"/>
      <c r="K79" s="3"/>
      <c r="L79" s="3"/>
      <c r="M79" s="3" t="b">
        <v>0</v>
      </c>
      <c r="N79" s="3" t="b">
        <v>0</v>
      </c>
      <c r="O79" s="3" t="b">
        <v>1</v>
      </c>
      <c r="P79" s="3">
        <v>0</v>
      </c>
      <c r="Q79" s="3">
        <v>0</v>
      </c>
      <c r="R79" s="3">
        <v>1</v>
      </c>
      <c r="S79" s="3" t="b">
        <v>0</v>
      </c>
      <c r="T79" s="3" t="b">
        <v>0</v>
      </c>
      <c r="U79" s="3" t="b">
        <v>1</v>
      </c>
      <c r="V79" s="3">
        <v>0</v>
      </c>
      <c r="W79" s="3">
        <v>0</v>
      </c>
      <c r="X79" s="3">
        <v>1</v>
      </c>
      <c r="Y79"/>
      <c r="Z79"/>
      <c r="AA79"/>
      <c r="AB79"/>
      <c r="AC79"/>
      <c r="AD79"/>
      <c r="AE79"/>
      <c r="AF79"/>
      <c r="AG79"/>
      <c r="AH79"/>
      <c r="AI79"/>
      <c r="AJ79"/>
    </row>
    <row r="80" spans="1:36" x14ac:dyDescent="0.25">
      <c r="A80" s="3" t="s">
        <v>0</v>
      </c>
      <c r="B80" s="3" t="s">
        <v>5</v>
      </c>
      <c r="C80" s="3" t="s">
        <v>524</v>
      </c>
      <c r="D80" s="3" t="s">
        <v>525</v>
      </c>
      <c r="E80" s="3" t="s">
        <v>51</v>
      </c>
      <c r="F80" s="3" t="s">
        <v>78</v>
      </c>
      <c r="G80" s="3">
        <v>172</v>
      </c>
      <c r="H80" s="3" t="s">
        <v>525</v>
      </c>
      <c r="I80" s="3"/>
      <c r="J80" s="3"/>
      <c r="K80" s="3"/>
      <c r="L80" s="3">
        <v>170</v>
      </c>
      <c r="M80" s="3" t="b">
        <v>0</v>
      </c>
      <c r="N80" s="3" t="b">
        <v>0</v>
      </c>
      <c r="O80" s="3" t="b">
        <v>1</v>
      </c>
      <c r="P80" s="3">
        <v>3</v>
      </c>
      <c r="Q80" s="3">
        <v>100</v>
      </c>
      <c r="R80" s="3">
        <v>0</v>
      </c>
      <c r="S80" s="3" t="b">
        <v>0</v>
      </c>
      <c r="T80" s="3" t="b">
        <v>0</v>
      </c>
      <c r="U80" s="3" t="b">
        <v>1</v>
      </c>
      <c r="V80" s="3">
        <v>3</v>
      </c>
      <c r="W80" s="3">
        <v>100</v>
      </c>
      <c r="X80" s="3">
        <v>0</v>
      </c>
      <c r="Y80"/>
      <c r="Z80"/>
      <c r="AA80"/>
      <c r="AB80"/>
      <c r="AC80"/>
      <c r="AD80"/>
      <c r="AE80"/>
      <c r="AF80"/>
      <c r="AG80"/>
      <c r="AH80"/>
      <c r="AI80"/>
      <c r="AJ80"/>
    </row>
    <row r="81" spans="1:36" x14ac:dyDescent="0.25">
      <c r="A81" s="3" t="s">
        <v>0</v>
      </c>
      <c r="B81" s="3" t="s">
        <v>10</v>
      </c>
      <c r="C81" s="3" t="s">
        <v>92</v>
      </c>
      <c r="D81" s="3" t="s">
        <v>93</v>
      </c>
      <c r="E81" s="3" t="s">
        <v>51</v>
      </c>
      <c r="F81" s="3" t="s">
        <v>52</v>
      </c>
      <c r="G81" s="3">
        <v>83</v>
      </c>
      <c r="H81" s="3" t="s">
        <v>93</v>
      </c>
      <c r="I81" s="3"/>
      <c r="J81" s="3"/>
      <c r="K81" s="3"/>
      <c r="L81" s="3">
        <v>42</v>
      </c>
      <c r="M81" s="3" t="b">
        <v>0</v>
      </c>
      <c r="N81" s="3" t="b">
        <v>0</v>
      </c>
      <c r="O81" s="3" t="b">
        <v>1</v>
      </c>
      <c r="P81" s="3">
        <v>0</v>
      </c>
      <c r="Q81" s="3">
        <v>0</v>
      </c>
      <c r="R81" s="3">
        <v>2</v>
      </c>
      <c r="S81" s="3" t="b">
        <v>0</v>
      </c>
      <c r="T81" s="3" t="b">
        <v>0</v>
      </c>
      <c r="U81" s="3" t="b">
        <v>1</v>
      </c>
      <c r="V81" s="3">
        <v>0</v>
      </c>
      <c r="W81" s="3">
        <v>0</v>
      </c>
      <c r="X81" s="3">
        <v>2</v>
      </c>
      <c r="Y81"/>
      <c r="Z81"/>
      <c r="AA81"/>
      <c r="AB81"/>
      <c r="AC81"/>
      <c r="AD81"/>
      <c r="AE81"/>
      <c r="AF81"/>
      <c r="AG81"/>
      <c r="AH81"/>
      <c r="AI81"/>
      <c r="AJ81"/>
    </row>
    <row r="82" spans="1:36" x14ac:dyDescent="0.25">
      <c r="A82" s="3" t="s">
        <v>0</v>
      </c>
      <c r="B82" s="3" t="s">
        <v>10</v>
      </c>
      <c r="C82" s="3" t="s">
        <v>169</v>
      </c>
      <c r="D82" s="3" t="s">
        <v>170</v>
      </c>
      <c r="E82" s="3" t="s">
        <v>51</v>
      </c>
      <c r="F82" s="3" t="s">
        <v>52</v>
      </c>
      <c r="G82" s="3">
        <v>41</v>
      </c>
      <c r="H82" s="3" t="s">
        <v>170</v>
      </c>
      <c r="I82" s="3"/>
      <c r="J82" s="3"/>
      <c r="K82" s="3"/>
      <c r="L82" s="3">
        <v>46</v>
      </c>
      <c r="M82" s="3" t="b">
        <v>0</v>
      </c>
      <c r="N82" s="3" t="b">
        <v>1</v>
      </c>
      <c r="O82" s="3" t="b">
        <v>0</v>
      </c>
      <c r="P82" s="3">
        <v>0</v>
      </c>
      <c r="Q82" s="3">
        <v>0</v>
      </c>
      <c r="R82" s="3">
        <v>0</v>
      </c>
      <c r="S82" s="3" t="b">
        <v>0</v>
      </c>
      <c r="T82" s="3" t="b">
        <v>1</v>
      </c>
      <c r="U82" s="3" t="b">
        <v>0</v>
      </c>
      <c r="V82" s="3">
        <v>0</v>
      </c>
      <c r="W82" s="3">
        <v>0</v>
      </c>
      <c r="X82" s="3">
        <v>0</v>
      </c>
      <c r="Y82"/>
      <c r="Z82"/>
      <c r="AA82"/>
      <c r="AB82"/>
      <c r="AC82"/>
      <c r="AD82"/>
      <c r="AE82"/>
      <c r="AF82"/>
      <c r="AG82"/>
      <c r="AH82"/>
      <c r="AI82"/>
      <c r="AJ82"/>
    </row>
    <row r="83" spans="1:36" x14ac:dyDescent="0.25">
      <c r="A83" s="3" t="s">
        <v>0</v>
      </c>
      <c r="B83" s="3" t="s">
        <v>4</v>
      </c>
      <c r="C83" s="3" t="s">
        <v>100</v>
      </c>
      <c r="D83" s="3" t="s">
        <v>101</v>
      </c>
      <c r="E83" s="3" t="s">
        <v>51</v>
      </c>
      <c r="F83" s="3" t="s">
        <v>52</v>
      </c>
      <c r="G83" s="3">
        <v>90</v>
      </c>
      <c r="H83" s="3" t="s">
        <v>101</v>
      </c>
      <c r="I83" s="3"/>
      <c r="J83" s="3"/>
      <c r="K83" s="3"/>
      <c r="L83" s="3">
        <v>50</v>
      </c>
      <c r="M83" s="3" t="b">
        <v>0</v>
      </c>
      <c r="N83" s="3" t="b">
        <v>0</v>
      </c>
      <c r="O83" s="3" t="b">
        <v>1</v>
      </c>
      <c r="P83" s="3">
        <v>20</v>
      </c>
      <c r="Q83" s="3">
        <v>0</v>
      </c>
      <c r="R83" s="3">
        <v>14</v>
      </c>
      <c r="S83" s="3" t="b">
        <v>0</v>
      </c>
      <c r="T83" s="3" t="b">
        <v>0</v>
      </c>
      <c r="U83" s="3" t="b">
        <v>1</v>
      </c>
      <c r="V83" s="3">
        <v>20</v>
      </c>
      <c r="W83" s="3">
        <v>0</v>
      </c>
      <c r="X83" s="3">
        <v>14</v>
      </c>
      <c r="Y83"/>
      <c r="Z83"/>
      <c r="AA83"/>
      <c r="AB83"/>
      <c r="AC83"/>
      <c r="AD83"/>
      <c r="AE83"/>
      <c r="AF83"/>
      <c r="AG83"/>
      <c r="AH83"/>
      <c r="AI83"/>
      <c r="AJ83"/>
    </row>
    <row r="84" spans="1:36" x14ac:dyDescent="0.25">
      <c r="A84" s="3" t="s">
        <v>0</v>
      </c>
      <c r="B84" s="3" t="s">
        <v>12</v>
      </c>
      <c r="C84" s="3" t="s">
        <v>449</v>
      </c>
      <c r="D84" s="3" t="s">
        <v>450</v>
      </c>
      <c r="E84" s="3" t="s">
        <v>51</v>
      </c>
      <c r="F84" s="3" t="s">
        <v>52</v>
      </c>
      <c r="G84" s="3">
        <v>12</v>
      </c>
      <c r="H84" s="3" t="s">
        <v>450</v>
      </c>
      <c r="I84" s="3"/>
      <c r="J84" s="3"/>
      <c r="K84" s="3"/>
      <c r="L84" s="3">
        <v>12</v>
      </c>
      <c r="M84" s="3" t="b">
        <v>0</v>
      </c>
      <c r="N84" s="3" t="b">
        <v>0</v>
      </c>
      <c r="O84" s="3" t="b">
        <v>1</v>
      </c>
      <c r="P84" s="3">
        <v>0</v>
      </c>
      <c r="Q84" s="3">
        <v>0</v>
      </c>
      <c r="R84" s="3">
        <v>12</v>
      </c>
      <c r="S84" s="3" t="b">
        <v>0</v>
      </c>
      <c r="T84" s="3" t="b">
        <v>0</v>
      </c>
      <c r="U84" s="3" t="b">
        <v>1</v>
      </c>
      <c r="V84" s="3">
        <v>0</v>
      </c>
      <c r="W84" s="3">
        <v>0</v>
      </c>
      <c r="X84" s="3">
        <v>12</v>
      </c>
      <c r="Y84"/>
      <c r="Z84"/>
      <c r="AA84"/>
      <c r="AB84"/>
      <c r="AC84"/>
      <c r="AD84"/>
      <c r="AE84"/>
      <c r="AF84"/>
      <c r="AG84"/>
      <c r="AH84"/>
      <c r="AI84"/>
      <c r="AJ84"/>
    </row>
    <row r="85" spans="1:36" x14ac:dyDescent="0.25">
      <c r="A85" s="3" t="s">
        <v>0</v>
      </c>
      <c r="B85" s="3" t="s">
        <v>7</v>
      </c>
      <c r="C85" s="3" t="s">
        <v>457</v>
      </c>
      <c r="D85" s="3" t="s">
        <v>458</v>
      </c>
      <c r="E85" s="3" t="s">
        <v>51</v>
      </c>
      <c r="F85" s="3" t="s">
        <v>52</v>
      </c>
      <c r="G85" s="3">
        <v>25</v>
      </c>
      <c r="H85" s="3" t="s">
        <v>458</v>
      </c>
      <c r="I85" s="3"/>
      <c r="J85" s="3"/>
      <c r="K85" s="3"/>
      <c r="L85" s="3">
        <v>40</v>
      </c>
      <c r="M85" s="3" t="b">
        <v>0</v>
      </c>
      <c r="N85" s="3" t="b">
        <v>0</v>
      </c>
      <c r="O85" s="3" t="b">
        <v>1</v>
      </c>
      <c r="P85" s="3">
        <v>0</v>
      </c>
      <c r="Q85" s="3">
        <v>0</v>
      </c>
      <c r="R85" s="3">
        <v>0</v>
      </c>
      <c r="S85" s="3" t="b">
        <v>0</v>
      </c>
      <c r="T85" s="3" t="b">
        <v>0</v>
      </c>
      <c r="U85" s="3" t="b">
        <v>1</v>
      </c>
      <c r="V85" s="3">
        <v>0</v>
      </c>
      <c r="W85" s="3">
        <v>0</v>
      </c>
      <c r="X85" s="3">
        <v>0</v>
      </c>
      <c r="Y85"/>
      <c r="Z85"/>
      <c r="AA85"/>
      <c r="AB85"/>
      <c r="AC85"/>
      <c r="AD85"/>
      <c r="AE85"/>
      <c r="AF85"/>
      <c r="AG85"/>
      <c r="AH85"/>
      <c r="AI85"/>
      <c r="AJ85"/>
    </row>
    <row r="86" spans="1:36" x14ac:dyDescent="0.25">
      <c r="A86" s="3" t="s">
        <v>0</v>
      </c>
      <c r="B86" s="3" t="s">
        <v>4</v>
      </c>
      <c r="C86" s="3" t="s">
        <v>49</v>
      </c>
      <c r="D86" s="3" t="s">
        <v>50</v>
      </c>
      <c r="E86" s="3" t="s">
        <v>51</v>
      </c>
      <c r="F86" s="3" t="s">
        <v>52</v>
      </c>
      <c r="G86" s="3">
        <v>54</v>
      </c>
      <c r="H86" s="3" t="s">
        <v>50</v>
      </c>
      <c r="I86" s="3"/>
      <c r="J86" s="3"/>
      <c r="K86" s="3"/>
      <c r="L86" s="3">
        <v>60</v>
      </c>
      <c r="M86" s="3" t="b">
        <v>0</v>
      </c>
      <c r="N86" s="3" t="b">
        <v>0</v>
      </c>
      <c r="O86" s="3" t="b">
        <v>0</v>
      </c>
      <c r="P86" s="3">
        <v>0</v>
      </c>
      <c r="Q86" s="3">
        <v>0</v>
      </c>
      <c r="R86" s="3">
        <v>0</v>
      </c>
      <c r="S86" s="3" t="b">
        <v>0</v>
      </c>
      <c r="T86" s="3" t="b">
        <v>0</v>
      </c>
      <c r="U86" s="3" t="b">
        <v>0</v>
      </c>
      <c r="V86" s="3">
        <v>0</v>
      </c>
      <c r="W86" s="3">
        <v>0</v>
      </c>
      <c r="X86" s="3">
        <v>0</v>
      </c>
      <c r="Y86"/>
      <c r="Z86"/>
      <c r="AA86"/>
      <c r="AB86"/>
      <c r="AC86"/>
      <c r="AD86"/>
      <c r="AE86"/>
      <c r="AF86"/>
      <c r="AG86"/>
      <c r="AH86"/>
      <c r="AI86"/>
      <c r="AJ86"/>
    </row>
    <row r="87" spans="1:36" x14ac:dyDescent="0.25">
      <c r="A87" s="3" t="s">
        <v>0</v>
      </c>
      <c r="B87" s="3" t="s">
        <v>4</v>
      </c>
      <c r="C87" s="3" t="s">
        <v>533</v>
      </c>
      <c r="D87" s="3" t="s">
        <v>534</v>
      </c>
      <c r="E87" s="3" t="s">
        <v>51</v>
      </c>
      <c r="F87" s="3" t="s">
        <v>52</v>
      </c>
      <c r="G87" s="3">
        <v>54</v>
      </c>
      <c r="H87" s="3" t="s">
        <v>534</v>
      </c>
      <c r="I87" s="3"/>
      <c r="J87" s="3"/>
      <c r="K87" s="3"/>
      <c r="L87" s="3">
        <v>52</v>
      </c>
      <c r="M87" s="3" t="b">
        <v>0</v>
      </c>
      <c r="N87" s="3" t="b">
        <v>0</v>
      </c>
      <c r="O87" s="3" t="b">
        <v>1</v>
      </c>
      <c r="R87" s="3">
        <v>4</v>
      </c>
      <c r="S87" s="3" t="b">
        <v>0</v>
      </c>
      <c r="T87" s="3" t="b">
        <v>0</v>
      </c>
      <c r="U87" s="3" t="b">
        <v>1</v>
      </c>
      <c r="X87" s="3">
        <v>4</v>
      </c>
      <c r="Y87"/>
      <c r="Z87"/>
      <c r="AA87"/>
      <c r="AB87"/>
      <c r="AC87"/>
      <c r="AD87"/>
      <c r="AE87"/>
      <c r="AF87"/>
      <c r="AG87"/>
      <c r="AH87"/>
      <c r="AI87"/>
      <c r="AJ87"/>
    </row>
    <row r="88" spans="1:36" x14ac:dyDescent="0.25">
      <c r="A88" s="3" t="s">
        <v>0</v>
      </c>
      <c r="B88" s="3" t="s">
        <v>4</v>
      </c>
      <c r="C88" s="3" t="s">
        <v>60</v>
      </c>
      <c r="D88" s="3" t="s">
        <v>61</v>
      </c>
      <c r="E88" s="3" t="s">
        <v>51</v>
      </c>
      <c r="F88" s="3" t="s">
        <v>52</v>
      </c>
      <c r="G88" s="3">
        <v>6</v>
      </c>
      <c r="H88" s="3" t="s">
        <v>61</v>
      </c>
      <c r="I88" s="3"/>
      <c r="J88" s="3"/>
      <c r="K88" s="3"/>
      <c r="L88" s="3">
        <v>15</v>
      </c>
      <c r="M88" s="3" t="b">
        <v>0</v>
      </c>
      <c r="N88" s="3" t="b">
        <v>0</v>
      </c>
      <c r="O88" s="3" t="b">
        <v>1</v>
      </c>
      <c r="P88" s="3">
        <v>0</v>
      </c>
      <c r="Q88" s="3">
        <v>0</v>
      </c>
      <c r="R88" s="3">
        <v>0</v>
      </c>
      <c r="S88" s="3" t="b">
        <v>0</v>
      </c>
      <c r="T88" s="3" t="b">
        <v>0</v>
      </c>
      <c r="U88" s="3" t="b">
        <v>1</v>
      </c>
      <c r="V88" s="3">
        <v>0</v>
      </c>
      <c r="W88" s="3">
        <v>0</v>
      </c>
      <c r="X88" s="3">
        <v>0</v>
      </c>
      <c r="Y88"/>
      <c r="Z88"/>
      <c r="AA88"/>
      <c r="AB88"/>
      <c r="AC88"/>
      <c r="AD88"/>
      <c r="AE88"/>
      <c r="AF88"/>
      <c r="AG88"/>
      <c r="AH88"/>
      <c r="AI88"/>
      <c r="AJ88"/>
    </row>
    <row r="89" spans="1:36" x14ac:dyDescent="0.25">
      <c r="A89" s="3" t="s">
        <v>0</v>
      </c>
      <c r="B89" s="3" t="s">
        <v>4</v>
      </c>
      <c r="C89" s="3" t="s">
        <v>58</v>
      </c>
      <c r="D89" s="3" t="s">
        <v>59</v>
      </c>
      <c r="E89" s="3" t="s">
        <v>51</v>
      </c>
      <c r="F89" s="3" t="s">
        <v>52</v>
      </c>
      <c r="G89" s="3">
        <v>32</v>
      </c>
      <c r="H89" s="3" t="s">
        <v>59</v>
      </c>
      <c r="I89" s="3"/>
      <c r="J89" s="3"/>
      <c r="K89" s="3"/>
      <c r="L89" s="3">
        <v>20</v>
      </c>
      <c r="M89" s="3" t="b">
        <v>0</v>
      </c>
      <c r="N89" s="3" t="b">
        <v>0</v>
      </c>
      <c r="O89" s="3" t="b">
        <v>1</v>
      </c>
      <c r="P89" s="3">
        <v>4</v>
      </c>
      <c r="Q89" s="3">
        <v>0</v>
      </c>
      <c r="R89" s="3">
        <v>0</v>
      </c>
      <c r="S89" s="3" t="b">
        <v>0</v>
      </c>
      <c r="T89" s="3" t="b">
        <v>0</v>
      </c>
      <c r="U89" s="3" t="b">
        <v>1</v>
      </c>
      <c r="V89" s="3">
        <v>4</v>
      </c>
      <c r="W89" s="3">
        <v>0</v>
      </c>
      <c r="X89" s="3">
        <v>0</v>
      </c>
      <c r="Y89"/>
      <c r="Z89"/>
      <c r="AA89"/>
      <c r="AB89"/>
      <c r="AC89"/>
      <c r="AD89"/>
      <c r="AE89"/>
      <c r="AF89"/>
      <c r="AG89"/>
      <c r="AH89"/>
      <c r="AI89"/>
      <c r="AJ89"/>
    </row>
    <row r="90" spans="1:36" x14ac:dyDescent="0.25">
      <c r="A90" s="3" t="s">
        <v>0</v>
      </c>
      <c r="B90" s="3" t="s">
        <v>4</v>
      </c>
      <c r="C90" s="3" t="s">
        <v>106</v>
      </c>
      <c r="D90" s="3" t="s">
        <v>107</v>
      </c>
      <c r="E90" s="3" t="s">
        <v>51</v>
      </c>
      <c r="F90" s="3" t="s">
        <v>52</v>
      </c>
      <c r="G90" s="3">
        <v>43</v>
      </c>
      <c r="H90" s="3" t="s">
        <v>107</v>
      </c>
      <c r="I90" s="3"/>
      <c r="J90" s="3"/>
      <c r="K90" s="3"/>
      <c r="L90" s="3">
        <v>24</v>
      </c>
      <c r="M90" s="3" t="b">
        <v>1</v>
      </c>
      <c r="N90" s="3" t="b">
        <v>0</v>
      </c>
      <c r="O90" s="3" t="b">
        <v>0</v>
      </c>
      <c r="P90" s="3">
        <v>0</v>
      </c>
      <c r="Q90" s="3">
        <v>0</v>
      </c>
      <c r="R90" s="3">
        <v>0</v>
      </c>
      <c r="S90" s="3" t="b">
        <v>1</v>
      </c>
      <c r="T90" s="3" t="b">
        <v>0</v>
      </c>
      <c r="U90" s="3" t="b">
        <v>0</v>
      </c>
      <c r="V90" s="3">
        <v>0</v>
      </c>
      <c r="W90" s="3">
        <v>0</v>
      </c>
      <c r="X90" s="3">
        <v>0</v>
      </c>
      <c r="Y90"/>
      <c r="Z90"/>
      <c r="AA90"/>
      <c r="AB90"/>
      <c r="AC90"/>
      <c r="AD90"/>
      <c r="AE90"/>
      <c r="AF90"/>
      <c r="AG90"/>
      <c r="AH90"/>
      <c r="AI90"/>
      <c r="AJ90"/>
    </row>
    <row r="91" spans="1:36" x14ac:dyDescent="0.25">
      <c r="A91" s="3" t="s">
        <v>0</v>
      </c>
      <c r="B91" s="3" t="s">
        <v>5</v>
      </c>
      <c r="C91" s="3" t="s">
        <v>214</v>
      </c>
      <c r="D91" s="3" t="s">
        <v>215</v>
      </c>
      <c r="E91" s="3" t="s">
        <v>51</v>
      </c>
      <c r="F91" s="3" t="s">
        <v>52</v>
      </c>
      <c r="G91" s="3">
        <v>44</v>
      </c>
      <c r="H91" s="3" t="s">
        <v>215</v>
      </c>
      <c r="I91" s="3"/>
      <c r="J91" s="3"/>
      <c r="K91" s="3"/>
      <c r="L91" s="3">
        <v>69</v>
      </c>
      <c r="M91" s="3" t="b">
        <v>0</v>
      </c>
      <c r="N91" s="3" t="b">
        <v>0</v>
      </c>
      <c r="O91" s="3" t="b">
        <v>0</v>
      </c>
      <c r="P91" s="3">
        <v>0</v>
      </c>
      <c r="Q91" s="3">
        <v>0</v>
      </c>
      <c r="R91" s="3">
        <v>0</v>
      </c>
      <c r="S91" s="3" t="b">
        <v>0</v>
      </c>
      <c r="T91" s="3" t="b">
        <v>0</v>
      </c>
      <c r="U91" s="3" t="b">
        <v>0</v>
      </c>
      <c r="V91" s="3">
        <v>0</v>
      </c>
      <c r="W91" s="3">
        <v>0</v>
      </c>
      <c r="X91" s="3">
        <v>0</v>
      </c>
      <c r="Y91"/>
      <c r="Z91"/>
      <c r="AA91"/>
      <c r="AB91"/>
      <c r="AC91"/>
      <c r="AD91"/>
      <c r="AE91"/>
      <c r="AF91"/>
      <c r="AG91"/>
      <c r="AH91"/>
      <c r="AI91"/>
      <c r="AJ91"/>
    </row>
    <row r="92" spans="1:36" x14ac:dyDescent="0.25">
      <c r="A92" s="3" t="s">
        <v>0</v>
      </c>
      <c r="B92" s="3" t="s">
        <v>5</v>
      </c>
      <c r="C92" s="3" t="s">
        <v>226</v>
      </c>
      <c r="D92" s="3" t="s">
        <v>227</v>
      </c>
      <c r="E92" s="3" t="s">
        <v>51</v>
      </c>
      <c r="F92" s="3" t="s">
        <v>52</v>
      </c>
      <c r="G92" s="3">
        <v>70</v>
      </c>
      <c r="H92" s="3" t="s">
        <v>227</v>
      </c>
      <c r="I92" s="3"/>
      <c r="J92" s="3"/>
      <c r="K92" s="3"/>
      <c r="L92" s="3">
        <v>49</v>
      </c>
      <c r="M92" s="3" t="b">
        <v>0</v>
      </c>
      <c r="N92" s="3" t="b">
        <v>0</v>
      </c>
      <c r="O92" s="3" t="b">
        <v>0</v>
      </c>
      <c r="P92" s="3">
        <v>0</v>
      </c>
      <c r="Q92" s="3">
        <v>0</v>
      </c>
      <c r="R92" s="3">
        <v>0</v>
      </c>
      <c r="S92" s="3" t="b">
        <v>0</v>
      </c>
      <c r="T92" s="3" t="b">
        <v>0</v>
      </c>
      <c r="U92" s="3" t="b">
        <v>0</v>
      </c>
      <c r="V92" s="3">
        <v>0</v>
      </c>
      <c r="W92" s="3">
        <v>0</v>
      </c>
      <c r="X92" s="3">
        <v>0</v>
      </c>
      <c r="Y92"/>
      <c r="Z92"/>
      <c r="AA92"/>
      <c r="AB92"/>
      <c r="AC92"/>
      <c r="AD92"/>
      <c r="AE92"/>
      <c r="AF92"/>
      <c r="AG92"/>
      <c r="AH92"/>
      <c r="AI92"/>
      <c r="AJ92"/>
    </row>
    <row r="93" spans="1:36" x14ac:dyDescent="0.25">
      <c r="A93" s="3" t="s">
        <v>0</v>
      </c>
      <c r="B93" s="3" t="s">
        <v>13</v>
      </c>
      <c r="C93" s="3" t="s">
        <v>156</v>
      </c>
      <c r="D93" s="3" t="s">
        <v>157</v>
      </c>
      <c r="E93" s="3" t="s">
        <v>51</v>
      </c>
      <c r="F93" s="3" t="s">
        <v>78</v>
      </c>
      <c r="G93" s="3">
        <v>35</v>
      </c>
      <c r="H93" s="3" t="s">
        <v>157</v>
      </c>
      <c r="I93" s="3"/>
      <c r="J93" s="3"/>
      <c r="K93" s="3"/>
      <c r="L93" s="3">
        <v>15</v>
      </c>
      <c r="M93" s="3" t="b">
        <v>0</v>
      </c>
      <c r="N93" s="3" t="b">
        <v>0</v>
      </c>
      <c r="O93" s="3" t="b">
        <v>1</v>
      </c>
      <c r="P93" s="3">
        <v>0</v>
      </c>
      <c r="Q93" s="3">
        <v>0</v>
      </c>
      <c r="R93" s="3">
        <v>0</v>
      </c>
      <c r="S93" s="3" t="b">
        <v>0</v>
      </c>
      <c r="T93" s="3" t="b">
        <v>0</v>
      </c>
      <c r="U93" s="3" t="b">
        <v>1</v>
      </c>
      <c r="V93" s="3">
        <v>0</v>
      </c>
      <c r="W93" s="3">
        <v>0</v>
      </c>
      <c r="X93" s="3">
        <v>0</v>
      </c>
      <c r="Y93"/>
      <c r="Z93"/>
      <c r="AA93"/>
      <c r="AB93"/>
      <c r="AC93"/>
      <c r="AD93"/>
      <c r="AE93"/>
      <c r="AF93"/>
      <c r="AG93"/>
      <c r="AH93"/>
      <c r="AI93"/>
      <c r="AJ93"/>
    </row>
    <row r="94" spans="1:36" x14ac:dyDescent="0.25">
      <c r="A94" s="3" t="s">
        <v>0</v>
      </c>
      <c r="B94" s="3" t="s">
        <v>5</v>
      </c>
      <c r="C94" s="3" t="s">
        <v>443</v>
      </c>
      <c r="D94" s="3" t="s">
        <v>444</v>
      </c>
      <c r="E94" s="3" t="s">
        <v>162</v>
      </c>
      <c r="F94" s="3" t="s">
        <v>52</v>
      </c>
      <c r="G94" s="3">
        <v>1344</v>
      </c>
      <c r="H94" s="3" t="s">
        <v>444</v>
      </c>
      <c r="I94" s="3"/>
      <c r="J94" s="3"/>
      <c r="K94" s="3"/>
      <c r="L94" s="3">
        <v>160</v>
      </c>
      <c r="M94" s="3" t="b">
        <v>0</v>
      </c>
      <c r="N94" s="3" t="b">
        <v>0</v>
      </c>
      <c r="O94" s="3" t="b">
        <v>1</v>
      </c>
      <c r="P94" s="3">
        <v>988</v>
      </c>
      <c r="Q94" s="3">
        <v>155</v>
      </c>
      <c r="R94" s="3">
        <v>155</v>
      </c>
      <c r="S94" s="3" t="b">
        <v>0</v>
      </c>
      <c r="T94" s="3" t="b">
        <v>0</v>
      </c>
      <c r="U94" s="3" t="b">
        <v>1</v>
      </c>
      <c r="V94" s="3">
        <v>988</v>
      </c>
      <c r="W94" s="3">
        <v>155</v>
      </c>
      <c r="X94" s="3">
        <v>155</v>
      </c>
      <c r="Y94"/>
      <c r="Z94"/>
      <c r="AA94"/>
      <c r="AB94"/>
      <c r="AC94"/>
      <c r="AD94"/>
      <c r="AE94"/>
      <c r="AF94"/>
      <c r="AG94"/>
      <c r="AH94"/>
      <c r="AI94"/>
      <c r="AJ94"/>
    </row>
    <row r="95" spans="1:36" x14ac:dyDescent="0.25">
      <c r="A95" s="3" t="s">
        <v>0</v>
      </c>
      <c r="B95" s="3" t="s">
        <v>4</v>
      </c>
      <c r="C95" s="3" t="s">
        <v>206</v>
      </c>
      <c r="D95" s="3" t="s">
        <v>207</v>
      </c>
      <c r="E95" s="3" t="s">
        <v>51</v>
      </c>
      <c r="F95" s="3" t="s">
        <v>52</v>
      </c>
      <c r="G95" s="3">
        <v>7</v>
      </c>
      <c r="H95" s="3" t="s">
        <v>207</v>
      </c>
      <c r="I95" s="3"/>
      <c r="J95" s="3"/>
      <c r="K95" s="3"/>
      <c r="L95" s="3">
        <v>24</v>
      </c>
      <c r="M95" s="3" t="b">
        <v>0</v>
      </c>
      <c r="N95" s="3" t="b">
        <v>0</v>
      </c>
      <c r="O95" s="3" t="b">
        <v>1</v>
      </c>
      <c r="P95" s="3">
        <v>0</v>
      </c>
      <c r="Q95" s="3">
        <v>0</v>
      </c>
      <c r="R95" s="3">
        <v>0</v>
      </c>
      <c r="S95" s="3" t="b">
        <v>0</v>
      </c>
      <c r="T95" s="3" t="b">
        <v>0</v>
      </c>
      <c r="U95" s="3" t="b">
        <v>1</v>
      </c>
      <c r="V95" s="3">
        <v>0</v>
      </c>
      <c r="W95" s="3">
        <v>0</v>
      </c>
      <c r="X95" s="3">
        <v>0</v>
      </c>
      <c r="Y95"/>
      <c r="Z95"/>
      <c r="AA95"/>
      <c r="AB95"/>
      <c r="AC95"/>
      <c r="AD95"/>
      <c r="AE95"/>
      <c r="AF95"/>
      <c r="AG95"/>
      <c r="AH95"/>
      <c r="AI95"/>
      <c r="AJ95"/>
    </row>
    <row r="96" spans="1:36" x14ac:dyDescent="0.25">
      <c r="A96" s="3" t="s">
        <v>0</v>
      </c>
      <c r="B96" s="3" t="s">
        <v>7</v>
      </c>
      <c r="C96" s="3" t="s">
        <v>459</v>
      </c>
      <c r="D96" s="3" t="s">
        <v>460</v>
      </c>
      <c r="E96" s="3" t="s">
        <v>51</v>
      </c>
      <c r="F96" s="3" t="s">
        <v>52</v>
      </c>
      <c r="G96" s="3">
        <v>15</v>
      </c>
      <c r="H96" s="3" t="s">
        <v>460</v>
      </c>
      <c r="I96" s="3"/>
      <c r="J96" s="3"/>
      <c r="K96" s="3"/>
      <c r="L96" s="3">
        <v>52</v>
      </c>
      <c r="M96" s="3" t="b">
        <v>0</v>
      </c>
      <c r="N96" s="3" t="b">
        <v>0</v>
      </c>
      <c r="O96" s="3" t="b">
        <v>1</v>
      </c>
      <c r="P96" s="3">
        <v>0</v>
      </c>
      <c r="Q96" s="3">
        <v>0</v>
      </c>
      <c r="R96" s="3">
        <v>0</v>
      </c>
      <c r="S96" s="3" t="b">
        <v>0</v>
      </c>
      <c r="T96" s="3" t="b">
        <v>0</v>
      </c>
      <c r="U96" s="3" t="b">
        <v>1</v>
      </c>
      <c r="V96" s="3">
        <v>0</v>
      </c>
      <c r="W96" s="3">
        <v>0</v>
      </c>
      <c r="X96" s="3">
        <v>0</v>
      </c>
      <c r="Y96"/>
      <c r="Z96"/>
      <c r="AA96"/>
      <c r="AB96"/>
      <c r="AC96"/>
      <c r="AD96"/>
      <c r="AE96"/>
      <c r="AF96"/>
      <c r="AG96"/>
      <c r="AH96"/>
      <c r="AI96"/>
      <c r="AJ96"/>
    </row>
    <row r="97" spans="1:36" x14ac:dyDescent="0.25">
      <c r="A97" s="3" t="s">
        <v>0</v>
      </c>
      <c r="B97" s="3" t="s">
        <v>5</v>
      </c>
      <c r="C97" s="3" t="s">
        <v>545</v>
      </c>
      <c r="D97" s="3" t="s">
        <v>546</v>
      </c>
      <c r="E97" s="3" t="s">
        <v>51</v>
      </c>
      <c r="F97" s="3" t="s">
        <v>78</v>
      </c>
      <c r="G97" s="3">
        <v>222</v>
      </c>
      <c r="H97" s="3" t="s">
        <v>546</v>
      </c>
      <c r="I97" s="3"/>
      <c r="J97" s="3"/>
      <c r="K97" s="3"/>
      <c r="L97" s="3">
        <v>210</v>
      </c>
      <c r="M97" s="3" t="b">
        <v>0</v>
      </c>
      <c r="N97" s="3" t="b">
        <v>0</v>
      </c>
      <c r="O97" s="3" t="b">
        <v>1</v>
      </c>
      <c r="P97" s="3">
        <v>0</v>
      </c>
      <c r="Q97" s="3">
        <v>0</v>
      </c>
      <c r="R97" s="3">
        <v>0</v>
      </c>
      <c r="S97" s="3" t="b">
        <v>0</v>
      </c>
      <c r="T97" s="3" t="b">
        <v>0</v>
      </c>
      <c r="U97" s="3" t="b">
        <v>1</v>
      </c>
      <c r="V97" s="3">
        <v>0</v>
      </c>
      <c r="W97" s="3">
        <v>0</v>
      </c>
      <c r="X97" s="3">
        <v>0</v>
      </c>
      <c r="Y97"/>
      <c r="Z97"/>
      <c r="AA97"/>
      <c r="AB97"/>
      <c r="AC97"/>
      <c r="AD97"/>
      <c r="AE97"/>
      <c r="AF97"/>
      <c r="AG97"/>
      <c r="AH97"/>
      <c r="AI97"/>
      <c r="AJ97"/>
    </row>
    <row r="98" spans="1:36" x14ac:dyDescent="0.25">
      <c r="A98" s="3" t="s">
        <v>0</v>
      </c>
      <c r="B98" s="3" t="s">
        <v>5</v>
      </c>
      <c r="C98" s="3" t="s">
        <v>138</v>
      </c>
      <c r="D98" s="3" t="s">
        <v>139</v>
      </c>
      <c r="E98" s="3" t="s">
        <v>51</v>
      </c>
      <c r="F98" s="3" t="s">
        <v>78</v>
      </c>
      <c r="G98" s="3">
        <v>428</v>
      </c>
      <c r="H98" s="3" t="s">
        <v>139</v>
      </c>
      <c r="I98" s="3"/>
      <c r="J98" s="3"/>
      <c r="K98" s="3"/>
      <c r="L98" s="3">
        <v>460</v>
      </c>
      <c r="M98" s="3" t="b">
        <v>1</v>
      </c>
      <c r="N98" s="3" t="b">
        <v>0</v>
      </c>
      <c r="O98" s="3" t="b">
        <v>0</v>
      </c>
      <c r="P98" s="3">
        <v>5</v>
      </c>
      <c r="Q98" s="3">
        <v>50</v>
      </c>
      <c r="R98" s="3">
        <v>0</v>
      </c>
      <c r="S98" s="3" t="b">
        <v>1</v>
      </c>
      <c r="T98" s="3" t="b">
        <v>0</v>
      </c>
      <c r="U98" s="3" t="b">
        <v>0</v>
      </c>
      <c r="V98" s="3">
        <v>5</v>
      </c>
      <c r="W98" s="3">
        <v>50</v>
      </c>
      <c r="X98" s="3">
        <v>0</v>
      </c>
      <c r="Y98"/>
      <c r="Z98"/>
      <c r="AA98"/>
      <c r="AB98"/>
      <c r="AC98"/>
      <c r="AD98"/>
      <c r="AE98"/>
      <c r="AF98"/>
      <c r="AG98"/>
      <c r="AH98"/>
      <c r="AI98"/>
      <c r="AJ98"/>
    </row>
    <row r="99" spans="1:36" x14ac:dyDescent="0.25">
      <c r="A99" s="3" t="s">
        <v>0</v>
      </c>
      <c r="B99" s="3" t="s">
        <v>5</v>
      </c>
      <c r="C99" s="3" t="s">
        <v>136</v>
      </c>
      <c r="D99" s="3" t="s">
        <v>137</v>
      </c>
      <c r="E99" s="3" t="s">
        <v>51</v>
      </c>
      <c r="F99" s="3" t="s">
        <v>78</v>
      </c>
      <c r="G99" s="3">
        <v>48</v>
      </c>
      <c r="H99" s="3" t="s">
        <v>137</v>
      </c>
      <c r="I99" s="3"/>
      <c r="J99" s="3"/>
      <c r="K99" s="3"/>
      <c r="L99" s="3">
        <v>40</v>
      </c>
      <c r="M99" s="3" t="b">
        <v>0</v>
      </c>
      <c r="N99" s="3" t="b">
        <v>0</v>
      </c>
      <c r="O99" s="3" t="b">
        <v>0</v>
      </c>
      <c r="P99" s="3">
        <v>0</v>
      </c>
      <c r="Q99" s="3">
        <v>0</v>
      </c>
      <c r="R99" s="3">
        <v>0</v>
      </c>
      <c r="S99" s="3" t="b">
        <v>0</v>
      </c>
      <c r="T99" s="3" t="b">
        <v>0</v>
      </c>
      <c r="U99" s="3" t="b">
        <v>0</v>
      </c>
      <c r="V99" s="3">
        <v>0</v>
      </c>
      <c r="W99" s="3">
        <v>0</v>
      </c>
      <c r="X99" s="3">
        <v>0</v>
      </c>
      <c r="Y99"/>
      <c r="Z99"/>
      <c r="AA99"/>
      <c r="AB99"/>
      <c r="AC99"/>
      <c r="AD99"/>
      <c r="AE99"/>
      <c r="AF99"/>
      <c r="AG99"/>
      <c r="AH99"/>
      <c r="AI99"/>
      <c r="AJ99"/>
    </row>
    <row r="100" spans="1:36" x14ac:dyDescent="0.25">
      <c r="A100" s="3" t="s">
        <v>0</v>
      </c>
      <c r="B100" s="3" t="s">
        <v>9</v>
      </c>
      <c r="C100" s="3" t="s">
        <v>88</v>
      </c>
      <c r="D100" s="3" t="s">
        <v>89</v>
      </c>
      <c r="E100" s="3" t="s">
        <v>51</v>
      </c>
      <c r="F100" s="3" t="s">
        <v>78</v>
      </c>
      <c r="G100" s="3">
        <v>372</v>
      </c>
      <c r="H100" s="3" t="s">
        <v>89</v>
      </c>
      <c r="I100" s="3"/>
      <c r="J100" s="3"/>
      <c r="K100" s="3"/>
      <c r="L100" s="3">
        <v>219</v>
      </c>
      <c r="M100" s="3" t="b">
        <v>0</v>
      </c>
      <c r="N100" s="3" t="b">
        <v>0</v>
      </c>
      <c r="O100" s="3" t="b">
        <v>1</v>
      </c>
      <c r="P100" s="3">
        <v>0</v>
      </c>
      <c r="Q100" s="3">
        <v>3</v>
      </c>
      <c r="R100" s="3">
        <v>0</v>
      </c>
      <c r="S100" s="3" t="b">
        <v>0</v>
      </c>
      <c r="T100" s="3" t="b">
        <v>0</v>
      </c>
      <c r="U100" s="3" t="b">
        <v>1</v>
      </c>
      <c r="V100" s="3">
        <v>0</v>
      </c>
      <c r="W100" s="3">
        <v>3</v>
      </c>
      <c r="X100" s="3">
        <v>0</v>
      </c>
      <c r="Y100"/>
      <c r="Z100"/>
      <c r="AA100"/>
      <c r="AB100"/>
      <c r="AC100"/>
      <c r="AD100"/>
      <c r="AE100"/>
      <c r="AF100"/>
      <c r="AG100"/>
      <c r="AH100"/>
      <c r="AI100"/>
      <c r="AJ100"/>
    </row>
    <row r="101" spans="1:36" x14ac:dyDescent="0.25">
      <c r="A101" s="3" t="s">
        <v>0</v>
      </c>
      <c r="B101" s="3" t="s">
        <v>9</v>
      </c>
      <c r="C101" s="3" t="s">
        <v>173</v>
      </c>
      <c r="D101" s="3" t="s">
        <v>174</v>
      </c>
      <c r="E101" s="3" t="s">
        <v>51</v>
      </c>
      <c r="F101" s="3" t="s">
        <v>78</v>
      </c>
      <c r="G101" s="3">
        <v>123</v>
      </c>
      <c r="H101" s="3" t="s">
        <v>174</v>
      </c>
      <c r="I101" s="3"/>
      <c r="J101" s="3"/>
      <c r="K101" s="3"/>
      <c r="L101" s="3">
        <v>50</v>
      </c>
      <c r="M101" s="3" t="b">
        <v>0</v>
      </c>
      <c r="N101" s="3" t="b">
        <v>0</v>
      </c>
      <c r="O101" s="3" t="b">
        <v>1</v>
      </c>
      <c r="P101" s="3">
        <v>13</v>
      </c>
      <c r="Q101" s="3">
        <v>13</v>
      </c>
      <c r="R101" s="3">
        <v>5</v>
      </c>
      <c r="S101" s="3" t="b">
        <v>0</v>
      </c>
      <c r="T101" s="3" t="b">
        <v>0</v>
      </c>
      <c r="U101" s="3" t="b">
        <v>1</v>
      </c>
      <c r="V101" s="3">
        <v>13</v>
      </c>
      <c r="W101" s="3">
        <v>13</v>
      </c>
      <c r="X101" s="3">
        <v>5</v>
      </c>
      <c r="Y101"/>
      <c r="Z101"/>
      <c r="AA101"/>
      <c r="AB101"/>
      <c r="AC101"/>
      <c r="AD101"/>
      <c r="AE101"/>
      <c r="AF101"/>
      <c r="AG101"/>
      <c r="AH101"/>
      <c r="AI101"/>
      <c r="AJ101"/>
    </row>
    <row r="102" spans="1:36" x14ac:dyDescent="0.25">
      <c r="A102" s="3" t="s">
        <v>0</v>
      </c>
      <c r="B102" s="3" t="s">
        <v>4</v>
      </c>
      <c r="C102" s="3" t="s">
        <v>118</v>
      </c>
      <c r="D102" s="3" t="s">
        <v>119</v>
      </c>
      <c r="E102" s="3" t="s">
        <v>51</v>
      </c>
      <c r="F102" s="3" t="s">
        <v>52</v>
      </c>
      <c r="G102" s="3">
        <v>60</v>
      </c>
      <c r="H102" s="3" t="s">
        <v>119</v>
      </c>
      <c r="I102" s="3"/>
      <c r="J102" s="3"/>
      <c r="K102" s="3"/>
      <c r="L102" s="3">
        <v>20</v>
      </c>
      <c r="M102" s="3" t="b">
        <v>0</v>
      </c>
      <c r="N102" s="3" t="b">
        <v>0</v>
      </c>
      <c r="O102" s="3" t="b">
        <v>1</v>
      </c>
      <c r="P102" s="3">
        <v>0</v>
      </c>
      <c r="Q102" s="3">
        <v>0</v>
      </c>
      <c r="R102" s="3">
        <v>0</v>
      </c>
      <c r="S102" s="3" t="b">
        <v>0</v>
      </c>
      <c r="T102" s="3" t="b">
        <v>0</v>
      </c>
      <c r="U102" s="3" t="b">
        <v>1</v>
      </c>
      <c r="V102" s="3">
        <v>0</v>
      </c>
      <c r="W102" s="3">
        <v>0</v>
      </c>
      <c r="X102" s="3">
        <v>0</v>
      </c>
      <c r="Y102"/>
      <c r="Z102"/>
      <c r="AA102"/>
      <c r="AB102"/>
      <c r="AC102"/>
      <c r="AD102"/>
      <c r="AE102"/>
      <c r="AF102"/>
      <c r="AG102"/>
      <c r="AH102"/>
      <c r="AI102"/>
      <c r="AJ102"/>
    </row>
    <row r="103" spans="1:36" x14ac:dyDescent="0.25">
      <c r="A103" s="3" t="s">
        <v>0</v>
      </c>
      <c r="B103" s="3" t="s">
        <v>8</v>
      </c>
      <c r="C103" s="3" t="s">
        <v>530</v>
      </c>
      <c r="D103" s="3" t="s">
        <v>531</v>
      </c>
      <c r="E103" s="3" t="s">
        <v>51</v>
      </c>
      <c r="F103" s="3" t="s">
        <v>52</v>
      </c>
      <c r="G103" s="3">
        <v>261</v>
      </c>
      <c r="H103" s="3" t="s">
        <v>531</v>
      </c>
      <c r="I103" s="3"/>
      <c r="J103" s="3"/>
      <c r="K103" s="3"/>
      <c r="L103" s="3">
        <v>78</v>
      </c>
      <c r="M103" s="3" t="b">
        <v>0</v>
      </c>
      <c r="N103" s="3" t="b">
        <v>1</v>
      </c>
      <c r="O103" s="3" t="b">
        <v>0</v>
      </c>
      <c r="P103" s="3">
        <v>0</v>
      </c>
      <c r="Q103" s="3">
        <v>0</v>
      </c>
      <c r="R103" s="3">
        <v>5</v>
      </c>
      <c r="S103" s="3" t="b">
        <v>0</v>
      </c>
      <c r="T103" s="3" t="b">
        <v>1</v>
      </c>
      <c r="U103" s="3" t="b">
        <v>0</v>
      </c>
      <c r="V103" s="3">
        <v>0</v>
      </c>
      <c r="W103" s="3">
        <v>0</v>
      </c>
      <c r="X103" s="3">
        <v>5</v>
      </c>
      <c r="Y103"/>
      <c r="Z103"/>
      <c r="AA103"/>
      <c r="AB103"/>
      <c r="AC103"/>
      <c r="AD103"/>
      <c r="AE103"/>
      <c r="AF103"/>
      <c r="AG103"/>
      <c r="AH103"/>
      <c r="AI103"/>
      <c r="AJ103"/>
    </row>
    <row r="104" spans="1:36" x14ac:dyDescent="0.25">
      <c r="A104" s="3" t="s">
        <v>0</v>
      </c>
      <c r="B104" s="3" t="s">
        <v>4</v>
      </c>
      <c r="C104" s="3" t="s">
        <v>98</v>
      </c>
      <c r="D104" s="3" t="s">
        <v>99</v>
      </c>
      <c r="E104" s="3" t="s">
        <v>51</v>
      </c>
      <c r="F104" s="3" t="s">
        <v>52</v>
      </c>
      <c r="G104" s="3">
        <v>101</v>
      </c>
      <c r="H104" s="3" t="s">
        <v>99</v>
      </c>
      <c r="I104" s="3"/>
      <c r="J104" s="3"/>
      <c r="K104" s="3"/>
      <c r="L104" s="3">
        <v>80</v>
      </c>
      <c r="M104" s="3" t="b">
        <v>0</v>
      </c>
      <c r="N104" s="3" t="b">
        <v>0</v>
      </c>
      <c r="O104" s="3" t="b">
        <v>1</v>
      </c>
      <c r="P104" s="3">
        <v>0</v>
      </c>
      <c r="Q104" s="3">
        <v>0</v>
      </c>
      <c r="R104" s="3">
        <v>0</v>
      </c>
      <c r="S104" s="3" t="b">
        <v>0</v>
      </c>
      <c r="T104" s="3" t="b">
        <v>0</v>
      </c>
      <c r="U104" s="3" t="b">
        <v>1</v>
      </c>
      <c r="V104" s="3">
        <v>0</v>
      </c>
      <c r="W104" s="3">
        <v>0</v>
      </c>
      <c r="X104" s="3">
        <v>0</v>
      </c>
      <c r="Y104"/>
      <c r="Z104"/>
      <c r="AA104"/>
      <c r="AB104"/>
      <c r="AC104"/>
      <c r="AD104"/>
      <c r="AE104"/>
      <c r="AF104"/>
      <c r="AG104"/>
      <c r="AH104"/>
      <c r="AI104"/>
      <c r="AJ104"/>
    </row>
    <row r="105" spans="1:36" x14ac:dyDescent="0.25">
      <c r="A105" s="3" t="s">
        <v>0</v>
      </c>
      <c r="B105" s="3" t="s">
        <v>8</v>
      </c>
      <c r="C105" s="3" t="s">
        <v>74</v>
      </c>
      <c r="D105" s="3" t="s">
        <v>75</v>
      </c>
      <c r="E105" s="3" t="s">
        <v>51</v>
      </c>
      <c r="F105" s="3" t="s">
        <v>52</v>
      </c>
      <c r="G105" s="3">
        <v>207</v>
      </c>
      <c r="H105" s="3" t="s">
        <v>75</v>
      </c>
      <c r="I105" s="3"/>
      <c r="J105" s="3"/>
      <c r="K105" s="3"/>
      <c r="L105" s="3">
        <v>270</v>
      </c>
      <c r="M105" s="3" t="b">
        <v>0</v>
      </c>
      <c r="N105" s="3" t="b">
        <v>0</v>
      </c>
      <c r="O105" s="3" t="b">
        <v>1</v>
      </c>
      <c r="P105" s="3">
        <v>0</v>
      </c>
      <c r="Q105" s="3">
        <v>0</v>
      </c>
      <c r="R105" s="3">
        <v>0</v>
      </c>
      <c r="S105" s="3" t="b">
        <v>0</v>
      </c>
      <c r="T105" s="3" t="b">
        <v>0</v>
      </c>
      <c r="U105" s="3" t="b">
        <v>1</v>
      </c>
      <c r="V105" s="3">
        <v>0</v>
      </c>
      <c r="W105" s="3">
        <v>0</v>
      </c>
      <c r="X105" s="3">
        <v>0</v>
      </c>
      <c r="Y105"/>
      <c r="Z105"/>
      <c r="AA105"/>
      <c r="AB105"/>
      <c r="AC105"/>
      <c r="AD105"/>
      <c r="AE105"/>
      <c r="AF105"/>
      <c r="AG105"/>
      <c r="AH105"/>
      <c r="AI105"/>
      <c r="AJ105"/>
    </row>
    <row r="106" spans="1:36" x14ac:dyDescent="0.25">
      <c r="A106" s="3" t="s">
        <v>3</v>
      </c>
      <c r="B106" s="3" t="s">
        <v>15</v>
      </c>
      <c r="C106" s="3" t="s">
        <v>507</v>
      </c>
      <c r="D106" s="3" t="s">
        <v>508</v>
      </c>
      <c r="E106" s="3" t="s">
        <v>51</v>
      </c>
      <c r="F106" s="3" t="s">
        <v>78</v>
      </c>
      <c r="G106" s="3">
        <v>49</v>
      </c>
      <c r="H106" s="3" t="s">
        <v>508</v>
      </c>
      <c r="I106" s="3"/>
      <c r="J106" s="3"/>
      <c r="K106" s="3"/>
      <c r="L106" s="3"/>
      <c r="M106" s="3" t="b">
        <v>0</v>
      </c>
      <c r="N106" s="3" t="b">
        <v>0</v>
      </c>
      <c r="O106" s="3" t="b">
        <v>1</v>
      </c>
      <c r="P106" s="3">
        <v>3</v>
      </c>
      <c r="Q106" s="3">
        <v>0</v>
      </c>
      <c r="R106" s="3">
        <v>49</v>
      </c>
      <c r="S106" s="3" t="b">
        <v>0</v>
      </c>
      <c r="T106" s="3" t="b">
        <v>0</v>
      </c>
      <c r="U106" s="3" t="b">
        <v>1</v>
      </c>
      <c r="V106" s="3">
        <v>3</v>
      </c>
      <c r="W106" s="3">
        <v>0</v>
      </c>
      <c r="X106" s="3">
        <v>49</v>
      </c>
      <c r="Y106"/>
      <c r="Z106"/>
      <c r="AA106"/>
      <c r="AB106"/>
      <c r="AC106"/>
      <c r="AD106"/>
      <c r="AE106"/>
      <c r="AF106"/>
      <c r="AG106"/>
      <c r="AH106"/>
      <c r="AI106"/>
      <c r="AJ106"/>
    </row>
    <row r="107" spans="1:36" x14ac:dyDescent="0.25">
      <c r="A107" s="3" t="s">
        <v>3</v>
      </c>
      <c r="B107" s="3" t="s">
        <v>15</v>
      </c>
      <c r="C107" s="3" t="s">
        <v>187</v>
      </c>
      <c r="D107" s="3" t="s">
        <v>713</v>
      </c>
      <c r="E107" s="3" t="s">
        <v>51</v>
      </c>
      <c r="F107" s="3" t="s">
        <v>85</v>
      </c>
      <c r="G107" s="3">
        <v>23</v>
      </c>
      <c r="H107" s="3" t="s">
        <v>713</v>
      </c>
      <c r="I107" s="3"/>
      <c r="J107" s="3"/>
      <c r="K107" s="3"/>
      <c r="L107" s="3"/>
      <c r="M107" s="3" t="b">
        <v>1</v>
      </c>
      <c r="N107" s="3" t="b">
        <v>0</v>
      </c>
      <c r="O107" s="3" t="b">
        <v>1</v>
      </c>
      <c r="P107" s="3">
        <v>0</v>
      </c>
      <c r="Q107" s="3">
        <v>0</v>
      </c>
      <c r="R107" s="3">
        <v>0</v>
      </c>
      <c r="S107" s="3" t="b">
        <v>1</v>
      </c>
      <c r="T107" s="3" t="b">
        <v>0</v>
      </c>
      <c r="U107" s="3" t="b">
        <v>1</v>
      </c>
      <c r="V107" s="3">
        <v>0</v>
      </c>
      <c r="W107" s="3">
        <v>0</v>
      </c>
      <c r="X107" s="3">
        <v>0</v>
      </c>
      <c r="Y107"/>
      <c r="Z107"/>
      <c r="AA107"/>
      <c r="AB107"/>
      <c r="AC107"/>
      <c r="AD107"/>
      <c r="AE107"/>
      <c r="AF107"/>
      <c r="AG107"/>
      <c r="AH107"/>
      <c r="AI107"/>
      <c r="AJ107"/>
    </row>
    <row r="108" spans="1:36" x14ac:dyDescent="0.25">
      <c r="A108" s="3" t="s">
        <v>3</v>
      </c>
      <c r="B108" s="3" t="s">
        <v>17</v>
      </c>
      <c r="C108" s="3" t="s">
        <v>483</v>
      </c>
      <c r="D108" s="3" t="s">
        <v>484</v>
      </c>
      <c r="E108" s="3" t="s">
        <v>51</v>
      </c>
      <c r="F108" s="3" t="s">
        <v>52</v>
      </c>
      <c r="G108" s="3">
        <v>56</v>
      </c>
      <c r="H108" s="3" t="s">
        <v>484</v>
      </c>
      <c r="I108" s="3"/>
      <c r="J108" s="3"/>
      <c r="K108" s="3"/>
      <c r="L108" s="3">
        <v>20</v>
      </c>
      <c r="M108" s="3" t="b">
        <v>0</v>
      </c>
      <c r="N108" s="3" t="b">
        <v>0</v>
      </c>
      <c r="O108" s="3" t="b">
        <v>1</v>
      </c>
      <c r="P108" s="3">
        <v>0</v>
      </c>
      <c r="Q108" s="3">
        <v>0</v>
      </c>
      <c r="R108" s="3">
        <v>6</v>
      </c>
      <c r="S108" s="3" t="b">
        <v>0</v>
      </c>
      <c r="T108" s="3" t="b">
        <v>0</v>
      </c>
      <c r="U108" s="3" t="b">
        <v>1</v>
      </c>
      <c r="V108" s="3">
        <v>0</v>
      </c>
      <c r="W108" s="3">
        <v>0</v>
      </c>
      <c r="X108" s="3">
        <v>6</v>
      </c>
      <c r="Y108"/>
      <c r="Z108"/>
      <c r="AA108"/>
      <c r="AB108"/>
      <c r="AC108"/>
      <c r="AD108"/>
      <c r="AE108"/>
      <c r="AF108"/>
      <c r="AG108"/>
      <c r="AH108"/>
      <c r="AI108"/>
      <c r="AJ108"/>
    </row>
    <row r="109" spans="1:36" x14ac:dyDescent="0.25">
      <c r="A109" s="3" t="s">
        <v>3</v>
      </c>
      <c r="B109" s="3" t="s">
        <v>17</v>
      </c>
      <c r="C109" s="3" t="s">
        <v>185</v>
      </c>
      <c r="D109" s="3" t="s">
        <v>186</v>
      </c>
      <c r="E109" s="3" t="s">
        <v>51</v>
      </c>
      <c r="F109" s="3" t="s">
        <v>52</v>
      </c>
      <c r="G109" s="3">
        <v>26</v>
      </c>
      <c r="H109" s="3" t="s">
        <v>186</v>
      </c>
      <c r="I109" s="3"/>
      <c r="J109" s="3"/>
      <c r="K109" s="3"/>
      <c r="L109" s="3">
        <v>0</v>
      </c>
      <c r="M109" s="3" t="b">
        <v>0</v>
      </c>
      <c r="N109" s="3" t="b">
        <v>0</v>
      </c>
      <c r="O109" s="3" t="b">
        <v>1</v>
      </c>
      <c r="P109" s="3">
        <v>4</v>
      </c>
      <c r="Q109" s="3">
        <v>0</v>
      </c>
      <c r="R109" s="3">
        <v>4</v>
      </c>
      <c r="S109" s="3" t="b">
        <v>0</v>
      </c>
      <c r="T109" s="3" t="b">
        <v>0</v>
      </c>
      <c r="U109" s="3" t="b">
        <v>1</v>
      </c>
      <c r="V109" s="3">
        <v>4</v>
      </c>
      <c r="W109" s="3">
        <v>0</v>
      </c>
      <c r="X109" s="3">
        <v>4</v>
      </c>
      <c r="Y109"/>
      <c r="Z109"/>
      <c r="AA109"/>
      <c r="AB109"/>
      <c r="AC109"/>
      <c r="AD109"/>
      <c r="AE109"/>
      <c r="AF109"/>
      <c r="AG109"/>
      <c r="AH109"/>
      <c r="AI109"/>
      <c r="AJ109"/>
    </row>
    <row r="110" spans="1:36" x14ac:dyDescent="0.25">
      <c r="A110" s="3" t="s">
        <v>0</v>
      </c>
      <c r="B110" s="3" t="s">
        <v>7</v>
      </c>
      <c r="C110" s="3" t="s">
        <v>455</v>
      </c>
      <c r="D110" s="3" t="s">
        <v>456</v>
      </c>
      <c r="E110" s="3" t="s">
        <v>51</v>
      </c>
      <c r="F110" s="3" t="s">
        <v>52</v>
      </c>
      <c r="G110" s="3">
        <v>23</v>
      </c>
      <c r="H110" s="3" t="s">
        <v>456</v>
      </c>
      <c r="I110" s="3"/>
      <c r="J110" s="3"/>
      <c r="K110" s="3"/>
      <c r="L110" s="3">
        <v>13</v>
      </c>
      <c r="M110" s="3" t="b">
        <v>0</v>
      </c>
      <c r="N110" s="3" t="b">
        <v>0</v>
      </c>
      <c r="O110" s="3" t="b">
        <v>1</v>
      </c>
      <c r="P110" s="3">
        <v>0</v>
      </c>
      <c r="Q110" s="3">
        <v>0</v>
      </c>
      <c r="R110" s="3">
        <v>0</v>
      </c>
      <c r="S110" s="3" t="b">
        <v>0</v>
      </c>
      <c r="T110" s="3" t="b">
        <v>0</v>
      </c>
      <c r="U110" s="3" t="b">
        <v>1</v>
      </c>
      <c r="V110" s="3">
        <v>0</v>
      </c>
      <c r="W110" s="3">
        <v>0</v>
      </c>
      <c r="X110" s="3">
        <v>0</v>
      </c>
      <c r="Y110"/>
      <c r="Z110"/>
      <c r="AA110"/>
      <c r="AB110"/>
      <c r="AC110"/>
      <c r="AD110"/>
      <c r="AE110"/>
      <c r="AF110"/>
      <c r="AG110"/>
      <c r="AH110"/>
      <c r="AI110"/>
      <c r="AJ110"/>
    </row>
    <row r="111" spans="1:36" x14ac:dyDescent="0.25">
      <c r="A111" s="3" t="s">
        <v>3</v>
      </c>
      <c r="B111" s="3" t="s">
        <v>14</v>
      </c>
      <c r="C111" s="3" t="s">
        <v>489</v>
      </c>
      <c r="D111" s="3" t="s">
        <v>490</v>
      </c>
      <c r="E111" s="3" t="s">
        <v>51</v>
      </c>
      <c r="F111" s="3" t="s">
        <v>52</v>
      </c>
      <c r="G111" s="3">
        <v>70</v>
      </c>
      <c r="H111" s="3" t="s">
        <v>490</v>
      </c>
      <c r="I111" s="3"/>
      <c r="J111" s="3"/>
      <c r="K111" s="3"/>
      <c r="L111" s="3">
        <v>98</v>
      </c>
      <c r="M111" s="3" t="b">
        <v>0</v>
      </c>
      <c r="N111" s="3" t="b">
        <v>0</v>
      </c>
      <c r="O111" s="3" t="b">
        <v>1</v>
      </c>
      <c r="P111" s="3">
        <v>0</v>
      </c>
      <c r="Q111" s="3">
        <v>0</v>
      </c>
      <c r="R111" s="3">
        <v>78</v>
      </c>
      <c r="S111" s="3" t="b">
        <v>0</v>
      </c>
      <c r="T111" s="3" t="b">
        <v>0</v>
      </c>
      <c r="U111" s="3" t="b">
        <v>1</v>
      </c>
      <c r="V111" s="3">
        <v>0</v>
      </c>
      <c r="W111" s="3">
        <v>0</v>
      </c>
      <c r="X111" s="3">
        <v>78</v>
      </c>
      <c r="Y111"/>
      <c r="Z111"/>
      <c r="AA111"/>
      <c r="AB111"/>
      <c r="AC111"/>
      <c r="AD111"/>
      <c r="AE111"/>
      <c r="AF111"/>
      <c r="AG111"/>
      <c r="AH111"/>
      <c r="AI111"/>
      <c r="AJ111"/>
    </row>
    <row r="112" spans="1:36" x14ac:dyDescent="0.25">
      <c r="A112" s="3" t="s">
        <v>3</v>
      </c>
      <c r="B112" s="3" t="s">
        <v>14</v>
      </c>
      <c r="C112" s="3" t="s">
        <v>491</v>
      </c>
      <c r="D112" s="3" t="s">
        <v>492</v>
      </c>
      <c r="E112" s="3" t="s">
        <v>51</v>
      </c>
      <c r="F112" s="3" t="s">
        <v>52</v>
      </c>
      <c r="G112" s="3">
        <v>73</v>
      </c>
      <c r="H112" s="3" t="s">
        <v>492</v>
      </c>
      <c r="I112" s="3"/>
      <c r="J112" s="3"/>
      <c r="K112" s="3"/>
      <c r="L112" s="3">
        <v>30</v>
      </c>
      <c r="M112" s="3" t="b">
        <v>0</v>
      </c>
      <c r="N112" s="3" t="b">
        <v>0</v>
      </c>
      <c r="O112" s="3" t="b">
        <v>1</v>
      </c>
      <c r="P112" s="3">
        <v>5</v>
      </c>
      <c r="Q112" s="3">
        <v>0</v>
      </c>
      <c r="R112" s="3">
        <v>15</v>
      </c>
      <c r="S112" s="3" t="b">
        <v>0</v>
      </c>
      <c r="T112" s="3" t="b">
        <v>0</v>
      </c>
      <c r="U112" s="3" t="b">
        <v>1</v>
      </c>
      <c r="V112" s="3">
        <v>5</v>
      </c>
      <c r="W112" s="3">
        <v>0</v>
      </c>
      <c r="X112" s="3">
        <v>15</v>
      </c>
      <c r="Y112"/>
      <c r="Z112"/>
      <c r="AA112"/>
      <c r="AB112"/>
      <c r="AC112"/>
      <c r="AD112"/>
      <c r="AE112"/>
      <c r="AF112"/>
      <c r="AG112"/>
      <c r="AH112"/>
      <c r="AI112"/>
      <c r="AJ112"/>
    </row>
    <row r="113" spans="1:36" x14ac:dyDescent="0.25">
      <c r="A113" s="3" t="s">
        <v>3</v>
      </c>
      <c r="B113" s="3" t="s">
        <v>14</v>
      </c>
      <c r="C113" s="3" t="s">
        <v>493</v>
      </c>
      <c r="D113" s="3" t="s">
        <v>494</v>
      </c>
      <c r="E113" s="3" t="s">
        <v>51</v>
      </c>
      <c r="F113" s="3" t="s">
        <v>52</v>
      </c>
      <c r="G113" s="3">
        <v>38</v>
      </c>
      <c r="H113" s="3" t="s">
        <v>494</v>
      </c>
      <c r="I113" s="3"/>
      <c r="J113" s="3"/>
      <c r="K113" s="3"/>
      <c r="L113" s="3">
        <v>5</v>
      </c>
      <c r="M113" s="3" t="b">
        <v>0</v>
      </c>
      <c r="N113" s="3" t="b">
        <v>0</v>
      </c>
      <c r="O113" s="3" t="b">
        <v>1</v>
      </c>
      <c r="P113" s="3">
        <v>0</v>
      </c>
      <c r="Q113" s="3">
        <v>0</v>
      </c>
      <c r="R113" s="3">
        <v>0</v>
      </c>
      <c r="S113" s="3" t="b">
        <v>0</v>
      </c>
      <c r="T113" s="3" t="b">
        <v>0</v>
      </c>
      <c r="U113" s="3" t="b">
        <v>1</v>
      </c>
      <c r="V113" s="3">
        <v>0</v>
      </c>
      <c r="W113" s="3">
        <v>0</v>
      </c>
      <c r="X113" s="3">
        <v>0</v>
      </c>
      <c r="Y113"/>
      <c r="Z113"/>
      <c r="AA113"/>
      <c r="AB113"/>
      <c r="AC113"/>
      <c r="AD113"/>
      <c r="AE113"/>
      <c r="AF113"/>
      <c r="AG113"/>
      <c r="AH113"/>
      <c r="AI113"/>
      <c r="AJ113"/>
    </row>
    <row r="114" spans="1:36" x14ac:dyDescent="0.25">
      <c r="A114" s="3" t="s">
        <v>3</v>
      </c>
      <c r="B114" s="3" t="s">
        <v>14</v>
      </c>
      <c r="C114" s="3" t="s">
        <v>179</v>
      </c>
      <c r="D114" s="3" t="s">
        <v>180</v>
      </c>
      <c r="E114" s="3" t="s">
        <v>51</v>
      </c>
      <c r="F114" s="3" t="s">
        <v>52</v>
      </c>
      <c r="G114" s="3">
        <v>48</v>
      </c>
      <c r="H114" s="3" t="s">
        <v>180</v>
      </c>
      <c r="I114" s="3"/>
      <c r="J114" s="3"/>
      <c r="K114" s="3"/>
      <c r="L114" s="3"/>
      <c r="M114" s="3" t="b">
        <v>0</v>
      </c>
      <c r="N114" s="3" t="b">
        <v>0</v>
      </c>
      <c r="O114" s="3" t="b">
        <v>1</v>
      </c>
      <c r="P114" s="3">
        <v>0</v>
      </c>
      <c r="Q114" s="3">
        <v>0</v>
      </c>
      <c r="R114" s="3">
        <v>0</v>
      </c>
      <c r="S114" s="3" t="b">
        <v>0</v>
      </c>
      <c r="T114" s="3" t="b">
        <v>0</v>
      </c>
      <c r="U114" s="3" t="b">
        <v>1</v>
      </c>
      <c r="V114" s="3">
        <v>0</v>
      </c>
      <c r="W114" s="3">
        <v>0</v>
      </c>
      <c r="X114" s="3">
        <v>0</v>
      </c>
      <c r="Y114"/>
      <c r="Z114"/>
      <c r="AA114"/>
      <c r="AB114"/>
      <c r="AC114"/>
      <c r="AD114"/>
      <c r="AE114"/>
      <c r="AF114"/>
      <c r="AG114"/>
      <c r="AH114"/>
      <c r="AI114"/>
      <c r="AJ114"/>
    </row>
    <row r="115" spans="1:36" x14ac:dyDescent="0.25">
      <c r="A115" s="3" t="s">
        <v>3</v>
      </c>
      <c r="B115" s="3" t="s">
        <v>15</v>
      </c>
      <c r="C115" s="3" t="s">
        <v>509</v>
      </c>
      <c r="D115" s="3" t="s">
        <v>510</v>
      </c>
      <c r="E115" s="3" t="s">
        <v>51</v>
      </c>
      <c r="F115" s="3" t="s">
        <v>78</v>
      </c>
      <c r="G115" s="3">
        <v>64</v>
      </c>
      <c r="H115" s="3" t="s">
        <v>510</v>
      </c>
      <c r="I115" s="3"/>
      <c r="J115" s="3"/>
      <c r="K115" s="3"/>
      <c r="L115" s="3">
        <v>26</v>
      </c>
      <c r="M115" s="3" t="b">
        <v>1</v>
      </c>
      <c r="N115" s="3" t="b">
        <v>0</v>
      </c>
      <c r="O115" s="3" t="b">
        <v>1</v>
      </c>
      <c r="P115" s="3">
        <v>0</v>
      </c>
      <c r="Q115" s="3">
        <v>0</v>
      </c>
      <c r="R115" s="3">
        <v>0</v>
      </c>
      <c r="S115" s="3" t="b">
        <v>1</v>
      </c>
      <c r="T115" s="3" t="b">
        <v>0</v>
      </c>
      <c r="U115" s="3" t="b">
        <v>1</v>
      </c>
      <c r="V115" s="3">
        <v>0</v>
      </c>
      <c r="W115" s="3">
        <v>0</v>
      </c>
      <c r="X115" s="3">
        <v>0</v>
      </c>
      <c r="Y115"/>
      <c r="Z115"/>
      <c r="AA115"/>
      <c r="AB115"/>
      <c r="AC115"/>
      <c r="AD115"/>
      <c r="AE115"/>
      <c r="AF115"/>
      <c r="AG115"/>
      <c r="AH115"/>
      <c r="AI115"/>
      <c r="AJ115"/>
    </row>
    <row r="116" spans="1:36" x14ac:dyDescent="0.25">
      <c r="A116" s="3" t="s">
        <v>0</v>
      </c>
      <c r="B116" s="3" t="s">
        <v>11</v>
      </c>
      <c r="C116" s="3" t="s">
        <v>144</v>
      </c>
      <c r="D116" s="3" t="s">
        <v>145</v>
      </c>
      <c r="E116" s="3" t="s">
        <v>51</v>
      </c>
      <c r="F116" s="3" t="s">
        <v>52</v>
      </c>
      <c r="G116" s="3">
        <v>14</v>
      </c>
      <c r="H116" s="3" t="s">
        <v>145</v>
      </c>
      <c r="I116" s="3"/>
      <c r="J116" s="3"/>
      <c r="K116" s="3"/>
      <c r="L116" s="3">
        <v>15</v>
      </c>
      <c r="M116" s="3" t="b">
        <v>0</v>
      </c>
      <c r="N116" s="3" t="b">
        <v>0</v>
      </c>
      <c r="O116" s="3" t="b">
        <v>1</v>
      </c>
      <c r="P116" s="3">
        <v>0</v>
      </c>
      <c r="Q116" s="3">
        <v>0</v>
      </c>
      <c r="R116" s="3">
        <v>15</v>
      </c>
      <c r="S116" s="3" t="b">
        <v>0</v>
      </c>
      <c r="T116" s="3" t="b">
        <v>0</v>
      </c>
      <c r="U116" s="3" t="b">
        <v>1</v>
      </c>
      <c r="V116" s="3">
        <v>0</v>
      </c>
      <c r="W116" s="3">
        <v>0</v>
      </c>
      <c r="X116" s="3">
        <v>15</v>
      </c>
      <c r="Y116"/>
      <c r="Z116"/>
      <c r="AA116"/>
      <c r="AB116"/>
      <c r="AC116"/>
      <c r="AD116"/>
      <c r="AE116"/>
      <c r="AF116"/>
      <c r="AG116"/>
      <c r="AH116"/>
      <c r="AI116"/>
      <c r="AJ116"/>
    </row>
    <row r="117" spans="1:36" x14ac:dyDescent="0.25">
      <c r="A117" s="3" t="s">
        <v>0</v>
      </c>
      <c r="B117" s="3" t="s">
        <v>5</v>
      </c>
      <c r="C117" s="3" t="s">
        <v>224</v>
      </c>
      <c r="D117" s="3" t="s">
        <v>225</v>
      </c>
      <c r="E117" s="3" t="s">
        <v>51</v>
      </c>
      <c r="F117" s="3" t="s">
        <v>78</v>
      </c>
      <c r="G117" s="3">
        <v>18</v>
      </c>
      <c r="H117" s="3" t="s">
        <v>225</v>
      </c>
      <c r="I117" s="3"/>
      <c r="J117" s="3"/>
      <c r="K117" s="3"/>
      <c r="L117" s="3">
        <v>0</v>
      </c>
      <c r="M117" s="3" t="b">
        <v>0</v>
      </c>
      <c r="N117" s="3" t="b">
        <v>0</v>
      </c>
      <c r="O117" s="3" t="b">
        <v>1</v>
      </c>
      <c r="P117" s="3">
        <v>0</v>
      </c>
      <c r="Q117" s="3">
        <v>0</v>
      </c>
      <c r="R117" s="3">
        <v>0</v>
      </c>
      <c r="S117" s="3" t="b">
        <v>0</v>
      </c>
      <c r="T117" s="3" t="b">
        <v>0</v>
      </c>
      <c r="U117" s="3" t="b">
        <v>1</v>
      </c>
      <c r="V117" s="3">
        <v>0</v>
      </c>
      <c r="W117" s="3">
        <v>0</v>
      </c>
      <c r="X117" s="3">
        <v>0</v>
      </c>
      <c r="Y117"/>
      <c r="Z117"/>
      <c r="AA117"/>
      <c r="AB117"/>
      <c r="AC117"/>
      <c r="AD117"/>
      <c r="AE117"/>
      <c r="AF117"/>
      <c r="AG117"/>
      <c r="AH117"/>
      <c r="AI117"/>
      <c r="AJ117"/>
    </row>
    <row r="118" spans="1:36" x14ac:dyDescent="0.25">
      <c r="A118" s="3" t="s">
        <v>0</v>
      </c>
      <c r="B118" s="3" t="s">
        <v>12</v>
      </c>
      <c r="C118" s="3" t="s">
        <v>150</v>
      </c>
      <c r="D118" s="3" t="s">
        <v>151</v>
      </c>
      <c r="E118" s="3" t="s">
        <v>51</v>
      </c>
      <c r="F118" s="3" t="s">
        <v>78</v>
      </c>
      <c r="G118" s="3">
        <v>18</v>
      </c>
      <c r="H118" s="3" t="s">
        <v>151</v>
      </c>
      <c r="I118" s="3"/>
      <c r="J118" s="3"/>
      <c r="K118" s="3"/>
      <c r="L118" s="3">
        <v>30</v>
      </c>
      <c r="M118" s="3" t="b">
        <v>0</v>
      </c>
      <c r="N118" s="3" t="b">
        <v>0</v>
      </c>
      <c r="O118" s="3" t="b">
        <v>1</v>
      </c>
      <c r="P118" s="3">
        <v>0</v>
      </c>
      <c r="Q118" s="3">
        <v>0</v>
      </c>
      <c r="R118" s="3">
        <v>2</v>
      </c>
      <c r="S118" s="3" t="b">
        <v>0</v>
      </c>
      <c r="T118" s="3" t="b">
        <v>0</v>
      </c>
      <c r="U118" s="3" t="b">
        <v>1</v>
      </c>
      <c r="V118" s="3">
        <v>0</v>
      </c>
      <c r="W118" s="3">
        <v>0</v>
      </c>
      <c r="X118" s="3">
        <v>2</v>
      </c>
      <c r="Y118"/>
      <c r="Z118"/>
      <c r="AA118"/>
      <c r="AB118"/>
      <c r="AC118"/>
      <c r="AD118"/>
      <c r="AE118"/>
      <c r="AF118"/>
      <c r="AG118"/>
      <c r="AH118"/>
      <c r="AI118"/>
      <c r="AJ118"/>
    </row>
    <row r="119" spans="1:36" x14ac:dyDescent="0.25">
      <c r="A119" s="3" t="s">
        <v>0</v>
      </c>
      <c r="B119" s="3" t="s">
        <v>8</v>
      </c>
      <c r="C119" s="3" t="s">
        <v>177</v>
      </c>
      <c r="D119" s="3" t="s">
        <v>178</v>
      </c>
      <c r="E119" s="3" t="s">
        <v>162</v>
      </c>
      <c r="F119" s="3" t="s">
        <v>78</v>
      </c>
      <c r="G119" s="3">
        <v>375</v>
      </c>
      <c r="H119" s="3" t="s">
        <v>178</v>
      </c>
      <c r="I119" s="3"/>
      <c r="J119" s="3"/>
      <c r="K119" s="3"/>
      <c r="L119" s="3">
        <v>450</v>
      </c>
      <c r="M119" s="3" t="b">
        <v>0</v>
      </c>
      <c r="N119" s="3" t="b">
        <v>0</v>
      </c>
      <c r="O119" s="3" t="b">
        <v>1</v>
      </c>
      <c r="P119" s="3">
        <v>0</v>
      </c>
      <c r="Q119" s="3">
        <v>0</v>
      </c>
      <c r="R119" s="3">
        <v>0</v>
      </c>
      <c r="S119" s="3" t="b">
        <v>0</v>
      </c>
      <c r="T119" s="3" t="b">
        <v>0</v>
      </c>
      <c r="U119" s="3" t="b">
        <v>1</v>
      </c>
      <c r="V119" s="3">
        <v>0</v>
      </c>
      <c r="W119" s="3">
        <v>0</v>
      </c>
      <c r="X119" s="3">
        <v>0</v>
      </c>
      <c r="Y119"/>
      <c r="Z119"/>
      <c r="AA119"/>
      <c r="AB119"/>
      <c r="AC119"/>
      <c r="AD119"/>
      <c r="AE119"/>
      <c r="AF119"/>
      <c r="AG119"/>
      <c r="AH119"/>
      <c r="AI119"/>
      <c r="AJ119"/>
    </row>
    <row r="120" spans="1:36" x14ac:dyDescent="0.25">
      <c r="A120" s="3" t="s">
        <v>0</v>
      </c>
      <c r="B120" s="3" t="s">
        <v>8</v>
      </c>
      <c r="C120" s="3" t="s">
        <v>473</v>
      </c>
      <c r="D120" s="3" t="s">
        <v>474</v>
      </c>
      <c r="E120" s="3" t="s">
        <v>51</v>
      </c>
      <c r="F120" s="3" t="s">
        <v>52</v>
      </c>
      <c r="G120" s="3">
        <v>24</v>
      </c>
      <c r="H120" s="3" t="s">
        <v>474</v>
      </c>
      <c r="I120" s="3"/>
      <c r="J120" s="3"/>
      <c r="K120" s="3"/>
      <c r="L120" s="3">
        <v>27</v>
      </c>
      <c r="M120" s="3" t="b">
        <v>0</v>
      </c>
      <c r="N120" s="3" t="b">
        <v>0</v>
      </c>
      <c r="O120" s="3" t="b">
        <v>1</v>
      </c>
      <c r="P120" s="3">
        <v>0</v>
      </c>
      <c r="Q120" s="3">
        <v>0</v>
      </c>
      <c r="R120" s="3">
        <v>0</v>
      </c>
      <c r="S120" s="3" t="b">
        <v>0</v>
      </c>
      <c r="T120" s="3" t="b">
        <v>0</v>
      </c>
      <c r="U120" s="3" t="b">
        <v>1</v>
      </c>
      <c r="V120" s="3">
        <v>0</v>
      </c>
      <c r="W120" s="3">
        <v>0</v>
      </c>
      <c r="X120" s="3">
        <v>0</v>
      </c>
      <c r="Y120"/>
      <c r="Z120"/>
      <c r="AA120"/>
      <c r="AB120"/>
      <c r="AC120"/>
      <c r="AD120"/>
      <c r="AE120"/>
      <c r="AF120"/>
      <c r="AG120"/>
      <c r="AH120"/>
      <c r="AI120"/>
      <c r="AJ120"/>
    </row>
    <row r="121" spans="1:36" x14ac:dyDescent="0.25">
      <c r="A121" s="3" t="s">
        <v>0</v>
      </c>
      <c r="B121" s="3" t="s">
        <v>4</v>
      </c>
      <c r="C121" s="3" t="s">
        <v>55</v>
      </c>
      <c r="D121" s="3" t="s">
        <v>56</v>
      </c>
      <c r="E121" s="3" t="s">
        <v>51</v>
      </c>
      <c r="F121" s="3" t="s">
        <v>52</v>
      </c>
      <c r="G121" s="3">
        <v>57</v>
      </c>
      <c r="H121" s="3" t="s">
        <v>56</v>
      </c>
      <c r="I121" s="3"/>
      <c r="J121" s="3"/>
      <c r="K121" s="3"/>
      <c r="L121" s="3">
        <v>52</v>
      </c>
      <c r="M121" s="3" t="b">
        <v>0</v>
      </c>
      <c r="N121" s="3" t="b">
        <v>0</v>
      </c>
      <c r="O121" s="3" t="b">
        <v>1</v>
      </c>
      <c r="P121" s="3">
        <v>0</v>
      </c>
      <c r="Q121" s="3">
        <v>0</v>
      </c>
      <c r="R121" s="3">
        <v>0</v>
      </c>
      <c r="S121" s="3" t="b">
        <v>0</v>
      </c>
      <c r="T121" s="3" t="b">
        <v>0</v>
      </c>
      <c r="U121" s="3" t="b">
        <v>1</v>
      </c>
      <c r="V121" s="3">
        <v>0</v>
      </c>
      <c r="W121" s="3">
        <v>0</v>
      </c>
      <c r="X121" s="3">
        <v>0</v>
      </c>
      <c r="Y121"/>
      <c r="Z121"/>
      <c r="AA121"/>
      <c r="AB121"/>
      <c r="AC121"/>
      <c r="AD121"/>
      <c r="AE121"/>
      <c r="AF121"/>
      <c r="AG121"/>
      <c r="AH121"/>
      <c r="AI121"/>
      <c r="AJ121"/>
    </row>
    <row r="122" spans="1:36" x14ac:dyDescent="0.25">
      <c r="A122" s="3" t="s">
        <v>0</v>
      </c>
      <c r="B122" s="3" t="s">
        <v>8</v>
      </c>
      <c r="C122" s="3" t="s">
        <v>79</v>
      </c>
      <c r="D122" s="3" t="s">
        <v>80</v>
      </c>
      <c r="E122" s="3" t="s">
        <v>51</v>
      </c>
      <c r="F122" s="3" t="s">
        <v>85</v>
      </c>
      <c r="G122" s="3">
        <v>50</v>
      </c>
      <c r="H122" s="3" t="s">
        <v>80</v>
      </c>
      <c r="I122" s="3"/>
      <c r="J122" s="3"/>
      <c r="K122" s="3"/>
      <c r="L122" s="3">
        <v>45</v>
      </c>
      <c r="M122" s="3" t="b">
        <v>0</v>
      </c>
      <c r="N122" s="3" t="b">
        <v>0</v>
      </c>
      <c r="O122" s="3" t="b">
        <v>1</v>
      </c>
      <c r="P122" s="3">
        <v>5</v>
      </c>
      <c r="Q122" s="3">
        <v>5</v>
      </c>
      <c r="R122" s="3">
        <v>5</v>
      </c>
      <c r="S122" s="3" t="b">
        <v>0</v>
      </c>
      <c r="T122" s="3" t="b">
        <v>0</v>
      </c>
      <c r="U122" s="3" t="b">
        <v>1</v>
      </c>
      <c r="V122" s="3">
        <v>5</v>
      </c>
      <c r="W122" s="3">
        <v>5</v>
      </c>
      <c r="X122" s="3">
        <v>5</v>
      </c>
      <c r="Y122"/>
      <c r="Z122"/>
      <c r="AA122"/>
      <c r="AB122"/>
      <c r="AC122"/>
      <c r="AD122"/>
      <c r="AE122"/>
      <c r="AF122"/>
      <c r="AG122"/>
      <c r="AH122"/>
      <c r="AI122"/>
      <c r="AJ122"/>
    </row>
    <row r="123" spans="1:36" x14ac:dyDescent="0.25">
      <c r="A123" s="3" t="s">
        <v>0</v>
      </c>
      <c r="B123" s="3" t="s">
        <v>4</v>
      </c>
      <c r="C123" s="3" t="s">
        <v>429</v>
      </c>
      <c r="D123" s="3" t="s">
        <v>430</v>
      </c>
      <c r="E123" s="3" t="s">
        <v>51</v>
      </c>
      <c r="F123" s="3" t="s">
        <v>78</v>
      </c>
      <c r="G123" s="3">
        <v>43</v>
      </c>
      <c r="H123" s="3" t="s">
        <v>430</v>
      </c>
      <c r="I123" s="3"/>
      <c r="J123" s="3"/>
      <c r="K123" s="3"/>
      <c r="L123" s="3">
        <v>30</v>
      </c>
      <c r="M123" s="3" t="b">
        <v>0</v>
      </c>
      <c r="N123" s="3" t="b">
        <v>0</v>
      </c>
      <c r="O123" s="3" t="b">
        <v>1</v>
      </c>
      <c r="P123" s="3">
        <v>0</v>
      </c>
      <c r="Q123" s="3">
        <v>0</v>
      </c>
      <c r="R123" s="3">
        <v>0</v>
      </c>
      <c r="S123" s="3" t="b">
        <v>0</v>
      </c>
      <c r="T123" s="3" t="b">
        <v>0</v>
      </c>
      <c r="U123" s="3" t="b">
        <v>1</v>
      </c>
      <c r="V123" s="3">
        <v>0</v>
      </c>
      <c r="W123" s="3">
        <v>0</v>
      </c>
      <c r="X123" s="3">
        <v>0</v>
      </c>
      <c r="Y123"/>
      <c r="Z123"/>
      <c r="AA123"/>
      <c r="AB123"/>
      <c r="AC123"/>
      <c r="AD123"/>
      <c r="AE123"/>
      <c r="AF123"/>
      <c r="AG123"/>
      <c r="AH123"/>
      <c r="AI123"/>
      <c r="AJ123"/>
    </row>
    <row r="124" spans="1:36" x14ac:dyDescent="0.25">
      <c r="A124" s="3" t="s">
        <v>0</v>
      </c>
      <c r="B124" s="3" t="s">
        <v>8</v>
      </c>
      <c r="C124" s="3" t="s">
        <v>163</v>
      </c>
      <c r="D124" s="3" t="s">
        <v>164</v>
      </c>
      <c r="E124" s="3" t="s">
        <v>162</v>
      </c>
      <c r="F124" s="3" t="s">
        <v>85</v>
      </c>
      <c r="G124" s="3">
        <v>677</v>
      </c>
      <c r="H124" s="3" t="s">
        <v>164</v>
      </c>
      <c r="I124" s="3"/>
      <c r="J124" s="3"/>
      <c r="K124" s="3"/>
      <c r="L124" s="3">
        <v>681</v>
      </c>
      <c r="M124" s="3" t="b">
        <v>0</v>
      </c>
      <c r="N124" s="3" t="b">
        <v>0</v>
      </c>
      <c r="O124" s="3" t="b">
        <v>1</v>
      </c>
      <c r="P124" s="3">
        <v>25</v>
      </c>
      <c r="Q124" s="3">
        <v>0</v>
      </c>
      <c r="R124" s="3">
        <v>0</v>
      </c>
      <c r="S124" s="3" t="b">
        <v>0</v>
      </c>
      <c r="T124" s="3" t="b">
        <v>0</v>
      </c>
      <c r="U124" s="3" t="b">
        <v>1</v>
      </c>
      <c r="V124" s="3">
        <v>25</v>
      </c>
      <c r="W124" s="3">
        <v>0</v>
      </c>
      <c r="X124" s="3">
        <v>0</v>
      </c>
      <c r="Y124"/>
      <c r="Z124"/>
      <c r="AA124"/>
      <c r="AB124"/>
      <c r="AC124"/>
      <c r="AD124"/>
      <c r="AE124"/>
      <c r="AF124"/>
      <c r="AG124"/>
      <c r="AH124"/>
      <c r="AI124"/>
      <c r="AJ124"/>
    </row>
    <row r="125" spans="1:36" x14ac:dyDescent="0.25">
      <c r="A125" s="3" t="s">
        <v>0</v>
      </c>
      <c r="B125" s="3" t="s">
        <v>5</v>
      </c>
      <c r="C125" s="3" t="s">
        <v>537</v>
      </c>
      <c r="D125" s="3" t="s">
        <v>538</v>
      </c>
      <c r="E125" s="3" t="s">
        <v>162</v>
      </c>
      <c r="F125" s="3" t="s">
        <v>1968</v>
      </c>
      <c r="G125" s="3">
        <v>191</v>
      </c>
      <c r="H125" s="3" t="s">
        <v>538</v>
      </c>
      <c r="I125" s="3"/>
      <c r="J125" s="3"/>
      <c r="K125" s="3"/>
      <c r="L125" s="3">
        <v>35</v>
      </c>
      <c r="M125" s="3" t="b">
        <v>0</v>
      </c>
      <c r="N125" s="3" t="b">
        <v>0</v>
      </c>
      <c r="O125" s="3" t="b">
        <v>1</v>
      </c>
      <c r="P125" s="3">
        <v>2</v>
      </c>
      <c r="Q125" s="3">
        <v>32</v>
      </c>
      <c r="R125" s="3">
        <v>0</v>
      </c>
      <c r="S125" s="3" t="b">
        <v>0</v>
      </c>
      <c r="T125" s="3" t="b">
        <v>0</v>
      </c>
      <c r="U125" s="3" t="b">
        <v>1</v>
      </c>
      <c r="V125" s="3">
        <v>2</v>
      </c>
      <c r="W125" s="3">
        <v>32</v>
      </c>
      <c r="X125" s="3">
        <v>0</v>
      </c>
      <c r="Y125"/>
      <c r="Z125"/>
      <c r="AA125"/>
      <c r="AB125"/>
      <c r="AC125"/>
      <c r="AD125"/>
      <c r="AE125"/>
      <c r="AF125"/>
      <c r="AG125"/>
      <c r="AH125"/>
      <c r="AI125"/>
      <c r="AJ125"/>
    </row>
    <row r="126" spans="1:36" x14ac:dyDescent="0.25">
      <c r="A126" s="3" t="s">
        <v>0</v>
      </c>
      <c r="B126" s="3" t="s">
        <v>6</v>
      </c>
      <c r="C126" s="3" t="s">
        <v>445</v>
      </c>
      <c r="D126" s="3" t="s">
        <v>446</v>
      </c>
      <c r="E126" s="3" t="s">
        <v>51</v>
      </c>
      <c r="F126" s="3" t="s">
        <v>85</v>
      </c>
      <c r="G126" s="3">
        <v>60</v>
      </c>
      <c r="H126" s="3" t="s">
        <v>446</v>
      </c>
      <c r="I126" s="3"/>
      <c r="J126" s="3"/>
      <c r="K126" s="3"/>
      <c r="L126" s="3">
        <v>0</v>
      </c>
      <c r="M126" s="3" t="b">
        <v>1</v>
      </c>
      <c r="N126" s="3" t="b">
        <v>0</v>
      </c>
      <c r="O126" s="3" t="b">
        <v>0</v>
      </c>
      <c r="P126" s="3">
        <v>0</v>
      </c>
      <c r="Q126" s="3">
        <v>5</v>
      </c>
      <c r="R126" s="3">
        <v>16</v>
      </c>
      <c r="S126" s="3" t="b">
        <v>1</v>
      </c>
      <c r="T126" s="3" t="b">
        <v>0</v>
      </c>
      <c r="U126" s="3" t="b">
        <v>0</v>
      </c>
      <c r="V126" s="3">
        <v>0</v>
      </c>
      <c r="W126" s="3">
        <v>5</v>
      </c>
      <c r="X126" s="3">
        <v>16</v>
      </c>
      <c r="Y126"/>
      <c r="Z126"/>
      <c r="AA126"/>
      <c r="AB126"/>
      <c r="AC126"/>
      <c r="AD126"/>
      <c r="AE126"/>
      <c r="AF126"/>
      <c r="AG126"/>
      <c r="AH126"/>
      <c r="AI126"/>
      <c r="AJ126"/>
    </row>
    <row r="127" spans="1:36" x14ac:dyDescent="0.25">
      <c r="A127" s="3" t="s">
        <v>0</v>
      </c>
      <c r="B127" s="3" t="s">
        <v>13</v>
      </c>
      <c r="C127" s="3" t="s">
        <v>146</v>
      </c>
      <c r="D127" s="3" t="s">
        <v>147</v>
      </c>
      <c r="E127" s="3" t="s">
        <v>51</v>
      </c>
      <c r="F127" s="3" t="s">
        <v>78</v>
      </c>
      <c r="G127" s="3">
        <v>19</v>
      </c>
      <c r="H127" s="3" t="s">
        <v>147</v>
      </c>
      <c r="I127" s="3"/>
      <c r="J127" s="3"/>
      <c r="K127" s="3"/>
      <c r="L127" s="3">
        <v>10</v>
      </c>
      <c r="M127" s="3" t="b">
        <v>0</v>
      </c>
      <c r="N127" s="3" t="b">
        <v>0</v>
      </c>
      <c r="O127" s="3" t="b">
        <v>1</v>
      </c>
      <c r="P127" s="3">
        <v>6</v>
      </c>
      <c r="Q127" s="3">
        <v>0</v>
      </c>
      <c r="R127" s="3">
        <v>0</v>
      </c>
      <c r="S127" s="3" t="b">
        <v>0</v>
      </c>
      <c r="T127" s="3" t="b">
        <v>0</v>
      </c>
      <c r="U127" s="3" t="b">
        <v>1</v>
      </c>
      <c r="V127" s="3">
        <v>6</v>
      </c>
      <c r="W127" s="3">
        <v>0</v>
      </c>
      <c r="X127" s="3">
        <v>0</v>
      </c>
      <c r="Y127"/>
      <c r="Z127"/>
      <c r="AA127"/>
      <c r="AB127"/>
      <c r="AC127"/>
      <c r="AD127"/>
      <c r="AE127"/>
      <c r="AF127"/>
      <c r="AG127"/>
      <c r="AH127"/>
      <c r="AI127"/>
      <c r="AJ127"/>
    </row>
    <row r="128" spans="1:36" x14ac:dyDescent="0.25">
      <c r="A128" s="3" t="s">
        <v>0</v>
      </c>
      <c r="B128" s="3" t="s">
        <v>5</v>
      </c>
      <c r="C128" s="3" t="s">
        <v>540</v>
      </c>
      <c r="D128" s="3" t="s">
        <v>541</v>
      </c>
      <c r="E128" s="3" t="s">
        <v>162</v>
      </c>
      <c r="F128" s="3" t="s">
        <v>1968</v>
      </c>
      <c r="G128" s="3">
        <v>680</v>
      </c>
      <c r="H128" s="3" t="s">
        <v>541</v>
      </c>
      <c r="I128" s="3"/>
      <c r="J128" s="3"/>
      <c r="K128" s="3"/>
      <c r="L128" s="3">
        <v>545</v>
      </c>
      <c r="M128" s="3" t="b">
        <v>0</v>
      </c>
      <c r="N128" s="3" t="b">
        <v>0</v>
      </c>
      <c r="O128" s="3" t="b">
        <v>1</v>
      </c>
      <c r="P128" s="3">
        <v>40</v>
      </c>
      <c r="Q128" s="3">
        <v>0</v>
      </c>
      <c r="R128" s="3">
        <v>0</v>
      </c>
      <c r="S128" s="3" t="b">
        <v>0</v>
      </c>
      <c r="T128" s="3" t="b">
        <v>0</v>
      </c>
      <c r="U128" s="3" t="b">
        <v>1</v>
      </c>
      <c r="V128" s="3">
        <v>40</v>
      </c>
      <c r="W128" s="3">
        <v>0</v>
      </c>
      <c r="X128" s="3">
        <v>0</v>
      </c>
      <c r="Y128"/>
      <c r="Z128"/>
      <c r="AA128"/>
      <c r="AB128"/>
      <c r="AC128"/>
      <c r="AD128"/>
      <c r="AE128"/>
      <c r="AF128"/>
      <c r="AG128"/>
      <c r="AH128"/>
      <c r="AI128"/>
      <c r="AJ128"/>
    </row>
    <row r="129" spans="1:36" x14ac:dyDescent="0.25">
      <c r="A129" s="3" t="s">
        <v>3</v>
      </c>
      <c r="B129" s="3" t="s">
        <v>15</v>
      </c>
      <c r="C129" s="3" t="s">
        <v>513</v>
      </c>
      <c r="D129" s="3" t="s">
        <v>514</v>
      </c>
      <c r="E129" s="3" t="s">
        <v>51</v>
      </c>
      <c r="F129" s="3" t="s">
        <v>78</v>
      </c>
      <c r="G129" s="3">
        <v>218</v>
      </c>
      <c r="H129" s="3" t="s">
        <v>514</v>
      </c>
      <c r="I129" s="3"/>
      <c r="J129" s="3"/>
      <c r="K129" s="3"/>
      <c r="L129" s="3">
        <v>85</v>
      </c>
      <c r="M129" s="3" t="b">
        <v>0</v>
      </c>
      <c r="N129" s="3" t="b">
        <v>0</v>
      </c>
      <c r="O129" s="3" t="b">
        <v>1</v>
      </c>
      <c r="P129" s="3">
        <v>97</v>
      </c>
      <c r="Q129" s="3">
        <v>60</v>
      </c>
      <c r="R129" s="3">
        <v>100</v>
      </c>
      <c r="S129" s="3" t="b">
        <v>0</v>
      </c>
      <c r="T129" s="3" t="b">
        <v>0</v>
      </c>
      <c r="U129" s="3" t="b">
        <v>1</v>
      </c>
      <c r="V129" s="3">
        <v>97</v>
      </c>
      <c r="W129" s="3">
        <v>60</v>
      </c>
      <c r="X129" s="3">
        <v>100</v>
      </c>
      <c r="Y129"/>
      <c r="Z129"/>
      <c r="AA129"/>
      <c r="AB129"/>
      <c r="AC129"/>
      <c r="AD129"/>
      <c r="AE129"/>
      <c r="AF129"/>
      <c r="AG129"/>
      <c r="AH129"/>
      <c r="AI129"/>
      <c r="AJ129"/>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48"/>
  <sheetViews>
    <sheetView zoomScale="70" zoomScaleNormal="70" workbookViewId="0">
      <selection activeCell="T28" sqref="T28"/>
    </sheetView>
  </sheetViews>
  <sheetFormatPr defaultRowHeight="15" x14ac:dyDescent="0.25"/>
  <cols>
    <col min="1" max="1" width="18.28515625" customWidth="1"/>
    <col min="2" max="2" width="16.28515625" customWidth="1"/>
    <col min="3" max="3" width="11.28515625" customWidth="1"/>
    <col min="4" max="4" width="14.42578125" bestFit="1" customWidth="1"/>
    <col min="5" max="5" width="6.140625" bestFit="1" customWidth="1"/>
    <col min="6" max="6" width="14.5703125" bestFit="1" customWidth="1"/>
    <col min="7" max="7" width="6.140625" bestFit="1" customWidth="1"/>
    <col min="10" max="10" width="18.28515625" customWidth="1"/>
    <col min="11" max="11" width="16.28515625" bestFit="1" customWidth="1"/>
    <col min="12" max="12" width="6.7109375" customWidth="1"/>
    <col min="14" max="14" width="18.28515625" bestFit="1" customWidth="1"/>
  </cols>
  <sheetData>
    <row r="1" spans="1:16" ht="21" x14ac:dyDescent="0.35">
      <c r="A1" s="17" t="s">
        <v>2403</v>
      </c>
      <c r="J1" s="17" t="s">
        <v>2400</v>
      </c>
    </row>
    <row r="2" spans="1:16" s="3" customFormat="1" ht="21.75" thickBot="1" x14ac:dyDescent="0.4">
      <c r="A2" s="17"/>
      <c r="J2"/>
      <c r="K2"/>
    </row>
    <row r="3" spans="1:16" x14ac:dyDescent="0.25">
      <c r="A3" s="82"/>
      <c r="B3" s="149" t="s">
        <v>2393</v>
      </c>
      <c r="C3" s="149"/>
      <c r="D3" s="149" t="s">
        <v>2396</v>
      </c>
      <c r="E3" s="149"/>
      <c r="F3" s="149"/>
      <c r="G3" s="149"/>
      <c r="J3" s="59" t="s">
        <v>2401</v>
      </c>
      <c r="K3" s="3"/>
      <c r="N3" s="59" t="s">
        <v>2402</v>
      </c>
    </row>
    <row r="4" spans="1:16" x14ac:dyDescent="0.25">
      <c r="A4" s="4" t="s">
        <v>1081</v>
      </c>
      <c r="B4" s="63" t="s">
        <v>2397</v>
      </c>
      <c r="C4" s="62" t="s">
        <v>1126</v>
      </c>
      <c r="D4" s="55" t="s">
        <v>2394</v>
      </c>
      <c r="E4" s="55" t="s">
        <v>2399</v>
      </c>
      <c r="F4" s="55" t="s">
        <v>2395</v>
      </c>
      <c r="G4" s="55" t="s">
        <v>2398</v>
      </c>
      <c r="K4" s="4" t="s">
        <v>31</v>
      </c>
      <c r="O4" s="4" t="s">
        <v>31</v>
      </c>
    </row>
    <row r="5" spans="1:16" x14ac:dyDescent="0.25">
      <c r="A5" s="5" t="s">
        <v>0</v>
      </c>
      <c r="B5" s="6">
        <v>1561</v>
      </c>
      <c r="C5" s="38">
        <v>0.93027413587604291</v>
      </c>
      <c r="D5" s="6">
        <v>109</v>
      </c>
      <c r="E5" s="38">
        <v>0.97209515096065868</v>
      </c>
      <c r="F5" s="6">
        <v>1483</v>
      </c>
      <c r="G5" s="38">
        <v>0.80248917748917747</v>
      </c>
      <c r="K5" s="3" t="s">
        <v>1216</v>
      </c>
      <c r="O5" s="3" t="s">
        <v>1216</v>
      </c>
    </row>
    <row r="6" spans="1:16" x14ac:dyDescent="0.25">
      <c r="A6" s="7" t="s">
        <v>7</v>
      </c>
      <c r="B6" s="6">
        <v>34</v>
      </c>
      <c r="C6" s="38">
        <v>2.0262216924910609E-2</v>
      </c>
      <c r="D6" s="6">
        <v>10</v>
      </c>
      <c r="E6" s="38">
        <v>9.1491308325709064E-2</v>
      </c>
      <c r="F6" s="6">
        <v>107</v>
      </c>
      <c r="G6" s="38">
        <v>5.7900432900432904E-2</v>
      </c>
      <c r="J6" s="4" t="s">
        <v>1081</v>
      </c>
      <c r="K6" s="37" t="s">
        <v>1206</v>
      </c>
      <c r="L6" s="3" t="s">
        <v>1126</v>
      </c>
      <c r="N6" s="4" t="s">
        <v>1081</v>
      </c>
      <c r="O6" s="3" t="s">
        <v>1206</v>
      </c>
      <c r="P6" s="3" t="s">
        <v>1126</v>
      </c>
    </row>
    <row r="7" spans="1:16" x14ac:dyDescent="0.25">
      <c r="A7" s="7" t="s">
        <v>6</v>
      </c>
      <c r="B7" s="6">
        <v>10</v>
      </c>
      <c r="C7" s="38">
        <v>5.9594755661501785E-3</v>
      </c>
      <c r="D7" s="6">
        <v>5</v>
      </c>
      <c r="E7" s="38">
        <v>1.463860933211345E-2</v>
      </c>
      <c r="F7" s="6">
        <v>20</v>
      </c>
      <c r="G7" s="38">
        <v>1.0822510822510822E-2</v>
      </c>
      <c r="J7" s="5" t="s">
        <v>0</v>
      </c>
      <c r="K7" s="67">
        <v>12</v>
      </c>
      <c r="L7" s="68">
        <v>0.8571428571428571</v>
      </c>
      <c r="N7" s="5" t="s">
        <v>0</v>
      </c>
      <c r="O7" s="67">
        <v>90</v>
      </c>
      <c r="P7" s="68">
        <v>0.84112149532710279</v>
      </c>
    </row>
    <row r="8" spans="1:16" x14ac:dyDescent="0.25">
      <c r="A8" s="7" t="s">
        <v>13</v>
      </c>
      <c r="B8" s="6">
        <v>122</v>
      </c>
      <c r="C8" s="38">
        <v>7.270560190703218E-2</v>
      </c>
      <c r="D8" s="6">
        <v>20</v>
      </c>
      <c r="E8" s="38">
        <v>5.4894784995425435E-3</v>
      </c>
      <c r="F8" s="6">
        <v>48</v>
      </c>
      <c r="G8" s="38">
        <v>2.5974025974025976E-2</v>
      </c>
      <c r="J8" s="7" t="s">
        <v>7</v>
      </c>
      <c r="K8" s="67">
        <v>2</v>
      </c>
      <c r="L8" s="68">
        <v>0.14285714285714285</v>
      </c>
      <c r="N8" s="7" t="s">
        <v>7</v>
      </c>
      <c r="O8" s="67">
        <v>8</v>
      </c>
      <c r="P8" s="68">
        <v>7.476635514018691E-2</v>
      </c>
    </row>
    <row r="9" spans="1:16" x14ac:dyDescent="0.25">
      <c r="A9" s="7" t="s">
        <v>9</v>
      </c>
      <c r="B9" s="6">
        <v>43</v>
      </c>
      <c r="C9" s="38">
        <v>2.562574493444577E-2</v>
      </c>
      <c r="D9" s="6">
        <v>9</v>
      </c>
      <c r="E9" s="38">
        <v>6.6788655077767614E-2</v>
      </c>
      <c r="F9" s="6">
        <v>220</v>
      </c>
      <c r="G9" s="38">
        <v>0.11904761904761904</v>
      </c>
      <c r="J9" s="7" t="s">
        <v>6</v>
      </c>
      <c r="K9" s="67">
        <v>1</v>
      </c>
      <c r="L9" s="68">
        <v>7.1428571428571425E-2</v>
      </c>
      <c r="N9" s="7" t="s">
        <v>6</v>
      </c>
      <c r="O9" s="67">
        <v>4</v>
      </c>
      <c r="P9" s="68">
        <v>3.7383177570093455E-2</v>
      </c>
    </row>
    <row r="10" spans="1:16" x14ac:dyDescent="0.25">
      <c r="A10" s="7" t="s">
        <v>11</v>
      </c>
      <c r="B10" s="6">
        <v>0</v>
      </c>
      <c r="C10" s="38">
        <v>0</v>
      </c>
      <c r="D10" s="6">
        <v>4</v>
      </c>
      <c r="E10" s="38">
        <v>0</v>
      </c>
      <c r="F10" s="6">
        <v>18</v>
      </c>
      <c r="G10" s="38">
        <v>9.74025974025974E-3</v>
      </c>
      <c r="J10" s="7" t="s">
        <v>13</v>
      </c>
      <c r="K10" s="67">
        <v>1</v>
      </c>
      <c r="L10" s="68">
        <v>7.1428571428571425E-2</v>
      </c>
      <c r="N10" s="7" t="s">
        <v>13</v>
      </c>
      <c r="O10" s="67">
        <v>20</v>
      </c>
      <c r="P10" s="68">
        <v>0.18691588785046728</v>
      </c>
    </row>
    <row r="11" spans="1:16" x14ac:dyDescent="0.25">
      <c r="A11" s="7" t="s">
        <v>12</v>
      </c>
      <c r="B11" s="6">
        <v>0</v>
      </c>
      <c r="C11" s="38">
        <v>0</v>
      </c>
      <c r="D11" s="6">
        <v>2</v>
      </c>
      <c r="E11" s="38">
        <v>0</v>
      </c>
      <c r="F11" s="6">
        <v>14</v>
      </c>
      <c r="G11" s="38">
        <v>7.575757575757576E-3</v>
      </c>
      <c r="J11" s="7" t="s">
        <v>9</v>
      </c>
      <c r="K11" s="67">
        <v>1</v>
      </c>
      <c r="L11" s="68">
        <v>7.1428571428571425E-2</v>
      </c>
      <c r="N11" s="7" t="s">
        <v>9</v>
      </c>
      <c r="O11" s="67">
        <v>5</v>
      </c>
      <c r="P11" s="68">
        <v>4.6728971962616821E-2</v>
      </c>
    </row>
    <row r="12" spans="1:16" x14ac:dyDescent="0.25">
      <c r="A12" s="64" t="s">
        <v>8</v>
      </c>
      <c r="B12" s="65">
        <v>106</v>
      </c>
      <c r="C12" s="66">
        <v>6.3170441001191902E-2</v>
      </c>
      <c r="D12" s="65">
        <v>13</v>
      </c>
      <c r="E12" s="66">
        <v>0.4204025617566331</v>
      </c>
      <c r="F12" s="65">
        <v>319</v>
      </c>
      <c r="G12" s="66">
        <v>0.17261904761904762</v>
      </c>
      <c r="J12" s="7" t="s">
        <v>4</v>
      </c>
      <c r="K12" s="67">
        <v>6</v>
      </c>
      <c r="L12" s="68">
        <v>0.42857142857142855</v>
      </c>
      <c r="N12" s="7" t="s">
        <v>11</v>
      </c>
      <c r="O12" s="67">
        <v>4</v>
      </c>
      <c r="P12" s="68">
        <v>3.7383177570093455E-2</v>
      </c>
    </row>
    <row r="13" spans="1:16" x14ac:dyDescent="0.25">
      <c r="A13" s="7" t="s">
        <v>4</v>
      </c>
      <c r="B13" s="6">
        <v>58</v>
      </c>
      <c r="C13" s="38">
        <v>3.4564958283671038E-2</v>
      </c>
      <c r="D13" s="6">
        <v>22</v>
      </c>
      <c r="E13" s="38">
        <v>2.2872827081427266E-3</v>
      </c>
      <c r="F13" s="6">
        <v>70</v>
      </c>
      <c r="G13" s="38">
        <v>3.787878787878788E-2</v>
      </c>
      <c r="J13" s="71" t="s">
        <v>5</v>
      </c>
      <c r="K13" s="72">
        <v>1</v>
      </c>
      <c r="L13" s="74">
        <v>7.1428571428571425E-2</v>
      </c>
      <c r="N13" s="7" t="s">
        <v>12</v>
      </c>
      <c r="O13" s="67">
        <v>2</v>
      </c>
      <c r="P13" s="68">
        <v>1.8691588785046728E-2</v>
      </c>
    </row>
    <row r="14" spans="1:16" x14ac:dyDescent="0.25">
      <c r="A14" s="7" t="s">
        <v>624</v>
      </c>
      <c r="B14" s="6">
        <v>0</v>
      </c>
      <c r="C14" s="38">
        <v>0</v>
      </c>
      <c r="D14" s="6">
        <v>1</v>
      </c>
      <c r="E14" s="38">
        <v>0</v>
      </c>
      <c r="F14" s="6">
        <v>0</v>
      </c>
      <c r="G14" s="38">
        <v>0</v>
      </c>
      <c r="J14" s="73" t="s">
        <v>3</v>
      </c>
      <c r="K14" s="72">
        <v>2</v>
      </c>
      <c r="L14" s="74">
        <v>0.14285714285714285</v>
      </c>
      <c r="N14" s="71" t="s">
        <v>8</v>
      </c>
      <c r="O14" s="72">
        <v>12</v>
      </c>
      <c r="P14" s="74">
        <v>0.11214953271028037</v>
      </c>
    </row>
    <row r="15" spans="1:16" x14ac:dyDescent="0.25">
      <c r="A15" s="7" t="s">
        <v>10</v>
      </c>
      <c r="B15" s="6">
        <v>0</v>
      </c>
      <c r="C15" s="38">
        <v>0</v>
      </c>
      <c r="D15" s="6">
        <v>2</v>
      </c>
      <c r="E15" s="38">
        <v>0</v>
      </c>
      <c r="F15" s="6">
        <v>2</v>
      </c>
      <c r="G15" s="38">
        <v>1.0822510822510823E-3</v>
      </c>
      <c r="J15" s="71" t="s">
        <v>15</v>
      </c>
      <c r="K15" s="72">
        <v>2</v>
      </c>
      <c r="L15" s="74">
        <v>0.14285714285714285</v>
      </c>
      <c r="N15" s="7" t="s">
        <v>4</v>
      </c>
      <c r="O15" s="67">
        <v>16</v>
      </c>
      <c r="P15" s="68">
        <v>0.14953271028037382</v>
      </c>
    </row>
    <row r="16" spans="1:16" x14ac:dyDescent="0.25">
      <c r="A16" s="64" t="s">
        <v>5</v>
      </c>
      <c r="B16" s="65">
        <v>1188</v>
      </c>
      <c r="C16" s="66">
        <v>0.70798569725864124</v>
      </c>
      <c r="D16" s="65">
        <v>21</v>
      </c>
      <c r="E16" s="66">
        <v>0.37099725526075022</v>
      </c>
      <c r="F16" s="65">
        <v>665</v>
      </c>
      <c r="G16" s="66">
        <v>0.35984848484848486</v>
      </c>
      <c r="J16" s="5" t="s">
        <v>29</v>
      </c>
      <c r="K16" s="69">
        <v>14</v>
      </c>
      <c r="L16" s="70">
        <v>1</v>
      </c>
      <c r="N16" s="7" t="s">
        <v>624</v>
      </c>
      <c r="O16" s="67">
        <v>1</v>
      </c>
      <c r="P16" s="68">
        <v>9.3457943925233638E-3</v>
      </c>
    </row>
    <row r="17" spans="1:16" x14ac:dyDescent="0.25">
      <c r="A17" s="5" t="s">
        <v>3</v>
      </c>
      <c r="B17" s="6">
        <v>117</v>
      </c>
      <c r="C17" s="38">
        <v>6.9725864123957093E-2</v>
      </c>
      <c r="D17" s="6">
        <v>17</v>
      </c>
      <c r="E17" s="38">
        <v>2.7904849039341262E-2</v>
      </c>
      <c r="F17" s="6">
        <v>365</v>
      </c>
      <c r="G17" s="38">
        <v>0.1975108225108225</v>
      </c>
      <c r="J17" s="59" t="s">
        <v>2404</v>
      </c>
      <c r="N17" s="7" t="s">
        <v>10</v>
      </c>
      <c r="O17" s="67">
        <v>1</v>
      </c>
      <c r="P17" s="68">
        <v>9.3457943925233638E-3</v>
      </c>
    </row>
    <row r="18" spans="1:16" x14ac:dyDescent="0.25">
      <c r="A18" s="64" t="s">
        <v>15</v>
      </c>
      <c r="B18" s="65">
        <v>108</v>
      </c>
      <c r="C18" s="66">
        <v>6.4362336114421936E-2</v>
      </c>
      <c r="D18" s="65">
        <v>7</v>
      </c>
      <c r="E18" s="66">
        <v>2.7904849039341262E-2</v>
      </c>
      <c r="F18" s="65">
        <v>260</v>
      </c>
      <c r="G18" s="66">
        <v>0.1406926406926407</v>
      </c>
      <c r="K18" s="4" t="s">
        <v>31</v>
      </c>
      <c r="N18" s="71" t="s">
        <v>5</v>
      </c>
      <c r="O18" s="72">
        <v>17</v>
      </c>
      <c r="P18" s="74">
        <v>0.15887850467289719</v>
      </c>
    </row>
    <row r="19" spans="1:16" x14ac:dyDescent="0.25">
      <c r="A19" s="7" t="s">
        <v>16</v>
      </c>
      <c r="B19" s="6">
        <v>0</v>
      </c>
      <c r="C19" s="38">
        <v>0</v>
      </c>
      <c r="D19" s="6">
        <v>2</v>
      </c>
      <c r="E19" s="38">
        <v>0</v>
      </c>
      <c r="F19" s="6">
        <v>2</v>
      </c>
      <c r="G19" s="38">
        <v>1.0822510822510823E-3</v>
      </c>
      <c r="K19" s="3" t="s">
        <v>1216</v>
      </c>
      <c r="N19" s="73" t="s">
        <v>3</v>
      </c>
      <c r="O19" s="72">
        <v>17</v>
      </c>
      <c r="P19" s="74">
        <v>0.15887850467289719</v>
      </c>
    </row>
    <row r="20" spans="1:16" x14ac:dyDescent="0.25">
      <c r="A20" s="7" t="s">
        <v>17</v>
      </c>
      <c r="B20" s="6">
        <v>4</v>
      </c>
      <c r="C20" s="38">
        <v>2.3837902264600714E-3</v>
      </c>
      <c r="D20" s="6">
        <v>2</v>
      </c>
      <c r="E20" s="38">
        <v>0</v>
      </c>
      <c r="F20" s="6">
        <v>10</v>
      </c>
      <c r="G20" s="38">
        <v>5.411255411255411E-3</v>
      </c>
      <c r="J20" s="4" t="s">
        <v>1081</v>
      </c>
      <c r="K20" s="37" t="s">
        <v>1206</v>
      </c>
      <c r="L20" s="3" t="s">
        <v>1126</v>
      </c>
      <c r="N20" s="71" t="s">
        <v>15</v>
      </c>
      <c r="O20" s="72">
        <v>7</v>
      </c>
      <c r="P20" s="74">
        <v>6.5420560747663545E-2</v>
      </c>
    </row>
    <row r="21" spans="1:16" x14ac:dyDescent="0.25">
      <c r="A21" s="7" t="s">
        <v>14</v>
      </c>
      <c r="B21" s="6">
        <v>5</v>
      </c>
      <c r="C21" s="38">
        <v>2.9797377830750892E-3</v>
      </c>
      <c r="D21" s="6">
        <v>5</v>
      </c>
      <c r="E21" s="38">
        <v>0</v>
      </c>
      <c r="F21" s="6">
        <v>93</v>
      </c>
      <c r="G21" s="38">
        <v>5.0324675324675328E-2</v>
      </c>
      <c r="J21" s="5" t="s">
        <v>0</v>
      </c>
      <c r="K21" s="67">
        <v>7</v>
      </c>
      <c r="L21" s="68">
        <v>1</v>
      </c>
      <c r="N21" s="7" t="s">
        <v>16</v>
      </c>
      <c r="O21" s="67">
        <v>2</v>
      </c>
      <c r="P21" s="68">
        <v>1.8691588785046728E-2</v>
      </c>
    </row>
    <row r="22" spans="1:16" x14ac:dyDescent="0.25">
      <c r="A22" s="7" t="s">
        <v>18</v>
      </c>
      <c r="B22" s="6">
        <v>0</v>
      </c>
      <c r="C22" s="38">
        <v>0</v>
      </c>
      <c r="D22" s="6">
        <v>1</v>
      </c>
      <c r="E22" s="38">
        <v>0</v>
      </c>
      <c r="F22" s="6">
        <v>0</v>
      </c>
      <c r="G22" s="38">
        <v>0</v>
      </c>
      <c r="J22" s="7" t="s">
        <v>7</v>
      </c>
      <c r="K22" s="67">
        <v>2</v>
      </c>
      <c r="L22" s="68">
        <v>0.2857142857142857</v>
      </c>
      <c r="N22" s="7" t="s">
        <v>17</v>
      </c>
      <c r="O22" s="67">
        <v>2</v>
      </c>
      <c r="P22" s="68">
        <v>1.8691588785046728E-2</v>
      </c>
    </row>
    <row r="23" spans="1:16" x14ac:dyDescent="0.25">
      <c r="A23" s="92" t="s">
        <v>29</v>
      </c>
      <c r="B23" s="91">
        <v>1678</v>
      </c>
      <c r="C23" s="38">
        <v>1</v>
      </c>
      <c r="D23" s="91">
        <v>126</v>
      </c>
      <c r="E23" s="38">
        <v>1</v>
      </c>
      <c r="F23" s="91">
        <v>1848</v>
      </c>
      <c r="G23" s="38">
        <v>1</v>
      </c>
      <c r="J23" s="7" t="s">
        <v>9</v>
      </c>
      <c r="K23" s="67">
        <v>3</v>
      </c>
      <c r="L23" s="68">
        <v>0.42857142857142855</v>
      </c>
      <c r="N23" s="7" t="s">
        <v>14</v>
      </c>
      <c r="O23" s="67">
        <v>5</v>
      </c>
      <c r="P23" s="68">
        <v>4.6728971962616821E-2</v>
      </c>
    </row>
    <row r="24" spans="1:16" ht="31.9" customHeight="1" x14ac:dyDescent="0.25">
      <c r="A24" s="93" t="s">
        <v>2438</v>
      </c>
      <c r="B24" s="91">
        <v>16795</v>
      </c>
      <c r="D24" s="91">
        <v>16795</v>
      </c>
      <c r="F24" s="91">
        <v>16795</v>
      </c>
      <c r="J24" s="71" t="s">
        <v>8</v>
      </c>
      <c r="K24" s="72">
        <v>1</v>
      </c>
      <c r="L24" s="74">
        <v>0.14285714285714285</v>
      </c>
      <c r="N24" s="7" t="s">
        <v>18</v>
      </c>
      <c r="O24" s="67">
        <v>1</v>
      </c>
      <c r="P24" s="68">
        <v>9.3457943925233638E-3</v>
      </c>
    </row>
    <row r="25" spans="1:16" ht="21" x14ac:dyDescent="0.35">
      <c r="A25" s="96" t="s">
        <v>1126</v>
      </c>
      <c r="B25" s="94">
        <f>GETPIVOTDATA("# of HHs",$A$4)/B24</f>
        <v>9.9910687704674012E-2</v>
      </c>
      <c r="C25" s="95"/>
      <c r="D25" s="94">
        <f>GETPIVOTDATA("major repairs",$A$4)/D24</f>
        <v>7.5022328073831501E-3</v>
      </c>
      <c r="E25" s="95"/>
      <c r="F25" s="94">
        <f>GETPIVOTDATA("minor repairs",$A$4)/F24</f>
        <v>0.11003274784161952</v>
      </c>
      <c r="J25" s="7" t="s">
        <v>10</v>
      </c>
      <c r="K25" s="67">
        <v>1</v>
      </c>
      <c r="L25" s="68">
        <v>0.14285714285714285</v>
      </c>
      <c r="N25" s="5" t="s">
        <v>29</v>
      </c>
      <c r="O25" s="69">
        <v>107</v>
      </c>
      <c r="P25" s="70">
        <v>1</v>
      </c>
    </row>
    <row r="26" spans="1:16" x14ac:dyDescent="0.25">
      <c r="J26" s="5" t="s">
        <v>29</v>
      </c>
      <c r="K26" s="69">
        <v>7</v>
      </c>
      <c r="L26" s="70">
        <v>1</v>
      </c>
    </row>
    <row r="27" spans="1:16" x14ac:dyDescent="0.25">
      <c r="E27" s="3"/>
      <c r="F27" s="3"/>
      <c r="G27" s="3"/>
    </row>
    <row r="28" spans="1:16" ht="21" x14ac:dyDescent="0.35">
      <c r="J28" s="97" t="s">
        <v>2442</v>
      </c>
    </row>
    <row r="29" spans="1:16" x14ac:dyDescent="0.25">
      <c r="J29" s="83" t="s">
        <v>2439</v>
      </c>
      <c r="K29" s="98" t="s">
        <v>1206</v>
      </c>
      <c r="L29" s="98" t="s">
        <v>1126</v>
      </c>
    </row>
    <row r="30" spans="1:16" x14ac:dyDescent="0.25">
      <c r="J30" t="s">
        <v>2440</v>
      </c>
      <c r="K30">
        <v>14</v>
      </c>
      <c r="L30" s="38">
        <f>K30/K33</f>
        <v>0.109375</v>
      </c>
    </row>
    <row r="31" spans="1:16" ht="30" x14ac:dyDescent="0.25">
      <c r="J31" s="12" t="s">
        <v>2441</v>
      </c>
      <c r="K31">
        <v>7</v>
      </c>
      <c r="L31" s="38">
        <f>K31/K33</f>
        <v>5.46875E-2</v>
      </c>
    </row>
    <row r="32" spans="1:16" x14ac:dyDescent="0.25">
      <c r="J32" t="s">
        <v>2402</v>
      </c>
      <c r="K32">
        <v>107</v>
      </c>
      <c r="L32" s="66">
        <f>K32/K33</f>
        <v>0.8359375</v>
      </c>
    </row>
    <row r="33" spans="3:12" ht="15.75" thickBot="1" x14ac:dyDescent="0.3">
      <c r="J33" s="81" t="s">
        <v>62</v>
      </c>
      <c r="K33" s="89">
        <f>SUM(K30:K32)</f>
        <v>128</v>
      </c>
      <c r="L33" s="90">
        <f>K33/K33</f>
        <v>1</v>
      </c>
    </row>
    <row r="39" spans="3:12" x14ac:dyDescent="0.25">
      <c r="C39" s="3"/>
    </row>
    <row r="48" spans="3:12" x14ac:dyDescent="0.25">
      <c r="C48" s="3"/>
    </row>
  </sheetData>
  <mergeCells count="2">
    <mergeCell ref="D3:G3"/>
    <mergeCell ref="B3:C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Y129"/>
  <sheetViews>
    <sheetView zoomScale="85" zoomScaleNormal="85"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1" width="11.42578125" bestFit="1" customWidth="1"/>
    <col min="2" max="2" width="11.85546875" bestFit="1" customWidth="1"/>
    <col min="3" max="3" width="47" bestFit="1" customWidth="1"/>
    <col min="4" max="4" width="15.7109375" bestFit="1" customWidth="1"/>
    <col min="5" max="5" width="14.28515625" bestFit="1" customWidth="1"/>
    <col min="6" max="6" width="16.140625" bestFit="1" customWidth="1"/>
    <col min="7" max="7" width="12.85546875" bestFit="1" customWidth="1"/>
    <col min="8" max="8" width="31.42578125" bestFit="1" customWidth="1"/>
    <col min="9" max="9" width="33.5703125" bestFit="1" customWidth="1"/>
    <col min="10" max="10" width="20.5703125" bestFit="1" customWidth="1"/>
    <col min="11" max="12" width="12" bestFit="1" customWidth="1"/>
    <col min="13" max="13" width="8.85546875" bestFit="1" customWidth="1"/>
    <col min="14" max="14" width="6.140625" bestFit="1" customWidth="1"/>
    <col min="15" max="15" width="8.85546875" bestFit="1" customWidth="1"/>
    <col min="16" max="16" width="24.140625" bestFit="1" customWidth="1"/>
    <col min="17" max="17" width="25.140625" bestFit="1" customWidth="1"/>
    <col min="18" max="18" width="36.42578125" bestFit="1" customWidth="1"/>
    <col min="19" max="19" width="28.42578125" bestFit="1" customWidth="1"/>
    <col min="20" max="20" width="35.140625" bestFit="1" customWidth="1"/>
    <col min="21" max="21" width="23.28515625" bestFit="1" customWidth="1"/>
    <col min="22" max="22" width="14.42578125" bestFit="1" customWidth="1"/>
    <col min="23" max="23" width="26.7109375" style="3" bestFit="1" customWidth="1"/>
    <col min="24" max="24" width="23.42578125" style="3" bestFit="1" customWidth="1"/>
    <col min="25" max="25" width="31.42578125" style="3" bestFit="1" customWidth="1"/>
    <col min="26" max="26" width="14.42578125" bestFit="1" customWidth="1"/>
    <col min="27" max="27" width="14.5703125" bestFit="1" customWidth="1"/>
  </cols>
  <sheetData>
    <row r="1" spans="1:25" x14ac:dyDescent="0.25">
      <c r="A1" t="s">
        <v>42</v>
      </c>
      <c r="B1" t="s">
        <v>43</v>
      </c>
      <c r="C1" t="s">
        <v>44</v>
      </c>
      <c r="D1" t="s">
        <v>45</v>
      </c>
      <c r="E1" t="s">
        <v>46</v>
      </c>
      <c r="F1" t="s">
        <v>47</v>
      </c>
      <c r="G1" t="s">
        <v>48</v>
      </c>
      <c r="H1" t="s">
        <v>284</v>
      </c>
      <c r="I1" t="s">
        <v>313</v>
      </c>
      <c r="J1" t="s">
        <v>285</v>
      </c>
      <c r="K1" t="s">
        <v>287</v>
      </c>
      <c r="L1" t="s">
        <v>288</v>
      </c>
      <c r="M1" t="s">
        <v>289</v>
      </c>
      <c r="N1" t="s">
        <v>290</v>
      </c>
      <c r="O1" t="s">
        <v>291</v>
      </c>
      <c r="P1" t="s">
        <v>314</v>
      </c>
      <c r="Q1" t="s">
        <v>315</v>
      </c>
      <c r="R1" t="s">
        <v>316</v>
      </c>
      <c r="S1" t="s">
        <v>317</v>
      </c>
      <c r="T1" t="s">
        <v>318</v>
      </c>
      <c r="U1" t="s">
        <v>319</v>
      </c>
      <c r="V1" t="s">
        <v>320</v>
      </c>
      <c r="W1" s="3" t="s">
        <v>2431</v>
      </c>
      <c r="X1" s="3" t="s">
        <v>2432</v>
      </c>
      <c r="Y1" s="3" t="s">
        <v>2433</v>
      </c>
    </row>
    <row r="2" spans="1:25" x14ac:dyDescent="0.25">
      <c r="A2" t="s">
        <v>0</v>
      </c>
      <c r="B2" t="s">
        <v>4</v>
      </c>
      <c r="C2" t="s">
        <v>426</v>
      </c>
      <c r="D2" t="s">
        <v>427</v>
      </c>
      <c r="E2" t="s">
        <v>51</v>
      </c>
      <c r="F2" t="s">
        <v>78</v>
      </c>
      <c r="G2">
        <v>67</v>
      </c>
      <c r="H2" t="s">
        <v>57</v>
      </c>
      <c r="I2" t="s">
        <v>57</v>
      </c>
      <c r="J2" t="s">
        <v>321</v>
      </c>
      <c r="K2">
        <v>0</v>
      </c>
      <c r="P2">
        <v>1</v>
      </c>
      <c r="Q2">
        <v>1</v>
      </c>
      <c r="R2">
        <v>0.38961038961038963</v>
      </c>
      <c r="S2">
        <v>0.97402597402597402</v>
      </c>
      <c r="T2">
        <v>1</v>
      </c>
      <c r="U2">
        <v>0</v>
      </c>
      <c r="W2" s="3" t="s">
        <v>54</v>
      </c>
      <c r="X2" s="3" t="s">
        <v>54</v>
      </c>
      <c r="Y2" s="3" t="s">
        <v>54</v>
      </c>
    </row>
    <row r="3" spans="1:25" x14ac:dyDescent="0.25">
      <c r="A3" s="3" t="s">
        <v>0</v>
      </c>
      <c r="B3" s="3" t="s">
        <v>5</v>
      </c>
      <c r="C3" s="3" t="s">
        <v>524</v>
      </c>
      <c r="D3" s="3" t="s">
        <v>525</v>
      </c>
      <c r="E3" s="3" t="s">
        <v>51</v>
      </c>
      <c r="F3" s="3" t="s">
        <v>78</v>
      </c>
      <c r="G3" s="3">
        <v>172</v>
      </c>
      <c r="H3" s="3" t="s">
        <v>57</v>
      </c>
      <c r="I3" s="3" t="s">
        <v>57</v>
      </c>
      <c r="J3" s="3" t="s">
        <v>321</v>
      </c>
      <c r="K3" s="3">
        <v>0</v>
      </c>
      <c r="L3" s="3"/>
      <c r="M3" s="3"/>
      <c r="N3" s="3"/>
      <c r="O3" s="3"/>
      <c r="P3" s="3">
        <v>1</v>
      </c>
      <c r="Q3" s="3">
        <v>0.87042532146389717</v>
      </c>
      <c r="R3" s="3">
        <v>0</v>
      </c>
      <c r="S3" s="3">
        <v>0.59347181008902072</v>
      </c>
      <c r="T3" s="3">
        <v>0</v>
      </c>
      <c r="U3" s="3">
        <v>0</v>
      </c>
      <c r="V3" s="3"/>
      <c r="W3" s="3" t="s">
        <v>250</v>
      </c>
      <c r="X3" s="3" t="s">
        <v>54</v>
      </c>
      <c r="Y3" s="3" t="s">
        <v>54</v>
      </c>
    </row>
    <row r="4" spans="1:25" x14ac:dyDescent="0.25">
      <c r="A4" s="3" t="s">
        <v>0</v>
      </c>
      <c r="B4" s="3" t="s">
        <v>6</v>
      </c>
      <c r="C4" s="3" t="s">
        <v>228</v>
      </c>
      <c r="D4" s="3" t="s">
        <v>229</v>
      </c>
      <c r="E4" s="3" t="s">
        <v>51</v>
      </c>
      <c r="F4" s="3" t="s">
        <v>52</v>
      </c>
      <c r="G4" s="3">
        <v>109</v>
      </c>
      <c r="H4" s="3" t="s">
        <v>57</v>
      </c>
      <c r="I4" s="3" t="s">
        <v>57</v>
      </c>
      <c r="J4" s="3" t="s">
        <v>321</v>
      </c>
      <c r="K4" s="3">
        <v>1</v>
      </c>
      <c r="L4" s="3">
        <v>40</v>
      </c>
      <c r="M4" s="3"/>
      <c r="N4" s="3"/>
      <c r="O4" s="3"/>
      <c r="P4" s="3">
        <v>1</v>
      </c>
      <c r="Q4" s="3">
        <v>0.86956521739130432</v>
      </c>
      <c r="R4" s="3">
        <v>0.47101449275362317</v>
      </c>
      <c r="S4" s="3">
        <v>0.90579710144927539</v>
      </c>
      <c r="T4" s="3">
        <v>0.54347826086956519</v>
      </c>
      <c r="U4" s="3">
        <v>0</v>
      </c>
      <c r="V4" s="3"/>
      <c r="W4" s="3" t="s">
        <v>250</v>
      </c>
      <c r="X4" s="3" t="s">
        <v>250</v>
      </c>
      <c r="Y4" s="3" t="s">
        <v>250</v>
      </c>
    </row>
    <row r="5" spans="1:25" x14ac:dyDescent="0.25">
      <c r="A5" s="3" t="s">
        <v>0</v>
      </c>
      <c r="B5" s="3" t="s">
        <v>4</v>
      </c>
      <c r="C5" s="3" t="s">
        <v>106</v>
      </c>
      <c r="D5" s="3" t="s">
        <v>107</v>
      </c>
      <c r="E5" s="3" t="s">
        <v>51</v>
      </c>
      <c r="F5" s="3" t="s">
        <v>52</v>
      </c>
      <c r="G5" s="3">
        <v>43</v>
      </c>
      <c r="H5" s="3" t="s">
        <v>57</v>
      </c>
      <c r="I5" s="3" t="s">
        <v>53</v>
      </c>
      <c r="J5" s="3" t="s">
        <v>321</v>
      </c>
      <c r="K5" s="3">
        <v>0</v>
      </c>
      <c r="L5" s="3"/>
      <c r="M5" s="3"/>
      <c r="N5" s="3"/>
      <c r="O5" s="3"/>
      <c r="P5" s="3">
        <v>1</v>
      </c>
      <c r="Q5" s="3">
        <v>0.898876404494382</v>
      </c>
      <c r="R5" s="3">
        <v>0.898876404494382</v>
      </c>
      <c r="S5" s="3">
        <v>0.5617977528089888</v>
      </c>
      <c r="T5" s="3">
        <v>0</v>
      </c>
      <c r="U5" s="3">
        <v>0.94285714285714284</v>
      </c>
      <c r="V5" s="3"/>
      <c r="W5" s="3" t="s">
        <v>54</v>
      </c>
      <c r="X5" s="3" t="s">
        <v>54</v>
      </c>
      <c r="Y5" s="3" t="s">
        <v>54</v>
      </c>
    </row>
    <row r="6" spans="1:25" x14ac:dyDescent="0.25">
      <c r="A6" s="3" t="s">
        <v>0</v>
      </c>
      <c r="B6" s="3" t="s">
        <v>9</v>
      </c>
      <c r="C6" s="3" t="s">
        <v>160</v>
      </c>
      <c r="D6" s="3" t="s">
        <v>161</v>
      </c>
      <c r="E6" s="3" t="s">
        <v>162</v>
      </c>
      <c r="F6" s="3" t="s">
        <v>78</v>
      </c>
      <c r="G6" s="3">
        <v>545</v>
      </c>
      <c r="H6" s="3" t="s">
        <v>57</v>
      </c>
      <c r="I6" s="3" t="s">
        <v>57</v>
      </c>
      <c r="J6" s="3" t="s">
        <v>321</v>
      </c>
      <c r="K6" s="3">
        <v>0</v>
      </c>
      <c r="L6" s="3"/>
      <c r="M6" s="3"/>
      <c r="N6" s="3"/>
      <c r="O6" s="3"/>
      <c r="P6" s="3">
        <v>1</v>
      </c>
      <c r="Q6" s="3">
        <v>0.79656384224912147</v>
      </c>
      <c r="R6" s="3">
        <v>0.64037485357282309</v>
      </c>
      <c r="S6" s="3">
        <v>0.11714174150722374</v>
      </c>
      <c r="T6" s="3">
        <v>0</v>
      </c>
      <c r="U6" s="3">
        <v>0</v>
      </c>
      <c r="V6" s="3"/>
      <c r="W6" s="3" t="s">
        <v>54</v>
      </c>
      <c r="X6" s="3" t="s">
        <v>54</v>
      </c>
      <c r="Y6" s="3" t="s">
        <v>54</v>
      </c>
    </row>
    <row r="7" spans="1:25" x14ac:dyDescent="0.25">
      <c r="A7" s="3" t="s">
        <v>0</v>
      </c>
      <c r="B7" s="3" t="s">
        <v>7</v>
      </c>
      <c r="C7" s="3" t="s">
        <v>455</v>
      </c>
      <c r="D7" s="3" t="s">
        <v>456</v>
      </c>
      <c r="E7" s="3" t="s">
        <v>51</v>
      </c>
      <c r="F7" s="3" t="s">
        <v>52</v>
      </c>
      <c r="G7" s="3">
        <v>23</v>
      </c>
      <c r="H7" s="3" t="s">
        <v>57</v>
      </c>
      <c r="I7" s="3" t="s">
        <v>57</v>
      </c>
      <c r="J7" s="3" t="s">
        <v>321</v>
      </c>
      <c r="K7" s="3">
        <v>0</v>
      </c>
      <c r="L7" s="3"/>
      <c r="M7" s="3"/>
      <c r="N7" s="3"/>
      <c r="O7" s="3"/>
      <c r="P7" s="3">
        <v>1</v>
      </c>
      <c r="Q7" s="3">
        <v>0.88888888888888884</v>
      </c>
      <c r="R7" s="3">
        <v>0.88888888888888884</v>
      </c>
      <c r="S7" s="3">
        <v>1</v>
      </c>
      <c r="T7" s="3">
        <v>1</v>
      </c>
      <c r="U7" s="3">
        <v>0</v>
      </c>
      <c r="V7" s="3"/>
      <c r="W7" s="3" t="s">
        <v>54</v>
      </c>
      <c r="X7" s="3" t="s">
        <v>54</v>
      </c>
      <c r="Y7" s="3" t="s">
        <v>54</v>
      </c>
    </row>
    <row r="8" spans="1:25" x14ac:dyDescent="0.25">
      <c r="A8" s="3" t="s">
        <v>0</v>
      </c>
      <c r="B8" s="3" t="s">
        <v>7</v>
      </c>
      <c r="C8" s="3" t="s">
        <v>167</v>
      </c>
      <c r="D8" s="3" t="s">
        <v>168</v>
      </c>
      <c r="E8" s="3" t="s">
        <v>51</v>
      </c>
      <c r="F8" s="3" t="s">
        <v>52</v>
      </c>
      <c r="G8" s="3">
        <v>274</v>
      </c>
      <c r="H8" s="3" t="s">
        <v>57</v>
      </c>
      <c r="I8" s="3" t="s">
        <v>57</v>
      </c>
      <c r="J8" s="3" t="s">
        <v>321</v>
      </c>
      <c r="K8" s="3">
        <v>0</v>
      </c>
      <c r="L8" s="3"/>
      <c r="M8" s="3"/>
      <c r="N8" s="3"/>
      <c r="O8" s="3"/>
      <c r="P8" s="3">
        <v>1</v>
      </c>
      <c r="Q8" s="3">
        <v>0.62663185378590081</v>
      </c>
      <c r="R8" s="3">
        <v>0.4177545691906005</v>
      </c>
      <c r="S8" s="3">
        <v>0.52219321148825071</v>
      </c>
      <c r="T8" s="3">
        <v>1</v>
      </c>
      <c r="U8" s="3">
        <v>1</v>
      </c>
      <c r="V8" s="3"/>
      <c r="W8" s="3" t="s">
        <v>54</v>
      </c>
      <c r="X8" s="3" t="s">
        <v>54</v>
      </c>
      <c r="Y8" s="3" t="s">
        <v>54</v>
      </c>
    </row>
    <row r="9" spans="1:25" x14ac:dyDescent="0.25">
      <c r="A9" s="3" t="s">
        <v>0</v>
      </c>
      <c r="B9" s="3" t="s">
        <v>8</v>
      </c>
      <c r="C9" s="3" t="s">
        <v>171</v>
      </c>
      <c r="D9" s="3" t="s">
        <v>172</v>
      </c>
      <c r="E9" s="3" t="s">
        <v>51</v>
      </c>
      <c r="F9" s="3" t="s">
        <v>52</v>
      </c>
      <c r="G9" s="3">
        <v>124</v>
      </c>
      <c r="H9" s="3" t="s">
        <v>57</v>
      </c>
      <c r="I9" s="3" t="s">
        <v>53</v>
      </c>
      <c r="J9" s="3" t="s">
        <v>321</v>
      </c>
      <c r="K9" s="3">
        <v>0</v>
      </c>
      <c r="L9" s="3"/>
      <c r="M9" s="3"/>
      <c r="N9" s="3"/>
      <c r="O9" s="3"/>
      <c r="P9" s="3">
        <v>1</v>
      </c>
      <c r="Q9" s="3">
        <v>1</v>
      </c>
      <c r="R9" s="3">
        <v>0.91954022988505746</v>
      </c>
      <c r="S9" s="3">
        <v>0.76628352490421459</v>
      </c>
      <c r="T9" s="3">
        <v>1</v>
      </c>
      <c r="U9" s="3">
        <v>0.86458333333333337</v>
      </c>
      <c r="V9" s="3"/>
      <c r="W9" s="3" t="s">
        <v>54</v>
      </c>
      <c r="X9" s="3" t="s">
        <v>250</v>
      </c>
      <c r="Y9" s="3" t="s">
        <v>54</v>
      </c>
    </row>
    <row r="10" spans="1:25" x14ac:dyDescent="0.25">
      <c r="A10" s="3" t="s">
        <v>0</v>
      </c>
      <c r="B10" s="3" t="s">
        <v>8</v>
      </c>
      <c r="C10" s="3" t="s">
        <v>177</v>
      </c>
      <c r="D10" s="3" t="s">
        <v>178</v>
      </c>
      <c r="E10" s="3" t="s">
        <v>162</v>
      </c>
      <c r="F10" s="3" t="s">
        <v>78</v>
      </c>
      <c r="G10" s="3">
        <v>375</v>
      </c>
      <c r="H10" s="3" t="s">
        <v>57</v>
      </c>
      <c r="I10" s="3" t="s">
        <v>53</v>
      </c>
      <c r="J10" s="3" t="s">
        <v>321</v>
      </c>
      <c r="K10" s="3">
        <v>0</v>
      </c>
      <c r="L10" s="3">
        <v>0</v>
      </c>
      <c r="M10" s="3">
        <v>0</v>
      </c>
      <c r="N10" s="3">
        <v>0</v>
      </c>
      <c r="O10" s="3"/>
      <c r="P10" s="3">
        <v>1</v>
      </c>
      <c r="Q10" s="3">
        <v>1</v>
      </c>
      <c r="R10" s="3">
        <v>0.66135946111451316</v>
      </c>
      <c r="S10" s="3">
        <v>0.42865890998162892</v>
      </c>
      <c r="T10" s="3">
        <v>0.61236987140232702</v>
      </c>
      <c r="U10" s="3">
        <v>0</v>
      </c>
      <c r="V10" s="3"/>
      <c r="W10" s="3" t="s">
        <v>54</v>
      </c>
      <c r="X10" s="3" t="s">
        <v>54</v>
      </c>
      <c r="Y10" s="3" t="s">
        <v>54</v>
      </c>
    </row>
    <row r="11" spans="1:25" x14ac:dyDescent="0.25">
      <c r="A11" s="3" t="s">
        <v>0</v>
      </c>
      <c r="B11" s="3" t="s">
        <v>6</v>
      </c>
      <c r="C11" s="3" t="s">
        <v>527</v>
      </c>
      <c r="D11" s="3" t="s">
        <v>528</v>
      </c>
      <c r="E11" s="3" t="s">
        <v>162</v>
      </c>
      <c r="F11" s="3" t="s">
        <v>1968</v>
      </c>
      <c r="G11" s="3">
        <v>154</v>
      </c>
      <c r="H11" s="3" t="s">
        <v>57</v>
      </c>
      <c r="I11" s="3" t="s">
        <v>57</v>
      </c>
      <c r="J11" s="3" t="s">
        <v>321</v>
      </c>
      <c r="K11" s="3">
        <v>5</v>
      </c>
      <c r="L11" s="3"/>
      <c r="M11" s="3">
        <v>20</v>
      </c>
      <c r="N11" s="3"/>
      <c r="O11" s="3"/>
      <c r="P11" s="3">
        <v>9.7951219512195112E-2</v>
      </c>
      <c r="Q11" s="3">
        <v>1</v>
      </c>
      <c r="R11" s="3">
        <v>0</v>
      </c>
      <c r="S11" s="3">
        <v>0.48780487804878048</v>
      </c>
      <c r="T11" s="3">
        <v>0</v>
      </c>
      <c r="U11" s="3">
        <v>0</v>
      </c>
      <c r="V11" s="3"/>
      <c r="W11" s="3" t="s">
        <v>250</v>
      </c>
      <c r="X11" s="3" t="s">
        <v>250</v>
      </c>
      <c r="Y11" s="3" t="s">
        <v>54</v>
      </c>
    </row>
    <row r="12" spans="1:25" x14ac:dyDescent="0.25">
      <c r="A12" s="3" t="s">
        <v>0</v>
      </c>
      <c r="B12" s="3" t="s">
        <v>9</v>
      </c>
      <c r="C12" s="3" t="s">
        <v>1973</v>
      </c>
      <c r="D12" s="3" t="s">
        <v>730</v>
      </c>
      <c r="E12" s="3" t="s">
        <v>51</v>
      </c>
      <c r="F12" s="3" t="s">
        <v>78</v>
      </c>
      <c r="G12" s="3">
        <v>123</v>
      </c>
      <c r="H12" s="3" t="s">
        <v>57</v>
      </c>
      <c r="I12" s="3" t="s">
        <v>57</v>
      </c>
      <c r="J12" s="3" t="s">
        <v>321</v>
      </c>
      <c r="K12" s="3">
        <v>0</v>
      </c>
      <c r="L12" s="3"/>
      <c r="M12" s="3"/>
      <c r="N12" s="3"/>
      <c r="O12" s="3"/>
      <c r="P12" s="3">
        <v>1</v>
      </c>
      <c r="Q12" s="3">
        <v>0.57866184448462932</v>
      </c>
      <c r="R12" s="3">
        <v>0</v>
      </c>
      <c r="S12" s="3">
        <v>0.36166365280289331</v>
      </c>
      <c r="T12" s="3">
        <v>0.54249547920433994</v>
      </c>
      <c r="U12" s="3">
        <v>1</v>
      </c>
      <c r="V12" s="3"/>
      <c r="W12" s="3" t="s">
        <v>54</v>
      </c>
      <c r="X12" s="3" t="s">
        <v>250</v>
      </c>
      <c r="Y12" s="3" t="s">
        <v>54</v>
      </c>
    </row>
    <row r="13" spans="1:25" x14ac:dyDescent="0.25">
      <c r="A13" s="3" t="s">
        <v>0</v>
      </c>
      <c r="B13" s="3" t="s">
        <v>8</v>
      </c>
      <c r="C13" s="3" t="s">
        <v>163</v>
      </c>
      <c r="D13" s="3" t="s">
        <v>164</v>
      </c>
      <c r="E13" s="3" t="s">
        <v>162</v>
      </c>
      <c r="F13" s="3" t="s">
        <v>85</v>
      </c>
      <c r="G13" s="3">
        <v>677</v>
      </c>
      <c r="H13" s="3" t="s">
        <v>57</v>
      </c>
      <c r="I13" s="3" t="s">
        <v>53</v>
      </c>
      <c r="J13" s="3" t="s">
        <v>321</v>
      </c>
      <c r="K13" s="3">
        <v>0</v>
      </c>
      <c r="L13" s="3"/>
      <c r="M13" s="3"/>
      <c r="N13" s="3"/>
      <c r="O13" s="3"/>
      <c r="P13" s="3">
        <v>1</v>
      </c>
      <c r="Q13" s="3">
        <v>1</v>
      </c>
      <c r="R13" s="3">
        <v>1</v>
      </c>
      <c r="S13" s="3">
        <v>0.14903129657228018</v>
      </c>
      <c r="T13" s="3">
        <v>1</v>
      </c>
      <c r="U13" s="3">
        <v>0</v>
      </c>
      <c r="V13" s="3"/>
      <c r="W13" s="3" t="s">
        <v>54</v>
      </c>
      <c r="X13" s="3" t="s">
        <v>54</v>
      </c>
      <c r="Y13" s="3" t="s">
        <v>54</v>
      </c>
    </row>
    <row r="14" spans="1:25" x14ac:dyDescent="0.25">
      <c r="A14" s="3" t="s">
        <v>0</v>
      </c>
      <c r="B14" s="3" t="s">
        <v>13</v>
      </c>
      <c r="C14" s="3" t="s">
        <v>451</v>
      </c>
      <c r="D14" s="3" t="s">
        <v>452</v>
      </c>
      <c r="E14" s="3" t="s">
        <v>51</v>
      </c>
      <c r="F14" s="3" t="s">
        <v>78</v>
      </c>
      <c r="G14" s="3">
        <v>48</v>
      </c>
      <c r="H14" s="3" t="s">
        <v>57</v>
      </c>
      <c r="I14" s="3" t="s">
        <v>53</v>
      </c>
      <c r="J14" s="3" t="s">
        <v>321</v>
      </c>
      <c r="K14" s="3">
        <v>0</v>
      </c>
      <c r="L14" s="3"/>
      <c r="M14" s="3"/>
      <c r="N14" s="3"/>
      <c r="O14" s="3"/>
      <c r="P14" s="3">
        <v>1</v>
      </c>
      <c r="Q14" s="3">
        <v>0.73529411764705888</v>
      </c>
      <c r="R14" s="3">
        <v>0.73529411764705888</v>
      </c>
      <c r="S14" s="3">
        <v>0.73529411764705888</v>
      </c>
      <c r="T14" s="3">
        <v>1</v>
      </c>
      <c r="U14" s="3">
        <v>0</v>
      </c>
      <c r="V14" s="3"/>
      <c r="W14" s="3" t="s">
        <v>54</v>
      </c>
      <c r="X14" s="3" t="s">
        <v>54</v>
      </c>
      <c r="Y14" s="3" t="s">
        <v>54</v>
      </c>
    </row>
    <row r="15" spans="1:25" x14ac:dyDescent="0.25">
      <c r="A15" s="3" t="s">
        <v>0</v>
      </c>
      <c r="B15" s="3" t="s">
        <v>5</v>
      </c>
      <c r="C15" s="3" t="s">
        <v>124</v>
      </c>
      <c r="D15" s="3" t="s">
        <v>125</v>
      </c>
      <c r="E15" s="3" t="s">
        <v>51</v>
      </c>
      <c r="F15" s="3" t="s">
        <v>78</v>
      </c>
      <c r="G15" s="3">
        <v>22</v>
      </c>
      <c r="H15" s="3" t="s">
        <v>57</v>
      </c>
      <c r="I15" s="3" t="s">
        <v>57</v>
      </c>
      <c r="J15" s="3" t="s">
        <v>321</v>
      </c>
      <c r="K15" s="3">
        <v>0</v>
      </c>
      <c r="L15" s="3"/>
      <c r="M15" s="3"/>
      <c r="N15" s="3"/>
      <c r="O15" s="3"/>
      <c r="P15" s="3">
        <v>1</v>
      </c>
      <c r="Q15" s="3">
        <v>1</v>
      </c>
      <c r="R15" s="3">
        <v>1</v>
      </c>
      <c r="S15" s="3">
        <v>1</v>
      </c>
      <c r="T15" s="3">
        <v>0</v>
      </c>
      <c r="U15" s="3">
        <v>1</v>
      </c>
      <c r="V15" s="3"/>
      <c r="W15" s="3" t="s">
        <v>54</v>
      </c>
      <c r="X15" s="3" t="s">
        <v>54</v>
      </c>
      <c r="Y15" s="3" t="s">
        <v>54</v>
      </c>
    </row>
    <row r="16" spans="1:25" x14ac:dyDescent="0.25">
      <c r="A16" s="3" t="s">
        <v>0</v>
      </c>
      <c r="B16" s="3" t="s">
        <v>9</v>
      </c>
      <c r="C16" s="3" t="s">
        <v>475</v>
      </c>
      <c r="D16" s="3" t="s">
        <v>476</v>
      </c>
      <c r="E16" s="3" t="s">
        <v>51</v>
      </c>
      <c r="F16" s="3" t="s">
        <v>78</v>
      </c>
      <c r="G16" s="3">
        <v>111</v>
      </c>
      <c r="H16" s="3" t="s">
        <v>57</v>
      </c>
      <c r="I16" s="3" t="s">
        <v>57</v>
      </c>
      <c r="J16" s="3" t="s">
        <v>321</v>
      </c>
      <c r="K16" s="3">
        <v>0</v>
      </c>
      <c r="L16" s="3"/>
      <c r="M16" s="3"/>
      <c r="N16" s="3"/>
      <c r="O16" s="3"/>
      <c r="P16" s="3">
        <v>1</v>
      </c>
      <c r="Q16" s="3">
        <v>0.4580152671755725</v>
      </c>
      <c r="R16" s="3">
        <v>0.4580152671755725</v>
      </c>
      <c r="S16" s="3">
        <v>0.38167938931297712</v>
      </c>
      <c r="T16" s="3">
        <v>1</v>
      </c>
      <c r="U16" s="3">
        <v>0</v>
      </c>
      <c r="V16" s="3"/>
      <c r="W16" s="3" t="s">
        <v>54</v>
      </c>
      <c r="X16" s="3" t="s">
        <v>250</v>
      </c>
      <c r="Y16" s="3" t="s">
        <v>250</v>
      </c>
    </row>
    <row r="17" spans="1:25" x14ac:dyDescent="0.25">
      <c r="A17" s="3" t="s">
        <v>0</v>
      </c>
      <c r="B17" s="3" t="s">
        <v>5</v>
      </c>
      <c r="C17" s="3" t="s">
        <v>222</v>
      </c>
      <c r="D17" s="3" t="s">
        <v>223</v>
      </c>
      <c r="E17" s="3" t="s">
        <v>51</v>
      </c>
      <c r="F17" s="3" t="s">
        <v>52</v>
      </c>
      <c r="G17" s="3">
        <v>31</v>
      </c>
      <c r="H17" s="3" t="s">
        <v>57</v>
      </c>
      <c r="I17" s="3" t="s">
        <v>57</v>
      </c>
      <c r="J17" s="3" t="s">
        <v>321</v>
      </c>
      <c r="K17" s="3">
        <v>0</v>
      </c>
      <c r="L17" s="3"/>
      <c r="M17" s="3"/>
      <c r="N17" s="3"/>
      <c r="O17" s="3"/>
      <c r="P17" s="3">
        <v>1</v>
      </c>
      <c r="Q17" s="3">
        <v>1</v>
      </c>
      <c r="R17" s="3">
        <v>0.81395348837209303</v>
      </c>
      <c r="S17" s="3">
        <v>1</v>
      </c>
      <c r="T17" s="3">
        <v>1</v>
      </c>
      <c r="U17" s="3">
        <v>0</v>
      </c>
      <c r="V17" s="3"/>
      <c r="W17" s="3" t="s">
        <v>54</v>
      </c>
      <c r="X17" s="3" t="s">
        <v>54</v>
      </c>
      <c r="Y17" s="3" t="s">
        <v>54</v>
      </c>
    </row>
    <row r="18" spans="1:25" x14ac:dyDescent="0.25">
      <c r="A18" s="3" t="s">
        <v>0</v>
      </c>
      <c r="B18" s="3" t="s">
        <v>6</v>
      </c>
      <c r="C18" s="3" t="s">
        <v>447</v>
      </c>
      <c r="D18" s="3" t="s">
        <v>448</v>
      </c>
      <c r="E18" s="3" t="s">
        <v>51</v>
      </c>
      <c r="F18" s="3" t="s">
        <v>78</v>
      </c>
      <c r="G18" s="3">
        <v>30</v>
      </c>
      <c r="H18" s="3" t="s">
        <v>57</v>
      </c>
      <c r="I18" s="3" t="s">
        <v>57</v>
      </c>
      <c r="J18" s="3" t="s">
        <v>321</v>
      </c>
      <c r="K18" s="3">
        <v>0</v>
      </c>
      <c r="L18" s="3"/>
      <c r="M18" s="3"/>
      <c r="N18" s="3"/>
      <c r="O18" s="3"/>
      <c r="P18" s="3">
        <v>1</v>
      </c>
      <c r="Q18" s="3">
        <v>0.48484848484848486</v>
      </c>
      <c r="R18" s="3">
        <v>0</v>
      </c>
      <c r="S18" s="3">
        <v>0</v>
      </c>
      <c r="T18" s="3">
        <v>0</v>
      </c>
      <c r="U18" s="3">
        <v>1</v>
      </c>
      <c r="V18" s="3"/>
      <c r="W18" s="3" t="s">
        <v>54</v>
      </c>
      <c r="X18" s="3" t="s">
        <v>250</v>
      </c>
      <c r="Y18" s="3" t="s">
        <v>54</v>
      </c>
    </row>
    <row r="19" spans="1:25" x14ac:dyDescent="0.25">
      <c r="A19" s="3" t="s">
        <v>0</v>
      </c>
      <c r="B19" s="3" t="s">
        <v>5</v>
      </c>
      <c r="C19" s="3" t="s">
        <v>226</v>
      </c>
      <c r="D19" s="3" t="s">
        <v>227</v>
      </c>
      <c r="E19" s="3" t="s">
        <v>51</v>
      </c>
      <c r="F19" s="3" t="s">
        <v>52</v>
      </c>
      <c r="G19" s="3">
        <v>70</v>
      </c>
      <c r="H19" s="3" t="s">
        <v>57</v>
      </c>
      <c r="I19" s="3" t="s">
        <v>57</v>
      </c>
      <c r="J19" s="3" t="s">
        <v>321</v>
      </c>
      <c r="K19" s="3">
        <v>0</v>
      </c>
      <c r="L19" s="3"/>
      <c r="M19" s="3"/>
      <c r="N19" s="3"/>
      <c r="O19" s="3"/>
      <c r="P19" s="3">
        <v>1</v>
      </c>
      <c r="Q19" s="3">
        <v>0.71232876712328763</v>
      </c>
      <c r="R19" s="3">
        <v>0.60273972602739723</v>
      </c>
      <c r="S19" s="3">
        <v>1</v>
      </c>
      <c r="T19" s="3">
        <v>0.54794520547945202</v>
      </c>
      <c r="U19" s="3">
        <v>0</v>
      </c>
      <c r="V19" s="3"/>
      <c r="W19" s="3" t="s">
        <v>54</v>
      </c>
      <c r="X19" s="3" t="s">
        <v>250</v>
      </c>
      <c r="Y19" s="3" t="s">
        <v>54</v>
      </c>
    </row>
    <row r="20" spans="1:25" x14ac:dyDescent="0.25">
      <c r="A20" s="3" t="s">
        <v>0</v>
      </c>
      <c r="B20" s="3" t="s">
        <v>4</v>
      </c>
      <c r="C20" s="3" t="s">
        <v>429</v>
      </c>
      <c r="D20" s="3" t="s">
        <v>430</v>
      </c>
      <c r="E20" s="3" t="s">
        <v>51</v>
      </c>
      <c r="F20" s="3" t="s">
        <v>78</v>
      </c>
      <c r="G20" s="3">
        <v>43</v>
      </c>
      <c r="H20" s="3" t="s">
        <v>57</v>
      </c>
      <c r="I20" s="3" t="s">
        <v>53</v>
      </c>
      <c r="J20" s="3" t="s">
        <v>321</v>
      </c>
      <c r="K20" s="3">
        <v>0</v>
      </c>
      <c r="L20" s="3"/>
      <c r="M20" s="3"/>
      <c r="N20" s="3"/>
      <c r="O20" s="3"/>
      <c r="P20" s="3">
        <v>1</v>
      </c>
      <c r="Q20" s="3">
        <v>1</v>
      </c>
      <c r="R20" s="3">
        <v>1</v>
      </c>
      <c r="S20" s="3">
        <v>1</v>
      </c>
      <c r="T20" s="3">
        <v>1</v>
      </c>
      <c r="U20" s="3">
        <v>0</v>
      </c>
      <c r="V20" s="3"/>
      <c r="W20" s="3" t="s">
        <v>54</v>
      </c>
      <c r="X20" s="3" t="s">
        <v>54</v>
      </c>
      <c r="Y20" s="3" t="s">
        <v>54</v>
      </c>
    </row>
    <row r="21" spans="1:25" x14ac:dyDescent="0.25">
      <c r="A21" s="3" t="s">
        <v>0</v>
      </c>
      <c r="B21" s="3" t="s">
        <v>8</v>
      </c>
      <c r="C21" s="3" t="s">
        <v>461</v>
      </c>
      <c r="D21" s="3" t="s">
        <v>462</v>
      </c>
      <c r="E21" s="3" t="s">
        <v>162</v>
      </c>
      <c r="F21" s="3" t="s">
        <v>78</v>
      </c>
      <c r="G21" s="3">
        <v>116</v>
      </c>
      <c r="H21" s="3" t="s">
        <v>57</v>
      </c>
      <c r="I21" s="3" t="s">
        <v>53</v>
      </c>
      <c r="J21" s="3" t="s">
        <v>321</v>
      </c>
      <c r="K21" s="3">
        <v>0</v>
      </c>
      <c r="L21" s="3"/>
      <c r="M21" s="3"/>
      <c r="N21" s="3"/>
      <c r="O21" s="3"/>
      <c r="P21" s="3">
        <v>1</v>
      </c>
      <c r="Q21" s="3">
        <v>1</v>
      </c>
      <c r="R21" s="3">
        <v>1</v>
      </c>
      <c r="S21" s="3">
        <v>0.64516129032258063</v>
      </c>
      <c r="T21" s="3">
        <v>1</v>
      </c>
      <c r="U21" s="3">
        <v>1</v>
      </c>
      <c r="V21" s="3"/>
      <c r="W21" s="3" t="s">
        <v>54</v>
      </c>
      <c r="X21" s="3" t="s">
        <v>250</v>
      </c>
      <c r="Y21" s="3" t="s">
        <v>54</v>
      </c>
    </row>
    <row r="22" spans="1:25" x14ac:dyDescent="0.25">
      <c r="A22" s="3" t="s">
        <v>0</v>
      </c>
      <c r="B22" s="3" t="s">
        <v>9</v>
      </c>
      <c r="C22" s="3" t="s">
        <v>1972</v>
      </c>
      <c r="D22" s="3" t="s">
        <v>176</v>
      </c>
      <c r="E22" s="3" t="s">
        <v>51</v>
      </c>
      <c r="F22" s="3" t="s">
        <v>78</v>
      </c>
      <c r="G22" s="3">
        <v>458</v>
      </c>
      <c r="H22" s="3" t="s">
        <v>57</v>
      </c>
      <c r="I22" s="3" t="s">
        <v>57</v>
      </c>
      <c r="J22" s="3" t="s">
        <v>321</v>
      </c>
      <c r="K22" s="3">
        <v>0</v>
      </c>
      <c r="L22" s="3"/>
      <c r="M22" s="3"/>
      <c r="N22" s="3"/>
      <c r="O22" s="3"/>
      <c r="P22" s="3">
        <v>1</v>
      </c>
      <c r="Q22" s="3">
        <v>1</v>
      </c>
      <c r="R22" s="3">
        <v>0.77715355805243447</v>
      </c>
      <c r="S22" s="3">
        <v>0.2808988764044944</v>
      </c>
      <c r="T22" s="3">
        <v>0.18726591760299627</v>
      </c>
      <c r="U22" s="3">
        <v>0</v>
      </c>
      <c r="V22" s="3"/>
      <c r="W22" s="3" t="s">
        <v>54</v>
      </c>
      <c r="X22" s="3" t="s">
        <v>54</v>
      </c>
      <c r="Y22" s="3" t="s">
        <v>54</v>
      </c>
    </row>
    <row r="23" spans="1:25" x14ac:dyDescent="0.25">
      <c r="A23" s="3" t="s">
        <v>0</v>
      </c>
      <c r="B23" s="3" t="s">
        <v>13</v>
      </c>
      <c r="C23" s="3" t="s">
        <v>148</v>
      </c>
      <c r="D23" s="3" t="s">
        <v>149</v>
      </c>
      <c r="E23" s="3" t="s">
        <v>51</v>
      </c>
      <c r="F23" s="3" t="s">
        <v>85</v>
      </c>
      <c r="G23" s="3">
        <v>14</v>
      </c>
      <c r="H23" s="3" t="s">
        <v>57</v>
      </c>
      <c r="I23" s="3" t="s">
        <v>57</v>
      </c>
      <c r="J23" s="3" t="s">
        <v>321</v>
      </c>
      <c r="K23" s="3">
        <v>0</v>
      </c>
      <c r="L23" s="3"/>
      <c r="M23" s="3"/>
      <c r="N23" s="3"/>
      <c r="O23" s="3"/>
      <c r="P23" s="3">
        <v>1</v>
      </c>
      <c r="Q23" s="3">
        <v>1</v>
      </c>
      <c r="R23" s="3">
        <v>1</v>
      </c>
      <c r="S23" s="3">
        <v>1</v>
      </c>
      <c r="T23" s="3">
        <v>0</v>
      </c>
      <c r="U23" s="3">
        <v>0.8</v>
      </c>
      <c r="V23" s="3"/>
      <c r="W23" s="3" t="s">
        <v>54</v>
      </c>
      <c r="X23" s="3" t="s">
        <v>250</v>
      </c>
      <c r="Y23" s="3" t="s">
        <v>250</v>
      </c>
    </row>
    <row r="24" spans="1:25" x14ac:dyDescent="0.25">
      <c r="A24" s="3" t="s">
        <v>0</v>
      </c>
      <c r="B24" s="3" t="s">
        <v>5</v>
      </c>
      <c r="C24" s="3" t="s">
        <v>136</v>
      </c>
      <c r="D24" s="3" t="s">
        <v>137</v>
      </c>
      <c r="E24" s="3" t="s">
        <v>51</v>
      </c>
      <c r="F24" s="3" t="s">
        <v>78</v>
      </c>
      <c r="G24" s="3">
        <v>48</v>
      </c>
      <c r="H24" s="3" t="s">
        <v>57</v>
      </c>
      <c r="I24" s="3" t="s">
        <v>57</v>
      </c>
      <c r="J24" s="3" t="s">
        <v>321</v>
      </c>
      <c r="K24" s="3">
        <v>0</v>
      </c>
      <c r="L24" s="3"/>
      <c r="M24" s="3"/>
      <c r="N24" s="3"/>
      <c r="O24" s="3"/>
      <c r="P24" s="3">
        <v>1</v>
      </c>
      <c r="Q24" s="3">
        <v>1</v>
      </c>
      <c r="R24" s="3">
        <v>1</v>
      </c>
      <c r="S24" s="3">
        <v>1</v>
      </c>
      <c r="T24" s="3">
        <v>0</v>
      </c>
      <c r="U24" s="3">
        <v>0.97777777777777775</v>
      </c>
      <c r="V24" s="3"/>
      <c r="W24" s="3" t="s">
        <v>54</v>
      </c>
      <c r="X24" s="3" t="s">
        <v>54</v>
      </c>
      <c r="Y24" s="3" t="s">
        <v>54</v>
      </c>
    </row>
    <row r="25" spans="1:25" x14ac:dyDescent="0.25">
      <c r="A25" s="3" t="s">
        <v>0</v>
      </c>
      <c r="B25" s="3" t="s">
        <v>5</v>
      </c>
      <c r="C25" s="3" t="s">
        <v>138</v>
      </c>
      <c r="D25" s="3" t="s">
        <v>139</v>
      </c>
      <c r="E25" s="3" t="s">
        <v>51</v>
      </c>
      <c r="F25" s="3" t="s">
        <v>78</v>
      </c>
      <c r="G25" s="3">
        <v>428</v>
      </c>
      <c r="H25" s="3" t="s">
        <v>57</v>
      </c>
      <c r="I25" s="3" t="s">
        <v>53</v>
      </c>
      <c r="J25" s="3" t="s">
        <v>321</v>
      </c>
      <c r="K25" s="3">
        <v>0</v>
      </c>
      <c r="L25" s="3"/>
      <c r="M25" s="3"/>
      <c r="N25" s="3"/>
      <c r="O25" s="3"/>
      <c r="P25" s="3">
        <v>1</v>
      </c>
      <c r="Q25" s="3">
        <v>1</v>
      </c>
      <c r="R25" s="3">
        <v>1</v>
      </c>
      <c r="S25" s="3">
        <v>0.28971511347175277</v>
      </c>
      <c r="T25" s="3">
        <v>0</v>
      </c>
      <c r="U25" s="3">
        <v>0</v>
      </c>
      <c r="V25" s="3"/>
      <c r="W25" s="3" t="s">
        <v>54</v>
      </c>
      <c r="X25" s="3" t="s">
        <v>54</v>
      </c>
      <c r="Y25" s="3" t="s">
        <v>54</v>
      </c>
    </row>
    <row r="26" spans="1:25" x14ac:dyDescent="0.25">
      <c r="A26" s="3" t="s">
        <v>3</v>
      </c>
      <c r="B26" s="3" t="s">
        <v>14</v>
      </c>
      <c r="C26" s="3" t="s">
        <v>179</v>
      </c>
      <c r="D26" s="3" t="s">
        <v>180</v>
      </c>
      <c r="E26" s="3" t="s">
        <v>51</v>
      </c>
      <c r="F26" s="3" t="s">
        <v>52</v>
      </c>
      <c r="G26" s="3">
        <v>48</v>
      </c>
      <c r="H26" s="3" t="s">
        <v>57</v>
      </c>
      <c r="I26" s="3" t="s">
        <v>53</v>
      </c>
      <c r="J26" s="3" t="s">
        <v>321</v>
      </c>
      <c r="K26" s="3">
        <v>0.69999998807907104</v>
      </c>
      <c r="L26" s="3">
        <v>30</v>
      </c>
      <c r="M26" s="3">
        <v>10</v>
      </c>
      <c r="N26" s="3"/>
      <c r="O26" s="3"/>
      <c r="P26" s="3">
        <v>1</v>
      </c>
      <c r="Q26" s="3">
        <v>1</v>
      </c>
      <c r="R26" s="3">
        <v>1</v>
      </c>
      <c r="S26" s="3">
        <v>0.94339622641509435</v>
      </c>
      <c r="T26" s="3">
        <v>0</v>
      </c>
      <c r="U26" s="3">
        <v>0</v>
      </c>
      <c r="V26" s="3"/>
      <c r="W26" s="3" t="s">
        <v>250</v>
      </c>
      <c r="X26" s="3" t="s">
        <v>250</v>
      </c>
      <c r="Y26" s="3" t="s">
        <v>54</v>
      </c>
    </row>
    <row r="27" spans="1:25" x14ac:dyDescent="0.25">
      <c r="A27" s="3" t="s">
        <v>0</v>
      </c>
      <c r="B27" s="3" t="s">
        <v>5</v>
      </c>
      <c r="C27" s="3" t="s">
        <v>540</v>
      </c>
      <c r="D27" s="3" t="s">
        <v>541</v>
      </c>
      <c r="E27" s="3" t="s">
        <v>162</v>
      </c>
      <c r="F27" s="3" t="s">
        <v>1968</v>
      </c>
      <c r="G27" s="3">
        <v>680</v>
      </c>
      <c r="H27" s="3" t="s">
        <v>57</v>
      </c>
      <c r="I27" s="3" t="s">
        <v>57</v>
      </c>
      <c r="J27" s="3" t="s">
        <v>321</v>
      </c>
      <c r="K27" s="3">
        <v>0</v>
      </c>
      <c r="L27" s="3"/>
      <c r="M27" s="3"/>
      <c r="N27" s="3"/>
      <c r="O27" s="3"/>
      <c r="P27" s="3">
        <v>1</v>
      </c>
      <c r="Q27" s="3">
        <v>1</v>
      </c>
      <c r="R27" s="3">
        <v>0</v>
      </c>
      <c r="S27" s="3">
        <v>0.46403712296983757</v>
      </c>
      <c r="T27" s="3">
        <v>1</v>
      </c>
      <c r="U27" s="3">
        <v>0</v>
      </c>
      <c r="V27" s="3"/>
      <c r="W27" s="3" t="s">
        <v>54</v>
      </c>
      <c r="X27" s="3" t="s">
        <v>250</v>
      </c>
      <c r="Y27" s="3" t="s">
        <v>54</v>
      </c>
    </row>
    <row r="28" spans="1:25" x14ac:dyDescent="0.25">
      <c r="A28" s="3" t="s">
        <v>0</v>
      </c>
      <c r="B28" s="3" t="s">
        <v>11</v>
      </c>
      <c r="C28" s="3" t="s">
        <v>140</v>
      </c>
      <c r="D28" s="3" t="s">
        <v>141</v>
      </c>
      <c r="E28" s="3" t="s">
        <v>51</v>
      </c>
      <c r="F28" s="3" t="s">
        <v>85</v>
      </c>
      <c r="G28" s="3">
        <v>18</v>
      </c>
      <c r="H28" s="3" t="s">
        <v>57</v>
      </c>
      <c r="I28" s="3" t="s">
        <v>57</v>
      </c>
      <c r="J28" s="3" t="s">
        <v>321</v>
      </c>
      <c r="K28" s="3">
        <v>0</v>
      </c>
      <c r="L28" s="3"/>
      <c r="M28" s="3"/>
      <c r="N28" s="3"/>
      <c r="O28" s="3"/>
      <c r="P28" s="3">
        <v>1</v>
      </c>
      <c r="Q28" s="3">
        <v>1</v>
      </c>
      <c r="R28" s="3">
        <v>1</v>
      </c>
      <c r="S28" s="3">
        <v>1</v>
      </c>
      <c r="T28" s="3">
        <v>0</v>
      </c>
      <c r="U28" s="3">
        <v>0.66666666666666663</v>
      </c>
      <c r="V28" s="3"/>
      <c r="W28" s="3" t="s">
        <v>54</v>
      </c>
      <c r="X28" s="3" t="s">
        <v>250</v>
      </c>
      <c r="Y28" s="3" t="s">
        <v>250</v>
      </c>
    </row>
    <row r="29" spans="1:25" x14ac:dyDescent="0.25">
      <c r="A29" s="3" t="s">
        <v>3</v>
      </c>
      <c r="B29" s="3" t="s">
        <v>17</v>
      </c>
      <c r="C29" s="3" t="s">
        <v>185</v>
      </c>
      <c r="D29" s="3" t="s">
        <v>186</v>
      </c>
      <c r="E29" s="3" t="s">
        <v>51</v>
      </c>
      <c r="F29" s="3" t="s">
        <v>52</v>
      </c>
      <c r="G29" s="3">
        <v>26</v>
      </c>
      <c r="H29" s="3" t="s">
        <v>57</v>
      </c>
      <c r="I29" s="3" t="s">
        <v>53</v>
      </c>
      <c r="J29" s="3" t="s">
        <v>321</v>
      </c>
      <c r="K29" s="3">
        <v>0</v>
      </c>
      <c r="L29" s="3"/>
      <c r="M29" s="3"/>
      <c r="N29" s="3"/>
      <c r="O29" s="3"/>
      <c r="P29" s="3">
        <v>0.52493438320209973</v>
      </c>
      <c r="Q29" s="3">
        <v>1</v>
      </c>
      <c r="R29" s="3">
        <v>0</v>
      </c>
      <c r="S29" s="3">
        <v>1</v>
      </c>
      <c r="T29" s="3">
        <v>0</v>
      </c>
      <c r="U29" s="3">
        <v>0</v>
      </c>
      <c r="V29" s="3"/>
      <c r="W29" s="3" t="s">
        <v>54</v>
      </c>
      <c r="X29" s="3" t="s">
        <v>250</v>
      </c>
      <c r="Y29" s="3" t="s">
        <v>54</v>
      </c>
    </row>
    <row r="30" spans="1:25" x14ac:dyDescent="0.25">
      <c r="A30" s="3" t="s">
        <v>3</v>
      </c>
      <c r="B30" s="3" t="s">
        <v>15</v>
      </c>
      <c r="C30" s="3" t="s">
        <v>187</v>
      </c>
      <c r="D30" s="3" t="s">
        <v>713</v>
      </c>
      <c r="E30" s="3" t="s">
        <v>51</v>
      </c>
      <c r="F30" s="3" t="s">
        <v>85</v>
      </c>
      <c r="G30" s="3">
        <v>23</v>
      </c>
      <c r="H30" s="3" t="s">
        <v>57</v>
      </c>
      <c r="I30" s="3" t="s">
        <v>57</v>
      </c>
      <c r="J30" s="3" t="s">
        <v>321</v>
      </c>
      <c r="K30" s="3">
        <v>0</v>
      </c>
      <c r="L30" s="3"/>
      <c r="M30" s="3"/>
      <c r="N30" s="3"/>
      <c r="O30" s="3"/>
      <c r="P30" s="3"/>
      <c r="Q30" s="3"/>
      <c r="R30" s="3"/>
      <c r="S30" s="3"/>
      <c r="T30" s="3"/>
      <c r="U30" s="3"/>
      <c r="V30" s="3"/>
      <c r="W30" s="3" t="s">
        <v>54</v>
      </c>
      <c r="X30" s="3" t="s">
        <v>250</v>
      </c>
      <c r="Y30" s="3" t="s">
        <v>250</v>
      </c>
    </row>
    <row r="31" spans="1:25" x14ac:dyDescent="0.25">
      <c r="A31" s="3" t="s">
        <v>0</v>
      </c>
      <c r="B31" s="3" t="s">
        <v>12</v>
      </c>
      <c r="C31" s="3" t="s">
        <v>150</v>
      </c>
      <c r="D31" s="3" t="s">
        <v>151</v>
      </c>
      <c r="E31" s="3" t="s">
        <v>51</v>
      </c>
      <c r="F31" s="3" t="s">
        <v>78</v>
      </c>
      <c r="G31" s="3">
        <v>18</v>
      </c>
      <c r="H31" s="3" t="s">
        <v>57</v>
      </c>
      <c r="I31" s="3" t="s">
        <v>57</v>
      </c>
      <c r="J31" s="3" t="s">
        <v>321</v>
      </c>
      <c r="K31" s="3">
        <v>0</v>
      </c>
      <c r="L31" s="3"/>
      <c r="M31" s="3"/>
      <c r="N31" s="3"/>
      <c r="O31" s="3"/>
      <c r="P31" s="3">
        <v>1</v>
      </c>
      <c r="Q31" s="3">
        <v>1</v>
      </c>
      <c r="R31" s="3">
        <v>1</v>
      </c>
      <c r="S31" s="3">
        <v>1</v>
      </c>
      <c r="T31" s="3">
        <v>1</v>
      </c>
      <c r="U31" s="3">
        <v>0.95</v>
      </c>
      <c r="V31" s="3"/>
      <c r="W31" s="3" t="s">
        <v>54</v>
      </c>
      <c r="X31" s="3" t="s">
        <v>250</v>
      </c>
      <c r="Y31" s="3" t="s">
        <v>250</v>
      </c>
    </row>
    <row r="32" spans="1:25" x14ac:dyDescent="0.25">
      <c r="A32" s="3" t="s">
        <v>0</v>
      </c>
      <c r="B32" s="3" t="s">
        <v>4</v>
      </c>
      <c r="C32" s="3" t="s">
        <v>98</v>
      </c>
      <c r="D32" s="3" t="s">
        <v>99</v>
      </c>
      <c r="E32" s="3" t="s">
        <v>51</v>
      </c>
      <c r="F32" s="3" t="s">
        <v>52</v>
      </c>
      <c r="G32" s="3">
        <v>101</v>
      </c>
      <c r="H32" s="3" t="s">
        <v>53</v>
      </c>
      <c r="I32" s="3" t="s">
        <v>57</v>
      </c>
      <c r="J32" s="3" t="s">
        <v>321</v>
      </c>
      <c r="K32" s="3">
        <v>0</v>
      </c>
      <c r="L32" s="3"/>
      <c r="M32" s="3"/>
      <c r="N32" s="3"/>
      <c r="O32" s="3"/>
      <c r="P32" s="3">
        <v>1</v>
      </c>
      <c r="Q32" s="3">
        <v>1</v>
      </c>
      <c r="R32" s="3">
        <v>1</v>
      </c>
      <c r="S32" s="3">
        <v>0.54347826086956519</v>
      </c>
      <c r="T32" s="3">
        <v>0</v>
      </c>
      <c r="U32" s="3">
        <v>0.93548387096774188</v>
      </c>
      <c r="V32" s="3"/>
      <c r="W32" s="3" t="s">
        <v>54</v>
      </c>
      <c r="X32" s="3" t="s">
        <v>54</v>
      </c>
      <c r="Y32" s="3" t="s">
        <v>54</v>
      </c>
    </row>
    <row r="33" spans="1:25" x14ac:dyDescent="0.25">
      <c r="A33" s="3" t="s">
        <v>0</v>
      </c>
      <c r="B33" s="3" t="s">
        <v>4</v>
      </c>
      <c r="C33" s="3" t="s">
        <v>104</v>
      </c>
      <c r="D33" s="3" t="s">
        <v>105</v>
      </c>
      <c r="E33" s="3" t="s">
        <v>51</v>
      </c>
      <c r="F33" s="3" t="s">
        <v>52</v>
      </c>
      <c r="G33" s="3">
        <v>50</v>
      </c>
      <c r="H33" s="3" t="s">
        <v>53</v>
      </c>
      <c r="I33" s="3" t="s">
        <v>53</v>
      </c>
      <c r="J33" s="3" t="s">
        <v>321</v>
      </c>
      <c r="K33" s="3">
        <v>0</v>
      </c>
      <c r="L33" s="3"/>
      <c r="M33" s="3"/>
      <c r="N33" s="3"/>
      <c r="O33" s="3"/>
      <c r="P33" s="3">
        <v>1</v>
      </c>
      <c r="Q33" s="3">
        <v>0.76923076923076927</v>
      </c>
      <c r="R33" s="3">
        <v>0.76923076923076927</v>
      </c>
      <c r="S33" s="3">
        <v>1</v>
      </c>
      <c r="T33" s="3">
        <v>0</v>
      </c>
      <c r="U33" s="3">
        <v>1</v>
      </c>
      <c r="V33" s="3"/>
      <c r="W33" s="3" t="s">
        <v>54</v>
      </c>
      <c r="X33" s="3" t="s">
        <v>54</v>
      </c>
      <c r="Y33" s="3" t="s">
        <v>54</v>
      </c>
    </row>
    <row r="34" spans="1:25" x14ac:dyDescent="0.25">
      <c r="A34" s="3" t="s">
        <v>0</v>
      </c>
      <c r="B34" s="3" t="s">
        <v>4</v>
      </c>
      <c r="C34" s="3" t="s">
        <v>110</v>
      </c>
      <c r="D34" s="3" t="s">
        <v>111</v>
      </c>
      <c r="E34" s="3" t="s">
        <v>51</v>
      </c>
      <c r="F34" s="3" t="s">
        <v>52</v>
      </c>
      <c r="G34" s="3">
        <v>6</v>
      </c>
      <c r="H34" s="3" t="s">
        <v>53</v>
      </c>
      <c r="I34" s="3" t="s">
        <v>53</v>
      </c>
      <c r="J34" s="3" t="s">
        <v>321</v>
      </c>
      <c r="K34" s="3">
        <v>0</v>
      </c>
      <c r="L34" s="3"/>
      <c r="M34" s="3"/>
      <c r="N34" s="3"/>
      <c r="O34" s="3"/>
      <c r="P34" s="3">
        <v>1</v>
      </c>
      <c r="Q34" s="3">
        <v>0.7407407407407407</v>
      </c>
      <c r="R34" s="3">
        <v>0.7407407407407407</v>
      </c>
      <c r="S34" s="3">
        <v>1</v>
      </c>
      <c r="T34" s="3">
        <v>0</v>
      </c>
      <c r="U34" s="3">
        <v>1</v>
      </c>
      <c r="V34" s="3"/>
      <c r="W34" s="3" t="s">
        <v>54</v>
      </c>
      <c r="X34" s="3" t="s">
        <v>54</v>
      </c>
      <c r="Y34" s="3" t="s">
        <v>54</v>
      </c>
    </row>
    <row r="35" spans="1:25" x14ac:dyDescent="0.25">
      <c r="A35" s="3" t="s">
        <v>0</v>
      </c>
      <c r="B35" s="3" t="s">
        <v>4</v>
      </c>
      <c r="C35" s="3" t="s">
        <v>102</v>
      </c>
      <c r="D35" s="3" t="s">
        <v>103</v>
      </c>
      <c r="E35" s="3" t="s">
        <v>51</v>
      </c>
      <c r="F35" s="3" t="s">
        <v>52</v>
      </c>
      <c r="G35" s="3">
        <v>6</v>
      </c>
      <c r="H35" s="3" t="s">
        <v>53</v>
      </c>
      <c r="I35" s="3" t="s">
        <v>53</v>
      </c>
      <c r="J35" s="3" t="s">
        <v>321</v>
      </c>
      <c r="K35" s="3">
        <v>0</v>
      </c>
      <c r="L35" s="3"/>
      <c r="M35" s="3"/>
      <c r="N35" s="3"/>
      <c r="O35" s="3"/>
      <c r="P35" s="3">
        <v>1</v>
      </c>
      <c r="Q35" s="3">
        <v>1</v>
      </c>
      <c r="R35" s="3">
        <v>1</v>
      </c>
      <c r="S35" s="3">
        <v>1</v>
      </c>
      <c r="T35" s="3">
        <v>0</v>
      </c>
      <c r="U35" s="3">
        <v>1</v>
      </c>
      <c r="V35" s="3"/>
      <c r="W35" s="3" t="s">
        <v>54</v>
      </c>
      <c r="X35" s="3" t="s">
        <v>54</v>
      </c>
      <c r="Y35" s="3" t="s">
        <v>54</v>
      </c>
    </row>
    <row r="36" spans="1:25" x14ac:dyDescent="0.25">
      <c r="A36" s="3" t="s">
        <v>0</v>
      </c>
      <c r="B36" s="3" t="s">
        <v>5</v>
      </c>
      <c r="C36" s="3" t="s">
        <v>122</v>
      </c>
      <c r="D36" s="3" t="s">
        <v>123</v>
      </c>
      <c r="E36" s="3" t="s">
        <v>51</v>
      </c>
      <c r="F36" s="3" t="s">
        <v>52</v>
      </c>
      <c r="G36" s="3">
        <v>65</v>
      </c>
      <c r="H36" s="3" t="s">
        <v>53</v>
      </c>
      <c r="I36" s="3" t="s">
        <v>53</v>
      </c>
      <c r="J36" s="3" t="s">
        <v>321</v>
      </c>
      <c r="K36" s="3">
        <v>0</v>
      </c>
      <c r="L36" s="3"/>
      <c r="M36" s="3"/>
      <c r="N36" s="3"/>
      <c r="O36" s="3"/>
      <c r="P36" s="3">
        <v>1</v>
      </c>
      <c r="Q36" s="3">
        <v>0.77922077922077926</v>
      </c>
      <c r="R36" s="3">
        <v>0.77922077922077926</v>
      </c>
      <c r="S36" s="3">
        <v>0.64935064935064934</v>
      </c>
      <c r="T36" s="3">
        <v>0</v>
      </c>
      <c r="U36" s="3">
        <v>1</v>
      </c>
      <c r="V36" s="3"/>
      <c r="W36" s="3" t="s">
        <v>54</v>
      </c>
      <c r="X36" s="3" t="s">
        <v>54</v>
      </c>
      <c r="Y36" s="3" t="s">
        <v>54</v>
      </c>
    </row>
    <row r="37" spans="1:25" x14ac:dyDescent="0.25">
      <c r="A37" s="3" t="s">
        <v>0</v>
      </c>
      <c r="B37" s="3" t="s">
        <v>13</v>
      </c>
      <c r="C37" s="3" t="s">
        <v>154</v>
      </c>
      <c r="D37" s="3" t="s">
        <v>155</v>
      </c>
      <c r="E37" s="3" t="s">
        <v>51</v>
      </c>
      <c r="F37" s="3" t="s">
        <v>85</v>
      </c>
      <c r="G37" s="3">
        <v>8</v>
      </c>
      <c r="H37" s="3" t="s">
        <v>53</v>
      </c>
      <c r="I37" s="3" t="s">
        <v>53</v>
      </c>
      <c r="J37" s="3" t="s">
        <v>321</v>
      </c>
      <c r="K37" s="3">
        <v>0.5</v>
      </c>
      <c r="L37" s="3">
        <v>30</v>
      </c>
      <c r="M37" s="3">
        <v>10</v>
      </c>
      <c r="N37" s="3">
        <v>10</v>
      </c>
      <c r="O37" s="3"/>
      <c r="P37" s="3">
        <v>1</v>
      </c>
      <c r="Q37" s="3">
        <v>1</v>
      </c>
      <c r="R37" s="3">
        <v>1</v>
      </c>
      <c r="S37" s="3">
        <v>1</v>
      </c>
      <c r="T37" s="3">
        <v>1</v>
      </c>
      <c r="U37" s="3">
        <v>0</v>
      </c>
      <c r="V37" s="3"/>
      <c r="W37" s="3" t="s">
        <v>54</v>
      </c>
      <c r="X37" s="3" t="s">
        <v>250</v>
      </c>
      <c r="Y37" s="3" t="s">
        <v>54</v>
      </c>
    </row>
    <row r="38" spans="1:25" x14ac:dyDescent="0.25">
      <c r="A38" s="3" t="s">
        <v>0</v>
      </c>
      <c r="B38" s="3" t="s">
        <v>13</v>
      </c>
      <c r="C38" s="3" t="s">
        <v>156</v>
      </c>
      <c r="D38" s="3" t="s">
        <v>157</v>
      </c>
      <c r="E38" s="3" t="s">
        <v>51</v>
      </c>
      <c r="F38" s="3" t="s">
        <v>78</v>
      </c>
      <c r="G38" s="3">
        <v>35</v>
      </c>
      <c r="H38" s="3" t="s">
        <v>53</v>
      </c>
      <c r="I38" s="3" t="s">
        <v>53</v>
      </c>
      <c r="J38" s="3" t="s">
        <v>321</v>
      </c>
      <c r="K38" s="3">
        <v>6</v>
      </c>
      <c r="L38" s="3">
        <v>140</v>
      </c>
      <c r="M38" s="3">
        <v>40</v>
      </c>
      <c r="N38" s="3">
        <v>40</v>
      </c>
      <c r="O38" s="3"/>
      <c r="P38" s="3">
        <v>1</v>
      </c>
      <c r="Q38" s="3">
        <v>0.84210526315789469</v>
      </c>
      <c r="R38" s="3">
        <v>0.84210526315789469</v>
      </c>
      <c r="S38" s="3">
        <v>1</v>
      </c>
      <c r="T38" s="3">
        <v>0.52631578947368418</v>
      </c>
      <c r="U38" s="3">
        <v>0</v>
      </c>
      <c r="V38" s="3"/>
      <c r="W38" s="3" t="s">
        <v>250</v>
      </c>
      <c r="X38" s="3" t="s">
        <v>250</v>
      </c>
      <c r="Y38" s="3" t="s">
        <v>54</v>
      </c>
    </row>
    <row r="39" spans="1:25" x14ac:dyDescent="0.25">
      <c r="A39" s="3" t="s">
        <v>0</v>
      </c>
      <c r="B39" s="3" t="s">
        <v>4</v>
      </c>
      <c r="C39" s="3" t="s">
        <v>108</v>
      </c>
      <c r="D39" s="3" t="s">
        <v>109</v>
      </c>
      <c r="E39" s="3" t="s">
        <v>51</v>
      </c>
      <c r="F39" s="3" t="s">
        <v>52</v>
      </c>
      <c r="G39" s="3">
        <v>95</v>
      </c>
      <c r="H39" s="3" t="s">
        <v>53</v>
      </c>
      <c r="I39" s="3" t="s">
        <v>53</v>
      </c>
      <c r="J39" s="3" t="s">
        <v>321</v>
      </c>
      <c r="K39" s="3"/>
      <c r="L39" s="3"/>
      <c r="M39" s="3"/>
      <c r="N39" s="3"/>
      <c r="O39" s="3"/>
      <c r="P39" s="3">
        <v>1</v>
      </c>
      <c r="Q39" s="3">
        <v>0.75376884422110557</v>
      </c>
      <c r="R39" s="3">
        <v>0.75376884422110557</v>
      </c>
      <c r="S39" s="3">
        <v>0.50251256281407031</v>
      </c>
      <c r="T39" s="3">
        <v>0</v>
      </c>
      <c r="U39" s="3">
        <v>1</v>
      </c>
      <c r="V39" s="3"/>
      <c r="W39" s="3" t="s">
        <v>54</v>
      </c>
      <c r="X39" s="3" t="s">
        <v>54</v>
      </c>
      <c r="Y39" s="3" t="s">
        <v>54</v>
      </c>
    </row>
    <row r="40" spans="1:25" x14ac:dyDescent="0.25">
      <c r="A40" s="3" t="s">
        <v>0</v>
      </c>
      <c r="B40" s="3" t="s">
        <v>13</v>
      </c>
      <c r="C40" s="3" t="s">
        <v>731</v>
      </c>
      <c r="D40" s="3" t="s">
        <v>732</v>
      </c>
      <c r="E40" s="3" t="s">
        <v>51</v>
      </c>
      <c r="F40" s="3" t="s">
        <v>78</v>
      </c>
      <c r="G40" s="3">
        <v>46</v>
      </c>
      <c r="H40" s="3" t="s">
        <v>53</v>
      </c>
      <c r="I40" s="3" t="s">
        <v>57</v>
      </c>
      <c r="J40" s="3" t="s">
        <v>321</v>
      </c>
      <c r="K40" s="3">
        <v>0</v>
      </c>
      <c r="L40" s="3"/>
      <c r="M40" s="3"/>
      <c r="N40" s="3"/>
      <c r="O40" s="3"/>
      <c r="P40" s="3">
        <v>1</v>
      </c>
      <c r="Q40" s="3">
        <v>0.34334763948497854</v>
      </c>
      <c r="R40" s="3">
        <v>0.34334763948497854</v>
      </c>
      <c r="S40" s="3">
        <v>0.42918454935622319</v>
      </c>
      <c r="T40" s="3">
        <v>0</v>
      </c>
      <c r="U40" s="3">
        <v>0</v>
      </c>
      <c r="V40" s="3"/>
      <c r="W40" s="3" t="s">
        <v>54</v>
      </c>
      <c r="X40" s="3" t="s">
        <v>250</v>
      </c>
      <c r="Y40" s="3" t="s">
        <v>54</v>
      </c>
    </row>
    <row r="41" spans="1:25" x14ac:dyDescent="0.25">
      <c r="A41" s="3" t="s">
        <v>0</v>
      </c>
      <c r="B41" s="3" t="s">
        <v>11</v>
      </c>
      <c r="C41" s="3" t="s">
        <v>144</v>
      </c>
      <c r="D41" s="3" t="s">
        <v>145</v>
      </c>
      <c r="E41" s="3" t="s">
        <v>51</v>
      </c>
      <c r="F41" s="3" t="s">
        <v>52</v>
      </c>
      <c r="G41" s="3">
        <v>14</v>
      </c>
      <c r="H41" s="3" t="s">
        <v>53</v>
      </c>
      <c r="I41" s="3" t="s">
        <v>53</v>
      </c>
      <c r="J41" s="3" t="s">
        <v>321</v>
      </c>
      <c r="K41" s="3">
        <v>0</v>
      </c>
      <c r="L41" s="3"/>
      <c r="M41" s="3"/>
      <c r="N41" s="3"/>
      <c r="O41" s="3"/>
      <c r="P41" s="3">
        <v>1</v>
      </c>
      <c r="Q41" s="3">
        <v>1</v>
      </c>
      <c r="R41" s="3">
        <v>1</v>
      </c>
      <c r="S41" s="3">
        <v>1</v>
      </c>
      <c r="T41" s="3">
        <v>1</v>
      </c>
      <c r="U41" s="3">
        <v>1</v>
      </c>
      <c r="V41" s="3"/>
      <c r="W41" s="3" t="s">
        <v>54</v>
      </c>
      <c r="X41" s="3" t="s">
        <v>250</v>
      </c>
      <c r="Y41" s="3" t="s">
        <v>54</v>
      </c>
    </row>
    <row r="42" spans="1:25" x14ac:dyDescent="0.25">
      <c r="A42" s="3" t="s">
        <v>0</v>
      </c>
      <c r="B42" s="3" t="s">
        <v>13</v>
      </c>
      <c r="C42" s="3" t="s">
        <v>152</v>
      </c>
      <c r="D42" s="3" t="s">
        <v>153</v>
      </c>
      <c r="E42" s="3" t="s">
        <v>51</v>
      </c>
      <c r="F42" s="3" t="s">
        <v>78</v>
      </c>
      <c r="G42" s="3">
        <v>77</v>
      </c>
      <c r="H42" s="3" t="s">
        <v>53</v>
      </c>
      <c r="I42" s="3" t="s">
        <v>53</v>
      </c>
      <c r="J42" s="3" t="s">
        <v>321</v>
      </c>
      <c r="K42" s="3">
        <v>0</v>
      </c>
      <c r="L42" s="3"/>
      <c r="M42" s="3"/>
      <c r="N42" s="3"/>
      <c r="O42" s="3"/>
      <c r="P42" s="3">
        <v>1</v>
      </c>
      <c r="Q42" s="3">
        <v>0.26315789473684209</v>
      </c>
      <c r="R42" s="3">
        <v>0.26315789473684209</v>
      </c>
      <c r="S42" s="3">
        <v>0.26315789473684209</v>
      </c>
      <c r="T42" s="3">
        <v>0.26315789473684209</v>
      </c>
      <c r="U42" s="3">
        <v>0</v>
      </c>
      <c r="V42" s="3"/>
      <c r="W42" s="3" t="s">
        <v>54</v>
      </c>
      <c r="X42" s="3" t="s">
        <v>250</v>
      </c>
      <c r="Y42" s="3" t="s">
        <v>54</v>
      </c>
    </row>
    <row r="43" spans="1:25" x14ac:dyDescent="0.25">
      <c r="A43" s="3" t="s">
        <v>0</v>
      </c>
      <c r="B43" s="3" t="s">
        <v>6</v>
      </c>
      <c r="C43" s="3" t="s">
        <v>445</v>
      </c>
      <c r="D43" s="3" t="s">
        <v>446</v>
      </c>
      <c r="E43" s="3" t="s">
        <v>51</v>
      </c>
      <c r="F43" s="3" t="s">
        <v>85</v>
      </c>
      <c r="G43" s="3">
        <v>60</v>
      </c>
      <c r="H43" s="3" t="s">
        <v>53</v>
      </c>
      <c r="I43" s="3" t="s">
        <v>53</v>
      </c>
      <c r="J43" s="3" t="s">
        <v>321</v>
      </c>
      <c r="K43" s="3">
        <v>0</v>
      </c>
      <c r="L43" s="3"/>
      <c r="M43" s="3"/>
      <c r="N43" s="3"/>
      <c r="O43" s="3"/>
      <c r="P43" s="3">
        <v>1</v>
      </c>
      <c r="Q43" s="3">
        <v>0.99071207430340558</v>
      </c>
      <c r="R43" s="3">
        <v>0.99071207430340558</v>
      </c>
      <c r="S43" s="3">
        <v>0.61919504643962853</v>
      </c>
      <c r="T43" s="3">
        <v>0.61919504643962853</v>
      </c>
      <c r="U43" s="3">
        <v>1</v>
      </c>
      <c r="V43" s="3"/>
      <c r="W43" s="3" t="s">
        <v>54</v>
      </c>
      <c r="X43" s="3" t="s">
        <v>250</v>
      </c>
      <c r="Y43" s="3" t="s">
        <v>54</v>
      </c>
    </row>
    <row r="44" spans="1:25" x14ac:dyDescent="0.25">
      <c r="A44" s="3" t="s">
        <v>0</v>
      </c>
      <c r="B44" s="3" t="s">
        <v>5</v>
      </c>
      <c r="C44" s="3" t="s">
        <v>545</v>
      </c>
      <c r="D44" s="3" t="s">
        <v>546</v>
      </c>
      <c r="E44" s="3" t="s">
        <v>51</v>
      </c>
      <c r="F44" s="3" t="s">
        <v>78</v>
      </c>
      <c r="G44" s="3">
        <v>222</v>
      </c>
      <c r="H44" s="3" t="s">
        <v>53</v>
      </c>
      <c r="I44" s="3" t="s">
        <v>53</v>
      </c>
      <c r="J44" s="3" t="s">
        <v>321</v>
      </c>
      <c r="K44" s="3">
        <v>0</v>
      </c>
      <c r="L44" s="3"/>
      <c r="M44" s="3"/>
      <c r="N44" s="3"/>
      <c r="O44" s="3"/>
      <c r="P44" s="3">
        <v>1</v>
      </c>
      <c r="Q44" s="3">
        <v>0.2593192868719611</v>
      </c>
      <c r="R44" s="3">
        <v>0.2593192868719611</v>
      </c>
      <c r="S44" s="3">
        <v>0.32414910858995138</v>
      </c>
      <c r="T44" s="3">
        <v>0</v>
      </c>
      <c r="U44" s="3">
        <v>0</v>
      </c>
      <c r="V44" s="3"/>
      <c r="W44" s="3" t="s">
        <v>54</v>
      </c>
      <c r="X44" s="3" t="s">
        <v>250</v>
      </c>
      <c r="Y44" s="3" t="s">
        <v>54</v>
      </c>
    </row>
    <row r="45" spans="1:25" x14ac:dyDescent="0.25">
      <c r="A45" s="3" t="s">
        <v>0</v>
      </c>
      <c r="B45" s="3" t="s">
        <v>4</v>
      </c>
      <c r="C45" s="3" t="s">
        <v>422</v>
      </c>
      <c r="D45" s="3" t="s">
        <v>423</v>
      </c>
      <c r="E45" s="3" t="s">
        <v>51</v>
      </c>
      <c r="F45" s="3" t="s">
        <v>52</v>
      </c>
      <c r="G45" s="3">
        <v>105</v>
      </c>
      <c r="H45" s="3" t="s">
        <v>53</v>
      </c>
      <c r="I45" s="3" t="s">
        <v>53</v>
      </c>
      <c r="J45" s="3" t="s">
        <v>321</v>
      </c>
      <c r="K45" s="3">
        <v>0</v>
      </c>
      <c r="L45" s="3"/>
      <c r="M45" s="3"/>
      <c r="N45" s="3"/>
      <c r="O45" s="3"/>
      <c r="P45" s="3">
        <v>1</v>
      </c>
      <c r="Q45" s="3">
        <v>0.85470085470085466</v>
      </c>
      <c r="R45" s="3">
        <v>0.85470085470085466</v>
      </c>
      <c r="S45" s="3">
        <v>0.21367521367521367</v>
      </c>
      <c r="T45" s="3">
        <v>0.85470085470085466</v>
      </c>
      <c r="U45" s="3">
        <v>0</v>
      </c>
      <c r="V45" s="3"/>
      <c r="W45" s="3" t="s">
        <v>54</v>
      </c>
      <c r="X45" s="3" t="s">
        <v>54</v>
      </c>
      <c r="Y45" s="3" t="s">
        <v>54</v>
      </c>
    </row>
    <row r="46" spans="1:25" x14ac:dyDescent="0.25">
      <c r="A46" s="3" t="s">
        <v>0</v>
      </c>
      <c r="B46" s="3" t="s">
        <v>5</v>
      </c>
      <c r="C46" s="3" t="s">
        <v>438</v>
      </c>
      <c r="D46" s="3" t="s">
        <v>439</v>
      </c>
      <c r="E46" s="3" t="s">
        <v>162</v>
      </c>
      <c r="F46" s="3" t="s">
        <v>78</v>
      </c>
      <c r="G46" s="3">
        <v>608</v>
      </c>
      <c r="H46" s="3" t="s">
        <v>53</v>
      </c>
      <c r="I46" s="3" t="s">
        <v>53</v>
      </c>
      <c r="J46" s="3" t="s">
        <v>321</v>
      </c>
      <c r="K46" s="3">
        <v>0</v>
      </c>
      <c r="L46" s="3"/>
      <c r="M46" s="3"/>
      <c r="N46" s="3"/>
      <c r="O46" s="3"/>
      <c r="P46" s="3">
        <v>1</v>
      </c>
      <c r="Q46" s="3">
        <v>1</v>
      </c>
      <c r="R46" s="3">
        <v>0</v>
      </c>
      <c r="S46" s="3">
        <v>0.99274532264222981</v>
      </c>
      <c r="T46" s="3">
        <v>0</v>
      </c>
      <c r="U46" s="3">
        <v>0</v>
      </c>
      <c r="V46" s="3"/>
      <c r="W46" s="3" t="s">
        <v>54</v>
      </c>
      <c r="X46" s="3" t="s">
        <v>250</v>
      </c>
      <c r="Y46" s="3" t="s">
        <v>54</v>
      </c>
    </row>
    <row r="47" spans="1:25" x14ac:dyDescent="0.25">
      <c r="A47" s="3" t="s">
        <v>0</v>
      </c>
      <c r="B47" s="3" t="s">
        <v>13</v>
      </c>
      <c r="C47" s="3" t="s">
        <v>158</v>
      </c>
      <c r="D47" s="3" t="s">
        <v>159</v>
      </c>
      <c r="E47" s="3" t="s">
        <v>51</v>
      </c>
      <c r="F47" s="3" t="s">
        <v>78</v>
      </c>
      <c r="G47" s="3">
        <v>116</v>
      </c>
      <c r="H47" s="3" t="s">
        <v>53</v>
      </c>
      <c r="I47" s="3" t="s">
        <v>53</v>
      </c>
      <c r="J47" s="3" t="s">
        <v>321</v>
      </c>
      <c r="K47" s="3">
        <v>1</v>
      </c>
      <c r="L47" s="3">
        <v>25</v>
      </c>
      <c r="M47" s="3">
        <v>10</v>
      </c>
      <c r="N47" s="3">
        <v>10</v>
      </c>
      <c r="O47" s="3"/>
      <c r="P47" s="3">
        <v>0.4790764790764791</v>
      </c>
      <c r="Q47" s="3">
        <v>1</v>
      </c>
      <c r="R47" s="3">
        <v>1</v>
      </c>
      <c r="S47" s="3">
        <v>1</v>
      </c>
      <c r="T47" s="3">
        <v>0.4329004329004329</v>
      </c>
      <c r="U47" s="3">
        <v>0</v>
      </c>
      <c r="V47" s="3"/>
      <c r="W47" s="3" t="s">
        <v>54</v>
      </c>
      <c r="X47" s="3" t="s">
        <v>250</v>
      </c>
      <c r="Y47" s="3" t="s">
        <v>54</v>
      </c>
    </row>
    <row r="48" spans="1:25" x14ac:dyDescent="0.25">
      <c r="A48" s="3" t="s">
        <v>0</v>
      </c>
      <c r="B48" s="3" t="s">
        <v>4</v>
      </c>
      <c r="C48" s="3" t="s">
        <v>120</v>
      </c>
      <c r="D48" s="3" t="s">
        <v>121</v>
      </c>
      <c r="E48" s="3" t="s">
        <v>51</v>
      </c>
      <c r="F48" s="3" t="s">
        <v>52</v>
      </c>
      <c r="G48" s="3">
        <v>203</v>
      </c>
      <c r="H48" s="3" t="s">
        <v>53</v>
      </c>
      <c r="I48" s="3" t="s">
        <v>53</v>
      </c>
      <c r="J48" s="3" t="s">
        <v>321</v>
      </c>
      <c r="K48" s="3">
        <v>0</v>
      </c>
      <c r="L48" s="3"/>
      <c r="M48" s="3"/>
      <c r="N48" s="3"/>
      <c r="O48" s="3"/>
      <c r="P48" s="3">
        <v>1</v>
      </c>
      <c r="Q48" s="3">
        <v>1</v>
      </c>
      <c r="R48" s="3">
        <v>1</v>
      </c>
      <c r="S48" s="3">
        <v>0.43149946062567424</v>
      </c>
      <c r="T48" s="3">
        <v>0</v>
      </c>
      <c r="U48" s="3">
        <v>0.99473684210526314</v>
      </c>
      <c r="V48" s="3"/>
      <c r="W48" s="3" t="s">
        <v>54</v>
      </c>
      <c r="X48" s="3" t="s">
        <v>54</v>
      </c>
      <c r="Y48" s="3" t="s">
        <v>54</v>
      </c>
    </row>
    <row r="49" spans="1:25" x14ac:dyDescent="0.25">
      <c r="A49" s="3" t="s">
        <v>0</v>
      </c>
      <c r="B49" s="3" t="s">
        <v>4</v>
      </c>
      <c r="C49" s="3" t="s">
        <v>204</v>
      </c>
      <c r="D49" s="3" t="s">
        <v>205</v>
      </c>
      <c r="E49" s="3" t="s">
        <v>51</v>
      </c>
      <c r="F49" s="3" t="s">
        <v>52</v>
      </c>
      <c r="G49" s="3">
        <v>22</v>
      </c>
      <c r="H49" s="3" t="s">
        <v>53</v>
      </c>
      <c r="I49" s="3" t="s">
        <v>235</v>
      </c>
      <c r="J49" s="3" t="s">
        <v>321</v>
      </c>
      <c r="K49" s="3">
        <v>0</v>
      </c>
      <c r="L49" s="3"/>
      <c r="M49" s="3"/>
      <c r="N49" s="3"/>
      <c r="O49" s="3"/>
      <c r="P49" s="3">
        <v>1</v>
      </c>
      <c r="Q49" s="3">
        <v>1</v>
      </c>
      <c r="R49" s="3">
        <v>1</v>
      </c>
      <c r="S49" s="3">
        <v>1</v>
      </c>
      <c r="T49" s="3">
        <v>1</v>
      </c>
      <c r="U49" s="3">
        <v>0</v>
      </c>
      <c r="V49" s="3"/>
      <c r="W49" s="3" t="s">
        <v>54</v>
      </c>
      <c r="X49" s="3" t="s">
        <v>250</v>
      </c>
      <c r="Y49" s="3" t="s">
        <v>54</v>
      </c>
    </row>
    <row r="50" spans="1:25" x14ac:dyDescent="0.25">
      <c r="A50" s="3" t="s">
        <v>0</v>
      </c>
      <c r="B50" s="3" t="s">
        <v>5</v>
      </c>
      <c r="C50" s="3" t="s">
        <v>224</v>
      </c>
      <c r="D50" s="3" t="s">
        <v>225</v>
      </c>
      <c r="E50" s="3" t="s">
        <v>51</v>
      </c>
      <c r="F50" s="3" t="s">
        <v>78</v>
      </c>
      <c r="G50" s="3">
        <v>18</v>
      </c>
      <c r="H50" s="3" t="s">
        <v>53</v>
      </c>
      <c r="I50" s="3" t="s">
        <v>53</v>
      </c>
      <c r="J50" s="3" t="s">
        <v>321</v>
      </c>
      <c r="K50" s="3">
        <v>0</v>
      </c>
      <c r="L50" s="3"/>
      <c r="M50" s="3"/>
      <c r="N50" s="3"/>
      <c r="O50" s="3"/>
      <c r="P50" s="3">
        <v>1</v>
      </c>
      <c r="Q50" s="3">
        <v>1</v>
      </c>
      <c r="R50" s="3">
        <v>0.75</v>
      </c>
      <c r="S50" s="3">
        <v>1</v>
      </c>
      <c r="T50" s="3">
        <v>1</v>
      </c>
      <c r="U50" s="3">
        <v>0</v>
      </c>
      <c r="V50" s="3"/>
      <c r="W50" s="3" t="s">
        <v>54</v>
      </c>
      <c r="X50" s="3" t="s">
        <v>250</v>
      </c>
      <c r="Y50" s="3" t="s">
        <v>54</v>
      </c>
    </row>
    <row r="51" spans="1:25" x14ac:dyDescent="0.25">
      <c r="A51" s="3" t="s">
        <v>0</v>
      </c>
      <c r="B51" s="3" t="s">
        <v>624</v>
      </c>
      <c r="C51" s="3" t="s">
        <v>733</v>
      </c>
      <c r="D51" s="3" t="s">
        <v>734</v>
      </c>
      <c r="E51" s="3" t="s">
        <v>51</v>
      </c>
      <c r="F51" s="3" t="s">
        <v>52</v>
      </c>
      <c r="G51" s="3">
        <v>59</v>
      </c>
      <c r="H51" s="3" t="s">
        <v>53</v>
      </c>
      <c r="I51" s="3" t="s">
        <v>53</v>
      </c>
      <c r="J51" s="3" t="s">
        <v>321</v>
      </c>
      <c r="K51" s="3">
        <v>0</v>
      </c>
      <c r="L51" s="3"/>
      <c r="M51" s="3"/>
      <c r="N51" s="3"/>
      <c r="O51" s="3"/>
      <c r="P51" s="3">
        <v>1</v>
      </c>
      <c r="Q51" s="3">
        <v>1</v>
      </c>
      <c r="R51" s="3">
        <v>0.64516129032258063</v>
      </c>
      <c r="S51" s="3">
        <v>0.64516129032258063</v>
      </c>
      <c r="T51" s="3">
        <v>0.64516129032258063</v>
      </c>
      <c r="U51" s="3">
        <v>0.87912087912087911</v>
      </c>
      <c r="V51" s="3"/>
      <c r="W51" s="3" t="s">
        <v>54</v>
      </c>
      <c r="X51" s="3" t="s">
        <v>250</v>
      </c>
      <c r="Y51" s="3" t="s">
        <v>54</v>
      </c>
    </row>
    <row r="52" spans="1:25" x14ac:dyDescent="0.25">
      <c r="A52" s="3" t="s">
        <v>0</v>
      </c>
      <c r="B52" s="3" t="s">
        <v>5</v>
      </c>
      <c r="C52" s="3" t="s">
        <v>208</v>
      </c>
      <c r="D52" s="3" t="s">
        <v>209</v>
      </c>
      <c r="E52" s="3" t="s">
        <v>51</v>
      </c>
      <c r="F52" s="3" t="s">
        <v>52</v>
      </c>
      <c r="G52" s="3">
        <v>88</v>
      </c>
      <c r="H52" s="3" t="s">
        <v>53</v>
      </c>
      <c r="I52" s="3" t="s">
        <v>53</v>
      </c>
      <c r="J52" s="3" t="s">
        <v>321</v>
      </c>
      <c r="K52" s="3">
        <v>0</v>
      </c>
      <c r="L52" s="3"/>
      <c r="M52" s="3"/>
      <c r="N52" s="3"/>
      <c r="O52" s="3"/>
      <c r="P52" s="3">
        <v>1</v>
      </c>
      <c r="Q52" s="3">
        <v>1</v>
      </c>
      <c r="R52" s="3">
        <v>1</v>
      </c>
      <c r="S52" s="3">
        <v>0.84566596194503174</v>
      </c>
      <c r="T52" s="3">
        <v>0.42283298097251587</v>
      </c>
      <c r="U52" s="3">
        <v>0</v>
      </c>
      <c r="V52" s="3"/>
      <c r="W52" s="3" t="s">
        <v>54</v>
      </c>
      <c r="X52" s="3" t="s">
        <v>250</v>
      </c>
      <c r="Y52" s="3" t="s">
        <v>54</v>
      </c>
    </row>
    <row r="53" spans="1:25" x14ac:dyDescent="0.25">
      <c r="A53" s="3" t="s">
        <v>0</v>
      </c>
      <c r="B53" s="3" t="s">
        <v>4</v>
      </c>
      <c r="C53" s="3" t="s">
        <v>118</v>
      </c>
      <c r="D53" s="3" t="s">
        <v>119</v>
      </c>
      <c r="E53" s="3" t="s">
        <v>51</v>
      </c>
      <c r="F53" s="3" t="s">
        <v>52</v>
      </c>
      <c r="G53" s="3">
        <v>60</v>
      </c>
      <c r="H53" s="3" t="s">
        <v>53</v>
      </c>
      <c r="I53" s="3" t="s">
        <v>53</v>
      </c>
      <c r="J53" s="3" t="s">
        <v>321</v>
      </c>
      <c r="K53" s="3">
        <v>0</v>
      </c>
      <c r="L53" s="3"/>
      <c r="M53" s="3"/>
      <c r="N53" s="3"/>
      <c r="O53" s="3"/>
      <c r="P53" s="3">
        <v>1</v>
      </c>
      <c r="Q53" s="3">
        <v>0.75471698113207553</v>
      </c>
      <c r="R53" s="3">
        <v>0.75471698113207553</v>
      </c>
      <c r="S53" s="3">
        <v>0.62893081761006286</v>
      </c>
      <c r="T53" s="3">
        <v>0</v>
      </c>
      <c r="U53" s="3">
        <v>0.98611111111111116</v>
      </c>
      <c r="V53" s="3"/>
      <c r="W53" s="3" t="s">
        <v>54</v>
      </c>
      <c r="X53" s="3" t="s">
        <v>54</v>
      </c>
      <c r="Y53" s="3" t="s">
        <v>54</v>
      </c>
    </row>
    <row r="54" spans="1:25" x14ac:dyDescent="0.25">
      <c r="A54" s="3" t="s">
        <v>0</v>
      </c>
      <c r="B54" s="3" t="s">
        <v>4</v>
      </c>
      <c r="C54" s="3" t="s">
        <v>55</v>
      </c>
      <c r="D54" s="3" t="s">
        <v>56</v>
      </c>
      <c r="E54" s="3" t="s">
        <v>51</v>
      </c>
      <c r="F54" s="3" t="s">
        <v>52</v>
      </c>
      <c r="G54" s="3">
        <v>57</v>
      </c>
      <c r="H54" s="3" t="s">
        <v>53</v>
      </c>
      <c r="I54" s="3" t="s">
        <v>53</v>
      </c>
      <c r="J54" s="3" t="s">
        <v>321</v>
      </c>
      <c r="K54" s="3">
        <v>0</v>
      </c>
      <c r="L54" s="3"/>
      <c r="M54" s="3"/>
      <c r="N54" s="3"/>
      <c r="O54" s="3"/>
      <c r="P54" s="3">
        <v>1</v>
      </c>
      <c r="Q54" s="3">
        <v>0.72398190045248867</v>
      </c>
      <c r="R54" s="3">
        <v>0.72398190045248867</v>
      </c>
      <c r="S54" s="3">
        <v>0.90497737556561086</v>
      </c>
      <c r="T54" s="3">
        <v>0</v>
      </c>
      <c r="U54" s="3">
        <v>0.9821428571428571</v>
      </c>
      <c r="V54" s="3"/>
      <c r="W54" s="3" t="s">
        <v>54</v>
      </c>
      <c r="X54" s="3" t="s">
        <v>54</v>
      </c>
      <c r="Y54" s="3" t="s">
        <v>54</v>
      </c>
    </row>
    <row r="55" spans="1:25" x14ac:dyDescent="0.25">
      <c r="A55" s="3" t="s">
        <v>0</v>
      </c>
      <c r="B55" s="3" t="s">
        <v>13</v>
      </c>
      <c r="C55" s="3" t="s">
        <v>146</v>
      </c>
      <c r="D55" s="3" t="s">
        <v>147</v>
      </c>
      <c r="E55" s="3" t="s">
        <v>51</v>
      </c>
      <c r="F55" s="3" t="s">
        <v>78</v>
      </c>
      <c r="G55" s="3">
        <v>19</v>
      </c>
      <c r="H55" s="3" t="s">
        <v>53</v>
      </c>
      <c r="I55" s="3" t="s">
        <v>53</v>
      </c>
      <c r="J55" s="3" t="s">
        <v>321</v>
      </c>
      <c r="K55" s="3">
        <v>0.20000000298023224</v>
      </c>
      <c r="L55" s="3">
        <v>10</v>
      </c>
      <c r="M55" s="3">
        <v>3</v>
      </c>
      <c r="N55" s="3">
        <v>3</v>
      </c>
      <c r="O55" s="3"/>
      <c r="P55" s="3">
        <v>1</v>
      </c>
      <c r="Q55" s="3">
        <v>0.50632911392405067</v>
      </c>
      <c r="R55" s="3">
        <v>0.50632911392405067</v>
      </c>
      <c r="S55" s="3">
        <v>0</v>
      </c>
      <c r="T55" s="3">
        <v>1</v>
      </c>
      <c r="U55" s="3">
        <v>0</v>
      </c>
      <c r="V55" s="3"/>
      <c r="W55" s="3" t="s">
        <v>250</v>
      </c>
      <c r="X55" s="3" t="s">
        <v>250</v>
      </c>
      <c r="Y55" s="3" t="s">
        <v>250</v>
      </c>
    </row>
    <row r="56" spans="1:25" x14ac:dyDescent="0.25">
      <c r="A56" s="3" t="s">
        <v>0</v>
      </c>
      <c r="B56" s="3" t="s">
        <v>13</v>
      </c>
      <c r="C56" s="3" t="s">
        <v>128</v>
      </c>
      <c r="D56" s="3" t="s">
        <v>129</v>
      </c>
      <c r="E56" s="3" t="s">
        <v>51</v>
      </c>
      <c r="F56" s="3" t="s">
        <v>78</v>
      </c>
      <c r="G56" s="3">
        <v>36</v>
      </c>
      <c r="H56" s="3" t="s">
        <v>53</v>
      </c>
      <c r="I56" s="3" t="s">
        <v>53</v>
      </c>
      <c r="J56" s="3" t="s">
        <v>321</v>
      </c>
      <c r="K56" s="3">
        <v>0</v>
      </c>
      <c r="L56" s="3"/>
      <c r="M56" s="3"/>
      <c r="N56" s="3"/>
      <c r="O56" s="3"/>
      <c r="P56" s="3">
        <v>1</v>
      </c>
      <c r="Q56" s="3">
        <v>0.91743119266055051</v>
      </c>
      <c r="R56" s="3">
        <v>0.91743119266055051</v>
      </c>
      <c r="S56" s="3">
        <v>1</v>
      </c>
      <c r="T56" s="3">
        <v>0.91743119266055051</v>
      </c>
      <c r="U56" s="3">
        <v>0</v>
      </c>
      <c r="V56" s="3"/>
      <c r="W56" s="3" t="s">
        <v>54</v>
      </c>
      <c r="X56" s="3" t="s">
        <v>250</v>
      </c>
      <c r="Y56" s="3" t="s">
        <v>54</v>
      </c>
    </row>
    <row r="57" spans="1:25" x14ac:dyDescent="0.25">
      <c r="A57" s="3" t="s">
        <v>0</v>
      </c>
      <c r="B57" s="3" t="s">
        <v>13</v>
      </c>
      <c r="C57" s="3" t="s">
        <v>126</v>
      </c>
      <c r="D57" s="3" t="s">
        <v>127</v>
      </c>
      <c r="E57" s="3" t="s">
        <v>51</v>
      </c>
      <c r="F57" s="3" t="s">
        <v>78</v>
      </c>
      <c r="G57" s="3">
        <v>66</v>
      </c>
      <c r="H57" s="3" t="s">
        <v>53</v>
      </c>
      <c r="I57" s="3" t="s">
        <v>53</v>
      </c>
      <c r="J57" s="3" t="s">
        <v>321</v>
      </c>
      <c r="K57" s="3">
        <v>0</v>
      </c>
      <c r="L57" s="3">
        <v>0</v>
      </c>
      <c r="M57" s="3">
        <v>0</v>
      </c>
      <c r="N57" s="3"/>
      <c r="O57" s="3"/>
      <c r="P57" s="3">
        <v>1</v>
      </c>
      <c r="Q57" s="3">
        <v>0.47058823529411764</v>
      </c>
      <c r="R57" s="3">
        <v>0.47058823529411764</v>
      </c>
      <c r="S57" s="3">
        <v>0.47058823529411764</v>
      </c>
      <c r="T57" s="3">
        <v>0.47058823529411764</v>
      </c>
      <c r="U57" s="3">
        <v>0</v>
      </c>
      <c r="V57" s="3"/>
      <c r="W57" s="3" t="s">
        <v>54</v>
      </c>
      <c r="X57" s="3" t="s">
        <v>250</v>
      </c>
      <c r="Y57" s="3" t="s">
        <v>54</v>
      </c>
    </row>
    <row r="58" spans="1:25" x14ac:dyDescent="0.25">
      <c r="A58" s="3" t="s">
        <v>0</v>
      </c>
      <c r="B58" s="3" t="s">
        <v>8</v>
      </c>
      <c r="C58" s="3" t="s">
        <v>530</v>
      </c>
      <c r="D58" s="3" t="s">
        <v>531</v>
      </c>
      <c r="E58" s="3" t="s">
        <v>51</v>
      </c>
      <c r="F58" s="3" t="s">
        <v>52</v>
      </c>
      <c r="G58" s="3">
        <v>261</v>
      </c>
      <c r="H58" s="3" t="s">
        <v>53</v>
      </c>
      <c r="I58" s="3" t="s">
        <v>57</v>
      </c>
      <c r="J58" s="3" t="s">
        <v>321</v>
      </c>
      <c r="K58" s="3">
        <v>0</v>
      </c>
      <c r="L58" s="3"/>
      <c r="M58" s="3"/>
      <c r="N58" s="3"/>
      <c r="O58" s="3"/>
      <c r="P58" s="3">
        <v>1</v>
      </c>
      <c r="Q58" s="3">
        <v>1</v>
      </c>
      <c r="R58" s="3">
        <v>1</v>
      </c>
      <c r="S58" s="3">
        <v>1</v>
      </c>
      <c r="T58" s="3">
        <v>1</v>
      </c>
      <c r="U58" s="3">
        <v>0</v>
      </c>
      <c r="V58" s="3"/>
      <c r="W58" s="3" t="s">
        <v>54</v>
      </c>
      <c r="X58" s="3" t="s">
        <v>54</v>
      </c>
      <c r="Y58" s="3" t="s">
        <v>54</v>
      </c>
    </row>
    <row r="59" spans="1:25" x14ac:dyDescent="0.25">
      <c r="A59" s="3" t="s">
        <v>0</v>
      </c>
      <c r="B59" s="3" t="s">
        <v>7</v>
      </c>
      <c r="C59" s="3" t="s">
        <v>130</v>
      </c>
      <c r="D59" s="3" t="s">
        <v>131</v>
      </c>
      <c r="E59" s="3" t="s">
        <v>51</v>
      </c>
      <c r="F59" s="3" t="s">
        <v>78</v>
      </c>
      <c r="G59" s="3">
        <v>20</v>
      </c>
      <c r="H59" s="3" t="s">
        <v>53</v>
      </c>
      <c r="I59" s="3" t="s">
        <v>53</v>
      </c>
      <c r="J59" s="3" t="s">
        <v>321</v>
      </c>
      <c r="K59" s="3">
        <v>0</v>
      </c>
      <c r="L59" s="3"/>
      <c r="M59" s="3"/>
      <c r="N59" s="3"/>
      <c r="O59" s="3"/>
      <c r="P59" s="3">
        <v>1</v>
      </c>
      <c r="Q59" s="3">
        <v>1</v>
      </c>
      <c r="R59" s="3">
        <v>1</v>
      </c>
      <c r="S59" s="3">
        <v>1</v>
      </c>
      <c r="T59" s="3">
        <v>0.8</v>
      </c>
      <c r="U59" s="3">
        <v>0</v>
      </c>
      <c r="V59" s="3"/>
      <c r="W59" s="3" t="s">
        <v>54</v>
      </c>
      <c r="X59" s="3" t="s">
        <v>54</v>
      </c>
      <c r="Y59" s="3" t="s">
        <v>54</v>
      </c>
    </row>
    <row r="60" spans="1:25" x14ac:dyDescent="0.25">
      <c r="A60" s="3" t="s">
        <v>0</v>
      </c>
      <c r="B60" s="3" t="s">
        <v>4</v>
      </c>
      <c r="C60" s="3" t="s">
        <v>49</v>
      </c>
      <c r="D60" s="3" t="s">
        <v>50</v>
      </c>
      <c r="E60" s="3" t="s">
        <v>51</v>
      </c>
      <c r="F60" s="3" t="s">
        <v>52</v>
      </c>
      <c r="G60" s="3">
        <v>54</v>
      </c>
      <c r="H60" s="3" t="s">
        <v>53</v>
      </c>
      <c r="I60" s="3" t="s">
        <v>53</v>
      </c>
      <c r="J60" s="3" t="s">
        <v>321</v>
      </c>
      <c r="K60" s="3">
        <v>0</v>
      </c>
      <c r="L60" s="3"/>
      <c r="M60" s="3"/>
      <c r="N60" s="3"/>
      <c r="O60" s="3"/>
      <c r="P60" s="3">
        <v>1</v>
      </c>
      <c r="Q60" s="3">
        <v>0.69620253164556967</v>
      </c>
      <c r="R60" s="3">
        <v>0.69620253164556967</v>
      </c>
      <c r="S60" s="3">
        <v>0.63291139240506333</v>
      </c>
      <c r="T60" s="3">
        <v>0</v>
      </c>
      <c r="U60" s="3">
        <v>1</v>
      </c>
      <c r="V60" s="3"/>
      <c r="W60" s="3" t="s">
        <v>54</v>
      </c>
      <c r="X60" s="3" t="s">
        <v>54</v>
      </c>
      <c r="Y60" s="3" t="s">
        <v>54</v>
      </c>
    </row>
    <row r="61" spans="1:25" x14ac:dyDescent="0.25">
      <c r="A61" s="3" t="s">
        <v>0</v>
      </c>
      <c r="B61" s="3" t="s">
        <v>8</v>
      </c>
      <c r="C61" s="3" t="s">
        <v>465</v>
      </c>
      <c r="D61" s="3" t="s">
        <v>466</v>
      </c>
      <c r="E61" s="3" t="s">
        <v>162</v>
      </c>
      <c r="F61" s="3" t="s">
        <v>78</v>
      </c>
      <c r="G61" s="3">
        <v>662</v>
      </c>
      <c r="H61" s="3" t="s">
        <v>53</v>
      </c>
      <c r="I61" s="3" t="s">
        <v>53</v>
      </c>
      <c r="J61" s="3" t="s">
        <v>321</v>
      </c>
      <c r="K61" s="3">
        <v>0</v>
      </c>
      <c r="L61" s="3"/>
      <c r="M61" s="3"/>
      <c r="N61" s="3"/>
      <c r="O61" s="3"/>
      <c r="P61" s="3">
        <v>1</v>
      </c>
      <c r="Q61" s="3">
        <v>1</v>
      </c>
      <c r="R61" s="3">
        <v>1</v>
      </c>
      <c r="S61" s="3">
        <v>0.68965517241379315</v>
      </c>
      <c r="T61" s="3">
        <v>1</v>
      </c>
      <c r="U61" s="3">
        <v>0</v>
      </c>
      <c r="V61" s="3"/>
      <c r="W61" s="3" t="s">
        <v>54</v>
      </c>
      <c r="X61" s="3" t="s">
        <v>250</v>
      </c>
      <c r="Y61" s="3" t="s">
        <v>54</v>
      </c>
    </row>
    <row r="62" spans="1:25" x14ac:dyDescent="0.25">
      <c r="A62" s="3" t="s">
        <v>0</v>
      </c>
      <c r="B62" s="3" t="s">
        <v>4</v>
      </c>
      <c r="C62" s="3" t="s">
        <v>116</v>
      </c>
      <c r="D62" s="3" t="s">
        <v>117</v>
      </c>
      <c r="E62" s="3" t="s">
        <v>51</v>
      </c>
      <c r="F62" s="3" t="s">
        <v>52</v>
      </c>
      <c r="G62" s="3">
        <v>108</v>
      </c>
      <c r="H62" s="3" t="s">
        <v>53</v>
      </c>
      <c r="I62" s="3" t="s">
        <v>57</v>
      </c>
      <c r="J62" s="3" t="s">
        <v>321</v>
      </c>
      <c r="K62" s="3">
        <v>0</v>
      </c>
      <c r="L62" s="3"/>
      <c r="M62" s="3"/>
      <c r="N62" s="3"/>
      <c r="O62" s="3"/>
      <c r="P62" s="3">
        <v>1</v>
      </c>
      <c r="Q62" s="3">
        <v>0.6097560975609756</v>
      </c>
      <c r="R62" s="3">
        <v>0.6097560975609756</v>
      </c>
      <c r="S62" s="3">
        <v>0.3048780487804878</v>
      </c>
      <c r="T62" s="3">
        <v>0</v>
      </c>
      <c r="U62" s="3">
        <v>0.98130841121495327</v>
      </c>
      <c r="V62" s="3"/>
      <c r="W62" s="3" t="s">
        <v>54</v>
      </c>
      <c r="X62" s="3" t="s">
        <v>54</v>
      </c>
      <c r="Y62" s="3" t="s">
        <v>250</v>
      </c>
    </row>
    <row r="63" spans="1:25" x14ac:dyDescent="0.25">
      <c r="A63" s="3" t="s">
        <v>0</v>
      </c>
      <c r="B63" s="3" t="s">
        <v>4</v>
      </c>
      <c r="C63" s="3" t="s">
        <v>58</v>
      </c>
      <c r="D63" s="3" t="s">
        <v>59</v>
      </c>
      <c r="E63" s="3" t="s">
        <v>51</v>
      </c>
      <c r="F63" s="3" t="s">
        <v>52</v>
      </c>
      <c r="G63" s="3">
        <v>32</v>
      </c>
      <c r="H63" s="3" t="s">
        <v>53</v>
      </c>
      <c r="I63" s="3" t="s">
        <v>53</v>
      </c>
      <c r="J63" s="3" t="s">
        <v>321</v>
      </c>
      <c r="K63" s="3">
        <v>0</v>
      </c>
      <c r="L63" s="3"/>
      <c r="M63" s="3"/>
      <c r="N63" s="3"/>
      <c r="O63" s="3"/>
      <c r="P63" s="3">
        <v>1</v>
      </c>
      <c r="Q63" s="3">
        <v>0.92715231788079466</v>
      </c>
      <c r="R63" s="3">
        <v>0.92715231788079466</v>
      </c>
      <c r="S63" s="3">
        <v>1</v>
      </c>
      <c r="T63" s="3">
        <v>0</v>
      </c>
      <c r="U63" s="3">
        <v>0.96875</v>
      </c>
      <c r="V63" s="3"/>
      <c r="W63" s="3" t="s">
        <v>54</v>
      </c>
      <c r="X63" s="3" t="s">
        <v>54</v>
      </c>
      <c r="Y63" s="3" t="s">
        <v>54</v>
      </c>
    </row>
    <row r="64" spans="1:25" x14ac:dyDescent="0.25">
      <c r="A64" s="3" t="s">
        <v>0</v>
      </c>
      <c r="B64" s="3" t="s">
        <v>9</v>
      </c>
      <c r="C64" s="3" t="s">
        <v>173</v>
      </c>
      <c r="D64" s="3" t="s">
        <v>174</v>
      </c>
      <c r="E64" s="3" t="s">
        <v>51</v>
      </c>
      <c r="F64" s="3" t="s">
        <v>78</v>
      </c>
      <c r="G64" s="3">
        <v>123</v>
      </c>
      <c r="H64" s="3" t="s">
        <v>53</v>
      </c>
      <c r="I64" s="3" t="s">
        <v>57</v>
      </c>
      <c r="J64" s="3" t="s">
        <v>321</v>
      </c>
      <c r="K64" s="3">
        <v>0</v>
      </c>
      <c r="L64" s="3"/>
      <c r="M64" s="3"/>
      <c r="N64" s="3"/>
      <c r="O64" s="3"/>
      <c r="P64" s="3"/>
      <c r="Q64" s="3"/>
      <c r="R64" s="3"/>
      <c r="S64" s="3"/>
      <c r="T64" s="3"/>
      <c r="U64" s="3"/>
      <c r="V64" s="3"/>
      <c r="W64" s="3" t="s">
        <v>54</v>
      </c>
      <c r="X64" s="3" t="s">
        <v>250</v>
      </c>
      <c r="Y64" s="3" t="s">
        <v>54</v>
      </c>
    </row>
    <row r="65" spans="1:25" x14ac:dyDescent="0.25">
      <c r="A65" s="3" t="s">
        <v>0</v>
      </c>
      <c r="B65" s="3" t="s">
        <v>10</v>
      </c>
      <c r="C65" s="3" t="s">
        <v>169</v>
      </c>
      <c r="D65" s="3" t="s">
        <v>170</v>
      </c>
      <c r="E65" s="3" t="s">
        <v>51</v>
      </c>
      <c r="F65" s="3" t="s">
        <v>52</v>
      </c>
      <c r="G65" s="3">
        <v>41</v>
      </c>
      <c r="H65" s="3" t="s">
        <v>53</v>
      </c>
      <c r="I65" s="3" t="s">
        <v>53</v>
      </c>
      <c r="J65" s="3" t="s">
        <v>321</v>
      </c>
      <c r="K65" s="3">
        <v>0</v>
      </c>
      <c r="L65" s="3"/>
      <c r="M65" s="3"/>
      <c r="N65" s="3"/>
      <c r="O65" s="3"/>
      <c r="P65" s="3">
        <v>1</v>
      </c>
      <c r="Q65" s="3">
        <v>1</v>
      </c>
      <c r="R65" s="3">
        <v>0.73394495412844041</v>
      </c>
      <c r="S65" s="3">
        <v>1</v>
      </c>
      <c r="T65" s="3">
        <v>0.91743119266055051</v>
      </c>
      <c r="U65" s="3">
        <v>0</v>
      </c>
      <c r="V65" s="3"/>
      <c r="W65" s="3" t="s">
        <v>54</v>
      </c>
      <c r="X65" s="3" t="s">
        <v>54</v>
      </c>
      <c r="Y65" s="3" t="s">
        <v>250</v>
      </c>
    </row>
    <row r="66" spans="1:25" x14ac:dyDescent="0.25">
      <c r="A66" s="3" t="s">
        <v>0</v>
      </c>
      <c r="B66" s="3" t="s">
        <v>9</v>
      </c>
      <c r="C66" s="3" t="s">
        <v>165</v>
      </c>
      <c r="D66" s="3" t="s">
        <v>166</v>
      </c>
      <c r="E66" s="3" t="s">
        <v>162</v>
      </c>
      <c r="F66" s="3" t="s">
        <v>78</v>
      </c>
      <c r="G66" s="3">
        <v>245</v>
      </c>
      <c r="H66" s="3" t="s">
        <v>53</v>
      </c>
      <c r="I66" s="3" t="s">
        <v>53</v>
      </c>
      <c r="J66" s="3" t="s">
        <v>321</v>
      </c>
      <c r="K66" s="3">
        <v>0</v>
      </c>
      <c r="L66" s="3"/>
      <c r="M66" s="3"/>
      <c r="N66" s="3"/>
      <c r="O66" s="3"/>
      <c r="P66" s="3">
        <v>1</v>
      </c>
      <c r="Q66" s="3">
        <v>1</v>
      </c>
      <c r="R66" s="3">
        <v>0.37735849056603776</v>
      </c>
      <c r="S66" s="3">
        <v>0.53908355795148244</v>
      </c>
      <c r="T66" s="3">
        <v>0.13477088948787061</v>
      </c>
      <c r="U66" s="3">
        <v>0</v>
      </c>
      <c r="V66" s="3"/>
      <c r="W66" s="3" t="s">
        <v>54</v>
      </c>
      <c r="X66" s="3" t="s">
        <v>54</v>
      </c>
      <c r="Y66" s="3" t="s">
        <v>54</v>
      </c>
    </row>
    <row r="67" spans="1:25" x14ac:dyDescent="0.25">
      <c r="A67" s="3" t="s">
        <v>0</v>
      </c>
      <c r="B67" s="3" t="s">
        <v>4</v>
      </c>
      <c r="C67" s="3" t="s">
        <v>112</v>
      </c>
      <c r="D67" s="3" t="s">
        <v>113</v>
      </c>
      <c r="E67" s="3" t="s">
        <v>51</v>
      </c>
      <c r="F67" s="3" t="s">
        <v>52</v>
      </c>
      <c r="G67" s="3">
        <v>44</v>
      </c>
      <c r="H67" s="3" t="s">
        <v>53</v>
      </c>
      <c r="I67" s="3" t="s">
        <v>53</v>
      </c>
      <c r="J67" s="3" t="s">
        <v>321</v>
      </c>
      <c r="K67" s="3">
        <v>0</v>
      </c>
      <c r="L67" s="3"/>
      <c r="M67" s="3"/>
      <c r="N67" s="3"/>
      <c r="O67" s="3"/>
      <c r="P67" s="3">
        <v>1</v>
      </c>
      <c r="Q67" s="3">
        <v>0.82901554404145072</v>
      </c>
      <c r="R67" s="3">
        <v>0.82901554404145072</v>
      </c>
      <c r="S67" s="3">
        <v>1</v>
      </c>
      <c r="T67" s="3">
        <v>0</v>
      </c>
      <c r="U67" s="3">
        <v>1</v>
      </c>
      <c r="V67" s="3"/>
      <c r="W67" s="3" t="s">
        <v>54</v>
      </c>
      <c r="X67" s="3" t="s">
        <v>54</v>
      </c>
      <c r="Y67" s="3" t="s">
        <v>54</v>
      </c>
    </row>
    <row r="68" spans="1:25" x14ac:dyDescent="0.25">
      <c r="A68" s="3" t="s">
        <v>0</v>
      </c>
      <c r="B68" s="3" t="s">
        <v>11</v>
      </c>
      <c r="C68" s="3" t="s">
        <v>142</v>
      </c>
      <c r="D68" s="3" t="s">
        <v>143</v>
      </c>
      <c r="E68" s="3" t="s">
        <v>51</v>
      </c>
      <c r="F68" s="3" t="s">
        <v>85</v>
      </c>
      <c r="G68" s="3">
        <v>13</v>
      </c>
      <c r="H68" s="3" t="s">
        <v>53</v>
      </c>
      <c r="I68" s="3" t="s">
        <v>57</v>
      </c>
      <c r="J68" s="3" t="s">
        <v>321</v>
      </c>
      <c r="K68" s="3">
        <v>0</v>
      </c>
      <c r="L68" s="3"/>
      <c r="M68" s="3"/>
      <c r="N68" s="3"/>
      <c r="O68" s="3"/>
      <c r="P68" s="3">
        <v>1</v>
      </c>
      <c r="Q68" s="3">
        <v>0.8</v>
      </c>
      <c r="R68" s="3">
        <v>0</v>
      </c>
      <c r="S68" s="3">
        <v>1</v>
      </c>
      <c r="T68" s="3">
        <v>1</v>
      </c>
      <c r="U68" s="3">
        <v>1</v>
      </c>
      <c r="V68" s="3"/>
      <c r="W68" s="3" t="s">
        <v>54</v>
      </c>
      <c r="X68" s="3" t="s">
        <v>250</v>
      </c>
      <c r="Y68" s="3" t="s">
        <v>250</v>
      </c>
    </row>
    <row r="69" spans="1:25" x14ac:dyDescent="0.25">
      <c r="A69" s="3" t="s">
        <v>0</v>
      </c>
      <c r="B69" s="3" t="s">
        <v>4</v>
      </c>
      <c r="C69" s="3" t="s">
        <v>114</v>
      </c>
      <c r="D69" s="3" t="s">
        <v>115</v>
      </c>
      <c r="E69" s="3" t="s">
        <v>51</v>
      </c>
      <c r="F69" s="3" t="s">
        <v>52</v>
      </c>
      <c r="G69" s="3">
        <v>138</v>
      </c>
      <c r="H69" s="3" t="s">
        <v>53</v>
      </c>
      <c r="I69" s="3" t="s">
        <v>53</v>
      </c>
      <c r="J69" s="3" t="s">
        <v>321</v>
      </c>
      <c r="K69" s="3">
        <v>0</v>
      </c>
      <c r="L69" s="3"/>
      <c r="M69" s="3"/>
      <c r="N69" s="3"/>
      <c r="O69" s="3"/>
      <c r="P69" s="3">
        <v>1</v>
      </c>
      <c r="Q69" s="3">
        <v>1</v>
      </c>
      <c r="R69" s="3">
        <v>1</v>
      </c>
      <c r="S69" s="3">
        <v>0.64935064935064934</v>
      </c>
      <c r="T69" s="3">
        <v>0</v>
      </c>
      <c r="U69" s="3">
        <v>0.87730061349693256</v>
      </c>
      <c r="V69" s="3"/>
      <c r="W69" s="3" t="s">
        <v>54</v>
      </c>
      <c r="X69" s="3" t="s">
        <v>54</v>
      </c>
      <c r="Y69" s="3" t="s">
        <v>54</v>
      </c>
    </row>
    <row r="70" spans="1:25" x14ac:dyDescent="0.25">
      <c r="A70" s="3" t="s">
        <v>0</v>
      </c>
      <c r="B70" s="3" t="s">
        <v>10</v>
      </c>
      <c r="C70" s="3" t="s">
        <v>92</v>
      </c>
      <c r="D70" s="3" t="s">
        <v>93</v>
      </c>
      <c r="E70" s="3" t="s">
        <v>51</v>
      </c>
      <c r="F70" s="3" t="s">
        <v>52</v>
      </c>
      <c r="G70" s="3">
        <v>83</v>
      </c>
      <c r="H70" s="3" t="s">
        <v>53</v>
      </c>
      <c r="I70" s="3" t="s">
        <v>53</v>
      </c>
      <c r="J70" s="3" t="s">
        <v>321</v>
      </c>
      <c r="K70" s="3"/>
      <c r="L70" s="3">
        <v>10</v>
      </c>
      <c r="M70" s="3"/>
      <c r="N70" s="3"/>
      <c r="O70" s="3"/>
      <c r="P70" s="3">
        <v>1</v>
      </c>
      <c r="Q70" s="3">
        <v>0.98039215686274506</v>
      </c>
      <c r="R70" s="3">
        <v>0.52287581699346408</v>
      </c>
      <c r="S70" s="3">
        <v>1</v>
      </c>
      <c r="T70" s="3">
        <v>1</v>
      </c>
      <c r="U70" s="3">
        <v>0</v>
      </c>
      <c r="V70" s="3"/>
      <c r="W70" s="3" t="s">
        <v>54</v>
      </c>
      <c r="X70" s="3" t="s">
        <v>250</v>
      </c>
      <c r="Y70" s="3" t="s">
        <v>54</v>
      </c>
    </row>
    <row r="71" spans="1:25" x14ac:dyDescent="0.25">
      <c r="A71" s="3" t="s">
        <v>0</v>
      </c>
      <c r="B71" s="3" t="s">
        <v>5</v>
      </c>
      <c r="C71" s="3" t="s">
        <v>433</v>
      </c>
      <c r="D71" s="3" t="s">
        <v>434</v>
      </c>
      <c r="E71" s="3" t="s">
        <v>162</v>
      </c>
      <c r="F71" s="3" t="s">
        <v>78</v>
      </c>
      <c r="G71" s="3">
        <v>155</v>
      </c>
      <c r="H71" s="3" t="s">
        <v>53</v>
      </c>
      <c r="I71" s="3" t="s">
        <v>53</v>
      </c>
      <c r="J71" s="3" t="s">
        <v>321</v>
      </c>
      <c r="K71" s="3">
        <v>0</v>
      </c>
      <c r="L71" s="3"/>
      <c r="M71" s="3"/>
      <c r="N71" s="3"/>
      <c r="O71" s="3"/>
      <c r="P71" s="3">
        <v>1</v>
      </c>
      <c r="Q71" s="3">
        <v>1</v>
      </c>
      <c r="R71" s="3">
        <v>0.24806201550387597</v>
      </c>
      <c r="S71" s="3">
        <v>0.15503875968992248</v>
      </c>
      <c r="T71" s="3">
        <v>0.62015503875968991</v>
      </c>
      <c r="U71" s="3">
        <v>0.85256410256410253</v>
      </c>
      <c r="V71" s="3"/>
      <c r="W71" s="3" t="s">
        <v>54</v>
      </c>
      <c r="X71" s="3" t="s">
        <v>250</v>
      </c>
      <c r="Y71" s="3" t="s">
        <v>54</v>
      </c>
    </row>
    <row r="72" spans="1:25" x14ac:dyDescent="0.25">
      <c r="A72" s="3" t="s">
        <v>3</v>
      </c>
      <c r="B72" s="3" t="s">
        <v>15</v>
      </c>
      <c r="C72" s="3" t="s">
        <v>507</v>
      </c>
      <c r="D72" s="3" t="s">
        <v>508</v>
      </c>
      <c r="E72" s="3" t="s">
        <v>51</v>
      </c>
      <c r="F72" s="3" t="s">
        <v>78</v>
      </c>
      <c r="G72" s="3">
        <v>49</v>
      </c>
      <c r="H72" s="3" t="s">
        <v>53</v>
      </c>
      <c r="I72" s="3" t="s">
        <v>57</v>
      </c>
      <c r="J72" s="3" t="s">
        <v>321</v>
      </c>
      <c r="K72" s="3">
        <v>0</v>
      </c>
      <c r="L72" s="3">
        <v>5</v>
      </c>
      <c r="M72" s="3"/>
      <c r="N72" s="3"/>
      <c r="O72" s="3"/>
      <c r="P72" s="3">
        <v>0.92961487383798147</v>
      </c>
      <c r="Q72" s="3">
        <v>1</v>
      </c>
      <c r="R72" s="3">
        <v>0</v>
      </c>
      <c r="S72" s="3">
        <v>1</v>
      </c>
      <c r="T72" s="3">
        <v>1</v>
      </c>
      <c r="U72" s="3">
        <v>0.96078431372549022</v>
      </c>
      <c r="V72" s="3"/>
      <c r="W72" s="3" t="s">
        <v>250</v>
      </c>
      <c r="X72" s="3" t="s">
        <v>250</v>
      </c>
      <c r="Y72" s="3" t="s">
        <v>54</v>
      </c>
    </row>
    <row r="73" spans="1:25" x14ac:dyDescent="0.25">
      <c r="A73" s="3" t="s">
        <v>3</v>
      </c>
      <c r="B73" s="3" t="s">
        <v>15</v>
      </c>
      <c r="C73" s="3" t="s">
        <v>509</v>
      </c>
      <c r="D73" s="3" t="s">
        <v>510</v>
      </c>
      <c r="E73" s="3" t="s">
        <v>51</v>
      </c>
      <c r="F73" s="3" t="s">
        <v>78</v>
      </c>
      <c r="G73" s="3">
        <v>64</v>
      </c>
      <c r="H73" s="3" t="s">
        <v>53</v>
      </c>
      <c r="I73" s="3" t="s">
        <v>53</v>
      </c>
      <c r="J73" s="3" t="s">
        <v>321</v>
      </c>
      <c r="K73" s="3">
        <v>0</v>
      </c>
      <c r="L73" s="3"/>
      <c r="M73" s="3"/>
      <c r="N73" s="3"/>
      <c r="O73" s="3"/>
      <c r="P73" s="3"/>
      <c r="Q73" s="3"/>
      <c r="R73" s="3"/>
      <c r="S73" s="3"/>
      <c r="T73" s="3"/>
      <c r="U73" s="3"/>
      <c r="V73" s="3"/>
      <c r="W73" s="3" t="s">
        <v>54</v>
      </c>
      <c r="X73" s="3" t="s">
        <v>250</v>
      </c>
      <c r="Y73" s="3" t="s">
        <v>54</v>
      </c>
    </row>
    <row r="74" spans="1:25" x14ac:dyDescent="0.25">
      <c r="A74" s="3" t="s">
        <v>3</v>
      </c>
      <c r="B74" s="3" t="s">
        <v>16</v>
      </c>
      <c r="C74" s="3" t="s">
        <v>519</v>
      </c>
      <c r="D74" s="3" t="s">
        <v>520</v>
      </c>
      <c r="E74" s="3" t="s">
        <v>51</v>
      </c>
      <c r="F74" s="3" t="s">
        <v>52</v>
      </c>
      <c r="G74" s="3">
        <v>37</v>
      </c>
      <c r="H74" s="3" t="s">
        <v>53</v>
      </c>
      <c r="I74" s="3" t="s">
        <v>57</v>
      </c>
      <c r="J74" s="3" t="s">
        <v>321</v>
      </c>
      <c r="K74" s="3">
        <v>1.5</v>
      </c>
      <c r="L74" s="3">
        <v>30</v>
      </c>
      <c r="M74" s="3">
        <v>15</v>
      </c>
      <c r="N74" s="3"/>
      <c r="O74" s="3"/>
      <c r="P74" s="3">
        <v>1</v>
      </c>
      <c r="Q74" s="3">
        <v>1</v>
      </c>
      <c r="R74" s="3">
        <v>0</v>
      </c>
      <c r="S74" s="3">
        <v>1</v>
      </c>
      <c r="T74" s="3">
        <v>0.71942446043165464</v>
      </c>
      <c r="U74" s="3">
        <v>1</v>
      </c>
      <c r="V74" s="3"/>
      <c r="W74" s="3" t="s">
        <v>250</v>
      </c>
      <c r="X74" s="3" t="s">
        <v>250</v>
      </c>
      <c r="Y74" s="3" t="s">
        <v>250</v>
      </c>
    </row>
    <row r="75" spans="1:25" x14ac:dyDescent="0.25">
      <c r="A75" s="3" t="s">
        <v>3</v>
      </c>
      <c r="B75" s="3" t="s">
        <v>15</v>
      </c>
      <c r="C75" s="3" t="s">
        <v>501</v>
      </c>
      <c r="D75" s="3" t="s">
        <v>502</v>
      </c>
      <c r="E75" s="3" t="s">
        <v>51</v>
      </c>
      <c r="F75" s="3" t="s">
        <v>52</v>
      </c>
      <c r="G75" s="3">
        <v>65</v>
      </c>
      <c r="H75" s="3" t="s">
        <v>53</v>
      </c>
      <c r="I75" s="3" t="s">
        <v>53</v>
      </c>
      <c r="J75" s="3" t="s">
        <v>321</v>
      </c>
      <c r="K75" s="3">
        <v>0</v>
      </c>
      <c r="L75" s="3"/>
      <c r="M75" s="3"/>
      <c r="N75" s="3"/>
      <c r="O75" s="3"/>
      <c r="P75" s="3">
        <v>0.43715846994535523</v>
      </c>
      <c r="Q75" s="3">
        <v>0.65573770491803274</v>
      </c>
      <c r="R75" s="3">
        <v>0.65573770491803274</v>
      </c>
      <c r="S75" s="3">
        <v>0.65573770491803274</v>
      </c>
      <c r="T75" s="3">
        <v>0.98360655737704916</v>
      </c>
      <c r="U75" s="3">
        <v>0</v>
      </c>
      <c r="V75" s="3"/>
      <c r="W75" s="3" t="s">
        <v>54</v>
      </c>
      <c r="X75" s="3" t="s">
        <v>250</v>
      </c>
      <c r="Y75" s="3" t="s">
        <v>54</v>
      </c>
    </row>
    <row r="76" spans="1:25" x14ac:dyDescent="0.25">
      <c r="A76" s="3" t="s">
        <v>3</v>
      </c>
      <c r="B76" s="3" t="s">
        <v>15</v>
      </c>
      <c r="C76" s="3" t="s">
        <v>504</v>
      </c>
      <c r="D76" s="3" t="s">
        <v>505</v>
      </c>
      <c r="E76" s="3" t="s">
        <v>51</v>
      </c>
      <c r="F76" s="3" t="s">
        <v>78</v>
      </c>
      <c r="G76" s="3">
        <v>63</v>
      </c>
      <c r="H76" s="3" t="s">
        <v>53</v>
      </c>
      <c r="I76" s="3" t="s">
        <v>57</v>
      </c>
      <c r="J76" s="3" t="s">
        <v>321</v>
      </c>
      <c r="K76" s="3">
        <v>3</v>
      </c>
      <c r="L76" s="3">
        <v>1.2999999523162842</v>
      </c>
      <c r="M76" s="3"/>
      <c r="N76" s="3"/>
      <c r="O76" s="3"/>
      <c r="P76" s="3">
        <v>1</v>
      </c>
      <c r="Q76" s="3">
        <v>1</v>
      </c>
      <c r="R76" s="3">
        <v>0</v>
      </c>
      <c r="S76" s="3">
        <v>1</v>
      </c>
      <c r="T76" s="3">
        <v>1</v>
      </c>
      <c r="U76" s="3">
        <v>1</v>
      </c>
      <c r="V76" s="3"/>
      <c r="W76" s="3" t="s">
        <v>54</v>
      </c>
      <c r="X76" s="3" t="s">
        <v>250</v>
      </c>
      <c r="Y76" s="3" t="s">
        <v>54</v>
      </c>
    </row>
    <row r="77" spans="1:25" x14ac:dyDescent="0.25">
      <c r="A77" s="3" t="s">
        <v>3</v>
      </c>
      <c r="B77" s="3" t="s">
        <v>15</v>
      </c>
      <c r="C77" s="3" t="s">
        <v>513</v>
      </c>
      <c r="D77" s="3" t="s">
        <v>514</v>
      </c>
      <c r="E77" s="3" t="s">
        <v>51</v>
      </c>
      <c r="F77" s="3" t="s">
        <v>78</v>
      </c>
      <c r="G77" s="3">
        <v>218</v>
      </c>
      <c r="H77" s="3" t="s">
        <v>53</v>
      </c>
      <c r="I77" s="3" t="s">
        <v>53</v>
      </c>
      <c r="J77" s="3" t="s">
        <v>321</v>
      </c>
      <c r="K77" s="3">
        <v>1</v>
      </c>
      <c r="L77" s="3">
        <v>30</v>
      </c>
      <c r="M77" s="3">
        <v>15</v>
      </c>
      <c r="N77" s="3"/>
      <c r="O77" s="3"/>
      <c r="P77" s="3"/>
      <c r="Q77" s="3"/>
      <c r="R77" s="3"/>
      <c r="S77" s="3"/>
      <c r="T77" s="3"/>
      <c r="U77" s="3"/>
      <c r="V77" s="3"/>
      <c r="W77" s="3" t="s">
        <v>54</v>
      </c>
      <c r="X77" s="3" t="s">
        <v>250</v>
      </c>
      <c r="Y77" s="3" t="s">
        <v>54</v>
      </c>
    </row>
    <row r="78" spans="1:25" x14ac:dyDescent="0.25">
      <c r="A78" s="3" t="s">
        <v>3</v>
      </c>
      <c r="B78" s="3" t="s">
        <v>17</v>
      </c>
      <c r="C78" s="3" t="s">
        <v>483</v>
      </c>
      <c r="D78" s="3" t="s">
        <v>484</v>
      </c>
      <c r="E78" s="3" t="s">
        <v>51</v>
      </c>
      <c r="F78" s="3" t="s">
        <v>52</v>
      </c>
      <c r="G78" s="3">
        <v>56</v>
      </c>
      <c r="H78" s="3" t="s">
        <v>53</v>
      </c>
      <c r="I78" s="3" t="s">
        <v>53</v>
      </c>
      <c r="J78" s="3" t="s">
        <v>321</v>
      </c>
      <c r="K78" s="3">
        <v>0</v>
      </c>
      <c r="L78" s="3"/>
      <c r="M78" s="3"/>
      <c r="N78" s="3"/>
      <c r="O78" s="3"/>
      <c r="P78" s="3">
        <v>1</v>
      </c>
      <c r="Q78" s="3">
        <v>1</v>
      </c>
      <c r="R78" s="3">
        <v>1</v>
      </c>
      <c r="S78" s="3">
        <v>1</v>
      </c>
      <c r="T78" s="3">
        <v>0.83333333333333337</v>
      </c>
      <c r="U78" s="3">
        <v>1</v>
      </c>
      <c r="V78" s="3"/>
      <c r="W78" s="3" t="s">
        <v>54</v>
      </c>
      <c r="X78" s="3" t="s">
        <v>250</v>
      </c>
      <c r="Y78" s="3" t="s">
        <v>54</v>
      </c>
    </row>
    <row r="79" spans="1:25" x14ac:dyDescent="0.25">
      <c r="A79" s="3" t="s">
        <v>3</v>
      </c>
      <c r="B79" s="3" t="s">
        <v>14</v>
      </c>
      <c r="C79" s="3" t="s">
        <v>493</v>
      </c>
      <c r="D79" s="3" t="s">
        <v>494</v>
      </c>
      <c r="E79" s="3" t="s">
        <v>51</v>
      </c>
      <c r="F79" s="3" t="s">
        <v>52</v>
      </c>
      <c r="G79" s="3">
        <v>38</v>
      </c>
      <c r="H79" s="3" t="s">
        <v>53</v>
      </c>
      <c r="I79" s="3" t="s">
        <v>53</v>
      </c>
      <c r="J79" s="3" t="s">
        <v>321</v>
      </c>
      <c r="K79" s="3">
        <v>0</v>
      </c>
      <c r="L79" s="3"/>
      <c r="M79" s="3"/>
      <c r="N79" s="3"/>
      <c r="O79" s="3"/>
      <c r="P79" s="3">
        <v>1</v>
      </c>
      <c r="Q79" s="3">
        <v>0.6</v>
      </c>
      <c r="R79" s="3">
        <v>0</v>
      </c>
      <c r="S79" s="3">
        <v>1</v>
      </c>
      <c r="T79" s="3">
        <v>1</v>
      </c>
      <c r="U79" s="3">
        <v>1</v>
      </c>
      <c r="V79" s="3"/>
      <c r="W79" s="3" t="s">
        <v>54</v>
      </c>
      <c r="X79" s="3" t="s">
        <v>250</v>
      </c>
      <c r="Y79" s="3" t="s">
        <v>250</v>
      </c>
    </row>
    <row r="80" spans="1:25" x14ac:dyDescent="0.25">
      <c r="A80" s="3" t="s">
        <v>3</v>
      </c>
      <c r="B80" s="3" t="s">
        <v>14</v>
      </c>
      <c r="C80" s="3" t="s">
        <v>495</v>
      </c>
      <c r="D80" s="3" t="s">
        <v>496</v>
      </c>
      <c r="E80" s="3" t="s">
        <v>51</v>
      </c>
      <c r="F80" s="3" t="s">
        <v>52</v>
      </c>
      <c r="G80" s="3">
        <v>126</v>
      </c>
      <c r="H80" s="3" t="s">
        <v>53</v>
      </c>
      <c r="I80" s="3" t="s">
        <v>53</v>
      </c>
      <c r="J80" s="3" t="s">
        <v>321</v>
      </c>
      <c r="K80" s="3">
        <v>0</v>
      </c>
      <c r="L80" s="3">
        <v>6</v>
      </c>
      <c r="M80" s="3"/>
      <c r="N80" s="3"/>
      <c r="O80" s="3"/>
      <c r="P80" s="3">
        <v>1</v>
      </c>
      <c r="Q80" s="3">
        <v>0.7062600321027287</v>
      </c>
      <c r="R80" s="3">
        <v>0.6420545746388443</v>
      </c>
      <c r="S80" s="3">
        <v>0.96308186195826651</v>
      </c>
      <c r="T80" s="3">
        <v>0.8025682182985554</v>
      </c>
      <c r="U80" s="3">
        <v>1</v>
      </c>
      <c r="V80" s="3"/>
      <c r="W80" s="3" t="s">
        <v>250</v>
      </c>
      <c r="X80" s="3" t="s">
        <v>250</v>
      </c>
      <c r="Y80" s="3" t="s">
        <v>250</v>
      </c>
    </row>
    <row r="81" spans="1:25" x14ac:dyDescent="0.25">
      <c r="A81" s="3" t="s">
        <v>0</v>
      </c>
      <c r="B81" s="3" t="s">
        <v>5</v>
      </c>
      <c r="C81" s="3" t="s">
        <v>535</v>
      </c>
      <c r="D81" s="3" t="s">
        <v>536</v>
      </c>
      <c r="E81" s="3" t="s">
        <v>162</v>
      </c>
      <c r="F81" s="3" t="s">
        <v>1968</v>
      </c>
      <c r="G81" s="3">
        <v>136</v>
      </c>
      <c r="H81" s="3" t="s">
        <v>53</v>
      </c>
      <c r="I81" s="3" t="s">
        <v>53</v>
      </c>
      <c r="J81" s="3" t="s">
        <v>321</v>
      </c>
      <c r="K81" s="3">
        <v>0</v>
      </c>
      <c r="L81" s="3"/>
      <c r="M81" s="3"/>
      <c r="N81" s="3"/>
      <c r="O81" s="3"/>
      <c r="P81" s="3">
        <v>1</v>
      </c>
      <c r="Q81" s="3">
        <v>1</v>
      </c>
      <c r="R81" s="3">
        <v>0</v>
      </c>
      <c r="S81" s="3">
        <v>0.24752475247524752</v>
      </c>
      <c r="T81" s="3">
        <v>0</v>
      </c>
      <c r="U81" s="3">
        <v>1</v>
      </c>
      <c r="V81" s="3"/>
      <c r="W81" s="3" t="s">
        <v>54</v>
      </c>
      <c r="X81" s="3" t="s">
        <v>250</v>
      </c>
      <c r="Y81" s="3" t="s">
        <v>54</v>
      </c>
    </row>
    <row r="82" spans="1:25" x14ac:dyDescent="0.25">
      <c r="A82" s="3" t="s">
        <v>0</v>
      </c>
      <c r="B82" s="3" t="s">
        <v>5</v>
      </c>
      <c r="C82" s="3" t="s">
        <v>537</v>
      </c>
      <c r="D82" s="3" t="s">
        <v>538</v>
      </c>
      <c r="E82" s="3" t="s">
        <v>162</v>
      </c>
      <c r="F82" s="3" t="s">
        <v>1968</v>
      </c>
      <c r="G82" s="3">
        <v>191</v>
      </c>
      <c r="H82" s="3" t="s">
        <v>53</v>
      </c>
      <c r="I82" s="3" t="s">
        <v>57</v>
      </c>
      <c r="J82" s="3" t="s">
        <v>321</v>
      </c>
      <c r="K82" s="3">
        <v>0</v>
      </c>
      <c r="L82" s="3"/>
      <c r="M82" s="3"/>
      <c r="N82" s="3"/>
      <c r="O82" s="3"/>
      <c r="P82" s="3">
        <v>1</v>
      </c>
      <c r="Q82" s="3">
        <v>1</v>
      </c>
      <c r="R82" s="3">
        <v>0</v>
      </c>
      <c r="S82" s="3">
        <v>0.78534031413612571</v>
      </c>
      <c r="T82" s="3">
        <v>0</v>
      </c>
      <c r="U82" s="3">
        <v>0</v>
      </c>
      <c r="V82" s="3"/>
      <c r="W82" s="3" t="s">
        <v>54</v>
      </c>
      <c r="X82" s="3" t="s">
        <v>250</v>
      </c>
      <c r="Y82" s="3" t="s">
        <v>54</v>
      </c>
    </row>
    <row r="83" spans="1:25" x14ac:dyDescent="0.25">
      <c r="A83" s="3" t="s">
        <v>0</v>
      </c>
      <c r="B83" s="3" t="s">
        <v>4</v>
      </c>
      <c r="C83" s="3" t="s">
        <v>218</v>
      </c>
      <c r="D83" s="3" t="s">
        <v>219</v>
      </c>
      <c r="E83" s="3" t="s">
        <v>51</v>
      </c>
      <c r="F83" s="3" t="s">
        <v>78</v>
      </c>
      <c r="G83" s="3">
        <v>14</v>
      </c>
      <c r="H83" s="3" t="s">
        <v>53</v>
      </c>
      <c r="I83" s="3" t="s">
        <v>53</v>
      </c>
      <c r="J83" s="3" t="s">
        <v>321</v>
      </c>
      <c r="K83" s="3">
        <v>0</v>
      </c>
      <c r="L83" s="3"/>
      <c r="M83" s="3"/>
      <c r="N83" s="3"/>
      <c r="O83" s="3"/>
      <c r="P83" s="3">
        <v>1</v>
      </c>
      <c r="Q83" s="3">
        <v>1</v>
      </c>
      <c r="R83" s="3">
        <v>1</v>
      </c>
      <c r="S83" s="3">
        <v>1</v>
      </c>
      <c r="T83" s="3">
        <v>1</v>
      </c>
      <c r="U83" s="3">
        <v>0</v>
      </c>
      <c r="V83" s="3"/>
      <c r="W83" s="3" t="s">
        <v>54</v>
      </c>
      <c r="X83" s="3" t="s">
        <v>250</v>
      </c>
      <c r="Y83" s="3" t="s">
        <v>250</v>
      </c>
    </row>
    <row r="84" spans="1:25" x14ac:dyDescent="0.25">
      <c r="A84" s="3" t="s">
        <v>0</v>
      </c>
      <c r="B84" s="3" t="s">
        <v>8</v>
      </c>
      <c r="C84" s="3" t="s">
        <v>79</v>
      </c>
      <c r="D84" s="3" t="s">
        <v>80</v>
      </c>
      <c r="E84" s="3" t="s">
        <v>51</v>
      </c>
      <c r="F84" s="3" t="s">
        <v>85</v>
      </c>
      <c r="G84" s="3">
        <v>50</v>
      </c>
      <c r="H84" s="3" t="s">
        <v>53</v>
      </c>
      <c r="I84" s="3" t="s">
        <v>57</v>
      </c>
      <c r="J84" s="3" t="s">
        <v>321</v>
      </c>
      <c r="K84" s="3"/>
      <c r="L84" s="3">
        <v>5</v>
      </c>
      <c r="M84" s="3"/>
      <c r="N84" s="3"/>
      <c r="O84" s="3"/>
      <c r="P84" s="3">
        <v>1</v>
      </c>
      <c r="Q84" s="3">
        <v>1</v>
      </c>
      <c r="R84" s="3">
        <v>0.5161290322580645</v>
      </c>
      <c r="S84" s="3">
        <v>0.967741935483871</v>
      </c>
      <c r="T84" s="3">
        <v>1</v>
      </c>
      <c r="U84" s="3">
        <v>0.92</v>
      </c>
      <c r="V84" s="3"/>
      <c r="W84" s="3" t="s">
        <v>54</v>
      </c>
      <c r="X84" s="3" t="s">
        <v>54</v>
      </c>
      <c r="Y84" s="3" t="s">
        <v>54</v>
      </c>
    </row>
    <row r="85" spans="1:25" x14ac:dyDescent="0.25">
      <c r="A85" s="3" t="s">
        <v>0</v>
      </c>
      <c r="B85" s="3" t="s">
        <v>4</v>
      </c>
      <c r="C85" s="3" t="s">
        <v>216</v>
      </c>
      <c r="D85" s="3" t="s">
        <v>217</v>
      </c>
      <c r="E85" s="3" t="s">
        <v>51</v>
      </c>
      <c r="F85" s="3" t="s">
        <v>78</v>
      </c>
      <c r="G85" s="3">
        <v>21</v>
      </c>
      <c r="H85" s="3" t="s">
        <v>53</v>
      </c>
      <c r="I85" s="3" t="s">
        <v>53</v>
      </c>
      <c r="J85" s="3" t="s">
        <v>321</v>
      </c>
      <c r="K85" s="3">
        <v>0</v>
      </c>
      <c r="L85" s="3"/>
      <c r="M85" s="3"/>
      <c r="N85" s="3"/>
      <c r="O85" s="3"/>
      <c r="P85" s="3">
        <v>1</v>
      </c>
      <c r="Q85" s="3">
        <v>1</v>
      </c>
      <c r="R85" s="3">
        <v>0.970873786407767</v>
      </c>
      <c r="S85" s="3">
        <v>1</v>
      </c>
      <c r="T85" s="3">
        <v>1</v>
      </c>
      <c r="U85" s="3">
        <v>0</v>
      </c>
      <c r="V85" s="3"/>
      <c r="W85" s="3" t="s">
        <v>54</v>
      </c>
      <c r="X85" s="3" t="s">
        <v>250</v>
      </c>
      <c r="Y85" s="3" t="s">
        <v>54</v>
      </c>
    </row>
    <row r="86" spans="1:25" x14ac:dyDescent="0.25">
      <c r="A86" s="3" t="s">
        <v>0</v>
      </c>
      <c r="B86" s="3" t="s">
        <v>9</v>
      </c>
      <c r="C86" s="3" t="s">
        <v>90</v>
      </c>
      <c r="D86" s="3" t="s">
        <v>91</v>
      </c>
      <c r="E86" s="3" t="s">
        <v>51</v>
      </c>
      <c r="F86" s="3" t="s">
        <v>52</v>
      </c>
      <c r="G86" s="3">
        <v>221</v>
      </c>
      <c r="H86" s="3" t="s">
        <v>53</v>
      </c>
      <c r="I86" s="3" t="s">
        <v>53</v>
      </c>
      <c r="J86" s="3" t="s">
        <v>321</v>
      </c>
      <c r="K86" s="3">
        <v>0</v>
      </c>
      <c r="L86" s="3">
        <v>5</v>
      </c>
      <c r="M86" s="3"/>
      <c r="N86" s="3"/>
      <c r="O86" s="3"/>
      <c r="P86" s="3">
        <v>1</v>
      </c>
      <c r="Q86" s="3">
        <v>1</v>
      </c>
      <c r="R86" s="3">
        <v>0.76487252124645888</v>
      </c>
      <c r="S86" s="3">
        <v>1</v>
      </c>
      <c r="T86" s="3">
        <v>1</v>
      </c>
      <c r="U86" s="3">
        <v>0</v>
      </c>
      <c r="V86" s="3"/>
      <c r="W86" s="3" t="s">
        <v>54</v>
      </c>
      <c r="X86" s="3" t="s">
        <v>250</v>
      </c>
      <c r="Y86" s="3" t="s">
        <v>54</v>
      </c>
    </row>
    <row r="87" spans="1:25" x14ac:dyDescent="0.25">
      <c r="A87" s="3" t="s">
        <v>0</v>
      </c>
      <c r="B87" s="3" t="s">
        <v>7</v>
      </c>
      <c r="C87" s="3" t="s">
        <v>96</v>
      </c>
      <c r="D87" s="3" t="s">
        <v>97</v>
      </c>
      <c r="E87" s="3" t="s">
        <v>51</v>
      </c>
      <c r="F87" s="3" t="s">
        <v>85</v>
      </c>
      <c r="G87" s="3">
        <v>12</v>
      </c>
      <c r="H87" s="3" t="s">
        <v>53</v>
      </c>
      <c r="I87" s="3" t="s">
        <v>53</v>
      </c>
      <c r="J87" s="3" t="s">
        <v>321</v>
      </c>
      <c r="K87" s="3">
        <v>2</v>
      </c>
      <c r="L87" s="3"/>
      <c r="M87" s="3">
        <v>10</v>
      </c>
      <c r="N87" s="3"/>
      <c r="O87" s="3"/>
      <c r="P87" s="3">
        <v>1</v>
      </c>
      <c r="Q87" s="3">
        <v>1</v>
      </c>
      <c r="R87" s="3">
        <v>0</v>
      </c>
      <c r="S87" s="3">
        <v>0</v>
      </c>
      <c r="T87" s="3">
        <v>1</v>
      </c>
      <c r="U87" s="3">
        <v>0</v>
      </c>
      <c r="V87" s="3"/>
      <c r="W87" s="3" t="s">
        <v>54</v>
      </c>
      <c r="X87" s="3" t="s">
        <v>250</v>
      </c>
      <c r="Y87" s="3" t="s">
        <v>54</v>
      </c>
    </row>
    <row r="88" spans="1:25" x14ac:dyDescent="0.25">
      <c r="A88" s="3" t="s">
        <v>0</v>
      </c>
      <c r="B88" s="3" t="s">
        <v>7</v>
      </c>
      <c r="C88" s="3" t="s">
        <v>86</v>
      </c>
      <c r="D88" s="3" t="s">
        <v>87</v>
      </c>
      <c r="E88" s="3" t="s">
        <v>51</v>
      </c>
      <c r="F88" s="3" t="s">
        <v>52</v>
      </c>
      <c r="G88" s="3">
        <v>652</v>
      </c>
      <c r="H88" s="3" t="s">
        <v>53</v>
      </c>
      <c r="I88" s="3" t="s">
        <v>57</v>
      </c>
      <c r="J88" s="3" t="s">
        <v>321</v>
      </c>
      <c r="K88" s="3">
        <v>20</v>
      </c>
      <c r="L88" s="3">
        <v>20</v>
      </c>
      <c r="M88" s="3"/>
      <c r="N88" s="3"/>
      <c r="O88" s="3"/>
      <c r="P88" s="3">
        <v>1</v>
      </c>
      <c r="Q88" s="3">
        <v>0.81491344873501992</v>
      </c>
      <c r="R88" s="3">
        <v>0.59121171770972036</v>
      </c>
      <c r="S88" s="3">
        <v>0.29294274300932088</v>
      </c>
      <c r="T88" s="3">
        <v>0.90545938748335553</v>
      </c>
      <c r="U88" s="3">
        <v>0.83009708737864074</v>
      </c>
      <c r="V88" s="3"/>
      <c r="W88" s="3" t="s">
        <v>54</v>
      </c>
      <c r="X88" s="3" t="s">
        <v>54</v>
      </c>
      <c r="Y88" s="3" t="s">
        <v>54</v>
      </c>
    </row>
    <row r="89" spans="1:25" x14ac:dyDescent="0.25">
      <c r="A89" s="3" t="s">
        <v>0</v>
      </c>
      <c r="B89" s="3" t="s">
        <v>8</v>
      </c>
      <c r="C89" s="3" t="s">
        <v>74</v>
      </c>
      <c r="D89" s="3" t="s">
        <v>75</v>
      </c>
      <c r="E89" s="3" t="s">
        <v>51</v>
      </c>
      <c r="F89" s="3" t="s">
        <v>52</v>
      </c>
      <c r="G89" s="3">
        <v>207</v>
      </c>
      <c r="H89" s="3" t="s">
        <v>53</v>
      </c>
      <c r="I89" s="3" t="s">
        <v>53</v>
      </c>
      <c r="J89" s="3" t="s">
        <v>321</v>
      </c>
      <c r="K89" s="3">
        <v>0</v>
      </c>
      <c r="L89" s="3">
        <v>5</v>
      </c>
      <c r="M89" s="3"/>
      <c r="N89" s="3"/>
      <c r="O89" s="3"/>
      <c r="P89" s="3">
        <v>1</v>
      </c>
      <c r="Q89" s="3">
        <v>0.89600000000000002</v>
      </c>
      <c r="R89" s="3">
        <v>0.44800000000000001</v>
      </c>
      <c r="S89" s="3">
        <v>1</v>
      </c>
      <c r="T89" s="3">
        <v>1</v>
      </c>
      <c r="U89" s="3">
        <v>0</v>
      </c>
      <c r="V89" s="3"/>
      <c r="W89" s="3" t="s">
        <v>54</v>
      </c>
      <c r="X89" s="3" t="s">
        <v>250</v>
      </c>
      <c r="Y89" s="3" t="s">
        <v>250</v>
      </c>
    </row>
    <row r="90" spans="1:25" x14ac:dyDescent="0.25">
      <c r="A90" s="3" t="s">
        <v>0</v>
      </c>
      <c r="B90" s="3" t="s">
        <v>9</v>
      </c>
      <c r="C90" s="3" t="s">
        <v>88</v>
      </c>
      <c r="D90" s="3" t="s">
        <v>89</v>
      </c>
      <c r="E90" s="3" t="s">
        <v>51</v>
      </c>
      <c r="F90" s="3" t="s">
        <v>78</v>
      </c>
      <c r="G90" s="3">
        <v>372</v>
      </c>
      <c r="H90" s="3" t="s">
        <v>53</v>
      </c>
      <c r="I90" s="3" t="s">
        <v>53</v>
      </c>
      <c r="J90" s="3" t="s">
        <v>321</v>
      </c>
      <c r="K90" s="3">
        <v>0</v>
      </c>
      <c r="L90" s="3">
        <v>5</v>
      </c>
      <c r="M90" s="3"/>
      <c r="N90" s="3"/>
      <c r="O90" s="3"/>
      <c r="P90" s="3"/>
      <c r="Q90" s="3"/>
      <c r="R90" s="3"/>
      <c r="S90" s="3"/>
      <c r="T90" s="3"/>
      <c r="U90" s="3"/>
      <c r="V90" s="3"/>
      <c r="W90" s="3" t="s">
        <v>54</v>
      </c>
      <c r="X90" s="3" t="s">
        <v>54</v>
      </c>
      <c r="Y90" s="3" t="s">
        <v>54</v>
      </c>
    </row>
    <row r="91" spans="1:25" x14ac:dyDescent="0.25">
      <c r="A91" s="3" t="s">
        <v>0</v>
      </c>
      <c r="B91" s="3" t="s">
        <v>7</v>
      </c>
      <c r="C91" s="3" t="s">
        <v>83</v>
      </c>
      <c r="D91" s="3" t="s">
        <v>84</v>
      </c>
      <c r="E91" s="3" t="s">
        <v>51</v>
      </c>
      <c r="F91" s="3" t="s">
        <v>78</v>
      </c>
      <c r="G91" s="3">
        <v>157</v>
      </c>
      <c r="H91" s="3" t="s">
        <v>53</v>
      </c>
      <c r="I91" s="3" t="s">
        <v>53</v>
      </c>
      <c r="J91" s="3" t="s">
        <v>321</v>
      </c>
      <c r="K91" s="3">
        <v>0</v>
      </c>
      <c r="L91" s="3">
        <v>5</v>
      </c>
      <c r="M91" s="3"/>
      <c r="N91" s="3"/>
      <c r="O91" s="3"/>
      <c r="P91" s="3">
        <v>1</v>
      </c>
      <c r="Q91" s="3">
        <v>1</v>
      </c>
      <c r="R91" s="3">
        <v>0.59060402684563762</v>
      </c>
      <c r="S91" s="3">
        <v>1</v>
      </c>
      <c r="T91" s="3">
        <v>1</v>
      </c>
      <c r="U91" s="3">
        <v>0.89261744966442957</v>
      </c>
      <c r="V91" s="3"/>
      <c r="W91" s="3" t="s">
        <v>54</v>
      </c>
      <c r="X91" s="3" t="s">
        <v>54</v>
      </c>
      <c r="Y91" s="3" t="s">
        <v>54</v>
      </c>
    </row>
    <row r="92" spans="1:25" x14ac:dyDescent="0.25">
      <c r="A92" s="3" t="s">
        <v>0</v>
      </c>
      <c r="B92" s="3" t="s">
        <v>8</v>
      </c>
      <c r="C92" s="3" t="s">
        <v>94</v>
      </c>
      <c r="D92" s="3" t="s">
        <v>95</v>
      </c>
      <c r="E92" s="3" t="s">
        <v>51</v>
      </c>
      <c r="F92" s="3" t="s">
        <v>52</v>
      </c>
      <c r="G92" s="3">
        <v>188</v>
      </c>
      <c r="H92" s="3" t="s">
        <v>53</v>
      </c>
      <c r="I92" s="3" t="s">
        <v>53</v>
      </c>
      <c r="J92" s="3" t="s">
        <v>321</v>
      </c>
      <c r="K92" s="3">
        <v>0</v>
      </c>
      <c r="L92" s="3">
        <v>5</v>
      </c>
      <c r="M92" s="3"/>
      <c r="N92" s="3"/>
      <c r="O92" s="3"/>
      <c r="P92" s="3">
        <v>1</v>
      </c>
      <c r="Q92" s="3">
        <v>0.55172413793103448</v>
      </c>
      <c r="R92" s="3">
        <v>0.55172413793103448</v>
      </c>
      <c r="S92" s="3">
        <v>0.22988505747126436</v>
      </c>
      <c r="T92" s="3">
        <v>0.91954022988505746</v>
      </c>
      <c r="U92" s="3">
        <v>1</v>
      </c>
      <c r="V92" s="3"/>
      <c r="W92" s="3" t="s">
        <v>54</v>
      </c>
      <c r="X92" s="3" t="s">
        <v>54</v>
      </c>
      <c r="Y92" s="3" t="s">
        <v>54</v>
      </c>
    </row>
    <row r="93" spans="1:25" x14ac:dyDescent="0.25">
      <c r="A93" s="3" t="s">
        <v>0</v>
      </c>
      <c r="B93" s="3" t="s">
        <v>8</v>
      </c>
      <c r="C93" s="3" t="s">
        <v>76</v>
      </c>
      <c r="D93" s="3" t="s">
        <v>77</v>
      </c>
      <c r="E93" s="3" t="s">
        <v>51</v>
      </c>
      <c r="F93" s="3" t="s">
        <v>52</v>
      </c>
      <c r="G93" s="3">
        <v>29</v>
      </c>
      <c r="H93" s="3" t="s">
        <v>53</v>
      </c>
      <c r="I93" s="3" t="s">
        <v>57</v>
      </c>
      <c r="J93" s="3" t="s">
        <v>321</v>
      </c>
      <c r="K93" s="3">
        <v>0</v>
      </c>
      <c r="L93" s="3">
        <v>5</v>
      </c>
      <c r="M93" s="3"/>
      <c r="N93" s="3"/>
      <c r="O93" s="3"/>
      <c r="P93" s="3">
        <v>1</v>
      </c>
      <c r="Q93" s="3">
        <v>0.37209302325581395</v>
      </c>
      <c r="R93" s="3">
        <v>0</v>
      </c>
      <c r="S93" s="3">
        <v>0</v>
      </c>
      <c r="T93" s="3">
        <v>1</v>
      </c>
      <c r="U93" s="3">
        <v>0.9464285714285714</v>
      </c>
      <c r="V93" s="3"/>
      <c r="W93" s="3" t="s">
        <v>250</v>
      </c>
      <c r="X93" s="3" t="s">
        <v>250</v>
      </c>
      <c r="Y93" s="3" t="s">
        <v>250</v>
      </c>
    </row>
    <row r="94" spans="1:25" x14ac:dyDescent="0.25">
      <c r="A94" s="3" t="s">
        <v>0</v>
      </c>
      <c r="B94" s="3" t="s">
        <v>8</v>
      </c>
      <c r="C94" s="3" t="s">
        <v>81</v>
      </c>
      <c r="D94" s="3" t="s">
        <v>82</v>
      </c>
      <c r="E94" s="3" t="s">
        <v>51</v>
      </c>
      <c r="F94" s="3" t="s">
        <v>78</v>
      </c>
      <c r="G94" s="3">
        <v>45</v>
      </c>
      <c r="H94" s="3" t="s">
        <v>53</v>
      </c>
      <c r="I94" s="3" t="s">
        <v>53</v>
      </c>
      <c r="J94" s="3" t="s">
        <v>321</v>
      </c>
      <c r="K94" s="3">
        <v>0</v>
      </c>
      <c r="L94" s="3"/>
      <c r="M94" s="3">
        <v>5</v>
      </c>
      <c r="N94" s="3"/>
      <c r="O94" s="3"/>
      <c r="P94" s="3">
        <v>1</v>
      </c>
      <c r="Q94" s="3">
        <v>1</v>
      </c>
      <c r="R94" s="3">
        <v>1</v>
      </c>
      <c r="S94" s="3">
        <v>1</v>
      </c>
      <c r="T94" s="3">
        <v>1</v>
      </c>
      <c r="U94" s="3">
        <v>0.9358974358974359</v>
      </c>
      <c r="V94" s="3"/>
      <c r="W94" s="3" t="s">
        <v>54</v>
      </c>
      <c r="X94" s="3" t="s">
        <v>54</v>
      </c>
      <c r="Y94" s="3" t="s">
        <v>54</v>
      </c>
    </row>
    <row r="95" spans="1:25" x14ac:dyDescent="0.25">
      <c r="A95" s="3" t="s">
        <v>3</v>
      </c>
      <c r="B95" s="3" t="s">
        <v>15</v>
      </c>
      <c r="C95" s="3" t="s">
        <v>181</v>
      </c>
      <c r="D95" s="3" t="s">
        <v>182</v>
      </c>
      <c r="E95" s="3" t="s">
        <v>51</v>
      </c>
      <c r="F95" s="3" t="s">
        <v>52</v>
      </c>
      <c r="G95" s="3">
        <v>31</v>
      </c>
      <c r="H95" s="3" t="s">
        <v>53</v>
      </c>
      <c r="I95" s="3" t="s">
        <v>53</v>
      </c>
      <c r="J95" s="3" t="s">
        <v>321</v>
      </c>
      <c r="K95" s="3">
        <v>0</v>
      </c>
      <c r="L95" s="3"/>
      <c r="M95" s="3"/>
      <c r="N95" s="3"/>
      <c r="O95" s="3"/>
      <c r="P95" s="3">
        <v>1</v>
      </c>
      <c r="Q95" s="3">
        <v>1</v>
      </c>
      <c r="R95" s="3">
        <v>1</v>
      </c>
      <c r="S95" s="3">
        <v>1</v>
      </c>
      <c r="T95" s="3">
        <v>0</v>
      </c>
      <c r="U95" s="3">
        <v>0</v>
      </c>
      <c r="V95" s="3"/>
      <c r="W95" s="3" t="s">
        <v>54</v>
      </c>
      <c r="X95" s="3" t="s">
        <v>250</v>
      </c>
      <c r="Y95" s="3" t="s">
        <v>54</v>
      </c>
    </row>
    <row r="96" spans="1:25" x14ac:dyDescent="0.25">
      <c r="A96" s="3" t="s">
        <v>3</v>
      </c>
      <c r="B96" s="3" t="s">
        <v>16</v>
      </c>
      <c r="C96" s="3" t="s">
        <v>183</v>
      </c>
      <c r="D96" s="3" t="s">
        <v>184</v>
      </c>
      <c r="E96" s="3" t="s">
        <v>51</v>
      </c>
      <c r="F96" s="3" t="s">
        <v>52</v>
      </c>
      <c r="G96" s="3">
        <v>31</v>
      </c>
      <c r="H96" s="3" t="s">
        <v>53</v>
      </c>
      <c r="I96" s="3" t="s">
        <v>53</v>
      </c>
      <c r="J96" s="3" t="s">
        <v>321</v>
      </c>
      <c r="K96" s="3">
        <v>0</v>
      </c>
      <c r="L96" s="3"/>
      <c r="M96" s="3"/>
      <c r="N96" s="3"/>
      <c r="O96" s="3"/>
      <c r="P96" s="3">
        <v>1</v>
      </c>
      <c r="Q96" s="3">
        <v>1</v>
      </c>
      <c r="R96" s="3">
        <v>0.43715846994535518</v>
      </c>
      <c r="S96" s="3">
        <v>1</v>
      </c>
      <c r="T96" s="3">
        <v>0</v>
      </c>
      <c r="U96" s="3">
        <v>0</v>
      </c>
      <c r="V96" s="3"/>
      <c r="W96" s="3" t="s">
        <v>54</v>
      </c>
      <c r="X96" s="3" t="s">
        <v>250</v>
      </c>
      <c r="Y96" s="3" t="s">
        <v>250</v>
      </c>
    </row>
    <row r="97" spans="1:25" x14ac:dyDescent="0.25">
      <c r="A97" s="3" t="s">
        <v>0</v>
      </c>
      <c r="B97" s="3" t="s">
        <v>11</v>
      </c>
      <c r="C97" s="3" t="s">
        <v>1194</v>
      </c>
      <c r="D97" s="3" t="s">
        <v>1195</v>
      </c>
      <c r="E97" s="3" t="s">
        <v>51</v>
      </c>
      <c r="F97" s="3" t="s">
        <v>78</v>
      </c>
      <c r="G97" s="3">
        <v>40</v>
      </c>
      <c r="H97" s="3" t="s">
        <v>53</v>
      </c>
      <c r="I97" s="3" t="s">
        <v>57</v>
      </c>
      <c r="J97" s="3" t="s">
        <v>321</v>
      </c>
      <c r="K97" s="3">
        <v>0</v>
      </c>
      <c r="L97" s="3"/>
      <c r="M97" s="3"/>
      <c r="N97" s="3"/>
      <c r="O97" s="3"/>
      <c r="P97" s="3">
        <v>1</v>
      </c>
      <c r="Q97" s="3">
        <v>1</v>
      </c>
      <c r="R97" s="3">
        <v>1</v>
      </c>
      <c r="S97" s="3">
        <v>1</v>
      </c>
      <c r="T97" s="3">
        <v>0</v>
      </c>
      <c r="U97" s="3">
        <v>0</v>
      </c>
      <c r="V97" s="3"/>
      <c r="W97" s="3" t="s">
        <v>54</v>
      </c>
      <c r="X97" s="3" t="s">
        <v>250</v>
      </c>
      <c r="Y97" s="3" t="s">
        <v>54</v>
      </c>
    </row>
    <row r="98" spans="1:25" x14ac:dyDescent="0.25">
      <c r="A98" s="3" t="s">
        <v>0</v>
      </c>
      <c r="B98" s="3" t="s">
        <v>7</v>
      </c>
      <c r="C98" s="3" t="s">
        <v>63</v>
      </c>
      <c r="D98" s="3" t="s">
        <v>64</v>
      </c>
      <c r="E98" s="3" t="s">
        <v>51</v>
      </c>
      <c r="F98" s="3" t="s">
        <v>52</v>
      </c>
      <c r="G98" s="3">
        <v>43</v>
      </c>
      <c r="H98" s="3" t="s">
        <v>53</v>
      </c>
      <c r="I98" s="3" t="s">
        <v>53</v>
      </c>
      <c r="J98" s="3" t="s">
        <v>321</v>
      </c>
      <c r="K98" s="3">
        <v>0</v>
      </c>
      <c r="L98" s="3">
        <v>5</v>
      </c>
      <c r="M98" s="3"/>
      <c r="N98" s="3"/>
      <c r="O98" s="3"/>
      <c r="P98" s="3">
        <v>1</v>
      </c>
      <c r="Q98" s="3">
        <v>0.49792531120331951</v>
      </c>
      <c r="R98" s="3">
        <v>0.49792531120331951</v>
      </c>
      <c r="S98" s="3">
        <v>0.82987551867219922</v>
      </c>
      <c r="T98" s="3">
        <v>0.82987551867219922</v>
      </c>
      <c r="U98" s="3">
        <v>0</v>
      </c>
      <c r="V98" s="3"/>
      <c r="W98" s="3" t="s">
        <v>54</v>
      </c>
      <c r="X98" s="3" t="s">
        <v>250</v>
      </c>
      <c r="Y98" s="3" t="s">
        <v>250</v>
      </c>
    </row>
    <row r="99" spans="1:25" x14ac:dyDescent="0.25">
      <c r="A99" s="3" t="s">
        <v>3</v>
      </c>
      <c r="B99" s="3" t="s">
        <v>14</v>
      </c>
      <c r="C99" s="3" t="s">
        <v>489</v>
      </c>
      <c r="D99" s="3" t="s">
        <v>490</v>
      </c>
      <c r="E99" s="3" t="s">
        <v>51</v>
      </c>
      <c r="F99" s="3" t="s">
        <v>52</v>
      </c>
      <c r="G99" s="3">
        <v>70</v>
      </c>
      <c r="H99" s="3" t="s">
        <v>53</v>
      </c>
      <c r="I99" s="3" t="s">
        <v>53</v>
      </c>
      <c r="J99" s="3" t="s">
        <v>321</v>
      </c>
      <c r="K99" s="3">
        <v>1</v>
      </c>
      <c r="L99" s="3">
        <v>30</v>
      </c>
      <c r="M99" s="3"/>
      <c r="N99" s="3"/>
      <c r="O99" s="3"/>
      <c r="P99" s="3">
        <v>1</v>
      </c>
      <c r="Q99" s="3">
        <v>0.98445595854922274</v>
      </c>
      <c r="R99" s="3">
        <v>5.181347150259067E-2</v>
      </c>
      <c r="S99" s="3">
        <v>0.51813471502590669</v>
      </c>
      <c r="T99" s="3">
        <v>0.77720207253886009</v>
      </c>
      <c r="U99" s="3">
        <v>0</v>
      </c>
      <c r="V99" s="3"/>
      <c r="W99" s="3" t="s">
        <v>250</v>
      </c>
      <c r="X99" s="3" t="s">
        <v>250</v>
      </c>
      <c r="Y99" s="3" t="s">
        <v>250</v>
      </c>
    </row>
    <row r="100" spans="1:25" x14ac:dyDescent="0.25">
      <c r="A100" s="3" t="s">
        <v>0</v>
      </c>
      <c r="B100" s="3" t="s">
        <v>12</v>
      </c>
      <c r="C100" s="3" t="s">
        <v>449</v>
      </c>
      <c r="D100" s="3" t="s">
        <v>450</v>
      </c>
      <c r="E100" s="3" t="s">
        <v>51</v>
      </c>
      <c r="F100" s="3" t="s">
        <v>52</v>
      </c>
      <c r="G100" s="3">
        <v>12</v>
      </c>
      <c r="H100" s="3" t="s">
        <v>53</v>
      </c>
      <c r="I100" s="3" t="s">
        <v>53</v>
      </c>
      <c r="J100" s="3" t="s">
        <v>321</v>
      </c>
      <c r="K100" s="3">
        <v>0</v>
      </c>
      <c r="L100" s="3"/>
      <c r="M100" s="3"/>
      <c r="N100" s="3"/>
      <c r="O100" s="3"/>
      <c r="P100" s="3">
        <v>1</v>
      </c>
      <c r="Q100" s="3">
        <v>1</v>
      </c>
      <c r="R100" s="3">
        <v>1</v>
      </c>
      <c r="S100" s="3">
        <v>1</v>
      </c>
      <c r="T100" s="3">
        <v>1</v>
      </c>
      <c r="U100" s="3">
        <v>0</v>
      </c>
      <c r="V100" s="3"/>
      <c r="W100" s="3" t="s">
        <v>54</v>
      </c>
      <c r="X100" s="3" t="s">
        <v>250</v>
      </c>
      <c r="Y100" s="3" t="s">
        <v>54</v>
      </c>
    </row>
    <row r="101" spans="1:25" x14ac:dyDescent="0.25">
      <c r="A101" s="3" t="s">
        <v>0</v>
      </c>
      <c r="B101" s="3" t="s">
        <v>5</v>
      </c>
      <c r="C101" s="3" t="s">
        <v>441</v>
      </c>
      <c r="D101" s="3" t="s">
        <v>442</v>
      </c>
      <c r="E101" s="3" t="s">
        <v>162</v>
      </c>
      <c r="F101" s="3" t="s">
        <v>78</v>
      </c>
      <c r="G101" s="3">
        <v>90</v>
      </c>
      <c r="H101" s="3" t="s">
        <v>53</v>
      </c>
      <c r="I101" s="3" t="s">
        <v>53</v>
      </c>
      <c r="J101" s="3" t="s">
        <v>321</v>
      </c>
      <c r="K101" s="3">
        <v>0</v>
      </c>
      <c r="L101" s="3"/>
      <c r="M101" s="3"/>
      <c r="N101" s="3"/>
      <c r="O101" s="3"/>
      <c r="P101" s="3">
        <v>1</v>
      </c>
      <c r="Q101" s="3">
        <v>1</v>
      </c>
      <c r="R101" s="3">
        <v>0.4375</v>
      </c>
      <c r="S101" s="3">
        <v>0.3125</v>
      </c>
      <c r="T101" s="3">
        <v>0.625</v>
      </c>
      <c r="U101" s="3">
        <v>0.99090909090909096</v>
      </c>
      <c r="V101" s="3"/>
      <c r="W101" s="3" t="s">
        <v>54</v>
      </c>
      <c r="X101" s="3" t="s">
        <v>250</v>
      </c>
      <c r="Y101" s="3" t="s">
        <v>54</v>
      </c>
    </row>
    <row r="102" spans="1:25" x14ac:dyDescent="0.25">
      <c r="A102" s="3" t="s">
        <v>0</v>
      </c>
      <c r="B102" s="3" t="s">
        <v>4</v>
      </c>
      <c r="C102" s="3" t="s">
        <v>100</v>
      </c>
      <c r="D102" s="3" t="s">
        <v>101</v>
      </c>
      <c r="E102" s="3" t="s">
        <v>51</v>
      </c>
      <c r="F102" s="3" t="s">
        <v>52</v>
      </c>
      <c r="G102" s="3">
        <v>90</v>
      </c>
      <c r="H102" s="3" t="s">
        <v>53</v>
      </c>
      <c r="I102" s="3" t="s">
        <v>53</v>
      </c>
      <c r="J102" s="3" t="s">
        <v>321</v>
      </c>
      <c r="K102" s="3">
        <v>0</v>
      </c>
      <c r="L102" s="3"/>
      <c r="M102" s="3"/>
      <c r="N102" s="3"/>
      <c r="O102" s="3"/>
      <c r="P102" s="3">
        <v>1</v>
      </c>
      <c r="Q102" s="3">
        <v>0.76555023923444976</v>
      </c>
      <c r="R102" s="3">
        <v>0.76555023923444976</v>
      </c>
      <c r="S102" s="3">
        <v>0.4784688995215311</v>
      </c>
      <c r="T102" s="3">
        <v>0</v>
      </c>
      <c r="U102" s="3">
        <v>0.95402298850574707</v>
      </c>
      <c r="V102" s="3"/>
      <c r="W102" s="3" t="s">
        <v>54</v>
      </c>
      <c r="X102" s="3" t="s">
        <v>54</v>
      </c>
      <c r="Y102" s="3" t="s">
        <v>54</v>
      </c>
    </row>
    <row r="103" spans="1:25" x14ac:dyDescent="0.25">
      <c r="A103" s="3" t="s">
        <v>0</v>
      </c>
      <c r="B103" s="3" t="s">
        <v>7</v>
      </c>
      <c r="C103" s="3" t="s">
        <v>453</v>
      </c>
      <c r="D103" s="3" t="s">
        <v>454</v>
      </c>
      <c r="E103" s="3" t="s">
        <v>51</v>
      </c>
      <c r="F103" s="3" t="s">
        <v>52</v>
      </c>
      <c r="G103" s="3">
        <v>116</v>
      </c>
      <c r="H103" s="3" t="s">
        <v>53</v>
      </c>
      <c r="I103" s="3" t="s">
        <v>53</v>
      </c>
      <c r="J103" s="3" t="s">
        <v>321</v>
      </c>
      <c r="K103" s="3">
        <v>0</v>
      </c>
      <c r="L103" s="3"/>
      <c r="M103" s="3"/>
      <c r="N103" s="3"/>
      <c r="O103" s="3"/>
      <c r="P103" s="3">
        <v>1</v>
      </c>
      <c r="Q103" s="3">
        <v>0.8</v>
      </c>
      <c r="R103" s="3">
        <v>0.51200000000000001</v>
      </c>
      <c r="S103" s="3">
        <v>0.8</v>
      </c>
      <c r="T103" s="3">
        <v>1</v>
      </c>
      <c r="U103" s="3">
        <v>0</v>
      </c>
      <c r="V103" s="3"/>
      <c r="W103" s="3" t="s">
        <v>54</v>
      </c>
      <c r="X103" s="3" t="s">
        <v>54</v>
      </c>
      <c r="Y103" s="3" t="s">
        <v>54</v>
      </c>
    </row>
    <row r="104" spans="1:25" x14ac:dyDescent="0.25">
      <c r="A104" s="3" t="s">
        <v>0</v>
      </c>
      <c r="B104" s="3" t="s">
        <v>8</v>
      </c>
      <c r="C104" s="3" t="s">
        <v>473</v>
      </c>
      <c r="D104" s="3" t="s">
        <v>474</v>
      </c>
      <c r="E104" s="3" t="s">
        <v>51</v>
      </c>
      <c r="F104" s="3" t="s">
        <v>52</v>
      </c>
      <c r="G104" s="3">
        <v>24</v>
      </c>
      <c r="H104" s="3" t="s">
        <v>53</v>
      </c>
      <c r="I104" s="3" t="s">
        <v>53</v>
      </c>
      <c r="J104" s="3" t="s">
        <v>321</v>
      </c>
      <c r="K104" s="3">
        <v>0</v>
      </c>
      <c r="L104" s="3"/>
      <c r="M104" s="3"/>
      <c r="N104" s="3"/>
      <c r="O104" s="3"/>
      <c r="P104" s="3">
        <v>1</v>
      </c>
      <c r="Q104" s="3">
        <v>0.898876404494382</v>
      </c>
      <c r="R104" s="3">
        <v>0.6741573033707865</v>
      </c>
      <c r="S104" s="3">
        <v>1</v>
      </c>
      <c r="T104" s="3">
        <v>1</v>
      </c>
      <c r="U104" s="3">
        <v>0.86956521739130432</v>
      </c>
      <c r="V104" s="3"/>
      <c r="W104" s="3" t="s">
        <v>54</v>
      </c>
      <c r="X104" s="3" t="s">
        <v>54</v>
      </c>
      <c r="Y104" s="3" t="s">
        <v>54</v>
      </c>
    </row>
    <row r="105" spans="1:25" x14ac:dyDescent="0.25">
      <c r="A105" s="3" t="s">
        <v>0</v>
      </c>
      <c r="B105" s="3" t="s">
        <v>5</v>
      </c>
      <c r="C105" s="3" t="s">
        <v>212</v>
      </c>
      <c r="D105" s="3" t="s">
        <v>213</v>
      </c>
      <c r="E105" s="3" t="s">
        <v>51</v>
      </c>
      <c r="F105" s="3" t="s">
        <v>52</v>
      </c>
      <c r="G105" s="3">
        <v>91</v>
      </c>
      <c r="H105" s="3" t="s">
        <v>53</v>
      </c>
      <c r="I105" s="3" t="s">
        <v>53</v>
      </c>
      <c r="J105" s="3" t="s">
        <v>321</v>
      </c>
      <c r="K105" s="3">
        <v>0</v>
      </c>
      <c r="L105" s="3"/>
      <c r="M105" s="3"/>
      <c r="N105" s="3"/>
      <c r="O105" s="3"/>
      <c r="P105" s="3">
        <v>1</v>
      </c>
      <c r="Q105" s="3">
        <v>0.82111436950146632</v>
      </c>
      <c r="R105" s="3">
        <v>0.82111436950146632</v>
      </c>
      <c r="S105" s="3">
        <v>0.87976539589442815</v>
      </c>
      <c r="T105" s="3">
        <v>0.87976539589442815</v>
      </c>
      <c r="U105" s="3">
        <v>0</v>
      </c>
      <c r="V105" s="3"/>
      <c r="W105" s="3" t="s">
        <v>54</v>
      </c>
      <c r="X105" s="3" t="s">
        <v>250</v>
      </c>
      <c r="Y105" s="3" t="s">
        <v>250</v>
      </c>
    </row>
    <row r="106" spans="1:25" x14ac:dyDescent="0.25">
      <c r="A106" s="3" t="s">
        <v>0</v>
      </c>
      <c r="B106" s="3" t="s">
        <v>6</v>
      </c>
      <c r="C106" s="3" t="s">
        <v>230</v>
      </c>
      <c r="D106" s="3" t="s">
        <v>231</v>
      </c>
      <c r="E106" s="3" t="s">
        <v>51</v>
      </c>
      <c r="F106" s="3" t="s">
        <v>52</v>
      </c>
      <c r="G106" s="3">
        <v>143</v>
      </c>
      <c r="H106" s="3" t="s">
        <v>53</v>
      </c>
      <c r="I106" s="3" t="s">
        <v>57</v>
      </c>
      <c r="J106" s="3" t="s">
        <v>321</v>
      </c>
      <c r="K106" s="3">
        <v>1</v>
      </c>
      <c r="L106" s="3">
        <v>20</v>
      </c>
      <c r="M106" s="3"/>
      <c r="N106" s="3"/>
      <c r="O106" s="3"/>
      <c r="P106" s="3">
        <v>1</v>
      </c>
      <c r="Q106" s="3">
        <v>0.89368258859784289</v>
      </c>
      <c r="R106" s="3">
        <v>0.80123266563944529</v>
      </c>
      <c r="S106" s="3">
        <v>1</v>
      </c>
      <c r="T106" s="3">
        <v>1</v>
      </c>
      <c r="U106" s="3">
        <v>0</v>
      </c>
      <c r="V106" s="3"/>
      <c r="W106" s="3" t="s">
        <v>250</v>
      </c>
      <c r="X106" s="3" t="s">
        <v>250</v>
      </c>
      <c r="Y106" s="3" t="s">
        <v>250</v>
      </c>
    </row>
    <row r="107" spans="1:25" x14ac:dyDescent="0.25">
      <c r="A107" s="3" t="s">
        <v>0</v>
      </c>
      <c r="B107" s="3" t="s">
        <v>5</v>
      </c>
      <c r="C107" s="3" t="s">
        <v>210</v>
      </c>
      <c r="D107" s="3" t="s">
        <v>211</v>
      </c>
      <c r="E107" s="3" t="s">
        <v>51</v>
      </c>
      <c r="F107" s="3" t="s">
        <v>52</v>
      </c>
      <c r="G107" s="3">
        <v>143</v>
      </c>
      <c r="H107" s="3" t="s">
        <v>53</v>
      </c>
      <c r="I107" s="3" t="s">
        <v>53</v>
      </c>
      <c r="J107" s="3" t="s">
        <v>321</v>
      </c>
      <c r="K107" s="3">
        <v>0</v>
      </c>
      <c r="L107" s="3"/>
      <c r="M107" s="3"/>
      <c r="N107" s="3"/>
      <c r="O107" s="3"/>
      <c r="P107" s="3">
        <v>1</v>
      </c>
      <c r="Q107" s="3">
        <v>0.81300813008130079</v>
      </c>
      <c r="R107" s="3">
        <v>0.75880758807588078</v>
      </c>
      <c r="S107" s="3">
        <v>0.81300813008130079</v>
      </c>
      <c r="T107" s="3">
        <v>0.6775067750677507</v>
      </c>
      <c r="U107" s="3">
        <v>0</v>
      </c>
      <c r="V107" s="3"/>
      <c r="W107" s="3" t="s">
        <v>54</v>
      </c>
      <c r="X107" s="3" t="s">
        <v>54</v>
      </c>
      <c r="Y107" s="3" t="s">
        <v>54</v>
      </c>
    </row>
    <row r="108" spans="1:25" x14ac:dyDescent="0.25">
      <c r="A108" s="3" t="s">
        <v>0</v>
      </c>
      <c r="B108" s="3" t="s">
        <v>5</v>
      </c>
      <c r="C108" s="3" t="s">
        <v>214</v>
      </c>
      <c r="D108" s="3" t="s">
        <v>215</v>
      </c>
      <c r="E108" s="3" t="s">
        <v>51</v>
      </c>
      <c r="F108" s="3" t="s">
        <v>52</v>
      </c>
      <c r="G108" s="3">
        <v>44</v>
      </c>
      <c r="H108" s="3" t="s">
        <v>53</v>
      </c>
      <c r="I108" s="3" t="s">
        <v>57</v>
      </c>
      <c r="J108" s="3" t="s">
        <v>321</v>
      </c>
      <c r="K108" s="3">
        <v>0</v>
      </c>
      <c r="L108" s="3"/>
      <c r="M108" s="3"/>
      <c r="N108" s="3"/>
      <c r="O108" s="3"/>
      <c r="P108" s="3">
        <v>1</v>
      </c>
      <c r="Q108" s="3">
        <v>1</v>
      </c>
      <c r="R108" s="3">
        <v>1</v>
      </c>
      <c r="S108" s="3">
        <v>1</v>
      </c>
      <c r="T108" s="3">
        <v>1</v>
      </c>
      <c r="U108" s="3">
        <v>0</v>
      </c>
      <c r="V108" s="3"/>
      <c r="W108" s="3" t="s">
        <v>54</v>
      </c>
      <c r="X108" s="3" t="s">
        <v>54</v>
      </c>
      <c r="Y108" s="3" t="s">
        <v>54</v>
      </c>
    </row>
    <row r="109" spans="1:25" x14ac:dyDescent="0.25">
      <c r="A109" s="3" t="s">
        <v>0</v>
      </c>
      <c r="B109" s="3" t="s">
        <v>5</v>
      </c>
      <c r="C109" s="3" t="s">
        <v>220</v>
      </c>
      <c r="D109" s="3" t="s">
        <v>221</v>
      </c>
      <c r="E109" s="3" t="s">
        <v>51</v>
      </c>
      <c r="F109" s="3" t="s">
        <v>78</v>
      </c>
      <c r="G109" s="3">
        <v>99</v>
      </c>
      <c r="H109" s="3" t="s">
        <v>53</v>
      </c>
      <c r="I109" s="3" t="s">
        <v>57</v>
      </c>
      <c r="J109" s="3" t="s">
        <v>321</v>
      </c>
      <c r="K109" s="3">
        <v>0</v>
      </c>
      <c r="L109" s="3"/>
      <c r="M109" s="3"/>
      <c r="N109" s="3"/>
      <c r="O109" s="3"/>
      <c r="P109" s="3">
        <v>1</v>
      </c>
      <c r="Q109" s="3">
        <v>1</v>
      </c>
      <c r="R109" s="3">
        <v>0.94674556213017746</v>
      </c>
      <c r="S109" s="3">
        <v>0.78895463510848129</v>
      </c>
      <c r="T109" s="3">
        <v>1</v>
      </c>
      <c r="U109" s="3">
        <v>0</v>
      </c>
      <c r="V109" s="3"/>
      <c r="W109" s="3" t="s">
        <v>54</v>
      </c>
      <c r="X109" s="3" t="s">
        <v>250</v>
      </c>
      <c r="Y109" s="3" t="s">
        <v>250</v>
      </c>
    </row>
    <row r="110" spans="1:25" x14ac:dyDescent="0.25">
      <c r="A110" s="3" t="s">
        <v>0</v>
      </c>
      <c r="B110" s="3" t="s">
        <v>4</v>
      </c>
      <c r="C110" s="3" t="s">
        <v>533</v>
      </c>
      <c r="D110" s="3" t="s">
        <v>534</v>
      </c>
      <c r="E110" s="3" t="s">
        <v>51</v>
      </c>
      <c r="F110" s="3" t="s">
        <v>52</v>
      </c>
      <c r="G110" s="3">
        <v>54</v>
      </c>
      <c r="H110" s="3" t="s">
        <v>53</v>
      </c>
      <c r="I110" s="3" t="s">
        <v>53</v>
      </c>
      <c r="J110" s="3" t="s">
        <v>321</v>
      </c>
      <c r="K110" s="3">
        <v>0</v>
      </c>
      <c r="L110" s="3"/>
      <c r="M110" s="3"/>
      <c r="N110" s="3"/>
      <c r="O110" s="3"/>
      <c r="P110" s="3">
        <v>1</v>
      </c>
      <c r="Q110" s="3">
        <v>0.95522388059701491</v>
      </c>
      <c r="R110" s="3">
        <v>0.83582089552238803</v>
      </c>
      <c r="S110" s="3">
        <v>1</v>
      </c>
      <c r="T110" s="3">
        <v>0.59701492537313428</v>
      </c>
      <c r="U110" s="3">
        <v>0</v>
      </c>
      <c r="V110" s="3"/>
      <c r="W110" s="3" t="s">
        <v>54</v>
      </c>
      <c r="X110" s="3" t="s">
        <v>54</v>
      </c>
      <c r="Y110" s="3" t="s">
        <v>54</v>
      </c>
    </row>
    <row r="111" spans="1:25" x14ac:dyDescent="0.25">
      <c r="A111" s="3" t="s">
        <v>0</v>
      </c>
      <c r="B111" s="3" t="s">
        <v>4</v>
      </c>
      <c r="C111" s="3" t="s">
        <v>206</v>
      </c>
      <c r="D111" s="3" t="s">
        <v>207</v>
      </c>
      <c r="E111" s="3" t="s">
        <v>51</v>
      </c>
      <c r="F111" s="3" t="s">
        <v>52</v>
      </c>
      <c r="G111" s="3">
        <v>7</v>
      </c>
      <c r="H111" s="3" t="s">
        <v>53</v>
      </c>
      <c r="I111" s="3" t="s">
        <v>57</v>
      </c>
      <c r="J111" s="3" t="s">
        <v>321</v>
      </c>
      <c r="K111" s="3"/>
      <c r="L111" s="3"/>
      <c r="M111" s="3"/>
      <c r="N111" s="3"/>
      <c r="O111" s="3"/>
      <c r="P111" s="3">
        <v>1</v>
      </c>
      <c r="Q111" s="3">
        <v>1</v>
      </c>
      <c r="R111" s="3">
        <v>1</v>
      </c>
      <c r="S111" s="3">
        <v>1</v>
      </c>
      <c r="T111" s="3">
        <v>1</v>
      </c>
      <c r="U111" s="3">
        <v>0</v>
      </c>
      <c r="V111" s="3"/>
      <c r="W111" s="3" t="s">
        <v>54</v>
      </c>
      <c r="X111" s="3" t="s">
        <v>54</v>
      </c>
      <c r="Y111" s="3" t="s">
        <v>54</v>
      </c>
    </row>
    <row r="112" spans="1:25" x14ac:dyDescent="0.25">
      <c r="A112" s="3" t="s">
        <v>3</v>
      </c>
      <c r="B112" s="3" t="s">
        <v>14</v>
      </c>
      <c r="C112" s="3" t="s">
        <v>491</v>
      </c>
      <c r="D112" s="3" t="s">
        <v>492</v>
      </c>
      <c r="E112" s="3" t="s">
        <v>51</v>
      </c>
      <c r="F112" s="3" t="s">
        <v>52</v>
      </c>
      <c r="G112" s="3">
        <v>73</v>
      </c>
      <c r="H112" s="3" t="s">
        <v>53</v>
      </c>
      <c r="I112" s="3" t="s">
        <v>53</v>
      </c>
      <c r="J112" s="3" t="s">
        <v>321</v>
      </c>
      <c r="K112" s="3">
        <v>0</v>
      </c>
      <c r="L112" s="3"/>
      <c r="M112" s="3"/>
      <c r="N112" s="3"/>
      <c r="O112" s="3"/>
      <c r="P112" s="3">
        <v>1</v>
      </c>
      <c r="Q112" s="3">
        <v>0.54644808743169404</v>
      </c>
      <c r="R112" s="3">
        <v>0.54644808743169404</v>
      </c>
      <c r="S112" s="3">
        <v>0.54644808743169404</v>
      </c>
      <c r="T112" s="3">
        <v>0.54644808743169404</v>
      </c>
      <c r="U112" s="3">
        <v>0</v>
      </c>
      <c r="V112" s="3"/>
      <c r="W112" s="3" t="s">
        <v>54</v>
      </c>
      <c r="X112" s="3" t="s">
        <v>54</v>
      </c>
      <c r="Y112" s="3" t="s">
        <v>250</v>
      </c>
    </row>
    <row r="113" spans="1:25" x14ac:dyDescent="0.25">
      <c r="A113" s="3" t="s">
        <v>0</v>
      </c>
      <c r="B113" s="3" t="s">
        <v>5</v>
      </c>
      <c r="C113" s="3" t="s">
        <v>443</v>
      </c>
      <c r="D113" s="3" t="s">
        <v>444</v>
      </c>
      <c r="E113" s="3" t="s">
        <v>162</v>
      </c>
      <c r="F113" s="3" t="s">
        <v>52</v>
      </c>
      <c r="G113" s="3">
        <v>1344</v>
      </c>
      <c r="H113" s="3" t="s">
        <v>53</v>
      </c>
      <c r="I113" s="3" t="s">
        <v>53</v>
      </c>
      <c r="J113" s="3" t="s">
        <v>321</v>
      </c>
      <c r="K113" s="3">
        <v>0</v>
      </c>
      <c r="L113" s="3"/>
      <c r="M113" s="3"/>
      <c r="N113" s="3"/>
      <c r="O113" s="3"/>
      <c r="P113" s="3">
        <v>1</v>
      </c>
      <c r="Q113" s="3">
        <v>1</v>
      </c>
      <c r="R113" s="3">
        <v>1</v>
      </c>
      <c r="S113" s="3">
        <v>1</v>
      </c>
      <c r="T113" s="3">
        <v>0.65189048239895697</v>
      </c>
      <c r="U113" s="3">
        <v>0</v>
      </c>
      <c r="V113" s="3"/>
      <c r="W113" s="3" t="s">
        <v>54</v>
      </c>
      <c r="X113" s="3" t="s">
        <v>250</v>
      </c>
      <c r="Y113" s="3" t="s">
        <v>54</v>
      </c>
    </row>
    <row r="114" spans="1:25" x14ac:dyDescent="0.25">
      <c r="A114" s="3" t="s">
        <v>0</v>
      </c>
      <c r="B114" s="3" t="s">
        <v>13</v>
      </c>
      <c r="C114" s="3" t="s">
        <v>200</v>
      </c>
      <c r="D114" s="3" t="s">
        <v>201</v>
      </c>
      <c r="E114" s="3" t="s">
        <v>51</v>
      </c>
      <c r="F114" s="3" t="s">
        <v>52</v>
      </c>
      <c r="G114" s="3">
        <v>10</v>
      </c>
      <c r="H114" s="3" t="s">
        <v>53</v>
      </c>
      <c r="I114" s="3" t="s">
        <v>53</v>
      </c>
      <c r="J114" s="3" t="s">
        <v>321</v>
      </c>
      <c r="K114" s="3">
        <v>0</v>
      </c>
      <c r="L114" s="3"/>
      <c r="M114" s="3"/>
      <c r="N114" s="3"/>
      <c r="O114" s="3"/>
      <c r="P114" s="3">
        <v>1</v>
      </c>
      <c r="Q114" s="3">
        <v>1</v>
      </c>
      <c r="R114" s="3">
        <v>1</v>
      </c>
      <c r="S114" s="3">
        <v>1</v>
      </c>
      <c r="T114" s="3">
        <v>1</v>
      </c>
      <c r="U114" s="3">
        <v>0</v>
      </c>
      <c r="V114" s="3"/>
      <c r="W114" s="3" t="s">
        <v>54</v>
      </c>
      <c r="X114" s="3" t="s">
        <v>250</v>
      </c>
      <c r="Y114" s="3" t="s">
        <v>54</v>
      </c>
    </row>
    <row r="115" spans="1:25" x14ac:dyDescent="0.25">
      <c r="A115" s="3" t="s">
        <v>0</v>
      </c>
      <c r="B115" s="3" t="s">
        <v>13</v>
      </c>
      <c r="C115" s="3" t="s">
        <v>192</v>
      </c>
      <c r="D115" s="3" t="s">
        <v>193</v>
      </c>
      <c r="E115" s="3" t="s">
        <v>51</v>
      </c>
      <c r="F115" s="3" t="s">
        <v>78</v>
      </c>
      <c r="G115" s="3">
        <v>15</v>
      </c>
      <c r="H115" s="3" t="s">
        <v>53</v>
      </c>
      <c r="I115" s="3" t="s">
        <v>53</v>
      </c>
      <c r="J115" s="3" t="s">
        <v>321</v>
      </c>
      <c r="K115" s="3">
        <v>0</v>
      </c>
      <c r="L115" s="3"/>
      <c r="M115" s="3"/>
      <c r="N115" s="3"/>
      <c r="O115" s="3"/>
      <c r="P115" s="3">
        <v>1</v>
      </c>
      <c r="Q115" s="3">
        <v>1</v>
      </c>
      <c r="R115" s="3">
        <v>1</v>
      </c>
      <c r="S115" s="3">
        <v>1</v>
      </c>
      <c r="T115" s="3">
        <v>1</v>
      </c>
      <c r="U115" s="3">
        <v>0</v>
      </c>
      <c r="V115" s="3"/>
      <c r="W115" s="3" t="s">
        <v>54</v>
      </c>
      <c r="X115" s="3" t="s">
        <v>250</v>
      </c>
      <c r="Y115" s="3" t="s">
        <v>54</v>
      </c>
    </row>
    <row r="116" spans="1:25" x14ac:dyDescent="0.25">
      <c r="A116" s="3" t="s">
        <v>0</v>
      </c>
      <c r="B116" s="3" t="s">
        <v>13</v>
      </c>
      <c r="C116" s="3" t="s">
        <v>132</v>
      </c>
      <c r="D116" s="3" t="s">
        <v>133</v>
      </c>
      <c r="E116" s="3" t="s">
        <v>51</v>
      </c>
      <c r="F116" s="3" t="s">
        <v>52</v>
      </c>
      <c r="G116" s="3">
        <v>13</v>
      </c>
      <c r="H116" s="3" t="s">
        <v>53</v>
      </c>
      <c r="I116" s="3" t="s">
        <v>53</v>
      </c>
      <c r="J116" s="3" t="s">
        <v>321</v>
      </c>
      <c r="K116" s="3">
        <v>0</v>
      </c>
      <c r="L116" s="3"/>
      <c r="M116" s="3"/>
      <c r="N116" s="3"/>
      <c r="O116" s="3"/>
      <c r="P116" s="3">
        <v>1</v>
      </c>
      <c r="Q116" s="3">
        <v>1</v>
      </c>
      <c r="R116" s="3">
        <v>1</v>
      </c>
      <c r="S116" s="3">
        <v>1</v>
      </c>
      <c r="T116" s="3">
        <v>1</v>
      </c>
      <c r="U116" s="3">
        <v>0</v>
      </c>
      <c r="V116" s="3"/>
      <c r="W116" s="3" t="s">
        <v>54</v>
      </c>
      <c r="X116" s="3" t="s">
        <v>250</v>
      </c>
      <c r="Y116" s="3" t="s">
        <v>54</v>
      </c>
    </row>
    <row r="117" spans="1:25" x14ac:dyDescent="0.25">
      <c r="A117" s="3" t="s">
        <v>0</v>
      </c>
      <c r="B117" s="3" t="s">
        <v>13</v>
      </c>
      <c r="C117" s="3" t="s">
        <v>134</v>
      </c>
      <c r="D117" s="3" t="s">
        <v>135</v>
      </c>
      <c r="E117" s="3" t="s">
        <v>51</v>
      </c>
      <c r="F117" s="3" t="s">
        <v>52</v>
      </c>
      <c r="G117" s="3">
        <v>17</v>
      </c>
      <c r="H117" s="3" t="s">
        <v>53</v>
      </c>
      <c r="I117" s="3" t="s">
        <v>53</v>
      </c>
      <c r="J117" s="3" t="s">
        <v>321</v>
      </c>
      <c r="K117" s="3">
        <v>0.25</v>
      </c>
      <c r="L117" s="3">
        <v>15</v>
      </c>
      <c r="M117" s="3">
        <v>5</v>
      </c>
      <c r="N117" s="3">
        <v>2</v>
      </c>
      <c r="O117" s="3"/>
      <c r="P117" s="3">
        <v>1</v>
      </c>
      <c r="Q117" s="3">
        <v>1</v>
      </c>
      <c r="R117" s="3">
        <v>1</v>
      </c>
      <c r="S117" s="3">
        <v>1</v>
      </c>
      <c r="T117" s="3">
        <v>1</v>
      </c>
      <c r="U117" s="3">
        <v>0</v>
      </c>
      <c r="V117" s="3"/>
      <c r="W117" s="3" t="s">
        <v>54</v>
      </c>
      <c r="X117" s="3" t="s">
        <v>250</v>
      </c>
      <c r="Y117" s="3" t="s">
        <v>54</v>
      </c>
    </row>
    <row r="118" spans="1:25" x14ac:dyDescent="0.25">
      <c r="A118" s="3" t="s">
        <v>0</v>
      </c>
      <c r="B118" s="3" t="s">
        <v>9</v>
      </c>
      <c r="C118" s="3" t="s">
        <v>477</v>
      </c>
      <c r="D118" s="3" t="s">
        <v>478</v>
      </c>
      <c r="E118" s="3" t="s">
        <v>51</v>
      </c>
      <c r="F118" s="3" t="s">
        <v>78</v>
      </c>
      <c r="G118" s="3">
        <v>113</v>
      </c>
      <c r="H118" s="3" t="s">
        <v>53</v>
      </c>
      <c r="I118" s="3" t="s">
        <v>53</v>
      </c>
      <c r="J118" s="3" t="s">
        <v>321</v>
      </c>
      <c r="K118" s="3">
        <v>0</v>
      </c>
      <c r="L118" s="3"/>
      <c r="M118" s="3"/>
      <c r="N118" s="3"/>
      <c r="O118" s="3"/>
      <c r="P118" s="3">
        <v>1</v>
      </c>
      <c r="Q118" s="3">
        <v>0.48681541582150101</v>
      </c>
      <c r="R118" s="3">
        <v>0.48681541582150101</v>
      </c>
      <c r="S118" s="3">
        <v>0.40567951318458417</v>
      </c>
      <c r="T118" s="3">
        <v>0.40567951318458417</v>
      </c>
      <c r="U118" s="3">
        <v>0</v>
      </c>
      <c r="V118" s="3"/>
      <c r="W118" s="3" t="s">
        <v>54</v>
      </c>
      <c r="X118" s="3" t="s">
        <v>250</v>
      </c>
      <c r="Y118" s="3" t="s">
        <v>54</v>
      </c>
    </row>
    <row r="119" spans="1:25" x14ac:dyDescent="0.25">
      <c r="A119" s="3" t="s">
        <v>0</v>
      </c>
      <c r="B119" s="3" t="s">
        <v>13</v>
      </c>
      <c r="C119" s="3" t="s">
        <v>188</v>
      </c>
      <c r="D119" s="3" t="s">
        <v>189</v>
      </c>
      <c r="E119" s="3" t="s">
        <v>51</v>
      </c>
      <c r="F119" s="3" t="s">
        <v>52</v>
      </c>
      <c r="G119" s="3">
        <v>5</v>
      </c>
      <c r="H119" s="3" t="s">
        <v>53</v>
      </c>
      <c r="I119" s="3" t="s">
        <v>53</v>
      </c>
      <c r="J119" s="3" t="s">
        <v>321</v>
      </c>
      <c r="K119" s="3">
        <v>0</v>
      </c>
      <c r="L119" s="3"/>
      <c r="M119" s="3"/>
      <c r="N119" s="3"/>
      <c r="O119" s="3"/>
      <c r="P119" s="3">
        <v>1</v>
      </c>
      <c r="Q119" s="3">
        <v>1</v>
      </c>
      <c r="R119" s="3">
        <v>1</v>
      </c>
      <c r="S119" s="3">
        <v>1</v>
      </c>
      <c r="T119" s="3">
        <v>1</v>
      </c>
      <c r="U119" s="3">
        <v>0</v>
      </c>
      <c r="V119" s="3"/>
      <c r="W119" s="3" t="s">
        <v>54</v>
      </c>
      <c r="X119" s="3" t="s">
        <v>250</v>
      </c>
      <c r="Y119" s="3" t="s">
        <v>54</v>
      </c>
    </row>
    <row r="120" spans="1:25" x14ac:dyDescent="0.25">
      <c r="A120" s="3" t="s">
        <v>0</v>
      </c>
      <c r="B120" s="3" t="s">
        <v>7</v>
      </c>
      <c r="C120" s="3" t="s">
        <v>459</v>
      </c>
      <c r="D120" s="3" t="s">
        <v>460</v>
      </c>
      <c r="E120" s="3" t="s">
        <v>51</v>
      </c>
      <c r="F120" s="3" t="s">
        <v>52</v>
      </c>
      <c r="G120" s="3">
        <v>15</v>
      </c>
      <c r="H120" s="3" t="s">
        <v>53</v>
      </c>
      <c r="I120" s="3" t="s">
        <v>53</v>
      </c>
      <c r="J120" s="3" t="s">
        <v>321</v>
      </c>
      <c r="K120" s="3">
        <v>0</v>
      </c>
      <c r="L120" s="3"/>
      <c r="M120" s="3"/>
      <c r="N120" s="3"/>
      <c r="O120" s="3"/>
      <c r="P120" s="3">
        <v>1</v>
      </c>
      <c r="Q120" s="3">
        <v>1</v>
      </c>
      <c r="R120" s="3">
        <v>1</v>
      </c>
      <c r="S120" s="3">
        <v>1</v>
      </c>
      <c r="T120" s="3">
        <v>1</v>
      </c>
      <c r="U120" s="3">
        <v>0</v>
      </c>
      <c r="V120" s="3"/>
      <c r="W120" s="3" t="s">
        <v>54</v>
      </c>
      <c r="X120" s="3" t="s">
        <v>54</v>
      </c>
      <c r="Y120" s="3" t="s">
        <v>54</v>
      </c>
    </row>
    <row r="121" spans="1:25" x14ac:dyDescent="0.25">
      <c r="A121" s="3" t="s">
        <v>0</v>
      </c>
      <c r="B121" s="3" t="s">
        <v>13</v>
      </c>
      <c r="C121" s="3" t="s">
        <v>202</v>
      </c>
      <c r="D121" s="3" t="s">
        <v>203</v>
      </c>
      <c r="E121" s="3" t="s">
        <v>51</v>
      </c>
      <c r="F121" s="3" t="s">
        <v>52</v>
      </c>
      <c r="G121" s="3">
        <v>14</v>
      </c>
      <c r="H121" s="3" t="s">
        <v>53</v>
      </c>
      <c r="I121" s="3" t="s">
        <v>53</v>
      </c>
      <c r="J121" s="3" t="s">
        <v>321</v>
      </c>
      <c r="K121" s="3">
        <v>0</v>
      </c>
      <c r="L121" s="3"/>
      <c r="M121" s="3"/>
      <c r="N121" s="3"/>
      <c r="O121" s="3"/>
      <c r="P121" s="3">
        <v>1</v>
      </c>
      <c r="Q121" s="3">
        <v>1</v>
      </c>
      <c r="R121" s="3">
        <v>1</v>
      </c>
      <c r="S121" s="3">
        <v>1</v>
      </c>
      <c r="T121" s="3">
        <v>1</v>
      </c>
      <c r="U121" s="3">
        <v>0</v>
      </c>
      <c r="V121" s="3"/>
      <c r="W121" s="3" t="s">
        <v>54</v>
      </c>
      <c r="X121" s="3" t="s">
        <v>54</v>
      </c>
      <c r="Y121" s="3" t="s">
        <v>54</v>
      </c>
    </row>
    <row r="122" spans="1:25" x14ac:dyDescent="0.25">
      <c r="A122" s="3" t="s">
        <v>0</v>
      </c>
      <c r="B122" s="3" t="s">
        <v>13</v>
      </c>
      <c r="C122" s="3" t="s">
        <v>198</v>
      </c>
      <c r="D122" s="3" t="s">
        <v>199</v>
      </c>
      <c r="E122" s="3" t="s">
        <v>51</v>
      </c>
      <c r="F122" s="3" t="s">
        <v>52</v>
      </c>
      <c r="G122" s="3">
        <v>25</v>
      </c>
      <c r="H122" s="3" t="s">
        <v>53</v>
      </c>
      <c r="I122" s="3" t="s">
        <v>53</v>
      </c>
      <c r="J122" s="3" t="s">
        <v>321</v>
      </c>
      <c r="K122" s="3">
        <v>0</v>
      </c>
      <c r="L122" s="3"/>
      <c r="M122" s="3"/>
      <c r="N122" s="3"/>
      <c r="O122" s="3"/>
      <c r="P122" s="3">
        <v>1</v>
      </c>
      <c r="Q122" s="3">
        <v>1</v>
      </c>
      <c r="R122" s="3">
        <v>1</v>
      </c>
      <c r="S122" s="3">
        <v>0.85470085470085466</v>
      </c>
      <c r="T122" s="3">
        <v>1</v>
      </c>
      <c r="U122" s="3">
        <v>0</v>
      </c>
      <c r="V122" s="3"/>
      <c r="W122" s="3" t="s">
        <v>54</v>
      </c>
      <c r="X122" s="3" t="s">
        <v>250</v>
      </c>
      <c r="Y122" s="3" t="s">
        <v>54</v>
      </c>
    </row>
    <row r="123" spans="1:25" x14ac:dyDescent="0.25">
      <c r="A123" s="3" t="s">
        <v>0</v>
      </c>
      <c r="B123" s="3" t="s">
        <v>13</v>
      </c>
      <c r="C123" s="3" t="s">
        <v>194</v>
      </c>
      <c r="D123" s="3" t="s">
        <v>195</v>
      </c>
      <c r="E123" s="3" t="s">
        <v>51</v>
      </c>
      <c r="F123" s="3" t="s">
        <v>52</v>
      </c>
      <c r="G123" s="3">
        <v>65</v>
      </c>
      <c r="H123" s="3" t="s">
        <v>53</v>
      </c>
      <c r="I123" s="3" t="s">
        <v>53</v>
      </c>
      <c r="J123" s="3" t="s">
        <v>321</v>
      </c>
      <c r="K123" s="3">
        <v>1</v>
      </c>
      <c r="L123" s="3">
        <v>40</v>
      </c>
      <c r="M123" s="3">
        <v>10</v>
      </c>
      <c r="N123" s="3"/>
      <c r="O123" s="3"/>
      <c r="P123" s="3">
        <v>1</v>
      </c>
      <c r="Q123" s="3">
        <v>1</v>
      </c>
      <c r="R123" s="3">
        <v>1</v>
      </c>
      <c r="S123" s="3">
        <v>0.85227272727272729</v>
      </c>
      <c r="T123" s="3">
        <v>1</v>
      </c>
      <c r="U123" s="3">
        <v>0</v>
      </c>
      <c r="V123" s="3"/>
      <c r="W123" s="3" t="s">
        <v>54</v>
      </c>
      <c r="X123" s="3" t="s">
        <v>250</v>
      </c>
      <c r="Y123" s="3" t="s">
        <v>54</v>
      </c>
    </row>
    <row r="124" spans="1:25" x14ac:dyDescent="0.25">
      <c r="A124" s="3" t="s">
        <v>0</v>
      </c>
      <c r="B124" s="3" t="s">
        <v>13</v>
      </c>
      <c r="C124" s="3" t="s">
        <v>196</v>
      </c>
      <c r="D124" s="3" t="s">
        <v>197</v>
      </c>
      <c r="E124" s="3" t="s">
        <v>51</v>
      </c>
      <c r="F124" s="3" t="s">
        <v>52</v>
      </c>
      <c r="G124" s="3">
        <v>67</v>
      </c>
      <c r="H124" s="3" t="s">
        <v>53</v>
      </c>
      <c r="I124" s="3" t="s">
        <v>53</v>
      </c>
      <c r="J124" s="3" t="s">
        <v>321</v>
      </c>
      <c r="K124" s="3">
        <v>0</v>
      </c>
      <c r="L124" s="3"/>
      <c r="M124" s="3"/>
      <c r="N124" s="3"/>
      <c r="O124" s="3"/>
      <c r="P124" s="3">
        <v>1</v>
      </c>
      <c r="Q124" s="3">
        <v>0.85470085470085466</v>
      </c>
      <c r="R124" s="3">
        <v>0.85470085470085466</v>
      </c>
      <c r="S124" s="3">
        <v>0.28490028490028491</v>
      </c>
      <c r="T124" s="3">
        <v>0.85470085470085466</v>
      </c>
      <c r="U124" s="3">
        <v>0</v>
      </c>
      <c r="V124" s="3"/>
      <c r="W124" s="3" t="s">
        <v>54</v>
      </c>
      <c r="X124" s="3" t="s">
        <v>250</v>
      </c>
      <c r="Y124" s="3" t="s">
        <v>54</v>
      </c>
    </row>
    <row r="125" spans="1:25" x14ac:dyDescent="0.25">
      <c r="A125" s="3" t="s">
        <v>0</v>
      </c>
      <c r="B125" s="3" t="s">
        <v>7</v>
      </c>
      <c r="C125" s="3" t="s">
        <v>457</v>
      </c>
      <c r="D125" s="3" t="s">
        <v>458</v>
      </c>
      <c r="E125" s="3" t="s">
        <v>51</v>
      </c>
      <c r="F125" s="3" t="s">
        <v>52</v>
      </c>
      <c r="G125" s="3">
        <v>25</v>
      </c>
      <c r="H125" s="3" t="s">
        <v>53</v>
      </c>
      <c r="I125" s="3" t="s">
        <v>53</v>
      </c>
      <c r="J125" s="3" t="s">
        <v>321</v>
      </c>
      <c r="K125" s="3">
        <v>0</v>
      </c>
      <c r="L125" s="3"/>
      <c r="M125" s="3"/>
      <c r="N125" s="3"/>
      <c r="O125" s="3"/>
      <c r="P125" s="3">
        <v>1</v>
      </c>
      <c r="Q125" s="3">
        <v>1</v>
      </c>
      <c r="R125" s="3">
        <v>1</v>
      </c>
      <c r="S125" s="3">
        <v>1</v>
      </c>
      <c r="T125" s="3">
        <v>1</v>
      </c>
      <c r="U125" s="3">
        <v>0.88</v>
      </c>
      <c r="V125" s="3"/>
      <c r="W125" s="3" t="s">
        <v>54</v>
      </c>
      <c r="X125" s="3" t="s">
        <v>54</v>
      </c>
      <c r="Y125" s="3" t="s">
        <v>54</v>
      </c>
    </row>
    <row r="126" spans="1:25" x14ac:dyDescent="0.25">
      <c r="A126" s="3" t="s">
        <v>0</v>
      </c>
      <c r="B126" s="3" t="s">
        <v>13</v>
      </c>
      <c r="C126" s="3" t="s">
        <v>190</v>
      </c>
      <c r="D126" s="3" t="s">
        <v>191</v>
      </c>
      <c r="E126" s="3" t="s">
        <v>51</v>
      </c>
      <c r="F126" s="3" t="s">
        <v>52</v>
      </c>
      <c r="G126" s="3">
        <v>6</v>
      </c>
      <c r="H126" s="3" t="s">
        <v>250</v>
      </c>
      <c r="I126" s="3" t="s">
        <v>53</v>
      </c>
      <c r="J126" s="3" t="s">
        <v>321</v>
      </c>
      <c r="K126" s="3">
        <v>0</v>
      </c>
      <c r="L126" s="3"/>
      <c r="M126" s="3"/>
      <c r="N126" s="3"/>
      <c r="O126" s="3"/>
      <c r="P126" s="3">
        <v>1</v>
      </c>
      <c r="Q126" s="3">
        <v>1</v>
      </c>
      <c r="R126" s="3">
        <v>1</v>
      </c>
      <c r="S126" s="3">
        <v>1</v>
      </c>
      <c r="T126" s="3">
        <v>1</v>
      </c>
      <c r="U126" s="3">
        <v>0</v>
      </c>
      <c r="V126" s="3"/>
      <c r="W126" s="3" t="s">
        <v>54</v>
      </c>
      <c r="X126" s="3" t="s">
        <v>250</v>
      </c>
      <c r="Y126" s="3" t="s">
        <v>54</v>
      </c>
    </row>
    <row r="127" spans="1:25" x14ac:dyDescent="0.25">
      <c r="A127" s="3" t="s">
        <v>0</v>
      </c>
      <c r="B127" s="3" t="s">
        <v>8</v>
      </c>
      <c r="C127" s="3" t="s">
        <v>469</v>
      </c>
      <c r="D127" s="3" t="s">
        <v>470</v>
      </c>
      <c r="E127" s="3" t="s">
        <v>162</v>
      </c>
      <c r="F127" s="3" t="s">
        <v>78</v>
      </c>
      <c r="G127" s="3">
        <v>1695</v>
      </c>
      <c r="H127" s="3" t="s">
        <v>252</v>
      </c>
      <c r="I127" s="3" t="s">
        <v>53</v>
      </c>
      <c r="J127" s="3" t="s">
        <v>321</v>
      </c>
      <c r="K127" s="3">
        <v>0</v>
      </c>
      <c r="L127" s="3"/>
      <c r="M127" s="3"/>
      <c r="N127" s="3"/>
      <c r="O127" s="3"/>
      <c r="P127" s="3">
        <v>1</v>
      </c>
      <c r="Q127" s="3">
        <v>1</v>
      </c>
      <c r="R127" s="3">
        <v>1</v>
      </c>
      <c r="S127" s="3">
        <v>0.63678043810494145</v>
      </c>
      <c r="T127" s="3">
        <v>1</v>
      </c>
      <c r="U127" s="3">
        <v>0.88707613563659626</v>
      </c>
      <c r="V127" s="3"/>
      <c r="W127" s="3" t="s">
        <v>54</v>
      </c>
      <c r="X127" s="3" t="s">
        <v>250</v>
      </c>
      <c r="Y127" s="3" t="s">
        <v>54</v>
      </c>
    </row>
    <row r="128" spans="1:25" x14ac:dyDescent="0.25">
      <c r="A128" s="3" t="s">
        <v>0</v>
      </c>
      <c r="B128" s="3" t="s">
        <v>4</v>
      </c>
      <c r="C128" s="3" t="s">
        <v>60</v>
      </c>
      <c r="D128" s="3" t="s">
        <v>61</v>
      </c>
      <c r="E128" s="3" t="s">
        <v>51</v>
      </c>
      <c r="F128" s="3" t="s">
        <v>52</v>
      </c>
      <c r="G128" s="3">
        <v>6</v>
      </c>
      <c r="H128" s="3" t="s">
        <v>235</v>
      </c>
      <c r="I128" s="3" t="s">
        <v>53</v>
      </c>
      <c r="J128" s="3" t="s">
        <v>321</v>
      </c>
      <c r="K128" s="3">
        <v>0</v>
      </c>
      <c r="L128" s="3"/>
      <c r="M128" s="3"/>
      <c r="N128" s="3"/>
      <c r="O128" s="3"/>
      <c r="P128" s="3">
        <v>1</v>
      </c>
      <c r="Q128" s="3">
        <v>1</v>
      </c>
      <c r="R128" s="3">
        <v>1</v>
      </c>
      <c r="S128" s="3">
        <v>1</v>
      </c>
      <c r="T128" s="3">
        <v>1</v>
      </c>
      <c r="U128" s="3">
        <v>0</v>
      </c>
      <c r="V128" s="3"/>
      <c r="W128" s="3" t="s">
        <v>54</v>
      </c>
      <c r="X128" s="3" t="s">
        <v>54</v>
      </c>
      <c r="Y128" s="3" t="s">
        <v>250</v>
      </c>
    </row>
    <row r="129" spans="1:25" x14ac:dyDescent="0.25">
      <c r="A129" s="3" t="s">
        <v>3</v>
      </c>
      <c r="B129" s="3" t="s">
        <v>18</v>
      </c>
      <c r="C129" s="3" t="s">
        <v>515</v>
      </c>
      <c r="D129" s="3" t="s">
        <v>516</v>
      </c>
      <c r="E129" s="3" t="s">
        <v>51</v>
      </c>
      <c r="F129" s="3" t="s">
        <v>52</v>
      </c>
      <c r="G129" s="3">
        <v>9</v>
      </c>
      <c r="H129" s="3" t="s">
        <v>235</v>
      </c>
      <c r="I129" s="3" t="s">
        <v>57</v>
      </c>
      <c r="J129" s="3" t="s">
        <v>321</v>
      </c>
      <c r="K129" s="3">
        <v>0</v>
      </c>
      <c r="L129" s="3">
        <v>10</v>
      </c>
      <c r="M129" s="3">
        <v>2</v>
      </c>
      <c r="N129" s="3"/>
      <c r="O129" s="3"/>
      <c r="P129" s="3"/>
      <c r="Q129" s="3"/>
      <c r="R129" s="3"/>
      <c r="S129" s="3"/>
      <c r="T129" s="3"/>
      <c r="U129" s="3"/>
      <c r="V129" s="3"/>
      <c r="W129" s="3" t="s">
        <v>250</v>
      </c>
      <c r="X129" s="3" t="s">
        <v>250</v>
      </c>
      <c r="Y129" s="3" t="s">
        <v>54</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08"/>
  <sheetViews>
    <sheetView workbookViewId="0">
      <selection activeCell="E20" sqref="E20"/>
    </sheetView>
  </sheetViews>
  <sheetFormatPr defaultRowHeight="15" x14ac:dyDescent="0.25"/>
  <cols>
    <col min="1" max="1" width="18.28515625" customWidth="1"/>
    <col min="2" max="2" width="20.85546875" bestFit="1" customWidth="1"/>
    <col min="3" max="3" width="22.28515625" bestFit="1" customWidth="1"/>
    <col min="4" max="4" width="21" customWidth="1"/>
    <col min="5" max="5" width="14.140625" customWidth="1"/>
    <col min="6" max="6" width="18.28515625" customWidth="1"/>
    <col min="7" max="7" width="16.28515625" customWidth="1"/>
    <col min="8" max="8" width="5.85546875" customWidth="1"/>
    <col min="9" max="9" width="11.28515625" customWidth="1"/>
    <col min="10" max="10" width="4.140625" customWidth="1"/>
    <col min="11" max="11" width="18.28515625" customWidth="1"/>
    <col min="12" max="12" width="16.28515625" bestFit="1" customWidth="1"/>
    <col min="13" max="13" width="6.5703125" customWidth="1"/>
    <col min="14" max="14" width="11.28515625" customWidth="1"/>
    <col min="15" max="15" width="4.140625" customWidth="1"/>
    <col min="16" max="16" width="11.28515625" bestFit="1" customWidth="1"/>
  </cols>
  <sheetData>
    <row r="1" spans="1:14" ht="40.5" customHeight="1" x14ac:dyDescent="0.35">
      <c r="A1" s="143" t="s">
        <v>2436</v>
      </c>
      <c r="B1" s="143"/>
      <c r="C1" s="143"/>
      <c r="D1" s="143"/>
      <c r="F1" s="143" t="s">
        <v>2435</v>
      </c>
      <c r="G1" s="143"/>
      <c r="H1" s="143"/>
      <c r="I1" s="143"/>
      <c r="K1" s="143" t="s">
        <v>2437</v>
      </c>
      <c r="L1" s="143"/>
      <c r="M1" s="143"/>
      <c r="N1" s="143"/>
    </row>
    <row r="2" spans="1:14" x14ac:dyDescent="0.25">
      <c r="F2" s="3"/>
      <c r="G2" s="3"/>
      <c r="H2" s="3"/>
      <c r="I2" s="3"/>
      <c r="K2" s="3"/>
      <c r="L2" s="3"/>
      <c r="M2" s="3"/>
      <c r="N2" s="3"/>
    </row>
    <row r="3" spans="1:14" x14ac:dyDescent="0.25">
      <c r="A3" s="4" t="s">
        <v>1206</v>
      </c>
      <c r="B3" s="4" t="s">
        <v>31</v>
      </c>
      <c r="F3" s="4" t="s">
        <v>1206</v>
      </c>
      <c r="G3" s="4" t="s">
        <v>31</v>
      </c>
      <c r="K3" s="4" t="s">
        <v>1206</v>
      </c>
      <c r="L3" s="4" t="s">
        <v>31</v>
      </c>
    </row>
    <row r="4" spans="1:14" x14ac:dyDescent="0.25">
      <c r="A4" s="4" t="s">
        <v>1081</v>
      </c>
      <c r="B4" s="3" t="s">
        <v>250</v>
      </c>
      <c r="C4" s="3" t="s">
        <v>54</v>
      </c>
      <c r="D4" s="3" t="s">
        <v>29</v>
      </c>
      <c r="F4" s="4" t="s">
        <v>1081</v>
      </c>
      <c r="G4" s="3" t="s">
        <v>250</v>
      </c>
      <c r="H4" s="3" t="s">
        <v>54</v>
      </c>
      <c r="I4" s="3" t="s">
        <v>29</v>
      </c>
      <c r="K4" s="4" t="s">
        <v>1081</v>
      </c>
      <c r="L4" s="3" t="s">
        <v>250</v>
      </c>
      <c r="M4" s="3" t="s">
        <v>54</v>
      </c>
      <c r="N4" s="3" t="s">
        <v>29</v>
      </c>
    </row>
    <row r="5" spans="1:14" x14ac:dyDescent="0.25">
      <c r="A5" s="5" t="s">
        <v>0</v>
      </c>
      <c r="B5" s="6"/>
      <c r="C5" s="6"/>
      <c r="D5" s="6"/>
      <c r="F5" s="5" t="s">
        <v>0</v>
      </c>
      <c r="G5" s="6"/>
      <c r="H5" s="6"/>
      <c r="I5" s="6"/>
      <c r="K5" s="5" t="s">
        <v>0</v>
      </c>
      <c r="L5" s="6"/>
      <c r="M5" s="6"/>
      <c r="N5" s="6"/>
    </row>
    <row r="6" spans="1:14" x14ac:dyDescent="0.25">
      <c r="A6" s="7" t="s">
        <v>7</v>
      </c>
      <c r="B6" s="6"/>
      <c r="C6" s="6">
        <v>10</v>
      </c>
      <c r="D6" s="6">
        <v>10</v>
      </c>
      <c r="F6" s="7" t="s">
        <v>7</v>
      </c>
      <c r="G6" s="6">
        <v>2</v>
      </c>
      <c r="H6" s="6">
        <v>8</v>
      </c>
      <c r="I6" s="6">
        <v>10</v>
      </c>
      <c r="K6" s="7" t="s">
        <v>7</v>
      </c>
      <c r="L6" s="6">
        <v>1</v>
      </c>
      <c r="M6" s="6">
        <v>9</v>
      </c>
      <c r="N6" s="6">
        <v>10</v>
      </c>
    </row>
    <row r="7" spans="1:14" x14ac:dyDescent="0.25">
      <c r="A7" s="7" t="s">
        <v>6</v>
      </c>
      <c r="B7" s="6">
        <v>3</v>
      </c>
      <c r="C7" s="6">
        <v>2</v>
      </c>
      <c r="D7" s="6">
        <v>5</v>
      </c>
      <c r="F7" s="7" t="s">
        <v>6</v>
      </c>
      <c r="G7" s="6">
        <v>5</v>
      </c>
      <c r="H7" s="6"/>
      <c r="I7" s="6">
        <v>5</v>
      </c>
      <c r="K7" s="7" t="s">
        <v>6</v>
      </c>
      <c r="L7" s="6">
        <v>2</v>
      </c>
      <c r="M7" s="6">
        <v>3</v>
      </c>
      <c r="N7" s="6">
        <v>5</v>
      </c>
    </row>
    <row r="8" spans="1:14" x14ac:dyDescent="0.25">
      <c r="A8" s="7" t="s">
        <v>13</v>
      </c>
      <c r="B8" s="6">
        <v>2</v>
      </c>
      <c r="C8" s="6">
        <v>18</v>
      </c>
      <c r="D8" s="6">
        <v>20</v>
      </c>
      <c r="F8" s="7" t="s">
        <v>13</v>
      </c>
      <c r="G8" s="6">
        <v>18</v>
      </c>
      <c r="H8" s="6">
        <v>2</v>
      </c>
      <c r="I8" s="6">
        <v>20</v>
      </c>
      <c r="K8" s="7" t="s">
        <v>13</v>
      </c>
      <c r="L8" s="6">
        <v>2</v>
      </c>
      <c r="M8" s="6">
        <v>18</v>
      </c>
      <c r="N8" s="6">
        <v>20</v>
      </c>
    </row>
    <row r="9" spans="1:14" x14ac:dyDescent="0.25">
      <c r="A9" s="7" t="s">
        <v>9</v>
      </c>
      <c r="B9" s="6"/>
      <c r="C9" s="6">
        <v>9</v>
      </c>
      <c r="D9" s="6">
        <v>9</v>
      </c>
      <c r="F9" s="7" t="s">
        <v>9</v>
      </c>
      <c r="G9" s="6">
        <v>5</v>
      </c>
      <c r="H9" s="6">
        <v>4</v>
      </c>
      <c r="I9" s="6">
        <v>9</v>
      </c>
      <c r="K9" s="7" t="s">
        <v>9</v>
      </c>
      <c r="L9" s="6">
        <v>1</v>
      </c>
      <c r="M9" s="6">
        <v>8</v>
      </c>
      <c r="N9" s="6">
        <v>9</v>
      </c>
    </row>
    <row r="10" spans="1:14" x14ac:dyDescent="0.25">
      <c r="A10" s="7" t="s">
        <v>11</v>
      </c>
      <c r="B10" s="6"/>
      <c r="C10" s="6">
        <v>4</v>
      </c>
      <c r="D10" s="6">
        <v>4</v>
      </c>
      <c r="F10" s="7" t="s">
        <v>11</v>
      </c>
      <c r="G10" s="6">
        <v>4</v>
      </c>
      <c r="H10" s="6"/>
      <c r="I10" s="6">
        <v>4</v>
      </c>
      <c r="K10" s="7" t="s">
        <v>11</v>
      </c>
      <c r="L10" s="6">
        <v>2</v>
      </c>
      <c r="M10" s="6">
        <v>2</v>
      </c>
      <c r="N10" s="6">
        <v>4</v>
      </c>
    </row>
    <row r="11" spans="1:14" x14ac:dyDescent="0.25">
      <c r="A11" s="7" t="s">
        <v>12</v>
      </c>
      <c r="B11" s="6"/>
      <c r="C11" s="6">
        <v>2</v>
      </c>
      <c r="D11" s="6">
        <v>2</v>
      </c>
      <c r="F11" s="7" t="s">
        <v>12</v>
      </c>
      <c r="G11" s="6">
        <v>2</v>
      </c>
      <c r="H11" s="6"/>
      <c r="I11" s="6">
        <v>2</v>
      </c>
      <c r="K11" s="7" t="s">
        <v>12</v>
      </c>
      <c r="L11" s="6">
        <v>1</v>
      </c>
      <c r="M11" s="6">
        <v>1</v>
      </c>
      <c r="N11" s="6">
        <v>2</v>
      </c>
    </row>
    <row r="12" spans="1:14" x14ac:dyDescent="0.25">
      <c r="A12" s="7" t="s">
        <v>8</v>
      </c>
      <c r="B12" s="6">
        <v>1</v>
      </c>
      <c r="C12" s="6">
        <v>12</v>
      </c>
      <c r="D12" s="6">
        <v>13</v>
      </c>
      <c r="F12" s="7" t="s">
        <v>8</v>
      </c>
      <c r="G12" s="6">
        <v>6</v>
      </c>
      <c r="H12" s="6">
        <v>7</v>
      </c>
      <c r="I12" s="6">
        <v>13</v>
      </c>
      <c r="K12" s="7" t="s">
        <v>8</v>
      </c>
      <c r="L12" s="6">
        <v>2</v>
      </c>
      <c r="M12" s="6">
        <v>11</v>
      </c>
      <c r="N12" s="6">
        <v>13</v>
      </c>
    </row>
    <row r="13" spans="1:14" x14ac:dyDescent="0.25">
      <c r="A13" s="7" t="s">
        <v>4</v>
      </c>
      <c r="B13" s="6"/>
      <c r="C13" s="6">
        <v>24</v>
      </c>
      <c r="D13" s="6">
        <v>24</v>
      </c>
      <c r="F13" s="7" t="s">
        <v>4</v>
      </c>
      <c r="G13" s="6">
        <v>3</v>
      </c>
      <c r="H13" s="6">
        <v>21</v>
      </c>
      <c r="I13" s="6">
        <v>24</v>
      </c>
      <c r="K13" s="7" t="s">
        <v>4</v>
      </c>
      <c r="L13" s="6">
        <v>3</v>
      </c>
      <c r="M13" s="6">
        <v>21</v>
      </c>
      <c r="N13" s="6">
        <v>24</v>
      </c>
    </row>
    <row r="14" spans="1:14" x14ac:dyDescent="0.25">
      <c r="A14" s="7" t="s">
        <v>10</v>
      </c>
      <c r="B14" s="6"/>
      <c r="C14" s="6">
        <v>2</v>
      </c>
      <c r="D14" s="6">
        <v>2</v>
      </c>
      <c r="F14" s="7" t="s">
        <v>10</v>
      </c>
      <c r="G14" s="6">
        <v>1</v>
      </c>
      <c r="H14" s="6">
        <v>1</v>
      </c>
      <c r="I14" s="6">
        <v>2</v>
      </c>
      <c r="K14" s="7" t="s">
        <v>10</v>
      </c>
      <c r="L14" s="6">
        <v>1</v>
      </c>
      <c r="M14" s="6">
        <v>1</v>
      </c>
      <c r="N14" s="6">
        <v>2</v>
      </c>
    </row>
    <row r="15" spans="1:14" x14ac:dyDescent="0.25">
      <c r="A15" s="7" t="s">
        <v>5</v>
      </c>
      <c r="B15" s="6">
        <v>1</v>
      </c>
      <c r="C15" s="6">
        <v>20</v>
      </c>
      <c r="D15" s="6">
        <v>21</v>
      </c>
      <c r="F15" s="7" t="s">
        <v>5</v>
      </c>
      <c r="G15" s="6">
        <v>13</v>
      </c>
      <c r="H15" s="6">
        <v>8</v>
      </c>
      <c r="I15" s="6">
        <v>21</v>
      </c>
      <c r="K15" s="7" t="s">
        <v>5</v>
      </c>
      <c r="L15" s="6">
        <v>2</v>
      </c>
      <c r="M15" s="6">
        <v>19</v>
      </c>
      <c r="N15" s="6">
        <v>21</v>
      </c>
    </row>
    <row r="16" spans="1:14" x14ac:dyDescent="0.25">
      <c r="A16" s="7" t="s">
        <v>624</v>
      </c>
      <c r="B16" s="6"/>
      <c r="C16" s="6">
        <v>1</v>
      </c>
      <c r="D16" s="6">
        <v>1</v>
      </c>
      <c r="F16" s="7" t="s">
        <v>624</v>
      </c>
      <c r="G16" s="6">
        <v>1</v>
      </c>
      <c r="H16" s="6"/>
      <c r="I16" s="6">
        <v>1</v>
      </c>
      <c r="K16" s="7" t="s">
        <v>624</v>
      </c>
      <c r="L16" s="6"/>
      <c r="M16" s="6">
        <v>1</v>
      </c>
      <c r="N16" s="6">
        <v>1</v>
      </c>
    </row>
    <row r="17" spans="1:14" x14ac:dyDescent="0.25">
      <c r="A17" s="5" t="s">
        <v>3</v>
      </c>
      <c r="B17" s="6"/>
      <c r="C17" s="6"/>
      <c r="D17" s="6"/>
      <c r="F17" s="5" t="s">
        <v>3</v>
      </c>
      <c r="G17" s="6"/>
      <c r="H17" s="6"/>
      <c r="I17" s="6"/>
      <c r="K17" s="5" t="s">
        <v>3</v>
      </c>
      <c r="L17" s="6"/>
      <c r="M17" s="6"/>
      <c r="N17" s="6"/>
    </row>
    <row r="18" spans="1:14" x14ac:dyDescent="0.25">
      <c r="A18" s="7" t="s">
        <v>15</v>
      </c>
      <c r="B18" s="6">
        <v>1</v>
      </c>
      <c r="C18" s="6">
        <v>6</v>
      </c>
      <c r="D18" s="6">
        <v>7</v>
      </c>
      <c r="F18" s="7" t="s">
        <v>15</v>
      </c>
      <c r="G18" s="6">
        <v>7</v>
      </c>
      <c r="H18" s="6"/>
      <c r="I18" s="6">
        <v>7</v>
      </c>
      <c r="K18" s="7" t="s">
        <v>15</v>
      </c>
      <c r="L18" s="6">
        <v>1</v>
      </c>
      <c r="M18" s="6">
        <v>6</v>
      </c>
      <c r="N18" s="6">
        <v>7</v>
      </c>
    </row>
    <row r="19" spans="1:14" x14ac:dyDescent="0.25">
      <c r="A19" s="7" t="s">
        <v>16</v>
      </c>
      <c r="B19" s="6">
        <v>1</v>
      </c>
      <c r="C19" s="6">
        <v>1</v>
      </c>
      <c r="D19" s="6">
        <v>2</v>
      </c>
      <c r="F19" s="7" t="s">
        <v>16</v>
      </c>
      <c r="G19" s="6">
        <v>2</v>
      </c>
      <c r="H19" s="6"/>
      <c r="I19" s="6">
        <v>2</v>
      </c>
      <c r="K19" s="7" t="s">
        <v>16</v>
      </c>
      <c r="L19" s="6">
        <v>2</v>
      </c>
      <c r="M19" s="6"/>
      <c r="N19" s="6">
        <v>2</v>
      </c>
    </row>
    <row r="20" spans="1:14" x14ac:dyDescent="0.25">
      <c r="A20" s="7" t="s">
        <v>17</v>
      </c>
      <c r="B20" s="6"/>
      <c r="C20" s="6">
        <v>2</v>
      </c>
      <c r="D20" s="6">
        <v>2</v>
      </c>
      <c r="F20" s="7" t="s">
        <v>17</v>
      </c>
      <c r="G20" s="6">
        <v>2</v>
      </c>
      <c r="H20" s="6"/>
      <c r="I20" s="6">
        <v>2</v>
      </c>
      <c r="K20" s="7" t="s">
        <v>17</v>
      </c>
      <c r="L20" s="6"/>
      <c r="M20" s="6">
        <v>2</v>
      </c>
      <c r="N20" s="6">
        <v>2</v>
      </c>
    </row>
    <row r="21" spans="1:14" x14ac:dyDescent="0.25">
      <c r="A21" s="7" t="s">
        <v>14</v>
      </c>
      <c r="B21" s="6">
        <v>3</v>
      </c>
      <c r="C21" s="6">
        <v>2</v>
      </c>
      <c r="D21" s="6">
        <v>5</v>
      </c>
      <c r="F21" s="7" t="s">
        <v>14</v>
      </c>
      <c r="G21" s="6">
        <v>4</v>
      </c>
      <c r="H21" s="6">
        <v>1</v>
      </c>
      <c r="I21" s="6">
        <v>5</v>
      </c>
      <c r="K21" s="7" t="s">
        <v>14</v>
      </c>
      <c r="L21" s="6">
        <v>4</v>
      </c>
      <c r="M21" s="6">
        <v>1</v>
      </c>
      <c r="N21" s="6">
        <v>5</v>
      </c>
    </row>
    <row r="22" spans="1:14" x14ac:dyDescent="0.25">
      <c r="A22" s="7" t="s">
        <v>18</v>
      </c>
      <c r="B22" s="6">
        <v>1</v>
      </c>
      <c r="C22" s="6"/>
      <c r="D22" s="6">
        <v>1</v>
      </c>
      <c r="F22" s="7" t="s">
        <v>18</v>
      </c>
      <c r="G22" s="6">
        <v>1</v>
      </c>
      <c r="H22" s="6"/>
      <c r="I22" s="6">
        <v>1</v>
      </c>
      <c r="K22" s="7" t="s">
        <v>18</v>
      </c>
      <c r="L22" s="6"/>
      <c r="M22" s="6">
        <v>1</v>
      </c>
      <c r="N22" s="6">
        <v>1</v>
      </c>
    </row>
    <row r="23" spans="1:14" x14ac:dyDescent="0.25">
      <c r="A23" s="5" t="s">
        <v>29</v>
      </c>
      <c r="B23" s="6">
        <v>13</v>
      </c>
      <c r="C23" s="6">
        <v>115</v>
      </c>
      <c r="D23" s="6">
        <v>128</v>
      </c>
      <c r="F23" s="5" t="s">
        <v>29</v>
      </c>
      <c r="G23" s="6">
        <v>76</v>
      </c>
      <c r="H23" s="6">
        <v>52</v>
      </c>
      <c r="I23" s="6">
        <v>128</v>
      </c>
      <c r="K23" s="5" t="s">
        <v>29</v>
      </c>
      <c r="L23" s="6">
        <v>24</v>
      </c>
      <c r="M23" s="6">
        <v>104</v>
      </c>
      <c r="N23" s="6">
        <v>128</v>
      </c>
    </row>
    <row r="24" spans="1:14" x14ac:dyDescent="0.25">
      <c r="A24" s="29" t="s">
        <v>1111</v>
      </c>
      <c r="B24" s="29">
        <f>GETPIVOTDATA("CP_PCode",$A$3,"DrinkingWaterAvailability","No")/GETPIVOTDATA("CP_PCode",$A$3)</f>
        <v>0.1015625</v>
      </c>
      <c r="C24" s="29">
        <f>GETPIVOTDATA("CP_PCode",$A$3,"DrinkingWaterAvailability","Yes")/GETPIVOTDATA("CP_PCode",$A$3)</f>
        <v>0.8984375</v>
      </c>
      <c r="D24" s="29">
        <f>SUM(B24:C24)</f>
        <v>1</v>
      </c>
      <c r="F24" s="29" t="s">
        <v>1111</v>
      </c>
      <c r="G24" s="29">
        <f>GETPIVOTDATA("CP_PCode",$F$3,"DesludgingAvailability","No")/GETPIVOTDATA("CP_PCode",$F$3)</f>
        <v>0.59375</v>
      </c>
      <c r="H24" s="29">
        <f>GETPIVOTDATA("CP_PCode",$F$3,"DesludgingAvailability","Yes")/GETPIVOTDATA("CP_PCode",$F$3)</f>
        <v>0.40625</v>
      </c>
      <c r="I24" s="29">
        <f>SUM(G24:H24)</f>
        <v>1</v>
      </c>
      <c r="K24" s="29" t="s">
        <v>1111</v>
      </c>
      <c r="L24" s="29">
        <f>GETPIVOTDATA("CP_PCode",$K$3,"WasteManagementAvailability","No")/GETPIVOTDATA("CP_PCode",$K$3)</f>
        <v>0.1875</v>
      </c>
      <c r="M24" s="29">
        <f>GETPIVOTDATA("CP_PCode",$K$3,"WasteManagementAvailability","Yes")/GETPIVOTDATA("CP_PCode",$K$3)</f>
        <v>0.8125</v>
      </c>
      <c r="N24" s="29">
        <f>SUM(L24:M24)</f>
        <v>1</v>
      </c>
    </row>
    <row r="27" spans="1:14" s="3" customFormat="1" ht="21" x14ac:dyDescent="0.35">
      <c r="A27" s="17" t="s">
        <v>2434</v>
      </c>
      <c r="K27"/>
      <c r="L27"/>
      <c r="M27"/>
      <c r="N27"/>
    </row>
    <row r="28" spans="1:14" s="3" customFormat="1" x14ac:dyDescent="0.25">
      <c r="K28"/>
      <c r="L28"/>
      <c r="M28"/>
      <c r="N28"/>
    </row>
    <row r="30" spans="1:14" x14ac:dyDescent="0.25">
      <c r="A30" s="4" t="s">
        <v>1081</v>
      </c>
      <c r="B30" s="3" t="s">
        <v>1222</v>
      </c>
      <c r="C30" s="3" t="s">
        <v>1223</v>
      </c>
      <c r="D30" s="3" t="s">
        <v>1224</v>
      </c>
      <c r="E30" s="3" t="s">
        <v>1225</v>
      </c>
      <c r="F30" s="3" t="s">
        <v>1226</v>
      </c>
      <c r="G30" s="3" t="s">
        <v>1227</v>
      </c>
    </row>
    <row r="31" spans="1:14" x14ac:dyDescent="0.25">
      <c r="A31" s="5" t="s">
        <v>0</v>
      </c>
      <c r="B31" s="38"/>
      <c r="C31" s="38"/>
      <c r="D31" s="38"/>
      <c r="E31" s="38"/>
      <c r="F31" s="38"/>
      <c r="G31" s="38"/>
    </row>
    <row r="32" spans="1:14" x14ac:dyDescent="0.25">
      <c r="A32" s="7" t="s">
        <v>7</v>
      </c>
      <c r="B32" s="38"/>
      <c r="C32" s="38"/>
      <c r="D32" s="38"/>
      <c r="E32" s="38"/>
      <c r="F32" s="38"/>
      <c r="G32" s="38"/>
    </row>
    <row r="33" spans="1:7" x14ac:dyDescent="0.25">
      <c r="A33" s="40" t="s">
        <v>167</v>
      </c>
      <c r="B33" s="38">
        <v>1</v>
      </c>
      <c r="C33" s="38">
        <v>0.62663185378590081</v>
      </c>
      <c r="D33" s="38">
        <v>0.4177545691906005</v>
      </c>
      <c r="E33" s="38">
        <v>0.52219321148825071</v>
      </c>
      <c r="F33" s="38">
        <v>1</v>
      </c>
      <c r="G33" s="38">
        <v>1</v>
      </c>
    </row>
    <row r="34" spans="1:7" x14ac:dyDescent="0.25">
      <c r="A34" s="40" t="s">
        <v>96</v>
      </c>
      <c r="B34" s="38">
        <v>1</v>
      </c>
      <c r="C34" s="38">
        <v>1</v>
      </c>
      <c r="D34" s="38">
        <v>0</v>
      </c>
      <c r="E34" s="38">
        <v>0</v>
      </c>
      <c r="F34" s="38">
        <v>1</v>
      </c>
      <c r="G34" s="38">
        <v>0</v>
      </c>
    </row>
    <row r="35" spans="1:7" x14ac:dyDescent="0.25">
      <c r="A35" s="40" t="s">
        <v>63</v>
      </c>
      <c r="B35" s="38">
        <v>1</v>
      </c>
      <c r="C35" s="38">
        <v>0.49792531120331951</v>
      </c>
      <c r="D35" s="38">
        <v>0.49792531120331951</v>
      </c>
      <c r="E35" s="38">
        <v>0.82987551867219922</v>
      </c>
      <c r="F35" s="38">
        <v>0.82987551867219922</v>
      </c>
      <c r="G35" s="38">
        <v>0</v>
      </c>
    </row>
    <row r="36" spans="1:7" x14ac:dyDescent="0.25">
      <c r="A36" s="40" t="s">
        <v>453</v>
      </c>
      <c r="B36" s="38">
        <v>1</v>
      </c>
      <c r="C36" s="38">
        <v>0.8</v>
      </c>
      <c r="D36" s="38">
        <v>0.51200000000000001</v>
      </c>
      <c r="E36" s="38">
        <v>0.8</v>
      </c>
      <c r="F36" s="38">
        <v>1</v>
      </c>
      <c r="G36" s="38">
        <v>0</v>
      </c>
    </row>
    <row r="37" spans="1:7" x14ac:dyDescent="0.25">
      <c r="A37" s="40" t="s">
        <v>455</v>
      </c>
      <c r="B37" s="38">
        <v>1</v>
      </c>
      <c r="C37" s="38">
        <v>0.88888888888888884</v>
      </c>
      <c r="D37" s="38">
        <v>0.88888888888888884</v>
      </c>
      <c r="E37" s="38">
        <v>1</v>
      </c>
      <c r="F37" s="38">
        <v>1</v>
      </c>
      <c r="G37" s="38">
        <v>0</v>
      </c>
    </row>
    <row r="38" spans="1:7" x14ac:dyDescent="0.25">
      <c r="A38" s="40" t="s">
        <v>130</v>
      </c>
      <c r="B38" s="38">
        <v>1</v>
      </c>
      <c r="C38" s="38">
        <v>1</v>
      </c>
      <c r="D38" s="38">
        <v>1</v>
      </c>
      <c r="E38" s="38">
        <v>1</v>
      </c>
      <c r="F38" s="38">
        <v>0.8</v>
      </c>
      <c r="G38" s="38">
        <v>0</v>
      </c>
    </row>
    <row r="39" spans="1:7" x14ac:dyDescent="0.25">
      <c r="A39" s="40" t="s">
        <v>83</v>
      </c>
      <c r="B39" s="38">
        <v>1</v>
      </c>
      <c r="C39" s="38">
        <v>1</v>
      </c>
      <c r="D39" s="38">
        <v>0.59060402684563762</v>
      </c>
      <c r="E39" s="38">
        <v>1</v>
      </c>
      <c r="F39" s="38">
        <v>1</v>
      </c>
      <c r="G39" s="38">
        <v>0.89261744966442957</v>
      </c>
    </row>
    <row r="40" spans="1:7" x14ac:dyDescent="0.25">
      <c r="A40" s="40" t="s">
        <v>86</v>
      </c>
      <c r="B40" s="38">
        <v>1</v>
      </c>
      <c r="C40" s="38">
        <v>0.81491344873501992</v>
      </c>
      <c r="D40" s="38">
        <v>0.59121171770972036</v>
      </c>
      <c r="E40" s="38">
        <v>0.29294274300932088</v>
      </c>
      <c r="F40" s="38">
        <v>0.90545938748335553</v>
      </c>
      <c r="G40" s="38">
        <v>0.83009708737864074</v>
      </c>
    </row>
    <row r="41" spans="1:7" x14ac:dyDescent="0.25">
      <c r="A41" s="40" t="s">
        <v>457</v>
      </c>
      <c r="B41" s="38">
        <v>1</v>
      </c>
      <c r="C41" s="38">
        <v>1</v>
      </c>
      <c r="D41" s="38">
        <v>1</v>
      </c>
      <c r="E41" s="38">
        <v>1</v>
      </c>
      <c r="F41" s="38">
        <v>1</v>
      </c>
      <c r="G41" s="38">
        <v>0.88</v>
      </c>
    </row>
    <row r="42" spans="1:7" x14ac:dyDescent="0.25">
      <c r="A42" s="40" t="s">
        <v>459</v>
      </c>
      <c r="B42" s="38">
        <v>1</v>
      </c>
      <c r="C42" s="38">
        <v>1</v>
      </c>
      <c r="D42" s="38">
        <v>1</v>
      </c>
      <c r="E42" s="38">
        <v>1</v>
      </c>
      <c r="F42" s="38">
        <v>1</v>
      </c>
      <c r="G42" s="38">
        <v>0</v>
      </c>
    </row>
    <row r="43" spans="1:7" x14ac:dyDescent="0.25">
      <c r="A43" s="7" t="s">
        <v>6</v>
      </c>
      <c r="B43" s="38"/>
      <c r="C43" s="38"/>
      <c r="D43" s="38"/>
      <c r="E43" s="38"/>
      <c r="F43" s="38"/>
      <c r="G43" s="38"/>
    </row>
    <row r="44" spans="1:7" x14ac:dyDescent="0.25">
      <c r="A44" s="40" t="s">
        <v>228</v>
      </c>
      <c r="B44" s="38">
        <v>1</v>
      </c>
      <c r="C44" s="38">
        <v>0.86956521739130432</v>
      </c>
      <c r="D44" s="38">
        <v>0.47101449275362317</v>
      </c>
      <c r="E44" s="38">
        <v>0.90579710144927539</v>
      </c>
      <c r="F44" s="38">
        <v>0.54347826086956519</v>
      </c>
      <c r="G44" s="38">
        <v>0</v>
      </c>
    </row>
    <row r="45" spans="1:7" x14ac:dyDescent="0.25">
      <c r="A45" s="40" t="s">
        <v>527</v>
      </c>
      <c r="B45" s="38">
        <v>9.7951219512195112E-2</v>
      </c>
      <c r="C45" s="38">
        <v>1</v>
      </c>
      <c r="D45" s="38">
        <v>0</v>
      </c>
      <c r="E45" s="38">
        <v>0.48780487804878048</v>
      </c>
      <c r="F45" s="38">
        <v>0</v>
      </c>
      <c r="G45" s="38">
        <v>0</v>
      </c>
    </row>
    <row r="46" spans="1:7" x14ac:dyDescent="0.25">
      <c r="A46" s="40" t="s">
        <v>230</v>
      </c>
      <c r="B46" s="38">
        <v>1</v>
      </c>
      <c r="C46" s="38">
        <v>0.89368258859784289</v>
      </c>
      <c r="D46" s="38">
        <v>0.80123266563944529</v>
      </c>
      <c r="E46" s="38">
        <v>1</v>
      </c>
      <c r="F46" s="38">
        <v>1</v>
      </c>
      <c r="G46" s="38">
        <v>0</v>
      </c>
    </row>
    <row r="47" spans="1:7" x14ac:dyDescent="0.25">
      <c r="A47" s="40" t="s">
        <v>445</v>
      </c>
      <c r="B47" s="38">
        <v>1</v>
      </c>
      <c r="C47" s="38">
        <v>0.99071207430340558</v>
      </c>
      <c r="D47" s="38">
        <v>0.99071207430340558</v>
      </c>
      <c r="E47" s="38">
        <v>0.61919504643962853</v>
      </c>
      <c r="F47" s="38">
        <v>0.61919504643962853</v>
      </c>
      <c r="G47" s="38">
        <v>1</v>
      </c>
    </row>
    <row r="48" spans="1:7" x14ac:dyDescent="0.25">
      <c r="A48" s="40" t="s">
        <v>447</v>
      </c>
      <c r="B48" s="38">
        <v>1</v>
      </c>
      <c r="C48" s="38">
        <v>0.48484848484848486</v>
      </c>
      <c r="D48" s="38">
        <v>0</v>
      </c>
      <c r="E48" s="38">
        <v>0</v>
      </c>
      <c r="F48" s="38">
        <v>0</v>
      </c>
      <c r="G48" s="38">
        <v>1</v>
      </c>
    </row>
    <row r="49" spans="1:7" x14ac:dyDescent="0.25">
      <c r="A49" s="7" t="s">
        <v>13</v>
      </c>
      <c r="B49" s="38"/>
      <c r="C49" s="38"/>
      <c r="D49" s="38"/>
      <c r="E49" s="38"/>
      <c r="F49" s="38"/>
      <c r="G49" s="38"/>
    </row>
    <row r="50" spans="1:7" x14ac:dyDescent="0.25">
      <c r="A50" s="40" t="s">
        <v>152</v>
      </c>
      <c r="B50" s="38">
        <v>1</v>
      </c>
      <c r="C50" s="38">
        <v>0.26315789473684209</v>
      </c>
      <c r="D50" s="38">
        <v>0.26315789473684209</v>
      </c>
      <c r="E50" s="38">
        <v>0.26315789473684209</v>
      </c>
      <c r="F50" s="38">
        <v>0.26315789473684209</v>
      </c>
      <c r="G50" s="38">
        <v>0</v>
      </c>
    </row>
    <row r="51" spans="1:7" x14ac:dyDescent="0.25">
      <c r="A51" s="40" t="s">
        <v>126</v>
      </c>
      <c r="B51" s="38">
        <v>1</v>
      </c>
      <c r="C51" s="38">
        <v>0.47058823529411764</v>
      </c>
      <c r="D51" s="38">
        <v>0.47058823529411764</v>
      </c>
      <c r="E51" s="38">
        <v>0.47058823529411764</v>
      </c>
      <c r="F51" s="38">
        <v>0.47058823529411764</v>
      </c>
      <c r="G51" s="38">
        <v>0</v>
      </c>
    </row>
    <row r="52" spans="1:7" x14ac:dyDescent="0.25">
      <c r="A52" s="40" t="s">
        <v>196</v>
      </c>
      <c r="B52" s="38">
        <v>1</v>
      </c>
      <c r="C52" s="38">
        <v>0.85470085470085466</v>
      </c>
      <c r="D52" s="38">
        <v>0.85470085470085466</v>
      </c>
      <c r="E52" s="38">
        <v>0.28490028490028491</v>
      </c>
      <c r="F52" s="38">
        <v>0.85470085470085466</v>
      </c>
      <c r="G52" s="38">
        <v>0</v>
      </c>
    </row>
    <row r="53" spans="1:7" x14ac:dyDescent="0.25">
      <c r="A53" s="40" t="s">
        <v>202</v>
      </c>
      <c r="B53" s="38">
        <v>1</v>
      </c>
      <c r="C53" s="38">
        <v>1</v>
      </c>
      <c r="D53" s="38">
        <v>1</v>
      </c>
      <c r="E53" s="38">
        <v>1</v>
      </c>
      <c r="F53" s="38">
        <v>1</v>
      </c>
      <c r="G53" s="38">
        <v>0</v>
      </c>
    </row>
    <row r="54" spans="1:7" x14ac:dyDescent="0.25">
      <c r="A54" s="40" t="s">
        <v>128</v>
      </c>
      <c r="B54" s="38">
        <v>1</v>
      </c>
      <c r="C54" s="38">
        <v>0.91743119266055051</v>
      </c>
      <c r="D54" s="38">
        <v>0.91743119266055051</v>
      </c>
      <c r="E54" s="38">
        <v>1</v>
      </c>
      <c r="F54" s="38">
        <v>0.91743119266055051</v>
      </c>
      <c r="G54" s="38">
        <v>0</v>
      </c>
    </row>
    <row r="55" spans="1:7" x14ac:dyDescent="0.25">
      <c r="A55" s="40" t="s">
        <v>190</v>
      </c>
      <c r="B55" s="38">
        <v>1</v>
      </c>
      <c r="C55" s="38">
        <v>1</v>
      </c>
      <c r="D55" s="38">
        <v>1</v>
      </c>
      <c r="E55" s="38">
        <v>1</v>
      </c>
      <c r="F55" s="38">
        <v>1</v>
      </c>
      <c r="G55" s="38">
        <v>0</v>
      </c>
    </row>
    <row r="56" spans="1:7" x14ac:dyDescent="0.25">
      <c r="A56" s="40" t="s">
        <v>194</v>
      </c>
      <c r="B56" s="38">
        <v>1</v>
      </c>
      <c r="C56" s="38">
        <v>1</v>
      </c>
      <c r="D56" s="38">
        <v>1</v>
      </c>
      <c r="E56" s="38">
        <v>0.85227272727272729</v>
      </c>
      <c r="F56" s="38">
        <v>1</v>
      </c>
      <c r="G56" s="38">
        <v>0</v>
      </c>
    </row>
    <row r="57" spans="1:7" x14ac:dyDescent="0.25">
      <c r="A57" s="40" t="s">
        <v>148</v>
      </c>
      <c r="B57" s="38">
        <v>1</v>
      </c>
      <c r="C57" s="38">
        <v>1</v>
      </c>
      <c r="D57" s="38">
        <v>1</v>
      </c>
      <c r="E57" s="38">
        <v>1</v>
      </c>
      <c r="F57" s="38">
        <v>0</v>
      </c>
      <c r="G57" s="38">
        <v>0.8</v>
      </c>
    </row>
    <row r="58" spans="1:7" x14ac:dyDescent="0.25">
      <c r="A58" s="40" t="s">
        <v>132</v>
      </c>
      <c r="B58" s="38">
        <v>1</v>
      </c>
      <c r="C58" s="38">
        <v>1</v>
      </c>
      <c r="D58" s="38">
        <v>1</v>
      </c>
      <c r="E58" s="38">
        <v>1</v>
      </c>
      <c r="F58" s="38">
        <v>1</v>
      </c>
      <c r="G58" s="38">
        <v>0</v>
      </c>
    </row>
    <row r="59" spans="1:7" x14ac:dyDescent="0.25">
      <c r="A59" s="40" t="s">
        <v>158</v>
      </c>
      <c r="B59" s="38">
        <v>0.4790764790764791</v>
      </c>
      <c r="C59" s="38">
        <v>1</v>
      </c>
      <c r="D59" s="38">
        <v>1</v>
      </c>
      <c r="E59" s="38">
        <v>1</v>
      </c>
      <c r="F59" s="38">
        <v>0.4329004329004329</v>
      </c>
      <c r="G59" s="38">
        <v>0</v>
      </c>
    </row>
    <row r="60" spans="1:7" x14ac:dyDescent="0.25">
      <c r="A60" s="40" t="s">
        <v>731</v>
      </c>
      <c r="B60" s="38">
        <v>1</v>
      </c>
      <c r="C60" s="38">
        <v>0.34334763948497854</v>
      </c>
      <c r="D60" s="38">
        <v>0.34334763948497854</v>
      </c>
      <c r="E60" s="38">
        <v>0.42918454935622319</v>
      </c>
      <c r="F60" s="38">
        <v>0</v>
      </c>
      <c r="G60" s="38">
        <v>0</v>
      </c>
    </row>
    <row r="61" spans="1:7" x14ac:dyDescent="0.25">
      <c r="A61" s="40" t="s">
        <v>198</v>
      </c>
      <c r="B61" s="38">
        <v>1</v>
      </c>
      <c r="C61" s="38">
        <v>1</v>
      </c>
      <c r="D61" s="38">
        <v>1</v>
      </c>
      <c r="E61" s="38">
        <v>0.85470085470085466</v>
      </c>
      <c r="F61" s="38">
        <v>1</v>
      </c>
      <c r="G61" s="38">
        <v>0</v>
      </c>
    </row>
    <row r="62" spans="1:7" x14ac:dyDescent="0.25">
      <c r="A62" s="40" t="s">
        <v>192</v>
      </c>
      <c r="B62" s="38">
        <v>1</v>
      </c>
      <c r="C62" s="38">
        <v>1</v>
      </c>
      <c r="D62" s="38">
        <v>1</v>
      </c>
      <c r="E62" s="38">
        <v>1</v>
      </c>
      <c r="F62" s="38">
        <v>1</v>
      </c>
      <c r="G62" s="38">
        <v>0</v>
      </c>
    </row>
    <row r="63" spans="1:7" x14ac:dyDescent="0.25">
      <c r="A63" s="40" t="s">
        <v>188</v>
      </c>
      <c r="B63" s="38">
        <v>1</v>
      </c>
      <c r="C63" s="38">
        <v>1</v>
      </c>
      <c r="D63" s="38">
        <v>1</v>
      </c>
      <c r="E63" s="38">
        <v>1</v>
      </c>
      <c r="F63" s="38">
        <v>1</v>
      </c>
      <c r="G63" s="38">
        <v>0</v>
      </c>
    </row>
    <row r="64" spans="1:7" x14ac:dyDescent="0.25">
      <c r="A64" s="40" t="s">
        <v>134</v>
      </c>
      <c r="B64" s="38">
        <v>1</v>
      </c>
      <c r="C64" s="38">
        <v>1</v>
      </c>
      <c r="D64" s="38">
        <v>1</v>
      </c>
      <c r="E64" s="38">
        <v>1</v>
      </c>
      <c r="F64" s="38">
        <v>1</v>
      </c>
      <c r="G64" s="38">
        <v>0</v>
      </c>
    </row>
    <row r="65" spans="1:7" x14ac:dyDescent="0.25">
      <c r="A65" s="40" t="s">
        <v>451</v>
      </c>
      <c r="B65" s="38">
        <v>1</v>
      </c>
      <c r="C65" s="38">
        <v>0.73529411764705888</v>
      </c>
      <c r="D65" s="38">
        <v>0.73529411764705888</v>
      </c>
      <c r="E65" s="38">
        <v>0.73529411764705888</v>
      </c>
      <c r="F65" s="38">
        <v>1</v>
      </c>
      <c r="G65" s="38">
        <v>0</v>
      </c>
    </row>
    <row r="66" spans="1:7" x14ac:dyDescent="0.25">
      <c r="A66" s="40" t="s">
        <v>200</v>
      </c>
      <c r="B66" s="38">
        <v>1</v>
      </c>
      <c r="C66" s="38">
        <v>1</v>
      </c>
      <c r="D66" s="38">
        <v>1</v>
      </c>
      <c r="E66" s="38">
        <v>1</v>
      </c>
      <c r="F66" s="38">
        <v>1</v>
      </c>
      <c r="G66" s="38">
        <v>0</v>
      </c>
    </row>
    <row r="67" spans="1:7" x14ac:dyDescent="0.25">
      <c r="A67" s="40" t="s">
        <v>154</v>
      </c>
      <c r="B67" s="38">
        <v>1</v>
      </c>
      <c r="C67" s="38">
        <v>1</v>
      </c>
      <c r="D67" s="38">
        <v>1</v>
      </c>
      <c r="E67" s="38">
        <v>1</v>
      </c>
      <c r="F67" s="38">
        <v>1</v>
      </c>
      <c r="G67" s="38">
        <v>0</v>
      </c>
    </row>
    <row r="68" spans="1:7" x14ac:dyDescent="0.25">
      <c r="A68" s="40" t="s">
        <v>156</v>
      </c>
      <c r="B68" s="38">
        <v>1</v>
      </c>
      <c r="C68" s="38">
        <v>0.84210526315789469</v>
      </c>
      <c r="D68" s="38">
        <v>0.84210526315789469</v>
      </c>
      <c r="E68" s="38">
        <v>1</v>
      </c>
      <c r="F68" s="38">
        <v>0.52631578947368418</v>
      </c>
      <c r="G68" s="38">
        <v>0</v>
      </c>
    </row>
    <row r="69" spans="1:7" x14ac:dyDescent="0.25">
      <c r="A69" s="40" t="s">
        <v>146</v>
      </c>
      <c r="B69" s="38">
        <v>1</v>
      </c>
      <c r="C69" s="38">
        <v>0.50632911392405067</v>
      </c>
      <c r="D69" s="38">
        <v>0.50632911392405067</v>
      </c>
      <c r="E69" s="38">
        <v>0</v>
      </c>
      <c r="F69" s="38">
        <v>1</v>
      </c>
      <c r="G69" s="38">
        <v>0</v>
      </c>
    </row>
    <row r="70" spans="1:7" x14ac:dyDescent="0.25">
      <c r="A70" s="7" t="s">
        <v>9</v>
      </c>
      <c r="B70" s="38"/>
      <c r="C70" s="38"/>
      <c r="D70" s="38"/>
      <c r="E70" s="38"/>
      <c r="F70" s="38"/>
      <c r="G70" s="38"/>
    </row>
    <row r="71" spans="1:7" x14ac:dyDescent="0.25">
      <c r="A71" s="40" t="s">
        <v>165</v>
      </c>
      <c r="B71" s="38">
        <v>1</v>
      </c>
      <c r="C71" s="38">
        <v>1</v>
      </c>
      <c r="D71" s="38">
        <v>0.37735849056603776</v>
      </c>
      <c r="E71" s="38">
        <v>0.53908355795148244</v>
      </c>
      <c r="F71" s="38">
        <v>0.13477088948787061</v>
      </c>
      <c r="G71" s="38">
        <v>0</v>
      </c>
    </row>
    <row r="72" spans="1:7" x14ac:dyDescent="0.25">
      <c r="A72" s="40" t="s">
        <v>160</v>
      </c>
      <c r="B72" s="38">
        <v>1</v>
      </c>
      <c r="C72" s="38">
        <v>0.79656384224912147</v>
      </c>
      <c r="D72" s="38">
        <v>0.64037485357282309</v>
      </c>
      <c r="E72" s="38">
        <v>0.11714174150722374</v>
      </c>
      <c r="F72" s="38">
        <v>0</v>
      </c>
      <c r="G72" s="38">
        <v>0</v>
      </c>
    </row>
    <row r="73" spans="1:7" x14ac:dyDescent="0.25">
      <c r="A73" s="40" t="s">
        <v>88</v>
      </c>
      <c r="B73" s="38"/>
      <c r="C73" s="38"/>
      <c r="D73" s="38"/>
      <c r="E73" s="38"/>
      <c r="F73" s="38"/>
      <c r="G73" s="38"/>
    </row>
    <row r="74" spans="1:7" x14ac:dyDescent="0.25">
      <c r="A74" s="40" t="s">
        <v>173</v>
      </c>
      <c r="B74" s="38"/>
      <c r="C74" s="38"/>
      <c r="D74" s="38"/>
      <c r="E74" s="38"/>
      <c r="F74" s="38"/>
      <c r="G74" s="38"/>
    </row>
    <row r="75" spans="1:7" x14ac:dyDescent="0.25">
      <c r="A75" s="40" t="s">
        <v>475</v>
      </c>
      <c r="B75" s="38">
        <v>1</v>
      </c>
      <c r="C75" s="38">
        <v>0.4580152671755725</v>
      </c>
      <c r="D75" s="38">
        <v>0.4580152671755725</v>
      </c>
      <c r="E75" s="38">
        <v>0.38167938931297712</v>
      </c>
      <c r="F75" s="38">
        <v>1</v>
      </c>
      <c r="G75" s="38">
        <v>0</v>
      </c>
    </row>
    <row r="76" spans="1:7" x14ac:dyDescent="0.25">
      <c r="A76" s="40" t="s">
        <v>477</v>
      </c>
      <c r="B76" s="38">
        <v>1</v>
      </c>
      <c r="C76" s="38">
        <v>0.48681541582150101</v>
      </c>
      <c r="D76" s="38">
        <v>0.48681541582150101</v>
      </c>
      <c r="E76" s="38">
        <v>0.40567951318458417</v>
      </c>
      <c r="F76" s="38">
        <v>0.40567951318458417</v>
      </c>
      <c r="G76" s="38">
        <v>0</v>
      </c>
    </row>
    <row r="77" spans="1:7" x14ac:dyDescent="0.25">
      <c r="A77" s="40" t="s">
        <v>90</v>
      </c>
      <c r="B77" s="38">
        <v>1</v>
      </c>
      <c r="C77" s="38">
        <v>1</v>
      </c>
      <c r="D77" s="38">
        <v>0.76487252124645888</v>
      </c>
      <c r="E77" s="38">
        <v>1</v>
      </c>
      <c r="F77" s="38">
        <v>1</v>
      </c>
      <c r="G77" s="38">
        <v>0</v>
      </c>
    </row>
    <row r="78" spans="1:7" x14ac:dyDescent="0.25">
      <c r="A78" s="40" t="s">
        <v>1973</v>
      </c>
      <c r="B78" s="38">
        <v>1</v>
      </c>
      <c r="C78" s="38">
        <v>0.57866184448462932</v>
      </c>
      <c r="D78" s="38">
        <v>0</v>
      </c>
      <c r="E78" s="38">
        <v>0.36166365280289331</v>
      </c>
      <c r="F78" s="38">
        <v>0.54249547920433994</v>
      </c>
      <c r="G78" s="38">
        <v>1</v>
      </c>
    </row>
    <row r="79" spans="1:7" x14ac:dyDescent="0.25">
      <c r="A79" s="40" t="s">
        <v>1972</v>
      </c>
      <c r="B79" s="38">
        <v>1</v>
      </c>
      <c r="C79" s="38">
        <v>1</v>
      </c>
      <c r="D79" s="38">
        <v>0.77715355805243447</v>
      </c>
      <c r="E79" s="38">
        <v>0.2808988764044944</v>
      </c>
      <c r="F79" s="38">
        <v>0.18726591760299627</v>
      </c>
      <c r="G79" s="38">
        <v>0</v>
      </c>
    </row>
    <row r="80" spans="1:7" x14ac:dyDescent="0.25">
      <c r="A80" s="7" t="s">
        <v>11</v>
      </c>
      <c r="B80" s="38"/>
      <c r="C80" s="38"/>
      <c r="D80" s="38"/>
      <c r="E80" s="38"/>
      <c r="F80" s="38"/>
      <c r="G80" s="38"/>
    </row>
    <row r="81" spans="1:7" x14ac:dyDescent="0.25">
      <c r="A81" s="40" t="s">
        <v>142</v>
      </c>
      <c r="B81" s="38">
        <v>1</v>
      </c>
      <c r="C81" s="38">
        <v>0.8</v>
      </c>
      <c r="D81" s="38">
        <v>0</v>
      </c>
      <c r="E81" s="38">
        <v>1</v>
      </c>
      <c r="F81" s="38">
        <v>1</v>
      </c>
      <c r="G81" s="38">
        <v>1</v>
      </c>
    </row>
    <row r="82" spans="1:7" x14ac:dyDescent="0.25">
      <c r="A82" s="40" t="s">
        <v>140</v>
      </c>
      <c r="B82" s="38">
        <v>1</v>
      </c>
      <c r="C82" s="38">
        <v>1</v>
      </c>
      <c r="D82" s="38">
        <v>1</v>
      </c>
      <c r="E82" s="38">
        <v>1</v>
      </c>
      <c r="F82" s="38">
        <v>0</v>
      </c>
      <c r="G82" s="38">
        <v>0.66666666666666663</v>
      </c>
    </row>
    <row r="83" spans="1:7" x14ac:dyDescent="0.25">
      <c r="A83" s="40" t="s">
        <v>144</v>
      </c>
      <c r="B83" s="38">
        <v>1</v>
      </c>
      <c r="C83" s="38">
        <v>1</v>
      </c>
      <c r="D83" s="38">
        <v>1</v>
      </c>
      <c r="E83" s="38">
        <v>1</v>
      </c>
      <c r="F83" s="38">
        <v>1</v>
      </c>
      <c r="G83" s="38">
        <v>1</v>
      </c>
    </row>
    <row r="84" spans="1:7" x14ac:dyDescent="0.25">
      <c r="A84" s="40" t="s">
        <v>1194</v>
      </c>
      <c r="B84" s="38">
        <v>1</v>
      </c>
      <c r="C84" s="38">
        <v>1</v>
      </c>
      <c r="D84" s="38">
        <v>1</v>
      </c>
      <c r="E84" s="38">
        <v>1</v>
      </c>
      <c r="F84" s="38">
        <v>0</v>
      </c>
      <c r="G84" s="38">
        <v>0</v>
      </c>
    </row>
    <row r="85" spans="1:7" x14ac:dyDescent="0.25">
      <c r="A85" s="7" t="s">
        <v>12</v>
      </c>
      <c r="B85" s="38"/>
      <c r="C85" s="38"/>
      <c r="D85" s="38"/>
      <c r="E85" s="38"/>
      <c r="F85" s="38"/>
      <c r="G85" s="38"/>
    </row>
    <row r="86" spans="1:7" x14ac:dyDescent="0.25">
      <c r="A86" s="40" t="s">
        <v>150</v>
      </c>
      <c r="B86" s="38">
        <v>1</v>
      </c>
      <c r="C86" s="38">
        <v>1</v>
      </c>
      <c r="D86" s="38">
        <v>1</v>
      </c>
      <c r="E86" s="38">
        <v>1</v>
      </c>
      <c r="F86" s="38">
        <v>1</v>
      </c>
      <c r="G86" s="38">
        <v>0.95</v>
      </c>
    </row>
    <row r="87" spans="1:7" x14ac:dyDescent="0.25">
      <c r="A87" s="40" t="s">
        <v>449</v>
      </c>
      <c r="B87" s="38">
        <v>1</v>
      </c>
      <c r="C87" s="38">
        <v>1</v>
      </c>
      <c r="D87" s="38">
        <v>1</v>
      </c>
      <c r="E87" s="38">
        <v>1</v>
      </c>
      <c r="F87" s="38">
        <v>1</v>
      </c>
      <c r="G87" s="38">
        <v>0</v>
      </c>
    </row>
    <row r="88" spans="1:7" x14ac:dyDescent="0.25">
      <c r="A88" s="7" t="s">
        <v>8</v>
      </c>
      <c r="B88" s="38"/>
      <c r="C88" s="38"/>
      <c r="D88" s="38"/>
      <c r="E88" s="38"/>
      <c r="F88" s="38"/>
      <c r="G88" s="38"/>
    </row>
    <row r="89" spans="1:7" x14ac:dyDescent="0.25">
      <c r="A89" s="40" t="s">
        <v>461</v>
      </c>
      <c r="B89" s="38">
        <v>1</v>
      </c>
      <c r="C89" s="38">
        <v>1</v>
      </c>
      <c r="D89" s="38">
        <v>1</v>
      </c>
      <c r="E89" s="38">
        <v>0.64516129032258063</v>
      </c>
      <c r="F89" s="38">
        <v>1</v>
      </c>
      <c r="G89" s="38">
        <v>1</v>
      </c>
    </row>
    <row r="90" spans="1:7" x14ac:dyDescent="0.25">
      <c r="A90" s="40" t="s">
        <v>465</v>
      </c>
      <c r="B90" s="38">
        <v>1</v>
      </c>
      <c r="C90" s="38">
        <v>1</v>
      </c>
      <c r="D90" s="38">
        <v>1</v>
      </c>
      <c r="E90" s="38">
        <v>0.68965517241379315</v>
      </c>
      <c r="F90" s="38">
        <v>1</v>
      </c>
      <c r="G90" s="38">
        <v>0</v>
      </c>
    </row>
    <row r="91" spans="1:7" x14ac:dyDescent="0.25">
      <c r="A91" s="40" t="s">
        <v>469</v>
      </c>
      <c r="B91" s="38">
        <v>1</v>
      </c>
      <c r="C91" s="38">
        <v>1</v>
      </c>
      <c r="D91" s="38">
        <v>1</v>
      </c>
      <c r="E91" s="38">
        <v>0.63678043810494145</v>
      </c>
      <c r="F91" s="38">
        <v>1</v>
      </c>
      <c r="G91" s="38">
        <v>0.88707613563659626</v>
      </c>
    </row>
    <row r="92" spans="1:7" x14ac:dyDescent="0.25">
      <c r="A92" s="40" t="s">
        <v>76</v>
      </c>
      <c r="B92" s="38">
        <v>1</v>
      </c>
      <c r="C92" s="38">
        <v>0.37209302325581395</v>
      </c>
      <c r="D92" s="38">
        <v>0</v>
      </c>
      <c r="E92" s="38">
        <v>0</v>
      </c>
      <c r="F92" s="38">
        <v>1</v>
      </c>
      <c r="G92" s="38">
        <v>0.9464285714285714</v>
      </c>
    </row>
    <row r="93" spans="1:7" x14ac:dyDescent="0.25">
      <c r="A93" s="40" t="s">
        <v>171</v>
      </c>
      <c r="B93" s="38">
        <v>1</v>
      </c>
      <c r="C93" s="38">
        <v>1</v>
      </c>
      <c r="D93" s="38">
        <v>0.91954022988505746</v>
      </c>
      <c r="E93" s="38">
        <v>0.76628352490421459</v>
      </c>
      <c r="F93" s="38">
        <v>1</v>
      </c>
      <c r="G93" s="38">
        <v>0.86458333333333337</v>
      </c>
    </row>
    <row r="94" spans="1:7" x14ac:dyDescent="0.25">
      <c r="A94" s="40" t="s">
        <v>94</v>
      </c>
      <c r="B94" s="38">
        <v>1</v>
      </c>
      <c r="C94" s="38">
        <v>0.55172413793103448</v>
      </c>
      <c r="D94" s="38">
        <v>0.55172413793103448</v>
      </c>
      <c r="E94" s="38">
        <v>0.22988505747126436</v>
      </c>
      <c r="F94" s="38">
        <v>0.91954022988505746</v>
      </c>
      <c r="G94" s="38">
        <v>1</v>
      </c>
    </row>
    <row r="95" spans="1:7" x14ac:dyDescent="0.25">
      <c r="A95" s="40" t="s">
        <v>530</v>
      </c>
      <c r="B95" s="38">
        <v>1</v>
      </c>
      <c r="C95" s="38">
        <v>1</v>
      </c>
      <c r="D95" s="38">
        <v>1</v>
      </c>
      <c r="E95" s="38">
        <v>1</v>
      </c>
      <c r="F95" s="38">
        <v>1</v>
      </c>
      <c r="G95" s="38">
        <v>0</v>
      </c>
    </row>
    <row r="96" spans="1:7" x14ac:dyDescent="0.25">
      <c r="A96" s="40" t="s">
        <v>74</v>
      </c>
      <c r="B96" s="38">
        <v>1</v>
      </c>
      <c r="C96" s="38">
        <v>0.89600000000000002</v>
      </c>
      <c r="D96" s="38">
        <v>0.44800000000000001</v>
      </c>
      <c r="E96" s="38">
        <v>1</v>
      </c>
      <c r="F96" s="38">
        <v>1</v>
      </c>
      <c r="G96" s="38">
        <v>0</v>
      </c>
    </row>
    <row r="97" spans="1:7" x14ac:dyDescent="0.25">
      <c r="A97" s="40" t="s">
        <v>177</v>
      </c>
      <c r="B97" s="38">
        <v>1</v>
      </c>
      <c r="C97" s="38">
        <v>1</v>
      </c>
      <c r="D97" s="38">
        <v>0.66135946111451316</v>
      </c>
      <c r="E97" s="38">
        <v>0.42865890998162892</v>
      </c>
      <c r="F97" s="38">
        <v>0.61236987140232702</v>
      </c>
      <c r="G97" s="38">
        <v>0</v>
      </c>
    </row>
    <row r="98" spans="1:7" x14ac:dyDescent="0.25">
      <c r="A98" s="40" t="s">
        <v>473</v>
      </c>
      <c r="B98" s="38">
        <v>1</v>
      </c>
      <c r="C98" s="38">
        <v>0.898876404494382</v>
      </c>
      <c r="D98" s="38">
        <v>0.6741573033707865</v>
      </c>
      <c r="E98" s="38">
        <v>1</v>
      </c>
      <c r="F98" s="38">
        <v>1</v>
      </c>
      <c r="G98" s="38">
        <v>0.86956521739130432</v>
      </c>
    </row>
    <row r="99" spans="1:7" x14ac:dyDescent="0.25">
      <c r="A99" s="40" t="s">
        <v>79</v>
      </c>
      <c r="B99" s="38">
        <v>1</v>
      </c>
      <c r="C99" s="38">
        <v>1</v>
      </c>
      <c r="D99" s="38">
        <v>0.5161290322580645</v>
      </c>
      <c r="E99" s="38">
        <v>0.967741935483871</v>
      </c>
      <c r="F99" s="38">
        <v>1</v>
      </c>
      <c r="G99" s="38">
        <v>0.92</v>
      </c>
    </row>
    <row r="100" spans="1:7" x14ac:dyDescent="0.25">
      <c r="A100" s="40" t="s">
        <v>163</v>
      </c>
      <c r="B100" s="38">
        <v>1</v>
      </c>
      <c r="C100" s="38">
        <v>1</v>
      </c>
      <c r="D100" s="38">
        <v>1</v>
      </c>
      <c r="E100" s="38">
        <v>0.14903129657228018</v>
      </c>
      <c r="F100" s="38">
        <v>1</v>
      </c>
      <c r="G100" s="38">
        <v>0</v>
      </c>
    </row>
    <row r="101" spans="1:7" x14ac:dyDescent="0.25">
      <c r="A101" s="40" t="s">
        <v>81</v>
      </c>
      <c r="B101" s="38">
        <v>1</v>
      </c>
      <c r="C101" s="38">
        <v>1</v>
      </c>
      <c r="D101" s="38">
        <v>1</v>
      </c>
      <c r="E101" s="38">
        <v>1</v>
      </c>
      <c r="F101" s="38">
        <v>1</v>
      </c>
      <c r="G101" s="38">
        <v>0.9358974358974359</v>
      </c>
    </row>
    <row r="102" spans="1:7" x14ac:dyDescent="0.25">
      <c r="A102" s="7" t="s">
        <v>4</v>
      </c>
      <c r="B102" s="38"/>
      <c r="C102" s="38"/>
      <c r="D102" s="38"/>
      <c r="E102" s="38"/>
      <c r="F102" s="38"/>
      <c r="G102" s="38"/>
    </row>
    <row r="103" spans="1:7" x14ac:dyDescent="0.25">
      <c r="A103" s="40" t="s">
        <v>110</v>
      </c>
      <c r="B103" s="38">
        <v>1</v>
      </c>
      <c r="C103" s="38">
        <v>0.7407407407407407</v>
      </c>
      <c r="D103" s="38">
        <v>0.7407407407407407</v>
      </c>
      <c r="E103" s="38">
        <v>1</v>
      </c>
      <c r="F103" s="38">
        <v>0</v>
      </c>
      <c r="G103" s="38">
        <v>1</v>
      </c>
    </row>
    <row r="104" spans="1:7" x14ac:dyDescent="0.25">
      <c r="A104" s="40" t="s">
        <v>102</v>
      </c>
      <c r="B104" s="38">
        <v>1</v>
      </c>
      <c r="C104" s="38">
        <v>1</v>
      </c>
      <c r="D104" s="38">
        <v>1</v>
      </c>
      <c r="E104" s="38">
        <v>1</v>
      </c>
      <c r="F104" s="38">
        <v>0</v>
      </c>
      <c r="G104" s="38">
        <v>1</v>
      </c>
    </row>
    <row r="105" spans="1:7" x14ac:dyDescent="0.25">
      <c r="A105" s="40" t="s">
        <v>104</v>
      </c>
      <c r="B105" s="38">
        <v>1</v>
      </c>
      <c r="C105" s="38">
        <v>0.76923076923076927</v>
      </c>
      <c r="D105" s="38">
        <v>0.76923076923076927</v>
      </c>
      <c r="E105" s="38">
        <v>1</v>
      </c>
      <c r="F105" s="38">
        <v>0</v>
      </c>
      <c r="G105" s="38">
        <v>1</v>
      </c>
    </row>
    <row r="106" spans="1:7" x14ac:dyDescent="0.25">
      <c r="A106" s="40" t="s">
        <v>120</v>
      </c>
      <c r="B106" s="38">
        <v>1</v>
      </c>
      <c r="C106" s="38">
        <v>1</v>
      </c>
      <c r="D106" s="38">
        <v>1</v>
      </c>
      <c r="E106" s="38">
        <v>0.43149946062567424</v>
      </c>
      <c r="F106" s="38">
        <v>0</v>
      </c>
      <c r="G106" s="38">
        <v>0.99473684210526314</v>
      </c>
    </row>
    <row r="107" spans="1:7" x14ac:dyDescent="0.25">
      <c r="A107" s="40" t="s">
        <v>422</v>
      </c>
      <c r="B107" s="38">
        <v>1</v>
      </c>
      <c r="C107" s="38">
        <v>0.85470085470085466</v>
      </c>
      <c r="D107" s="38">
        <v>0.85470085470085466</v>
      </c>
      <c r="E107" s="38">
        <v>0.21367521367521367</v>
      </c>
      <c r="F107" s="38">
        <v>0.85470085470085466</v>
      </c>
      <c r="G107" s="38">
        <v>0</v>
      </c>
    </row>
    <row r="108" spans="1:7" x14ac:dyDescent="0.25">
      <c r="A108" s="40" t="s">
        <v>112</v>
      </c>
      <c r="B108" s="38">
        <v>1</v>
      </c>
      <c r="C108" s="38">
        <v>0.82901554404145072</v>
      </c>
      <c r="D108" s="38">
        <v>0.82901554404145072</v>
      </c>
      <c r="E108" s="38">
        <v>1</v>
      </c>
      <c r="F108" s="38">
        <v>0</v>
      </c>
      <c r="G108" s="38">
        <v>1</v>
      </c>
    </row>
    <row r="109" spans="1:7" x14ac:dyDescent="0.25">
      <c r="A109" s="40" t="s">
        <v>116</v>
      </c>
      <c r="B109" s="38">
        <v>1</v>
      </c>
      <c r="C109" s="38">
        <v>0.6097560975609756</v>
      </c>
      <c r="D109" s="38">
        <v>0.6097560975609756</v>
      </c>
      <c r="E109" s="38">
        <v>0.3048780487804878</v>
      </c>
      <c r="F109" s="38">
        <v>0</v>
      </c>
      <c r="G109" s="38">
        <v>0.98130841121495327</v>
      </c>
    </row>
    <row r="110" spans="1:7" x14ac:dyDescent="0.25">
      <c r="A110" s="40" t="s">
        <v>114</v>
      </c>
      <c r="B110" s="38">
        <v>1</v>
      </c>
      <c r="C110" s="38">
        <v>1</v>
      </c>
      <c r="D110" s="38">
        <v>1</v>
      </c>
      <c r="E110" s="38">
        <v>0.64935064935064934</v>
      </c>
      <c r="F110" s="38">
        <v>0</v>
      </c>
      <c r="G110" s="38">
        <v>0.87730061349693256</v>
      </c>
    </row>
    <row r="111" spans="1:7" x14ac:dyDescent="0.25">
      <c r="A111" s="40" t="s">
        <v>118</v>
      </c>
      <c r="B111" s="38">
        <v>1</v>
      </c>
      <c r="C111" s="38">
        <v>0.75471698113207553</v>
      </c>
      <c r="D111" s="38">
        <v>0.75471698113207553</v>
      </c>
      <c r="E111" s="38">
        <v>0.62893081761006286</v>
      </c>
      <c r="F111" s="38">
        <v>0</v>
      </c>
      <c r="G111" s="38">
        <v>0.98611111111111116</v>
      </c>
    </row>
    <row r="112" spans="1:7" x14ac:dyDescent="0.25">
      <c r="A112" s="40" t="s">
        <v>98</v>
      </c>
      <c r="B112" s="38">
        <v>1</v>
      </c>
      <c r="C112" s="38">
        <v>1</v>
      </c>
      <c r="D112" s="38">
        <v>1</v>
      </c>
      <c r="E112" s="38">
        <v>0.54347826086956519</v>
      </c>
      <c r="F112" s="38">
        <v>0</v>
      </c>
      <c r="G112" s="38">
        <v>0.93548387096774188</v>
      </c>
    </row>
    <row r="113" spans="1:7" x14ac:dyDescent="0.25">
      <c r="A113" s="40" t="s">
        <v>216</v>
      </c>
      <c r="B113" s="38">
        <v>1</v>
      </c>
      <c r="C113" s="38">
        <v>1</v>
      </c>
      <c r="D113" s="38">
        <v>0.970873786407767</v>
      </c>
      <c r="E113" s="38">
        <v>1</v>
      </c>
      <c r="F113" s="38">
        <v>1</v>
      </c>
      <c r="G113" s="38">
        <v>0</v>
      </c>
    </row>
    <row r="114" spans="1:7" x14ac:dyDescent="0.25">
      <c r="A114" s="40" t="s">
        <v>218</v>
      </c>
      <c r="B114" s="38">
        <v>1</v>
      </c>
      <c r="C114" s="38">
        <v>1</v>
      </c>
      <c r="D114" s="38">
        <v>1</v>
      </c>
      <c r="E114" s="38">
        <v>1</v>
      </c>
      <c r="F114" s="38">
        <v>1</v>
      </c>
      <c r="G114" s="38">
        <v>0</v>
      </c>
    </row>
    <row r="115" spans="1:7" x14ac:dyDescent="0.25">
      <c r="A115" s="40" t="s">
        <v>426</v>
      </c>
      <c r="B115" s="38">
        <v>1</v>
      </c>
      <c r="C115" s="38">
        <v>1</v>
      </c>
      <c r="D115" s="38">
        <v>0.38961038961038963</v>
      </c>
      <c r="E115" s="38">
        <v>0.97402597402597402</v>
      </c>
      <c r="F115" s="38">
        <v>1</v>
      </c>
      <c r="G115" s="38">
        <v>0</v>
      </c>
    </row>
    <row r="116" spans="1:7" x14ac:dyDescent="0.25">
      <c r="A116" s="40" t="s">
        <v>55</v>
      </c>
      <c r="B116" s="38">
        <v>1</v>
      </c>
      <c r="C116" s="38">
        <v>0.72398190045248867</v>
      </c>
      <c r="D116" s="38">
        <v>0.72398190045248867</v>
      </c>
      <c r="E116" s="38">
        <v>0.90497737556561086</v>
      </c>
      <c r="F116" s="38">
        <v>0</v>
      </c>
      <c r="G116" s="38">
        <v>0.9821428571428571</v>
      </c>
    </row>
    <row r="117" spans="1:7" x14ac:dyDescent="0.25">
      <c r="A117" s="40" t="s">
        <v>429</v>
      </c>
      <c r="B117" s="38">
        <v>1</v>
      </c>
      <c r="C117" s="38">
        <v>1</v>
      </c>
      <c r="D117" s="38">
        <v>1</v>
      </c>
      <c r="E117" s="38">
        <v>1</v>
      </c>
      <c r="F117" s="38">
        <v>1</v>
      </c>
      <c r="G117" s="38">
        <v>0</v>
      </c>
    </row>
    <row r="118" spans="1:7" x14ac:dyDescent="0.25">
      <c r="A118" s="40" t="s">
        <v>108</v>
      </c>
      <c r="B118" s="38">
        <v>1</v>
      </c>
      <c r="C118" s="38">
        <v>0.75376884422110557</v>
      </c>
      <c r="D118" s="38">
        <v>0.75376884422110557</v>
      </c>
      <c r="E118" s="38">
        <v>0.50251256281407031</v>
      </c>
      <c r="F118" s="38">
        <v>0</v>
      </c>
      <c r="G118" s="38">
        <v>1</v>
      </c>
    </row>
    <row r="119" spans="1:7" x14ac:dyDescent="0.25">
      <c r="A119" s="40" t="s">
        <v>204</v>
      </c>
      <c r="B119" s="38">
        <v>1</v>
      </c>
      <c r="C119" s="38">
        <v>1</v>
      </c>
      <c r="D119" s="38">
        <v>1</v>
      </c>
      <c r="E119" s="38">
        <v>1</v>
      </c>
      <c r="F119" s="38">
        <v>1</v>
      </c>
      <c r="G119" s="38">
        <v>0</v>
      </c>
    </row>
    <row r="120" spans="1:7" x14ac:dyDescent="0.25">
      <c r="A120" s="40" t="s">
        <v>100</v>
      </c>
      <c r="B120" s="38">
        <v>1</v>
      </c>
      <c r="C120" s="38">
        <v>0.76555023923444976</v>
      </c>
      <c r="D120" s="38">
        <v>0.76555023923444976</v>
      </c>
      <c r="E120" s="38">
        <v>0.4784688995215311</v>
      </c>
      <c r="F120" s="38">
        <v>0</v>
      </c>
      <c r="G120" s="38">
        <v>0.95402298850574707</v>
      </c>
    </row>
    <row r="121" spans="1:7" x14ac:dyDescent="0.25">
      <c r="A121" s="40" t="s">
        <v>49</v>
      </c>
      <c r="B121" s="38">
        <v>1</v>
      </c>
      <c r="C121" s="38">
        <v>0.69620253164556967</v>
      </c>
      <c r="D121" s="38">
        <v>0.69620253164556967</v>
      </c>
      <c r="E121" s="38">
        <v>0.63291139240506333</v>
      </c>
      <c r="F121" s="38">
        <v>0</v>
      </c>
      <c r="G121" s="38">
        <v>1</v>
      </c>
    </row>
    <row r="122" spans="1:7" x14ac:dyDescent="0.25">
      <c r="A122" s="40" t="s">
        <v>533</v>
      </c>
      <c r="B122" s="38">
        <v>1</v>
      </c>
      <c r="C122" s="38">
        <v>0.95522388059701491</v>
      </c>
      <c r="D122" s="38">
        <v>0.83582089552238803</v>
      </c>
      <c r="E122" s="38">
        <v>1</v>
      </c>
      <c r="F122" s="38">
        <v>0.59701492537313428</v>
      </c>
      <c r="G122" s="38">
        <v>0</v>
      </c>
    </row>
    <row r="123" spans="1:7" x14ac:dyDescent="0.25">
      <c r="A123" s="40" t="s">
        <v>60</v>
      </c>
      <c r="B123" s="38">
        <v>1</v>
      </c>
      <c r="C123" s="38">
        <v>1</v>
      </c>
      <c r="D123" s="38">
        <v>1</v>
      </c>
      <c r="E123" s="38">
        <v>1</v>
      </c>
      <c r="F123" s="38">
        <v>1</v>
      </c>
      <c r="G123" s="38">
        <v>0</v>
      </c>
    </row>
    <row r="124" spans="1:7" x14ac:dyDescent="0.25">
      <c r="A124" s="40" t="s">
        <v>58</v>
      </c>
      <c r="B124" s="38">
        <v>1</v>
      </c>
      <c r="C124" s="38">
        <v>0.92715231788079466</v>
      </c>
      <c r="D124" s="38">
        <v>0.92715231788079466</v>
      </c>
      <c r="E124" s="38">
        <v>1</v>
      </c>
      <c r="F124" s="38">
        <v>0</v>
      </c>
      <c r="G124" s="38">
        <v>0.96875</v>
      </c>
    </row>
    <row r="125" spans="1:7" x14ac:dyDescent="0.25">
      <c r="A125" s="40" t="s">
        <v>106</v>
      </c>
      <c r="B125" s="38">
        <v>1</v>
      </c>
      <c r="C125" s="38">
        <v>0.898876404494382</v>
      </c>
      <c r="D125" s="38">
        <v>0.898876404494382</v>
      </c>
      <c r="E125" s="38">
        <v>0.5617977528089888</v>
      </c>
      <c r="F125" s="38">
        <v>0</v>
      </c>
      <c r="G125" s="38">
        <v>0.94285714285714284</v>
      </c>
    </row>
    <row r="126" spans="1:7" x14ac:dyDescent="0.25">
      <c r="A126" s="40" t="s">
        <v>206</v>
      </c>
      <c r="B126" s="38">
        <v>1</v>
      </c>
      <c r="C126" s="38">
        <v>1</v>
      </c>
      <c r="D126" s="38">
        <v>1</v>
      </c>
      <c r="E126" s="38">
        <v>1</v>
      </c>
      <c r="F126" s="38">
        <v>1</v>
      </c>
      <c r="G126" s="38">
        <v>0</v>
      </c>
    </row>
    <row r="127" spans="1:7" x14ac:dyDescent="0.25">
      <c r="A127" s="7" t="s">
        <v>10</v>
      </c>
      <c r="B127" s="38"/>
      <c r="C127" s="38"/>
      <c r="D127" s="38"/>
      <c r="E127" s="38"/>
      <c r="F127" s="38"/>
      <c r="G127" s="38"/>
    </row>
    <row r="128" spans="1:7" x14ac:dyDescent="0.25">
      <c r="A128" s="40" t="s">
        <v>92</v>
      </c>
      <c r="B128" s="38">
        <v>1</v>
      </c>
      <c r="C128" s="38">
        <v>0.98039215686274506</v>
      </c>
      <c r="D128" s="38">
        <v>0.52287581699346408</v>
      </c>
      <c r="E128" s="38">
        <v>1</v>
      </c>
      <c r="F128" s="38">
        <v>1</v>
      </c>
      <c r="G128" s="38">
        <v>0</v>
      </c>
    </row>
    <row r="129" spans="1:7" x14ac:dyDescent="0.25">
      <c r="A129" s="40" t="s">
        <v>169</v>
      </c>
      <c r="B129" s="38">
        <v>1</v>
      </c>
      <c r="C129" s="38">
        <v>1</v>
      </c>
      <c r="D129" s="38">
        <v>0.73394495412844041</v>
      </c>
      <c r="E129" s="38">
        <v>1</v>
      </c>
      <c r="F129" s="38">
        <v>0.91743119266055051</v>
      </c>
      <c r="G129" s="38">
        <v>0</v>
      </c>
    </row>
    <row r="130" spans="1:7" x14ac:dyDescent="0.25">
      <c r="A130" s="7" t="s">
        <v>5</v>
      </c>
      <c r="B130" s="38"/>
      <c r="C130" s="38"/>
      <c r="D130" s="38"/>
      <c r="E130" s="38"/>
      <c r="F130" s="38"/>
      <c r="G130" s="38"/>
    </row>
    <row r="131" spans="1:7" x14ac:dyDescent="0.25">
      <c r="A131" s="40" t="s">
        <v>433</v>
      </c>
      <c r="B131" s="38">
        <v>1</v>
      </c>
      <c r="C131" s="38">
        <v>1</v>
      </c>
      <c r="D131" s="38">
        <v>0.24806201550387597</v>
      </c>
      <c r="E131" s="38">
        <v>0.15503875968992248</v>
      </c>
      <c r="F131" s="38">
        <v>0.62015503875968991</v>
      </c>
      <c r="G131" s="38">
        <v>0.85256410256410253</v>
      </c>
    </row>
    <row r="132" spans="1:7" x14ac:dyDescent="0.25">
      <c r="A132" s="40" t="s">
        <v>220</v>
      </c>
      <c r="B132" s="38">
        <v>1</v>
      </c>
      <c r="C132" s="38">
        <v>1</v>
      </c>
      <c r="D132" s="38">
        <v>0.94674556213017746</v>
      </c>
      <c r="E132" s="38">
        <v>0.78895463510848129</v>
      </c>
      <c r="F132" s="38">
        <v>1</v>
      </c>
      <c r="G132" s="38">
        <v>0</v>
      </c>
    </row>
    <row r="133" spans="1:7" x14ac:dyDescent="0.25">
      <c r="A133" s="40" t="s">
        <v>535</v>
      </c>
      <c r="B133" s="38">
        <v>1</v>
      </c>
      <c r="C133" s="38">
        <v>1</v>
      </c>
      <c r="D133" s="38">
        <v>0</v>
      </c>
      <c r="E133" s="38">
        <v>0.24752475247524752</v>
      </c>
      <c r="F133" s="38">
        <v>0</v>
      </c>
      <c r="G133" s="38">
        <v>1</v>
      </c>
    </row>
    <row r="134" spans="1:7" x14ac:dyDescent="0.25">
      <c r="A134" s="40" t="s">
        <v>124</v>
      </c>
      <c r="B134" s="38">
        <v>1</v>
      </c>
      <c r="C134" s="38">
        <v>1</v>
      </c>
      <c r="D134" s="38">
        <v>1</v>
      </c>
      <c r="E134" s="38">
        <v>1</v>
      </c>
      <c r="F134" s="38">
        <v>0</v>
      </c>
      <c r="G134" s="38">
        <v>1</v>
      </c>
    </row>
    <row r="135" spans="1:7" x14ac:dyDescent="0.25">
      <c r="A135" s="40" t="s">
        <v>438</v>
      </c>
      <c r="B135" s="38">
        <v>1</v>
      </c>
      <c r="C135" s="38">
        <v>1</v>
      </c>
      <c r="D135" s="38">
        <v>0</v>
      </c>
      <c r="E135" s="38">
        <v>0.99274532264222981</v>
      </c>
      <c r="F135" s="38">
        <v>0</v>
      </c>
      <c r="G135" s="38">
        <v>0</v>
      </c>
    </row>
    <row r="136" spans="1:7" x14ac:dyDescent="0.25">
      <c r="A136" s="40" t="s">
        <v>210</v>
      </c>
      <c r="B136" s="38">
        <v>1</v>
      </c>
      <c r="C136" s="38">
        <v>0.81300813008130079</v>
      </c>
      <c r="D136" s="38">
        <v>0.75880758807588078</v>
      </c>
      <c r="E136" s="38">
        <v>0.81300813008130079</v>
      </c>
      <c r="F136" s="38">
        <v>0.6775067750677507</v>
      </c>
      <c r="G136" s="38">
        <v>0</v>
      </c>
    </row>
    <row r="137" spans="1:7" x14ac:dyDescent="0.25">
      <c r="A137" s="40" t="s">
        <v>545</v>
      </c>
      <c r="B137" s="38">
        <v>1</v>
      </c>
      <c r="C137" s="38">
        <v>0.2593192868719611</v>
      </c>
      <c r="D137" s="38">
        <v>0.2593192868719611</v>
      </c>
      <c r="E137" s="38">
        <v>0.32414910858995138</v>
      </c>
      <c r="F137" s="38">
        <v>0</v>
      </c>
      <c r="G137" s="38">
        <v>0</v>
      </c>
    </row>
    <row r="138" spans="1:7" x14ac:dyDescent="0.25">
      <c r="A138" s="40" t="s">
        <v>138</v>
      </c>
      <c r="B138" s="38">
        <v>1</v>
      </c>
      <c r="C138" s="38">
        <v>1</v>
      </c>
      <c r="D138" s="38">
        <v>1</v>
      </c>
      <c r="E138" s="38">
        <v>0.28971511347175277</v>
      </c>
      <c r="F138" s="38">
        <v>0</v>
      </c>
      <c r="G138" s="38">
        <v>0</v>
      </c>
    </row>
    <row r="139" spans="1:7" x14ac:dyDescent="0.25">
      <c r="A139" s="40" t="s">
        <v>136</v>
      </c>
      <c r="B139" s="38">
        <v>1</v>
      </c>
      <c r="C139" s="38">
        <v>1</v>
      </c>
      <c r="D139" s="38">
        <v>1</v>
      </c>
      <c r="E139" s="38">
        <v>1</v>
      </c>
      <c r="F139" s="38">
        <v>0</v>
      </c>
      <c r="G139" s="38">
        <v>0.97777777777777775</v>
      </c>
    </row>
    <row r="140" spans="1:7" x14ac:dyDescent="0.25">
      <c r="A140" s="40" t="s">
        <v>224</v>
      </c>
      <c r="B140" s="38">
        <v>1</v>
      </c>
      <c r="C140" s="38">
        <v>1</v>
      </c>
      <c r="D140" s="38">
        <v>0.75</v>
      </c>
      <c r="E140" s="38">
        <v>1</v>
      </c>
      <c r="F140" s="38">
        <v>1</v>
      </c>
      <c r="G140" s="38">
        <v>0</v>
      </c>
    </row>
    <row r="141" spans="1:7" x14ac:dyDescent="0.25">
      <c r="A141" s="40" t="s">
        <v>537</v>
      </c>
      <c r="B141" s="38">
        <v>1</v>
      </c>
      <c r="C141" s="38">
        <v>1</v>
      </c>
      <c r="D141" s="38">
        <v>0</v>
      </c>
      <c r="E141" s="38">
        <v>0.78534031413612571</v>
      </c>
      <c r="F141" s="38">
        <v>0</v>
      </c>
      <c r="G141" s="38">
        <v>0</v>
      </c>
    </row>
    <row r="142" spans="1:7" x14ac:dyDescent="0.25">
      <c r="A142" s="40" t="s">
        <v>441</v>
      </c>
      <c r="B142" s="38">
        <v>1</v>
      </c>
      <c r="C142" s="38">
        <v>1</v>
      </c>
      <c r="D142" s="38">
        <v>0.4375</v>
      </c>
      <c r="E142" s="38">
        <v>0.3125</v>
      </c>
      <c r="F142" s="38">
        <v>0.625</v>
      </c>
      <c r="G142" s="38">
        <v>0.99090909090909096</v>
      </c>
    </row>
    <row r="143" spans="1:7" x14ac:dyDescent="0.25">
      <c r="A143" s="40" t="s">
        <v>212</v>
      </c>
      <c r="B143" s="38">
        <v>1</v>
      </c>
      <c r="C143" s="38">
        <v>0.82111436950146632</v>
      </c>
      <c r="D143" s="38">
        <v>0.82111436950146632</v>
      </c>
      <c r="E143" s="38">
        <v>0.87976539589442815</v>
      </c>
      <c r="F143" s="38">
        <v>0.87976539589442815</v>
      </c>
      <c r="G143" s="38">
        <v>0</v>
      </c>
    </row>
    <row r="144" spans="1:7" x14ac:dyDescent="0.25">
      <c r="A144" s="40" t="s">
        <v>122</v>
      </c>
      <c r="B144" s="38">
        <v>1</v>
      </c>
      <c r="C144" s="38">
        <v>0.77922077922077926</v>
      </c>
      <c r="D144" s="38">
        <v>0.77922077922077926</v>
      </c>
      <c r="E144" s="38">
        <v>0.64935064935064934</v>
      </c>
      <c r="F144" s="38">
        <v>0</v>
      </c>
      <c r="G144" s="38">
        <v>1</v>
      </c>
    </row>
    <row r="145" spans="1:7" x14ac:dyDescent="0.25">
      <c r="A145" s="40" t="s">
        <v>222</v>
      </c>
      <c r="B145" s="38">
        <v>1</v>
      </c>
      <c r="C145" s="38">
        <v>1</v>
      </c>
      <c r="D145" s="38">
        <v>0.81395348837209303</v>
      </c>
      <c r="E145" s="38">
        <v>1</v>
      </c>
      <c r="F145" s="38">
        <v>1</v>
      </c>
      <c r="G145" s="38">
        <v>0</v>
      </c>
    </row>
    <row r="146" spans="1:7" x14ac:dyDescent="0.25">
      <c r="A146" s="40" t="s">
        <v>208</v>
      </c>
      <c r="B146" s="38">
        <v>1</v>
      </c>
      <c r="C146" s="38">
        <v>1</v>
      </c>
      <c r="D146" s="38">
        <v>1</v>
      </c>
      <c r="E146" s="38">
        <v>0.84566596194503174</v>
      </c>
      <c r="F146" s="38">
        <v>0.42283298097251587</v>
      </c>
      <c r="G146" s="38">
        <v>0</v>
      </c>
    </row>
    <row r="147" spans="1:7" x14ac:dyDescent="0.25">
      <c r="A147" s="40" t="s">
        <v>524</v>
      </c>
      <c r="B147" s="38">
        <v>1</v>
      </c>
      <c r="C147" s="38">
        <v>0.87042532146389717</v>
      </c>
      <c r="D147" s="38">
        <v>0</v>
      </c>
      <c r="E147" s="38">
        <v>0.59347181008902072</v>
      </c>
      <c r="F147" s="38">
        <v>0</v>
      </c>
      <c r="G147" s="38">
        <v>0</v>
      </c>
    </row>
    <row r="148" spans="1:7" x14ac:dyDescent="0.25">
      <c r="A148" s="40" t="s">
        <v>214</v>
      </c>
      <c r="B148" s="38">
        <v>1</v>
      </c>
      <c r="C148" s="38">
        <v>1</v>
      </c>
      <c r="D148" s="38">
        <v>1</v>
      </c>
      <c r="E148" s="38">
        <v>1</v>
      </c>
      <c r="F148" s="38">
        <v>1</v>
      </c>
      <c r="G148" s="38">
        <v>0</v>
      </c>
    </row>
    <row r="149" spans="1:7" x14ac:dyDescent="0.25">
      <c r="A149" s="40" t="s">
        <v>226</v>
      </c>
      <c r="B149" s="38">
        <v>1</v>
      </c>
      <c r="C149" s="38">
        <v>0.71232876712328763</v>
      </c>
      <c r="D149" s="38">
        <v>0.60273972602739723</v>
      </c>
      <c r="E149" s="38">
        <v>1</v>
      </c>
      <c r="F149" s="38">
        <v>0.54794520547945202</v>
      </c>
      <c r="G149" s="38">
        <v>0</v>
      </c>
    </row>
    <row r="150" spans="1:7" x14ac:dyDescent="0.25">
      <c r="A150" s="40" t="s">
        <v>443</v>
      </c>
      <c r="B150" s="38">
        <v>1</v>
      </c>
      <c r="C150" s="38">
        <v>1</v>
      </c>
      <c r="D150" s="38">
        <v>1</v>
      </c>
      <c r="E150" s="38">
        <v>1</v>
      </c>
      <c r="F150" s="38">
        <v>0.65189048239895697</v>
      </c>
      <c r="G150" s="38">
        <v>0</v>
      </c>
    </row>
    <row r="151" spans="1:7" x14ac:dyDescent="0.25">
      <c r="A151" s="40" t="s">
        <v>540</v>
      </c>
      <c r="B151" s="38">
        <v>1</v>
      </c>
      <c r="C151" s="38">
        <v>1</v>
      </c>
      <c r="D151" s="38">
        <v>0</v>
      </c>
      <c r="E151" s="38">
        <v>0.46403712296983757</v>
      </c>
      <c r="F151" s="38">
        <v>1</v>
      </c>
      <c r="G151" s="38">
        <v>0</v>
      </c>
    </row>
    <row r="152" spans="1:7" x14ac:dyDescent="0.25">
      <c r="A152" s="7" t="s">
        <v>624</v>
      </c>
      <c r="B152" s="38"/>
      <c r="C152" s="38"/>
      <c r="D152" s="38"/>
      <c r="E152" s="38"/>
      <c r="F152" s="38"/>
      <c r="G152" s="38"/>
    </row>
    <row r="153" spans="1:7" x14ac:dyDescent="0.25">
      <c r="A153" s="40" t="s">
        <v>733</v>
      </c>
      <c r="B153" s="38">
        <v>1</v>
      </c>
      <c r="C153" s="38">
        <v>1</v>
      </c>
      <c r="D153" s="38">
        <v>0.64516129032258063</v>
      </c>
      <c r="E153" s="38">
        <v>0.64516129032258063</v>
      </c>
      <c r="F153" s="38">
        <v>0.64516129032258063</v>
      </c>
      <c r="G153" s="38">
        <v>0.87912087912087911</v>
      </c>
    </row>
    <row r="154" spans="1:7" x14ac:dyDescent="0.25">
      <c r="A154" s="5" t="s">
        <v>3</v>
      </c>
      <c r="B154" s="38"/>
      <c r="C154" s="38"/>
      <c r="D154" s="38"/>
      <c r="E154" s="38"/>
      <c r="F154" s="38"/>
      <c r="G154" s="38"/>
    </row>
    <row r="155" spans="1:7" x14ac:dyDescent="0.25">
      <c r="A155" s="7" t="s">
        <v>15</v>
      </c>
      <c r="B155" s="38"/>
      <c r="C155" s="38"/>
      <c r="D155" s="38"/>
      <c r="E155" s="38"/>
      <c r="F155" s="38"/>
      <c r="G155" s="38"/>
    </row>
    <row r="156" spans="1:7" x14ac:dyDescent="0.25">
      <c r="A156" s="40" t="s">
        <v>501</v>
      </c>
      <c r="B156" s="38">
        <v>0.43715846994535523</v>
      </c>
      <c r="C156" s="38">
        <v>0.65573770491803274</v>
      </c>
      <c r="D156" s="38">
        <v>0.65573770491803274</v>
      </c>
      <c r="E156" s="38">
        <v>0.65573770491803274</v>
      </c>
      <c r="F156" s="38">
        <v>0.98360655737704916</v>
      </c>
      <c r="G156" s="38">
        <v>0</v>
      </c>
    </row>
    <row r="157" spans="1:7" x14ac:dyDescent="0.25">
      <c r="A157" s="40" t="s">
        <v>181</v>
      </c>
      <c r="B157" s="38">
        <v>1</v>
      </c>
      <c r="C157" s="38">
        <v>1</v>
      </c>
      <c r="D157" s="38">
        <v>1</v>
      </c>
      <c r="E157" s="38">
        <v>1</v>
      </c>
      <c r="F157" s="38">
        <v>0</v>
      </c>
      <c r="G157" s="38">
        <v>0</v>
      </c>
    </row>
    <row r="158" spans="1:7" x14ac:dyDescent="0.25">
      <c r="A158" s="40" t="s">
        <v>504</v>
      </c>
      <c r="B158" s="38">
        <v>1</v>
      </c>
      <c r="C158" s="38">
        <v>1</v>
      </c>
      <c r="D158" s="38">
        <v>0</v>
      </c>
      <c r="E158" s="38">
        <v>1</v>
      </c>
      <c r="F158" s="38">
        <v>1</v>
      </c>
      <c r="G158" s="38">
        <v>1</v>
      </c>
    </row>
    <row r="159" spans="1:7" x14ac:dyDescent="0.25">
      <c r="A159" s="40" t="s">
        <v>507</v>
      </c>
      <c r="B159" s="38">
        <v>0.92961487383798147</v>
      </c>
      <c r="C159" s="38">
        <v>1</v>
      </c>
      <c r="D159" s="38">
        <v>0</v>
      </c>
      <c r="E159" s="38">
        <v>1</v>
      </c>
      <c r="F159" s="38">
        <v>1</v>
      </c>
      <c r="G159" s="38">
        <v>0.96078431372549022</v>
      </c>
    </row>
    <row r="160" spans="1:7" x14ac:dyDescent="0.25">
      <c r="A160" s="40" t="s">
        <v>187</v>
      </c>
      <c r="B160" s="38"/>
      <c r="C160" s="38"/>
      <c r="D160" s="38"/>
      <c r="E160" s="38"/>
      <c r="F160" s="38"/>
      <c r="G160" s="38"/>
    </row>
    <row r="161" spans="1:7" x14ac:dyDescent="0.25">
      <c r="A161" s="40" t="s">
        <v>509</v>
      </c>
      <c r="B161" s="38"/>
      <c r="C161" s="38"/>
      <c r="D161" s="38"/>
      <c r="E161" s="38"/>
      <c r="F161" s="38"/>
      <c r="G161" s="38"/>
    </row>
    <row r="162" spans="1:7" x14ac:dyDescent="0.25">
      <c r="A162" s="40" t="s">
        <v>513</v>
      </c>
      <c r="B162" s="38"/>
      <c r="C162" s="38"/>
      <c r="D162" s="38"/>
      <c r="E162" s="38"/>
      <c r="F162" s="38"/>
      <c r="G162" s="38"/>
    </row>
    <row r="163" spans="1:7" x14ac:dyDescent="0.25">
      <c r="A163" s="7" t="s">
        <v>16</v>
      </c>
      <c r="B163" s="38"/>
      <c r="C163" s="38"/>
      <c r="D163" s="38"/>
      <c r="E163" s="38"/>
      <c r="F163" s="38"/>
      <c r="G163" s="38"/>
    </row>
    <row r="164" spans="1:7" x14ac:dyDescent="0.25">
      <c r="A164" s="40" t="s">
        <v>519</v>
      </c>
      <c r="B164" s="38">
        <v>1</v>
      </c>
      <c r="C164" s="38">
        <v>1</v>
      </c>
      <c r="D164" s="38">
        <v>0</v>
      </c>
      <c r="E164" s="38">
        <v>1</v>
      </c>
      <c r="F164" s="38">
        <v>0.71942446043165464</v>
      </c>
      <c r="G164" s="38">
        <v>1</v>
      </c>
    </row>
    <row r="165" spans="1:7" x14ac:dyDescent="0.25">
      <c r="A165" s="40" t="s">
        <v>183</v>
      </c>
      <c r="B165" s="38">
        <v>1</v>
      </c>
      <c r="C165" s="38">
        <v>1</v>
      </c>
      <c r="D165" s="38">
        <v>0.43715846994535518</v>
      </c>
      <c r="E165" s="38">
        <v>1</v>
      </c>
      <c r="F165" s="38">
        <v>0</v>
      </c>
      <c r="G165" s="38">
        <v>0</v>
      </c>
    </row>
    <row r="166" spans="1:7" x14ac:dyDescent="0.25">
      <c r="A166" s="7" t="s">
        <v>17</v>
      </c>
      <c r="B166" s="38"/>
      <c r="C166" s="38"/>
      <c r="D166" s="38"/>
      <c r="E166" s="38"/>
      <c r="F166" s="38"/>
      <c r="G166" s="38"/>
    </row>
    <row r="167" spans="1:7" x14ac:dyDescent="0.25">
      <c r="A167" s="40" t="s">
        <v>483</v>
      </c>
      <c r="B167" s="38">
        <v>1</v>
      </c>
      <c r="C167" s="38">
        <v>1</v>
      </c>
      <c r="D167" s="38">
        <v>1</v>
      </c>
      <c r="E167" s="38">
        <v>1</v>
      </c>
      <c r="F167" s="38">
        <v>0.83333333333333337</v>
      </c>
      <c r="G167" s="38">
        <v>1</v>
      </c>
    </row>
    <row r="168" spans="1:7" x14ac:dyDescent="0.25">
      <c r="A168" s="40" t="s">
        <v>185</v>
      </c>
      <c r="B168" s="38">
        <v>0.52493438320209973</v>
      </c>
      <c r="C168" s="38">
        <v>1</v>
      </c>
      <c r="D168" s="38">
        <v>0</v>
      </c>
      <c r="E168" s="38">
        <v>1</v>
      </c>
      <c r="F168" s="38">
        <v>0</v>
      </c>
      <c r="G168" s="38">
        <v>0</v>
      </c>
    </row>
    <row r="169" spans="1:7" x14ac:dyDescent="0.25">
      <c r="A169" s="7" t="s">
        <v>14</v>
      </c>
      <c r="B169" s="38"/>
      <c r="C169" s="38"/>
      <c r="D169" s="38"/>
      <c r="E169" s="38"/>
      <c r="F169" s="38"/>
      <c r="G169" s="38"/>
    </row>
    <row r="170" spans="1:7" x14ac:dyDescent="0.25">
      <c r="A170" s="40" t="s">
        <v>489</v>
      </c>
      <c r="B170" s="38">
        <v>1</v>
      </c>
      <c r="C170" s="38">
        <v>0.98445595854922274</v>
      </c>
      <c r="D170" s="38">
        <v>5.181347150259067E-2</v>
      </c>
      <c r="E170" s="38">
        <v>0.51813471502590669</v>
      </c>
      <c r="F170" s="38">
        <v>0.77720207253886009</v>
      </c>
      <c r="G170" s="38">
        <v>0</v>
      </c>
    </row>
    <row r="171" spans="1:7" x14ac:dyDescent="0.25">
      <c r="A171" s="40" t="s">
        <v>491</v>
      </c>
      <c r="B171" s="38">
        <v>1</v>
      </c>
      <c r="C171" s="38">
        <v>0.54644808743169404</v>
      </c>
      <c r="D171" s="38">
        <v>0.54644808743169404</v>
      </c>
      <c r="E171" s="38">
        <v>0.54644808743169404</v>
      </c>
      <c r="F171" s="38">
        <v>0.54644808743169404</v>
      </c>
      <c r="G171" s="38">
        <v>0</v>
      </c>
    </row>
    <row r="172" spans="1:7" x14ac:dyDescent="0.25">
      <c r="A172" s="40" t="s">
        <v>493</v>
      </c>
      <c r="B172" s="38">
        <v>1</v>
      </c>
      <c r="C172" s="38">
        <v>0.6</v>
      </c>
      <c r="D172" s="38">
        <v>0</v>
      </c>
      <c r="E172" s="38">
        <v>1</v>
      </c>
      <c r="F172" s="38">
        <v>1</v>
      </c>
      <c r="G172" s="38">
        <v>1</v>
      </c>
    </row>
    <row r="173" spans="1:7" x14ac:dyDescent="0.25">
      <c r="A173" s="40" t="s">
        <v>179</v>
      </c>
      <c r="B173" s="38">
        <v>1</v>
      </c>
      <c r="C173" s="38">
        <v>1</v>
      </c>
      <c r="D173" s="38">
        <v>1</v>
      </c>
      <c r="E173" s="38">
        <v>0.94339622641509435</v>
      </c>
      <c r="F173" s="38">
        <v>0</v>
      </c>
      <c r="G173" s="38">
        <v>0</v>
      </c>
    </row>
    <row r="174" spans="1:7" x14ac:dyDescent="0.25">
      <c r="A174" s="40" t="s">
        <v>495</v>
      </c>
      <c r="B174" s="38">
        <v>1</v>
      </c>
      <c r="C174" s="38">
        <v>0.7062600321027287</v>
      </c>
      <c r="D174" s="38">
        <v>0.6420545746388443</v>
      </c>
      <c r="E174" s="38">
        <v>0.96308186195826651</v>
      </c>
      <c r="F174" s="38">
        <v>0.8025682182985554</v>
      </c>
      <c r="G174" s="38">
        <v>1</v>
      </c>
    </row>
    <row r="175" spans="1:7" x14ac:dyDescent="0.25">
      <c r="A175" s="7" t="s">
        <v>18</v>
      </c>
      <c r="B175" s="38"/>
      <c r="C175" s="38"/>
      <c r="D175" s="38"/>
      <c r="E175" s="38"/>
      <c r="F175" s="38"/>
      <c r="G175" s="38"/>
    </row>
    <row r="176" spans="1:7" x14ac:dyDescent="0.25">
      <c r="A176" s="40" t="s">
        <v>515</v>
      </c>
      <c r="B176" s="38"/>
      <c r="C176" s="38"/>
      <c r="D176" s="38"/>
      <c r="E176" s="38"/>
      <c r="F176" s="38"/>
      <c r="G176" s="38"/>
    </row>
    <row r="177" spans="1:7" x14ac:dyDescent="0.25">
      <c r="A177" s="5" t="s">
        <v>29</v>
      </c>
      <c r="B177" s="38">
        <v>0.9792519297178206</v>
      </c>
      <c r="C177" s="38">
        <v>0.88234835913797016</v>
      </c>
      <c r="D177" s="38">
        <v>0.68969224435734522</v>
      </c>
      <c r="E177" s="38">
        <v>0.75563102368854296</v>
      </c>
      <c r="F177" s="38">
        <v>0.61530501135278259</v>
      </c>
      <c r="G177" s="38">
        <v>0.37480985163029562</v>
      </c>
    </row>
    <row r="180" spans="1:7" ht="26.25" x14ac:dyDescent="0.4">
      <c r="A180" s="79" t="s">
        <v>1958</v>
      </c>
    </row>
    <row r="182" spans="1:7" x14ac:dyDescent="0.25">
      <c r="A182" s="4" t="s">
        <v>1081</v>
      </c>
    </row>
    <row r="183" spans="1:7" x14ac:dyDescent="0.25">
      <c r="A183" s="5" t="s">
        <v>152</v>
      </c>
    </row>
    <row r="184" spans="1:7" x14ac:dyDescent="0.25">
      <c r="A184" s="5" t="s">
        <v>126</v>
      </c>
    </row>
    <row r="185" spans="1:7" x14ac:dyDescent="0.25">
      <c r="A185" s="5" t="s">
        <v>167</v>
      </c>
    </row>
    <row r="186" spans="1:7" x14ac:dyDescent="0.25">
      <c r="A186" s="5" t="s">
        <v>196</v>
      </c>
    </row>
    <row r="187" spans="1:7" x14ac:dyDescent="0.25">
      <c r="A187" s="5" t="s">
        <v>202</v>
      </c>
    </row>
    <row r="188" spans="1:7" x14ac:dyDescent="0.25">
      <c r="A188" s="5" t="s">
        <v>96</v>
      </c>
    </row>
    <row r="189" spans="1:7" x14ac:dyDescent="0.25">
      <c r="A189" s="5" t="s">
        <v>128</v>
      </c>
    </row>
    <row r="190" spans="1:7" x14ac:dyDescent="0.25">
      <c r="A190" s="5" t="s">
        <v>433</v>
      </c>
    </row>
    <row r="191" spans="1:7" x14ac:dyDescent="0.25">
      <c r="A191" s="5" t="s">
        <v>165</v>
      </c>
    </row>
    <row r="192" spans="1:7" x14ac:dyDescent="0.25">
      <c r="A192" s="5" t="s">
        <v>190</v>
      </c>
    </row>
    <row r="193" spans="1:1" x14ac:dyDescent="0.25">
      <c r="A193" s="5" t="s">
        <v>228</v>
      </c>
    </row>
    <row r="194" spans="1:1" x14ac:dyDescent="0.25">
      <c r="A194" s="5" t="s">
        <v>194</v>
      </c>
    </row>
    <row r="195" spans="1:1" x14ac:dyDescent="0.25">
      <c r="A195" s="5" t="s">
        <v>110</v>
      </c>
    </row>
    <row r="196" spans="1:1" x14ac:dyDescent="0.25">
      <c r="A196" s="5" t="s">
        <v>102</v>
      </c>
    </row>
    <row r="197" spans="1:1" x14ac:dyDescent="0.25">
      <c r="A197" s="5" t="s">
        <v>104</v>
      </c>
    </row>
    <row r="198" spans="1:1" x14ac:dyDescent="0.25">
      <c r="A198" s="5" t="s">
        <v>461</v>
      </c>
    </row>
    <row r="199" spans="1:1" x14ac:dyDescent="0.25">
      <c r="A199" s="5" t="s">
        <v>220</v>
      </c>
    </row>
    <row r="200" spans="1:1" x14ac:dyDescent="0.25">
      <c r="A200" s="5" t="s">
        <v>535</v>
      </c>
    </row>
    <row r="201" spans="1:1" x14ac:dyDescent="0.25">
      <c r="A201" s="5" t="s">
        <v>148</v>
      </c>
    </row>
    <row r="202" spans="1:1" x14ac:dyDescent="0.25">
      <c r="A202" s="5" t="s">
        <v>132</v>
      </c>
    </row>
    <row r="203" spans="1:1" x14ac:dyDescent="0.25">
      <c r="A203" s="5" t="s">
        <v>158</v>
      </c>
    </row>
    <row r="204" spans="1:1" x14ac:dyDescent="0.25">
      <c r="A204" s="5" t="s">
        <v>527</v>
      </c>
    </row>
    <row r="205" spans="1:1" x14ac:dyDescent="0.25">
      <c r="A205" s="5" t="s">
        <v>465</v>
      </c>
    </row>
    <row r="206" spans="1:1" x14ac:dyDescent="0.25">
      <c r="A206" s="5" t="s">
        <v>63</v>
      </c>
    </row>
    <row r="207" spans="1:1" x14ac:dyDescent="0.25">
      <c r="A207" s="5" t="s">
        <v>120</v>
      </c>
    </row>
    <row r="208" spans="1:1" x14ac:dyDescent="0.25">
      <c r="A208" s="5" t="s">
        <v>422</v>
      </c>
    </row>
  </sheetData>
  <mergeCells count="3">
    <mergeCell ref="A1:D1"/>
    <mergeCell ref="F1:I1"/>
    <mergeCell ref="K1:N1"/>
  </mergeCells>
  <pageMargins left="0.7" right="0.7" top="0.75" bottom="0.75" header="0.3" footer="0.3"/>
  <pageSetup orientation="portrait"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42"/>
  <sheetViews>
    <sheetView zoomScale="85" zoomScaleNormal="85" workbookViewId="0">
      <selection activeCell="G27" sqref="G27"/>
    </sheetView>
  </sheetViews>
  <sheetFormatPr defaultRowHeight="15" x14ac:dyDescent="0.25"/>
  <cols>
    <col min="1" max="1" width="37.42578125" customWidth="1"/>
    <col min="2" max="2" width="15.5703125" customWidth="1"/>
    <col min="3" max="3" width="5.28515625" customWidth="1"/>
    <col min="4" max="5" width="10.7109375" customWidth="1"/>
    <col min="6" max="6" width="2.7109375" customWidth="1"/>
    <col min="7" max="8" width="29.5703125" customWidth="1"/>
    <col min="9" max="9" width="3" customWidth="1"/>
    <col min="10" max="10" width="32.28515625" customWidth="1"/>
    <col min="11" max="11" width="22.7109375" customWidth="1"/>
    <col min="12" max="12" width="2.7109375" customWidth="1"/>
    <col min="13" max="13" width="25.7109375" customWidth="1"/>
    <col min="14" max="14" width="21.7109375" customWidth="1"/>
    <col min="15" max="15" width="2.7109375" customWidth="1"/>
    <col min="16" max="16" width="24.42578125" customWidth="1"/>
    <col min="17" max="17" width="18.28515625" customWidth="1"/>
    <col min="18" max="18" width="2.7109375" customWidth="1"/>
    <col min="19" max="19" width="21" customWidth="1"/>
    <col min="20" max="20" width="35.85546875" customWidth="1"/>
    <col min="21" max="21" width="2.7109375" customWidth="1"/>
    <col min="22" max="22" width="38.7109375" bestFit="1" customWidth="1"/>
    <col min="23" max="23" width="14.28515625" customWidth="1"/>
    <col min="24" max="24" width="3" customWidth="1"/>
    <col min="25" max="25" width="17" customWidth="1"/>
    <col min="26" max="26" width="13.28515625" customWidth="1"/>
    <col min="27" max="27" width="4" customWidth="1"/>
    <col min="28" max="28" width="16" customWidth="1"/>
    <col min="29" max="29" width="21.28515625" customWidth="1"/>
    <col min="30" max="30" width="2.7109375" customWidth="1"/>
    <col min="31" max="31" width="24" customWidth="1"/>
    <col min="32" max="32" width="17.7109375" customWidth="1"/>
    <col min="33" max="33" width="2.7109375" customWidth="1"/>
    <col min="34" max="34" width="20.42578125" customWidth="1"/>
    <col min="35" max="35" width="47.28515625" customWidth="1"/>
    <col min="36" max="36" width="2.7109375" customWidth="1"/>
    <col min="37" max="37" width="50.140625" customWidth="1"/>
    <col min="38" max="38" width="20.5703125" customWidth="1"/>
    <col min="39" max="39" width="2.7109375" customWidth="1"/>
    <col min="40" max="40" width="23.28515625" customWidth="1"/>
    <col min="41" max="41" width="19.5703125" bestFit="1" customWidth="1"/>
    <col min="42" max="42" width="2.7109375" customWidth="1"/>
    <col min="43" max="43" width="22.28515625" bestFit="1" customWidth="1"/>
    <col min="44" max="44" width="19.5703125" bestFit="1" customWidth="1"/>
    <col min="45" max="45" width="2.7109375" customWidth="1"/>
    <col min="46" max="46" width="22.28515625" bestFit="1" customWidth="1"/>
    <col min="47" max="47" width="12.28515625" bestFit="1" customWidth="1"/>
    <col min="48" max="48" width="2.7109375" customWidth="1"/>
    <col min="49" max="49" width="15" customWidth="1"/>
    <col min="50" max="50" width="11.140625" customWidth="1"/>
    <col min="51" max="51" width="2.7109375" customWidth="1"/>
    <col min="52" max="52" width="13.85546875" bestFit="1" customWidth="1"/>
    <col min="53" max="53" width="18.5703125" customWidth="1"/>
    <col min="54" max="54" width="3" customWidth="1"/>
    <col min="55" max="55" width="21.42578125" customWidth="1"/>
    <col min="56" max="56" width="20.7109375" customWidth="1"/>
    <col min="57" max="57" width="2.7109375" customWidth="1"/>
    <col min="58" max="58" width="23.42578125" customWidth="1"/>
    <col min="59" max="59" width="21.140625" customWidth="1"/>
    <col min="60" max="60" width="2.7109375" customWidth="1"/>
    <col min="61" max="61" width="23.85546875" bestFit="1" customWidth="1"/>
    <col min="62" max="62" width="35.42578125" bestFit="1" customWidth="1"/>
    <col min="63" max="63" width="2.7109375" customWidth="1"/>
    <col min="64" max="64" width="38.28515625" bestFit="1" customWidth="1"/>
    <col min="65" max="65" width="18.28515625" customWidth="1"/>
    <col min="66" max="66" width="3" customWidth="1"/>
    <col min="67" max="67" width="21" customWidth="1"/>
    <col min="68" max="68" width="16.7109375" customWidth="1"/>
    <col min="69" max="69" width="3" customWidth="1"/>
    <col min="70" max="70" width="19.5703125" customWidth="1"/>
    <col min="71" max="71" width="16.5703125" customWidth="1"/>
    <col min="72" max="72" width="2.7109375" customWidth="1"/>
    <col min="73" max="73" width="19.28515625" customWidth="1"/>
    <col min="74" max="74" width="28.7109375" bestFit="1" customWidth="1"/>
    <col min="75" max="75" width="3" customWidth="1"/>
    <col min="76" max="76" width="31.42578125" bestFit="1" customWidth="1"/>
    <col min="77" max="77" width="29.7109375" customWidth="1"/>
    <col min="78" max="78" width="3" customWidth="1"/>
    <col min="79" max="79" width="32.42578125" bestFit="1" customWidth="1"/>
    <col min="80" max="80" width="13.28515625" customWidth="1"/>
    <col min="81" max="81" width="4" customWidth="1"/>
    <col min="82" max="82" width="16.140625" customWidth="1"/>
    <col min="83" max="83" width="18.140625" bestFit="1" customWidth="1"/>
    <col min="84" max="84" width="2.7109375" customWidth="1"/>
    <col min="85" max="85" width="20.85546875" bestFit="1" customWidth="1"/>
    <col min="86" max="86" width="17.42578125" customWidth="1"/>
    <col min="87" max="87" width="2.7109375" customWidth="1"/>
    <col min="88" max="88" width="20.28515625" bestFit="1" customWidth="1"/>
    <col min="89" max="89" width="29.85546875" bestFit="1" customWidth="1"/>
    <col min="90" max="90" width="2.7109375" customWidth="1"/>
    <col min="91" max="91" width="32.7109375" bestFit="1" customWidth="1"/>
    <col min="92" max="92" width="28.7109375" customWidth="1"/>
    <col min="93" max="93" width="2.7109375" customWidth="1"/>
    <col min="94" max="94" width="31.5703125" bestFit="1" customWidth="1"/>
    <col min="95" max="95" width="27.7109375" bestFit="1" customWidth="1"/>
    <col min="96" max="96" width="2.7109375" customWidth="1"/>
    <col min="97" max="97" width="30.5703125" bestFit="1" customWidth="1"/>
    <col min="98" max="98" width="24.7109375" bestFit="1" customWidth="1"/>
    <col min="99" max="99" width="2.7109375" customWidth="1"/>
    <col min="100" max="100" width="27.42578125" customWidth="1"/>
    <col min="101" max="101" width="13.28515625" customWidth="1"/>
    <col min="102" max="102" width="2.7109375" customWidth="1"/>
    <col min="103" max="103" width="16" customWidth="1"/>
    <col min="104" max="104" width="26" bestFit="1" customWidth="1"/>
    <col min="105" max="105" width="2.7109375" customWidth="1"/>
    <col min="106" max="106" width="28.7109375" customWidth="1"/>
    <col min="107" max="107" width="27.28515625" customWidth="1"/>
    <col min="108" max="108" width="2.7109375" customWidth="1"/>
    <col min="109" max="109" width="30.140625" customWidth="1"/>
    <col min="110" max="110" width="28.28515625" customWidth="1"/>
    <col min="111" max="111" width="2.7109375" customWidth="1"/>
    <col min="112" max="112" width="31" bestFit="1" customWidth="1"/>
    <col min="113" max="113" width="40.42578125" bestFit="1" customWidth="1"/>
    <col min="114" max="114" width="2.7109375" customWidth="1"/>
    <col min="115" max="115" width="43.28515625" bestFit="1" customWidth="1"/>
    <col min="116" max="116" width="34" bestFit="1" customWidth="1"/>
    <col min="117" max="117" width="2.7109375" customWidth="1"/>
    <col min="118" max="118" width="36.7109375" bestFit="1" customWidth="1"/>
    <col min="119" max="119" width="20.28515625" customWidth="1"/>
    <col min="120" max="120" width="2.7109375" customWidth="1"/>
    <col min="121" max="121" width="23.140625" customWidth="1"/>
    <col min="122" max="122" width="20.42578125" customWidth="1"/>
    <col min="123" max="123" width="2.7109375" customWidth="1"/>
    <col min="124" max="124" width="23.28515625" customWidth="1"/>
    <col min="125" max="125" width="21.42578125" customWidth="1"/>
    <col min="126" max="126" width="2.7109375" customWidth="1"/>
    <col min="127" max="127" width="24.28515625" customWidth="1"/>
    <col min="128" max="128" width="16.7109375" bestFit="1" customWidth="1"/>
    <col min="129" max="129" width="3" customWidth="1"/>
    <col min="130" max="130" width="19.42578125" bestFit="1" customWidth="1"/>
    <col min="131" max="131" width="10.28515625" customWidth="1"/>
    <col min="132" max="132" width="2.7109375" customWidth="1"/>
    <col min="133" max="133" width="13.140625" customWidth="1"/>
    <col min="134" max="134" width="22.28515625" customWidth="1"/>
    <col min="135" max="135" width="2.7109375" customWidth="1"/>
    <col min="136" max="136" width="25.140625" bestFit="1" customWidth="1"/>
    <col min="137" max="137" width="12.7109375" customWidth="1"/>
    <col min="138" max="138" width="3" customWidth="1"/>
    <col min="139" max="139" width="15.5703125" customWidth="1"/>
    <col min="140" max="140" width="17.7109375" bestFit="1" customWidth="1"/>
    <col min="141" max="141" width="3" customWidth="1"/>
    <col min="142" max="142" width="20.5703125" bestFit="1" customWidth="1"/>
    <col min="143" max="143" width="32.7109375" bestFit="1" customWidth="1"/>
    <col min="144" max="144" width="2.7109375" customWidth="1"/>
    <col min="145" max="145" width="35.5703125" bestFit="1" customWidth="1"/>
    <col min="146" max="146" width="24" customWidth="1"/>
    <col min="147" max="147" width="3" customWidth="1"/>
    <col min="148" max="148" width="26.7109375" bestFit="1" customWidth="1"/>
    <col min="149" max="149" width="28.28515625" bestFit="1" customWidth="1"/>
    <col min="150" max="150" width="2.7109375" customWidth="1"/>
    <col min="151" max="151" width="31.140625" bestFit="1" customWidth="1"/>
    <col min="152" max="152" width="15.28515625" customWidth="1"/>
    <col min="153" max="153" width="3" customWidth="1"/>
    <col min="154" max="154" width="18.140625" customWidth="1"/>
    <col min="155" max="155" width="29.28515625" customWidth="1"/>
    <col min="156" max="156" width="2.7109375" customWidth="1"/>
    <col min="157" max="157" width="32.140625" bestFit="1" customWidth="1"/>
    <col min="158" max="158" width="23.7109375" bestFit="1" customWidth="1"/>
    <col min="159" max="159" width="2.7109375" customWidth="1"/>
    <col min="160" max="160" width="26.5703125" customWidth="1"/>
    <col min="161" max="161" width="29" bestFit="1" customWidth="1"/>
    <col min="162" max="162" width="3" customWidth="1"/>
    <col min="163" max="163" width="31.7109375" bestFit="1" customWidth="1"/>
    <col min="164" max="164" width="25.7109375" customWidth="1"/>
    <col min="165" max="165" width="3" customWidth="1"/>
    <col min="166" max="166" width="28.5703125" bestFit="1" customWidth="1"/>
    <col min="167" max="167" width="24.7109375" bestFit="1" customWidth="1"/>
    <col min="168" max="168" width="2.7109375" customWidth="1"/>
    <col min="169" max="169" width="27.42578125" bestFit="1" customWidth="1"/>
    <col min="170" max="170" width="42" bestFit="1" customWidth="1"/>
    <col min="171" max="171" width="3" customWidth="1"/>
    <col min="172" max="172" width="44.7109375" bestFit="1" customWidth="1"/>
    <col min="173" max="173" width="26.7109375" customWidth="1"/>
    <col min="174" max="174" width="3" customWidth="1"/>
    <col min="175" max="175" width="29.5703125" bestFit="1" customWidth="1"/>
    <col min="176" max="176" width="27.28515625" bestFit="1" customWidth="1"/>
    <col min="177" max="177" width="3" customWidth="1"/>
    <col min="178" max="178" width="30.140625" customWidth="1"/>
    <col min="179" max="179" width="20.28515625" customWidth="1"/>
    <col min="180" max="180" width="2.7109375" customWidth="1"/>
    <col min="181" max="181" width="23" bestFit="1" customWidth="1"/>
    <col min="182" max="182" width="20.85546875" customWidth="1"/>
    <col min="183" max="183" width="2.7109375" customWidth="1"/>
    <col min="184" max="184" width="23.7109375" customWidth="1"/>
    <col min="185" max="185" width="15.140625" bestFit="1" customWidth="1"/>
    <col min="186" max="186" width="2.7109375" customWidth="1"/>
    <col min="187" max="187" width="17.85546875" customWidth="1"/>
    <col min="188" max="188" width="27.140625" bestFit="1" customWidth="1"/>
    <col min="189" max="189" width="2.7109375" customWidth="1"/>
    <col min="190" max="190" width="30" bestFit="1" customWidth="1"/>
    <col min="191" max="191" width="21" customWidth="1"/>
    <col min="192" max="192" width="3" customWidth="1"/>
    <col min="193" max="193" width="23.7109375" customWidth="1"/>
    <col min="194" max="194" width="35.28515625" bestFit="1" customWidth="1"/>
    <col min="195" max="195" width="2.7109375" customWidth="1"/>
    <col min="196" max="196" width="38.28515625" bestFit="1" customWidth="1"/>
    <col min="197" max="197" width="34.42578125" bestFit="1" customWidth="1"/>
    <col min="198" max="198" width="2.7109375" customWidth="1"/>
    <col min="199" max="199" width="37.28515625" bestFit="1" customWidth="1"/>
    <col min="200" max="200" width="31.85546875" customWidth="1"/>
    <col min="201" max="201" width="2.7109375" customWidth="1"/>
    <col min="202" max="202" width="34.7109375" bestFit="1" customWidth="1"/>
    <col min="203" max="203" width="19.28515625" customWidth="1"/>
    <col min="204" max="204" width="2.7109375" customWidth="1"/>
    <col min="205" max="205" width="22" customWidth="1"/>
    <col min="206" max="206" width="23.7109375" customWidth="1"/>
    <col min="207" max="207" width="3" customWidth="1"/>
    <col min="208" max="208" width="26.42578125" bestFit="1" customWidth="1"/>
    <col min="209" max="209" width="44.7109375" bestFit="1" customWidth="1"/>
    <col min="210" max="210" width="2.7109375" customWidth="1"/>
    <col min="211" max="211" width="47.5703125" bestFit="1" customWidth="1"/>
    <col min="212" max="212" width="37.140625" bestFit="1" customWidth="1"/>
    <col min="213" max="213" width="2.7109375" customWidth="1"/>
    <col min="214" max="214" width="39.85546875" bestFit="1" customWidth="1"/>
    <col min="215" max="215" width="34" bestFit="1" customWidth="1"/>
    <col min="216" max="216" width="2.7109375" customWidth="1"/>
    <col min="217" max="217" width="36.7109375" bestFit="1" customWidth="1"/>
    <col min="218" max="218" width="20.5703125" bestFit="1" customWidth="1"/>
    <col min="219" max="219" width="2.7109375" customWidth="1"/>
    <col min="220" max="220" width="23.28515625" customWidth="1"/>
    <col min="221" max="221" width="21.5703125" bestFit="1" customWidth="1"/>
    <col min="222" max="222" width="2.7109375" customWidth="1"/>
    <col min="223" max="223" width="24.28515625" customWidth="1"/>
    <col min="224" max="224" width="22" bestFit="1" customWidth="1"/>
    <col min="225" max="225" width="2.7109375" customWidth="1"/>
    <col min="226" max="226" width="24.7109375" bestFit="1" customWidth="1"/>
    <col min="227" max="227" width="32.7109375" bestFit="1" customWidth="1"/>
    <col min="228" max="228" width="2.7109375" customWidth="1"/>
    <col min="229" max="229" width="35.42578125" bestFit="1" customWidth="1"/>
    <col min="230" max="230" width="26.7109375" bestFit="1" customWidth="1"/>
    <col min="231" max="231" width="2.7109375" customWidth="1"/>
    <col min="232" max="232" width="29.5703125" bestFit="1" customWidth="1"/>
    <col min="233" max="233" width="28.28515625" customWidth="1"/>
    <col min="234" max="234" width="2.7109375" customWidth="1"/>
    <col min="235" max="235" width="31.140625" bestFit="1" customWidth="1"/>
    <col min="236" max="236" width="39.28515625" bestFit="1" customWidth="1"/>
    <col min="237" max="237" width="2.7109375" customWidth="1"/>
    <col min="238" max="238" width="42.140625" bestFit="1" customWidth="1"/>
    <col min="239" max="239" width="14.28515625" customWidth="1"/>
    <col min="240" max="240" width="2.7109375" customWidth="1"/>
    <col min="241" max="241" width="17" bestFit="1" customWidth="1"/>
    <col min="242" max="242" width="19.85546875" customWidth="1"/>
    <col min="243" max="243" width="2.7109375" customWidth="1"/>
    <col min="244" max="244" width="22.7109375" customWidth="1"/>
    <col min="245" max="245" width="19.7109375" customWidth="1"/>
    <col min="246" max="246" width="2.7109375" customWidth="1"/>
    <col min="247" max="247" width="22.5703125" customWidth="1"/>
    <col min="248" max="248" width="13.5703125" customWidth="1"/>
    <col min="249" max="249" width="2.7109375" customWidth="1"/>
    <col min="250" max="250" width="16.28515625" customWidth="1"/>
    <col min="251" max="251" width="15.85546875" customWidth="1"/>
    <col min="252" max="252" width="2.7109375" customWidth="1"/>
    <col min="253" max="253" width="18.7109375" customWidth="1"/>
    <col min="254" max="254" width="25.7109375" customWidth="1"/>
    <col min="255" max="255" width="2.7109375" customWidth="1"/>
    <col min="256" max="256" width="28.42578125" bestFit="1" customWidth="1"/>
    <col min="257" max="257" width="32.7109375" bestFit="1" customWidth="1"/>
    <col min="258" max="258" width="2.7109375" customWidth="1"/>
    <col min="259" max="259" width="35.5703125" bestFit="1" customWidth="1"/>
    <col min="260" max="260" width="19.42578125" customWidth="1"/>
    <col min="261" max="261" width="2.7109375" customWidth="1"/>
    <col min="262" max="262" width="22.28515625" customWidth="1"/>
    <col min="263" max="263" width="28.28515625" bestFit="1" customWidth="1"/>
    <col min="264" max="264" width="2.7109375" customWidth="1"/>
    <col min="265" max="265" width="31.140625" bestFit="1" customWidth="1"/>
    <col min="266" max="266" width="27.42578125" bestFit="1" customWidth="1"/>
    <col min="267" max="267" width="2.7109375" customWidth="1"/>
    <col min="268" max="268" width="30.28515625" bestFit="1" customWidth="1"/>
    <col min="269" max="269" width="18.7109375" bestFit="1" customWidth="1"/>
    <col min="270" max="270" width="2.7109375" customWidth="1"/>
    <col min="271" max="271" width="21.5703125" bestFit="1" customWidth="1"/>
    <col min="272" max="272" width="35.7109375" bestFit="1" customWidth="1"/>
    <col min="273" max="273" width="2.7109375" customWidth="1"/>
    <col min="274" max="274" width="38.42578125" bestFit="1" customWidth="1"/>
    <col min="275" max="275" width="14" bestFit="1" customWidth="1"/>
    <col min="276" max="276" width="3" customWidth="1"/>
    <col min="277" max="277" width="16.7109375" bestFit="1" customWidth="1"/>
    <col min="278" max="278" width="21.140625" bestFit="1" customWidth="1"/>
    <col min="279" max="279" width="2.7109375" customWidth="1"/>
    <col min="280" max="280" width="23.85546875" bestFit="1" customWidth="1"/>
    <col min="281" max="281" width="26.28515625" bestFit="1" customWidth="1"/>
    <col min="282" max="282" width="2.7109375" customWidth="1"/>
    <col min="283" max="283" width="29.140625" bestFit="1" customWidth="1"/>
    <col min="284" max="284" width="16" bestFit="1" customWidth="1"/>
    <col min="285" max="285" width="2.7109375" customWidth="1"/>
    <col min="286" max="286" width="18.7109375" bestFit="1" customWidth="1"/>
    <col min="287" max="287" width="25.5703125" bestFit="1" customWidth="1"/>
    <col min="288" max="288" width="3" customWidth="1"/>
    <col min="289" max="289" width="28.28515625" bestFit="1" customWidth="1"/>
    <col min="290" max="290" width="14.42578125" bestFit="1" customWidth="1"/>
    <col min="291" max="291" width="3" customWidth="1"/>
    <col min="292" max="292" width="17.28515625" bestFit="1" customWidth="1"/>
    <col min="293" max="293" width="16.140625" bestFit="1" customWidth="1"/>
    <col min="294" max="294" width="3" customWidth="1"/>
    <col min="295" max="295" width="18.85546875" bestFit="1" customWidth="1"/>
    <col min="296" max="296" width="9.42578125" bestFit="1" customWidth="1"/>
    <col min="297" max="297" width="3" customWidth="1"/>
    <col min="298" max="298" width="12.140625" bestFit="1" customWidth="1"/>
    <col min="299" max="299" width="16.5703125" bestFit="1" customWidth="1"/>
    <col min="300" max="300" width="2.7109375" customWidth="1"/>
    <col min="301" max="301" width="19.28515625" bestFit="1" customWidth="1"/>
    <col min="302" max="302" width="13.42578125" bestFit="1" customWidth="1"/>
    <col min="303" max="303" width="2.7109375" customWidth="1"/>
    <col min="304" max="304" width="16.28515625" bestFit="1" customWidth="1"/>
    <col min="305" max="305" width="27.42578125" bestFit="1" customWidth="1"/>
    <col min="306" max="306" width="3" customWidth="1"/>
    <col min="307" max="307" width="30.28515625" bestFit="1" customWidth="1"/>
    <col min="308" max="308" width="27.7109375" bestFit="1" customWidth="1"/>
    <col min="309" max="309" width="2.7109375" customWidth="1"/>
    <col min="310" max="310" width="30.5703125" bestFit="1" customWidth="1"/>
    <col min="311" max="311" width="27.7109375" bestFit="1" customWidth="1"/>
    <col min="312" max="312" width="2.7109375" customWidth="1"/>
    <col min="313" max="313" width="30.5703125" bestFit="1" customWidth="1"/>
    <col min="314" max="314" width="37.28515625" bestFit="1" customWidth="1"/>
    <col min="315" max="315" width="2.7109375" customWidth="1"/>
    <col min="316" max="316" width="40" bestFit="1" customWidth="1"/>
    <col min="317" max="317" width="42.85546875" bestFit="1" customWidth="1"/>
    <col min="318" max="318" width="2.7109375" customWidth="1"/>
    <col min="319" max="319" width="45.7109375" bestFit="1" customWidth="1"/>
    <col min="320" max="320" width="15.28515625" bestFit="1" customWidth="1"/>
    <col min="321" max="321" width="2.7109375" customWidth="1"/>
    <col min="322" max="322" width="18" bestFit="1" customWidth="1"/>
    <col min="323" max="323" width="43.28515625" bestFit="1" customWidth="1"/>
    <col min="324" max="324" width="2.7109375" customWidth="1"/>
    <col min="325" max="325" width="46.28515625" bestFit="1" customWidth="1"/>
    <col min="326" max="326" width="10.5703125" bestFit="1" customWidth="1"/>
    <col min="327" max="327" width="2.7109375" customWidth="1"/>
    <col min="328" max="328" width="13.28515625" bestFit="1" customWidth="1"/>
    <col min="329" max="329" width="9.7109375" bestFit="1" customWidth="1"/>
    <col min="330" max="330" width="2.7109375" customWidth="1"/>
    <col min="331" max="331" width="12.28515625" bestFit="1" customWidth="1"/>
    <col min="332" max="332" width="24.42578125" bestFit="1" customWidth="1"/>
    <col min="333" max="333" width="2.7109375" customWidth="1"/>
    <col min="334" max="334" width="27.28515625" bestFit="1" customWidth="1"/>
    <col min="335" max="335" width="32.7109375" bestFit="1" customWidth="1"/>
    <col min="336" max="336" width="2.7109375" customWidth="1"/>
    <col min="337" max="337" width="35.42578125" bestFit="1" customWidth="1"/>
    <col min="338" max="338" width="10.28515625" bestFit="1" customWidth="1"/>
    <col min="339" max="339" width="2.7109375" customWidth="1"/>
    <col min="340" max="340" width="12.85546875" bestFit="1" customWidth="1"/>
    <col min="341" max="341" width="23.28515625" bestFit="1" customWidth="1"/>
    <col min="342" max="342" width="2.7109375" customWidth="1"/>
    <col min="343" max="343" width="26.140625" bestFit="1" customWidth="1"/>
    <col min="344" max="344" width="24.28515625" bestFit="1" customWidth="1"/>
    <col min="345" max="345" width="2.7109375" customWidth="1"/>
    <col min="346" max="346" width="27.140625" bestFit="1" customWidth="1"/>
    <col min="347" max="347" width="23.7109375" bestFit="1" customWidth="1"/>
    <col min="348" max="348" width="2.7109375" customWidth="1"/>
    <col min="349" max="349" width="26.42578125" bestFit="1" customWidth="1"/>
    <col min="350" max="350" width="25.85546875" bestFit="1" customWidth="1"/>
    <col min="351" max="351" width="2.7109375" customWidth="1"/>
    <col min="352" max="352" width="28.7109375" bestFit="1" customWidth="1"/>
    <col min="353" max="353" width="36.28515625" bestFit="1" customWidth="1"/>
    <col min="354" max="354" width="2.7109375" customWidth="1"/>
    <col min="355" max="355" width="39" bestFit="1" customWidth="1"/>
    <col min="356" max="356" width="23.42578125" bestFit="1" customWidth="1"/>
    <col min="357" max="357" width="2.7109375" customWidth="1"/>
    <col min="358" max="358" width="26.28515625" bestFit="1" customWidth="1"/>
    <col min="359" max="359" width="37.7109375" bestFit="1" customWidth="1"/>
    <col min="360" max="360" width="2.7109375" customWidth="1"/>
    <col min="361" max="361" width="40.5703125" bestFit="1" customWidth="1"/>
    <col min="362" max="362" width="25" bestFit="1" customWidth="1"/>
    <col min="363" max="363" width="2.7109375" customWidth="1"/>
    <col min="364" max="364" width="27.7109375" bestFit="1" customWidth="1"/>
    <col min="365" max="365" width="28.5703125" bestFit="1" customWidth="1"/>
    <col min="366" max="366" width="2.7109375" customWidth="1"/>
    <col min="367" max="367" width="31.28515625" bestFit="1" customWidth="1"/>
    <col min="368" max="368" width="30.7109375" bestFit="1" customWidth="1"/>
    <col min="369" max="369" width="2.7109375" customWidth="1"/>
    <col min="370" max="370" width="33.42578125" bestFit="1" customWidth="1"/>
    <col min="371" max="371" width="27.5703125" bestFit="1" customWidth="1"/>
    <col min="372" max="372" width="2.7109375" customWidth="1"/>
    <col min="373" max="373" width="30.28515625" bestFit="1" customWidth="1"/>
    <col min="374" max="374" width="22" bestFit="1" customWidth="1"/>
    <col min="375" max="375" width="2.7109375" customWidth="1"/>
    <col min="376" max="376" width="24.7109375" bestFit="1" customWidth="1"/>
    <col min="377" max="377" width="39.140625" bestFit="1" customWidth="1"/>
    <col min="378" max="378" width="2.7109375" customWidth="1"/>
    <col min="379" max="379" width="42" bestFit="1" customWidth="1"/>
    <col min="380" max="380" width="11.85546875" bestFit="1" customWidth="1"/>
    <col min="381" max="381" width="3" customWidth="1"/>
    <col min="382" max="382" width="14.7109375" bestFit="1" customWidth="1"/>
    <col min="383" max="383" width="28.5703125" bestFit="1" customWidth="1"/>
    <col min="384" max="384" width="2.7109375" customWidth="1"/>
    <col min="385" max="385" width="31.28515625" bestFit="1" customWidth="1"/>
    <col min="386" max="386" width="18.7109375" bestFit="1" customWidth="1"/>
    <col min="387" max="387" width="2.7109375" customWidth="1"/>
    <col min="388" max="388" width="21.7109375" bestFit="1" customWidth="1"/>
    <col min="389" max="389" width="21.28515625" bestFit="1" customWidth="1"/>
    <col min="390" max="390" width="2.7109375" customWidth="1"/>
    <col min="391" max="392" width="24.140625" bestFit="1" customWidth="1"/>
    <col min="393" max="393" width="3" customWidth="1"/>
    <col min="394" max="394" width="26.85546875" bestFit="1" customWidth="1"/>
    <col min="395" max="395" width="16.5703125" bestFit="1" customWidth="1"/>
    <col min="396" max="396" width="4" customWidth="1"/>
    <col min="397" max="397" width="19.28515625" bestFit="1" customWidth="1"/>
    <col min="398" max="398" width="10.7109375" bestFit="1" customWidth="1"/>
  </cols>
  <sheetData>
    <row r="1" spans="1:4" ht="21" x14ac:dyDescent="0.35">
      <c r="A1" s="17" t="s">
        <v>1230</v>
      </c>
    </row>
    <row r="3" spans="1:4" x14ac:dyDescent="0.25">
      <c r="A3" s="4" t="s">
        <v>33</v>
      </c>
      <c r="B3" s="4" t="s">
        <v>31</v>
      </c>
    </row>
    <row r="4" spans="1:4" x14ac:dyDescent="0.25">
      <c r="A4" s="4" t="s">
        <v>1228</v>
      </c>
      <c r="B4" s="3" t="s">
        <v>338</v>
      </c>
      <c r="C4" s="3" t="s">
        <v>333</v>
      </c>
      <c r="D4" s="3" t="s">
        <v>29</v>
      </c>
    </row>
    <row r="5" spans="1:4" x14ac:dyDescent="0.25">
      <c r="A5" s="5" t="s">
        <v>27</v>
      </c>
      <c r="B5" s="6">
        <v>158</v>
      </c>
      <c r="C5" s="6">
        <v>157</v>
      </c>
      <c r="D5" s="6">
        <v>315</v>
      </c>
    </row>
    <row r="6" spans="1:4" x14ac:dyDescent="0.25">
      <c r="A6" s="5" t="s">
        <v>26</v>
      </c>
      <c r="B6" s="6">
        <v>251</v>
      </c>
      <c r="C6" s="6">
        <v>395</v>
      </c>
      <c r="D6" s="6">
        <v>646</v>
      </c>
    </row>
    <row r="7" spans="1:4" x14ac:dyDescent="0.25">
      <c r="A7" s="5" t="s">
        <v>322</v>
      </c>
      <c r="B7" s="6">
        <v>0</v>
      </c>
      <c r="C7" s="6">
        <v>0</v>
      </c>
      <c r="D7" s="6">
        <v>0</v>
      </c>
    </row>
    <row r="8" spans="1:4" x14ac:dyDescent="0.25">
      <c r="A8" s="5" t="s">
        <v>323</v>
      </c>
      <c r="B8" s="6">
        <v>76</v>
      </c>
      <c r="C8" s="6">
        <v>73</v>
      </c>
      <c r="D8" s="6">
        <v>149</v>
      </c>
    </row>
    <row r="9" spans="1:4" x14ac:dyDescent="0.25">
      <c r="A9" s="5" t="s">
        <v>324</v>
      </c>
      <c r="B9" s="6">
        <v>692</v>
      </c>
      <c r="C9" s="6">
        <v>0</v>
      </c>
      <c r="D9" s="6">
        <v>692</v>
      </c>
    </row>
    <row r="10" spans="1:4" x14ac:dyDescent="0.25">
      <c r="A10" s="5" t="s">
        <v>325</v>
      </c>
      <c r="B10" s="6">
        <v>2031</v>
      </c>
      <c r="C10" s="6">
        <v>0</v>
      </c>
      <c r="D10" s="6">
        <v>2031</v>
      </c>
    </row>
    <row r="11" spans="1:4" x14ac:dyDescent="0.25">
      <c r="A11" s="5" t="s">
        <v>326</v>
      </c>
      <c r="B11" s="6">
        <v>115</v>
      </c>
      <c r="C11" s="6">
        <v>126</v>
      </c>
      <c r="D11" s="6">
        <v>241</v>
      </c>
    </row>
    <row r="12" spans="1:4" x14ac:dyDescent="0.25">
      <c r="A12" s="5" t="s">
        <v>327</v>
      </c>
      <c r="B12" s="6">
        <v>299</v>
      </c>
      <c r="C12" s="6">
        <v>206</v>
      </c>
      <c r="D12" s="6">
        <v>505</v>
      </c>
    </row>
    <row r="13" spans="1:4" x14ac:dyDescent="0.25">
      <c r="A13" s="5" t="s">
        <v>328</v>
      </c>
      <c r="B13" s="6">
        <v>531</v>
      </c>
      <c r="C13" s="6">
        <v>319</v>
      </c>
      <c r="D13" s="6">
        <v>850</v>
      </c>
    </row>
    <row r="14" spans="1:4" x14ac:dyDescent="0.25">
      <c r="A14" s="5" t="s">
        <v>29</v>
      </c>
      <c r="B14" s="6">
        <v>4153</v>
      </c>
      <c r="C14" s="6">
        <v>1276</v>
      </c>
      <c r="D14" s="6">
        <v>5429</v>
      </c>
    </row>
    <row r="15" spans="1:4" x14ac:dyDescent="0.25">
      <c r="B15" s="38">
        <f>GETPIVOTDATA("Total",$A$3,"Sex","Female")/GETPIVOTDATA("Total",$A$3)</f>
        <v>0.76496592374286243</v>
      </c>
      <c r="C15" s="38">
        <f>GETPIVOTDATA("Total",$A$3,"Sex","Male")/GETPIVOTDATA("Total",$A$3)</f>
        <v>0.2350340762571376</v>
      </c>
    </row>
    <row r="16" spans="1:4" s="3" customFormat="1" ht="21" x14ac:dyDescent="0.35">
      <c r="A16" s="17" t="s">
        <v>1231</v>
      </c>
    </row>
    <row r="17" spans="1:4" s="3" customFormat="1" x14ac:dyDescent="0.25"/>
    <row r="18" spans="1:4" x14ac:dyDescent="0.25">
      <c r="A18" s="4" t="s">
        <v>62</v>
      </c>
      <c r="B18" s="3" t="s">
        <v>550</v>
      </c>
    </row>
    <row r="20" spans="1:4" x14ac:dyDescent="0.25">
      <c r="A20" s="4" t="s">
        <v>33</v>
      </c>
      <c r="B20" s="4" t="s">
        <v>31</v>
      </c>
    </row>
    <row r="21" spans="1:4" x14ac:dyDescent="0.25">
      <c r="A21" s="4" t="s">
        <v>1229</v>
      </c>
      <c r="B21" s="3" t="s">
        <v>338</v>
      </c>
      <c r="C21" s="3" t="s">
        <v>333</v>
      </c>
      <c r="D21" s="3" t="s">
        <v>29</v>
      </c>
    </row>
    <row r="22" spans="1:4" x14ac:dyDescent="0.25">
      <c r="A22" s="5" t="s">
        <v>0</v>
      </c>
      <c r="B22" s="6">
        <v>3849</v>
      </c>
      <c r="C22" s="6">
        <v>1217</v>
      </c>
      <c r="D22" s="6">
        <v>5066</v>
      </c>
    </row>
    <row r="23" spans="1:4" x14ac:dyDescent="0.25">
      <c r="A23" s="7" t="s">
        <v>27</v>
      </c>
      <c r="B23" s="6">
        <v>148</v>
      </c>
      <c r="C23" s="6">
        <v>149</v>
      </c>
      <c r="D23" s="6">
        <v>297</v>
      </c>
    </row>
    <row r="24" spans="1:4" x14ac:dyDescent="0.25">
      <c r="A24" s="7" t="s">
        <v>26</v>
      </c>
      <c r="B24" s="6">
        <v>239</v>
      </c>
      <c r="C24" s="6">
        <v>376</v>
      </c>
      <c r="D24" s="6">
        <v>615</v>
      </c>
    </row>
    <row r="25" spans="1:4" x14ac:dyDescent="0.25">
      <c r="A25" s="7" t="s">
        <v>322</v>
      </c>
      <c r="B25" s="6">
        <v>0</v>
      </c>
      <c r="C25" s="6">
        <v>0</v>
      </c>
      <c r="D25" s="6">
        <v>0</v>
      </c>
    </row>
    <row r="26" spans="1:4" x14ac:dyDescent="0.25">
      <c r="A26" s="7" t="s">
        <v>323</v>
      </c>
      <c r="B26" s="6">
        <v>66</v>
      </c>
      <c r="C26" s="6">
        <v>61</v>
      </c>
      <c r="D26" s="6">
        <v>127</v>
      </c>
    </row>
    <row r="27" spans="1:4" x14ac:dyDescent="0.25">
      <c r="A27" s="7" t="s">
        <v>324</v>
      </c>
      <c r="B27" s="6">
        <v>635</v>
      </c>
      <c r="C27" s="6">
        <v>0</v>
      </c>
      <c r="D27" s="6">
        <v>635</v>
      </c>
    </row>
    <row r="28" spans="1:4" x14ac:dyDescent="0.25">
      <c r="A28" s="7" t="s">
        <v>325</v>
      </c>
      <c r="B28" s="6">
        <v>1866</v>
      </c>
      <c r="C28" s="6">
        <v>0</v>
      </c>
      <c r="D28" s="6">
        <v>1866</v>
      </c>
    </row>
    <row r="29" spans="1:4" x14ac:dyDescent="0.25">
      <c r="A29" s="7" t="s">
        <v>326</v>
      </c>
      <c r="B29" s="6">
        <v>110</v>
      </c>
      <c r="C29" s="6">
        <v>121</v>
      </c>
      <c r="D29" s="6">
        <v>231</v>
      </c>
    </row>
    <row r="30" spans="1:4" x14ac:dyDescent="0.25">
      <c r="A30" s="7" t="s">
        <v>327</v>
      </c>
      <c r="B30" s="6">
        <v>283</v>
      </c>
      <c r="C30" s="6">
        <v>202</v>
      </c>
      <c r="D30" s="6">
        <v>485</v>
      </c>
    </row>
    <row r="31" spans="1:4" x14ac:dyDescent="0.25">
      <c r="A31" s="7" t="s">
        <v>328</v>
      </c>
      <c r="B31" s="6">
        <v>502</v>
      </c>
      <c r="C31" s="6">
        <v>308</v>
      </c>
      <c r="D31" s="6">
        <v>810</v>
      </c>
    </row>
    <row r="32" spans="1:4" x14ac:dyDescent="0.25">
      <c r="A32" s="5" t="s">
        <v>3</v>
      </c>
      <c r="B32" s="6">
        <v>304</v>
      </c>
      <c r="C32" s="6">
        <v>59</v>
      </c>
      <c r="D32" s="6">
        <v>363</v>
      </c>
    </row>
    <row r="33" spans="1:4" x14ac:dyDescent="0.25">
      <c r="A33" s="7" t="s">
        <v>27</v>
      </c>
      <c r="B33" s="6">
        <v>10</v>
      </c>
      <c r="C33" s="6">
        <v>8</v>
      </c>
      <c r="D33" s="6">
        <v>18</v>
      </c>
    </row>
    <row r="34" spans="1:4" x14ac:dyDescent="0.25">
      <c r="A34" s="7" t="s">
        <v>26</v>
      </c>
      <c r="B34" s="6">
        <v>12</v>
      </c>
      <c r="C34" s="6">
        <v>19</v>
      </c>
      <c r="D34" s="6">
        <v>31</v>
      </c>
    </row>
    <row r="35" spans="1:4" x14ac:dyDescent="0.25">
      <c r="A35" s="7" t="s">
        <v>322</v>
      </c>
      <c r="B35" s="6">
        <v>0</v>
      </c>
      <c r="C35" s="6">
        <v>0</v>
      </c>
      <c r="D35" s="6">
        <v>0</v>
      </c>
    </row>
    <row r="36" spans="1:4" x14ac:dyDescent="0.25">
      <c r="A36" s="7" t="s">
        <v>323</v>
      </c>
      <c r="B36" s="6">
        <v>10</v>
      </c>
      <c r="C36" s="6">
        <v>12</v>
      </c>
      <c r="D36" s="6">
        <v>22</v>
      </c>
    </row>
    <row r="37" spans="1:4" x14ac:dyDescent="0.25">
      <c r="A37" s="7" t="s">
        <v>324</v>
      </c>
      <c r="B37" s="6">
        <v>57</v>
      </c>
      <c r="C37" s="6">
        <v>0</v>
      </c>
      <c r="D37" s="6">
        <v>57</v>
      </c>
    </row>
    <row r="38" spans="1:4" x14ac:dyDescent="0.25">
      <c r="A38" s="7" t="s">
        <v>325</v>
      </c>
      <c r="B38" s="6">
        <v>165</v>
      </c>
      <c r="C38" s="6">
        <v>0</v>
      </c>
      <c r="D38" s="6">
        <v>165</v>
      </c>
    </row>
    <row r="39" spans="1:4" x14ac:dyDescent="0.25">
      <c r="A39" s="7" t="s">
        <v>326</v>
      </c>
      <c r="B39" s="6">
        <v>5</v>
      </c>
      <c r="C39" s="6">
        <v>5</v>
      </c>
      <c r="D39" s="6">
        <v>10</v>
      </c>
    </row>
    <row r="40" spans="1:4" x14ac:dyDescent="0.25">
      <c r="A40" s="7" t="s">
        <v>327</v>
      </c>
      <c r="B40" s="6">
        <v>16</v>
      </c>
      <c r="C40" s="6">
        <v>4</v>
      </c>
      <c r="D40" s="6">
        <v>20</v>
      </c>
    </row>
    <row r="41" spans="1:4" x14ac:dyDescent="0.25">
      <c r="A41" s="7" t="s">
        <v>328</v>
      </c>
      <c r="B41" s="6">
        <v>29</v>
      </c>
      <c r="C41" s="6">
        <v>11</v>
      </c>
      <c r="D41" s="6">
        <v>40</v>
      </c>
    </row>
    <row r="42" spans="1:4" x14ac:dyDescent="0.25">
      <c r="A42" s="5" t="s">
        <v>29</v>
      </c>
      <c r="B42" s="6">
        <v>4153</v>
      </c>
      <c r="C42" s="6">
        <v>1276</v>
      </c>
      <c r="D42" s="6">
        <v>5429</v>
      </c>
    </row>
  </sheetData>
  <conditionalFormatting pivot="1" sqref="D5:D14">
    <cfRule type="dataBar" priority="2">
      <dataBar>
        <cfvo type="min"/>
        <cfvo type="max"/>
        <color rgb="FF0070C0"/>
      </dataBar>
      <extLst>
        <ext xmlns:x14="http://schemas.microsoft.com/office/spreadsheetml/2009/9/main" uri="{B025F937-C7B1-47D3-B67F-A62EFF666E3E}">
          <x14:id>{1C171396-345B-4BBB-9AAA-3727BA27F332}</x14:id>
        </ext>
      </extLst>
    </cfRule>
  </conditionalFormatting>
  <conditionalFormatting pivot="1" sqref="D22:D42">
    <cfRule type="dataBar" priority="1">
      <dataBar>
        <cfvo type="min"/>
        <cfvo type="max"/>
        <color rgb="FF0070C0"/>
      </dataBar>
      <extLst>
        <ext xmlns:x14="http://schemas.microsoft.com/office/spreadsheetml/2009/9/main" uri="{B025F937-C7B1-47D3-B67F-A62EFF666E3E}">
          <x14:id>{82F2CD2B-7001-4794-9894-A69A1332BF62}</x14:id>
        </ext>
      </extLst>
    </cfRule>
  </conditionalFormatting>
  <pageMargins left="0.7" right="0.7" top="0.75" bottom="0.75" header="0.3" footer="0.3"/>
  <pageSetup orientation="portrait" verticalDpi="0" r:id="rId3"/>
  <extLst>
    <ext xmlns:x14="http://schemas.microsoft.com/office/spreadsheetml/2009/9/main" uri="{78C0D931-6437-407d-A8EE-F0AAD7539E65}">
      <x14:conditionalFormattings>
        <x14:conditionalFormatting xmlns:xm="http://schemas.microsoft.com/office/excel/2006/main" pivot="1">
          <x14:cfRule type="dataBar" id="{1C171396-345B-4BBB-9AAA-3727BA27F332}">
            <x14:dataBar minLength="0" maxLength="100">
              <x14:cfvo type="autoMin"/>
              <x14:cfvo type="autoMax"/>
              <x14:negativeFillColor rgb="FFFF0000"/>
              <x14:axisColor rgb="FF000000"/>
            </x14:dataBar>
          </x14:cfRule>
          <xm:sqref>D5:D14</xm:sqref>
        </x14:conditionalFormatting>
        <x14:conditionalFormatting xmlns:xm="http://schemas.microsoft.com/office/excel/2006/main" pivot="1">
          <x14:cfRule type="dataBar" id="{82F2CD2B-7001-4794-9894-A69A1332BF62}">
            <x14:dataBar minLength="0" maxLength="100">
              <x14:cfvo type="autoMin"/>
              <x14:cfvo type="autoMax"/>
              <x14:negativeFillColor rgb="FFFF0000"/>
              <x14:axisColor rgb="FF000000"/>
            </x14:dataBar>
          </x14:cfRule>
          <xm:sqref>D22:D42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44"/>
  <sheetViews>
    <sheetView workbookViewId="0">
      <selection activeCell="G9" sqref="G9"/>
    </sheetView>
  </sheetViews>
  <sheetFormatPr defaultRowHeight="15" x14ac:dyDescent="0.25"/>
  <cols>
    <col min="1" max="1" width="8.7109375" bestFit="1" customWidth="1"/>
    <col min="2" max="2" width="11.42578125" bestFit="1" customWidth="1"/>
    <col min="3" max="3" width="10.7109375" bestFit="1" customWidth="1"/>
    <col min="4" max="4" width="9.7109375" bestFit="1" customWidth="1"/>
    <col min="5" max="5" width="12.85546875" bestFit="1" customWidth="1"/>
    <col min="6" max="6" width="13.85546875" bestFit="1" customWidth="1"/>
    <col min="7" max="7" width="11.5703125" bestFit="1" customWidth="1"/>
    <col min="8" max="8" width="60.7109375" bestFit="1" customWidth="1"/>
    <col min="9" max="9" width="14.7109375" bestFit="1" customWidth="1"/>
    <col min="10" max="10" width="34.85546875" bestFit="1" customWidth="1"/>
    <col min="11" max="11" width="17.85546875" bestFit="1" customWidth="1"/>
    <col min="12" max="12" width="56.5703125" bestFit="1" customWidth="1"/>
    <col min="13" max="13" width="15.7109375" bestFit="1" customWidth="1"/>
    <col min="14" max="15" width="16.7109375" bestFit="1" customWidth="1"/>
    <col min="16" max="16" width="10.5703125" bestFit="1" customWidth="1"/>
    <col min="17" max="17" width="5.85546875" bestFit="1" customWidth="1"/>
    <col min="18" max="18" width="7.7109375" bestFit="1" customWidth="1"/>
    <col min="19" max="19" width="16.7109375" bestFit="1" customWidth="1"/>
    <col min="20" max="20" width="14.28515625" bestFit="1" customWidth="1"/>
    <col min="21" max="21" width="21.42578125" bestFit="1" customWidth="1"/>
    <col min="22" max="22" width="23.28515625" bestFit="1" customWidth="1"/>
    <col min="23" max="23" width="17.85546875" bestFit="1" customWidth="1"/>
    <col min="24" max="24" width="15.5703125" bestFit="1" customWidth="1"/>
    <col min="25" max="25" width="9.28515625" bestFit="1" customWidth="1"/>
    <col min="26" max="26" width="21.28515625" bestFit="1" customWidth="1"/>
    <col min="27" max="27" width="9.28515625" bestFit="1" customWidth="1"/>
    <col min="28" max="28" width="10.42578125" bestFit="1" customWidth="1"/>
    <col min="29" max="29" width="14.42578125" bestFit="1" customWidth="1"/>
    <col min="30" max="30" width="81.140625" bestFit="1" customWidth="1"/>
    <col min="31" max="31" width="9.85546875" bestFit="1" customWidth="1"/>
    <col min="32" max="32" width="13.7109375" bestFit="1" customWidth="1"/>
    <col min="33" max="33" width="13.28515625" bestFit="1" customWidth="1"/>
    <col min="34" max="34" width="17.7109375" bestFit="1" customWidth="1"/>
    <col min="35" max="35" width="27" bestFit="1" customWidth="1"/>
    <col min="36" max="36" width="17.85546875" bestFit="1" customWidth="1"/>
    <col min="37" max="37" width="14.7109375" bestFit="1" customWidth="1"/>
  </cols>
  <sheetData>
    <row r="1" spans="1:37" x14ac:dyDescent="0.25">
      <c r="A1" t="s">
        <v>552</v>
      </c>
      <c r="B1" t="s">
        <v>42</v>
      </c>
      <c r="C1" t="s">
        <v>551</v>
      </c>
      <c r="D1" t="s">
        <v>1232</v>
      </c>
      <c r="E1" t="s">
        <v>1233</v>
      </c>
      <c r="F1" t="s">
        <v>43</v>
      </c>
      <c r="G1" t="s">
        <v>553</v>
      </c>
      <c r="H1" t="s">
        <v>554</v>
      </c>
      <c r="I1" t="s">
        <v>555</v>
      </c>
      <c r="J1" t="s">
        <v>556</v>
      </c>
      <c r="K1" t="s">
        <v>557</v>
      </c>
      <c r="L1" t="s">
        <v>44</v>
      </c>
      <c r="M1" t="s">
        <v>558</v>
      </c>
      <c r="N1" t="s">
        <v>559</v>
      </c>
      <c r="O1" t="s">
        <v>560</v>
      </c>
      <c r="P1" t="s">
        <v>1234</v>
      </c>
      <c r="Q1" t="s">
        <v>1131</v>
      </c>
      <c r="R1" t="s">
        <v>62</v>
      </c>
      <c r="S1" t="s">
        <v>1235</v>
      </c>
      <c r="T1" t="s">
        <v>46</v>
      </c>
      <c r="U1" t="s">
        <v>1236</v>
      </c>
      <c r="V1" t="s">
        <v>561</v>
      </c>
      <c r="W1" t="s">
        <v>562</v>
      </c>
      <c r="X1" t="s">
        <v>563</v>
      </c>
      <c r="Y1" t="s">
        <v>1237</v>
      </c>
      <c r="Z1" t="s">
        <v>564</v>
      </c>
      <c r="AA1" t="s">
        <v>1238</v>
      </c>
      <c r="AB1" t="s">
        <v>1239</v>
      </c>
      <c r="AC1" t="s">
        <v>320</v>
      </c>
      <c r="AD1" t="s">
        <v>234</v>
      </c>
      <c r="AE1" t="s">
        <v>232</v>
      </c>
      <c r="AF1" t="s">
        <v>773</v>
      </c>
      <c r="AG1" t="s">
        <v>1240</v>
      </c>
      <c r="AH1" t="s">
        <v>1241</v>
      </c>
      <c r="AI1" t="s">
        <v>1242</v>
      </c>
      <c r="AJ1" t="s">
        <v>287</v>
      </c>
      <c r="AK1" t="s">
        <v>1243</v>
      </c>
    </row>
    <row r="2" spans="1:37" x14ac:dyDescent="0.25">
      <c r="A2" t="s">
        <v>569</v>
      </c>
      <c r="B2" t="s">
        <v>3</v>
      </c>
      <c r="C2" t="s">
        <v>565</v>
      </c>
      <c r="D2" t="s">
        <v>1764</v>
      </c>
      <c r="E2" t="s">
        <v>1393</v>
      </c>
      <c r="F2" t="s">
        <v>18</v>
      </c>
      <c r="G2" t="s">
        <v>588</v>
      </c>
      <c r="H2" t="s">
        <v>517</v>
      </c>
      <c r="I2" t="s">
        <v>711</v>
      </c>
      <c r="J2" t="s">
        <v>518</v>
      </c>
      <c r="K2" t="s">
        <v>2198</v>
      </c>
      <c r="L2" t="s">
        <v>1180</v>
      </c>
      <c r="M2" t="s">
        <v>1181</v>
      </c>
      <c r="N2" t="s">
        <v>1892</v>
      </c>
      <c r="O2" t="s">
        <v>1893</v>
      </c>
      <c r="P2" t="s">
        <v>1894</v>
      </c>
      <c r="Q2">
        <v>118</v>
      </c>
      <c r="R2">
        <v>520</v>
      </c>
      <c r="S2" t="s">
        <v>1895</v>
      </c>
      <c r="T2" t="s">
        <v>51</v>
      </c>
      <c r="U2" t="s">
        <v>1250</v>
      </c>
      <c r="V2" t="s">
        <v>1138</v>
      </c>
      <c r="W2" t="s">
        <v>52</v>
      </c>
      <c r="AA2" t="s">
        <v>1253</v>
      </c>
      <c r="AC2" t="s">
        <v>1896</v>
      </c>
      <c r="AD2" t="s">
        <v>1897</v>
      </c>
      <c r="AE2" t="s">
        <v>1398</v>
      </c>
      <c r="AF2" t="s">
        <v>1252</v>
      </c>
      <c r="AH2" t="s">
        <v>1252</v>
      </c>
      <c r="AI2" t="s">
        <v>517</v>
      </c>
      <c r="AJ2" t="s">
        <v>1898</v>
      </c>
      <c r="AK2" t="s">
        <v>69</v>
      </c>
    </row>
    <row r="3" spans="1:37" x14ac:dyDescent="0.25">
      <c r="A3" s="3" t="s">
        <v>1244</v>
      </c>
      <c r="B3" s="3" t="s">
        <v>0</v>
      </c>
      <c r="C3" s="3" t="s">
        <v>568</v>
      </c>
      <c r="D3" s="3" t="s">
        <v>12</v>
      </c>
      <c r="E3" s="3" t="s">
        <v>1245</v>
      </c>
      <c r="F3" s="3" t="s">
        <v>13</v>
      </c>
      <c r="G3" s="3" t="s">
        <v>605</v>
      </c>
      <c r="H3" s="3" t="s">
        <v>1291</v>
      </c>
      <c r="I3" s="3" t="s">
        <v>1292</v>
      </c>
      <c r="J3" s="3" t="s">
        <v>1293</v>
      </c>
      <c r="K3" s="3" t="s">
        <v>1294</v>
      </c>
      <c r="L3" s="3" t="s">
        <v>1295</v>
      </c>
      <c r="M3" s="3" t="s">
        <v>1296</v>
      </c>
      <c r="N3" s="3" t="s">
        <v>1297</v>
      </c>
      <c r="O3" s="3" t="s">
        <v>1298</v>
      </c>
      <c r="P3" s="3"/>
      <c r="Q3" s="3">
        <v>0</v>
      </c>
      <c r="R3" s="3">
        <v>0</v>
      </c>
      <c r="S3" s="3"/>
      <c r="T3" s="3" t="s">
        <v>51</v>
      </c>
      <c r="U3" s="3" t="s">
        <v>1250</v>
      </c>
      <c r="V3" s="3" t="s">
        <v>44</v>
      </c>
      <c r="W3" s="3" t="s">
        <v>78</v>
      </c>
      <c r="X3" s="3"/>
      <c r="Y3" s="3" t="s">
        <v>69</v>
      </c>
      <c r="Z3" s="3" t="s">
        <v>336</v>
      </c>
      <c r="AA3" s="3" t="s">
        <v>1253</v>
      </c>
      <c r="AB3" s="3"/>
      <c r="AC3" s="3" t="s">
        <v>1299</v>
      </c>
      <c r="AD3" s="3" t="s">
        <v>1300</v>
      </c>
      <c r="AE3" s="3" t="s">
        <v>1255</v>
      </c>
      <c r="AF3" s="3" t="s">
        <v>1252</v>
      </c>
      <c r="AG3" s="3"/>
      <c r="AH3" s="3" t="s">
        <v>1252</v>
      </c>
      <c r="AI3" s="3" t="s">
        <v>386</v>
      </c>
      <c r="AJ3" s="3" t="s">
        <v>1301</v>
      </c>
      <c r="AK3" s="3" t="s">
        <v>1302</v>
      </c>
    </row>
    <row r="4" spans="1:37" x14ac:dyDescent="0.25">
      <c r="A4" s="3" t="s">
        <v>1244</v>
      </c>
      <c r="B4" s="3" t="s">
        <v>0</v>
      </c>
      <c r="C4" s="3" t="s">
        <v>568</v>
      </c>
      <c r="D4" s="3" t="s">
        <v>4</v>
      </c>
      <c r="E4" s="3" t="s">
        <v>1312</v>
      </c>
      <c r="F4" s="3" t="s">
        <v>6</v>
      </c>
      <c r="G4" s="3" t="s">
        <v>574</v>
      </c>
      <c r="H4" s="3"/>
      <c r="I4" s="3"/>
      <c r="J4" s="3"/>
      <c r="K4" s="3"/>
      <c r="L4" s="3" t="s">
        <v>1365</v>
      </c>
      <c r="M4" s="3" t="s">
        <v>1366</v>
      </c>
      <c r="N4" s="3"/>
      <c r="O4" s="3"/>
      <c r="P4" s="3"/>
      <c r="Q4" s="3"/>
      <c r="R4" s="3"/>
      <c r="S4" s="3"/>
      <c r="T4" s="3" t="s">
        <v>51</v>
      </c>
      <c r="U4" s="3" t="s">
        <v>1250</v>
      </c>
      <c r="V4" s="3" t="s">
        <v>44</v>
      </c>
      <c r="W4" s="3" t="s">
        <v>78</v>
      </c>
      <c r="X4" s="3"/>
      <c r="Y4" s="3"/>
      <c r="Z4" s="3" t="s">
        <v>425</v>
      </c>
      <c r="AA4" s="3" t="s">
        <v>1253</v>
      </c>
      <c r="AB4" s="3"/>
      <c r="AC4" s="3" t="s">
        <v>1299</v>
      </c>
      <c r="AD4" s="3" t="s">
        <v>1367</v>
      </c>
      <c r="AE4" s="3" t="s">
        <v>239</v>
      </c>
      <c r="AF4" s="3" t="s">
        <v>1252</v>
      </c>
      <c r="AG4" s="3"/>
      <c r="AH4" s="3" t="s">
        <v>1252</v>
      </c>
      <c r="AI4" s="3"/>
      <c r="AJ4" s="3"/>
      <c r="AK4" s="3"/>
    </row>
    <row r="5" spans="1:37" x14ac:dyDescent="0.25">
      <c r="A5" s="3" t="s">
        <v>569</v>
      </c>
      <c r="B5" s="3" t="s">
        <v>0</v>
      </c>
      <c r="C5" s="3" t="s">
        <v>568</v>
      </c>
      <c r="D5" s="3" t="s">
        <v>624</v>
      </c>
      <c r="E5" s="3" t="s">
        <v>1481</v>
      </c>
      <c r="F5" s="3" t="s">
        <v>699</v>
      </c>
      <c r="G5" s="3" t="s">
        <v>698</v>
      </c>
      <c r="H5" s="3"/>
      <c r="I5" s="3"/>
      <c r="J5" s="3"/>
      <c r="K5" s="3"/>
      <c r="L5" s="3" t="s">
        <v>1190</v>
      </c>
      <c r="M5" s="3" t="s">
        <v>1191</v>
      </c>
      <c r="N5" s="3" t="s">
        <v>2138</v>
      </c>
      <c r="O5" s="3" t="s">
        <v>2139</v>
      </c>
      <c r="P5" s="3"/>
      <c r="Q5" s="3"/>
      <c r="R5" s="3">
        <v>489</v>
      </c>
      <c r="S5" s="3"/>
      <c r="T5" s="3" t="s">
        <v>51</v>
      </c>
      <c r="U5" s="3" t="s">
        <v>1250</v>
      </c>
      <c r="V5" s="3" t="s">
        <v>44</v>
      </c>
      <c r="W5" s="3"/>
      <c r="X5" s="3"/>
      <c r="Y5" s="3"/>
      <c r="Z5" s="3"/>
      <c r="AA5" s="3"/>
      <c r="AB5" s="3"/>
      <c r="AC5" s="3" t="s">
        <v>1319</v>
      </c>
      <c r="AD5" s="3" t="s">
        <v>1482</v>
      </c>
      <c r="AE5" s="3"/>
      <c r="AF5" s="3" t="s">
        <v>1252</v>
      </c>
      <c r="AG5" s="3"/>
      <c r="AH5" s="3" t="s">
        <v>1252</v>
      </c>
      <c r="AI5" s="3"/>
      <c r="AJ5" s="3"/>
      <c r="AK5" s="3"/>
    </row>
    <row r="6" spans="1:37" x14ac:dyDescent="0.25">
      <c r="A6" s="3" t="s">
        <v>569</v>
      </c>
      <c r="B6" s="3" t="s">
        <v>0</v>
      </c>
      <c r="C6" s="3" t="s">
        <v>568</v>
      </c>
      <c r="D6" s="3" t="s">
        <v>624</v>
      </c>
      <c r="E6" s="3" t="s">
        <v>1481</v>
      </c>
      <c r="F6" s="3" t="s">
        <v>699</v>
      </c>
      <c r="G6" s="3" t="s">
        <v>698</v>
      </c>
      <c r="H6" s="3"/>
      <c r="I6" s="3"/>
      <c r="J6" s="3"/>
      <c r="K6" s="3"/>
      <c r="L6" s="3" t="s">
        <v>1184</v>
      </c>
      <c r="M6" s="3" t="s">
        <v>1185</v>
      </c>
      <c r="N6" s="3" t="s">
        <v>2136</v>
      </c>
      <c r="O6" s="3" t="s">
        <v>2137</v>
      </c>
      <c r="P6" s="3"/>
      <c r="Q6" s="3">
        <v>161</v>
      </c>
      <c r="R6" s="3">
        <v>711</v>
      </c>
      <c r="S6" s="3" t="s">
        <v>1939</v>
      </c>
      <c r="T6" s="3" t="s">
        <v>51</v>
      </c>
      <c r="U6" s="3" t="s">
        <v>1250</v>
      </c>
      <c r="V6" s="3" t="s">
        <v>44</v>
      </c>
      <c r="W6" s="3"/>
      <c r="X6" s="3"/>
      <c r="Y6" s="3"/>
      <c r="Z6" s="3"/>
      <c r="AA6" s="3"/>
      <c r="AB6" s="3"/>
      <c r="AC6" s="3" t="s">
        <v>1319</v>
      </c>
      <c r="AD6" s="3" t="s">
        <v>1482</v>
      </c>
      <c r="AE6" s="3"/>
      <c r="AF6" s="3" t="s">
        <v>1940</v>
      </c>
      <c r="AG6" s="3"/>
      <c r="AH6" s="3" t="s">
        <v>1940</v>
      </c>
      <c r="AI6" s="3"/>
      <c r="AJ6" s="3"/>
      <c r="AK6" s="3"/>
    </row>
    <row r="7" spans="1:37" x14ac:dyDescent="0.25">
      <c r="A7" s="3" t="s">
        <v>1244</v>
      </c>
      <c r="B7" s="3" t="s">
        <v>0</v>
      </c>
      <c r="C7" s="3" t="s">
        <v>568</v>
      </c>
      <c r="D7" s="3" t="s">
        <v>7</v>
      </c>
      <c r="E7" s="3" t="s">
        <v>1259</v>
      </c>
      <c r="F7" s="3" t="s">
        <v>9</v>
      </c>
      <c r="G7" s="3" t="s">
        <v>570</v>
      </c>
      <c r="H7" s="3"/>
      <c r="I7" s="3"/>
      <c r="J7" s="3"/>
      <c r="K7" s="3"/>
      <c r="L7" s="3" t="s">
        <v>1279</v>
      </c>
      <c r="M7" s="3" t="s">
        <v>1280</v>
      </c>
      <c r="N7" s="3"/>
      <c r="O7" s="3"/>
      <c r="P7" s="3"/>
      <c r="Q7" s="3">
        <v>0</v>
      </c>
      <c r="R7" s="3">
        <v>0</v>
      </c>
      <c r="S7" s="3"/>
      <c r="T7" s="3" t="s">
        <v>51</v>
      </c>
      <c r="U7" s="3" t="s">
        <v>1250</v>
      </c>
      <c r="V7" s="3" t="s">
        <v>44</v>
      </c>
      <c r="W7" s="3"/>
      <c r="X7" s="3"/>
      <c r="Y7" s="3"/>
      <c r="Z7" s="3"/>
      <c r="AA7" s="3" t="s">
        <v>1253</v>
      </c>
      <c r="AB7" s="3"/>
      <c r="AC7" s="3" t="s">
        <v>1281</v>
      </c>
      <c r="AD7" s="3" t="s">
        <v>1282</v>
      </c>
      <c r="AE7" s="3"/>
      <c r="AF7" s="3" t="s">
        <v>1252</v>
      </c>
      <c r="AG7" s="3"/>
      <c r="AH7" s="3" t="s">
        <v>1252</v>
      </c>
      <c r="AI7" s="3"/>
      <c r="AJ7" s="3"/>
      <c r="AK7" s="3"/>
    </row>
    <row r="8" spans="1:37" x14ac:dyDescent="0.25">
      <c r="A8" s="3" t="s">
        <v>1244</v>
      </c>
      <c r="B8" s="3" t="s">
        <v>0</v>
      </c>
      <c r="C8" s="3" t="s">
        <v>568</v>
      </c>
      <c r="D8" s="3" t="s">
        <v>7</v>
      </c>
      <c r="E8" s="3" t="s">
        <v>1259</v>
      </c>
      <c r="F8" s="3" t="s">
        <v>9</v>
      </c>
      <c r="G8" s="3" t="s">
        <v>570</v>
      </c>
      <c r="H8" s="3"/>
      <c r="I8" s="3"/>
      <c r="J8" s="3"/>
      <c r="K8" s="3"/>
      <c r="L8" s="3" t="s">
        <v>1287</v>
      </c>
      <c r="M8" s="3" t="s">
        <v>1288</v>
      </c>
      <c r="N8" s="3"/>
      <c r="O8" s="3"/>
      <c r="P8" s="3"/>
      <c r="Q8" s="3">
        <v>0</v>
      </c>
      <c r="R8" s="3">
        <v>0</v>
      </c>
      <c r="S8" s="3"/>
      <c r="T8" s="3" t="s">
        <v>51</v>
      </c>
      <c r="U8" s="3" t="s">
        <v>1250</v>
      </c>
      <c r="V8" s="3" t="s">
        <v>44</v>
      </c>
      <c r="W8" s="3"/>
      <c r="X8" s="3"/>
      <c r="Y8" s="3"/>
      <c r="Z8" s="3"/>
      <c r="AA8" s="3" t="s">
        <v>1253</v>
      </c>
      <c r="AB8" s="3"/>
      <c r="AC8" s="3" t="s">
        <v>1281</v>
      </c>
      <c r="AD8" s="3" t="s">
        <v>1282</v>
      </c>
      <c r="AE8" s="3"/>
      <c r="AF8" s="3" t="s">
        <v>1252</v>
      </c>
      <c r="AG8" s="3"/>
      <c r="AH8" s="3" t="s">
        <v>1252</v>
      </c>
      <c r="AI8" s="3"/>
      <c r="AJ8" s="3"/>
      <c r="AK8" s="3"/>
    </row>
    <row r="9" spans="1:37" x14ac:dyDescent="0.25">
      <c r="A9" s="3" t="s">
        <v>569</v>
      </c>
      <c r="B9" s="3" t="s">
        <v>3</v>
      </c>
      <c r="C9" s="3" t="s">
        <v>565</v>
      </c>
      <c r="D9" s="3" t="s">
        <v>17</v>
      </c>
      <c r="E9" s="3" t="s">
        <v>1393</v>
      </c>
      <c r="F9" s="3" t="s">
        <v>17</v>
      </c>
      <c r="G9" s="3" t="s">
        <v>594</v>
      </c>
      <c r="H9" s="3" t="s">
        <v>708</v>
      </c>
      <c r="I9" s="3" t="s">
        <v>707</v>
      </c>
      <c r="J9" s="3" t="s">
        <v>1394</v>
      </c>
      <c r="K9" s="3"/>
      <c r="L9" s="3" t="s">
        <v>1143</v>
      </c>
      <c r="M9" s="3" t="s">
        <v>1144</v>
      </c>
      <c r="N9" s="3" t="s">
        <v>1395</v>
      </c>
      <c r="O9" s="3" t="s">
        <v>1396</v>
      </c>
      <c r="P9" s="3"/>
      <c r="Q9" s="3">
        <v>32</v>
      </c>
      <c r="R9" s="3"/>
      <c r="S9" s="3" t="s">
        <v>1252</v>
      </c>
      <c r="T9" s="3" t="s">
        <v>51</v>
      </c>
      <c r="U9" s="3" t="s">
        <v>1250</v>
      </c>
      <c r="V9" s="3" t="s">
        <v>1138</v>
      </c>
      <c r="W9" s="3" t="s">
        <v>78</v>
      </c>
      <c r="X9" s="3"/>
      <c r="Y9" s="3"/>
      <c r="Z9" s="3"/>
      <c r="AA9" s="3"/>
      <c r="AB9" s="3"/>
      <c r="AC9" s="3" t="s">
        <v>1281</v>
      </c>
      <c r="AD9" s="3" t="s">
        <v>1397</v>
      </c>
      <c r="AE9" s="3" t="s">
        <v>1398</v>
      </c>
      <c r="AF9" s="3" t="s">
        <v>1252</v>
      </c>
      <c r="AG9" s="3"/>
      <c r="AH9" s="3" t="s">
        <v>1252</v>
      </c>
      <c r="AI9" s="3" t="s">
        <v>1399</v>
      </c>
      <c r="AJ9" s="3" t="s">
        <v>1400</v>
      </c>
      <c r="AK9" s="3" t="s">
        <v>1266</v>
      </c>
    </row>
    <row r="10" spans="1:37" x14ac:dyDescent="0.25">
      <c r="A10" s="3" t="s">
        <v>569</v>
      </c>
      <c r="B10" s="3" t="s">
        <v>3</v>
      </c>
      <c r="C10" s="3" t="s">
        <v>565</v>
      </c>
      <c r="D10" s="3" t="s">
        <v>17</v>
      </c>
      <c r="E10" s="3" t="s">
        <v>1356</v>
      </c>
      <c r="F10" s="3" t="s">
        <v>17</v>
      </c>
      <c r="G10" s="3" t="s">
        <v>585</v>
      </c>
      <c r="H10" s="3" t="s">
        <v>1401</v>
      </c>
      <c r="I10" s="3" t="s">
        <v>1402</v>
      </c>
      <c r="J10" s="3" t="s">
        <v>1403</v>
      </c>
      <c r="K10" s="3" t="s">
        <v>1404</v>
      </c>
      <c r="L10" s="3" t="s">
        <v>1145</v>
      </c>
      <c r="M10" s="3" t="s">
        <v>1146</v>
      </c>
      <c r="N10" s="3" t="s">
        <v>1405</v>
      </c>
      <c r="O10" s="3" t="s">
        <v>1406</v>
      </c>
      <c r="P10" s="3"/>
      <c r="Q10" s="3">
        <v>32</v>
      </c>
      <c r="R10" s="3">
        <v>187</v>
      </c>
      <c r="S10" s="3" t="s">
        <v>1407</v>
      </c>
      <c r="T10" s="3" t="s">
        <v>162</v>
      </c>
      <c r="U10" s="3" t="s">
        <v>1250</v>
      </c>
      <c r="V10" s="3" t="s">
        <v>1138</v>
      </c>
      <c r="W10" s="3" t="s">
        <v>78</v>
      </c>
      <c r="X10" s="3"/>
      <c r="Y10" s="3"/>
      <c r="Z10" s="3"/>
      <c r="AA10" s="3" t="s">
        <v>437</v>
      </c>
      <c r="AB10" s="3"/>
      <c r="AC10" s="3" t="s">
        <v>1281</v>
      </c>
      <c r="AD10" s="3" t="s">
        <v>1397</v>
      </c>
      <c r="AE10" s="3" t="s">
        <v>1255</v>
      </c>
      <c r="AF10" s="3" t="s">
        <v>1252</v>
      </c>
      <c r="AG10" s="3"/>
      <c r="AH10" s="3" t="s">
        <v>1252</v>
      </c>
      <c r="AI10" s="3" t="s">
        <v>1399</v>
      </c>
      <c r="AJ10" s="3" t="s">
        <v>1408</v>
      </c>
      <c r="AK10" s="3" t="s">
        <v>70</v>
      </c>
    </row>
    <row r="11" spans="1:37" x14ac:dyDescent="0.25">
      <c r="A11" s="3" t="s">
        <v>569</v>
      </c>
      <c r="B11" s="3" t="s">
        <v>0</v>
      </c>
      <c r="C11" s="3" t="s">
        <v>568</v>
      </c>
      <c r="D11" s="3" t="s">
        <v>7</v>
      </c>
      <c r="E11" s="3" t="s">
        <v>1259</v>
      </c>
      <c r="F11" s="3" t="s">
        <v>8</v>
      </c>
      <c r="G11" s="3" t="s">
        <v>582</v>
      </c>
      <c r="H11" s="3" t="s">
        <v>1618</v>
      </c>
      <c r="I11" s="3" t="s">
        <v>1619</v>
      </c>
      <c r="J11" s="3" t="s">
        <v>1618</v>
      </c>
      <c r="K11" s="3" t="s">
        <v>1620</v>
      </c>
      <c r="L11" s="3" t="s">
        <v>1151</v>
      </c>
      <c r="M11" s="3" t="s">
        <v>1152</v>
      </c>
      <c r="N11" s="3" t="s">
        <v>1621</v>
      </c>
      <c r="O11" s="3" t="s">
        <v>1622</v>
      </c>
      <c r="P11" s="3"/>
      <c r="Q11" s="3">
        <v>4</v>
      </c>
      <c r="R11" s="3">
        <v>26</v>
      </c>
      <c r="S11" s="3" t="s">
        <v>1344</v>
      </c>
      <c r="T11" s="3" t="s">
        <v>51</v>
      </c>
      <c r="U11" s="3" t="s">
        <v>1250</v>
      </c>
      <c r="V11" s="3" t="s">
        <v>1138</v>
      </c>
      <c r="W11" s="3" t="s">
        <v>78</v>
      </c>
      <c r="X11" s="3"/>
      <c r="Y11" s="3"/>
      <c r="Z11" s="3"/>
      <c r="AA11" s="3" t="s">
        <v>1309</v>
      </c>
      <c r="AB11" s="3"/>
      <c r="AC11" s="3" t="s">
        <v>1281</v>
      </c>
      <c r="AD11" s="3" t="s">
        <v>1397</v>
      </c>
      <c r="AE11" s="3" t="s">
        <v>1255</v>
      </c>
      <c r="AF11" s="3" t="s">
        <v>1252</v>
      </c>
      <c r="AG11" s="3"/>
      <c r="AH11" s="3" t="s">
        <v>1252</v>
      </c>
      <c r="AI11" s="3" t="s">
        <v>360</v>
      </c>
      <c r="AJ11" s="3" t="s">
        <v>1623</v>
      </c>
      <c r="AK11" s="3" t="s">
        <v>1318</v>
      </c>
    </row>
    <row r="12" spans="1:37" x14ac:dyDescent="0.25">
      <c r="A12" s="3" t="s">
        <v>569</v>
      </c>
      <c r="B12" s="3" t="s">
        <v>0</v>
      </c>
      <c r="C12" s="3" t="s">
        <v>568</v>
      </c>
      <c r="D12" s="3" t="s">
        <v>7</v>
      </c>
      <c r="E12" s="3" t="s">
        <v>1259</v>
      </c>
      <c r="F12" s="3" t="s">
        <v>10</v>
      </c>
      <c r="G12" s="3" t="s">
        <v>676</v>
      </c>
      <c r="H12" s="3"/>
      <c r="I12" s="3"/>
      <c r="J12" s="3"/>
      <c r="K12" s="3"/>
      <c r="L12" s="3" t="s">
        <v>1160</v>
      </c>
      <c r="M12" s="3" t="s">
        <v>1161</v>
      </c>
      <c r="N12" s="3"/>
      <c r="O12" s="3"/>
      <c r="P12" s="3"/>
      <c r="Q12" s="3">
        <v>375</v>
      </c>
      <c r="R12" s="3">
        <v>1691</v>
      </c>
      <c r="S12" s="3" t="s">
        <v>1667</v>
      </c>
      <c r="T12" s="3" t="s">
        <v>162</v>
      </c>
      <c r="U12" s="3" t="s">
        <v>1250</v>
      </c>
      <c r="V12" s="3" t="s">
        <v>1138</v>
      </c>
      <c r="W12" s="3" t="s">
        <v>78</v>
      </c>
      <c r="X12" s="3"/>
      <c r="Y12" s="3"/>
      <c r="Z12" s="3"/>
      <c r="AA12" s="3" t="s">
        <v>437</v>
      </c>
      <c r="AB12" s="3"/>
      <c r="AC12" s="3" t="s">
        <v>1281</v>
      </c>
      <c r="AD12" s="3" t="s">
        <v>1397</v>
      </c>
      <c r="AE12" s="3" t="s">
        <v>1255</v>
      </c>
      <c r="AF12" s="3" t="s">
        <v>1252</v>
      </c>
      <c r="AG12" s="3"/>
      <c r="AH12" s="3" t="s">
        <v>1252</v>
      </c>
      <c r="AI12" s="3"/>
      <c r="AJ12" s="3"/>
      <c r="AK12" s="3"/>
    </row>
    <row r="13" spans="1:37" x14ac:dyDescent="0.25">
      <c r="A13" s="3" t="s">
        <v>1244</v>
      </c>
      <c r="B13" s="3" t="s">
        <v>0</v>
      </c>
      <c r="C13" s="3" t="s">
        <v>568</v>
      </c>
      <c r="D13" s="3" t="s">
        <v>7</v>
      </c>
      <c r="E13" s="3" t="s">
        <v>1259</v>
      </c>
      <c r="F13" s="3" t="s">
        <v>9</v>
      </c>
      <c r="G13" s="3" t="s">
        <v>570</v>
      </c>
      <c r="H13" s="3" t="s">
        <v>693</v>
      </c>
      <c r="I13" s="3" t="s">
        <v>692</v>
      </c>
      <c r="J13" s="3" t="s">
        <v>1728</v>
      </c>
      <c r="K13" s="3" t="s">
        <v>1729</v>
      </c>
      <c r="L13" s="3" t="s">
        <v>1735</v>
      </c>
      <c r="M13" s="3" t="s">
        <v>1736</v>
      </c>
      <c r="N13" s="3" t="s">
        <v>1732</v>
      </c>
      <c r="O13" s="3" t="s">
        <v>1733</v>
      </c>
      <c r="P13" s="3"/>
      <c r="Q13" s="3">
        <v>0</v>
      </c>
      <c r="R13" s="3">
        <v>0</v>
      </c>
      <c r="S13" s="3"/>
      <c r="T13" s="3" t="s">
        <v>51</v>
      </c>
      <c r="U13" s="3" t="s">
        <v>1250</v>
      </c>
      <c r="V13" s="3" t="s">
        <v>44</v>
      </c>
      <c r="W13" s="3"/>
      <c r="X13" s="3"/>
      <c r="Y13" s="3"/>
      <c r="Z13" s="3"/>
      <c r="AA13" s="3" t="s">
        <v>1253</v>
      </c>
      <c r="AB13" s="3"/>
      <c r="AC13" s="3" t="s">
        <v>1281</v>
      </c>
      <c r="AD13" s="3" t="s">
        <v>1734</v>
      </c>
      <c r="AE13" s="3"/>
      <c r="AF13" s="3" t="s">
        <v>1252</v>
      </c>
      <c r="AG13" s="3"/>
      <c r="AH13" s="3" t="s">
        <v>1252</v>
      </c>
      <c r="AI13" s="3"/>
      <c r="AJ13" s="3"/>
      <c r="AK13" s="3"/>
    </row>
    <row r="14" spans="1:37" x14ac:dyDescent="0.25">
      <c r="A14" s="3" t="s">
        <v>1244</v>
      </c>
      <c r="B14" s="3" t="s">
        <v>0</v>
      </c>
      <c r="C14" s="3" t="s">
        <v>568</v>
      </c>
      <c r="D14" s="3" t="s">
        <v>7</v>
      </c>
      <c r="E14" s="3" t="s">
        <v>1259</v>
      </c>
      <c r="F14" s="3" t="s">
        <v>7</v>
      </c>
      <c r="G14" s="3" t="s">
        <v>596</v>
      </c>
      <c r="H14" s="3"/>
      <c r="I14" s="3"/>
      <c r="J14" s="3"/>
      <c r="K14" s="3"/>
      <c r="L14" s="3" t="s">
        <v>1543</v>
      </c>
      <c r="M14" s="3" t="s">
        <v>1544</v>
      </c>
      <c r="N14" s="3"/>
      <c r="O14" s="3"/>
      <c r="P14" s="3"/>
      <c r="Q14" s="3">
        <v>0</v>
      </c>
      <c r="R14" s="3">
        <v>0</v>
      </c>
      <c r="S14" s="3"/>
      <c r="T14" s="3" t="s">
        <v>51</v>
      </c>
      <c r="U14" s="3" t="s">
        <v>1250</v>
      </c>
      <c r="V14" s="3" t="s">
        <v>44</v>
      </c>
      <c r="W14" s="3" t="s">
        <v>52</v>
      </c>
      <c r="X14" s="3"/>
      <c r="Y14" s="3"/>
      <c r="Z14" s="3"/>
      <c r="AA14" s="3" t="s">
        <v>1253</v>
      </c>
      <c r="AB14" s="3"/>
      <c r="AC14" s="3" t="s">
        <v>1281</v>
      </c>
      <c r="AD14" s="3" t="s">
        <v>1545</v>
      </c>
      <c r="AE14" s="3"/>
      <c r="AF14" s="3" t="s">
        <v>1252</v>
      </c>
      <c r="AG14" s="3"/>
      <c r="AH14" s="3" t="s">
        <v>1252</v>
      </c>
      <c r="AI14" s="3"/>
      <c r="AJ14" s="3"/>
      <c r="AK14" s="3"/>
    </row>
    <row r="15" spans="1:37" x14ac:dyDescent="0.25">
      <c r="A15" s="3" t="s">
        <v>1244</v>
      </c>
      <c r="B15" s="3" t="s">
        <v>0</v>
      </c>
      <c r="C15" s="3" t="s">
        <v>568</v>
      </c>
      <c r="D15" s="3" t="s">
        <v>7</v>
      </c>
      <c r="E15" s="3" t="s">
        <v>1259</v>
      </c>
      <c r="F15" s="3" t="s">
        <v>9</v>
      </c>
      <c r="G15" s="3" t="s">
        <v>570</v>
      </c>
      <c r="H15" s="3" t="s">
        <v>693</v>
      </c>
      <c r="I15" s="3" t="s">
        <v>692</v>
      </c>
      <c r="J15" s="3" t="s">
        <v>1728</v>
      </c>
      <c r="K15" s="3" t="s">
        <v>1729</v>
      </c>
      <c r="L15" s="3" t="s">
        <v>1730</v>
      </c>
      <c r="M15" s="3" t="s">
        <v>1731</v>
      </c>
      <c r="N15" s="3" t="s">
        <v>1732</v>
      </c>
      <c r="O15" s="3" t="s">
        <v>1733</v>
      </c>
      <c r="P15" s="3"/>
      <c r="Q15" s="3">
        <v>0</v>
      </c>
      <c r="R15" s="3">
        <v>0</v>
      </c>
      <c r="S15" s="3"/>
      <c r="T15" s="3" t="s">
        <v>51</v>
      </c>
      <c r="U15" s="3" t="s">
        <v>1250</v>
      </c>
      <c r="V15" s="3" t="s">
        <v>44</v>
      </c>
      <c r="W15" s="3"/>
      <c r="X15" s="3"/>
      <c r="Y15" s="3"/>
      <c r="Z15" s="3"/>
      <c r="AA15" s="3" t="s">
        <v>1253</v>
      </c>
      <c r="AB15" s="3"/>
      <c r="AC15" s="3" t="s">
        <v>1281</v>
      </c>
      <c r="AD15" s="3" t="s">
        <v>1734</v>
      </c>
      <c r="AE15" s="3"/>
      <c r="AF15" s="3" t="s">
        <v>1252</v>
      </c>
      <c r="AG15" s="3"/>
      <c r="AH15" s="3" t="s">
        <v>1252</v>
      </c>
      <c r="AI15" s="3"/>
      <c r="AJ15" s="3"/>
      <c r="AK15" s="3"/>
    </row>
    <row r="16" spans="1:37" x14ac:dyDescent="0.25">
      <c r="A16" s="3" t="s">
        <v>569</v>
      </c>
      <c r="B16" s="3" t="s">
        <v>3</v>
      </c>
      <c r="C16" s="3" t="s">
        <v>565</v>
      </c>
      <c r="D16" s="3" t="s">
        <v>17</v>
      </c>
      <c r="E16" s="3" t="s">
        <v>1356</v>
      </c>
      <c r="F16" s="3" t="s">
        <v>17</v>
      </c>
      <c r="G16" s="3" t="s">
        <v>585</v>
      </c>
      <c r="H16" s="3" t="s">
        <v>1174</v>
      </c>
      <c r="I16" s="3" t="s">
        <v>1804</v>
      </c>
      <c r="J16" s="3" t="s">
        <v>1174</v>
      </c>
      <c r="K16" s="3"/>
      <c r="L16" s="3" t="s">
        <v>1174</v>
      </c>
      <c r="M16" s="3" t="s">
        <v>1175</v>
      </c>
      <c r="N16" s="3" t="s">
        <v>1805</v>
      </c>
      <c r="O16" s="3" t="s">
        <v>1806</v>
      </c>
      <c r="P16" s="3" t="s">
        <v>1807</v>
      </c>
      <c r="Q16" s="3">
        <v>123</v>
      </c>
      <c r="R16" s="3">
        <v>503</v>
      </c>
      <c r="S16" s="3" t="s">
        <v>1808</v>
      </c>
      <c r="T16" s="3" t="s">
        <v>162</v>
      </c>
      <c r="U16" s="3" t="s">
        <v>1250</v>
      </c>
      <c r="V16" s="3" t="s">
        <v>1138</v>
      </c>
      <c r="W16" s="3" t="s">
        <v>78</v>
      </c>
      <c r="X16" s="3"/>
      <c r="Y16" s="3"/>
      <c r="Z16" s="3"/>
      <c r="AA16" s="3" t="s">
        <v>437</v>
      </c>
      <c r="AB16" s="3"/>
      <c r="AC16" s="3" t="s">
        <v>1281</v>
      </c>
      <c r="AD16" s="3" t="s">
        <v>1397</v>
      </c>
      <c r="AE16" s="3" t="s">
        <v>239</v>
      </c>
      <c r="AF16" s="3" t="s">
        <v>1252</v>
      </c>
      <c r="AG16" s="3"/>
      <c r="AH16" s="3" t="s">
        <v>1252</v>
      </c>
      <c r="AI16" s="3" t="s">
        <v>1399</v>
      </c>
      <c r="AJ16" s="3" t="s">
        <v>1809</v>
      </c>
      <c r="AK16" s="3" t="s">
        <v>70</v>
      </c>
    </row>
    <row r="17" spans="1:37" x14ac:dyDescent="0.25">
      <c r="A17" s="3" t="s">
        <v>1244</v>
      </c>
      <c r="B17" s="3" t="s">
        <v>0</v>
      </c>
      <c r="C17" s="3" t="s">
        <v>568</v>
      </c>
      <c r="D17" s="3" t="s">
        <v>7</v>
      </c>
      <c r="E17" s="3" t="s">
        <v>1259</v>
      </c>
      <c r="F17" s="3" t="s">
        <v>9</v>
      </c>
      <c r="G17" s="3" t="s">
        <v>570</v>
      </c>
      <c r="H17" s="3" t="s">
        <v>697</v>
      </c>
      <c r="I17" s="3" t="s">
        <v>696</v>
      </c>
      <c r="J17" s="3" t="s">
        <v>697</v>
      </c>
      <c r="K17" s="3" t="s">
        <v>404</v>
      </c>
      <c r="L17" s="3" t="s">
        <v>1810</v>
      </c>
      <c r="M17" s="3" t="s">
        <v>1811</v>
      </c>
      <c r="N17" s="3" t="s">
        <v>1812</v>
      </c>
      <c r="O17" s="3" t="s">
        <v>1813</v>
      </c>
      <c r="P17" s="3"/>
      <c r="Q17" s="3">
        <v>0</v>
      </c>
      <c r="R17" s="3">
        <v>0</v>
      </c>
      <c r="S17" s="3"/>
      <c r="T17" s="3" t="s">
        <v>162</v>
      </c>
      <c r="U17" s="3" t="s">
        <v>1250</v>
      </c>
      <c r="V17" s="3" t="s">
        <v>44</v>
      </c>
      <c r="W17" s="3"/>
      <c r="X17" s="3"/>
      <c r="Y17" s="3"/>
      <c r="Z17" s="3"/>
      <c r="AA17" s="3"/>
      <c r="AB17" s="3"/>
      <c r="AC17" s="3" t="s">
        <v>1281</v>
      </c>
      <c r="AD17" s="3" t="s">
        <v>1814</v>
      </c>
      <c r="AE17" s="3"/>
      <c r="AF17" s="3" t="s">
        <v>1252</v>
      </c>
      <c r="AG17" s="3"/>
      <c r="AH17" s="3" t="s">
        <v>1252</v>
      </c>
      <c r="AI17" s="3"/>
      <c r="AJ17" s="3"/>
      <c r="AK17" s="3"/>
    </row>
    <row r="18" spans="1:37" x14ac:dyDescent="0.25">
      <c r="A18" s="3" t="s">
        <v>1244</v>
      </c>
      <c r="B18" s="3" t="s">
        <v>3</v>
      </c>
      <c r="C18" s="3" t="s">
        <v>565</v>
      </c>
      <c r="D18" s="3" t="s">
        <v>17</v>
      </c>
      <c r="E18" s="3" t="s">
        <v>1356</v>
      </c>
      <c r="F18" s="3" t="s">
        <v>15</v>
      </c>
      <c r="G18" s="3" t="s">
        <v>589</v>
      </c>
      <c r="H18" s="3" t="s">
        <v>401</v>
      </c>
      <c r="I18" s="3" t="s">
        <v>709</v>
      </c>
      <c r="J18" s="3" t="s">
        <v>402</v>
      </c>
      <c r="K18" s="3"/>
      <c r="L18" s="3" t="s">
        <v>1823</v>
      </c>
      <c r="M18" s="3" t="s">
        <v>1824</v>
      </c>
      <c r="N18" s="3" t="s">
        <v>1825</v>
      </c>
      <c r="O18" s="3" t="s">
        <v>1826</v>
      </c>
      <c r="P18" s="3" t="s">
        <v>1252</v>
      </c>
      <c r="Q18" s="3">
        <v>0</v>
      </c>
      <c r="R18" s="3">
        <v>0</v>
      </c>
      <c r="S18" s="3"/>
      <c r="T18" s="3" t="s">
        <v>51</v>
      </c>
      <c r="U18" s="3" t="s">
        <v>1250</v>
      </c>
      <c r="V18" s="3" t="s">
        <v>44</v>
      </c>
      <c r="W18" s="3" t="s">
        <v>78</v>
      </c>
      <c r="X18" s="3" t="s">
        <v>802</v>
      </c>
      <c r="Y18" s="3"/>
      <c r="Z18" s="3"/>
      <c r="AA18" s="3" t="s">
        <v>1253</v>
      </c>
      <c r="AB18" s="3"/>
      <c r="AC18" s="3" t="s">
        <v>1281</v>
      </c>
      <c r="AD18" s="3" t="s">
        <v>1827</v>
      </c>
      <c r="AE18" s="3"/>
      <c r="AF18" s="3" t="s">
        <v>1252</v>
      </c>
      <c r="AG18" s="3"/>
      <c r="AH18" s="3" t="s">
        <v>1252</v>
      </c>
      <c r="AI18" s="3"/>
      <c r="AJ18" s="3"/>
      <c r="AK18" s="3"/>
    </row>
    <row r="19" spans="1:37" x14ac:dyDescent="0.25">
      <c r="A19" s="3" t="s">
        <v>1244</v>
      </c>
      <c r="B19" s="3" t="s">
        <v>3</v>
      </c>
      <c r="C19" s="3" t="s">
        <v>565</v>
      </c>
      <c r="D19" s="3" t="s">
        <v>17</v>
      </c>
      <c r="E19" s="3" t="s">
        <v>1356</v>
      </c>
      <c r="F19" s="3" t="s">
        <v>14</v>
      </c>
      <c r="G19" s="3" t="s">
        <v>567</v>
      </c>
      <c r="H19" s="3" t="s">
        <v>396</v>
      </c>
      <c r="I19" s="3" t="s">
        <v>572</v>
      </c>
      <c r="J19" s="3" t="s">
        <v>396</v>
      </c>
      <c r="K19" s="3" t="s">
        <v>573</v>
      </c>
      <c r="L19" s="3" t="s">
        <v>1866</v>
      </c>
      <c r="M19" s="3" t="s">
        <v>1867</v>
      </c>
      <c r="N19" s="3"/>
      <c r="O19" s="3"/>
      <c r="P19" s="3"/>
      <c r="Q19" s="3">
        <v>0</v>
      </c>
      <c r="R19" s="3">
        <v>0</v>
      </c>
      <c r="S19" s="3"/>
      <c r="T19" s="3" t="s">
        <v>162</v>
      </c>
      <c r="U19" s="3" t="s">
        <v>1250</v>
      </c>
      <c r="V19" s="3" t="s">
        <v>44</v>
      </c>
      <c r="W19" s="3"/>
      <c r="X19" s="3"/>
      <c r="Y19" s="3"/>
      <c r="Z19" s="3"/>
      <c r="AA19" s="3" t="s">
        <v>1253</v>
      </c>
      <c r="AB19" s="3"/>
      <c r="AC19" s="3" t="s">
        <v>1281</v>
      </c>
      <c r="AD19" s="3" t="s">
        <v>1868</v>
      </c>
      <c r="AE19" s="3"/>
      <c r="AF19" s="3" t="s">
        <v>1252</v>
      </c>
      <c r="AG19" s="3"/>
      <c r="AH19" s="3" t="s">
        <v>1252</v>
      </c>
      <c r="AI19" s="3"/>
      <c r="AJ19" s="3"/>
      <c r="AK19" s="3"/>
    </row>
    <row r="20" spans="1:37" x14ac:dyDescent="0.25">
      <c r="A20" s="3" t="s">
        <v>569</v>
      </c>
      <c r="B20" s="3" t="s">
        <v>3</v>
      </c>
      <c r="C20" s="3" t="s">
        <v>565</v>
      </c>
      <c r="D20" s="3" t="s">
        <v>17</v>
      </c>
      <c r="E20" s="3" t="s">
        <v>1393</v>
      </c>
      <c r="F20" s="3" t="s">
        <v>17</v>
      </c>
      <c r="G20" s="3" t="s">
        <v>594</v>
      </c>
      <c r="H20" s="3" t="s">
        <v>1869</v>
      </c>
      <c r="I20" s="3" t="s">
        <v>1870</v>
      </c>
      <c r="J20" s="3" t="s">
        <v>1871</v>
      </c>
      <c r="K20" s="3" t="s">
        <v>1872</v>
      </c>
      <c r="L20" s="3" t="s">
        <v>1178</v>
      </c>
      <c r="M20" s="3" t="s">
        <v>1179</v>
      </c>
      <c r="N20" s="3" t="s">
        <v>1873</v>
      </c>
      <c r="O20" s="3" t="s">
        <v>1874</v>
      </c>
      <c r="P20" s="3"/>
      <c r="Q20" s="3">
        <v>6</v>
      </c>
      <c r="R20" s="3"/>
      <c r="S20" s="3" t="s">
        <v>1252</v>
      </c>
      <c r="T20" s="3" t="s">
        <v>51</v>
      </c>
      <c r="U20" s="3" t="s">
        <v>1250</v>
      </c>
      <c r="V20" s="3" t="s">
        <v>1138</v>
      </c>
      <c r="W20" s="3" t="s">
        <v>78</v>
      </c>
      <c r="X20" s="3"/>
      <c r="Y20" s="3"/>
      <c r="Z20" s="3"/>
      <c r="AA20" s="3"/>
      <c r="AB20" s="3"/>
      <c r="AC20" s="3" t="s">
        <v>1281</v>
      </c>
      <c r="AD20" s="3" t="s">
        <v>1397</v>
      </c>
      <c r="AE20" s="3" t="s">
        <v>1398</v>
      </c>
      <c r="AF20" s="3" t="s">
        <v>1252</v>
      </c>
      <c r="AG20" s="3"/>
      <c r="AH20" s="3" t="s">
        <v>1252</v>
      </c>
      <c r="AI20" s="3" t="s">
        <v>1399</v>
      </c>
      <c r="AJ20" s="3" t="s">
        <v>1875</v>
      </c>
      <c r="AK20" s="3" t="s">
        <v>1318</v>
      </c>
    </row>
    <row r="21" spans="1:37" x14ac:dyDescent="0.25">
      <c r="A21" s="3" t="s">
        <v>569</v>
      </c>
      <c r="B21" s="3" t="s">
        <v>3</v>
      </c>
      <c r="C21" s="3" t="s">
        <v>565</v>
      </c>
      <c r="D21" s="3" t="s">
        <v>706</v>
      </c>
      <c r="E21" s="3" t="s">
        <v>1888</v>
      </c>
      <c r="F21" s="3" t="s">
        <v>735</v>
      </c>
      <c r="G21" s="3" t="s">
        <v>1057</v>
      </c>
      <c r="H21" s="3" t="s">
        <v>1909</v>
      </c>
      <c r="I21" s="3" t="s">
        <v>1910</v>
      </c>
      <c r="J21" s="3" t="s">
        <v>1909</v>
      </c>
      <c r="K21" s="3" t="s">
        <v>1911</v>
      </c>
      <c r="L21" s="3" t="s">
        <v>1182</v>
      </c>
      <c r="M21" s="3" t="s">
        <v>1183</v>
      </c>
      <c r="N21" s="3" t="s">
        <v>1912</v>
      </c>
      <c r="O21" s="3" t="s">
        <v>1913</v>
      </c>
      <c r="P21" s="3" t="s">
        <v>1914</v>
      </c>
      <c r="Q21" s="3">
        <v>67</v>
      </c>
      <c r="R21" s="3">
        <v>392</v>
      </c>
      <c r="S21" s="3" t="s">
        <v>1915</v>
      </c>
      <c r="T21" s="3" t="s">
        <v>162</v>
      </c>
      <c r="U21" s="3" t="s">
        <v>1250</v>
      </c>
      <c r="V21" s="3" t="s">
        <v>1138</v>
      </c>
      <c r="W21" s="3" t="s">
        <v>78</v>
      </c>
      <c r="X21" s="3" t="s">
        <v>1644</v>
      </c>
      <c r="Y21" s="3"/>
      <c r="Z21" s="3"/>
      <c r="AA21" s="3" t="s">
        <v>1253</v>
      </c>
      <c r="AB21" s="3"/>
      <c r="AC21" s="3" t="s">
        <v>1281</v>
      </c>
      <c r="AD21" s="3" t="s">
        <v>1397</v>
      </c>
      <c r="AE21" s="3" t="s">
        <v>1255</v>
      </c>
      <c r="AF21" s="3" t="s">
        <v>1252</v>
      </c>
      <c r="AG21" s="3"/>
      <c r="AH21" s="3" t="s">
        <v>1252</v>
      </c>
      <c r="AI21" s="3" t="s">
        <v>1916</v>
      </c>
      <c r="AJ21" s="3" t="s">
        <v>1917</v>
      </c>
      <c r="AK21" s="3" t="s">
        <v>1577</v>
      </c>
    </row>
    <row r="22" spans="1:37" x14ac:dyDescent="0.25">
      <c r="A22" s="3" t="s">
        <v>1244</v>
      </c>
      <c r="B22" s="3" t="s">
        <v>0</v>
      </c>
      <c r="C22" s="3" t="s">
        <v>568</v>
      </c>
      <c r="D22" s="3" t="s">
        <v>4</v>
      </c>
      <c r="E22" s="3" t="s">
        <v>1312</v>
      </c>
      <c r="F22" s="3" t="s">
        <v>5</v>
      </c>
      <c r="G22" s="3" t="s">
        <v>578</v>
      </c>
      <c r="H22" s="3" t="s">
        <v>346</v>
      </c>
      <c r="I22" s="3" t="s">
        <v>601</v>
      </c>
      <c r="J22" s="3" t="s">
        <v>347</v>
      </c>
      <c r="K22" s="3" t="s">
        <v>2194</v>
      </c>
      <c r="L22" s="3" t="s">
        <v>645</v>
      </c>
      <c r="M22" s="3" t="s">
        <v>646</v>
      </c>
      <c r="N22" s="3" t="s">
        <v>1555</v>
      </c>
      <c r="O22" s="3" t="s">
        <v>1556</v>
      </c>
      <c r="P22" s="3" t="s">
        <v>1252</v>
      </c>
      <c r="Q22" s="3"/>
      <c r="R22" s="3"/>
      <c r="S22" s="3"/>
      <c r="T22" s="3" t="s">
        <v>51</v>
      </c>
      <c r="U22" s="3" t="s">
        <v>1250</v>
      </c>
      <c r="V22" s="3" t="s">
        <v>647</v>
      </c>
      <c r="W22" s="3" t="s">
        <v>52</v>
      </c>
      <c r="X22" s="3" t="s">
        <v>868</v>
      </c>
      <c r="Y22" s="3" t="s">
        <v>69</v>
      </c>
      <c r="Z22" s="3" t="s">
        <v>331</v>
      </c>
      <c r="AA22" s="3" t="s">
        <v>1253</v>
      </c>
      <c r="AB22" s="3"/>
      <c r="AC22" s="3" t="s">
        <v>2118</v>
      </c>
      <c r="AD22" s="3" t="s">
        <v>2143</v>
      </c>
      <c r="AE22" s="3" t="s">
        <v>1255</v>
      </c>
      <c r="AF22" s="3" t="s">
        <v>1252</v>
      </c>
      <c r="AG22" s="3"/>
      <c r="AH22" s="3" t="s">
        <v>1252</v>
      </c>
      <c r="AI22" s="3" t="s">
        <v>346</v>
      </c>
      <c r="AJ22" s="3" t="s">
        <v>1557</v>
      </c>
      <c r="AK22" s="3" t="s">
        <v>69</v>
      </c>
    </row>
    <row r="23" spans="1:37" x14ac:dyDescent="0.25">
      <c r="A23" s="3" t="s">
        <v>1244</v>
      </c>
      <c r="B23" s="3" t="s">
        <v>3</v>
      </c>
      <c r="C23" s="3" t="s">
        <v>565</v>
      </c>
      <c r="D23" s="3" t="s">
        <v>17</v>
      </c>
      <c r="E23" s="3" t="s">
        <v>1356</v>
      </c>
      <c r="F23" s="3" t="s">
        <v>17</v>
      </c>
      <c r="G23" s="3" t="s">
        <v>585</v>
      </c>
      <c r="H23" s="3" t="s">
        <v>487</v>
      </c>
      <c r="I23" s="3" t="s">
        <v>586</v>
      </c>
      <c r="J23" s="3" t="s">
        <v>488</v>
      </c>
      <c r="K23" s="3" t="s">
        <v>587</v>
      </c>
      <c r="L23" s="3" t="s">
        <v>485</v>
      </c>
      <c r="M23" s="3" t="s">
        <v>486</v>
      </c>
      <c r="N23" s="3"/>
      <c r="O23" s="3"/>
      <c r="P23" s="3" t="s">
        <v>1252</v>
      </c>
      <c r="Q23" s="3"/>
      <c r="R23" s="3"/>
      <c r="S23" s="3"/>
      <c r="T23" s="3" t="s">
        <v>162</v>
      </c>
      <c r="U23" s="3" t="s">
        <v>1250</v>
      </c>
      <c r="V23" s="3" t="s">
        <v>44</v>
      </c>
      <c r="W23" s="3" t="s">
        <v>78</v>
      </c>
      <c r="X23" s="3" t="s">
        <v>802</v>
      </c>
      <c r="Y23" s="3" t="s">
        <v>69</v>
      </c>
      <c r="Z23" s="3" t="s">
        <v>331</v>
      </c>
      <c r="AA23" s="3" t="s">
        <v>1253</v>
      </c>
      <c r="AB23" s="3"/>
      <c r="AC23" s="3" t="s">
        <v>2118</v>
      </c>
      <c r="AD23" s="3" t="s">
        <v>2119</v>
      </c>
      <c r="AE23" s="3" t="s">
        <v>237</v>
      </c>
      <c r="AF23" s="3" t="s">
        <v>1252</v>
      </c>
      <c r="AG23" s="3"/>
      <c r="AH23" s="3" t="s">
        <v>1252</v>
      </c>
      <c r="AI23" s="3"/>
      <c r="AJ23" s="3"/>
      <c r="AK23" s="3"/>
    </row>
    <row r="24" spans="1:37" x14ac:dyDescent="0.25">
      <c r="A24" s="3" t="s">
        <v>1244</v>
      </c>
      <c r="B24" s="3" t="s">
        <v>0</v>
      </c>
      <c r="C24" s="3" t="s">
        <v>568</v>
      </c>
      <c r="D24" s="3" t="s">
        <v>7</v>
      </c>
      <c r="E24" s="3" t="s">
        <v>1259</v>
      </c>
      <c r="F24" s="3" t="s">
        <v>7</v>
      </c>
      <c r="G24" s="3" t="s">
        <v>596</v>
      </c>
      <c r="H24" s="3"/>
      <c r="I24" s="3"/>
      <c r="J24" s="3"/>
      <c r="K24" s="3"/>
      <c r="L24" s="3" t="s">
        <v>1507</v>
      </c>
      <c r="M24" s="3" t="s">
        <v>1508</v>
      </c>
      <c r="N24" s="3"/>
      <c r="O24" s="3"/>
      <c r="P24" s="3"/>
      <c r="Q24" s="3">
        <v>0</v>
      </c>
      <c r="R24" s="3">
        <v>0</v>
      </c>
      <c r="S24" s="3"/>
      <c r="T24" s="3" t="s">
        <v>51</v>
      </c>
      <c r="U24" s="3" t="s">
        <v>1250</v>
      </c>
      <c r="V24" s="3" t="s">
        <v>44</v>
      </c>
      <c r="W24" s="3" t="s">
        <v>52</v>
      </c>
      <c r="X24" s="3"/>
      <c r="Y24" s="3"/>
      <c r="Z24" s="3"/>
      <c r="AA24" s="3" t="s">
        <v>1253</v>
      </c>
      <c r="AB24" s="3"/>
      <c r="AC24" s="3" t="s">
        <v>1509</v>
      </c>
      <c r="AD24" s="3" t="s">
        <v>1510</v>
      </c>
      <c r="AE24" s="3"/>
      <c r="AF24" s="3" t="s">
        <v>1252</v>
      </c>
      <c r="AG24" s="3"/>
      <c r="AH24" s="3" t="s">
        <v>1252</v>
      </c>
      <c r="AI24" s="3"/>
      <c r="AJ24" s="3"/>
      <c r="AK24" s="3"/>
    </row>
    <row r="25" spans="1:37" x14ac:dyDescent="0.25">
      <c r="A25" s="3" t="s">
        <v>569</v>
      </c>
      <c r="B25" s="3" t="s">
        <v>0</v>
      </c>
      <c r="C25" s="3" t="s">
        <v>568</v>
      </c>
      <c r="D25" s="3" t="s">
        <v>624</v>
      </c>
      <c r="E25" s="3" t="s">
        <v>1481</v>
      </c>
      <c r="F25" s="3" t="s">
        <v>703</v>
      </c>
      <c r="G25" s="3" t="s">
        <v>702</v>
      </c>
      <c r="H25" s="3" t="s">
        <v>705</v>
      </c>
      <c r="I25" s="3" t="s">
        <v>704</v>
      </c>
      <c r="J25" s="3" t="s">
        <v>1153</v>
      </c>
      <c r="K25" s="3" t="s">
        <v>543</v>
      </c>
      <c r="L25" s="3" t="s">
        <v>1153</v>
      </c>
      <c r="M25" s="3" t="s">
        <v>1154</v>
      </c>
      <c r="N25" s="3" t="s">
        <v>1632</v>
      </c>
      <c r="O25" s="3" t="s">
        <v>1633</v>
      </c>
      <c r="P25" s="3" t="s">
        <v>1634</v>
      </c>
      <c r="Q25" s="3">
        <v>11</v>
      </c>
      <c r="R25" s="3">
        <v>17</v>
      </c>
      <c r="S25" s="3" t="s">
        <v>1635</v>
      </c>
      <c r="T25" s="3" t="s">
        <v>51</v>
      </c>
      <c r="U25" s="3" t="s">
        <v>1250</v>
      </c>
      <c r="V25" s="3" t="s">
        <v>44</v>
      </c>
      <c r="W25" s="3" t="s">
        <v>78</v>
      </c>
      <c r="X25" s="3"/>
      <c r="Y25" s="3"/>
      <c r="Z25" s="3"/>
      <c r="AA25" s="3" t="s">
        <v>1309</v>
      </c>
      <c r="AB25" s="3"/>
      <c r="AC25" s="3" t="s">
        <v>1465</v>
      </c>
      <c r="AD25" s="3" t="s">
        <v>1636</v>
      </c>
      <c r="AE25" s="3" t="s">
        <v>1255</v>
      </c>
      <c r="AF25" s="3" t="s">
        <v>1333</v>
      </c>
      <c r="AG25" s="3"/>
      <c r="AH25" s="3" t="s">
        <v>1333</v>
      </c>
      <c r="AI25" s="3" t="s">
        <v>1637</v>
      </c>
      <c r="AJ25" s="3" t="s">
        <v>1638</v>
      </c>
      <c r="AK25" s="3" t="s">
        <v>1493</v>
      </c>
    </row>
    <row r="26" spans="1:37" x14ac:dyDescent="0.25">
      <c r="A26" s="3" t="s">
        <v>569</v>
      </c>
      <c r="B26" s="3" t="s">
        <v>0</v>
      </c>
      <c r="C26" s="3" t="s">
        <v>568</v>
      </c>
      <c r="D26" s="3" t="s">
        <v>7</v>
      </c>
      <c r="E26" s="3" t="s">
        <v>1259</v>
      </c>
      <c r="F26" s="3" t="s">
        <v>8</v>
      </c>
      <c r="G26" s="3" t="s">
        <v>582</v>
      </c>
      <c r="H26" s="3" t="s">
        <v>684</v>
      </c>
      <c r="I26" s="3" t="s">
        <v>683</v>
      </c>
      <c r="J26" s="3" t="s">
        <v>1460</v>
      </c>
      <c r="K26" s="3" t="s">
        <v>1461</v>
      </c>
      <c r="L26" s="3" t="s">
        <v>1188</v>
      </c>
      <c r="M26" s="3" t="s">
        <v>1189</v>
      </c>
      <c r="N26" s="3" t="s">
        <v>1462</v>
      </c>
      <c r="O26" s="3" t="s">
        <v>1463</v>
      </c>
      <c r="P26" s="3"/>
      <c r="Q26" s="3">
        <v>39</v>
      </c>
      <c r="R26" s="3">
        <v>176</v>
      </c>
      <c r="S26" s="3" t="s">
        <v>1464</v>
      </c>
      <c r="T26" s="3" t="s">
        <v>51</v>
      </c>
      <c r="U26" s="3" t="s">
        <v>1250</v>
      </c>
      <c r="V26" s="3" t="s">
        <v>1138</v>
      </c>
      <c r="W26" s="3" t="s">
        <v>78</v>
      </c>
      <c r="X26" s="3"/>
      <c r="Y26" s="3"/>
      <c r="Z26" s="3"/>
      <c r="AA26" s="3" t="s">
        <v>1309</v>
      </c>
      <c r="AB26" s="3"/>
      <c r="AC26" s="3" t="s">
        <v>1465</v>
      </c>
      <c r="AD26" s="3" t="s">
        <v>1466</v>
      </c>
      <c r="AE26" s="3" t="s">
        <v>1255</v>
      </c>
      <c r="AF26" s="3" t="s">
        <v>1252</v>
      </c>
      <c r="AG26" s="3"/>
      <c r="AH26" s="3" t="s">
        <v>1252</v>
      </c>
      <c r="AI26" s="3" t="s">
        <v>421</v>
      </c>
      <c r="AJ26" s="3" t="s">
        <v>1467</v>
      </c>
      <c r="AK26" s="3" t="s">
        <v>69</v>
      </c>
    </row>
    <row r="27" spans="1:37" x14ac:dyDescent="0.25">
      <c r="A27" s="3" t="s">
        <v>1244</v>
      </c>
      <c r="B27" s="3" t="s">
        <v>0</v>
      </c>
      <c r="C27" s="3" t="s">
        <v>568</v>
      </c>
      <c r="D27" s="3" t="s">
        <v>7</v>
      </c>
      <c r="E27" s="3" t="s">
        <v>1259</v>
      </c>
      <c r="F27" s="3" t="s">
        <v>9</v>
      </c>
      <c r="G27" s="3" t="s">
        <v>570</v>
      </c>
      <c r="H27" s="3"/>
      <c r="I27" s="3"/>
      <c r="J27" s="3"/>
      <c r="K27" s="3"/>
      <c r="L27" s="3" t="s">
        <v>1593</v>
      </c>
      <c r="M27" s="3" t="s">
        <v>1594</v>
      </c>
      <c r="N27" s="3"/>
      <c r="O27" s="3"/>
      <c r="P27" s="3"/>
      <c r="Q27" s="3">
        <v>0</v>
      </c>
      <c r="R27" s="3">
        <v>0</v>
      </c>
      <c r="S27" s="3"/>
      <c r="T27" s="3" t="s">
        <v>51</v>
      </c>
      <c r="U27" s="3" t="s">
        <v>1250</v>
      </c>
      <c r="V27" s="3" t="s">
        <v>78</v>
      </c>
      <c r="W27" s="3"/>
      <c r="X27" s="3"/>
      <c r="Y27" s="3"/>
      <c r="Z27" s="3"/>
      <c r="AA27" s="3" t="s">
        <v>1253</v>
      </c>
      <c r="AB27" s="3"/>
      <c r="AC27" s="3" t="s">
        <v>1595</v>
      </c>
      <c r="AD27" s="3" t="s">
        <v>1596</v>
      </c>
      <c r="AE27" s="3"/>
      <c r="AF27" s="3" t="s">
        <v>1252</v>
      </c>
      <c r="AG27" s="3"/>
      <c r="AH27" s="3" t="s">
        <v>1252</v>
      </c>
      <c r="AI27" s="3"/>
      <c r="AJ27" s="3"/>
      <c r="AK27" s="3"/>
    </row>
    <row r="28" spans="1:37" x14ac:dyDescent="0.25">
      <c r="A28" s="3" t="s">
        <v>569</v>
      </c>
      <c r="B28" s="3" t="s">
        <v>0</v>
      </c>
      <c r="C28" s="3" t="s">
        <v>568</v>
      </c>
      <c r="D28" s="3" t="s">
        <v>624</v>
      </c>
      <c r="E28" s="3" t="s">
        <v>1481</v>
      </c>
      <c r="F28" s="3" t="s">
        <v>624</v>
      </c>
      <c r="G28" s="3" t="s">
        <v>623</v>
      </c>
      <c r="H28" s="3" t="s">
        <v>1597</v>
      </c>
      <c r="I28" s="3" t="s">
        <v>1598</v>
      </c>
      <c r="J28" s="3" t="s">
        <v>1599</v>
      </c>
      <c r="K28" s="3" t="s">
        <v>1600</v>
      </c>
      <c r="L28" s="3" t="s">
        <v>1149</v>
      </c>
      <c r="M28" s="3" t="s">
        <v>1150</v>
      </c>
      <c r="N28" s="3" t="s">
        <v>1601</v>
      </c>
      <c r="O28" s="3" t="s">
        <v>1602</v>
      </c>
      <c r="P28" s="3" t="s">
        <v>1603</v>
      </c>
      <c r="Q28" s="3">
        <v>10</v>
      </c>
      <c r="R28" s="3">
        <v>56</v>
      </c>
      <c r="S28" s="3" t="s">
        <v>1604</v>
      </c>
      <c r="T28" s="3" t="s">
        <v>51</v>
      </c>
      <c r="U28" s="3" t="s">
        <v>1250</v>
      </c>
      <c r="V28" s="3" t="s">
        <v>1138</v>
      </c>
      <c r="W28" s="3" t="s">
        <v>78</v>
      </c>
      <c r="X28" s="3" t="s">
        <v>839</v>
      </c>
      <c r="Y28" s="3"/>
      <c r="Z28" s="3"/>
      <c r="AA28" s="3" t="s">
        <v>1253</v>
      </c>
      <c r="AB28" s="3"/>
      <c r="AC28" s="3" t="s">
        <v>1550</v>
      </c>
      <c r="AD28" s="3" t="s">
        <v>1605</v>
      </c>
      <c r="AE28" s="3" t="s">
        <v>1398</v>
      </c>
      <c r="AF28" s="3" t="s">
        <v>1252</v>
      </c>
      <c r="AG28" s="3"/>
      <c r="AH28" s="3" t="s">
        <v>1252</v>
      </c>
      <c r="AI28" s="3" t="s">
        <v>1606</v>
      </c>
      <c r="AJ28" s="3" t="s">
        <v>1607</v>
      </c>
      <c r="AK28" s="3" t="s">
        <v>69</v>
      </c>
    </row>
    <row r="29" spans="1:37" x14ac:dyDescent="0.25">
      <c r="A29" s="3" t="s">
        <v>569</v>
      </c>
      <c r="B29" s="3" t="s">
        <v>0</v>
      </c>
      <c r="C29" s="3" t="s">
        <v>568</v>
      </c>
      <c r="D29" s="3" t="s">
        <v>624</v>
      </c>
      <c r="E29" s="3" t="s">
        <v>1481</v>
      </c>
      <c r="F29" s="3" t="s">
        <v>624</v>
      </c>
      <c r="G29" s="3" t="s">
        <v>623</v>
      </c>
      <c r="H29" s="3" t="s">
        <v>778</v>
      </c>
      <c r="I29" s="3" t="s">
        <v>1050</v>
      </c>
      <c r="J29" s="3" t="s">
        <v>1052</v>
      </c>
      <c r="K29" s="3" t="s">
        <v>1051</v>
      </c>
      <c r="L29" s="3" t="s">
        <v>1199</v>
      </c>
      <c r="M29" s="3" t="s">
        <v>1200</v>
      </c>
      <c r="N29" s="3" t="s">
        <v>1546</v>
      </c>
      <c r="O29" s="3" t="s">
        <v>1547</v>
      </c>
      <c r="P29" s="3" t="s">
        <v>1548</v>
      </c>
      <c r="Q29" s="3">
        <v>14</v>
      </c>
      <c r="R29" s="3">
        <v>64</v>
      </c>
      <c r="S29" s="3" t="s">
        <v>1549</v>
      </c>
      <c r="T29" s="3" t="s">
        <v>51</v>
      </c>
      <c r="U29" s="3" t="s">
        <v>1250</v>
      </c>
      <c r="V29" s="3" t="s">
        <v>1138</v>
      </c>
      <c r="W29" s="3" t="s">
        <v>78</v>
      </c>
      <c r="X29" s="3"/>
      <c r="Y29" s="3"/>
      <c r="Z29" s="3"/>
      <c r="AA29" s="3" t="s">
        <v>1253</v>
      </c>
      <c r="AB29" s="3"/>
      <c r="AC29" s="3" t="s">
        <v>1550</v>
      </c>
      <c r="AD29" s="3" t="s">
        <v>1551</v>
      </c>
      <c r="AE29" s="3" t="s">
        <v>1398</v>
      </c>
      <c r="AF29" s="3" t="s">
        <v>1252</v>
      </c>
      <c r="AG29" s="3"/>
      <c r="AH29" s="3" t="s">
        <v>1252</v>
      </c>
      <c r="AI29" s="3" t="s">
        <v>778</v>
      </c>
      <c r="AJ29" s="3" t="s">
        <v>1552</v>
      </c>
      <c r="AK29" s="3" t="s">
        <v>69</v>
      </c>
    </row>
    <row r="30" spans="1:37" x14ac:dyDescent="0.25">
      <c r="A30" s="3" t="s">
        <v>1244</v>
      </c>
      <c r="B30" s="3" t="s">
        <v>0</v>
      </c>
      <c r="C30" s="3" t="s">
        <v>568</v>
      </c>
      <c r="D30" s="3" t="s">
        <v>12</v>
      </c>
      <c r="E30" s="3" t="s">
        <v>1245</v>
      </c>
      <c r="F30" s="3" t="s">
        <v>13</v>
      </c>
      <c r="G30" s="3" t="s">
        <v>605</v>
      </c>
      <c r="H30" s="3" t="s">
        <v>376</v>
      </c>
      <c r="I30" s="3" t="s">
        <v>648</v>
      </c>
      <c r="J30" s="3" t="s">
        <v>376</v>
      </c>
      <c r="K30" s="3" t="s">
        <v>668</v>
      </c>
      <c r="L30" s="3" t="s">
        <v>1558</v>
      </c>
      <c r="M30" s="3" t="s">
        <v>1559</v>
      </c>
      <c r="N30" s="3" t="s">
        <v>1560</v>
      </c>
      <c r="O30" s="3" t="s">
        <v>1561</v>
      </c>
      <c r="P30" s="3" t="s">
        <v>1252</v>
      </c>
      <c r="Q30" s="3">
        <v>0</v>
      </c>
      <c r="R30" s="3">
        <v>0</v>
      </c>
      <c r="S30" s="3"/>
      <c r="T30" s="3" t="s">
        <v>51</v>
      </c>
      <c r="U30" s="3" t="s">
        <v>1250</v>
      </c>
      <c r="V30" s="3" t="s">
        <v>44</v>
      </c>
      <c r="W30" s="3" t="s">
        <v>78</v>
      </c>
      <c r="X30" s="3" t="s">
        <v>818</v>
      </c>
      <c r="Y30" s="3"/>
      <c r="Z30" s="3" t="s">
        <v>425</v>
      </c>
      <c r="AA30" s="3" t="s">
        <v>1309</v>
      </c>
      <c r="AB30" s="3"/>
      <c r="AC30" s="3" t="s">
        <v>1550</v>
      </c>
      <c r="AD30" s="3" t="s">
        <v>1562</v>
      </c>
      <c r="AE30" s="3"/>
      <c r="AF30" s="3" t="s">
        <v>1252</v>
      </c>
      <c r="AG30" s="3"/>
      <c r="AH30" s="3" t="s">
        <v>1252</v>
      </c>
      <c r="AI30" s="3"/>
      <c r="AJ30" s="3"/>
      <c r="AK30" s="3"/>
    </row>
    <row r="31" spans="1:37" x14ac:dyDescent="0.25">
      <c r="A31" s="3" t="s">
        <v>1244</v>
      </c>
      <c r="B31" s="3" t="s">
        <v>0</v>
      </c>
      <c r="C31" s="3" t="s">
        <v>568</v>
      </c>
      <c r="D31" s="3" t="s">
        <v>7</v>
      </c>
      <c r="E31" s="3" t="s">
        <v>1259</v>
      </c>
      <c r="F31" s="3" t="s">
        <v>9</v>
      </c>
      <c r="G31" s="3" t="s">
        <v>570</v>
      </c>
      <c r="H31" s="3" t="s">
        <v>384</v>
      </c>
      <c r="I31" s="3" t="s">
        <v>571</v>
      </c>
      <c r="J31" s="3"/>
      <c r="K31" s="3"/>
      <c r="L31" s="3" t="s">
        <v>1848</v>
      </c>
      <c r="M31" s="3" t="s">
        <v>1849</v>
      </c>
      <c r="N31" s="3"/>
      <c r="O31" s="3"/>
      <c r="P31" s="3"/>
      <c r="Q31" s="3">
        <v>0</v>
      </c>
      <c r="R31" s="3">
        <v>0</v>
      </c>
      <c r="S31" s="3"/>
      <c r="T31" s="3" t="s">
        <v>162</v>
      </c>
      <c r="U31" s="3" t="s">
        <v>1250</v>
      </c>
      <c r="V31" s="3" t="s">
        <v>44</v>
      </c>
      <c r="W31" s="3"/>
      <c r="X31" s="3"/>
      <c r="Y31" s="3"/>
      <c r="Z31" s="3"/>
      <c r="AA31" s="3" t="s">
        <v>1253</v>
      </c>
      <c r="AB31" s="3"/>
      <c r="AC31" s="3" t="s">
        <v>1850</v>
      </c>
      <c r="AD31" s="3" t="s">
        <v>1851</v>
      </c>
      <c r="AE31" s="3"/>
      <c r="AF31" s="3" t="s">
        <v>1252</v>
      </c>
      <c r="AG31" s="3"/>
      <c r="AH31" s="3" t="s">
        <v>1252</v>
      </c>
      <c r="AI31" s="3"/>
      <c r="AJ31" s="3"/>
      <c r="AK31" s="3"/>
    </row>
    <row r="32" spans="1:37" x14ac:dyDescent="0.25">
      <c r="A32" s="3" t="s">
        <v>569</v>
      </c>
      <c r="B32" s="3" t="s">
        <v>0</v>
      </c>
      <c r="C32" s="3" t="s">
        <v>568</v>
      </c>
      <c r="D32" s="3" t="s">
        <v>7</v>
      </c>
      <c r="E32" s="3" t="s">
        <v>1259</v>
      </c>
      <c r="F32" s="3" t="s">
        <v>8</v>
      </c>
      <c r="G32" s="3" t="s">
        <v>582</v>
      </c>
      <c r="H32" s="3" t="s">
        <v>421</v>
      </c>
      <c r="I32" s="3" t="s">
        <v>688</v>
      </c>
      <c r="J32" s="3"/>
      <c r="K32" s="3"/>
      <c r="L32" s="3" t="s">
        <v>1134</v>
      </c>
      <c r="M32" s="3" t="s">
        <v>1135</v>
      </c>
      <c r="N32" s="3" t="s">
        <v>2101</v>
      </c>
      <c r="O32" s="3" t="s">
        <v>2102</v>
      </c>
      <c r="P32" s="3"/>
      <c r="Q32" s="3"/>
      <c r="R32" s="3">
        <v>49</v>
      </c>
      <c r="S32" s="3"/>
      <c r="T32" s="3" t="s">
        <v>51</v>
      </c>
      <c r="U32" s="3" t="s">
        <v>1250</v>
      </c>
      <c r="V32" s="3" t="s">
        <v>647</v>
      </c>
      <c r="W32" s="3" t="s">
        <v>78</v>
      </c>
      <c r="X32" s="3"/>
      <c r="Y32" s="3"/>
      <c r="Z32" s="3"/>
      <c r="AA32" s="3"/>
      <c r="AB32" s="3"/>
      <c r="AC32" s="3" t="s">
        <v>2035</v>
      </c>
      <c r="AD32" s="3" t="s">
        <v>2103</v>
      </c>
      <c r="AE32" s="3"/>
      <c r="AF32" s="3" t="s">
        <v>1252</v>
      </c>
      <c r="AG32" s="3"/>
      <c r="AH32" s="3" t="s">
        <v>1252</v>
      </c>
      <c r="AI32" s="3"/>
      <c r="AJ32" s="3"/>
      <c r="AK32" s="3"/>
    </row>
    <row r="33" spans="1:37" x14ac:dyDescent="0.25">
      <c r="A33" s="3" t="s">
        <v>569</v>
      </c>
      <c r="B33" s="3" t="s">
        <v>0</v>
      </c>
      <c r="C33" s="3" t="s">
        <v>568</v>
      </c>
      <c r="D33" s="3" t="s">
        <v>12</v>
      </c>
      <c r="E33" s="3" t="s">
        <v>1245</v>
      </c>
      <c r="F33" s="3" t="s">
        <v>13</v>
      </c>
      <c r="G33" s="3" t="s">
        <v>605</v>
      </c>
      <c r="H33" s="3" t="s">
        <v>374</v>
      </c>
      <c r="I33" s="3" t="s">
        <v>606</v>
      </c>
      <c r="J33" s="3" t="s">
        <v>375</v>
      </c>
      <c r="K33" s="3" t="s">
        <v>411</v>
      </c>
      <c r="L33" s="3" t="s">
        <v>132</v>
      </c>
      <c r="M33" s="3" t="s">
        <v>133</v>
      </c>
      <c r="N33" s="3" t="s">
        <v>834</v>
      </c>
      <c r="O33" s="3" t="s">
        <v>835</v>
      </c>
      <c r="P33" s="3" t="s">
        <v>1372</v>
      </c>
      <c r="Q33" s="3">
        <v>13</v>
      </c>
      <c r="R33" s="3">
        <v>75</v>
      </c>
      <c r="S33" s="3" t="s">
        <v>2231</v>
      </c>
      <c r="T33" s="3" t="s">
        <v>51</v>
      </c>
      <c r="U33" s="3" t="s">
        <v>1250</v>
      </c>
      <c r="V33" s="3" t="s">
        <v>44</v>
      </c>
      <c r="W33" s="3" t="s">
        <v>52</v>
      </c>
      <c r="X33" s="3" t="s">
        <v>836</v>
      </c>
      <c r="Y33" s="3" t="s">
        <v>69</v>
      </c>
      <c r="Z33" s="3" t="s">
        <v>336</v>
      </c>
      <c r="AA33" s="3" t="s">
        <v>1253</v>
      </c>
      <c r="AB33" s="3"/>
      <c r="AC33" s="3" t="s">
        <v>2035</v>
      </c>
      <c r="AD33" s="3" t="s">
        <v>2232</v>
      </c>
      <c r="AE33" s="3" t="s">
        <v>1255</v>
      </c>
      <c r="AF33" s="3" t="s">
        <v>1252</v>
      </c>
      <c r="AG33" s="3"/>
      <c r="AH33" s="3" t="s">
        <v>1252</v>
      </c>
      <c r="AI33" s="3" t="s">
        <v>673</v>
      </c>
      <c r="AJ33" s="3" t="s">
        <v>1373</v>
      </c>
      <c r="AK33" s="3" t="s">
        <v>69</v>
      </c>
    </row>
    <row r="34" spans="1:37" x14ac:dyDescent="0.25">
      <c r="A34" s="3" t="s">
        <v>569</v>
      </c>
      <c r="B34" s="3" t="s">
        <v>0</v>
      </c>
      <c r="C34" s="3" t="s">
        <v>568</v>
      </c>
      <c r="D34" s="3" t="s">
        <v>7</v>
      </c>
      <c r="E34" s="3" t="s">
        <v>1259</v>
      </c>
      <c r="F34" s="3" t="s">
        <v>7</v>
      </c>
      <c r="G34" s="3" t="s">
        <v>596</v>
      </c>
      <c r="H34" s="3" t="s">
        <v>355</v>
      </c>
      <c r="I34" s="3" t="s">
        <v>622</v>
      </c>
      <c r="J34" s="3"/>
      <c r="K34" s="3"/>
      <c r="L34" s="3" t="s">
        <v>1138</v>
      </c>
      <c r="M34" s="3" t="s">
        <v>1139</v>
      </c>
      <c r="N34" s="3" t="s">
        <v>1380</v>
      </c>
      <c r="O34" s="3" t="s">
        <v>1381</v>
      </c>
      <c r="P34" s="3"/>
      <c r="Q34" s="3">
        <v>211</v>
      </c>
      <c r="R34" s="3">
        <v>989</v>
      </c>
      <c r="S34" s="3" t="s">
        <v>2034</v>
      </c>
      <c r="T34" s="3" t="s">
        <v>51</v>
      </c>
      <c r="U34" s="3" t="s">
        <v>1250</v>
      </c>
      <c r="V34" s="3" t="s">
        <v>1138</v>
      </c>
      <c r="W34" s="3" t="s">
        <v>52</v>
      </c>
      <c r="X34" s="3"/>
      <c r="Y34" s="3"/>
      <c r="Z34" s="3"/>
      <c r="AA34" s="3" t="s">
        <v>1253</v>
      </c>
      <c r="AB34" s="3"/>
      <c r="AC34" s="3" t="s">
        <v>2035</v>
      </c>
      <c r="AD34" s="3" t="s">
        <v>2036</v>
      </c>
      <c r="AE34" s="3" t="s">
        <v>1255</v>
      </c>
      <c r="AF34" s="3" t="s">
        <v>1252</v>
      </c>
      <c r="AG34" s="3"/>
      <c r="AH34" s="3" t="s">
        <v>1252</v>
      </c>
      <c r="AI34" s="3" t="s">
        <v>355</v>
      </c>
      <c r="AJ34" s="3" t="s">
        <v>1382</v>
      </c>
      <c r="AK34" s="3" t="s">
        <v>69</v>
      </c>
    </row>
    <row r="35" spans="1:37" x14ac:dyDescent="0.25">
      <c r="A35" s="3" t="s">
        <v>569</v>
      </c>
      <c r="B35" s="3" t="s">
        <v>0</v>
      </c>
      <c r="C35" s="3" t="s">
        <v>568</v>
      </c>
      <c r="D35" s="3" t="s">
        <v>7</v>
      </c>
      <c r="E35" s="3" t="s">
        <v>1259</v>
      </c>
      <c r="F35" s="3" t="s">
        <v>9</v>
      </c>
      <c r="G35" s="3" t="s">
        <v>570</v>
      </c>
      <c r="H35" s="3" t="s">
        <v>364</v>
      </c>
      <c r="I35" s="3" t="s">
        <v>660</v>
      </c>
      <c r="J35" s="3"/>
      <c r="K35" s="3"/>
      <c r="L35" s="3" t="s">
        <v>1138</v>
      </c>
      <c r="M35" s="3" t="s">
        <v>1140</v>
      </c>
      <c r="N35" s="3" t="s">
        <v>1383</v>
      </c>
      <c r="O35" s="3" t="s">
        <v>1384</v>
      </c>
      <c r="P35" s="3"/>
      <c r="Q35" s="3">
        <v>76</v>
      </c>
      <c r="R35" s="3">
        <v>256</v>
      </c>
      <c r="S35" s="3" t="s">
        <v>2074</v>
      </c>
      <c r="T35" s="3" t="s">
        <v>51</v>
      </c>
      <c r="U35" s="3" t="s">
        <v>1250</v>
      </c>
      <c r="V35" s="3" t="s">
        <v>1138</v>
      </c>
      <c r="W35" s="3" t="s">
        <v>52</v>
      </c>
      <c r="X35" s="3"/>
      <c r="Y35" s="3"/>
      <c r="Z35" s="3"/>
      <c r="AA35" s="3" t="s">
        <v>1253</v>
      </c>
      <c r="AB35" s="3"/>
      <c r="AC35" s="3" t="s">
        <v>2035</v>
      </c>
      <c r="AD35" s="3" t="s">
        <v>2075</v>
      </c>
      <c r="AE35" s="3" t="s">
        <v>1255</v>
      </c>
      <c r="AF35" s="3" t="s">
        <v>1252</v>
      </c>
      <c r="AG35" s="3"/>
      <c r="AH35" s="3" t="s">
        <v>1252</v>
      </c>
      <c r="AI35" s="3" t="s">
        <v>364</v>
      </c>
      <c r="AJ35" s="3" t="s">
        <v>1385</v>
      </c>
      <c r="AK35" s="3" t="s">
        <v>69</v>
      </c>
    </row>
    <row r="36" spans="1:37" x14ac:dyDescent="0.25">
      <c r="A36" s="3" t="s">
        <v>569</v>
      </c>
      <c r="B36" s="3" t="s">
        <v>0</v>
      </c>
      <c r="C36" s="3" t="s">
        <v>568</v>
      </c>
      <c r="D36" s="3" t="s">
        <v>7</v>
      </c>
      <c r="E36" s="3" t="s">
        <v>1259</v>
      </c>
      <c r="F36" s="3" t="s">
        <v>8</v>
      </c>
      <c r="G36" s="3" t="s">
        <v>582</v>
      </c>
      <c r="H36" s="3" t="s">
        <v>360</v>
      </c>
      <c r="I36" s="3" t="s">
        <v>626</v>
      </c>
      <c r="J36" s="3"/>
      <c r="K36" s="3"/>
      <c r="L36" s="3" t="s">
        <v>1138</v>
      </c>
      <c r="M36" s="3" t="s">
        <v>1141</v>
      </c>
      <c r="N36" s="3" t="s">
        <v>1386</v>
      </c>
      <c r="O36" s="3" t="s">
        <v>1387</v>
      </c>
      <c r="P36" s="3"/>
      <c r="Q36" s="3">
        <v>320</v>
      </c>
      <c r="R36" s="3">
        <v>1125</v>
      </c>
      <c r="S36" s="3" t="s">
        <v>2104</v>
      </c>
      <c r="T36" s="3" t="s">
        <v>51</v>
      </c>
      <c r="U36" s="3" t="s">
        <v>1250</v>
      </c>
      <c r="V36" s="3" t="s">
        <v>1138</v>
      </c>
      <c r="W36" s="3" t="s">
        <v>52</v>
      </c>
      <c r="X36" s="3"/>
      <c r="Y36" s="3"/>
      <c r="Z36" s="3"/>
      <c r="AA36" s="3" t="s">
        <v>1309</v>
      </c>
      <c r="AB36" s="3"/>
      <c r="AC36" s="3" t="s">
        <v>2035</v>
      </c>
      <c r="AD36" s="3" t="s">
        <v>2105</v>
      </c>
      <c r="AE36" s="3" t="s">
        <v>1255</v>
      </c>
      <c r="AF36" s="3" t="s">
        <v>1252</v>
      </c>
      <c r="AG36" s="3"/>
      <c r="AH36" s="3" t="s">
        <v>1252</v>
      </c>
      <c r="AI36" s="3" t="s">
        <v>360</v>
      </c>
      <c r="AJ36" s="3" t="s">
        <v>1388</v>
      </c>
      <c r="AK36" s="3" t="s">
        <v>69</v>
      </c>
    </row>
    <row r="37" spans="1:37" x14ac:dyDescent="0.25">
      <c r="A37" s="3" t="s">
        <v>569</v>
      </c>
      <c r="B37" s="3" t="s">
        <v>0</v>
      </c>
      <c r="C37" s="3"/>
      <c r="D37" s="3"/>
      <c r="E37" s="3"/>
      <c r="F37" s="3" t="s">
        <v>11</v>
      </c>
      <c r="G37" s="3" t="s">
        <v>661</v>
      </c>
      <c r="H37" s="3" t="s">
        <v>370</v>
      </c>
      <c r="I37" s="3" t="s">
        <v>663</v>
      </c>
      <c r="J37" s="3" t="s">
        <v>371</v>
      </c>
      <c r="K37" s="3" t="s">
        <v>664</v>
      </c>
      <c r="L37" s="3" t="s">
        <v>1162</v>
      </c>
      <c r="M37" s="3" t="s">
        <v>1163</v>
      </c>
      <c r="N37" s="3"/>
      <c r="O37" s="3"/>
      <c r="P37" s="3"/>
      <c r="Q37" s="3">
        <v>9</v>
      </c>
      <c r="R37" s="3">
        <v>39</v>
      </c>
      <c r="S37" s="3" t="s">
        <v>1694</v>
      </c>
      <c r="T37" s="3" t="s">
        <v>51</v>
      </c>
      <c r="U37" s="3" t="s">
        <v>1250</v>
      </c>
      <c r="V37" s="3" t="s">
        <v>44</v>
      </c>
      <c r="W37" s="3" t="s">
        <v>52</v>
      </c>
      <c r="X37" s="3" t="s">
        <v>1489</v>
      </c>
      <c r="Y37" s="3"/>
      <c r="Z37" s="3" t="s">
        <v>425</v>
      </c>
      <c r="AA37" s="3" t="s">
        <v>1309</v>
      </c>
      <c r="AB37" s="3"/>
      <c r="AC37" s="3" t="s">
        <v>2035</v>
      </c>
      <c r="AD37" s="3" t="s">
        <v>2098</v>
      </c>
      <c r="AE37" s="3"/>
      <c r="AF37" s="3" t="s">
        <v>1526</v>
      </c>
      <c r="AG37" s="3"/>
      <c r="AH37" s="3" t="s">
        <v>1526</v>
      </c>
      <c r="AI37" s="3"/>
      <c r="AJ37" s="3"/>
      <c r="AK37" s="3"/>
    </row>
    <row r="38" spans="1:37" x14ac:dyDescent="0.25">
      <c r="A38" s="3" t="s">
        <v>1244</v>
      </c>
      <c r="B38" s="3" t="s">
        <v>0</v>
      </c>
      <c r="C38" s="3" t="s">
        <v>568</v>
      </c>
      <c r="D38" s="3" t="s">
        <v>7</v>
      </c>
      <c r="E38" s="3" t="s">
        <v>1259</v>
      </c>
      <c r="F38" s="3" t="s">
        <v>8</v>
      </c>
      <c r="G38" s="3" t="s">
        <v>582</v>
      </c>
      <c r="H38" s="3" t="s">
        <v>360</v>
      </c>
      <c r="I38" s="3" t="s">
        <v>626</v>
      </c>
      <c r="J38" s="3" t="s">
        <v>361</v>
      </c>
      <c r="K38" s="3" t="s">
        <v>678</v>
      </c>
      <c r="L38" s="3" t="s">
        <v>471</v>
      </c>
      <c r="M38" s="3" t="s">
        <v>472</v>
      </c>
      <c r="N38" s="3" t="s">
        <v>1034</v>
      </c>
      <c r="O38" s="3" t="s">
        <v>1035</v>
      </c>
      <c r="P38" s="3" t="s">
        <v>1252</v>
      </c>
      <c r="Q38" s="3"/>
      <c r="R38" s="3"/>
      <c r="S38" s="3"/>
      <c r="T38" s="3" t="s">
        <v>51</v>
      </c>
      <c r="U38" s="3" t="s">
        <v>1250</v>
      </c>
      <c r="V38" s="3" t="s">
        <v>44</v>
      </c>
      <c r="W38" s="3" t="s">
        <v>52</v>
      </c>
      <c r="X38" s="3" t="s">
        <v>895</v>
      </c>
      <c r="Y38" s="3"/>
      <c r="Z38" s="3"/>
      <c r="AA38" s="3" t="s">
        <v>1253</v>
      </c>
      <c r="AB38" s="3"/>
      <c r="AC38" s="3" t="s">
        <v>2035</v>
      </c>
      <c r="AD38" s="3" t="s">
        <v>2111</v>
      </c>
      <c r="AE38" s="3" t="s">
        <v>1255</v>
      </c>
      <c r="AF38" s="3" t="s">
        <v>1252</v>
      </c>
      <c r="AG38" s="3"/>
      <c r="AH38" s="3" t="s">
        <v>1252</v>
      </c>
      <c r="AI38" s="3"/>
      <c r="AJ38" s="3"/>
      <c r="AK38" s="3"/>
    </row>
    <row r="39" spans="1:37" x14ac:dyDescent="0.25">
      <c r="A39" s="3" t="s">
        <v>569</v>
      </c>
      <c r="B39" s="3" t="s">
        <v>0</v>
      </c>
      <c r="C39" s="3" t="s">
        <v>568</v>
      </c>
      <c r="D39" s="3" t="s">
        <v>12</v>
      </c>
      <c r="E39" s="3" t="s">
        <v>1245</v>
      </c>
      <c r="F39" s="3" t="s">
        <v>13</v>
      </c>
      <c r="G39" s="3" t="s">
        <v>605</v>
      </c>
      <c r="H39" s="3" t="s">
        <v>392</v>
      </c>
      <c r="I39" s="3" t="s">
        <v>619</v>
      </c>
      <c r="J39" s="3" t="s">
        <v>392</v>
      </c>
      <c r="K39" s="3" t="s">
        <v>620</v>
      </c>
      <c r="L39" s="3" t="s">
        <v>134</v>
      </c>
      <c r="M39" s="3" t="s">
        <v>135</v>
      </c>
      <c r="N39" s="3" t="s">
        <v>1000</v>
      </c>
      <c r="O39" s="3" t="s">
        <v>1001</v>
      </c>
      <c r="P39" s="3"/>
      <c r="Q39" s="3">
        <v>17</v>
      </c>
      <c r="R39" s="3">
        <v>64</v>
      </c>
      <c r="S39" s="3" t="s">
        <v>2058</v>
      </c>
      <c r="T39" s="3" t="s">
        <v>51</v>
      </c>
      <c r="U39" s="3" t="s">
        <v>1250</v>
      </c>
      <c r="V39" s="3" t="s">
        <v>44</v>
      </c>
      <c r="W39" s="3" t="s">
        <v>52</v>
      </c>
      <c r="X39" s="3" t="s">
        <v>818</v>
      </c>
      <c r="Y39" s="3" t="s">
        <v>69</v>
      </c>
      <c r="Z39" s="3" t="s">
        <v>336</v>
      </c>
      <c r="AA39" s="3" t="s">
        <v>1253</v>
      </c>
      <c r="AB39" s="3"/>
      <c r="AC39" s="3" t="s">
        <v>2035</v>
      </c>
      <c r="AD39" s="3" t="s">
        <v>2276</v>
      </c>
      <c r="AE39" s="3" t="s">
        <v>1255</v>
      </c>
      <c r="AF39" s="3" t="s">
        <v>70</v>
      </c>
      <c r="AG39" s="3"/>
      <c r="AH39" s="3" t="s">
        <v>70</v>
      </c>
      <c r="AI39" s="3" t="s">
        <v>673</v>
      </c>
      <c r="AJ39" s="3" t="s">
        <v>1887</v>
      </c>
      <c r="AK39" s="3" t="s">
        <v>69</v>
      </c>
    </row>
    <row r="40" spans="1:37" x14ac:dyDescent="0.25">
      <c r="A40" s="3" t="s">
        <v>569</v>
      </c>
      <c r="B40" s="3" t="s">
        <v>0</v>
      </c>
      <c r="C40" s="3" t="s">
        <v>568</v>
      </c>
      <c r="D40" s="3" t="s">
        <v>7</v>
      </c>
      <c r="E40" s="3" t="s">
        <v>1259</v>
      </c>
      <c r="F40" s="3" t="s">
        <v>7</v>
      </c>
      <c r="G40" s="3" t="s">
        <v>596</v>
      </c>
      <c r="H40" s="3" t="s">
        <v>355</v>
      </c>
      <c r="I40" s="3" t="s">
        <v>622</v>
      </c>
      <c r="J40" s="3" t="s">
        <v>420</v>
      </c>
      <c r="K40" s="3" t="s">
        <v>2187</v>
      </c>
      <c r="L40" s="3" t="s">
        <v>457</v>
      </c>
      <c r="M40" s="3" t="s">
        <v>458</v>
      </c>
      <c r="N40" s="3" t="s">
        <v>1015</v>
      </c>
      <c r="O40" s="3" t="s">
        <v>1016</v>
      </c>
      <c r="P40" s="3" t="s">
        <v>1252</v>
      </c>
      <c r="Q40" s="3">
        <v>25</v>
      </c>
      <c r="R40" s="3">
        <v>104</v>
      </c>
      <c r="S40" s="3" t="s">
        <v>2311</v>
      </c>
      <c r="T40" s="3" t="s">
        <v>51</v>
      </c>
      <c r="U40" s="3" t="s">
        <v>1250</v>
      </c>
      <c r="V40" s="3" t="s">
        <v>44</v>
      </c>
      <c r="W40" s="3" t="s">
        <v>52</v>
      </c>
      <c r="X40" s="3" t="s">
        <v>827</v>
      </c>
      <c r="Y40" s="3" t="s">
        <v>70</v>
      </c>
      <c r="Z40" s="3" t="s">
        <v>336</v>
      </c>
      <c r="AA40" s="3" t="s">
        <v>1253</v>
      </c>
      <c r="AB40" s="3"/>
      <c r="AC40" s="3" t="s">
        <v>2035</v>
      </c>
      <c r="AD40" s="3" t="s">
        <v>2312</v>
      </c>
      <c r="AE40" s="3" t="s">
        <v>1255</v>
      </c>
      <c r="AF40" s="3" t="s">
        <v>1252</v>
      </c>
      <c r="AG40" s="3" t="s">
        <v>1252</v>
      </c>
      <c r="AH40" s="3" t="s">
        <v>1252</v>
      </c>
      <c r="AI40" s="3" t="s">
        <v>355</v>
      </c>
      <c r="AJ40" s="3" t="s">
        <v>1516</v>
      </c>
      <c r="AK40" s="3" t="s">
        <v>69</v>
      </c>
    </row>
    <row r="41" spans="1:37" x14ac:dyDescent="0.25">
      <c r="A41" s="3" t="s">
        <v>569</v>
      </c>
      <c r="B41" s="3" t="s">
        <v>0</v>
      </c>
      <c r="C41" s="3" t="s">
        <v>568</v>
      </c>
      <c r="D41" s="3" t="s">
        <v>7</v>
      </c>
      <c r="E41" s="3" t="s">
        <v>1259</v>
      </c>
      <c r="F41" s="3" t="s">
        <v>7</v>
      </c>
      <c r="G41" s="3" t="s">
        <v>596</v>
      </c>
      <c r="H41" s="3" t="s">
        <v>355</v>
      </c>
      <c r="I41" s="3" t="s">
        <v>622</v>
      </c>
      <c r="J41" s="3"/>
      <c r="K41" s="3"/>
      <c r="L41" s="3" t="s">
        <v>459</v>
      </c>
      <c r="M41" s="3" t="s">
        <v>460</v>
      </c>
      <c r="N41" s="3" t="s">
        <v>947</v>
      </c>
      <c r="O41" s="3" t="s">
        <v>948</v>
      </c>
      <c r="P41" s="3" t="s">
        <v>1252</v>
      </c>
      <c r="Q41" s="3">
        <v>15</v>
      </c>
      <c r="R41" s="3">
        <v>64</v>
      </c>
      <c r="S41" s="3" t="s">
        <v>2100</v>
      </c>
      <c r="T41" s="3" t="s">
        <v>51</v>
      </c>
      <c r="U41" s="3" t="s">
        <v>1250</v>
      </c>
      <c r="V41" s="3" t="s">
        <v>44</v>
      </c>
      <c r="W41" s="3" t="s">
        <v>52</v>
      </c>
      <c r="X41" s="3" t="s">
        <v>836</v>
      </c>
      <c r="Y41" s="3" t="s">
        <v>69</v>
      </c>
      <c r="Z41" s="3" t="s">
        <v>336</v>
      </c>
      <c r="AA41" s="3" t="s">
        <v>1253</v>
      </c>
      <c r="AB41" s="3"/>
      <c r="AC41" s="3" t="s">
        <v>2035</v>
      </c>
      <c r="AD41" s="3" t="s">
        <v>2327</v>
      </c>
      <c r="AE41" s="3" t="s">
        <v>1255</v>
      </c>
      <c r="AF41" s="3" t="s">
        <v>1252</v>
      </c>
      <c r="AG41" s="3" t="s">
        <v>1252</v>
      </c>
      <c r="AH41" s="3" t="s">
        <v>1252</v>
      </c>
      <c r="AI41" s="3" t="s">
        <v>355</v>
      </c>
      <c r="AJ41" s="3" t="s">
        <v>1573</v>
      </c>
      <c r="AK41" s="3" t="s">
        <v>69</v>
      </c>
    </row>
    <row r="42" spans="1:37" x14ac:dyDescent="0.25">
      <c r="A42" s="3" t="s">
        <v>569</v>
      </c>
      <c r="B42" s="3" t="s">
        <v>0</v>
      </c>
      <c r="C42" s="3" t="s">
        <v>568</v>
      </c>
      <c r="D42" s="3" t="s">
        <v>7</v>
      </c>
      <c r="E42" s="3" t="s">
        <v>1259</v>
      </c>
      <c r="F42" s="3" t="s">
        <v>7</v>
      </c>
      <c r="G42" s="3" t="s">
        <v>596</v>
      </c>
      <c r="H42" s="3" t="s">
        <v>355</v>
      </c>
      <c r="I42" s="3" t="s">
        <v>622</v>
      </c>
      <c r="J42" s="3" t="s">
        <v>358</v>
      </c>
      <c r="K42" s="3" t="s">
        <v>2199</v>
      </c>
      <c r="L42" s="3" t="s">
        <v>455</v>
      </c>
      <c r="M42" s="3" t="s">
        <v>456</v>
      </c>
      <c r="N42" s="3" t="s">
        <v>1030</v>
      </c>
      <c r="O42" s="3" t="s">
        <v>1031</v>
      </c>
      <c r="P42" s="3" t="s">
        <v>1252</v>
      </c>
      <c r="Q42" s="3">
        <v>23</v>
      </c>
      <c r="R42" s="3">
        <v>86</v>
      </c>
      <c r="S42" s="3" t="s">
        <v>2343</v>
      </c>
      <c r="T42" s="3" t="s">
        <v>51</v>
      </c>
      <c r="U42" s="3" t="s">
        <v>1250</v>
      </c>
      <c r="V42" s="3" t="s">
        <v>44</v>
      </c>
      <c r="W42" s="3" t="s">
        <v>52</v>
      </c>
      <c r="X42" s="3" t="s">
        <v>1010</v>
      </c>
      <c r="Y42" s="3" t="s">
        <v>69</v>
      </c>
      <c r="Z42" s="3" t="s">
        <v>336</v>
      </c>
      <c r="AA42" s="3" t="s">
        <v>1253</v>
      </c>
      <c r="AB42" s="3"/>
      <c r="AC42" s="3" t="s">
        <v>2035</v>
      </c>
      <c r="AD42" s="3" t="s">
        <v>2344</v>
      </c>
      <c r="AE42" s="3" t="s">
        <v>1255</v>
      </c>
      <c r="AF42" s="3" t="s">
        <v>1302</v>
      </c>
      <c r="AG42" s="3"/>
      <c r="AH42" s="3" t="s">
        <v>1302</v>
      </c>
      <c r="AI42" s="3" t="s">
        <v>355</v>
      </c>
      <c r="AJ42" s="3" t="s">
        <v>1836</v>
      </c>
      <c r="AK42" s="3" t="s">
        <v>69</v>
      </c>
    </row>
    <row r="43" spans="1:37" x14ac:dyDescent="0.25">
      <c r="A43" s="3" t="s">
        <v>569</v>
      </c>
      <c r="B43" s="3" t="s">
        <v>3</v>
      </c>
      <c r="C43" s="3" t="s">
        <v>565</v>
      </c>
      <c r="D43" s="3" t="s">
        <v>17</v>
      </c>
      <c r="E43" s="3" t="s">
        <v>1356</v>
      </c>
      <c r="F43" s="3" t="s">
        <v>15</v>
      </c>
      <c r="G43" s="3" t="s">
        <v>589</v>
      </c>
      <c r="H43" s="3" t="s">
        <v>499</v>
      </c>
      <c r="I43" s="3" t="s">
        <v>590</v>
      </c>
      <c r="J43" s="3"/>
      <c r="K43" s="3"/>
      <c r="L43" s="3" t="s">
        <v>1186</v>
      </c>
      <c r="M43" s="3" t="s">
        <v>1187</v>
      </c>
      <c r="N43" s="3" t="s">
        <v>2353</v>
      </c>
      <c r="O43" s="3" t="s">
        <v>2354</v>
      </c>
      <c r="P43" s="3"/>
      <c r="Q43" s="3">
        <v>105</v>
      </c>
      <c r="R43" s="3">
        <v>568</v>
      </c>
      <c r="S43" s="3" t="s">
        <v>2071</v>
      </c>
      <c r="T43" s="3" t="s">
        <v>51</v>
      </c>
      <c r="U43" s="3" t="s">
        <v>1250</v>
      </c>
      <c r="V43" s="3" t="s">
        <v>44</v>
      </c>
      <c r="W43" s="3" t="s">
        <v>78</v>
      </c>
      <c r="X43" s="3" t="s">
        <v>2063</v>
      </c>
      <c r="Y43" s="3"/>
      <c r="Z43" s="3"/>
      <c r="AA43" s="3"/>
      <c r="AB43" s="3"/>
      <c r="AC43" s="3" t="s">
        <v>2035</v>
      </c>
      <c r="AD43" s="3" t="s">
        <v>2072</v>
      </c>
      <c r="AE43" s="3"/>
      <c r="AF43" s="3" t="s">
        <v>2073</v>
      </c>
      <c r="AG43" s="3"/>
      <c r="AH43" s="3" t="s">
        <v>2073</v>
      </c>
      <c r="AI43" s="3"/>
      <c r="AJ43" s="3"/>
      <c r="AK43" s="3"/>
    </row>
    <row r="44" spans="1:37" x14ac:dyDescent="0.25">
      <c r="A44" s="3" t="s">
        <v>569</v>
      </c>
      <c r="B44" s="3" t="s">
        <v>0</v>
      </c>
      <c r="C44" s="3" t="s">
        <v>568</v>
      </c>
      <c r="D44" s="3" t="s">
        <v>7</v>
      </c>
      <c r="E44" s="3" t="s">
        <v>1259</v>
      </c>
      <c r="F44" s="3" t="s">
        <v>8</v>
      </c>
      <c r="G44" s="3" t="s">
        <v>582</v>
      </c>
      <c r="H44" s="3" t="s">
        <v>360</v>
      </c>
      <c r="I44" s="3" t="s">
        <v>626</v>
      </c>
      <c r="J44" s="3" t="s">
        <v>361</v>
      </c>
      <c r="K44" s="3" t="s">
        <v>678</v>
      </c>
      <c r="L44" s="3" t="s">
        <v>473</v>
      </c>
      <c r="M44" s="3" t="s">
        <v>474</v>
      </c>
      <c r="N44" s="3" t="s">
        <v>1024</v>
      </c>
      <c r="O44" s="3" t="s">
        <v>1025</v>
      </c>
      <c r="P44" s="3" t="s">
        <v>1252</v>
      </c>
      <c r="Q44" s="3">
        <v>24</v>
      </c>
      <c r="R44" s="3">
        <v>89</v>
      </c>
      <c r="S44" s="3" t="s">
        <v>2356</v>
      </c>
      <c r="T44" s="3" t="s">
        <v>51</v>
      </c>
      <c r="U44" s="3" t="s">
        <v>1250</v>
      </c>
      <c r="V44" s="3" t="s">
        <v>44</v>
      </c>
      <c r="W44" s="3" t="s">
        <v>52</v>
      </c>
      <c r="X44" s="3" t="s">
        <v>895</v>
      </c>
      <c r="Y44" s="3" t="s">
        <v>69</v>
      </c>
      <c r="Z44" s="3" t="s">
        <v>336</v>
      </c>
      <c r="AA44" s="3" t="s">
        <v>1253</v>
      </c>
      <c r="AB44" s="3"/>
      <c r="AC44" s="3" t="s">
        <v>2035</v>
      </c>
      <c r="AD44" s="3" t="s">
        <v>2357</v>
      </c>
      <c r="AE44" s="3" t="s">
        <v>1255</v>
      </c>
      <c r="AF44" s="3" t="s">
        <v>1252</v>
      </c>
      <c r="AG44" s="3"/>
      <c r="AH44" s="3" t="s">
        <v>1252</v>
      </c>
      <c r="AI44" s="3" t="s">
        <v>360</v>
      </c>
      <c r="AJ44" s="3" t="s">
        <v>1951</v>
      </c>
      <c r="AK44" s="3" t="s">
        <v>69</v>
      </c>
    </row>
    <row r="45" spans="1:37" x14ac:dyDescent="0.25">
      <c r="A45" s="3" t="s">
        <v>569</v>
      </c>
      <c r="B45" s="3" t="s">
        <v>0</v>
      </c>
      <c r="C45" s="3" t="s">
        <v>568</v>
      </c>
      <c r="D45" s="3" t="s">
        <v>12</v>
      </c>
      <c r="E45" s="3" t="s">
        <v>1245</v>
      </c>
      <c r="F45" s="3" t="s">
        <v>13</v>
      </c>
      <c r="G45" s="3" t="s">
        <v>605</v>
      </c>
      <c r="H45" s="3" t="s">
        <v>388</v>
      </c>
      <c r="I45" s="3" t="s">
        <v>665</v>
      </c>
      <c r="J45" s="3" t="s">
        <v>388</v>
      </c>
      <c r="K45" s="3" t="s">
        <v>409</v>
      </c>
      <c r="L45" s="3" t="s">
        <v>126</v>
      </c>
      <c r="M45" s="3" t="s">
        <v>127</v>
      </c>
      <c r="N45" s="3" t="s">
        <v>986</v>
      </c>
      <c r="O45" s="3" t="s">
        <v>987</v>
      </c>
      <c r="P45" s="3" t="s">
        <v>1257</v>
      </c>
      <c r="Q45" s="3">
        <v>66</v>
      </c>
      <c r="R45" s="3">
        <v>367</v>
      </c>
      <c r="S45" s="3" t="s">
        <v>2051</v>
      </c>
      <c r="T45" s="3" t="s">
        <v>51</v>
      </c>
      <c r="U45" s="3" t="s">
        <v>1250</v>
      </c>
      <c r="V45" s="3" t="s">
        <v>44</v>
      </c>
      <c r="W45" s="3" t="s">
        <v>78</v>
      </c>
      <c r="X45" s="3" t="s">
        <v>818</v>
      </c>
      <c r="Y45" s="3"/>
      <c r="Z45" s="3" t="s">
        <v>425</v>
      </c>
      <c r="AA45" s="3" t="s">
        <v>1253</v>
      </c>
      <c r="AB45" s="3"/>
      <c r="AC45" s="3" t="s">
        <v>2052</v>
      </c>
      <c r="AD45" s="3" t="s">
        <v>2053</v>
      </c>
      <c r="AE45" s="3" t="s">
        <v>1255</v>
      </c>
      <c r="AF45" s="3" t="s">
        <v>1107</v>
      </c>
      <c r="AG45" s="3"/>
      <c r="AH45" s="3" t="s">
        <v>1107</v>
      </c>
      <c r="AI45" s="3" t="s">
        <v>673</v>
      </c>
      <c r="AJ45" s="3" t="s">
        <v>1258</v>
      </c>
      <c r="AK45" s="3" t="s">
        <v>70</v>
      </c>
    </row>
    <row r="46" spans="1:37" x14ac:dyDescent="0.25">
      <c r="A46" s="3" t="s">
        <v>569</v>
      </c>
      <c r="B46" s="3" t="s">
        <v>0</v>
      </c>
      <c r="C46" s="3" t="s">
        <v>568</v>
      </c>
      <c r="D46" s="3" t="s">
        <v>4</v>
      </c>
      <c r="E46" s="3" t="s">
        <v>1312</v>
      </c>
      <c r="F46" s="3" t="s">
        <v>5</v>
      </c>
      <c r="G46" s="3" t="s">
        <v>578</v>
      </c>
      <c r="H46" s="3" t="s">
        <v>435</v>
      </c>
      <c r="I46" s="3" t="s">
        <v>602</v>
      </c>
      <c r="J46" s="3" t="s">
        <v>436</v>
      </c>
      <c r="K46" s="3"/>
      <c r="L46" s="3" t="s">
        <v>433</v>
      </c>
      <c r="M46" s="3" t="s">
        <v>434</v>
      </c>
      <c r="N46" s="3" t="s">
        <v>920</v>
      </c>
      <c r="O46" s="3" t="s">
        <v>921</v>
      </c>
      <c r="P46" s="3" t="s">
        <v>1317</v>
      </c>
      <c r="Q46" s="3">
        <v>155</v>
      </c>
      <c r="R46" s="3">
        <v>672</v>
      </c>
      <c r="S46" s="3" t="s">
        <v>2216</v>
      </c>
      <c r="T46" s="3" t="s">
        <v>162</v>
      </c>
      <c r="U46" s="3" t="s">
        <v>1250</v>
      </c>
      <c r="V46" s="3" t="s">
        <v>44</v>
      </c>
      <c r="W46" s="3" t="s">
        <v>584</v>
      </c>
      <c r="X46" s="3" t="s">
        <v>868</v>
      </c>
      <c r="Y46" s="3" t="s">
        <v>1318</v>
      </c>
      <c r="Z46" s="3" t="s">
        <v>425</v>
      </c>
      <c r="AA46" s="3" t="s">
        <v>1253</v>
      </c>
      <c r="AB46" s="3"/>
      <c r="AC46" s="3" t="s">
        <v>2052</v>
      </c>
      <c r="AD46" s="3" t="s">
        <v>2217</v>
      </c>
      <c r="AE46" s="3" t="s">
        <v>239</v>
      </c>
      <c r="AF46" s="3" t="s">
        <v>1252</v>
      </c>
      <c r="AG46" s="3"/>
      <c r="AH46" s="3" t="s">
        <v>1252</v>
      </c>
      <c r="AI46" s="3" t="s">
        <v>654</v>
      </c>
      <c r="AJ46" s="3" t="s">
        <v>1320</v>
      </c>
      <c r="AK46" s="3" t="s">
        <v>1266</v>
      </c>
    </row>
    <row r="47" spans="1:37" x14ac:dyDescent="0.25">
      <c r="A47" s="3" t="s">
        <v>569</v>
      </c>
      <c r="B47" s="3" t="s">
        <v>0</v>
      </c>
      <c r="C47" s="3" t="s">
        <v>568</v>
      </c>
      <c r="D47" s="3" t="s">
        <v>4</v>
      </c>
      <c r="E47" s="3" t="s">
        <v>1312</v>
      </c>
      <c r="F47" s="3" t="s">
        <v>6</v>
      </c>
      <c r="G47" s="3" t="s">
        <v>574</v>
      </c>
      <c r="H47" s="3" t="s">
        <v>354</v>
      </c>
      <c r="I47" s="3" t="s">
        <v>603</v>
      </c>
      <c r="J47" s="3"/>
      <c r="K47" s="3"/>
      <c r="L47" s="3" t="s">
        <v>228</v>
      </c>
      <c r="M47" s="3" t="s">
        <v>229</v>
      </c>
      <c r="N47" s="3" t="s">
        <v>972</v>
      </c>
      <c r="O47" s="3" t="s">
        <v>973</v>
      </c>
      <c r="P47" s="3" t="s">
        <v>1332</v>
      </c>
      <c r="Q47" s="3">
        <v>109</v>
      </c>
      <c r="R47" s="3">
        <v>511</v>
      </c>
      <c r="S47" s="3" t="s">
        <v>2219</v>
      </c>
      <c r="T47" s="3" t="s">
        <v>51</v>
      </c>
      <c r="U47" s="3" t="s">
        <v>1250</v>
      </c>
      <c r="V47" s="3" t="s">
        <v>44</v>
      </c>
      <c r="W47" s="3" t="s">
        <v>52</v>
      </c>
      <c r="X47" s="3" t="s">
        <v>810</v>
      </c>
      <c r="Y47" s="3" t="s">
        <v>69</v>
      </c>
      <c r="Z47" s="3" t="s">
        <v>336</v>
      </c>
      <c r="AA47" s="3" t="s">
        <v>1253</v>
      </c>
      <c r="AB47" s="3"/>
      <c r="AC47" s="3" t="s">
        <v>2052</v>
      </c>
      <c r="AD47" s="3" t="s">
        <v>2220</v>
      </c>
      <c r="AE47" s="3" t="s">
        <v>239</v>
      </c>
      <c r="AF47" s="3" t="s">
        <v>70</v>
      </c>
      <c r="AG47" s="3"/>
      <c r="AH47" s="3" t="s">
        <v>70</v>
      </c>
      <c r="AI47" s="3" t="s">
        <v>354</v>
      </c>
      <c r="AJ47" s="3" t="s">
        <v>1334</v>
      </c>
      <c r="AK47" s="3" t="s">
        <v>69</v>
      </c>
    </row>
    <row r="48" spans="1:37" x14ac:dyDescent="0.25">
      <c r="A48" s="3" t="s">
        <v>569</v>
      </c>
      <c r="B48" s="3" t="s">
        <v>0</v>
      </c>
      <c r="C48" s="3" t="s">
        <v>568</v>
      </c>
      <c r="D48" s="3" t="s">
        <v>7</v>
      </c>
      <c r="E48" s="3" t="s">
        <v>1259</v>
      </c>
      <c r="F48" s="3" t="s">
        <v>8</v>
      </c>
      <c r="G48" s="3" t="s">
        <v>582</v>
      </c>
      <c r="H48" s="3" t="s">
        <v>463</v>
      </c>
      <c r="I48" s="3" t="s">
        <v>583</v>
      </c>
      <c r="J48" s="3" t="s">
        <v>464</v>
      </c>
      <c r="K48" s="3"/>
      <c r="L48" s="3" t="s">
        <v>461</v>
      </c>
      <c r="M48" s="3" t="s">
        <v>462</v>
      </c>
      <c r="N48" s="3" t="s">
        <v>930</v>
      </c>
      <c r="O48" s="3" t="s">
        <v>931</v>
      </c>
      <c r="P48" s="3" t="s">
        <v>1347</v>
      </c>
      <c r="Q48" s="3">
        <v>116</v>
      </c>
      <c r="R48" s="3">
        <v>595</v>
      </c>
      <c r="S48" s="3" t="s">
        <v>2225</v>
      </c>
      <c r="T48" s="3" t="s">
        <v>162</v>
      </c>
      <c r="U48" s="3" t="s">
        <v>1250</v>
      </c>
      <c r="V48" s="3" t="s">
        <v>44</v>
      </c>
      <c r="W48" s="3" t="s">
        <v>584</v>
      </c>
      <c r="X48" s="3" t="s">
        <v>787</v>
      </c>
      <c r="Y48" s="3" t="s">
        <v>1266</v>
      </c>
      <c r="Z48" s="3" t="s">
        <v>425</v>
      </c>
      <c r="AA48" s="3" t="s">
        <v>1253</v>
      </c>
      <c r="AB48" s="3"/>
      <c r="AC48" s="3" t="s">
        <v>2052</v>
      </c>
      <c r="AD48" s="3" t="s">
        <v>2226</v>
      </c>
      <c r="AE48" s="3" t="s">
        <v>237</v>
      </c>
      <c r="AF48" s="3" t="s">
        <v>1252</v>
      </c>
      <c r="AG48" s="3"/>
      <c r="AH48" s="3" t="s">
        <v>1252</v>
      </c>
      <c r="AI48" s="3" t="s">
        <v>421</v>
      </c>
      <c r="AJ48" s="3" t="s">
        <v>1348</v>
      </c>
      <c r="AK48" s="3" t="s">
        <v>1266</v>
      </c>
    </row>
    <row r="49" spans="1:37" x14ac:dyDescent="0.25">
      <c r="A49" s="3" t="s">
        <v>569</v>
      </c>
      <c r="B49" s="3" t="s">
        <v>0</v>
      </c>
      <c r="C49" s="3" t="s">
        <v>568</v>
      </c>
      <c r="D49" s="3" t="s">
        <v>4</v>
      </c>
      <c r="E49" s="3" t="s">
        <v>1312</v>
      </c>
      <c r="F49" s="3" t="s">
        <v>5</v>
      </c>
      <c r="G49" s="3" t="s">
        <v>578</v>
      </c>
      <c r="H49" s="3" t="s">
        <v>350</v>
      </c>
      <c r="I49" s="3" t="s">
        <v>634</v>
      </c>
      <c r="J49" s="3" t="s">
        <v>350</v>
      </c>
      <c r="K49" s="3" t="s">
        <v>635</v>
      </c>
      <c r="L49" s="3" t="s">
        <v>220</v>
      </c>
      <c r="M49" s="3" t="s">
        <v>221</v>
      </c>
      <c r="N49" s="3" t="s">
        <v>864</v>
      </c>
      <c r="O49" s="3" t="s">
        <v>865</v>
      </c>
      <c r="P49" s="3" t="s">
        <v>1252</v>
      </c>
      <c r="Q49" s="3">
        <v>99</v>
      </c>
      <c r="R49" s="3">
        <v>480</v>
      </c>
      <c r="S49" s="3" t="s">
        <v>2141</v>
      </c>
      <c r="T49" s="3" t="s">
        <v>51</v>
      </c>
      <c r="U49" s="3" t="s">
        <v>1250</v>
      </c>
      <c r="V49" s="3" t="s">
        <v>44</v>
      </c>
      <c r="W49" s="3" t="s">
        <v>78</v>
      </c>
      <c r="X49" s="3" t="s">
        <v>815</v>
      </c>
      <c r="Y49" s="3" t="s">
        <v>70</v>
      </c>
      <c r="Z49" s="3" t="s">
        <v>336</v>
      </c>
      <c r="AA49" s="3" t="s">
        <v>1253</v>
      </c>
      <c r="AB49" s="3"/>
      <c r="AC49" s="3" t="s">
        <v>2052</v>
      </c>
      <c r="AD49" s="3" t="s">
        <v>2227</v>
      </c>
      <c r="AE49" s="3" t="s">
        <v>1255</v>
      </c>
      <c r="AF49" s="3" t="s">
        <v>1252</v>
      </c>
      <c r="AG49" s="3"/>
      <c r="AH49" s="3" t="s">
        <v>1252</v>
      </c>
      <c r="AI49" s="3" t="s">
        <v>346</v>
      </c>
      <c r="AJ49" s="3" t="s">
        <v>1368</v>
      </c>
      <c r="AK49" s="3" t="s">
        <v>70</v>
      </c>
    </row>
    <row r="50" spans="1:37" x14ac:dyDescent="0.25">
      <c r="A50" s="3" t="s">
        <v>569</v>
      </c>
      <c r="B50" s="3" t="s">
        <v>0</v>
      </c>
      <c r="C50" s="3" t="s">
        <v>568</v>
      </c>
      <c r="D50" s="3" t="s">
        <v>7</v>
      </c>
      <c r="E50" s="3" t="s">
        <v>1259</v>
      </c>
      <c r="F50" s="3" t="s">
        <v>8</v>
      </c>
      <c r="G50" s="3" t="s">
        <v>582</v>
      </c>
      <c r="H50" s="3" t="s">
        <v>467</v>
      </c>
      <c r="I50" s="3" t="s">
        <v>811</v>
      </c>
      <c r="J50" s="3" t="s">
        <v>468</v>
      </c>
      <c r="K50" s="3" t="s">
        <v>812</v>
      </c>
      <c r="L50" s="3" t="s">
        <v>465</v>
      </c>
      <c r="M50" s="3" t="s">
        <v>466</v>
      </c>
      <c r="N50" s="3" t="s">
        <v>813</v>
      </c>
      <c r="O50" s="3" t="s">
        <v>814</v>
      </c>
      <c r="P50" s="3" t="s">
        <v>1585</v>
      </c>
      <c r="Q50" s="3">
        <v>662</v>
      </c>
      <c r="R50" s="3">
        <v>3293</v>
      </c>
      <c r="S50" s="3" t="s">
        <v>2233</v>
      </c>
      <c r="T50" s="3" t="s">
        <v>162</v>
      </c>
      <c r="U50" s="3" t="s">
        <v>1250</v>
      </c>
      <c r="V50" s="3" t="s">
        <v>44</v>
      </c>
      <c r="W50" s="3" t="s">
        <v>78</v>
      </c>
      <c r="X50" s="3" t="s">
        <v>815</v>
      </c>
      <c r="Y50" s="3" t="s">
        <v>1302</v>
      </c>
      <c r="Z50" s="3" t="s">
        <v>425</v>
      </c>
      <c r="AA50" s="3" t="s">
        <v>437</v>
      </c>
      <c r="AB50" s="3"/>
      <c r="AC50" s="3" t="s">
        <v>2052</v>
      </c>
      <c r="AD50" s="3" t="s">
        <v>2234</v>
      </c>
      <c r="AE50" s="3" t="s">
        <v>237</v>
      </c>
      <c r="AF50" s="3" t="s">
        <v>1104</v>
      </c>
      <c r="AG50" s="3"/>
      <c r="AH50" s="3" t="s">
        <v>1104</v>
      </c>
      <c r="AI50" s="3" t="s">
        <v>1451</v>
      </c>
      <c r="AJ50" s="3" t="s">
        <v>1586</v>
      </c>
      <c r="AK50" s="3" t="s">
        <v>1318</v>
      </c>
    </row>
    <row r="51" spans="1:37" x14ac:dyDescent="0.25">
      <c r="A51" s="3" t="s">
        <v>569</v>
      </c>
      <c r="B51" s="3" t="s">
        <v>0</v>
      </c>
      <c r="C51" s="3" t="s">
        <v>568</v>
      </c>
      <c r="D51" s="3" t="s">
        <v>4</v>
      </c>
      <c r="E51" s="3" t="s">
        <v>1312</v>
      </c>
      <c r="F51" s="3" t="s">
        <v>4</v>
      </c>
      <c r="G51" s="3" t="s">
        <v>575</v>
      </c>
      <c r="H51" s="3" t="s">
        <v>329</v>
      </c>
      <c r="I51" s="3" t="s">
        <v>576</v>
      </c>
      <c r="J51" s="3" t="s">
        <v>424</v>
      </c>
      <c r="K51" s="3"/>
      <c r="L51" s="3" t="s">
        <v>422</v>
      </c>
      <c r="M51" s="3" t="s">
        <v>423</v>
      </c>
      <c r="N51" s="3" t="s">
        <v>900</v>
      </c>
      <c r="O51" s="3" t="s">
        <v>901</v>
      </c>
      <c r="P51" s="3"/>
      <c r="Q51" s="3">
        <v>105</v>
      </c>
      <c r="R51" s="3">
        <v>462</v>
      </c>
      <c r="S51" s="3" t="s">
        <v>2239</v>
      </c>
      <c r="T51" s="3" t="s">
        <v>51</v>
      </c>
      <c r="U51" s="3" t="s">
        <v>1250</v>
      </c>
      <c r="V51" s="3" t="s">
        <v>44</v>
      </c>
      <c r="W51" s="3" t="s">
        <v>52</v>
      </c>
      <c r="X51" s="3" t="s">
        <v>793</v>
      </c>
      <c r="Y51" s="3" t="s">
        <v>1318</v>
      </c>
      <c r="Z51" s="3" t="s">
        <v>425</v>
      </c>
      <c r="AA51" s="3" t="s">
        <v>1253</v>
      </c>
      <c r="AB51" s="3"/>
      <c r="AC51" s="3" t="s">
        <v>2052</v>
      </c>
      <c r="AD51" s="3" t="s">
        <v>2240</v>
      </c>
      <c r="AE51" s="3" t="s">
        <v>1255</v>
      </c>
      <c r="AF51" s="3" t="s">
        <v>1977</v>
      </c>
      <c r="AG51" s="3"/>
      <c r="AH51" s="3" t="s">
        <v>1977</v>
      </c>
      <c r="AI51" s="3" t="s">
        <v>329</v>
      </c>
      <c r="AJ51" s="3" t="s">
        <v>1609</v>
      </c>
      <c r="AK51" s="3" t="s">
        <v>69</v>
      </c>
    </row>
    <row r="52" spans="1:37" x14ac:dyDescent="0.25">
      <c r="A52" s="3" t="s">
        <v>569</v>
      </c>
      <c r="B52" s="3" t="s">
        <v>0</v>
      </c>
      <c r="C52" s="3" t="s">
        <v>568</v>
      </c>
      <c r="D52" s="3" t="s">
        <v>7</v>
      </c>
      <c r="E52" s="3" t="s">
        <v>1259</v>
      </c>
      <c r="F52" s="3" t="s">
        <v>8</v>
      </c>
      <c r="G52" s="3" t="s">
        <v>582</v>
      </c>
      <c r="H52" s="3" t="s">
        <v>2209</v>
      </c>
      <c r="I52" s="3" t="s">
        <v>685</v>
      </c>
      <c r="J52" s="3"/>
      <c r="K52" s="3"/>
      <c r="L52" s="3" t="s">
        <v>469</v>
      </c>
      <c r="M52" s="3" t="s">
        <v>470</v>
      </c>
      <c r="N52" s="3" t="s">
        <v>794</v>
      </c>
      <c r="O52" s="3" t="s">
        <v>795</v>
      </c>
      <c r="P52" s="3" t="s">
        <v>1610</v>
      </c>
      <c r="Q52" s="3">
        <v>1695</v>
      </c>
      <c r="R52" s="3">
        <v>7145</v>
      </c>
      <c r="S52" s="3" t="s">
        <v>2241</v>
      </c>
      <c r="T52" s="3" t="s">
        <v>162</v>
      </c>
      <c r="U52" s="3" t="s">
        <v>1250</v>
      </c>
      <c r="V52" s="3" t="s">
        <v>44</v>
      </c>
      <c r="W52" s="3" t="s">
        <v>78</v>
      </c>
      <c r="X52" s="3" t="s">
        <v>796</v>
      </c>
      <c r="Y52" s="3" t="s">
        <v>1577</v>
      </c>
      <c r="Z52" s="3" t="s">
        <v>425</v>
      </c>
      <c r="AA52" s="3" t="s">
        <v>1253</v>
      </c>
      <c r="AB52" s="3"/>
      <c r="AC52" s="3" t="s">
        <v>2052</v>
      </c>
      <c r="AD52" s="3" t="s">
        <v>2242</v>
      </c>
      <c r="AE52" s="3" t="s">
        <v>237</v>
      </c>
      <c r="AF52" s="3" t="s">
        <v>2243</v>
      </c>
      <c r="AG52" s="3"/>
      <c r="AH52" s="3" t="s">
        <v>2243</v>
      </c>
      <c r="AI52" s="3" t="s">
        <v>1451</v>
      </c>
      <c r="AJ52" s="3" t="s">
        <v>1611</v>
      </c>
      <c r="AK52" s="3" t="s">
        <v>70</v>
      </c>
    </row>
    <row r="53" spans="1:37" x14ac:dyDescent="0.25">
      <c r="A53" s="3" t="s">
        <v>569</v>
      </c>
      <c r="B53" s="3" t="s">
        <v>0</v>
      </c>
      <c r="C53" s="3" t="s">
        <v>568</v>
      </c>
      <c r="D53" s="3" t="s">
        <v>4</v>
      </c>
      <c r="E53" s="3" t="s">
        <v>1312</v>
      </c>
      <c r="F53" s="3" t="s">
        <v>6</v>
      </c>
      <c r="G53" s="3" t="s">
        <v>574</v>
      </c>
      <c r="H53" s="3" t="s">
        <v>52</v>
      </c>
      <c r="I53" s="3" t="s">
        <v>603</v>
      </c>
      <c r="J53" s="3" t="s">
        <v>395</v>
      </c>
      <c r="K53" s="3"/>
      <c r="L53" s="3" t="s">
        <v>230</v>
      </c>
      <c r="M53" s="3" t="s">
        <v>231</v>
      </c>
      <c r="N53" s="3" t="s">
        <v>855</v>
      </c>
      <c r="O53" s="3" t="s">
        <v>856</v>
      </c>
      <c r="P53" s="3" t="s">
        <v>1674</v>
      </c>
      <c r="Q53" s="3">
        <v>143</v>
      </c>
      <c r="R53" s="3">
        <v>638</v>
      </c>
      <c r="S53" s="3" t="s">
        <v>2050</v>
      </c>
      <c r="T53" s="3" t="s">
        <v>51</v>
      </c>
      <c r="U53" s="3" t="s">
        <v>1250</v>
      </c>
      <c r="V53" s="3" t="s">
        <v>44</v>
      </c>
      <c r="W53" s="3" t="s">
        <v>78</v>
      </c>
      <c r="X53" s="3" t="s">
        <v>799</v>
      </c>
      <c r="Y53" s="3" t="s">
        <v>69</v>
      </c>
      <c r="Z53" s="3" t="s">
        <v>336</v>
      </c>
      <c r="AA53" s="3" t="s">
        <v>1253</v>
      </c>
      <c r="AB53" s="3"/>
      <c r="AC53" s="3" t="s">
        <v>2052</v>
      </c>
      <c r="AD53" s="3" t="s">
        <v>2254</v>
      </c>
      <c r="AE53" s="3" t="s">
        <v>239</v>
      </c>
      <c r="AF53" s="3" t="s">
        <v>1096</v>
      </c>
      <c r="AG53" s="3"/>
      <c r="AH53" s="3" t="s">
        <v>1096</v>
      </c>
      <c r="AI53" s="3"/>
      <c r="AJ53" s="3"/>
      <c r="AK53" s="3"/>
    </row>
    <row r="54" spans="1:37" x14ac:dyDescent="0.25">
      <c r="A54" s="3" t="s">
        <v>569</v>
      </c>
      <c r="B54" s="3" t="s">
        <v>0</v>
      </c>
      <c r="C54" s="3" t="s">
        <v>568</v>
      </c>
      <c r="D54" s="3" t="s">
        <v>4</v>
      </c>
      <c r="E54" s="3" t="s">
        <v>1312</v>
      </c>
      <c r="F54" s="3" t="s">
        <v>5</v>
      </c>
      <c r="G54" s="3" t="s">
        <v>578</v>
      </c>
      <c r="H54" s="3" t="s">
        <v>416</v>
      </c>
      <c r="I54" s="3" t="s">
        <v>599</v>
      </c>
      <c r="J54" s="3" t="s">
        <v>440</v>
      </c>
      <c r="K54" s="3" t="s">
        <v>600</v>
      </c>
      <c r="L54" s="3" t="s">
        <v>438</v>
      </c>
      <c r="M54" s="3" t="s">
        <v>439</v>
      </c>
      <c r="N54" s="3" t="s">
        <v>845</v>
      </c>
      <c r="O54" s="3" t="s">
        <v>846</v>
      </c>
      <c r="P54" s="3" t="s">
        <v>1708</v>
      </c>
      <c r="Q54" s="3">
        <v>608</v>
      </c>
      <c r="R54" s="3">
        <v>2639</v>
      </c>
      <c r="S54" s="3" t="s">
        <v>2262</v>
      </c>
      <c r="T54" s="3" t="s">
        <v>162</v>
      </c>
      <c r="U54" s="3" t="s">
        <v>1250</v>
      </c>
      <c r="V54" s="3" t="s">
        <v>44</v>
      </c>
      <c r="W54" s="3" t="s">
        <v>78</v>
      </c>
      <c r="X54" s="3" t="s">
        <v>815</v>
      </c>
      <c r="Y54" s="3" t="s">
        <v>1302</v>
      </c>
      <c r="Z54" s="3" t="s">
        <v>425</v>
      </c>
      <c r="AA54" s="3" t="s">
        <v>1253</v>
      </c>
      <c r="AB54" s="3"/>
      <c r="AC54" s="3" t="s">
        <v>2052</v>
      </c>
      <c r="AD54" s="3" t="s">
        <v>2263</v>
      </c>
      <c r="AE54" s="3" t="s">
        <v>237</v>
      </c>
      <c r="AF54" s="3" t="s">
        <v>1266</v>
      </c>
      <c r="AG54" s="3"/>
      <c r="AH54" s="3" t="s">
        <v>1266</v>
      </c>
      <c r="AI54" s="3" t="s">
        <v>1451</v>
      </c>
      <c r="AJ54" s="3" t="s">
        <v>1709</v>
      </c>
      <c r="AK54" s="3" t="s">
        <v>1493</v>
      </c>
    </row>
    <row r="55" spans="1:37" x14ac:dyDescent="0.25">
      <c r="A55" s="3" t="s">
        <v>569</v>
      </c>
      <c r="B55" s="3" t="s">
        <v>0</v>
      </c>
      <c r="C55" s="3" t="s">
        <v>568</v>
      </c>
      <c r="D55" s="3" t="s">
        <v>4</v>
      </c>
      <c r="E55" s="3" t="s">
        <v>1312</v>
      </c>
      <c r="F55" s="3" t="s">
        <v>5</v>
      </c>
      <c r="G55" s="3" t="s">
        <v>578</v>
      </c>
      <c r="H55" s="3" t="s">
        <v>352</v>
      </c>
      <c r="I55" s="3" t="s">
        <v>579</v>
      </c>
      <c r="J55" s="3" t="s">
        <v>352</v>
      </c>
      <c r="K55" s="3" t="s">
        <v>580</v>
      </c>
      <c r="L55" s="3" t="s">
        <v>210</v>
      </c>
      <c r="M55" s="3" t="s">
        <v>211</v>
      </c>
      <c r="N55" s="3" t="s">
        <v>877</v>
      </c>
      <c r="O55" s="3" t="s">
        <v>878</v>
      </c>
      <c r="P55" s="3" t="s">
        <v>1252</v>
      </c>
      <c r="Q55" s="3">
        <v>143</v>
      </c>
      <c r="R55" s="3">
        <v>800</v>
      </c>
      <c r="S55" s="3" t="s">
        <v>2142</v>
      </c>
      <c r="T55" s="3" t="s">
        <v>51</v>
      </c>
      <c r="U55" s="3" t="s">
        <v>1250</v>
      </c>
      <c r="V55" s="3" t="s">
        <v>44</v>
      </c>
      <c r="W55" s="3" t="s">
        <v>78</v>
      </c>
      <c r="X55" s="3" t="s">
        <v>879</v>
      </c>
      <c r="Y55" s="3" t="s">
        <v>69</v>
      </c>
      <c r="Z55" s="3" t="s">
        <v>336</v>
      </c>
      <c r="AA55" s="3" t="s">
        <v>1253</v>
      </c>
      <c r="AB55" s="3"/>
      <c r="AC55" s="3" t="s">
        <v>2052</v>
      </c>
      <c r="AD55" s="3" t="s">
        <v>2264</v>
      </c>
      <c r="AE55" s="3" t="s">
        <v>1255</v>
      </c>
      <c r="AF55" s="3" t="s">
        <v>1092</v>
      </c>
      <c r="AG55" s="3"/>
      <c r="AH55" s="3" t="s">
        <v>1092</v>
      </c>
      <c r="AI55" s="3" t="s">
        <v>329</v>
      </c>
      <c r="AJ55" s="3" t="s">
        <v>1717</v>
      </c>
      <c r="AK55" s="3" t="s">
        <v>70</v>
      </c>
    </row>
    <row r="56" spans="1:37" x14ac:dyDescent="0.25">
      <c r="A56" s="3" t="s">
        <v>569</v>
      </c>
      <c r="B56" s="3" t="s">
        <v>0</v>
      </c>
      <c r="C56" s="3" t="s">
        <v>568</v>
      </c>
      <c r="D56" s="3" t="s">
        <v>4</v>
      </c>
      <c r="E56" s="3" t="s">
        <v>1312</v>
      </c>
      <c r="F56" s="3" t="s">
        <v>4</v>
      </c>
      <c r="G56" s="3" t="s">
        <v>575</v>
      </c>
      <c r="H56" s="3" t="s">
        <v>344</v>
      </c>
      <c r="I56" s="3" t="s">
        <v>629</v>
      </c>
      <c r="J56" s="3" t="s">
        <v>344</v>
      </c>
      <c r="K56" s="3" t="s">
        <v>630</v>
      </c>
      <c r="L56" s="3" t="s">
        <v>216</v>
      </c>
      <c r="M56" s="3" t="s">
        <v>217</v>
      </c>
      <c r="N56" s="3" t="s">
        <v>893</v>
      </c>
      <c r="O56" s="3" t="s">
        <v>894</v>
      </c>
      <c r="P56" s="3" t="s">
        <v>1252</v>
      </c>
      <c r="Q56" s="3">
        <v>21</v>
      </c>
      <c r="R56" s="3">
        <v>99</v>
      </c>
      <c r="S56" s="3" t="s">
        <v>2271</v>
      </c>
      <c r="T56" s="3" t="s">
        <v>51</v>
      </c>
      <c r="U56" s="3" t="s">
        <v>1250</v>
      </c>
      <c r="V56" s="3" t="s">
        <v>44</v>
      </c>
      <c r="W56" s="3" t="s">
        <v>78</v>
      </c>
      <c r="X56" s="3" t="s">
        <v>895</v>
      </c>
      <c r="Y56" s="3" t="s">
        <v>69</v>
      </c>
      <c r="Z56" s="3" t="s">
        <v>336</v>
      </c>
      <c r="AA56" s="3" t="s">
        <v>1253</v>
      </c>
      <c r="AB56" s="3"/>
      <c r="AC56" s="3" t="s">
        <v>2052</v>
      </c>
      <c r="AD56" s="3" t="s">
        <v>2272</v>
      </c>
      <c r="AE56" s="3" t="s">
        <v>1255</v>
      </c>
      <c r="AF56" s="3" t="s">
        <v>1252</v>
      </c>
      <c r="AG56" s="3"/>
      <c r="AH56" s="3" t="s">
        <v>1252</v>
      </c>
      <c r="AI56" s="3" t="s">
        <v>329</v>
      </c>
      <c r="AJ56" s="3" t="s">
        <v>1792</v>
      </c>
      <c r="AK56" s="3" t="s">
        <v>1318</v>
      </c>
    </row>
    <row r="57" spans="1:37" x14ac:dyDescent="0.25">
      <c r="A57" s="3" t="s">
        <v>569</v>
      </c>
      <c r="B57" s="3" t="s">
        <v>0</v>
      </c>
      <c r="C57" s="3" t="s">
        <v>568</v>
      </c>
      <c r="D57" s="3" t="s">
        <v>4</v>
      </c>
      <c r="E57" s="3" t="s">
        <v>1312</v>
      </c>
      <c r="F57" s="3" t="s">
        <v>4</v>
      </c>
      <c r="G57" s="3" t="s">
        <v>575</v>
      </c>
      <c r="H57" s="3" t="s">
        <v>344</v>
      </c>
      <c r="I57" s="3" t="s">
        <v>629</v>
      </c>
      <c r="J57" s="3" t="s">
        <v>344</v>
      </c>
      <c r="K57" s="3" t="s">
        <v>630</v>
      </c>
      <c r="L57" s="3" t="s">
        <v>218</v>
      </c>
      <c r="M57" s="3" t="s">
        <v>219</v>
      </c>
      <c r="N57" s="3" t="s">
        <v>912</v>
      </c>
      <c r="O57" s="3" t="s">
        <v>913</v>
      </c>
      <c r="P57" s="3" t="s">
        <v>1553</v>
      </c>
      <c r="Q57" s="3">
        <v>14</v>
      </c>
      <c r="R57" s="3">
        <v>71</v>
      </c>
      <c r="S57" s="3" t="s">
        <v>2120</v>
      </c>
      <c r="T57" s="3" t="s">
        <v>51</v>
      </c>
      <c r="U57" s="3" t="s">
        <v>1250</v>
      </c>
      <c r="V57" s="3" t="s">
        <v>44</v>
      </c>
      <c r="W57" s="3" t="s">
        <v>78</v>
      </c>
      <c r="X57" s="3" t="s">
        <v>895</v>
      </c>
      <c r="Y57" s="3" t="s">
        <v>69</v>
      </c>
      <c r="Z57" s="3" t="s">
        <v>336</v>
      </c>
      <c r="AA57" s="3" t="s">
        <v>1253</v>
      </c>
      <c r="AB57" s="3"/>
      <c r="AC57" s="3" t="s">
        <v>2052</v>
      </c>
      <c r="AD57" s="3" t="s">
        <v>2273</v>
      </c>
      <c r="AE57" s="3" t="s">
        <v>1255</v>
      </c>
      <c r="AF57" s="3" t="s">
        <v>1252</v>
      </c>
      <c r="AG57" s="3"/>
      <c r="AH57" s="3" t="s">
        <v>1252</v>
      </c>
      <c r="AI57" s="3" t="s">
        <v>329</v>
      </c>
      <c r="AJ57" s="3" t="s">
        <v>1793</v>
      </c>
      <c r="AK57" s="3" t="s">
        <v>1318</v>
      </c>
    </row>
    <row r="58" spans="1:37" x14ac:dyDescent="0.25">
      <c r="A58" s="3" t="s">
        <v>569</v>
      </c>
      <c r="B58" s="3" t="s">
        <v>0</v>
      </c>
      <c r="C58" s="3" t="s">
        <v>568</v>
      </c>
      <c r="D58" s="3" t="s">
        <v>4</v>
      </c>
      <c r="E58" s="3" t="s">
        <v>1312</v>
      </c>
      <c r="F58" s="3" t="s">
        <v>4</v>
      </c>
      <c r="G58" s="3" t="s">
        <v>575</v>
      </c>
      <c r="H58" s="3" t="s">
        <v>428</v>
      </c>
      <c r="I58" s="3" t="s">
        <v>859</v>
      </c>
      <c r="J58" s="3" t="s">
        <v>428</v>
      </c>
      <c r="K58" s="3" t="s">
        <v>860</v>
      </c>
      <c r="L58" s="3" t="s">
        <v>426</v>
      </c>
      <c r="M58" s="3" t="s">
        <v>427</v>
      </c>
      <c r="N58" s="3" t="s">
        <v>861</v>
      </c>
      <c r="O58" s="3" t="s">
        <v>862</v>
      </c>
      <c r="P58" s="3"/>
      <c r="Q58" s="3">
        <v>67</v>
      </c>
      <c r="R58" s="3">
        <v>327</v>
      </c>
      <c r="S58" s="3" t="s">
        <v>2280</v>
      </c>
      <c r="T58" s="3" t="s">
        <v>51</v>
      </c>
      <c r="U58" s="3" t="s">
        <v>1250</v>
      </c>
      <c r="V58" s="3" t="s">
        <v>44</v>
      </c>
      <c r="W58" s="3" t="s">
        <v>52</v>
      </c>
      <c r="X58" s="3" t="s">
        <v>863</v>
      </c>
      <c r="Y58" s="3"/>
      <c r="Z58" s="3" t="s">
        <v>425</v>
      </c>
      <c r="AA58" s="3" t="s">
        <v>1253</v>
      </c>
      <c r="AB58" s="3"/>
      <c r="AC58" s="3" t="s">
        <v>2052</v>
      </c>
      <c r="AD58" s="3" t="s">
        <v>2281</v>
      </c>
      <c r="AE58" s="3" t="s">
        <v>1255</v>
      </c>
      <c r="AF58" s="3" t="s">
        <v>1252</v>
      </c>
      <c r="AG58" s="3"/>
      <c r="AH58" s="3" t="s">
        <v>1252</v>
      </c>
      <c r="AI58" s="3" t="s">
        <v>329</v>
      </c>
      <c r="AJ58" s="3" t="s">
        <v>1901</v>
      </c>
      <c r="AK58" s="3" t="s">
        <v>69</v>
      </c>
    </row>
    <row r="59" spans="1:37" x14ac:dyDescent="0.25">
      <c r="A59" s="3" t="s">
        <v>569</v>
      </c>
      <c r="B59" s="3" t="s">
        <v>0</v>
      </c>
      <c r="C59" s="3" t="s">
        <v>568</v>
      </c>
      <c r="D59" s="3" t="s">
        <v>12</v>
      </c>
      <c r="E59" s="3" t="s">
        <v>1245</v>
      </c>
      <c r="F59" s="3" t="s">
        <v>13</v>
      </c>
      <c r="G59" s="3" t="s">
        <v>605</v>
      </c>
      <c r="H59" s="3" t="s">
        <v>392</v>
      </c>
      <c r="I59" s="3" t="s">
        <v>619</v>
      </c>
      <c r="J59" s="3" t="s">
        <v>392</v>
      </c>
      <c r="K59" s="3" t="s">
        <v>620</v>
      </c>
      <c r="L59" s="3" t="s">
        <v>451</v>
      </c>
      <c r="M59" s="3" t="s">
        <v>452</v>
      </c>
      <c r="N59" s="3" t="s">
        <v>843</v>
      </c>
      <c r="O59" s="3" t="s">
        <v>844</v>
      </c>
      <c r="P59" s="3" t="s">
        <v>1903</v>
      </c>
      <c r="Q59" s="3">
        <v>48</v>
      </c>
      <c r="R59" s="3">
        <v>420</v>
      </c>
      <c r="S59" s="3" t="s">
        <v>2282</v>
      </c>
      <c r="T59" s="3" t="s">
        <v>51</v>
      </c>
      <c r="U59" s="3" t="s">
        <v>1250</v>
      </c>
      <c r="V59" s="3" t="s">
        <v>44</v>
      </c>
      <c r="W59" s="3" t="s">
        <v>52</v>
      </c>
      <c r="X59" s="3" t="s">
        <v>839</v>
      </c>
      <c r="Y59" s="3" t="s">
        <v>1318</v>
      </c>
      <c r="Z59" s="3" t="s">
        <v>425</v>
      </c>
      <c r="AA59" s="3" t="s">
        <v>1253</v>
      </c>
      <c r="AB59" s="3"/>
      <c r="AC59" s="3" t="s">
        <v>2052</v>
      </c>
      <c r="AD59" s="3" t="s">
        <v>2283</v>
      </c>
      <c r="AE59" s="3" t="s">
        <v>1255</v>
      </c>
      <c r="AF59" s="3" t="s">
        <v>1252</v>
      </c>
      <c r="AG59" s="3"/>
      <c r="AH59" s="3" t="s">
        <v>1252</v>
      </c>
      <c r="AI59" s="3" t="s">
        <v>673</v>
      </c>
      <c r="AJ59" s="3" t="s">
        <v>1904</v>
      </c>
      <c r="AK59" s="3" t="s">
        <v>69</v>
      </c>
    </row>
    <row r="60" spans="1:37" x14ac:dyDescent="0.25">
      <c r="A60" s="3" t="s">
        <v>569</v>
      </c>
      <c r="B60" s="3" t="s">
        <v>0</v>
      </c>
      <c r="C60" s="3" t="s">
        <v>568</v>
      </c>
      <c r="D60" s="3" t="s">
        <v>4</v>
      </c>
      <c r="E60" s="3" t="s">
        <v>1312</v>
      </c>
      <c r="F60" s="3" t="s">
        <v>5</v>
      </c>
      <c r="G60" s="3" t="s">
        <v>578</v>
      </c>
      <c r="H60" s="3" t="s">
        <v>435</v>
      </c>
      <c r="I60" s="3" t="s">
        <v>602</v>
      </c>
      <c r="J60" s="3"/>
      <c r="K60" s="3"/>
      <c r="L60" s="3" t="s">
        <v>441</v>
      </c>
      <c r="M60" s="3" t="s">
        <v>442</v>
      </c>
      <c r="N60" s="3" t="s">
        <v>922</v>
      </c>
      <c r="O60" s="3" t="s">
        <v>923</v>
      </c>
      <c r="P60" s="3" t="s">
        <v>1468</v>
      </c>
      <c r="Q60" s="3">
        <v>90</v>
      </c>
      <c r="R60" s="3">
        <v>508</v>
      </c>
      <c r="S60" s="3" t="s">
        <v>2286</v>
      </c>
      <c r="T60" s="3" t="s">
        <v>162</v>
      </c>
      <c r="U60" s="3" t="s">
        <v>1250</v>
      </c>
      <c r="V60" s="3" t="s">
        <v>44</v>
      </c>
      <c r="W60" s="3" t="s">
        <v>584</v>
      </c>
      <c r="X60" s="3" t="s">
        <v>868</v>
      </c>
      <c r="Y60" s="3" t="s">
        <v>70</v>
      </c>
      <c r="Z60" s="3" t="s">
        <v>425</v>
      </c>
      <c r="AA60" s="3" t="s">
        <v>1253</v>
      </c>
      <c r="AB60" s="3"/>
      <c r="AC60" s="3" t="s">
        <v>2052</v>
      </c>
      <c r="AD60" s="3" t="s">
        <v>2287</v>
      </c>
      <c r="AE60" s="3" t="s">
        <v>239</v>
      </c>
      <c r="AF60" s="3" t="s">
        <v>1977</v>
      </c>
      <c r="AG60" s="3"/>
      <c r="AH60" s="3" t="s">
        <v>1977</v>
      </c>
      <c r="AI60" s="3" t="s">
        <v>654</v>
      </c>
      <c r="AJ60" s="3" t="s">
        <v>1469</v>
      </c>
      <c r="AK60" s="3" t="s">
        <v>1266</v>
      </c>
    </row>
    <row r="61" spans="1:37" x14ac:dyDescent="0.25">
      <c r="A61" s="3" t="s">
        <v>569</v>
      </c>
      <c r="B61" s="3" t="s">
        <v>0</v>
      </c>
      <c r="C61" s="3" t="s">
        <v>568</v>
      </c>
      <c r="D61" s="3" t="s">
        <v>4</v>
      </c>
      <c r="E61" s="3" t="s">
        <v>1312</v>
      </c>
      <c r="F61" s="3" t="s">
        <v>5</v>
      </c>
      <c r="G61" s="3" t="s">
        <v>578</v>
      </c>
      <c r="H61" s="3" t="s">
        <v>346</v>
      </c>
      <c r="I61" s="3" t="s">
        <v>601</v>
      </c>
      <c r="J61" s="3" t="s">
        <v>347</v>
      </c>
      <c r="K61" s="3" t="s">
        <v>2194</v>
      </c>
      <c r="L61" s="3" t="s">
        <v>212</v>
      </c>
      <c r="M61" s="3" t="s">
        <v>213</v>
      </c>
      <c r="N61" s="3" t="s">
        <v>806</v>
      </c>
      <c r="O61" s="3" t="s">
        <v>807</v>
      </c>
      <c r="P61" s="3" t="s">
        <v>1252</v>
      </c>
      <c r="Q61" s="3">
        <v>91</v>
      </c>
      <c r="R61" s="3">
        <v>328</v>
      </c>
      <c r="S61" s="3" t="s">
        <v>2288</v>
      </c>
      <c r="T61" s="3" t="s">
        <v>51</v>
      </c>
      <c r="U61" s="3" t="s">
        <v>1250</v>
      </c>
      <c r="V61" s="3" t="s">
        <v>44</v>
      </c>
      <c r="W61" s="3" t="s">
        <v>52</v>
      </c>
      <c r="X61" s="3" t="s">
        <v>793</v>
      </c>
      <c r="Y61" s="3" t="s">
        <v>70</v>
      </c>
      <c r="Z61" s="3" t="s">
        <v>336</v>
      </c>
      <c r="AA61" s="3" t="s">
        <v>1253</v>
      </c>
      <c r="AB61" s="3"/>
      <c r="AC61" s="3" t="s">
        <v>2052</v>
      </c>
      <c r="AD61" s="3" t="s">
        <v>2289</v>
      </c>
      <c r="AE61" s="3" t="s">
        <v>1255</v>
      </c>
      <c r="AF61" s="3" t="s">
        <v>1252</v>
      </c>
      <c r="AG61" s="3"/>
      <c r="AH61" s="3" t="s">
        <v>1252</v>
      </c>
      <c r="AI61" s="3" t="s">
        <v>346</v>
      </c>
      <c r="AJ61" s="3" t="s">
        <v>1470</v>
      </c>
      <c r="AK61" s="3" t="s">
        <v>69</v>
      </c>
    </row>
    <row r="62" spans="1:37" x14ac:dyDescent="0.25">
      <c r="A62" s="3" t="s">
        <v>569</v>
      </c>
      <c r="B62" s="3" t="s">
        <v>0</v>
      </c>
      <c r="C62" s="3" t="s">
        <v>568</v>
      </c>
      <c r="D62" s="3" t="s">
        <v>4</v>
      </c>
      <c r="E62" s="3" t="s">
        <v>1312</v>
      </c>
      <c r="F62" s="3" t="s">
        <v>5</v>
      </c>
      <c r="G62" s="3" t="s">
        <v>578</v>
      </c>
      <c r="H62" s="3" t="s">
        <v>346</v>
      </c>
      <c r="I62" s="3" t="s">
        <v>601</v>
      </c>
      <c r="J62" s="3" t="s">
        <v>351</v>
      </c>
      <c r="K62" s="3" t="s">
        <v>2183</v>
      </c>
      <c r="L62" s="3" t="s">
        <v>222</v>
      </c>
      <c r="M62" s="3" t="s">
        <v>223</v>
      </c>
      <c r="N62" s="3" t="s">
        <v>928</v>
      </c>
      <c r="O62" s="3" t="s">
        <v>929</v>
      </c>
      <c r="P62" s="3"/>
      <c r="Q62" s="3">
        <v>31</v>
      </c>
      <c r="R62" s="3">
        <v>171</v>
      </c>
      <c r="S62" s="3" t="s">
        <v>2145</v>
      </c>
      <c r="T62" s="3" t="s">
        <v>51</v>
      </c>
      <c r="U62" s="3" t="s">
        <v>1250</v>
      </c>
      <c r="V62" s="3" t="s">
        <v>44</v>
      </c>
      <c r="W62" s="3" t="s">
        <v>52</v>
      </c>
      <c r="X62" s="3" t="s">
        <v>815</v>
      </c>
      <c r="Y62" s="3" t="s">
        <v>69</v>
      </c>
      <c r="Z62" s="3" t="s">
        <v>336</v>
      </c>
      <c r="AA62" s="3" t="s">
        <v>1253</v>
      </c>
      <c r="AB62" s="3"/>
      <c r="AC62" s="3" t="s">
        <v>2052</v>
      </c>
      <c r="AD62" s="3" t="s">
        <v>2273</v>
      </c>
      <c r="AE62" s="3" t="s">
        <v>1255</v>
      </c>
      <c r="AF62" s="3" t="s">
        <v>1252</v>
      </c>
      <c r="AG62" s="3"/>
      <c r="AH62" s="3" t="s">
        <v>1252</v>
      </c>
      <c r="AI62" s="3" t="s">
        <v>346</v>
      </c>
      <c r="AJ62" s="3" t="s">
        <v>1472</v>
      </c>
      <c r="AK62" s="3" t="s">
        <v>69</v>
      </c>
    </row>
    <row r="63" spans="1:37" x14ac:dyDescent="0.25">
      <c r="A63" s="3" t="s">
        <v>569</v>
      </c>
      <c r="B63" s="3" t="s">
        <v>0</v>
      </c>
      <c r="C63" s="3" t="s">
        <v>568</v>
      </c>
      <c r="D63" s="3" t="s">
        <v>4</v>
      </c>
      <c r="E63" s="3" t="s">
        <v>1312</v>
      </c>
      <c r="F63" s="3" t="s">
        <v>5</v>
      </c>
      <c r="G63" s="3" t="s">
        <v>578</v>
      </c>
      <c r="H63" s="3" t="s">
        <v>346</v>
      </c>
      <c r="I63" s="3" t="s">
        <v>601</v>
      </c>
      <c r="J63" s="3" t="s">
        <v>348</v>
      </c>
      <c r="K63" s="3" t="s">
        <v>2184</v>
      </c>
      <c r="L63" s="3" t="s">
        <v>208</v>
      </c>
      <c r="M63" s="3" t="s">
        <v>209</v>
      </c>
      <c r="N63" s="3" t="s">
        <v>886</v>
      </c>
      <c r="O63" s="3" t="s">
        <v>887</v>
      </c>
      <c r="P63" s="3" t="s">
        <v>1252</v>
      </c>
      <c r="Q63" s="3">
        <v>88</v>
      </c>
      <c r="R63" s="3">
        <v>482</v>
      </c>
      <c r="S63" s="3" t="s">
        <v>2147</v>
      </c>
      <c r="T63" s="3" t="s">
        <v>51</v>
      </c>
      <c r="U63" s="3" t="s">
        <v>1250</v>
      </c>
      <c r="V63" s="3" t="s">
        <v>44</v>
      </c>
      <c r="W63" s="3" t="s">
        <v>52</v>
      </c>
      <c r="X63" s="3" t="s">
        <v>799</v>
      </c>
      <c r="Y63" s="3" t="s">
        <v>69</v>
      </c>
      <c r="Z63" s="3" t="s">
        <v>336</v>
      </c>
      <c r="AA63" s="3" t="s">
        <v>1253</v>
      </c>
      <c r="AB63" s="3"/>
      <c r="AC63" s="3" t="s">
        <v>2052</v>
      </c>
      <c r="AD63" s="3" t="s">
        <v>2291</v>
      </c>
      <c r="AE63" s="3" t="s">
        <v>1255</v>
      </c>
      <c r="AF63" s="3" t="s">
        <v>1252</v>
      </c>
      <c r="AG63" s="3"/>
      <c r="AH63" s="3" t="s">
        <v>1252</v>
      </c>
      <c r="AI63" s="3" t="s">
        <v>346</v>
      </c>
      <c r="AJ63" s="3" t="s">
        <v>1473</v>
      </c>
      <c r="AK63" s="3" t="s">
        <v>69</v>
      </c>
    </row>
    <row r="64" spans="1:37" x14ac:dyDescent="0.25">
      <c r="A64" s="3" t="s">
        <v>569</v>
      </c>
      <c r="B64" s="3" t="s">
        <v>0</v>
      </c>
      <c r="C64" s="3" t="s">
        <v>568</v>
      </c>
      <c r="D64" s="3" t="s">
        <v>4</v>
      </c>
      <c r="E64" s="3" t="s">
        <v>1312</v>
      </c>
      <c r="F64" s="3" t="s">
        <v>6</v>
      </c>
      <c r="G64" s="3" t="s">
        <v>574</v>
      </c>
      <c r="H64" s="3"/>
      <c r="I64" s="3"/>
      <c r="J64" s="3"/>
      <c r="K64" s="3"/>
      <c r="L64" s="3" t="s">
        <v>447</v>
      </c>
      <c r="M64" s="3" t="s">
        <v>448</v>
      </c>
      <c r="N64" s="3" t="s">
        <v>976</v>
      </c>
      <c r="O64" s="3" t="s">
        <v>977</v>
      </c>
      <c r="P64" s="3" t="s">
        <v>1491</v>
      </c>
      <c r="Q64" s="3">
        <v>30</v>
      </c>
      <c r="R64" s="3">
        <v>174</v>
      </c>
      <c r="S64" s="3" t="s">
        <v>2049</v>
      </c>
      <c r="T64" s="3" t="s">
        <v>51</v>
      </c>
      <c r="U64" s="3" t="s">
        <v>1250</v>
      </c>
      <c r="V64" s="3" t="s">
        <v>44</v>
      </c>
      <c r="W64" s="3" t="s">
        <v>52</v>
      </c>
      <c r="X64" s="3"/>
      <c r="Y64" s="3"/>
      <c r="Z64" s="3" t="s">
        <v>425</v>
      </c>
      <c r="AA64" s="3" t="s">
        <v>1253</v>
      </c>
      <c r="AB64" s="3"/>
      <c r="AC64" s="3" t="s">
        <v>2052</v>
      </c>
      <c r="AD64" s="3" t="s">
        <v>2298</v>
      </c>
      <c r="AE64" s="3" t="s">
        <v>239</v>
      </c>
      <c r="AF64" s="3" t="s">
        <v>775</v>
      </c>
      <c r="AG64" s="3"/>
      <c r="AH64" s="3" t="s">
        <v>775</v>
      </c>
      <c r="AI64" s="3" t="s">
        <v>1492</v>
      </c>
      <c r="AJ64" s="3" t="s">
        <v>1252</v>
      </c>
      <c r="AK64" s="3" t="s">
        <v>69</v>
      </c>
    </row>
    <row r="65" spans="1:37" x14ac:dyDescent="0.25">
      <c r="A65" s="3" t="s">
        <v>569</v>
      </c>
      <c r="B65" s="3" t="s">
        <v>0</v>
      </c>
      <c r="C65" s="3" t="s">
        <v>568</v>
      </c>
      <c r="D65" s="3" t="s">
        <v>4</v>
      </c>
      <c r="E65" s="3" t="s">
        <v>1312</v>
      </c>
      <c r="F65" s="3" t="s">
        <v>4</v>
      </c>
      <c r="G65" s="3" t="s">
        <v>575</v>
      </c>
      <c r="H65" s="3" t="s">
        <v>329</v>
      </c>
      <c r="I65" s="3" t="s">
        <v>576</v>
      </c>
      <c r="J65" s="3" t="s">
        <v>337</v>
      </c>
      <c r="K65" s="3" t="s">
        <v>2190</v>
      </c>
      <c r="L65" s="3" t="s">
        <v>204</v>
      </c>
      <c r="M65" s="3" t="s">
        <v>205</v>
      </c>
      <c r="N65" s="3" t="s">
        <v>910</v>
      </c>
      <c r="O65" s="3" t="s">
        <v>911</v>
      </c>
      <c r="P65" s="3" t="s">
        <v>1252</v>
      </c>
      <c r="Q65" s="3">
        <v>22</v>
      </c>
      <c r="R65" s="3">
        <v>111</v>
      </c>
      <c r="S65" s="3" t="s">
        <v>2127</v>
      </c>
      <c r="T65" s="3" t="s">
        <v>51</v>
      </c>
      <c r="U65" s="3" t="s">
        <v>1250</v>
      </c>
      <c r="V65" s="3" t="s">
        <v>44</v>
      </c>
      <c r="W65" s="3" t="s">
        <v>52</v>
      </c>
      <c r="X65" s="3" t="s">
        <v>863</v>
      </c>
      <c r="Y65" s="3" t="s">
        <v>69</v>
      </c>
      <c r="Z65" s="3" t="s">
        <v>336</v>
      </c>
      <c r="AA65" s="3" t="s">
        <v>1253</v>
      </c>
      <c r="AB65" s="3"/>
      <c r="AC65" s="3" t="s">
        <v>2052</v>
      </c>
      <c r="AD65" s="3" t="s">
        <v>2303</v>
      </c>
      <c r="AE65" s="3" t="s">
        <v>1255</v>
      </c>
      <c r="AF65" s="3" t="s">
        <v>1106</v>
      </c>
      <c r="AG65" s="3"/>
      <c r="AH65" s="3" t="s">
        <v>1106</v>
      </c>
      <c r="AI65" s="3" t="s">
        <v>329</v>
      </c>
      <c r="AJ65" s="3" t="s">
        <v>1496</v>
      </c>
      <c r="AK65" s="3" t="s">
        <v>69</v>
      </c>
    </row>
    <row r="66" spans="1:37" x14ac:dyDescent="0.25">
      <c r="A66" s="3" t="s">
        <v>569</v>
      </c>
      <c r="B66" s="3" t="s">
        <v>0</v>
      </c>
      <c r="C66" s="3" t="s">
        <v>568</v>
      </c>
      <c r="D66" s="3" t="s">
        <v>12</v>
      </c>
      <c r="E66" s="3" t="s">
        <v>1245</v>
      </c>
      <c r="F66" s="3" t="s">
        <v>12</v>
      </c>
      <c r="G66" s="3" t="s">
        <v>618</v>
      </c>
      <c r="H66" s="3" t="s">
        <v>627</v>
      </c>
      <c r="I66" s="3" t="s">
        <v>628</v>
      </c>
      <c r="J66" s="3"/>
      <c r="K66" s="3"/>
      <c r="L66" s="3" t="s">
        <v>449</v>
      </c>
      <c r="M66" s="3" t="s">
        <v>450</v>
      </c>
      <c r="N66" s="3" t="s">
        <v>1022</v>
      </c>
      <c r="O66" s="3" t="s">
        <v>1023</v>
      </c>
      <c r="P66" s="3"/>
      <c r="Q66" s="3">
        <v>12</v>
      </c>
      <c r="R66" s="3">
        <v>55</v>
      </c>
      <c r="S66" s="3" t="s">
        <v>2048</v>
      </c>
      <c r="T66" s="3" t="s">
        <v>51</v>
      </c>
      <c r="U66" s="3" t="s">
        <v>1250</v>
      </c>
      <c r="V66" s="3" t="s">
        <v>44</v>
      </c>
      <c r="W66" s="3" t="s">
        <v>52</v>
      </c>
      <c r="X66" s="3"/>
      <c r="Y66" s="3"/>
      <c r="Z66" s="3" t="s">
        <v>425</v>
      </c>
      <c r="AA66" s="3" t="s">
        <v>1253</v>
      </c>
      <c r="AB66" s="3"/>
      <c r="AC66" s="3" t="s">
        <v>2052</v>
      </c>
      <c r="AD66" s="3" t="s">
        <v>2310</v>
      </c>
      <c r="AE66" s="3" t="s">
        <v>1255</v>
      </c>
      <c r="AF66" s="3" t="s">
        <v>1252</v>
      </c>
      <c r="AG66" s="3"/>
      <c r="AH66" s="3" t="s">
        <v>1252</v>
      </c>
      <c r="AI66" s="3" t="s">
        <v>627</v>
      </c>
      <c r="AJ66" s="3" t="s">
        <v>1506</v>
      </c>
      <c r="AK66" s="3" t="s">
        <v>69</v>
      </c>
    </row>
    <row r="67" spans="1:37" x14ac:dyDescent="0.25">
      <c r="A67" s="3" t="s">
        <v>569</v>
      </c>
      <c r="B67" s="3" t="s">
        <v>0</v>
      </c>
      <c r="C67" s="3" t="s">
        <v>568</v>
      </c>
      <c r="D67" s="3" t="s">
        <v>4</v>
      </c>
      <c r="E67" s="3" t="s">
        <v>1312</v>
      </c>
      <c r="F67" s="3" t="s">
        <v>4</v>
      </c>
      <c r="G67" s="3" t="s">
        <v>575</v>
      </c>
      <c r="H67" s="3" t="s">
        <v>329</v>
      </c>
      <c r="I67" s="3" t="s">
        <v>576</v>
      </c>
      <c r="J67" s="3" t="s">
        <v>330</v>
      </c>
      <c r="K67" s="3" t="s">
        <v>577</v>
      </c>
      <c r="L67" s="3" t="s">
        <v>533</v>
      </c>
      <c r="M67" s="3" t="s">
        <v>534</v>
      </c>
      <c r="N67" s="3" t="s">
        <v>2185</v>
      </c>
      <c r="O67" s="3" t="s">
        <v>2186</v>
      </c>
      <c r="P67" s="3" t="s">
        <v>1252</v>
      </c>
      <c r="Q67" s="3">
        <v>54</v>
      </c>
      <c r="R67" s="3">
        <v>258</v>
      </c>
      <c r="S67" s="3" t="s">
        <v>2124</v>
      </c>
      <c r="T67" s="3" t="s">
        <v>51</v>
      </c>
      <c r="U67" s="3" t="s">
        <v>1250</v>
      </c>
      <c r="V67" s="3" t="s">
        <v>44</v>
      </c>
      <c r="W67" s="3" t="s">
        <v>52</v>
      </c>
      <c r="X67" s="3" t="s">
        <v>871</v>
      </c>
      <c r="Y67" s="3" t="s">
        <v>69</v>
      </c>
      <c r="Z67" s="3" t="s">
        <v>336</v>
      </c>
      <c r="AA67" s="3" t="s">
        <v>1253</v>
      </c>
      <c r="AB67" s="3"/>
      <c r="AC67" s="3" t="s">
        <v>2052</v>
      </c>
      <c r="AD67" s="3" t="s">
        <v>2315</v>
      </c>
      <c r="AE67" s="3" t="s">
        <v>1255</v>
      </c>
      <c r="AF67" s="3" t="s">
        <v>1252</v>
      </c>
      <c r="AG67" s="3"/>
      <c r="AH67" s="3" t="s">
        <v>1252</v>
      </c>
      <c r="AI67" s="3" t="s">
        <v>329</v>
      </c>
      <c r="AJ67" s="3" t="s">
        <v>1528</v>
      </c>
      <c r="AK67" s="3" t="s">
        <v>69</v>
      </c>
    </row>
    <row r="68" spans="1:37" x14ac:dyDescent="0.25">
      <c r="A68" s="3" t="s">
        <v>569</v>
      </c>
      <c r="B68" s="3" t="s">
        <v>0</v>
      </c>
      <c r="C68" s="3" t="s">
        <v>568</v>
      </c>
      <c r="D68" s="3" t="s">
        <v>4</v>
      </c>
      <c r="E68" s="3" t="s">
        <v>1312</v>
      </c>
      <c r="F68" s="3" t="s">
        <v>4</v>
      </c>
      <c r="G68" s="3" t="s">
        <v>575</v>
      </c>
      <c r="H68" s="3" t="s">
        <v>329</v>
      </c>
      <c r="I68" s="3" t="s">
        <v>576</v>
      </c>
      <c r="J68" s="3" t="s">
        <v>330</v>
      </c>
      <c r="K68" s="3" t="s">
        <v>577</v>
      </c>
      <c r="L68" s="3" t="s">
        <v>60</v>
      </c>
      <c r="M68" s="3" t="s">
        <v>61</v>
      </c>
      <c r="N68" s="3" t="s">
        <v>823</v>
      </c>
      <c r="O68" s="3" t="s">
        <v>824</v>
      </c>
      <c r="P68" s="3" t="s">
        <v>1252</v>
      </c>
      <c r="Q68" s="3">
        <v>6</v>
      </c>
      <c r="R68" s="3">
        <v>29</v>
      </c>
      <c r="S68" s="3" t="s">
        <v>2125</v>
      </c>
      <c r="T68" s="3" t="s">
        <v>51</v>
      </c>
      <c r="U68" s="3" t="s">
        <v>1250</v>
      </c>
      <c r="V68" s="3" t="s">
        <v>44</v>
      </c>
      <c r="W68" s="3" t="s">
        <v>52</v>
      </c>
      <c r="X68" s="3" t="s">
        <v>787</v>
      </c>
      <c r="Y68" s="3" t="s">
        <v>69</v>
      </c>
      <c r="Z68" s="3" t="s">
        <v>336</v>
      </c>
      <c r="AA68" s="3" t="s">
        <v>1253</v>
      </c>
      <c r="AB68" s="3"/>
      <c r="AC68" s="3" t="s">
        <v>2052</v>
      </c>
      <c r="AD68" s="3" t="s">
        <v>2316</v>
      </c>
      <c r="AE68" s="3" t="s">
        <v>1255</v>
      </c>
      <c r="AF68" s="3" t="s">
        <v>1252</v>
      </c>
      <c r="AG68" s="3"/>
      <c r="AH68" s="3" t="s">
        <v>1252</v>
      </c>
      <c r="AI68" s="3" t="s">
        <v>329</v>
      </c>
      <c r="AJ68" s="3" t="s">
        <v>1529</v>
      </c>
      <c r="AK68" s="3" t="s">
        <v>69</v>
      </c>
    </row>
    <row r="69" spans="1:37" x14ac:dyDescent="0.25">
      <c r="A69" s="3" t="s">
        <v>569</v>
      </c>
      <c r="B69" s="3" t="s">
        <v>0</v>
      </c>
      <c r="C69" s="3" t="s">
        <v>568</v>
      </c>
      <c r="D69" s="3" t="s">
        <v>4</v>
      </c>
      <c r="E69" s="3" t="s">
        <v>1312</v>
      </c>
      <c r="F69" s="3" t="s">
        <v>5</v>
      </c>
      <c r="G69" s="3" t="s">
        <v>578</v>
      </c>
      <c r="H69" s="3" t="s">
        <v>346</v>
      </c>
      <c r="I69" s="3" t="s">
        <v>601</v>
      </c>
      <c r="J69" s="3" t="s">
        <v>348</v>
      </c>
      <c r="K69" s="3" t="s">
        <v>2184</v>
      </c>
      <c r="L69" s="3" t="s">
        <v>214</v>
      </c>
      <c r="M69" s="3" t="s">
        <v>215</v>
      </c>
      <c r="N69" s="3" t="s">
        <v>926</v>
      </c>
      <c r="O69" s="3" t="s">
        <v>927</v>
      </c>
      <c r="P69" s="3"/>
      <c r="Q69" s="3">
        <v>44</v>
      </c>
      <c r="R69" s="3">
        <v>183</v>
      </c>
      <c r="S69" s="3" t="s">
        <v>2320</v>
      </c>
      <c r="T69" s="3" t="s">
        <v>51</v>
      </c>
      <c r="U69" s="3" t="s">
        <v>1250</v>
      </c>
      <c r="V69" s="3" t="s">
        <v>44</v>
      </c>
      <c r="W69" s="3" t="s">
        <v>52</v>
      </c>
      <c r="X69" s="3"/>
      <c r="Y69" s="3" t="s">
        <v>69</v>
      </c>
      <c r="Z69" s="3" t="s">
        <v>336</v>
      </c>
      <c r="AA69" s="3" t="s">
        <v>1253</v>
      </c>
      <c r="AB69" s="3"/>
      <c r="AC69" s="3" t="s">
        <v>2052</v>
      </c>
      <c r="AD69" s="3" t="s">
        <v>2291</v>
      </c>
      <c r="AE69" s="3" t="s">
        <v>1255</v>
      </c>
      <c r="AF69" s="3" t="s">
        <v>1252</v>
      </c>
      <c r="AG69" s="3"/>
      <c r="AH69" s="3" t="s">
        <v>1252</v>
      </c>
      <c r="AI69" s="3" t="s">
        <v>346</v>
      </c>
      <c r="AJ69" s="3" t="s">
        <v>1533</v>
      </c>
      <c r="AK69" s="3" t="s">
        <v>69</v>
      </c>
    </row>
    <row r="70" spans="1:37" x14ac:dyDescent="0.25">
      <c r="A70" s="3" t="s">
        <v>569</v>
      </c>
      <c r="B70" s="3" t="s">
        <v>0</v>
      </c>
      <c r="C70" s="3" t="s">
        <v>568</v>
      </c>
      <c r="D70" s="3" t="s">
        <v>4</v>
      </c>
      <c r="E70" s="3" t="s">
        <v>1312</v>
      </c>
      <c r="F70" s="3" t="s">
        <v>5</v>
      </c>
      <c r="G70" s="3" t="s">
        <v>578</v>
      </c>
      <c r="H70" s="3" t="s">
        <v>346</v>
      </c>
      <c r="I70" s="3" t="s">
        <v>601</v>
      </c>
      <c r="J70" s="3" t="s">
        <v>351</v>
      </c>
      <c r="K70" s="3" t="s">
        <v>2183</v>
      </c>
      <c r="L70" s="3" t="s">
        <v>226</v>
      </c>
      <c r="M70" s="3" t="s">
        <v>227</v>
      </c>
      <c r="N70" s="3" t="s">
        <v>866</v>
      </c>
      <c r="O70" s="3" t="s">
        <v>867</v>
      </c>
      <c r="P70" s="3" t="s">
        <v>1553</v>
      </c>
      <c r="Q70" s="3">
        <v>70</v>
      </c>
      <c r="R70" s="3">
        <v>278</v>
      </c>
      <c r="S70" s="3" t="s">
        <v>2146</v>
      </c>
      <c r="T70" s="3" t="s">
        <v>51</v>
      </c>
      <c r="U70" s="3" t="s">
        <v>1250</v>
      </c>
      <c r="V70" s="3" t="s">
        <v>44</v>
      </c>
      <c r="W70" s="3" t="s">
        <v>52</v>
      </c>
      <c r="X70" s="3" t="s">
        <v>868</v>
      </c>
      <c r="Y70" s="3" t="s">
        <v>69</v>
      </c>
      <c r="Z70" s="3" t="s">
        <v>336</v>
      </c>
      <c r="AA70" s="3" t="s">
        <v>1253</v>
      </c>
      <c r="AB70" s="3"/>
      <c r="AC70" s="3" t="s">
        <v>2052</v>
      </c>
      <c r="AD70" s="3" t="s">
        <v>2291</v>
      </c>
      <c r="AE70" s="3" t="s">
        <v>1255</v>
      </c>
      <c r="AF70" s="3" t="s">
        <v>1289</v>
      </c>
      <c r="AG70" s="3"/>
      <c r="AH70" s="3" t="s">
        <v>1289</v>
      </c>
      <c r="AI70" s="3" t="s">
        <v>346</v>
      </c>
      <c r="AJ70" s="3" t="s">
        <v>1554</v>
      </c>
      <c r="AK70" s="3" t="s">
        <v>69</v>
      </c>
    </row>
    <row r="71" spans="1:37" x14ac:dyDescent="0.25">
      <c r="A71" s="3" t="s">
        <v>569</v>
      </c>
      <c r="B71" s="3" t="s">
        <v>0</v>
      </c>
      <c r="C71" s="3" t="s">
        <v>568</v>
      </c>
      <c r="D71" s="3" t="s">
        <v>4</v>
      </c>
      <c r="E71" s="3" t="s">
        <v>1312</v>
      </c>
      <c r="F71" s="3" t="s">
        <v>5</v>
      </c>
      <c r="G71" s="3" t="s">
        <v>578</v>
      </c>
      <c r="H71" s="3" t="s">
        <v>415</v>
      </c>
      <c r="I71" s="3" t="s">
        <v>581</v>
      </c>
      <c r="J71" s="3" t="s">
        <v>415</v>
      </c>
      <c r="K71" s="3" t="s">
        <v>407</v>
      </c>
      <c r="L71" s="3" t="s">
        <v>443</v>
      </c>
      <c r="M71" s="3" t="s">
        <v>444</v>
      </c>
      <c r="N71" s="3" t="s">
        <v>819</v>
      </c>
      <c r="O71" s="3" t="s">
        <v>820</v>
      </c>
      <c r="P71" s="3" t="s">
        <v>1564</v>
      </c>
      <c r="Q71" s="3">
        <v>1344</v>
      </c>
      <c r="R71" s="3">
        <v>6811</v>
      </c>
      <c r="S71" s="3" t="s">
        <v>2323</v>
      </c>
      <c r="T71" s="3" t="s">
        <v>162</v>
      </c>
      <c r="U71" s="3" t="s">
        <v>1250</v>
      </c>
      <c r="V71" s="3" t="s">
        <v>44</v>
      </c>
      <c r="W71" s="3" t="s">
        <v>52</v>
      </c>
      <c r="X71" s="3" t="s">
        <v>815</v>
      </c>
      <c r="Y71" s="3" t="s">
        <v>1302</v>
      </c>
      <c r="Z71" s="3" t="s">
        <v>425</v>
      </c>
      <c r="AA71" s="3" t="s">
        <v>437</v>
      </c>
      <c r="AB71" s="3"/>
      <c r="AC71" s="3" t="s">
        <v>2052</v>
      </c>
      <c r="AD71" s="3" t="s">
        <v>2324</v>
      </c>
      <c r="AE71" s="3" t="s">
        <v>1255</v>
      </c>
      <c r="AF71" s="3" t="s">
        <v>2325</v>
      </c>
      <c r="AG71" s="3"/>
      <c r="AH71" s="3" t="s">
        <v>2325</v>
      </c>
      <c r="AI71" s="3" t="s">
        <v>1451</v>
      </c>
      <c r="AJ71" s="3" t="s">
        <v>1565</v>
      </c>
      <c r="AK71" s="3" t="s">
        <v>69</v>
      </c>
    </row>
    <row r="72" spans="1:37" x14ac:dyDescent="0.25">
      <c r="A72" s="3" t="s">
        <v>569</v>
      </c>
      <c r="B72" s="3" t="s">
        <v>0</v>
      </c>
      <c r="C72" s="3" t="s">
        <v>568</v>
      </c>
      <c r="D72" s="3" t="s">
        <v>4</v>
      </c>
      <c r="E72" s="3" t="s">
        <v>1312</v>
      </c>
      <c r="F72" s="3" t="s">
        <v>4</v>
      </c>
      <c r="G72" s="3" t="s">
        <v>575</v>
      </c>
      <c r="H72" s="3" t="s">
        <v>329</v>
      </c>
      <c r="I72" s="3" t="s">
        <v>576</v>
      </c>
      <c r="J72" s="3" t="s">
        <v>345</v>
      </c>
      <c r="K72" s="3" t="s">
        <v>2182</v>
      </c>
      <c r="L72" s="3" t="s">
        <v>206</v>
      </c>
      <c r="M72" s="3" t="s">
        <v>207</v>
      </c>
      <c r="N72" s="3" t="s">
        <v>869</v>
      </c>
      <c r="O72" s="3" t="s">
        <v>870</v>
      </c>
      <c r="P72" s="3" t="s">
        <v>1252</v>
      </c>
      <c r="Q72" s="3">
        <v>7</v>
      </c>
      <c r="R72" s="3">
        <v>37</v>
      </c>
      <c r="S72" s="3" t="s">
        <v>1572</v>
      </c>
      <c r="T72" s="3" t="s">
        <v>51</v>
      </c>
      <c r="U72" s="3" t="s">
        <v>1250</v>
      </c>
      <c r="V72" s="3" t="s">
        <v>44</v>
      </c>
      <c r="W72" s="3" t="s">
        <v>52</v>
      </c>
      <c r="X72" s="3" t="s">
        <v>871</v>
      </c>
      <c r="Y72" s="3" t="s">
        <v>69</v>
      </c>
      <c r="Z72" s="3" t="s">
        <v>336</v>
      </c>
      <c r="AA72" s="3" t="s">
        <v>1253</v>
      </c>
      <c r="AB72" s="3"/>
      <c r="AC72" s="3" t="s">
        <v>2052</v>
      </c>
      <c r="AD72" s="3" t="s">
        <v>2326</v>
      </c>
      <c r="AE72" s="3" t="s">
        <v>1255</v>
      </c>
      <c r="AF72" s="3" t="s">
        <v>1252</v>
      </c>
      <c r="AG72" s="3"/>
      <c r="AH72" s="3" t="s">
        <v>1252</v>
      </c>
      <c r="AI72" s="3" t="s">
        <v>329</v>
      </c>
      <c r="AJ72" s="3" t="s">
        <v>1571</v>
      </c>
      <c r="AK72" s="3" t="s">
        <v>69</v>
      </c>
    </row>
    <row r="73" spans="1:37" x14ac:dyDescent="0.25">
      <c r="A73" s="3" t="s">
        <v>569</v>
      </c>
      <c r="B73" s="3" t="s">
        <v>0</v>
      </c>
      <c r="C73" s="3" t="s">
        <v>568</v>
      </c>
      <c r="D73" s="3" t="s">
        <v>4</v>
      </c>
      <c r="E73" s="3" t="s">
        <v>1312</v>
      </c>
      <c r="F73" s="3" t="s">
        <v>5</v>
      </c>
      <c r="G73" s="3" t="s">
        <v>578</v>
      </c>
      <c r="H73" s="3" t="s">
        <v>352</v>
      </c>
      <c r="I73" s="3" t="s">
        <v>579</v>
      </c>
      <c r="J73" s="3" t="s">
        <v>352</v>
      </c>
      <c r="K73" s="3" t="s">
        <v>580</v>
      </c>
      <c r="L73" s="3" t="s">
        <v>545</v>
      </c>
      <c r="M73" s="3" t="s">
        <v>546</v>
      </c>
      <c r="N73" s="3" t="s">
        <v>890</v>
      </c>
      <c r="O73" s="3" t="s">
        <v>891</v>
      </c>
      <c r="P73" s="3"/>
      <c r="Q73" s="3">
        <v>222</v>
      </c>
      <c r="R73" s="3">
        <v>1208</v>
      </c>
      <c r="S73" s="3" t="s">
        <v>2328</v>
      </c>
      <c r="T73" s="3" t="s">
        <v>51</v>
      </c>
      <c r="U73" s="3" t="s">
        <v>1250</v>
      </c>
      <c r="V73" s="3" t="s">
        <v>44</v>
      </c>
      <c r="W73" s="3" t="s">
        <v>52</v>
      </c>
      <c r="X73" s="3" t="s">
        <v>892</v>
      </c>
      <c r="Y73" s="3" t="s">
        <v>1266</v>
      </c>
      <c r="Z73" s="3" t="s">
        <v>425</v>
      </c>
      <c r="AA73" s="3" t="s">
        <v>1253</v>
      </c>
      <c r="AB73" s="3"/>
      <c r="AC73" s="3" t="s">
        <v>2052</v>
      </c>
      <c r="AD73" s="3" t="s">
        <v>2329</v>
      </c>
      <c r="AE73" s="3" t="s">
        <v>1255</v>
      </c>
      <c r="AF73" s="3" t="s">
        <v>1530</v>
      </c>
      <c r="AG73" s="3"/>
      <c r="AH73" s="3" t="s">
        <v>1530</v>
      </c>
      <c r="AI73" s="3" t="s">
        <v>329</v>
      </c>
      <c r="AJ73" s="3" t="s">
        <v>1718</v>
      </c>
      <c r="AK73" s="3" t="s">
        <v>70</v>
      </c>
    </row>
    <row r="74" spans="1:37" x14ac:dyDescent="0.25">
      <c r="A74" s="3" t="s">
        <v>569</v>
      </c>
      <c r="B74" s="3" t="s">
        <v>0</v>
      </c>
      <c r="C74" s="3" t="s">
        <v>568</v>
      </c>
      <c r="D74" s="3" t="s">
        <v>4</v>
      </c>
      <c r="E74" s="3" t="s">
        <v>1312</v>
      </c>
      <c r="F74" s="3" t="s">
        <v>5</v>
      </c>
      <c r="G74" s="3" t="s">
        <v>578</v>
      </c>
      <c r="H74" s="3" t="s">
        <v>631</v>
      </c>
      <c r="I74" s="3" t="s">
        <v>632</v>
      </c>
      <c r="J74" s="3" t="s">
        <v>353</v>
      </c>
      <c r="K74" s="3" t="s">
        <v>633</v>
      </c>
      <c r="L74" s="3" t="s">
        <v>224</v>
      </c>
      <c r="M74" s="3" t="s">
        <v>225</v>
      </c>
      <c r="N74" s="3" t="s">
        <v>902</v>
      </c>
      <c r="O74" s="3" t="s">
        <v>903</v>
      </c>
      <c r="P74" s="3"/>
      <c r="Q74" s="3">
        <v>18</v>
      </c>
      <c r="R74" s="3">
        <v>82</v>
      </c>
      <c r="S74" s="3" t="s">
        <v>1930</v>
      </c>
      <c r="T74" s="3" t="s">
        <v>51</v>
      </c>
      <c r="U74" s="3" t="s">
        <v>1250</v>
      </c>
      <c r="V74" s="3" t="s">
        <v>44</v>
      </c>
      <c r="W74" s="3" t="s">
        <v>78</v>
      </c>
      <c r="X74" s="3"/>
      <c r="Y74" s="3" t="s">
        <v>69</v>
      </c>
      <c r="Z74" s="3" t="s">
        <v>336</v>
      </c>
      <c r="AA74" s="3" t="s">
        <v>1253</v>
      </c>
      <c r="AB74" s="3"/>
      <c r="AC74" s="3" t="s">
        <v>2052</v>
      </c>
      <c r="AD74" s="3" t="s">
        <v>2351</v>
      </c>
      <c r="AE74" s="3" t="s">
        <v>1255</v>
      </c>
      <c r="AF74" s="3" t="s">
        <v>1252</v>
      </c>
      <c r="AG74" s="3"/>
      <c r="AH74" s="3" t="s">
        <v>1252</v>
      </c>
      <c r="AI74" s="3" t="s">
        <v>329</v>
      </c>
      <c r="AJ74" s="3" t="s">
        <v>1931</v>
      </c>
      <c r="AK74" s="3" t="s">
        <v>70</v>
      </c>
    </row>
    <row r="75" spans="1:37" x14ac:dyDescent="0.25">
      <c r="A75" s="3" t="s">
        <v>569</v>
      </c>
      <c r="B75" s="3" t="s">
        <v>0</v>
      </c>
      <c r="C75" s="3" t="s">
        <v>568</v>
      </c>
      <c r="D75" s="3" t="s">
        <v>4</v>
      </c>
      <c r="E75" s="3" t="s">
        <v>1312</v>
      </c>
      <c r="F75" s="3" t="s">
        <v>4</v>
      </c>
      <c r="G75" s="3" t="s">
        <v>575</v>
      </c>
      <c r="H75" s="3" t="s">
        <v>431</v>
      </c>
      <c r="I75" s="3" t="s">
        <v>828</v>
      </c>
      <c r="J75" s="3" t="s">
        <v>432</v>
      </c>
      <c r="K75" s="3" t="s">
        <v>829</v>
      </c>
      <c r="L75" s="3" t="s">
        <v>429</v>
      </c>
      <c r="M75" s="3" t="s">
        <v>430</v>
      </c>
      <c r="N75" s="3" t="s">
        <v>830</v>
      </c>
      <c r="O75" s="3" t="s">
        <v>831</v>
      </c>
      <c r="P75" s="3"/>
      <c r="Q75" s="3">
        <v>43</v>
      </c>
      <c r="R75" s="3">
        <v>207</v>
      </c>
      <c r="S75" s="3" t="s">
        <v>2360</v>
      </c>
      <c r="T75" s="3" t="s">
        <v>51</v>
      </c>
      <c r="U75" s="3" t="s">
        <v>1250</v>
      </c>
      <c r="V75" s="3" t="s">
        <v>44</v>
      </c>
      <c r="W75" s="3" t="s">
        <v>52</v>
      </c>
      <c r="X75" s="3" t="s">
        <v>810</v>
      </c>
      <c r="Y75" s="3"/>
      <c r="Z75" s="3" t="s">
        <v>425</v>
      </c>
      <c r="AA75" s="3" t="s">
        <v>1253</v>
      </c>
      <c r="AB75" s="3"/>
      <c r="AC75" s="3" t="s">
        <v>2052</v>
      </c>
      <c r="AD75" s="3" t="s">
        <v>2361</v>
      </c>
      <c r="AE75" s="3" t="s">
        <v>1255</v>
      </c>
      <c r="AF75" s="3" t="s">
        <v>1252</v>
      </c>
      <c r="AG75" s="3"/>
      <c r="AH75" s="3" t="s">
        <v>1252</v>
      </c>
      <c r="AI75" s="3" t="s">
        <v>329</v>
      </c>
      <c r="AJ75" s="3" t="s">
        <v>1446</v>
      </c>
      <c r="AK75" s="3" t="s">
        <v>1318</v>
      </c>
    </row>
    <row r="76" spans="1:37" x14ac:dyDescent="0.25">
      <c r="A76" s="3" t="s">
        <v>569</v>
      </c>
      <c r="B76" s="3" t="s">
        <v>0</v>
      </c>
      <c r="C76" s="3" t="s">
        <v>568</v>
      </c>
      <c r="D76" s="3" t="s">
        <v>4</v>
      </c>
      <c r="E76" s="3" t="s">
        <v>1312</v>
      </c>
      <c r="F76" s="3" t="s">
        <v>6</v>
      </c>
      <c r="G76" s="3" t="s">
        <v>574</v>
      </c>
      <c r="H76" s="3" t="s">
        <v>2195</v>
      </c>
      <c r="I76" s="3" t="s">
        <v>2196</v>
      </c>
      <c r="J76" s="3"/>
      <c r="K76" s="3"/>
      <c r="L76" s="3" t="s">
        <v>445</v>
      </c>
      <c r="M76" s="3" t="s">
        <v>446</v>
      </c>
      <c r="N76" s="3" t="s">
        <v>974</v>
      </c>
      <c r="O76" s="3" t="s">
        <v>975</v>
      </c>
      <c r="P76" s="3" t="s">
        <v>1453</v>
      </c>
      <c r="Q76" s="3">
        <v>60</v>
      </c>
      <c r="R76" s="3">
        <v>275</v>
      </c>
      <c r="S76" s="3" t="s">
        <v>2048</v>
      </c>
      <c r="T76" s="3" t="s">
        <v>51</v>
      </c>
      <c r="U76" s="3" t="s">
        <v>1250</v>
      </c>
      <c r="V76" s="3" t="s">
        <v>44</v>
      </c>
      <c r="W76" s="3" t="s">
        <v>78</v>
      </c>
      <c r="X76" s="3"/>
      <c r="Y76" s="3" t="s">
        <v>69</v>
      </c>
      <c r="Z76" s="3" t="s">
        <v>425</v>
      </c>
      <c r="AA76" s="3" t="s">
        <v>1253</v>
      </c>
      <c r="AB76" s="3"/>
      <c r="AC76" s="3" t="s">
        <v>2052</v>
      </c>
      <c r="AD76" s="3" t="s">
        <v>2364</v>
      </c>
      <c r="AE76" s="3" t="s">
        <v>239</v>
      </c>
      <c r="AF76" s="3" t="s">
        <v>1102</v>
      </c>
      <c r="AG76" s="3"/>
      <c r="AH76" s="3" t="s">
        <v>1102</v>
      </c>
      <c r="AI76" s="3" t="s">
        <v>658</v>
      </c>
      <c r="AJ76" s="3" t="s">
        <v>1454</v>
      </c>
      <c r="AK76" s="3" t="s">
        <v>69</v>
      </c>
    </row>
    <row r="77" spans="1:37" x14ac:dyDescent="0.25">
      <c r="A77" s="3" t="s">
        <v>569</v>
      </c>
      <c r="B77" s="3" t="s">
        <v>0</v>
      </c>
      <c r="C77" s="3" t="s">
        <v>568</v>
      </c>
      <c r="D77" s="3" t="s">
        <v>12</v>
      </c>
      <c r="E77" s="3" t="s">
        <v>1245</v>
      </c>
      <c r="F77" s="3" t="s">
        <v>13</v>
      </c>
      <c r="G77" s="3" t="s">
        <v>605</v>
      </c>
      <c r="H77" s="3" t="s">
        <v>388</v>
      </c>
      <c r="I77" s="3" t="s">
        <v>665</v>
      </c>
      <c r="J77" s="3" t="s">
        <v>388</v>
      </c>
      <c r="K77" s="3" t="s">
        <v>409</v>
      </c>
      <c r="L77" s="3" t="s">
        <v>152</v>
      </c>
      <c r="M77" s="3" t="s">
        <v>153</v>
      </c>
      <c r="N77" s="3" t="s">
        <v>988</v>
      </c>
      <c r="O77" s="3" t="s">
        <v>989</v>
      </c>
      <c r="P77" s="3" t="s">
        <v>1252</v>
      </c>
      <c r="Q77" s="3">
        <v>77</v>
      </c>
      <c r="R77" s="3">
        <v>393</v>
      </c>
      <c r="S77" s="3" t="s">
        <v>2054</v>
      </c>
      <c r="T77" s="3" t="s">
        <v>51</v>
      </c>
      <c r="U77" s="3" t="s">
        <v>1250</v>
      </c>
      <c r="V77" s="3" t="s">
        <v>44</v>
      </c>
      <c r="W77" s="3" t="s">
        <v>78</v>
      </c>
      <c r="X77" s="3" t="s">
        <v>818</v>
      </c>
      <c r="Y77" s="3" t="s">
        <v>70</v>
      </c>
      <c r="Z77" s="3" t="s">
        <v>331</v>
      </c>
      <c r="AA77" s="3" t="s">
        <v>1253</v>
      </c>
      <c r="AB77" s="3"/>
      <c r="AC77" s="3" t="s">
        <v>2045</v>
      </c>
      <c r="AD77" s="3" t="s">
        <v>2211</v>
      </c>
      <c r="AE77" s="3" t="s">
        <v>1255</v>
      </c>
      <c r="AF77" s="3" t="s">
        <v>1098</v>
      </c>
      <c r="AG77" s="3"/>
      <c r="AH77" s="3" t="s">
        <v>1098</v>
      </c>
      <c r="AI77" s="3" t="s">
        <v>673</v>
      </c>
      <c r="AJ77" s="3" t="s">
        <v>1256</v>
      </c>
      <c r="AK77" s="3" t="s">
        <v>70</v>
      </c>
    </row>
    <row r="78" spans="1:37" x14ac:dyDescent="0.25">
      <c r="A78" s="3" t="s">
        <v>569</v>
      </c>
      <c r="B78" s="3" t="s">
        <v>0</v>
      </c>
      <c r="C78" s="3" t="s">
        <v>568</v>
      </c>
      <c r="D78" s="3" t="s">
        <v>7</v>
      </c>
      <c r="E78" s="3" t="s">
        <v>1259</v>
      </c>
      <c r="F78" s="3" t="s">
        <v>7</v>
      </c>
      <c r="G78" s="3" t="s">
        <v>596</v>
      </c>
      <c r="H78" s="3" t="s">
        <v>355</v>
      </c>
      <c r="I78" s="3" t="s">
        <v>622</v>
      </c>
      <c r="J78" s="3"/>
      <c r="K78" s="3"/>
      <c r="L78" s="3" t="s">
        <v>96</v>
      </c>
      <c r="M78" s="3" t="s">
        <v>97</v>
      </c>
      <c r="N78" s="3" t="s">
        <v>981</v>
      </c>
      <c r="O78" s="3" t="s">
        <v>982</v>
      </c>
      <c r="P78" s="3" t="s">
        <v>1252</v>
      </c>
      <c r="Q78" s="3">
        <v>12</v>
      </c>
      <c r="R78" s="3">
        <v>52</v>
      </c>
      <c r="S78" s="3" t="s">
        <v>1694</v>
      </c>
      <c r="T78" s="3" t="s">
        <v>51</v>
      </c>
      <c r="U78" s="3" t="s">
        <v>1250</v>
      </c>
      <c r="V78" s="3" t="s">
        <v>44</v>
      </c>
      <c r="W78" s="3" t="s">
        <v>52</v>
      </c>
      <c r="X78" s="3" t="s">
        <v>802</v>
      </c>
      <c r="Y78" s="3" t="s">
        <v>69</v>
      </c>
      <c r="Z78" s="3" t="s">
        <v>331</v>
      </c>
      <c r="AA78" s="3" t="s">
        <v>1253</v>
      </c>
      <c r="AB78" s="3"/>
      <c r="AC78" s="3" t="s">
        <v>2045</v>
      </c>
      <c r="AD78" s="3" t="s">
        <v>2213</v>
      </c>
      <c r="AE78" s="3" t="s">
        <v>1255</v>
      </c>
      <c r="AF78" s="3" t="s">
        <v>1252</v>
      </c>
      <c r="AG78" s="3"/>
      <c r="AH78" s="3" t="s">
        <v>1252</v>
      </c>
      <c r="AI78" s="3" t="s">
        <v>355</v>
      </c>
      <c r="AJ78" s="3" t="s">
        <v>1272</v>
      </c>
      <c r="AK78" s="3" t="s">
        <v>69</v>
      </c>
    </row>
    <row r="79" spans="1:37" x14ac:dyDescent="0.25">
      <c r="A79" s="3" t="s">
        <v>569</v>
      </c>
      <c r="B79" s="3" t="s">
        <v>0</v>
      </c>
      <c r="C79" s="3" t="s">
        <v>568</v>
      </c>
      <c r="D79" s="3" t="s">
        <v>12</v>
      </c>
      <c r="E79" s="3" t="s">
        <v>1245</v>
      </c>
      <c r="F79" s="3" t="s">
        <v>13</v>
      </c>
      <c r="G79" s="3" t="s">
        <v>605</v>
      </c>
      <c r="H79" s="3" t="s">
        <v>388</v>
      </c>
      <c r="I79" s="3" t="s">
        <v>665</v>
      </c>
      <c r="J79" s="3" t="s">
        <v>389</v>
      </c>
      <c r="K79" s="3" t="s">
        <v>670</v>
      </c>
      <c r="L79" s="3" t="s">
        <v>128</v>
      </c>
      <c r="M79" s="3" t="s">
        <v>129</v>
      </c>
      <c r="N79" s="3" t="s">
        <v>1006</v>
      </c>
      <c r="O79" s="3" t="s">
        <v>1007</v>
      </c>
      <c r="P79" s="3" t="s">
        <v>1252</v>
      </c>
      <c r="Q79" s="3">
        <v>36</v>
      </c>
      <c r="R79" s="3">
        <v>220</v>
      </c>
      <c r="S79" s="3" t="s">
        <v>2055</v>
      </c>
      <c r="T79" s="3" t="s">
        <v>51</v>
      </c>
      <c r="U79" s="3" t="s">
        <v>1250</v>
      </c>
      <c r="V79" s="3" t="s">
        <v>44</v>
      </c>
      <c r="W79" s="3" t="s">
        <v>78</v>
      </c>
      <c r="X79" s="3" t="s">
        <v>818</v>
      </c>
      <c r="Y79" s="3" t="s">
        <v>70</v>
      </c>
      <c r="Z79" s="3" t="s">
        <v>331</v>
      </c>
      <c r="AA79" s="3" t="s">
        <v>1253</v>
      </c>
      <c r="AB79" s="3"/>
      <c r="AC79" s="3" t="s">
        <v>2045</v>
      </c>
      <c r="AD79" s="3" t="s">
        <v>2215</v>
      </c>
      <c r="AE79" s="3" t="s">
        <v>1255</v>
      </c>
      <c r="AF79" s="3" t="s">
        <v>2056</v>
      </c>
      <c r="AG79" s="3"/>
      <c r="AH79" s="3" t="s">
        <v>2056</v>
      </c>
      <c r="AI79" s="3" t="s">
        <v>673</v>
      </c>
      <c r="AJ79" s="3" t="s">
        <v>1290</v>
      </c>
      <c r="AK79" s="3" t="s">
        <v>70</v>
      </c>
    </row>
    <row r="80" spans="1:37" x14ac:dyDescent="0.25">
      <c r="A80" s="3" t="s">
        <v>569</v>
      </c>
      <c r="B80" s="3" t="s">
        <v>0</v>
      </c>
      <c r="C80" s="3" t="s">
        <v>568</v>
      </c>
      <c r="D80" s="3" t="s">
        <v>4</v>
      </c>
      <c r="E80" s="3" t="s">
        <v>1312</v>
      </c>
      <c r="F80" s="3" t="s">
        <v>4</v>
      </c>
      <c r="G80" s="3" t="s">
        <v>575</v>
      </c>
      <c r="H80" s="3" t="s">
        <v>329</v>
      </c>
      <c r="I80" s="3" t="s">
        <v>576</v>
      </c>
      <c r="J80" s="3" t="s">
        <v>341</v>
      </c>
      <c r="K80" s="3" t="s">
        <v>2210</v>
      </c>
      <c r="L80" s="3" t="s">
        <v>104</v>
      </c>
      <c r="M80" s="3" t="s">
        <v>105</v>
      </c>
      <c r="N80" s="3" t="s">
        <v>957</v>
      </c>
      <c r="O80" s="3" t="s">
        <v>958</v>
      </c>
      <c r="P80" s="3" t="s">
        <v>1252</v>
      </c>
      <c r="Q80" s="3">
        <v>50</v>
      </c>
      <c r="R80" s="3">
        <v>236</v>
      </c>
      <c r="S80" s="3" t="s">
        <v>2223</v>
      </c>
      <c r="T80" s="3" t="s">
        <v>51</v>
      </c>
      <c r="U80" s="3" t="s">
        <v>1250</v>
      </c>
      <c r="V80" s="3" t="s">
        <v>44</v>
      </c>
      <c r="W80" s="3" t="s">
        <v>52</v>
      </c>
      <c r="X80" s="3" t="s">
        <v>815</v>
      </c>
      <c r="Y80" s="3" t="s">
        <v>70</v>
      </c>
      <c r="Z80" s="3" t="s">
        <v>331</v>
      </c>
      <c r="AA80" s="3" t="s">
        <v>1253</v>
      </c>
      <c r="AB80" s="3"/>
      <c r="AC80" s="3" t="s">
        <v>2045</v>
      </c>
      <c r="AD80" s="3" t="s">
        <v>2224</v>
      </c>
      <c r="AE80" s="3" t="s">
        <v>1255</v>
      </c>
      <c r="AF80" s="3" t="s">
        <v>1099</v>
      </c>
      <c r="AG80" s="3"/>
      <c r="AH80" s="3" t="s">
        <v>1099</v>
      </c>
      <c r="AI80" s="3" t="s">
        <v>329</v>
      </c>
      <c r="AJ80" s="3" t="s">
        <v>1346</v>
      </c>
      <c r="AK80" s="3" t="s">
        <v>69</v>
      </c>
    </row>
    <row r="81" spans="1:37" x14ac:dyDescent="0.25">
      <c r="A81" s="3" t="s">
        <v>569</v>
      </c>
      <c r="B81" s="3" t="s">
        <v>0</v>
      </c>
      <c r="C81" s="3" t="s">
        <v>568</v>
      </c>
      <c r="D81" s="3" t="s">
        <v>4</v>
      </c>
      <c r="E81" s="3" t="s">
        <v>1312</v>
      </c>
      <c r="F81" s="3" t="s">
        <v>5</v>
      </c>
      <c r="G81" s="3" t="s">
        <v>578</v>
      </c>
      <c r="H81" s="3" t="s">
        <v>651</v>
      </c>
      <c r="I81" s="3" t="s">
        <v>650</v>
      </c>
      <c r="J81" s="3"/>
      <c r="K81" s="3"/>
      <c r="L81" s="3" t="s">
        <v>535</v>
      </c>
      <c r="M81" s="3" t="s">
        <v>536</v>
      </c>
      <c r="N81" s="3" t="s">
        <v>961</v>
      </c>
      <c r="O81" s="3" t="s">
        <v>962</v>
      </c>
      <c r="P81" s="3" t="s">
        <v>1369</v>
      </c>
      <c r="Q81" s="3">
        <v>136</v>
      </c>
      <c r="R81" s="3">
        <v>1116</v>
      </c>
      <c r="S81" s="3" t="s">
        <v>2228</v>
      </c>
      <c r="T81" s="3" t="s">
        <v>162</v>
      </c>
      <c r="U81" s="3" t="s">
        <v>1250</v>
      </c>
      <c r="V81" s="3" t="s">
        <v>44</v>
      </c>
      <c r="W81" s="3" t="s">
        <v>78</v>
      </c>
      <c r="X81" s="3" t="s">
        <v>790</v>
      </c>
      <c r="Y81" s="3" t="s">
        <v>1318</v>
      </c>
      <c r="Z81" s="3" t="s">
        <v>331</v>
      </c>
      <c r="AA81" s="3" t="s">
        <v>1253</v>
      </c>
      <c r="AB81" s="3"/>
      <c r="AC81" s="3" t="s">
        <v>2045</v>
      </c>
      <c r="AD81" s="3" t="s">
        <v>2229</v>
      </c>
      <c r="AE81" s="3" t="s">
        <v>239</v>
      </c>
      <c r="AF81" s="3" t="s">
        <v>1092</v>
      </c>
      <c r="AG81" s="3"/>
      <c r="AH81" s="3" t="s">
        <v>1092</v>
      </c>
      <c r="AI81" s="3" t="s">
        <v>654</v>
      </c>
      <c r="AJ81" s="3" t="s">
        <v>1370</v>
      </c>
      <c r="AK81" s="3" t="s">
        <v>1302</v>
      </c>
    </row>
    <row r="82" spans="1:37" x14ac:dyDescent="0.25">
      <c r="A82" s="3" t="s">
        <v>569</v>
      </c>
      <c r="B82" s="3" t="s">
        <v>0</v>
      </c>
      <c r="C82" s="3" t="s">
        <v>568</v>
      </c>
      <c r="D82" s="3" t="s">
        <v>12</v>
      </c>
      <c r="E82" s="3" t="s">
        <v>1245</v>
      </c>
      <c r="F82" s="3" t="s">
        <v>13</v>
      </c>
      <c r="G82" s="3" t="s">
        <v>605</v>
      </c>
      <c r="H82" s="3" t="s">
        <v>666</v>
      </c>
      <c r="I82" s="3" t="s">
        <v>667</v>
      </c>
      <c r="J82" s="3"/>
      <c r="K82" s="3"/>
      <c r="L82" s="3" t="s">
        <v>148</v>
      </c>
      <c r="M82" s="3" t="s">
        <v>149</v>
      </c>
      <c r="N82" s="3" t="s">
        <v>1008</v>
      </c>
      <c r="O82" s="3" t="s">
        <v>1009</v>
      </c>
      <c r="P82" s="3" t="s">
        <v>1252</v>
      </c>
      <c r="Q82" s="3">
        <v>14</v>
      </c>
      <c r="R82" s="3">
        <v>47</v>
      </c>
      <c r="S82" s="3" t="s">
        <v>2059</v>
      </c>
      <c r="T82" s="3" t="s">
        <v>51</v>
      </c>
      <c r="U82" s="3" t="s">
        <v>1250</v>
      </c>
      <c r="V82" s="3" t="s">
        <v>44</v>
      </c>
      <c r="W82" s="3" t="s">
        <v>52</v>
      </c>
      <c r="X82" s="3" t="s">
        <v>1010</v>
      </c>
      <c r="Y82" s="3" t="s">
        <v>69</v>
      </c>
      <c r="Z82" s="3" t="s">
        <v>331</v>
      </c>
      <c r="AA82" s="3" t="s">
        <v>1253</v>
      </c>
      <c r="AB82" s="3"/>
      <c r="AC82" s="3" t="s">
        <v>2045</v>
      </c>
      <c r="AD82" s="3" t="s">
        <v>2230</v>
      </c>
      <c r="AE82" s="3" t="s">
        <v>1255</v>
      </c>
      <c r="AF82" s="3" t="s">
        <v>2040</v>
      </c>
      <c r="AG82" s="3"/>
      <c r="AH82" s="3" t="s">
        <v>2040</v>
      </c>
      <c r="AI82" s="3" t="s">
        <v>386</v>
      </c>
      <c r="AJ82" s="3" t="s">
        <v>1371</v>
      </c>
      <c r="AK82" s="3" t="s">
        <v>69</v>
      </c>
    </row>
    <row r="83" spans="1:37" x14ac:dyDescent="0.25">
      <c r="A83" s="3" t="s">
        <v>569</v>
      </c>
      <c r="B83" s="3" t="s">
        <v>0</v>
      </c>
      <c r="C83" s="3" t="s">
        <v>568</v>
      </c>
      <c r="D83" s="3" t="s">
        <v>4</v>
      </c>
      <c r="E83" s="3" t="s">
        <v>1312</v>
      </c>
      <c r="F83" s="3" t="s">
        <v>6</v>
      </c>
      <c r="G83" s="3" t="s">
        <v>574</v>
      </c>
      <c r="H83" s="3" t="s">
        <v>419</v>
      </c>
      <c r="I83" s="3" t="s">
        <v>657</v>
      </c>
      <c r="J83" s="3" t="s">
        <v>529</v>
      </c>
      <c r="K83" s="3" t="s">
        <v>414</v>
      </c>
      <c r="L83" s="3" t="s">
        <v>527</v>
      </c>
      <c r="M83" s="3" t="s">
        <v>528</v>
      </c>
      <c r="N83" s="3" t="s">
        <v>979</v>
      </c>
      <c r="O83" s="3" t="s">
        <v>980</v>
      </c>
      <c r="P83" s="3" t="s">
        <v>1583</v>
      </c>
      <c r="Q83" s="3">
        <v>154</v>
      </c>
      <c r="R83" s="3">
        <v>920</v>
      </c>
      <c r="S83" s="3" t="s">
        <v>2044</v>
      </c>
      <c r="T83" s="3" t="s">
        <v>162</v>
      </c>
      <c r="U83" s="3" t="s">
        <v>1250</v>
      </c>
      <c r="V83" s="3" t="s">
        <v>44</v>
      </c>
      <c r="W83" s="3" t="s">
        <v>584</v>
      </c>
      <c r="X83" s="3" t="s">
        <v>827</v>
      </c>
      <c r="Y83" s="3" t="s">
        <v>70</v>
      </c>
      <c r="Z83" s="3" t="s">
        <v>331</v>
      </c>
      <c r="AA83" s="3" t="s">
        <v>1253</v>
      </c>
      <c r="AB83" s="3"/>
      <c r="AC83" s="3" t="s">
        <v>2045</v>
      </c>
      <c r="AD83" s="3" t="s">
        <v>2046</v>
      </c>
      <c r="AE83" s="3" t="s">
        <v>239</v>
      </c>
      <c r="AF83" s="3" t="s">
        <v>2047</v>
      </c>
      <c r="AG83" s="3"/>
      <c r="AH83" s="3" t="s">
        <v>2047</v>
      </c>
      <c r="AI83" s="3" t="s">
        <v>658</v>
      </c>
      <c r="AJ83" s="3" t="s">
        <v>1584</v>
      </c>
      <c r="AK83" s="3" t="s">
        <v>1266</v>
      </c>
    </row>
    <row r="84" spans="1:37" x14ac:dyDescent="0.25">
      <c r="A84" s="3" t="s">
        <v>569</v>
      </c>
      <c r="B84" s="3" t="s">
        <v>0</v>
      </c>
      <c r="C84" s="3" t="s">
        <v>568</v>
      </c>
      <c r="D84" s="3" t="s">
        <v>7</v>
      </c>
      <c r="E84" s="3" t="s">
        <v>1259</v>
      </c>
      <c r="F84" s="3" t="s">
        <v>7</v>
      </c>
      <c r="G84" s="3" t="s">
        <v>596</v>
      </c>
      <c r="H84" s="3" t="s">
        <v>355</v>
      </c>
      <c r="I84" s="3" t="s">
        <v>622</v>
      </c>
      <c r="J84" s="3" t="s">
        <v>358</v>
      </c>
      <c r="K84" s="3" t="s">
        <v>2199</v>
      </c>
      <c r="L84" s="3" t="s">
        <v>63</v>
      </c>
      <c r="M84" s="3" t="s">
        <v>64</v>
      </c>
      <c r="N84" s="3" t="s">
        <v>1013</v>
      </c>
      <c r="O84" s="3" t="s">
        <v>1014</v>
      </c>
      <c r="P84" s="3" t="s">
        <v>1252</v>
      </c>
      <c r="Q84" s="3">
        <v>43</v>
      </c>
      <c r="R84" s="3">
        <v>237</v>
      </c>
      <c r="S84" s="3" t="s">
        <v>2235</v>
      </c>
      <c r="T84" s="3" t="s">
        <v>51</v>
      </c>
      <c r="U84" s="3" t="s">
        <v>1250</v>
      </c>
      <c r="V84" s="3" t="s">
        <v>44</v>
      </c>
      <c r="W84" s="3" t="s">
        <v>52</v>
      </c>
      <c r="X84" s="3" t="s">
        <v>790</v>
      </c>
      <c r="Y84" s="3" t="s">
        <v>69</v>
      </c>
      <c r="Z84" s="3" t="s">
        <v>331</v>
      </c>
      <c r="AA84" s="3" t="s">
        <v>1253</v>
      </c>
      <c r="AB84" s="3"/>
      <c r="AC84" s="3" t="s">
        <v>2045</v>
      </c>
      <c r="AD84" s="3" t="s">
        <v>2236</v>
      </c>
      <c r="AE84" s="3" t="s">
        <v>1255</v>
      </c>
      <c r="AF84" s="3" t="s">
        <v>1302</v>
      </c>
      <c r="AG84" s="3"/>
      <c r="AH84" s="3" t="s">
        <v>1302</v>
      </c>
      <c r="AI84" s="3" t="s">
        <v>355</v>
      </c>
      <c r="AJ84" s="3" t="s">
        <v>1587</v>
      </c>
      <c r="AK84" s="3" t="s">
        <v>69</v>
      </c>
    </row>
    <row r="85" spans="1:37" x14ac:dyDescent="0.25">
      <c r="A85" s="3" t="s">
        <v>569</v>
      </c>
      <c r="B85" s="3" t="s">
        <v>0</v>
      </c>
      <c r="C85" s="3" t="s">
        <v>568</v>
      </c>
      <c r="D85" s="3" t="s">
        <v>4</v>
      </c>
      <c r="E85" s="3" t="s">
        <v>1312</v>
      </c>
      <c r="F85" s="3" t="s">
        <v>4</v>
      </c>
      <c r="G85" s="3" t="s">
        <v>575</v>
      </c>
      <c r="H85" s="3" t="s">
        <v>329</v>
      </c>
      <c r="I85" s="3" t="s">
        <v>576</v>
      </c>
      <c r="J85" s="3"/>
      <c r="K85" s="3"/>
      <c r="L85" s="3" t="s">
        <v>120</v>
      </c>
      <c r="M85" s="3" t="s">
        <v>121</v>
      </c>
      <c r="N85" s="3" t="s">
        <v>882</v>
      </c>
      <c r="O85" s="3" t="s">
        <v>883</v>
      </c>
      <c r="P85" s="3" t="s">
        <v>1252</v>
      </c>
      <c r="Q85" s="3">
        <v>203</v>
      </c>
      <c r="R85" s="3">
        <v>1072</v>
      </c>
      <c r="S85" s="3" t="s">
        <v>2237</v>
      </c>
      <c r="T85" s="3" t="s">
        <v>51</v>
      </c>
      <c r="U85" s="3" t="s">
        <v>1250</v>
      </c>
      <c r="V85" s="3" t="s">
        <v>44</v>
      </c>
      <c r="W85" s="3" t="s">
        <v>52</v>
      </c>
      <c r="X85" s="3" t="s">
        <v>793</v>
      </c>
      <c r="Y85" s="3" t="s">
        <v>70</v>
      </c>
      <c r="Z85" s="3" t="s">
        <v>331</v>
      </c>
      <c r="AA85" s="3" t="s">
        <v>1253</v>
      </c>
      <c r="AB85" s="3"/>
      <c r="AC85" s="3" t="s">
        <v>2045</v>
      </c>
      <c r="AD85" s="3" t="s">
        <v>2238</v>
      </c>
      <c r="AE85" s="3" t="s">
        <v>1255</v>
      </c>
      <c r="AF85" s="3" t="s">
        <v>1095</v>
      </c>
      <c r="AG85" s="3"/>
      <c r="AH85" s="3" t="s">
        <v>1095</v>
      </c>
      <c r="AI85" s="3" t="s">
        <v>329</v>
      </c>
      <c r="AJ85" s="3" t="s">
        <v>1608</v>
      </c>
      <c r="AK85" s="3" t="s">
        <v>69</v>
      </c>
    </row>
    <row r="86" spans="1:37" x14ac:dyDescent="0.25">
      <c r="A86" s="3" t="s">
        <v>569</v>
      </c>
      <c r="B86" s="3" t="s">
        <v>3</v>
      </c>
      <c r="C86" s="3" t="s">
        <v>565</v>
      </c>
      <c r="D86" s="3" t="s">
        <v>17</v>
      </c>
      <c r="E86" s="3" t="s">
        <v>1356</v>
      </c>
      <c r="F86" s="3" t="s">
        <v>15</v>
      </c>
      <c r="G86" s="3" t="s">
        <v>589</v>
      </c>
      <c r="H86" s="3" t="s">
        <v>499</v>
      </c>
      <c r="I86" s="3" t="s">
        <v>590</v>
      </c>
      <c r="J86" s="3" t="s">
        <v>500</v>
      </c>
      <c r="K86" s="3" t="s">
        <v>591</v>
      </c>
      <c r="L86" s="3" t="s">
        <v>497</v>
      </c>
      <c r="M86" s="3" t="s">
        <v>498</v>
      </c>
      <c r="N86" s="3" t="s">
        <v>1070</v>
      </c>
      <c r="O86" s="3" t="s">
        <v>1071</v>
      </c>
      <c r="P86" s="3" t="s">
        <v>1252</v>
      </c>
      <c r="Q86" s="3">
        <v>88</v>
      </c>
      <c r="R86" s="3">
        <v>505</v>
      </c>
      <c r="S86" s="3" t="s">
        <v>2064</v>
      </c>
      <c r="T86" s="3" t="s">
        <v>51</v>
      </c>
      <c r="U86" s="3" t="s">
        <v>1250</v>
      </c>
      <c r="V86" s="3" t="s">
        <v>44</v>
      </c>
      <c r="W86" s="3" t="s">
        <v>78</v>
      </c>
      <c r="X86" s="3" t="s">
        <v>818</v>
      </c>
      <c r="Y86" s="3"/>
      <c r="Z86" s="3" t="s">
        <v>331</v>
      </c>
      <c r="AA86" s="3" t="s">
        <v>1253</v>
      </c>
      <c r="AB86" s="3"/>
      <c r="AC86" s="3" t="s">
        <v>2045</v>
      </c>
      <c r="AD86" s="3" t="s">
        <v>2065</v>
      </c>
      <c r="AE86" s="3" t="s">
        <v>1398</v>
      </c>
      <c r="AF86" s="3" t="s">
        <v>1252</v>
      </c>
      <c r="AG86" s="3"/>
      <c r="AH86" s="3" t="s">
        <v>1252</v>
      </c>
      <c r="AI86" s="3" t="s">
        <v>398</v>
      </c>
      <c r="AJ86" s="3" t="s">
        <v>1624</v>
      </c>
      <c r="AK86" s="3" t="s">
        <v>1318</v>
      </c>
    </row>
    <row r="87" spans="1:37" x14ac:dyDescent="0.25">
      <c r="A87" s="3" t="s">
        <v>569</v>
      </c>
      <c r="B87" s="3" t="s">
        <v>0</v>
      </c>
      <c r="C87" s="3" t="s">
        <v>568</v>
      </c>
      <c r="D87" s="3" t="s">
        <v>12</v>
      </c>
      <c r="E87" s="3" t="s">
        <v>1245</v>
      </c>
      <c r="F87" s="3" t="s">
        <v>13</v>
      </c>
      <c r="G87" s="3" t="s">
        <v>605</v>
      </c>
      <c r="H87" s="3" t="s">
        <v>388</v>
      </c>
      <c r="I87" s="3" t="s">
        <v>2192</v>
      </c>
      <c r="J87" s="3" t="s">
        <v>777</v>
      </c>
      <c r="K87" s="3" t="s">
        <v>1002</v>
      </c>
      <c r="L87" s="3" t="s">
        <v>731</v>
      </c>
      <c r="M87" s="3" t="s">
        <v>732</v>
      </c>
      <c r="N87" s="3"/>
      <c r="O87" s="3"/>
      <c r="P87" s="3"/>
      <c r="Q87" s="3">
        <v>46</v>
      </c>
      <c r="R87" s="3">
        <v>225</v>
      </c>
      <c r="S87" s="3" t="s">
        <v>2244</v>
      </c>
      <c r="T87" s="3" t="s">
        <v>51</v>
      </c>
      <c r="U87" s="3" t="s">
        <v>1250</v>
      </c>
      <c r="V87" s="3" t="s">
        <v>44</v>
      </c>
      <c r="W87" s="3" t="s">
        <v>78</v>
      </c>
      <c r="X87" s="3" t="s">
        <v>1003</v>
      </c>
      <c r="Y87" s="3"/>
      <c r="Z87" s="3" t="s">
        <v>331</v>
      </c>
      <c r="AA87" s="3" t="s">
        <v>1253</v>
      </c>
      <c r="AB87" s="3"/>
      <c r="AC87" s="3" t="s">
        <v>2045</v>
      </c>
      <c r="AD87" s="3" t="s">
        <v>2245</v>
      </c>
      <c r="AE87" s="3"/>
      <c r="AF87" s="3" t="s">
        <v>1252</v>
      </c>
      <c r="AG87" s="3"/>
      <c r="AH87" s="3" t="s">
        <v>1252</v>
      </c>
      <c r="AI87" s="3"/>
      <c r="AJ87" s="3"/>
      <c r="AK87" s="3"/>
    </row>
    <row r="88" spans="1:37" x14ac:dyDescent="0.25">
      <c r="A88" s="3" t="s">
        <v>569</v>
      </c>
      <c r="B88" s="3" t="s">
        <v>3</v>
      </c>
      <c r="C88" s="3" t="s">
        <v>565</v>
      </c>
      <c r="D88" s="3" t="s">
        <v>17</v>
      </c>
      <c r="E88" s="3" t="s">
        <v>1356</v>
      </c>
      <c r="F88" s="3" t="s">
        <v>15</v>
      </c>
      <c r="G88" s="3" t="s">
        <v>589</v>
      </c>
      <c r="H88" s="3" t="s">
        <v>398</v>
      </c>
      <c r="I88" s="3" t="s">
        <v>593</v>
      </c>
      <c r="J88" s="3" t="s">
        <v>503</v>
      </c>
      <c r="K88" s="3" t="s">
        <v>2208</v>
      </c>
      <c r="L88" s="3" t="s">
        <v>501</v>
      </c>
      <c r="M88" s="3" t="s">
        <v>502</v>
      </c>
      <c r="N88" s="3" t="s">
        <v>1068</v>
      </c>
      <c r="O88" s="3" t="s">
        <v>1069</v>
      </c>
      <c r="P88" s="3" t="s">
        <v>1625</v>
      </c>
      <c r="Q88" s="3">
        <v>65</v>
      </c>
      <c r="R88" s="3">
        <v>285</v>
      </c>
      <c r="S88" s="3" t="s">
        <v>2246</v>
      </c>
      <c r="T88" s="3" t="s">
        <v>51</v>
      </c>
      <c r="U88" s="3" t="s">
        <v>1250</v>
      </c>
      <c r="V88" s="3" t="s">
        <v>44</v>
      </c>
      <c r="W88" s="3" t="s">
        <v>52</v>
      </c>
      <c r="X88" s="3" t="s">
        <v>810</v>
      </c>
      <c r="Y88" s="3" t="s">
        <v>70</v>
      </c>
      <c r="Z88" s="3" t="s">
        <v>331</v>
      </c>
      <c r="AA88" s="3" t="s">
        <v>1253</v>
      </c>
      <c r="AB88" s="3"/>
      <c r="AC88" s="3" t="s">
        <v>2045</v>
      </c>
      <c r="AD88" s="3" t="s">
        <v>2247</v>
      </c>
      <c r="AE88" s="3" t="s">
        <v>1398</v>
      </c>
      <c r="AF88" s="3" t="s">
        <v>1252</v>
      </c>
      <c r="AG88" s="3"/>
      <c r="AH88" s="3" t="s">
        <v>1252</v>
      </c>
      <c r="AI88" s="3" t="s">
        <v>398</v>
      </c>
      <c r="AJ88" s="3" t="s">
        <v>1626</v>
      </c>
      <c r="AK88" s="3" t="s">
        <v>69</v>
      </c>
    </row>
    <row r="89" spans="1:37" x14ac:dyDescent="0.25">
      <c r="A89" s="3" t="s">
        <v>569</v>
      </c>
      <c r="B89" s="3" t="s">
        <v>0</v>
      </c>
      <c r="C89" s="3" t="s">
        <v>568</v>
      </c>
      <c r="D89" s="3" t="s">
        <v>4</v>
      </c>
      <c r="E89" s="3" t="s">
        <v>1312</v>
      </c>
      <c r="F89" s="3" t="s">
        <v>4</v>
      </c>
      <c r="G89" s="3" t="s">
        <v>575</v>
      </c>
      <c r="H89" s="3" t="s">
        <v>329</v>
      </c>
      <c r="I89" s="3" t="s">
        <v>576</v>
      </c>
      <c r="J89" s="3" t="s">
        <v>342</v>
      </c>
      <c r="K89" s="3" t="s">
        <v>2206</v>
      </c>
      <c r="L89" s="3" t="s">
        <v>112</v>
      </c>
      <c r="M89" s="3" t="s">
        <v>113</v>
      </c>
      <c r="N89" s="3" t="s">
        <v>906</v>
      </c>
      <c r="O89" s="3" t="s">
        <v>907</v>
      </c>
      <c r="P89" s="3" t="s">
        <v>1252</v>
      </c>
      <c r="Q89" s="3">
        <v>44</v>
      </c>
      <c r="R89" s="3">
        <v>191</v>
      </c>
      <c r="S89" s="3" t="s">
        <v>2121</v>
      </c>
      <c r="T89" s="3" t="s">
        <v>51</v>
      </c>
      <c r="U89" s="3" t="s">
        <v>1250</v>
      </c>
      <c r="V89" s="3" t="s">
        <v>44</v>
      </c>
      <c r="W89" s="3" t="s">
        <v>52</v>
      </c>
      <c r="X89" s="3" t="s">
        <v>863</v>
      </c>
      <c r="Y89" s="3" t="s">
        <v>69</v>
      </c>
      <c r="Z89" s="3" t="s">
        <v>331</v>
      </c>
      <c r="AA89" s="3" t="s">
        <v>1253</v>
      </c>
      <c r="AB89" s="3"/>
      <c r="AC89" s="3" t="s">
        <v>2045</v>
      </c>
      <c r="AD89" s="3" t="s">
        <v>2248</v>
      </c>
      <c r="AE89" s="3" t="s">
        <v>1255</v>
      </c>
      <c r="AF89" s="3" t="s">
        <v>782</v>
      </c>
      <c r="AG89" s="3"/>
      <c r="AH89" s="3" t="s">
        <v>782</v>
      </c>
      <c r="AI89" s="3" t="s">
        <v>329</v>
      </c>
      <c r="AJ89" s="3" t="s">
        <v>1629</v>
      </c>
      <c r="AK89" s="3" t="s">
        <v>69</v>
      </c>
    </row>
    <row r="90" spans="1:37" x14ac:dyDescent="0.25">
      <c r="A90" s="3" t="s">
        <v>569</v>
      </c>
      <c r="B90" s="3" t="s">
        <v>0</v>
      </c>
      <c r="C90" s="3" t="s">
        <v>568</v>
      </c>
      <c r="D90" s="3" t="s">
        <v>12</v>
      </c>
      <c r="E90" s="3" t="s">
        <v>1245</v>
      </c>
      <c r="F90" s="3" t="s">
        <v>11</v>
      </c>
      <c r="G90" s="3" t="s">
        <v>661</v>
      </c>
      <c r="H90" s="3" t="s">
        <v>372</v>
      </c>
      <c r="I90" s="3" t="s">
        <v>662</v>
      </c>
      <c r="J90" s="3"/>
      <c r="K90" s="3"/>
      <c r="L90" s="3" t="s">
        <v>142</v>
      </c>
      <c r="M90" s="3" t="s">
        <v>143</v>
      </c>
      <c r="N90" s="3" t="s">
        <v>853</v>
      </c>
      <c r="O90" s="3" t="s">
        <v>854</v>
      </c>
      <c r="P90" s="3" t="s">
        <v>1630</v>
      </c>
      <c r="Q90" s="3">
        <v>13</v>
      </c>
      <c r="R90" s="3">
        <v>64</v>
      </c>
      <c r="S90" s="3" t="s">
        <v>2099</v>
      </c>
      <c r="T90" s="3" t="s">
        <v>51</v>
      </c>
      <c r="U90" s="3" t="s">
        <v>1250</v>
      </c>
      <c r="V90" s="3" t="s">
        <v>44</v>
      </c>
      <c r="W90" s="3" t="s">
        <v>52</v>
      </c>
      <c r="X90" s="3" t="s">
        <v>827</v>
      </c>
      <c r="Y90" s="3" t="s">
        <v>69</v>
      </c>
      <c r="Z90" s="3" t="s">
        <v>331</v>
      </c>
      <c r="AA90" s="3" t="s">
        <v>1253</v>
      </c>
      <c r="AB90" s="3"/>
      <c r="AC90" s="3" t="s">
        <v>2045</v>
      </c>
      <c r="AD90" s="3" t="s">
        <v>2249</v>
      </c>
      <c r="AE90" s="3" t="s">
        <v>1255</v>
      </c>
      <c r="AF90" s="3" t="s">
        <v>1252</v>
      </c>
      <c r="AG90" s="3"/>
      <c r="AH90" s="3" t="s">
        <v>1252</v>
      </c>
      <c r="AI90" s="3" t="s">
        <v>372</v>
      </c>
      <c r="AJ90" s="3" t="s">
        <v>1631</v>
      </c>
      <c r="AK90" s="3" t="s">
        <v>69</v>
      </c>
    </row>
    <row r="91" spans="1:37" x14ac:dyDescent="0.25">
      <c r="A91" s="3" t="s">
        <v>569</v>
      </c>
      <c r="B91" s="3" t="s">
        <v>0</v>
      </c>
      <c r="C91" s="3" t="s">
        <v>568</v>
      </c>
      <c r="D91" s="3" t="s">
        <v>4</v>
      </c>
      <c r="E91" s="3" t="s">
        <v>1312</v>
      </c>
      <c r="F91" s="3" t="s">
        <v>4</v>
      </c>
      <c r="G91" s="3" t="s">
        <v>575</v>
      </c>
      <c r="H91" s="3" t="s">
        <v>329</v>
      </c>
      <c r="I91" s="3" t="s">
        <v>576</v>
      </c>
      <c r="J91" s="3" t="s">
        <v>343</v>
      </c>
      <c r="K91" s="3" t="s">
        <v>2205</v>
      </c>
      <c r="L91" s="3" t="s">
        <v>116</v>
      </c>
      <c r="M91" s="3" t="s">
        <v>117</v>
      </c>
      <c r="N91" s="3" t="s">
        <v>872</v>
      </c>
      <c r="O91" s="3" t="s">
        <v>873</v>
      </c>
      <c r="P91" s="3" t="s">
        <v>1252</v>
      </c>
      <c r="Q91" s="3">
        <v>108</v>
      </c>
      <c r="R91" s="3">
        <v>605</v>
      </c>
      <c r="S91" s="3" t="s">
        <v>2250</v>
      </c>
      <c r="T91" s="3" t="s">
        <v>51</v>
      </c>
      <c r="U91" s="3" t="s">
        <v>1250</v>
      </c>
      <c r="V91" s="3" t="s">
        <v>44</v>
      </c>
      <c r="W91" s="3" t="s">
        <v>52</v>
      </c>
      <c r="X91" s="3" t="s">
        <v>874</v>
      </c>
      <c r="Y91" s="3" t="s">
        <v>70</v>
      </c>
      <c r="Z91" s="3" t="s">
        <v>331</v>
      </c>
      <c r="AA91" s="3" t="s">
        <v>1253</v>
      </c>
      <c r="AB91" s="3"/>
      <c r="AC91" s="3" t="s">
        <v>2045</v>
      </c>
      <c r="AD91" s="3" t="s">
        <v>2251</v>
      </c>
      <c r="AE91" s="3" t="s">
        <v>1255</v>
      </c>
      <c r="AF91" s="3" t="s">
        <v>2252</v>
      </c>
      <c r="AG91" s="3"/>
      <c r="AH91" s="3" t="s">
        <v>2252</v>
      </c>
      <c r="AI91" s="3" t="s">
        <v>329</v>
      </c>
      <c r="AJ91" s="3" t="s">
        <v>1672</v>
      </c>
      <c r="AK91" s="3" t="s">
        <v>69</v>
      </c>
    </row>
    <row r="92" spans="1:37" x14ac:dyDescent="0.25">
      <c r="A92" s="3" t="s">
        <v>569</v>
      </c>
      <c r="B92" s="3" t="s">
        <v>0</v>
      </c>
      <c r="C92" s="3" t="s">
        <v>568</v>
      </c>
      <c r="D92" s="3" t="s">
        <v>4</v>
      </c>
      <c r="E92" s="3" t="s">
        <v>1312</v>
      </c>
      <c r="F92" s="3" t="s">
        <v>4</v>
      </c>
      <c r="G92" s="3" t="s">
        <v>575</v>
      </c>
      <c r="H92" s="3" t="s">
        <v>329</v>
      </c>
      <c r="I92" s="3" t="s">
        <v>576</v>
      </c>
      <c r="J92" s="3" t="s">
        <v>343</v>
      </c>
      <c r="K92" s="3" t="s">
        <v>2205</v>
      </c>
      <c r="L92" s="3" t="s">
        <v>114</v>
      </c>
      <c r="M92" s="3" t="s">
        <v>115</v>
      </c>
      <c r="N92" s="3" t="s">
        <v>896</v>
      </c>
      <c r="O92" s="3" t="s">
        <v>897</v>
      </c>
      <c r="P92" s="3" t="s">
        <v>1252</v>
      </c>
      <c r="Q92" s="3">
        <v>138</v>
      </c>
      <c r="R92" s="3">
        <v>697</v>
      </c>
      <c r="S92" s="3" t="s">
        <v>2128</v>
      </c>
      <c r="T92" s="3" t="s">
        <v>51</v>
      </c>
      <c r="U92" s="3" t="s">
        <v>1250</v>
      </c>
      <c r="V92" s="3" t="s">
        <v>44</v>
      </c>
      <c r="W92" s="3" t="s">
        <v>52</v>
      </c>
      <c r="X92" s="3" t="s">
        <v>815</v>
      </c>
      <c r="Y92" s="3" t="s">
        <v>70</v>
      </c>
      <c r="Z92" s="3" t="s">
        <v>331</v>
      </c>
      <c r="AA92" s="3" t="s">
        <v>1253</v>
      </c>
      <c r="AB92" s="3"/>
      <c r="AC92" s="3" t="s">
        <v>2045</v>
      </c>
      <c r="AD92" s="3" t="s">
        <v>2253</v>
      </c>
      <c r="AE92" s="3" t="s">
        <v>1255</v>
      </c>
      <c r="AF92" s="3" t="s">
        <v>1445</v>
      </c>
      <c r="AG92" s="3"/>
      <c r="AH92" s="3" t="s">
        <v>1445</v>
      </c>
      <c r="AI92" s="3" t="s">
        <v>329</v>
      </c>
      <c r="AJ92" s="3" t="s">
        <v>1673</v>
      </c>
      <c r="AK92" s="3" t="s">
        <v>69</v>
      </c>
    </row>
    <row r="93" spans="1:37" x14ac:dyDescent="0.25">
      <c r="A93" s="3" t="s">
        <v>569</v>
      </c>
      <c r="B93" s="3" t="s">
        <v>0</v>
      </c>
      <c r="C93" s="3" t="s">
        <v>568</v>
      </c>
      <c r="D93" s="3" t="s">
        <v>7</v>
      </c>
      <c r="E93" s="3" t="s">
        <v>1259</v>
      </c>
      <c r="F93" s="3" t="s">
        <v>8</v>
      </c>
      <c r="G93" s="3" t="s">
        <v>582</v>
      </c>
      <c r="H93" s="3" t="s">
        <v>367</v>
      </c>
      <c r="I93" s="3" t="s">
        <v>625</v>
      </c>
      <c r="J93" s="3"/>
      <c r="K93" s="3"/>
      <c r="L93" s="3" t="s">
        <v>76</v>
      </c>
      <c r="M93" s="3" t="s">
        <v>77</v>
      </c>
      <c r="N93" s="3" t="s">
        <v>1032</v>
      </c>
      <c r="O93" s="3" t="s">
        <v>1033</v>
      </c>
      <c r="P93" s="3"/>
      <c r="Q93" s="3">
        <v>29</v>
      </c>
      <c r="R93" s="3">
        <v>182</v>
      </c>
      <c r="S93" s="3" t="s">
        <v>2257</v>
      </c>
      <c r="T93" s="3" t="s">
        <v>51</v>
      </c>
      <c r="U93" s="3" t="s">
        <v>1250</v>
      </c>
      <c r="V93" s="3" t="s">
        <v>44</v>
      </c>
      <c r="W93" s="3" t="s">
        <v>52</v>
      </c>
      <c r="X93" s="3"/>
      <c r="Y93" s="3" t="s">
        <v>69</v>
      </c>
      <c r="Z93" s="3" t="s">
        <v>331</v>
      </c>
      <c r="AA93" s="3" t="s">
        <v>1253</v>
      </c>
      <c r="AB93" s="3"/>
      <c r="AC93" s="3" t="s">
        <v>2045</v>
      </c>
      <c r="AD93" s="3" t="s">
        <v>2236</v>
      </c>
      <c r="AE93" s="3" t="s">
        <v>1398</v>
      </c>
      <c r="AF93" s="3" t="s">
        <v>1252</v>
      </c>
      <c r="AG93" s="3"/>
      <c r="AH93" s="3" t="s">
        <v>1252</v>
      </c>
      <c r="AI93" s="3" t="s">
        <v>367</v>
      </c>
      <c r="AJ93" s="3" t="s">
        <v>1683</v>
      </c>
      <c r="AK93" s="3" t="s">
        <v>69</v>
      </c>
    </row>
    <row r="94" spans="1:37" x14ac:dyDescent="0.25">
      <c r="A94" s="3" t="s">
        <v>569</v>
      </c>
      <c r="B94" s="3" t="s">
        <v>0</v>
      </c>
      <c r="C94" s="3" t="s">
        <v>568</v>
      </c>
      <c r="D94" s="3" t="s">
        <v>7</v>
      </c>
      <c r="E94" s="3" t="s">
        <v>1259</v>
      </c>
      <c r="F94" s="3" t="s">
        <v>8</v>
      </c>
      <c r="G94" s="3" t="s">
        <v>582</v>
      </c>
      <c r="H94" s="3" t="s">
        <v>367</v>
      </c>
      <c r="I94" s="3" t="s">
        <v>625</v>
      </c>
      <c r="J94" s="3" t="s">
        <v>369</v>
      </c>
      <c r="K94" s="3" t="s">
        <v>2204</v>
      </c>
      <c r="L94" s="3" t="s">
        <v>94</v>
      </c>
      <c r="M94" s="3" t="s">
        <v>95</v>
      </c>
      <c r="N94" s="3" t="s">
        <v>968</v>
      </c>
      <c r="O94" s="3" t="s">
        <v>969</v>
      </c>
      <c r="P94" s="3" t="s">
        <v>1252</v>
      </c>
      <c r="Q94" s="3">
        <v>188</v>
      </c>
      <c r="R94" s="3">
        <v>993</v>
      </c>
      <c r="S94" s="3" t="s">
        <v>2258</v>
      </c>
      <c r="T94" s="3" t="s">
        <v>51</v>
      </c>
      <c r="U94" s="3" t="s">
        <v>1250</v>
      </c>
      <c r="V94" s="3" t="s">
        <v>44</v>
      </c>
      <c r="W94" s="3" t="s">
        <v>52</v>
      </c>
      <c r="X94" s="3" t="s">
        <v>871</v>
      </c>
      <c r="Y94" s="3" t="s">
        <v>70</v>
      </c>
      <c r="Z94" s="3" t="s">
        <v>331</v>
      </c>
      <c r="AA94" s="3" t="s">
        <v>1253</v>
      </c>
      <c r="AB94" s="3"/>
      <c r="AC94" s="3" t="s">
        <v>2045</v>
      </c>
      <c r="AD94" s="3" t="s">
        <v>2236</v>
      </c>
      <c r="AE94" s="3" t="s">
        <v>1398</v>
      </c>
      <c r="AF94" s="3" t="s">
        <v>2259</v>
      </c>
      <c r="AG94" s="3"/>
      <c r="AH94" s="3" t="s">
        <v>2259</v>
      </c>
      <c r="AI94" s="3" t="s">
        <v>367</v>
      </c>
      <c r="AJ94" s="3" t="s">
        <v>1686</v>
      </c>
      <c r="AK94" s="3" t="s">
        <v>69</v>
      </c>
    </row>
    <row r="95" spans="1:37" x14ac:dyDescent="0.25">
      <c r="A95" s="3" t="s">
        <v>569</v>
      </c>
      <c r="B95" s="3" t="s">
        <v>0</v>
      </c>
      <c r="C95" s="3" t="s">
        <v>568</v>
      </c>
      <c r="D95" s="3" t="s">
        <v>624</v>
      </c>
      <c r="E95" s="3" t="s">
        <v>1481</v>
      </c>
      <c r="F95" s="3" t="s">
        <v>624</v>
      </c>
      <c r="G95" s="3" t="s">
        <v>623</v>
      </c>
      <c r="H95" s="3" t="s">
        <v>778</v>
      </c>
      <c r="I95" s="3" t="s">
        <v>1050</v>
      </c>
      <c r="J95" s="3" t="s">
        <v>779</v>
      </c>
      <c r="K95" s="3" t="s">
        <v>2203</v>
      </c>
      <c r="L95" s="3" t="s">
        <v>733</v>
      </c>
      <c r="M95" s="3" t="s">
        <v>734</v>
      </c>
      <c r="N95" s="3" t="s">
        <v>2031</v>
      </c>
      <c r="O95" s="3" t="s">
        <v>2032</v>
      </c>
      <c r="P95" s="3"/>
      <c r="Q95" s="3">
        <v>59</v>
      </c>
      <c r="R95" s="3">
        <v>235</v>
      </c>
      <c r="S95" s="3" t="s">
        <v>2133</v>
      </c>
      <c r="T95" s="3" t="s">
        <v>51</v>
      </c>
      <c r="U95" s="3" t="s">
        <v>1250</v>
      </c>
      <c r="V95" s="3" t="s">
        <v>44</v>
      </c>
      <c r="W95" s="3" t="s">
        <v>52</v>
      </c>
      <c r="X95" s="3" t="s">
        <v>1271</v>
      </c>
      <c r="Y95" s="3"/>
      <c r="Z95" s="3" t="s">
        <v>331</v>
      </c>
      <c r="AA95" s="3" t="s">
        <v>1253</v>
      </c>
      <c r="AB95" s="3"/>
      <c r="AC95" s="3" t="s">
        <v>2045</v>
      </c>
      <c r="AD95" s="3" t="s">
        <v>2260</v>
      </c>
      <c r="AE95" s="3"/>
      <c r="AF95" s="3" t="s">
        <v>1252</v>
      </c>
      <c r="AG95" s="3"/>
      <c r="AH95" s="3" t="s">
        <v>1252</v>
      </c>
      <c r="AI95" s="3"/>
      <c r="AJ95" s="3"/>
      <c r="AK95" s="3"/>
    </row>
    <row r="96" spans="1:37" x14ac:dyDescent="0.25">
      <c r="A96" s="3" t="s">
        <v>569</v>
      </c>
      <c r="B96" s="3" t="s">
        <v>0</v>
      </c>
      <c r="C96" s="3" t="s">
        <v>568</v>
      </c>
      <c r="D96" s="3" t="s">
        <v>4</v>
      </c>
      <c r="E96" s="3" t="s">
        <v>1312</v>
      </c>
      <c r="F96" s="3" t="s">
        <v>5</v>
      </c>
      <c r="G96" s="3" t="s">
        <v>578</v>
      </c>
      <c r="H96" s="3" t="s">
        <v>349</v>
      </c>
      <c r="I96" s="3" t="s">
        <v>597</v>
      </c>
      <c r="J96" s="3" t="s">
        <v>598</v>
      </c>
      <c r="K96" s="3" t="s">
        <v>413</v>
      </c>
      <c r="L96" s="3" t="s">
        <v>124</v>
      </c>
      <c r="M96" s="3" t="s">
        <v>125</v>
      </c>
      <c r="N96" s="3" t="s">
        <v>825</v>
      </c>
      <c r="O96" s="3" t="s">
        <v>826</v>
      </c>
      <c r="P96" s="3" t="s">
        <v>1252</v>
      </c>
      <c r="Q96" s="3">
        <v>22</v>
      </c>
      <c r="R96" s="3">
        <v>128</v>
      </c>
      <c r="S96" s="3" t="s">
        <v>2140</v>
      </c>
      <c r="T96" s="3" t="s">
        <v>51</v>
      </c>
      <c r="U96" s="3" t="s">
        <v>1250</v>
      </c>
      <c r="V96" s="3" t="s">
        <v>44</v>
      </c>
      <c r="W96" s="3" t="s">
        <v>52</v>
      </c>
      <c r="X96" s="3" t="s">
        <v>827</v>
      </c>
      <c r="Y96" s="3" t="s">
        <v>69</v>
      </c>
      <c r="Z96" s="3" t="s">
        <v>331</v>
      </c>
      <c r="AA96" s="3" t="s">
        <v>1253</v>
      </c>
      <c r="AB96" s="3"/>
      <c r="AC96" s="3" t="s">
        <v>2045</v>
      </c>
      <c r="AD96" s="3" t="s">
        <v>2261</v>
      </c>
      <c r="AE96" s="3" t="s">
        <v>1255</v>
      </c>
      <c r="AF96" s="3" t="s">
        <v>1252</v>
      </c>
      <c r="AG96" s="3"/>
      <c r="AH96" s="3" t="s">
        <v>1252</v>
      </c>
      <c r="AI96" s="3" t="s">
        <v>346</v>
      </c>
      <c r="AJ96" s="3" t="s">
        <v>1707</v>
      </c>
      <c r="AK96" s="3" t="s">
        <v>69</v>
      </c>
    </row>
    <row r="97" spans="1:37" x14ac:dyDescent="0.25">
      <c r="A97" s="3" t="s">
        <v>569</v>
      </c>
      <c r="B97" s="3" t="s">
        <v>0</v>
      </c>
      <c r="C97" s="3" t="s">
        <v>568</v>
      </c>
      <c r="D97" s="3" t="s">
        <v>7</v>
      </c>
      <c r="E97" s="3" t="s">
        <v>1259</v>
      </c>
      <c r="F97" s="3" t="s">
        <v>9</v>
      </c>
      <c r="G97" s="3" t="s">
        <v>570</v>
      </c>
      <c r="H97" s="3" t="s">
        <v>384</v>
      </c>
      <c r="I97" s="3" t="s">
        <v>571</v>
      </c>
      <c r="J97" s="3"/>
      <c r="K97" s="3"/>
      <c r="L97" s="3" t="s">
        <v>475</v>
      </c>
      <c r="M97" s="3" t="s">
        <v>476</v>
      </c>
      <c r="N97" s="3" t="s">
        <v>797</v>
      </c>
      <c r="O97" s="3" t="s">
        <v>798</v>
      </c>
      <c r="P97" s="3" t="s">
        <v>1749</v>
      </c>
      <c r="Q97" s="3">
        <v>111</v>
      </c>
      <c r="R97" s="3">
        <v>541</v>
      </c>
      <c r="S97" s="3" t="s">
        <v>2265</v>
      </c>
      <c r="T97" s="3" t="s">
        <v>51</v>
      </c>
      <c r="U97" s="3" t="s">
        <v>1250</v>
      </c>
      <c r="V97" s="3" t="s">
        <v>44</v>
      </c>
      <c r="W97" s="3" t="s">
        <v>78</v>
      </c>
      <c r="X97" s="3" t="s">
        <v>799</v>
      </c>
      <c r="Y97" s="3" t="s">
        <v>70</v>
      </c>
      <c r="Z97" s="3" t="s">
        <v>331</v>
      </c>
      <c r="AA97" s="3" t="s">
        <v>1253</v>
      </c>
      <c r="AB97" s="3"/>
      <c r="AC97" s="3" t="s">
        <v>2045</v>
      </c>
      <c r="AD97" s="3" t="s">
        <v>2266</v>
      </c>
      <c r="AE97" s="3" t="s">
        <v>1255</v>
      </c>
      <c r="AF97" s="3" t="s">
        <v>1103</v>
      </c>
      <c r="AG97" s="3"/>
      <c r="AH97" s="3" t="s">
        <v>1103</v>
      </c>
      <c r="AI97" s="3" t="s">
        <v>1322</v>
      </c>
      <c r="AJ97" s="3" t="s">
        <v>1750</v>
      </c>
      <c r="AK97" s="3" t="s">
        <v>70</v>
      </c>
    </row>
    <row r="98" spans="1:37" x14ac:dyDescent="0.25">
      <c r="A98" s="3" t="s">
        <v>569</v>
      </c>
      <c r="B98" s="3" t="s">
        <v>0</v>
      </c>
      <c r="C98" s="3" t="s">
        <v>568</v>
      </c>
      <c r="D98" s="3" t="s">
        <v>7</v>
      </c>
      <c r="E98" s="3" t="s">
        <v>1259</v>
      </c>
      <c r="F98" s="3" t="s">
        <v>9</v>
      </c>
      <c r="G98" s="3" t="s">
        <v>570</v>
      </c>
      <c r="H98" s="3" t="s">
        <v>384</v>
      </c>
      <c r="I98" s="3" t="s">
        <v>571</v>
      </c>
      <c r="J98" s="3" t="s">
        <v>384</v>
      </c>
      <c r="K98" s="3" t="s">
        <v>403</v>
      </c>
      <c r="L98" s="3" t="s">
        <v>477</v>
      </c>
      <c r="M98" s="3" t="s">
        <v>478</v>
      </c>
      <c r="N98" s="3" t="s">
        <v>847</v>
      </c>
      <c r="O98" s="3" t="s">
        <v>848</v>
      </c>
      <c r="P98" s="3"/>
      <c r="Q98" s="3">
        <v>113</v>
      </c>
      <c r="R98" s="3">
        <v>490</v>
      </c>
      <c r="S98" s="3" t="s">
        <v>2267</v>
      </c>
      <c r="T98" s="3" t="s">
        <v>51</v>
      </c>
      <c r="U98" s="3" t="s">
        <v>1250</v>
      </c>
      <c r="V98" s="3" t="s">
        <v>44</v>
      </c>
      <c r="W98" s="3" t="s">
        <v>78</v>
      </c>
      <c r="X98" s="3"/>
      <c r="Y98" s="3"/>
      <c r="Z98" s="3" t="s">
        <v>331</v>
      </c>
      <c r="AA98" s="3" t="s">
        <v>1253</v>
      </c>
      <c r="AB98" s="3"/>
      <c r="AC98" s="3" t="s">
        <v>2045</v>
      </c>
      <c r="AD98" s="3" t="s">
        <v>2268</v>
      </c>
      <c r="AE98" s="3"/>
      <c r="AF98" s="3" t="s">
        <v>2086</v>
      </c>
      <c r="AG98" s="3"/>
      <c r="AH98" s="3" t="s">
        <v>2086</v>
      </c>
      <c r="AI98" s="3" t="s">
        <v>1322</v>
      </c>
      <c r="AJ98" s="3" t="s">
        <v>1751</v>
      </c>
      <c r="AK98" s="3" t="s">
        <v>70</v>
      </c>
    </row>
    <row r="99" spans="1:37" x14ac:dyDescent="0.25">
      <c r="A99" s="3" t="s">
        <v>569</v>
      </c>
      <c r="B99" s="3" t="s">
        <v>3</v>
      </c>
      <c r="C99" s="3" t="s">
        <v>565</v>
      </c>
      <c r="D99" s="3" t="s">
        <v>1764</v>
      </c>
      <c r="E99" s="3" t="s">
        <v>1393</v>
      </c>
      <c r="F99" s="3" t="s">
        <v>16</v>
      </c>
      <c r="G99" s="3" t="s">
        <v>594</v>
      </c>
      <c r="H99" s="3" t="s">
        <v>52</v>
      </c>
      <c r="I99" s="3" t="s">
        <v>712</v>
      </c>
      <c r="J99" s="3" t="s">
        <v>521</v>
      </c>
      <c r="K99" s="3"/>
      <c r="L99" s="3" t="s">
        <v>519</v>
      </c>
      <c r="M99" s="3" t="s">
        <v>520</v>
      </c>
      <c r="N99" s="3" t="s">
        <v>1765</v>
      </c>
      <c r="O99" s="3" t="s">
        <v>1766</v>
      </c>
      <c r="P99" s="3" t="s">
        <v>1767</v>
      </c>
      <c r="Q99" s="3">
        <v>37</v>
      </c>
      <c r="R99" s="3">
        <v>159</v>
      </c>
      <c r="S99" s="3" t="s">
        <v>2095</v>
      </c>
      <c r="T99" s="3" t="s">
        <v>51</v>
      </c>
      <c r="U99" s="3" t="s">
        <v>1250</v>
      </c>
      <c r="V99" s="3" t="s">
        <v>44</v>
      </c>
      <c r="W99" s="3" t="s">
        <v>52</v>
      </c>
      <c r="X99" s="3" t="s">
        <v>871</v>
      </c>
      <c r="Y99" s="3" t="s">
        <v>69</v>
      </c>
      <c r="Z99" s="3" t="s">
        <v>331</v>
      </c>
      <c r="AA99" s="3" t="s">
        <v>1253</v>
      </c>
      <c r="AB99" s="3"/>
      <c r="AC99" s="3" t="s">
        <v>2045</v>
      </c>
      <c r="AD99" s="3" t="s">
        <v>2269</v>
      </c>
      <c r="AE99" s="3" t="s">
        <v>237</v>
      </c>
      <c r="AF99" s="3" t="s">
        <v>1252</v>
      </c>
      <c r="AG99" s="3"/>
      <c r="AH99" s="3" t="s">
        <v>1252</v>
      </c>
      <c r="AI99" s="3" t="s">
        <v>781</v>
      </c>
      <c r="AJ99" s="3" t="s">
        <v>1768</v>
      </c>
      <c r="AK99" s="3" t="s">
        <v>69</v>
      </c>
    </row>
    <row r="100" spans="1:37" x14ac:dyDescent="0.25">
      <c r="A100" s="3" t="s">
        <v>569</v>
      </c>
      <c r="B100" s="3" t="s">
        <v>0</v>
      </c>
      <c r="C100" s="3" t="s">
        <v>568</v>
      </c>
      <c r="D100" s="3" t="s">
        <v>12</v>
      </c>
      <c r="E100" s="3" t="s">
        <v>1245</v>
      </c>
      <c r="F100" s="3" t="s">
        <v>11</v>
      </c>
      <c r="G100" s="3" t="s">
        <v>661</v>
      </c>
      <c r="H100" s="3" t="s">
        <v>370</v>
      </c>
      <c r="I100" s="3" t="s">
        <v>663</v>
      </c>
      <c r="J100" s="3" t="s">
        <v>371</v>
      </c>
      <c r="K100" s="3" t="s">
        <v>664</v>
      </c>
      <c r="L100" s="3" t="s">
        <v>140</v>
      </c>
      <c r="M100" s="3" t="s">
        <v>141</v>
      </c>
      <c r="N100" s="3" t="s">
        <v>963</v>
      </c>
      <c r="O100" s="3" t="s">
        <v>964</v>
      </c>
      <c r="P100" s="3" t="s">
        <v>1252</v>
      </c>
      <c r="Q100" s="3">
        <v>18</v>
      </c>
      <c r="R100" s="3">
        <v>79</v>
      </c>
      <c r="S100" s="3" t="s">
        <v>2126</v>
      </c>
      <c r="T100" s="3" t="s">
        <v>51</v>
      </c>
      <c r="U100" s="3" t="s">
        <v>1250</v>
      </c>
      <c r="V100" s="3" t="s">
        <v>44</v>
      </c>
      <c r="W100" s="3" t="s">
        <v>52</v>
      </c>
      <c r="X100" s="3" t="s">
        <v>827</v>
      </c>
      <c r="Y100" s="3" t="s">
        <v>69</v>
      </c>
      <c r="Z100" s="3" t="s">
        <v>331</v>
      </c>
      <c r="AA100" s="3" t="s">
        <v>1253</v>
      </c>
      <c r="AB100" s="3"/>
      <c r="AC100" s="3" t="s">
        <v>2045</v>
      </c>
      <c r="AD100" s="3" t="s">
        <v>2249</v>
      </c>
      <c r="AE100" s="3" t="s">
        <v>1255</v>
      </c>
      <c r="AF100" s="3" t="s">
        <v>1771</v>
      </c>
      <c r="AG100" s="3"/>
      <c r="AH100" s="3" t="s">
        <v>1771</v>
      </c>
      <c r="AI100" s="3" t="s">
        <v>372</v>
      </c>
      <c r="AJ100" s="3" t="s">
        <v>1772</v>
      </c>
      <c r="AK100" s="3" t="s">
        <v>69</v>
      </c>
    </row>
    <row r="101" spans="1:37" x14ac:dyDescent="0.25">
      <c r="A101" s="3" t="s">
        <v>569</v>
      </c>
      <c r="B101" s="3" t="s">
        <v>0</v>
      </c>
      <c r="C101" s="3" t="s">
        <v>568</v>
      </c>
      <c r="D101" s="3" t="s">
        <v>7</v>
      </c>
      <c r="E101" s="3" t="s">
        <v>1259</v>
      </c>
      <c r="F101" s="3" t="s">
        <v>9</v>
      </c>
      <c r="G101" s="3" t="s">
        <v>570</v>
      </c>
      <c r="H101" s="3" t="s">
        <v>364</v>
      </c>
      <c r="I101" s="3" t="s">
        <v>660</v>
      </c>
      <c r="J101" s="3" t="s">
        <v>365</v>
      </c>
      <c r="K101" s="3" t="s">
        <v>2201</v>
      </c>
      <c r="L101" s="3" t="s">
        <v>90</v>
      </c>
      <c r="M101" s="3" t="s">
        <v>91</v>
      </c>
      <c r="N101" s="3" t="s">
        <v>983</v>
      </c>
      <c r="O101" s="3" t="s">
        <v>984</v>
      </c>
      <c r="P101" s="3" t="s">
        <v>1252</v>
      </c>
      <c r="Q101" s="3">
        <v>221</v>
      </c>
      <c r="R101" s="3">
        <v>1003</v>
      </c>
      <c r="S101" s="3" t="s">
        <v>2093</v>
      </c>
      <c r="T101" s="3" t="s">
        <v>51</v>
      </c>
      <c r="U101" s="3" t="s">
        <v>1250</v>
      </c>
      <c r="V101" s="3" t="s">
        <v>44</v>
      </c>
      <c r="W101" s="3" t="s">
        <v>52</v>
      </c>
      <c r="X101" s="3" t="s">
        <v>985</v>
      </c>
      <c r="Y101" s="3" t="s">
        <v>70</v>
      </c>
      <c r="Z101" s="3" t="s">
        <v>331</v>
      </c>
      <c r="AA101" s="3" t="s">
        <v>1253</v>
      </c>
      <c r="AB101" s="3"/>
      <c r="AC101" s="3" t="s">
        <v>2045</v>
      </c>
      <c r="AD101" s="3" t="s">
        <v>2094</v>
      </c>
      <c r="AE101" s="3" t="s">
        <v>1255</v>
      </c>
      <c r="AF101" s="3" t="s">
        <v>1411</v>
      </c>
      <c r="AG101" s="3"/>
      <c r="AH101" s="3" t="s">
        <v>1411</v>
      </c>
      <c r="AI101" s="3" t="s">
        <v>364</v>
      </c>
      <c r="AJ101" s="3" t="s">
        <v>1773</v>
      </c>
      <c r="AK101" s="3" t="s">
        <v>69</v>
      </c>
    </row>
    <row r="102" spans="1:37" x14ac:dyDescent="0.25">
      <c r="A102" s="3" t="s">
        <v>569</v>
      </c>
      <c r="B102" s="3" t="s">
        <v>3</v>
      </c>
      <c r="C102" s="3" t="s">
        <v>565</v>
      </c>
      <c r="D102" s="3" t="s">
        <v>17</v>
      </c>
      <c r="E102" s="3" t="s">
        <v>1356</v>
      </c>
      <c r="F102" s="3" t="s">
        <v>15</v>
      </c>
      <c r="G102" s="3" t="s">
        <v>589</v>
      </c>
      <c r="H102" s="3" t="s">
        <v>506</v>
      </c>
      <c r="I102" s="3" t="s">
        <v>592</v>
      </c>
      <c r="J102" s="3" t="s">
        <v>506</v>
      </c>
      <c r="K102" s="3"/>
      <c r="L102" s="3" t="s">
        <v>504</v>
      </c>
      <c r="M102" s="3" t="s">
        <v>505</v>
      </c>
      <c r="N102" s="3" t="s">
        <v>816</v>
      </c>
      <c r="O102" s="3" t="s">
        <v>817</v>
      </c>
      <c r="P102" s="3" t="s">
        <v>1424</v>
      </c>
      <c r="Q102" s="3">
        <v>63</v>
      </c>
      <c r="R102" s="3">
        <v>305</v>
      </c>
      <c r="S102" s="3" t="s">
        <v>2066</v>
      </c>
      <c r="T102" s="3" t="s">
        <v>51</v>
      </c>
      <c r="U102" s="3" t="s">
        <v>1250</v>
      </c>
      <c r="V102" s="3" t="s">
        <v>44</v>
      </c>
      <c r="W102" s="3" t="s">
        <v>78</v>
      </c>
      <c r="X102" s="3" t="s">
        <v>818</v>
      </c>
      <c r="Y102" s="3" t="s">
        <v>70</v>
      </c>
      <c r="Z102" s="3" t="s">
        <v>331</v>
      </c>
      <c r="AA102" s="3" t="s">
        <v>1253</v>
      </c>
      <c r="AB102" s="3"/>
      <c r="AC102" s="3" t="s">
        <v>2045</v>
      </c>
      <c r="AD102" s="3" t="s">
        <v>2275</v>
      </c>
      <c r="AE102" s="3" t="s">
        <v>1398</v>
      </c>
      <c r="AF102" s="3" t="s">
        <v>1252</v>
      </c>
      <c r="AG102" s="3"/>
      <c r="AH102" s="3" t="s">
        <v>1252</v>
      </c>
      <c r="AI102" s="3" t="s">
        <v>398</v>
      </c>
      <c r="AJ102" s="3" t="s">
        <v>1425</v>
      </c>
      <c r="AK102" s="3" t="s">
        <v>1302</v>
      </c>
    </row>
    <row r="103" spans="1:37" x14ac:dyDescent="0.25">
      <c r="A103" s="3" t="s">
        <v>569</v>
      </c>
      <c r="B103" s="3" t="s">
        <v>3</v>
      </c>
      <c r="C103" s="3" t="s">
        <v>565</v>
      </c>
      <c r="D103" s="3" t="s">
        <v>706</v>
      </c>
      <c r="E103" s="3" t="s">
        <v>1888</v>
      </c>
      <c r="F103" s="3" t="s">
        <v>735</v>
      </c>
      <c r="G103" s="3" t="s">
        <v>1057</v>
      </c>
      <c r="H103" s="3" t="s">
        <v>736</v>
      </c>
      <c r="I103" s="3" t="s">
        <v>1058</v>
      </c>
      <c r="J103" s="3" t="s">
        <v>736</v>
      </c>
      <c r="K103" s="3" t="s">
        <v>1889</v>
      </c>
      <c r="L103" s="3" t="s">
        <v>736</v>
      </c>
      <c r="M103" s="3" t="s">
        <v>737</v>
      </c>
      <c r="N103" s="3" t="s">
        <v>2060</v>
      </c>
      <c r="O103" s="3" t="s">
        <v>2061</v>
      </c>
      <c r="P103" s="3"/>
      <c r="Q103" s="3">
        <v>38</v>
      </c>
      <c r="R103" s="3">
        <v>172</v>
      </c>
      <c r="S103" s="3" t="s">
        <v>2062</v>
      </c>
      <c r="T103" s="3" t="s">
        <v>51</v>
      </c>
      <c r="U103" s="3" t="s">
        <v>1250</v>
      </c>
      <c r="V103" s="3" t="s">
        <v>44</v>
      </c>
      <c r="W103" s="3" t="s">
        <v>78</v>
      </c>
      <c r="X103" s="3"/>
      <c r="Y103" s="3"/>
      <c r="Z103" s="3" t="s">
        <v>331</v>
      </c>
      <c r="AA103" s="3" t="s">
        <v>1253</v>
      </c>
      <c r="AB103" s="3"/>
      <c r="AC103" s="3" t="s">
        <v>2045</v>
      </c>
      <c r="AD103" s="3" t="s">
        <v>2277</v>
      </c>
      <c r="AE103" s="3"/>
      <c r="AF103" s="3" t="s">
        <v>1318</v>
      </c>
      <c r="AG103" s="3"/>
      <c r="AH103" s="3" t="s">
        <v>1318</v>
      </c>
      <c r="AI103" s="3"/>
      <c r="AJ103" s="3"/>
      <c r="AK103" s="3"/>
    </row>
    <row r="104" spans="1:37" x14ac:dyDescent="0.25">
      <c r="A104" s="3" t="s">
        <v>569</v>
      </c>
      <c r="B104" s="3" t="s">
        <v>3</v>
      </c>
      <c r="C104" s="3" t="s">
        <v>565</v>
      </c>
      <c r="D104" s="3" t="s">
        <v>1764</v>
      </c>
      <c r="E104" s="3" t="s">
        <v>1393</v>
      </c>
      <c r="F104" s="3" t="s">
        <v>18</v>
      </c>
      <c r="G104" s="3" t="s">
        <v>588</v>
      </c>
      <c r="H104" s="3" t="s">
        <v>517</v>
      </c>
      <c r="I104" s="3" t="s">
        <v>711</v>
      </c>
      <c r="J104" s="3" t="s">
        <v>518</v>
      </c>
      <c r="K104" s="3" t="s">
        <v>2198</v>
      </c>
      <c r="L104" s="3" t="s">
        <v>515</v>
      </c>
      <c r="M104" s="3" t="s">
        <v>516</v>
      </c>
      <c r="N104" s="3" t="s">
        <v>1075</v>
      </c>
      <c r="O104" s="3" t="s">
        <v>1076</v>
      </c>
      <c r="P104" s="3" t="s">
        <v>1890</v>
      </c>
      <c r="Q104" s="3">
        <v>9</v>
      </c>
      <c r="R104" s="3">
        <v>38</v>
      </c>
      <c r="S104" s="3" t="s">
        <v>2278</v>
      </c>
      <c r="T104" s="3" t="s">
        <v>51</v>
      </c>
      <c r="U104" s="3" t="s">
        <v>1250</v>
      </c>
      <c r="V104" s="3" t="s">
        <v>44</v>
      </c>
      <c r="W104" s="3" t="s">
        <v>52</v>
      </c>
      <c r="X104" s="3" t="s">
        <v>871</v>
      </c>
      <c r="Y104" s="3" t="s">
        <v>69</v>
      </c>
      <c r="Z104" s="3" t="s">
        <v>331</v>
      </c>
      <c r="AA104" s="3" t="s">
        <v>1253</v>
      </c>
      <c r="AB104" s="3"/>
      <c r="AC104" s="3" t="s">
        <v>2045</v>
      </c>
      <c r="AD104" s="3" t="s">
        <v>2275</v>
      </c>
      <c r="AE104" s="3" t="s">
        <v>1398</v>
      </c>
      <c r="AF104" s="3" t="s">
        <v>1252</v>
      </c>
      <c r="AG104" s="3"/>
      <c r="AH104" s="3" t="s">
        <v>1252</v>
      </c>
      <c r="AI104" s="3" t="s">
        <v>517</v>
      </c>
      <c r="AJ104" s="3" t="s">
        <v>1891</v>
      </c>
      <c r="AK104" s="3" t="s">
        <v>69</v>
      </c>
    </row>
    <row r="105" spans="1:37" x14ac:dyDescent="0.25">
      <c r="A105" s="3" t="s">
        <v>569</v>
      </c>
      <c r="B105" s="3" t="s">
        <v>3</v>
      </c>
      <c r="C105" s="3" t="s">
        <v>565</v>
      </c>
      <c r="D105" s="3" t="s">
        <v>17</v>
      </c>
      <c r="E105" s="3" t="s">
        <v>1356</v>
      </c>
      <c r="F105" s="3" t="s">
        <v>14</v>
      </c>
      <c r="G105" s="3" t="s">
        <v>567</v>
      </c>
      <c r="H105" s="3" t="s">
        <v>609</v>
      </c>
      <c r="I105" s="3" t="s">
        <v>610</v>
      </c>
      <c r="J105" s="3" t="s">
        <v>611</v>
      </c>
      <c r="K105" s="3" t="s">
        <v>612</v>
      </c>
      <c r="L105" s="3" t="s">
        <v>495</v>
      </c>
      <c r="M105" s="3" t="s">
        <v>496</v>
      </c>
      <c r="N105" s="3" t="s">
        <v>1065</v>
      </c>
      <c r="O105" s="3" t="s">
        <v>1066</v>
      </c>
      <c r="P105" s="3" t="s">
        <v>1899</v>
      </c>
      <c r="Q105" s="3">
        <v>126</v>
      </c>
      <c r="R105" s="3">
        <v>572</v>
      </c>
      <c r="S105" s="3" t="s">
        <v>2279</v>
      </c>
      <c r="T105" s="3" t="s">
        <v>51</v>
      </c>
      <c r="U105" s="3" t="s">
        <v>1250</v>
      </c>
      <c r="V105" s="3" t="s">
        <v>44</v>
      </c>
      <c r="W105" s="3" t="s">
        <v>52</v>
      </c>
      <c r="X105" s="3" t="s">
        <v>1067</v>
      </c>
      <c r="Y105" s="3"/>
      <c r="Z105" s="3" t="s">
        <v>331</v>
      </c>
      <c r="AA105" s="3" t="s">
        <v>1253</v>
      </c>
      <c r="AB105" s="3"/>
      <c r="AC105" s="3" t="s">
        <v>2045</v>
      </c>
      <c r="AD105" s="3" t="s">
        <v>2268</v>
      </c>
      <c r="AE105" s="3" t="s">
        <v>1255</v>
      </c>
      <c r="AF105" s="3" t="s">
        <v>1107</v>
      </c>
      <c r="AG105" s="3"/>
      <c r="AH105" s="3" t="s">
        <v>1107</v>
      </c>
      <c r="AI105" s="3" t="s">
        <v>1322</v>
      </c>
      <c r="AJ105" s="3" t="s">
        <v>1900</v>
      </c>
      <c r="AK105" s="3" t="s">
        <v>69</v>
      </c>
    </row>
    <row r="106" spans="1:37" x14ac:dyDescent="0.25">
      <c r="A106" s="3" t="s">
        <v>569</v>
      </c>
      <c r="B106" s="3" t="s">
        <v>0</v>
      </c>
      <c r="C106" s="3" t="s">
        <v>568</v>
      </c>
      <c r="D106" s="3" t="s">
        <v>7</v>
      </c>
      <c r="E106" s="3" t="s">
        <v>1259</v>
      </c>
      <c r="F106" s="3" t="s">
        <v>7</v>
      </c>
      <c r="G106" s="3" t="s">
        <v>596</v>
      </c>
      <c r="H106" s="3" t="s">
        <v>393</v>
      </c>
      <c r="I106" s="3" t="s">
        <v>689</v>
      </c>
      <c r="J106" s="3" t="s">
        <v>394</v>
      </c>
      <c r="K106" s="3" t="s">
        <v>690</v>
      </c>
      <c r="L106" s="3" t="s">
        <v>83</v>
      </c>
      <c r="M106" s="3" t="s">
        <v>84</v>
      </c>
      <c r="N106" s="3" t="s">
        <v>981</v>
      </c>
      <c r="O106" s="3" t="s">
        <v>1036</v>
      </c>
      <c r="P106" s="3" t="s">
        <v>1252</v>
      </c>
      <c r="Q106" s="3">
        <v>157</v>
      </c>
      <c r="R106" s="3">
        <v>761</v>
      </c>
      <c r="S106" s="3" t="s">
        <v>2284</v>
      </c>
      <c r="T106" s="3" t="s">
        <v>51</v>
      </c>
      <c r="U106" s="3" t="s">
        <v>1250</v>
      </c>
      <c r="V106" s="3" t="s">
        <v>44</v>
      </c>
      <c r="W106" s="3" t="s">
        <v>52</v>
      </c>
      <c r="X106" s="3" t="s">
        <v>818</v>
      </c>
      <c r="Y106" s="3" t="s">
        <v>69</v>
      </c>
      <c r="Z106" s="3" t="s">
        <v>331</v>
      </c>
      <c r="AA106" s="3" t="s">
        <v>1253</v>
      </c>
      <c r="AB106" s="3"/>
      <c r="AC106" s="3" t="s">
        <v>2045</v>
      </c>
      <c r="AD106" s="3" t="s">
        <v>2285</v>
      </c>
      <c r="AE106" s="3" t="s">
        <v>1255</v>
      </c>
      <c r="AF106" s="3" t="s">
        <v>1093</v>
      </c>
      <c r="AG106" s="3"/>
      <c r="AH106" s="3" t="s">
        <v>1093</v>
      </c>
      <c r="AI106" s="3" t="s">
        <v>355</v>
      </c>
      <c r="AJ106" s="3" t="s">
        <v>1459</v>
      </c>
      <c r="AK106" s="3" t="s">
        <v>69</v>
      </c>
    </row>
    <row r="107" spans="1:37" x14ac:dyDescent="0.25">
      <c r="A107" s="3" t="s">
        <v>569</v>
      </c>
      <c r="B107" s="3" t="s">
        <v>0</v>
      </c>
      <c r="C107" s="3" t="s">
        <v>568</v>
      </c>
      <c r="D107" s="3" t="s">
        <v>4</v>
      </c>
      <c r="E107" s="3" t="s">
        <v>1312</v>
      </c>
      <c r="F107" s="3" t="s">
        <v>5</v>
      </c>
      <c r="G107" s="3" t="s">
        <v>578</v>
      </c>
      <c r="H107" s="3" t="s">
        <v>346</v>
      </c>
      <c r="I107" s="3" t="s">
        <v>601</v>
      </c>
      <c r="J107" s="3" t="s">
        <v>347</v>
      </c>
      <c r="K107" s="3" t="s">
        <v>2194</v>
      </c>
      <c r="L107" s="3" t="s">
        <v>122</v>
      </c>
      <c r="M107" s="3" t="s">
        <v>123</v>
      </c>
      <c r="N107" s="3" t="s">
        <v>934</v>
      </c>
      <c r="O107" s="3" t="s">
        <v>935</v>
      </c>
      <c r="P107" s="3" t="s">
        <v>1252</v>
      </c>
      <c r="Q107" s="3">
        <v>65</v>
      </c>
      <c r="R107" s="3">
        <v>328</v>
      </c>
      <c r="S107" s="3" t="s">
        <v>2144</v>
      </c>
      <c r="T107" s="3" t="s">
        <v>51</v>
      </c>
      <c r="U107" s="3" t="s">
        <v>1250</v>
      </c>
      <c r="V107" s="3" t="s">
        <v>44</v>
      </c>
      <c r="W107" s="3" t="s">
        <v>52</v>
      </c>
      <c r="X107" s="3" t="s">
        <v>815</v>
      </c>
      <c r="Y107" s="3" t="s">
        <v>70</v>
      </c>
      <c r="Z107" s="3" t="s">
        <v>331</v>
      </c>
      <c r="AA107" s="3" t="s">
        <v>1253</v>
      </c>
      <c r="AB107" s="3"/>
      <c r="AC107" s="3" t="s">
        <v>2045</v>
      </c>
      <c r="AD107" s="3" t="s">
        <v>2290</v>
      </c>
      <c r="AE107" s="3" t="s">
        <v>1255</v>
      </c>
      <c r="AF107" s="3" t="s">
        <v>783</v>
      </c>
      <c r="AG107" s="3"/>
      <c r="AH107" s="3" t="s">
        <v>783</v>
      </c>
      <c r="AI107" s="3" t="s">
        <v>346</v>
      </c>
      <c r="AJ107" s="3" t="s">
        <v>1471</v>
      </c>
      <c r="AK107" s="3" t="s">
        <v>69</v>
      </c>
    </row>
    <row r="108" spans="1:37" x14ac:dyDescent="0.25">
      <c r="A108" s="3" t="s">
        <v>569</v>
      </c>
      <c r="B108" s="3" t="s">
        <v>0</v>
      </c>
      <c r="C108" s="3" t="s">
        <v>568</v>
      </c>
      <c r="D108" s="3" t="s">
        <v>7</v>
      </c>
      <c r="E108" s="3" t="s">
        <v>1259</v>
      </c>
      <c r="F108" s="3" t="s">
        <v>7</v>
      </c>
      <c r="G108" s="3" t="s">
        <v>596</v>
      </c>
      <c r="H108" s="3" t="s">
        <v>355</v>
      </c>
      <c r="I108" s="3" t="s">
        <v>622</v>
      </c>
      <c r="J108" s="3" t="s">
        <v>356</v>
      </c>
      <c r="K108" s="3" t="s">
        <v>2193</v>
      </c>
      <c r="L108" s="3" t="s">
        <v>86</v>
      </c>
      <c r="M108" s="3" t="s">
        <v>87</v>
      </c>
      <c r="N108" s="3" t="s">
        <v>791</v>
      </c>
      <c r="O108" s="3" t="s">
        <v>792</v>
      </c>
      <c r="P108" s="3"/>
      <c r="Q108" s="3">
        <v>652</v>
      </c>
      <c r="R108" s="3">
        <v>3706</v>
      </c>
      <c r="S108" s="3" t="s">
        <v>2293</v>
      </c>
      <c r="T108" s="3" t="s">
        <v>51</v>
      </c>
      <c r="U108" s="3" t="s">
        <v>1250</v>
      </c>
      <c r="V108" s="3" t="s">
        <v>44</v>
      </c>
      <c r="W108" s="3" t="s">
        <v>52</v>
      </c>
      <c r="X108" s="3" t="s">
        <v>793</v>
      </c>
      <c r="Y108" s="3" t="s">
        <v>1318</v>
      </c>
      <c r="Z108" s="3" t="s">
        <v>331</v>
      </c>
      <c r="AA108" s="3" t="s">
        <v>1253</v>
      </c>
      <c r="AB108" s="3"/>
      <c r="AC108" s="3" t="s">
        <v>2045</v>
      </c>
      <c r="AD108" s="3" t="s">
        <v>2236</v>
      </c>
      <c r="AE108" s="3" t="s">
        <v>1255</v>
      </c>
      <c r="AF108" s="3" t="s">
        <v>2294</v>
      </c>
      <c r="AG108" s="3"/>
      <c r="AH108" s="3" t="s">
        <v>2294</v>
      </c>
      <c r="AI108" s="3" t="s">
        <v>355</v>
      </c>
      <c r="AJ108" s="3" t="s">
        <v>1477</v>
      </c>
      <c r="AK108" s="3" t="s">
        <v>69</v>
      </c>
    </row>
    <row r="109" spans="1:37" x14ac:dyDescent="0.25">
      <c r="A109" s="3" t="s">
        <v>569</v>
      </c>
      <c r="B109" s="3" t="s">
        <v>0</v>
      </c>
      <c r="C109" s="3" t="s">
        <v>568</v>
      </c>
      <c r="D109" s="3" t="s">
        <v>12</v>
      </c>
      <c r="E109" s="3" t="s">
        <v>1245</v>
      </c>
      <c r="F109" s="3" t="s">
        <v>13</v>
      </c>
      <c r="G109" s="3" t="s">
        <v>605</v>
      </c>
      <c r="H109" s="3" t="s">
        <v>388</v>
      </c>
      <c r="I109" s="3" t="s">
        <v>2192</v>
      </c>
      <c r="J109" s="3"/>
      <c r="K109" s="3"/>
      <c r="L109" s="3" t="s">
        <v>154</v>
      </c>
      <c r="M109" s="3" t="s">
        <v>155</v>
      </c>
      <c r="N109" s="3" t="s">
        <v>1011</v>
      </c>
      <c r="O109" s="3" t="s">
        <v>1012</v>
      </c>
      <c r="P109" s="3" t="s">
        <v>1252</v>
      </c>
      <c r="Q109" s="3">
        <v>8</v>
      </c>
      <c r="R109" s="3">
        <v>40</v>
      </c>
      <c r="S109" s="3" t="s">
        <v>1302</v>
      </c>
      <c r="T109" s="3" t="s">
        <v>51</v>
      </c>
      <c r="U109" s="3" t="s">
        <v>1250</v>
      </c>
      <c r="V109" s="3" t="s">
        <v>44</v>
      </c>
      <c r="W109" s="3" t="s">
        <v>78</v>
      </c>
      <c r="X109" s="3" t="s">
        <v>818</v>
      </c>
      <c r="Y109" s="3" t="s">
        <v>69</v>
      </c>
      <c r="Z109" s="3" t="s">
        <v>331</v>
      </c>
      <c r="AA109" s="3" t="s">
        <v>1253</v>
      </c>
      <c r="AB109" s="3"/>
      <c r="AC109" s="3" t="s">
        <v>2045</v>
      </c>
      <c r="AD109" s="3" t="s">
        <v>2295</v>
      </c>
      <c r="AE109" s="3" t="s">
        <v>1255</v>
      </c>
      <c r="AF109" s="3" t="s">
        <v>1318</v>
      </c>
      <c r="AG109" s="3"/>
      <c r="AH109" s="3" t="s">
        <v>1318</v>
      </c>
      <c r="AI109" s="3" t="s">
        <v>673</v>
      </c>
      <c r="AJ109" s="3" t="s">
        <v>1480</v>
      </c>
      <c r="AK109" s="3" t="s">
        <v>70</v>
      </c>
    </row>
    <row r="110" spans="1:37" x14ac:dyDescent="0.25">
      <c r="A110" s="3" t="s">
        <v>569</v>
      </c>
      <c r="B110" s="3" t="s">
        <v>0</v>
      </c>
      <c r="C110" s="3"/>
      <c r="D110" s="3"/>
      <c r="E110" s="3"/>
      <c r="F110" s="3" t="s">
        <v>11</v>
      </c>
      <c r="G110" s="3" t="s">
        <v>661</v>
      </c>
      <c r="H110" s="3" t="s">
        <v>1485</v>
      </c>
      <c r="I110" s="3" t="s">
        <v>1486</v>
      </c>
      <c r="J110" s="3" t="s">
        <v>1485</v>
      </c>
      <c r="K110" s="3" t="s">
        <v>1487</v>
      </c>
      <c r="L110" s="3" t="s">
        <v>1194</v>
      </c>
      <c r="M110" s="3" t="s">
        <v>1195</v>
      </c>
      <c r="N110" s="3"/>
      <c r="O110" s="3"/>
      <c r="P110" s="3"/>
      <c r="Q110" s="3">
        <v>40</v>
      </c>
      <c r="R110" s="3">
        <v>158</v>
      </c>
      <c r="S110" s="3" t="s">
        <v>2296</v>
      </c>
      <c r="T110" s="3" t="s">
        <v>51</v>
      </c>
      <c r="U110" s="3" t="s">
        <v>1250</v>
      </c>
      <c r="V110" s="3" t="s">
        <v>44</v>
      </c>
      <c r="W110" s="3" t="s">
        <v>78</v>
      </c>
      <c r="X110" s="3" t="s">
        <v>1489</v>
      </c>
      <c r="Y110" s="3"/>
      <c r="Z110" s="3"/>
      <c r="AA110" s="3" t="s">
        <v>1309</v>
      </c>
      <c r="AB110" s="3"/>
      <c r="AC110" s="3" t="s">
        <v>2045</v>
      </c>
      <c r="AD110" s="3" t="s">
        <v>2297</v>
      </c>
      <c r="AE110" s="3"/>
      <c r="AF110" s="3" t="s">
        <v>1252</v>
      </c>
      <c r="AG110" s="3"/>
      <c r="AH110" s="3" t="s">
        <v>1252</v>
      </c>
      <c r="AI110" s="3"/>
      <c r="AJ110" s="3"/>
      <c r="AK110" s="3"/>
    </row>
    <row r="111" spans="1:37" x14ac:dyDescent="0.25">
      <c r="A111" s="3" t="s">
        <v>569</v>
      </c>
      <c r="B111" s="3" t="s">
        <v>0</v>
      </c>
      <c r="C111" s="3" t="s">
        <v>568</v>
      </c>
      <c r="D111" s="3" t="s">
        <v>7</v>
      </c>
      <c r="E111" s="3" t="s">
        <v>1259</v>
      </c>
      <c r="F111" s="3" t="s">
        <v>8</v>
      </c>
      <c r="G111" s="3" t="s">
        <v>582</v>
      </c>
      <c r="H111" s="3" t="s">
        <v>2191</v>
      </c>
      <c r="I111" s="3" t="s">
        <v>615</v>
      </c>
      <c r="J111" s="3"/>
      <c r="K111" s="3"/>
      <c r="L111" s="3" t="s">
        <v>81</v>
      </c>
      <c r="M111" s="3" t="s">
        <v>82</v>
      </c>
      <c r="N111" s="3" t="s">
        <v>953</v>
      </c>
      <c r="O111" s="3" t="s">
        <v>954</v>
      </c>
      <c r="P111" s="3" t="s">
        <v>1252</v>
      </c>
      <c r="Q111" s="3">
        <v>45</v>
      </c>
      <c r="R111" s="3">
        <v>269</v>
      </c>
      <c r="S111" s="3" t="s">
        <v>2299</v>
      </c>
      <c r="T111" s="3" t="s">
        <v>51</v>
      </c>
      <c r="U111" s="3" t="s">
        <v>1250</v>
      </c>
      <c r="V111" s="3" t="s">
        <v>44</v>
      </c>
      <c r="W111" s="3" t="s">
        <v>52</v>
      </c>
      <c r="X111" s="3" t="s">
        <v>836</v>
      </c>
      <c r="Y111" s="3" t="s">
        <v>69</v>
      </c>
      <c r="Z111" s="3" t="s">
        <v>331</v>
      </c>
      <c r="AA111" s="3" t="s">
        <v>1253</v>
      </c>
      <c r="AB111" s="3"/>
      <c r="AC111" s="3" t="s">
        <v>2045</v>
      </c>
      <c r="AD111" s="3" t="s">
        <v>2300</v>
      </c>
      <c r="AE111" s="3" t="s">
        <v>1398</v>
      </c>
      <c r="AF111" s="3" t="s">
        <v>1302</v>
      </c>
      <c r="AG111" s="3"/>
      <c r="AH111" s="3" t="s">
        <v>1302</v>
      </c>
      <c r="AI111" s="3" t="s">
        <v>367</v>
      </c>
      <c r="AJ111" s="3" t="s">
        <v>1494</v>
      </c>
      <c r="AK111" s="3" t="s">
        <v>69</v>
      </c>
    </row>
    <row r="112" spans="1:37" x14ac:dyDescent="0.25">
      <c r="A112" s="3" t="s">
        <v>569</v>
      </c>
      <c r="B112" s="3" t="s">
        <v>0</v>
      </c>
      <c r="C112" s="3" t="s">
        <v>568</v>
      </c>
      <c r="D112" s="3" t="s">
        <v>4</v>
      </c>
      <c r="E112" s="3" t="s">
        <v>1312</v>
      </c>
      <c r="F112" s="3" t="s">
        <v>5</v>
      </c>
      <c r="G112" s="3" t="s">
        <v>578</v>
      </c>
      <c r="H112" s="3" t="s">
        <v>418</v>
      </c>
      <c r="I112" s="3" t="s">
        <v>643</v>
      </c>
      <c r="J112" s="3" t="s">
        <v>526</v>
      </c>
      <c r="K112" s="3" t="s">
        <v>644</v>
      </c>
      <c r="L112" s="3" t="s">
        <v>524</v>
      </c>
      <c r="M112" s="3" t="s">
        <v>525</v>
      </c>
      <c r="N112" s="3" t="s">
        <v>940</v>
      </c>
      <c r="O112" s="3" t="s">
        <v>941</v>
      </c>
      <c r="P112" s="3"/>
      <c r="Q112" s="3">
        <v>172</v>
      </c>
      <c r="R112" s="3">
        <v>838</v>
      </c>
      <c r="S112" s="3" t="s">
        <v>2304</v>
      </c>
      <c r="T112" s="3" t="s">
        <v>51</v>
      </c>
      <c r="U112" s="3" t="s">
        <v>1250</v>
      </c>
      <c r="V112" s="3" t="s">
        <v>44</v>
      </c>
      <c r="W112" s="3" t="s">
        <v>78</v>
      </c>
      <c r="X112" s="3"/>
      <c r="Y112" s="3" t="s">
        <v>70</v>
      </c>
      <c r="Z112" s="3" t="s">
        <v>331</v>
      </c>
      <c r="AA112" s="3" t="s">
        <v>1253</v>
      </c>
      <c r="AB112" s="3"/>
      <c r="AC112" s="3" t="s">
        <v>2045</v>
      </c>
      <c r="AD112" s="3" t="s">
        <v>2305</v>
      </c>
      <c r="AE112" s="3" t="s">
        <v>239</v>
      </c>
      <c r="AF112" s="3" t="s">
        <v>1252</v>
      </c>
      <c r="AG112" s="3"/>
      <c r="AH112" s="3" t="s">
        <v>1252</v>
      </c>
      <c r="AI112" s="3" t="s">
        <v>1497</v>
      </c>
      <c r="AJ112" s="3" t="s">
        <v>1498</v>
      </c>
      <c r="AK112" s="3" t="s">
        <v>70</v>
      </c>
    </row>
    <row r="113" spans="1:37" x14ac:dyDescent="0.25">
      <c r="A113" s="3" t="s">
        <v>569</v>
      </c>
      <c r="B113" s="3" t="s">
        <v>0</v>
      </c>
      <c r="C113" s="3" t="s">
        <v>568</v>
      </c>
      <c r="D113" s="3" t="s">
        <v>7</v>
      </c>
      <c r="E113" s="3" t="s">
        <v>1259</v>
      </c>
      <c r="F113" s="3" t="s">
        <v>10</v>
      </c>
      <c r="G113" s="3" t="s">
        <v>676</v>
      </c>
      <c r="H113" s="3" t="s">
        <v>366</v>
      </c>
      <c r="I113" s="3" t="s">
        <v>677</v>
      </c>
      <c r="J113" s="3" t="s">
        <v>366</v>
      </c>
      <c r="K113" s="3" t="s">
        <v>2189</v>
      </c>
      <c r="L113" s="3" t="s">
        <v>92</v>
      </c>
      <c r="M113" s="3" t="s">
        <v>93</v>
      </c>
      <c r="N113" s="3" t="s">
        <v>1017</v>
      </c>
      <c r="O113" s="3" t="s">
        <v>1019</v>
      </c>
      <c r="P113" s="3" t="s">
        <v>1252</v>
      </c>
      <c r="Q113" s="3">
        <v>83</v>
      </c>
      <c r="R113" s="3">
        <v>293</v>
      </c>
      <c r="S113" s="3" t="s">
        <v>2306</v>
      </c>
      <c r="T113" s="3" t="s">
        <v>51</v>
      </c>
      <c r="U113" s="3" t="s">
        <v>1250</v>
      </c>
      <c r="V113" s="3" t="s">
        <v>44</v>
      </c>
      <c r="W113" s="3" t="s">
        <v>52</v>
      </c>
      <c r="X113" s="3" t="s">
        <v>793</v>
      </c>
      <c r="Y113" s="3" t="s">
        <v>69</v>
      </c>
      <c r="Z113" s="3" t="s">
        <v>331</v>
      </c>
      <c r="AA113" s="3" t="s">
        <v>1253</v>
      </c>
      <c r="AB113" s="3"/>
      <c r="AC113" s="3" t="s">
        <v>2045</v>
      </c>
      <c r="AD113" s="3" t="s">
        <v>2307</v>
      </c>
      <c r="AE113" s="3" t="s">
        <v>1255</v>
      </c>
      <c r="AF113" s="3" t="s">
        <v>776</v>
      </c>
      <c r="AG113" s="3"/>
      <c r="AH113" s="3" t="s">
        <v>776</v>
      </c>
      <c r="AI113" s="3" t="s">
        <v>366</v>
      </c>
      <c r="AJ113" s="3" t="s">
        <v>1499</v>
      </c>
      <c r="AK113" s="3" t="s">
        <v>69</v>
      </c>
    </row>
    <row r="114" spans="1:37" x14ac:dyDescent="0.25">
      <c r="A114" s="3" t="s">
        <v>569</v>
      </c>
      <c r="B114" s="3" t="s">
        <v>0</v>
      </c>
      <c r="C114" s="3" t="s">
        <v>568</v>
      </c>
      <c r="D114" s="3" t="s">
        <v>4</v>
      </c>
      <c r="E114" s="3" t="s">
        <v>1312</v>
      </c>
      <c r="F114" s="3" t="s">
        <v>4</v>
      </c>
      <c r="G114" s="3" t="s">
        <v>575</v>
      </c>
      <c r="H114" s="3" t="s">
        <v>329</v>
      </c>
      <c r="I114" s="3" t="s">
        <v>576</v>
      </c>
      <c r="J114" s="3" t="s">
        <v>340</v>
      </c>
      <c r="K114" s="3" t="s">
        <v>2188</v>
      </c>
      <c r="L114" s="3" t="s">
        <v>100</v>
      </c>
      <c r="M114" s="3" t="s">
        <v>101</v>
      </c>
      <c r="N114" s="3" t="s">
        <v>857</v>
      </c>
      <c r="O114" s="3" t="s">
        <v>858</v>
      </c>
      <c r="P114" s="3" t="s">
        <v>1252</v>
      </c>
      <c r="Q114" s="3">
        <v>90</v>
      </c>
      <c r="R114" s="3">
        <v>487</v>
      </c>
      <c r="S114" s="3" t="s">
        <v>2308</v>
      </c>
      <c r="T114" s="3" t="s">
        <v>51</v>
      </c>
      <c r="U114" s="3" t="s">
        <v>1250</v>
      </c>
      <c r="V114" s="3" t="s">
        <v>44</v>
      </c>
      <c r="W114" s="3" t="s">
        <v>52</v>
      </c>
      <c r="X114" s="3" t="s">
        <v>793</v>
      </c>
      <c r="Y114" s="3" t="s">
        <v>70</v>
      </c>
      <c r="Z114" s="3" t="s">
        <v>331</v>
      </c>
      <c r="AA114" s="3" t="s">
        <v>1253</v>
      </c>
      <c r="AB114" s="3"/>
      <c r="AC114" s="3" t="s">
        <v>2045</v>
      </c>
      <c r="AD114" s="3" t="s">
        <v>2309</v>
      </c>
      <c r="AE114" s="3" t="s">
        <v>1255</v>
      </c>
      <c r="AF114" s="3" t="s">
        <v>780</v>
      </c>
      <c r="AG114" s="3"/>
      <c r="AH114" s="3" t="s">
        <v>780</v>
      </c>
      <c r="AI114" s="3" t="s">
        <v>329</v>
      </c>
      <c r="AJ114" s="3" t="s">
        <v>1501</v>
      </c>
      <c r="AK114" s="3" t="s">
        <v>70</v>
      </c>
    </row>
    <row r="115" spans="1:37" x14ac:dyDescent="0.25">
      <c r="A115" s="3" t="s">
        <v>569</v>
      </c>
      <c r="B115" s="3" t="s">
        <v>0</v>
      </c>
      <c r="C115" s="3" t="s">
        <v>568</v>
      </c>
      <c r="D115" s="3" t="s">
        <v>4</v>
      </c>
      <c r="E115" s="3" t="s">
        <v>1312</v>
      </c>
      <c r="F115" s="3" t="s">
        <v>4</v>
      </c>
      <c r="G115" s="3" t="s">
        <v>575</v>
      </c>
      <c r="H115" s="3" t="s">
        <v>329</v>
      </c>
      <c r="I115" s="3" t="s">
        <v>576</v>
      </c>
      <c r="J115" s="3" t="s">
        <v>330</v>
      </c>
      <c r="K115" s="3" t="s">
        <v>577</v>
      </c>
      <c r="L115" s="3" t="s">
        <v>49</v>
      </c>
      <c r="M115" s="3" t="s">
        <v>50</v>
      </c>
      <c r="N115" s="3" t="s">
        <v>914</v>
      </c>
      <c r="O115" s="3" t="s">
        <v>915</v>
      </c>
      <c r="P115" s="3" t="s">
        <v>1252</v>
      </c>
      <c r="Q115" s="3">
        <v>54</v>
      </c>
      <c r="R115" s="3">
        <v>355</v>
      </c>
      <c r="S115" s="3" t="s">
        <v>2313</v>
      </c>
      <c r="T115" s="3" t="s">
        <v>51</v>
      </c>
      <c r="U115" s="3" t="s">
        <v>1250</v>
      </c>
      <c r="V115" s="3" t="s">
        <v>44</v>
      </c>
      <c r="W115" s="3" t="s">
        <v>52</v>
      </c>
      <c r="X115" s="3" t="s">
        <v>815</v>
      </c>
      <c r="Y115" s="3" t="s">
        <v>69</v>
      </c>
      <c r="Z115" s="3" t="s">
        <v>331</v>
      </c>
      <c r="AA115" s="3" t="s">
        <v>1253</v>
      </c>
      <c r="AB115" s="3"/>
      <c r="AC115" s="3" t="s">
        <v>2045</v>
      </c>
      <c r="AD115" s="3" t="s">
        <v>2314</v>
      </c>
      <c r="AE115" s="3" t="s">
        <v>1255</v>
      </c>
      <c r="AF115" s="3" t="s">
        <v>1252</v>
      </c>
      <c r="AG115" s="3"/>
      <c r="AH115" s="3" t="s">
        <v>1252</v>
      </c>
      <c r="AI115" s="3" t="s">
        <v>329</v>
      </c>
      <c r="AJ115" s="3" t="s">
        <v>1527</v>
      </c>
      <c r="AK115" s="3" t="s">
        <v>69</v>
      </c>
    </row>
    <row r="116" spans="1:37" x14ac:dyDescent="0.25">
      <c r="A116" s="3" t="s">
        <v>569</v>
      </c>
      <c r="B116" s="3" t="s">
        <v>0</v>
      </c>
      <c r="C116" s="3" t="s">
        <v>568</v>
      </c>
      <c r="D116" s="3" t="s">
        <v>4</v>
      </c>
      <c r="E116" s="3" t="s">
        <v>1312</v>
      </c>
      <c r="F116" s="3" t="s">
        <v>4</v>
      </c>
      <c r="G116" s="3" t="s">
        <v>575</v>
      </c>
      <c r="H116" s="3" t="s">
        <v>329</v>
      </c>
      <c r="I116" s="3" t="s">
        <v>576</v>
      </c>
      <c r="J116" s="3" t="s">
        <v>330</v>
      </c>
      <c r="K116" s="3" t="s">
        <v>577</v>
      </c>
      <c r="L116" s="3" t="s">
        <v>58</v>
      </c>
      <c r="M116" s="3" t="s">
        <v>59</v>
      </c>
      <c r="N116" s="3" t="s">
        <v>904</v>
      </c>
      <c r="O116" s="3" t="s">
        <v>905</v>
      </c>
      <c r="P116" s="3" t="s">
        <v>1252</v>
      </c>
      <c r="Q116" s="3">
        <v>32</v>
      </c>
      <c r="R116" s="3">
        <v>146</v>
      </c>
      <c r="S116" s="3" t="s">
        <v>2317</v>
      </c>
      <c r="T116" s="3" t="s">
        <v>51</v>
      </c>
      <c r="U116" s="3" t="s">
        <v>1250</v>
      </c>
      <c r="V116" s="3" t="s">
        <v>44</v>
      </c>
      <c r="W116" s="3" t="s">
        <v>52</v>
      </c>
      <c r="X116" s="3" t="s">
        <v>793</v>
      </c>
      <c r="Y116" s="3" t="s">
        <v>69</v>
      </c>
      <c r="Z116" s="3" t="s">
        <v>331</v>
      </c>
      <c r="AA116" s="3" t="s">
        <v>1253</v>
      </c>
      <c r="AB116" s="3"/>
      <c r="AC116" s="3" t="s">
        <v>2045</v>
      </c>
      <c r="AD116" s="3" t="s">
        <v>2318</v>
      </c>
      <c r="AE116" s="3" t="s">
        <v>1255</v>
      </c>
      <c r="AF116" s="3" t="s">
        <v>1530</v>
      </c>
      <c r="AG116" s="3"/>
      <c r="AH116" s="3" t="s">
        <v>1530</v>
      </c>
      <c r="AI116" s="3" t="s">
        <v>329</v>
      </c>
      <c r="AJ116" s="3" t="s">
        <v>1531</v>
      </c>
      <c r="AK116" s="3" t="s">
        <v>69</v>
      </c>
    </row>
    <row r="117" spans="1:37" x14ac:dyDescent="0.25">
      <c r="A117" s="3" t="s">
        <v>569</v>
      </c>
      <c r="B117" s="3" t="s">
        <v>0</v>
      </c>
      <c r="C117" s="3" t="s">
        <v>568</v>
      </c>
      <c r="D117" s="3" t="s">
        <v>4</v>
      </c>
      <c r="E117" s="3" t="s">
        <v>1312</v>
      </c>
      <c r="F117" s="3" t="s">
        <v>4</v>
      </c>
      <c r="G117" s="3" t="s">
        <v>575</v>
      </c>
      <c r="H117" s="3" t="s">
        <v>329</v>
      </c>
      <c r="I117" s="3" t="s">
        <v>576</v>
      </c>
      <c r="J117" s="3" t="s">
        <v>330</v>
      </c>
      <c r="K117" s="3" t="s">
        <v>577</v>
      </c>
      <c r="L117" s="3" t="s">
        <v>106</v>
      </c>
      <c r="M117" s="3" t="s">
        <v>107</v>
      </c>
      <c r="N117" s="3" t="s">
        <v>880</v>
      </c>
      <c r="O117" s="3" t="s">
        <v>881</v>
      </c>
      <c r="P117" s="3" t="s">
        <v>1252</v>
      </c>
      <c r="Q117" s="3">
        <v>43</v>
      </c>
      <c r="R117" s="3">
        <v>216</v>
      </c>
      <c r="S117" s="3" t="s">
        <v>2123</v>
      </c>
      <c r="T117" s="3" t="s">
        <v>51</v>
      </c>
      <c r="U117" s="3" t="s">
        <v>1250</v>
      </c>
      <c r="V117" s="3" t="s">
        <v>44</v>
      </c>
      <c r="W117" s="3" t="s">
        <v>52</v>
      </c>
      <c r="X117" s="3"/>
      <c r="Y117" s="3" t="s">
        <v>69</v>
      </c>
      <c r="Z117" s="3" t="s">
        <v>331</v>
      </c>
      <c r="AA117" s="3" t="s">
        <v>1253</v>
      </c>
      <c r="AB117" s="3"/>
      <c r="AC117" s="3" t="s">
        <v>2045</v>
      </c>
      <c r="AD117" s="3" t="s">
        <v>2319</v>
      </c>
      <c r="AE117" s="3" t="s">
        <v>1255</v>
      </c>
      <c r="AF117" s="3" t="s">
        <v>1333</v>
      </c>
      <c r="AG117" s="3"/>
      <c r="AH117" s="3" t="s">
        <v>1333</v>
      </c>
      <c r="AI117" s="3" t="s">
        <v>329</v>
      </c>
      <c r="AJ117" s="3" t="s">
        <v>1532</v>
      </c>
      <c r="AK117" s="3" t="s">
        <v>69</v>
      </c>
    </row>
    <row r="118" spans="1:37" x14ac:dyDescent="0.25">
      <c r="A118" s="3" t="s">
        <v>569</v>
      </c>
      <c r="B118" s="3" t="s">
        <v>0</v>
      </c>
      <c r="C118" s="3" t="s">
        <v>568</v>
      </c>
      <c r="D118" s="3" t="s">
        <v>12</v>
      </c>
      <c r="E118" s="3" t="s">
        <v>1245</v>
      </c>
      <c r="F118" s="3" t="s">
        <v>13</v>
      </c>
      <c r="G118" s="3" t="s">
        <v>605</v>
      </c>
      <c r="H118" s="3" t="s">
        <v>376</v>
      </c>
      <c r="I118" s="3" t="s">
        <v>648</v>
      </c>
      <c r="J118" s="3" t="s">
        <v>391</v>
      </c>
      <c r="K118" s="3" t="s">
        <v>649</v>
      </c>
      <c r="L118" s="3" t="s">
        <v>156</v>
      </c>
      <c r="M118" s="3" t="s">
        <v>157</v>
      </c>
      <c r="N118" s="3" t="s">
        <v>942</v>
      </c>
      <c r="O118" s="3" t="s">
        <v>943</v>
      </c>
      <c r="P118" s="3" t="s">
        <v>1252</v>
      </c>
      <c r="Q118" s="3">
        <v>35</v>
      </c>
      <c r="R118" s="3">
        <v>220</v>
      </c>
      <c r="S118" s="3" t="s">
        <v>2321</v>
      </c>
      <c r="T118" s="3" t="s">
        <v>51</v>
      </c>
      <c r="U118" s="3" t="s">
        <v>1250</v>
      </c>
      <c r="V118" s="3" t="s">
        <v>44</v>
      </c>
      <c r="W118" s="3" t="s">
        <v>52</v>
      </c>
      <c r="X118" s="3" t="s">
        <v>818</v>
      </c>
      <c r="Y118" s="3" t="s">
        <v>70</v>
      </c>
      <c r="Z118" s="3" t="s">
        <v>331</v>
      </c>
      <c r="AA118" s="3" t="s">
        <v>1253</v>
      </c>
      <c r="AB118" s="3"/>
      <c r="AC118" s="3" t="s">
        <v>2045</v>
      </c>
      <c r="AD118" s="3" t="s">
        <v>2322</v>
      </c>
      <c r="AE118" s="3" t="s">
        <v>1255</v>
      </c>
      <c r="AF118" s="3" t="s">
        <v>1097</v>
      </c>
      <c r="AG118" s="3"/>
      <c r="AH118" s="3" t="s">
        <v>1097</v>
      </c>
      <c r="AI118" s="3" t="s">
        <v>673</v>
      </c>
      <c r="AJ118" s="3" t="s">
        <v>1563</v>
      </c>
      <c r="AK118" s="3" t="s">
        <v>69</v>
      </c>
    </row>
    <row r="119" spans="1:37" x14ac:dyDescent="0.25">
      <c r="A119" s="3" t="s">
        <v>569</v>
      </c>
      <c r="B119" s="3" t="s">
        <v>0</v>
      </c>
      <c r="C119" s="3" t="s">
        <v>568</v>
      </c>
      <c r="D119" s="3" t="s">
        <v>4</v>
      </c>
      <c r="E119" s="3" t="s">
        <v>1312</v>
      </c>
      <c r="F119" s="3" t="s">
        <v>5</v>
      </c>
      <c r="G119" s="3" t="s">
        <v>578</v>
      </c>
      <c r="H119" s="3" t="s">
        <v>352</v>
      </c>
      <c r="I119" s="3" t="s">
        <v>579</v>
      </c>
      <c r="J119" s="3" t="s">
        <v>352</v>
      </c>
      <c r="K119" s="3" t="s">
        <v>580</v>
      </c>
      <c r="L119" s="3" t="s">
        <v>138</v>
      </c>
      <c r="M119" s="3" t="s">
        <v>139</v>
      </c>
      <c r="N119" s="3" t="s">
        <v>821</v>
      </c>
      <c r="O119" s="3" t="s">
        <v>822</v>
      </c>
      <c r="P119" s="3" t="s">
        <v>1252</v>
      </c>
      <c r="Q119" s="3">
        <v>428</v>
      </c>
      <c r="R119" s="3">
        <v>2219</v>
      </c>
      <c r="S119" s="3" t="s">
        <v>2330</v>
      </c>
      <c r="T119" s="3" t="s">
        <v>51</v>
      </c>
      <c r="U119" s="3" t="s">
        <v>1250</v>
      </c>
      <c r="V119" s="3" t="s">
        <v>44</v>
      </c>
      <c r="W119" s="3" t="s">
        <v>78</v>
      </c>
      <c r="X119" s="3" t="s">
        <v>796</v>
      </c>
      <c r="Y119" s="3" t="s">
        <v>1318</v>
      </c>
      <c r="Z119" s="3" t="s">
        <v>331</v>
      </c>
      <c r="AA119" s="3" t="s">
        <v>1253</v>
      </c>
      <c r="AB119" s="3"/>
      <c r="AC119" s="3" t="s">
        <v>2045</v>
      </c>
      <c r="AD119" s="3" t="s">
        <v>2331</v>
      </c>
      <c r="AE119" s="3" t="s">
        <v>1255</v>
      </c>
      <c r="AF119" s="3" t="s">
        <v>1252</v>
      </c>
      <c r="AG119" s="3"/>
      <c r="AH119" s="3" t="s">
        <v>1252</v>
      </c>
      <c r="AI119" s="3" t="s">
        <v>329</v>
      </c>
      <c r="AJ119" s="3" t="s">
        <v>1719</v>
      </c>
      <c r="AK119" s="3" t="s">
        <v>70</v>
      </c>
    </row>
    <row r="120" spans="1:37" x14ac:dyDescent="0.25">
      <c r="A120" s="3" t="s">
        <v>569</v>
      </c>
      <c r="B120" s="3" t="s">
        <v>0</v>
      </c>
      <c r="C120" s="3" t="s">
        <v>568</v>
      </c>
      <c r="D120" s="3" t="s">
        <v>4</v>
      </c>
      <c r="E120" s="3" t="s">
        <v>1312</v>
      </c>
      <c r="F120" s="3" t="s">
        <v>5</v>
      </c>
      <c r="G120" s="3" t="s">
        <v>578</v>
      </c>
      <c r="H120" s="3" t="s">
        <v>352</v>
      </c>
      <c r="I120" s="3" t="s">
        <v>579</v>
      </c>
      <c r="J120" s="3" t="s">
        <v>352</v>
      </c>
      <c r="K120" s="3" t="s">
        <v>580</v>
      </c>
      <c r="L120" s="3" t="s">
        <v>136</v>
      </c>
      <c r="M120" s="3" t="s">
        <v>137</v>
      </c>
      <c r="N120" s="3" t="s">
        <v>924</v>
      </c>
      <c r="O120" s="3" t="s">
        <v>925</v>
      </c>
      <c r="P120" s="3" t="s">
        <v>1252</v>
      </c>
      <c r="Q120" s="3">
        <v>48</v>
      </c>
      <c r="R120" s="3">
        <v>199</v>
      </c>
      <c r="S120" s="3" t="s">
        <v>2332</v>
      </c>
      <c r="T120" s="3" t="s">
        <v>51</v>
      </c>
      <c r="U120" s="3" t="s">
        <v>1250</v>
      </c>
      <c r="V120" s="3" t="s">
        <v>44</v>
      </c>
      <c r="W120" s="3" t="s">
        <v>52</v>
      </c>
      <c r="X120" s="3" t="s">
        <v>790</v>
      </c>
      <c r="Y120" s="3" t="s">
        <v>69</v>
      </c>
      <c r="Z120" s="3" t="s">
        <v>331</v>
      </c>
      <c r="AA120" s="3" t="s">
        <v>1253</v>
      </c>
      <c r="AB120" s="3"/>
      <c r="AC120" s="3" t="s">
        <v>2045</v>
      </c>
      <c r="AD120" s="3" t="s">
        <v>2331</v>
      </c>
      <c r="AE120" s="3" t="s">
        <v>1255</v>
      </c>
      <c r="AF120" s="3" t="s">
        <v>1771</v>
      </c>
      <c r="AG120" s="3"/>
      <c r="AH120" s="3" t="s">
        <v>1771</v>
      </c>
      <c r="AI120" s="3" t="s">
        <v>329</v>
      </c>
      <c r="AJ120" s="3" t="s">
        <v>1720</v>
      </c>
      <c r="AK120" s="3" t="s">
        <v>69</v>
      </c>
    </row>
    <row r="121" spans="1:37" x14ac:dyDescent="0.25">
      <c r="A121" s="3" t="s">
        <v>569</v>
      </c>
      <c r="B121" s="3" t="s">
        <v>0</v>
      </c>
      <c r="C121" s="3" t="s">
        <v>568</v>
      </c>
      <c r="D121" s="3" t="s">
        <v>7</v>
      </c>
      <c r="E121" s="3" t="s">
        <v>1259</v>
      </c>
      <c r="F121" s="3" t="s">
        <v>9</v>
      </c>
      <c r="G121" s="3" t="s">
        <v>570</v>
      </c>
      <c r="H121" s="3" t="s">
        <v>88</v>
      </c>
      <c r="I121" s="3" t="s">
        <v>405</v>
      </c>
      <c r="J121" s="3" t="s">
        <v>88</v>
      </c>
      <c r="K121" s="3"/>
      <c r="L121" s="3" t="s">
        <v>88</v>
      </c>
      <c r="M121" s="3" t="s">
        <v>89</v>
      </c>
      <c r="N121" s="3" t="s">
        <v>1037</v>
      </c>
      <c r="O121" s="3" t="s">
        <v>1038</v>
      </c>
      <c r="P121" s="3" t="s">
        <v>1721</v>
      </c>
      <c r="Q121" s="3">
        <v>372</v>
      </c>
      <c r="R121" s="3">
        <v>1443</v>
      </c>
      <c r="S121" s="3" t="s">
        <v>2333</v>
      </c>
      <c r="T121" s="3" t="s">
        <v>51</v>
      </c>
      <c r="U121" s="3" t="s">
        <v>1250</v>
      </c>
      <c r="V121" s="3" t="s">
        <v>44</v>
      </c>
      <c r="W121" s="3" t="s">
        <v>78</v>
      </c>
      <c r="X121" s="3"/>
      <c r="Y121" s="3" t="s">
        <v>70</v>
      </c>
      <c r="Z121" s="3" t="s">
        <v>331</v>
      </c>
      <c r="AA121" s="3" t="s">
        <v>1253</v>
      </c>
      <c r="AB121" s="3"/>
      <c r="AC121" s="3" t="s">
        <v>2045</v>
      </c>
      <c r="AD121" s="3" t="s">
        <v>2334</v>
      </c>
      <c r="AE121" s="3" t="s">
        <v>1255</v>
      </c>
      <c r="AF121" s="3" t="s">
        <v>1105</v>
      </c>
      <c r="AG121" s="3"/>
      <c r="AH121" s="3" t="s">
        <v>1105</v>
      </c>
      <c r="AI121" s="3" t="s">
        <v>364</v>
      </c>
      <c r="AJ121" s="3" t="s">
        <v>1722</v>
      </c>
      <c r="AK121" s="3" t="s">
        <v>1266</v>
      </c>
    </row>
    <row r="122" spans="1:37" x14ac:dyDescent="0.25">
      <c r="A122" s="3" t="s">
        <v>569</v>
      </c>
      <c r="B122" s="3" t="s">
        <v>0</v>
      </c>
      <c r="C122" s="3" t="s">
        <v>568</v>
      </c>
      <c r="D122" s="3" t="s">
        <v>4</v>
      </c>
      <c r="E122" s="3" t="s">
        <v>1312</v>
      </c>
      <c r="F122" s="3" t="s">
        <v>4</v>
      </c>
      <c r="G122" s="3" t="s">
        <v>575</v>
      </c>
      <c r="H122" s="3" t="s">
        <v>329</v>
      </c>
      <c r="I122" s="3" t="s">
        <v>576</v>
      </c>
      <c r="J122" s="3"/>
      <c r="K122" s="3"/>
      <c r="L122" s="3" t="s">
        <v>118</v>
      </c>
      <c r="M122" s="3" t="s">
        <v>119</v>
      </c>
      <c r="N122" s="3" t="s">
        <v>785</v>
      </c>
      <c r="O122" s="3" t="s">
        <v>786</v>
      </c>
      <c r="P122" s="3" t="s">
        <v>1252</v>
      </c>
      <c r="Q122" s="3">
        <v>60</v>
      </c>
      <c r="R122" s="3">
        <v>293</v>
      </c>
      <c r="S122" s="3" t="s">
        <v>2129</v>
      </c>
      <c r="T122" s="3" t="s">
        <v>51</v>
      </c>
      <c r="U122" s="3" t="s">
        <v>1250</v>
      </c>
      <c r="V122" s="3" t="s">
        <v>44</v>
      </c>
      <c r="W122" s="3" t="s">
        <v>52</v>
      </c>
      <c r="X122" s="3" t="s">
        <v>787</v>
      </c>
      <c r="Y122" s="3" t="s">
        <v>70</v>
      </c>
      <c r="Z122" s="3" t="s">
        <v>331</v>
      </c>
      <c r="AA122" s="3" t="s">
        <v>1253</v>
      </c>
      <c r="AB122" s="3"/>
      <c r="AC122" s="3" t="s">
        <v>2045</v>
      </c>
      <c r="AD122" s="3" t="s">
        <v>2251</v>
      </c>
      <c r="AE122" s="3" t="s">
        <v>1255</v>
      </c>
      <c r="AF122" s="3" t="s">
        <v>780</v>
      </c>
      <c r="AG122" s="3"/>
      <c r="AH122" s="3" t="s">
        <v>780</v>
      </c>
      <c r="AI122" s="3" t="s">
        <v>346</v>
      </c>
      <c r="AJ122" s="3" t="s">
        <v>1725</v>
      </c>
      <c r="AK122" s="3" t="s">
        <v>69</v>
      </c>
    </row>
    <row r="123" spans="1:37" x14ac:dyDescent="0.25">
      <c r="A123" s="3" t="s">
        <v>569</v>
      </c>
      <c r="B123" s="3" t="s">
        <v>0</v>
      </c>
      <c r="C123" s="3" t="s">
        <v>568</v>
      </c>
      <c r="D123" s="3" t="s">
        <v>4</v>
      </c>
      <c r="E123" s="3" t="s">
        <v>1312</v>
      </c>
      <c r="F123" s="3" t="s">
        <v>4</v>
      </c>
      <c r="G123" s="3" t="s">
        <v>575</v>
      </c>
      <c r="H123" s="3" t="s">
        <v>329</v>
      </c>
      <c r="I123" s="3" t="s">
        <v>576</v>
      </c>
      <c r="J123" s="3" t="s">
        <v>339</v>
      </c>
      <c r="K123" s="3" t="s">
        <v>2202</v>
      </c>
      <c r="L123" s="3" t="s">
        <v>98</v>
      </c>
      <c r="M123" s="3" t="s">
        <v>99</v>
      </c>
      <c r="N123" s="3" t="s">
        <v>908</v>
      </c>
      <c r="O123" s="3" t="s">
        <v>909</v>
      </c>
      <c r="P123" s="3" t="s">
        <v>1252</v>
      </c>
      <c r="Q123" s="3">
        <v>101</v>
      </c>
      <c r="R123" s="3">
        <v>544</v>
      </c>
      <c r="S123" s="3" t="s">
        <v>2122</v>
      </c>
      <c r="T123" s="3" t="s">
        <v>51</v>
      </c>
      <c r="U123" s="3" t="s">
        <v>1250</v>
      </c>
      <c r="V123" s="3" t="s">
        <v>44</v>
      </c>
      <c r="W123" s="3" t="s">
        <v>52</v>
      </c>
      <c r="X123" s="3" t="s">
        <v>793</v>
      </c>
      <c r="Y123" s="3" t="s">
        <v>70</v>
      </c>
      <c r="Z123" s="3" t="s">
        <v>331</v>
      </c>
      <c r="AA123" s="3" t="s">
        <v>1253</v>
      </c>
      <c r="AB123" s="3"/>
      <c r="AC123" s="3" t="s">
        <v>2045</v>
      </c>
      <c r="AD123" s="3" t="s">
        <v>2335</v>
      </c>
      <c r="AE123" s="3" t="s">
        <v>1255</v>
      </c>
      <c r="AF123" s="3" t="s">
        <v>1716</v>
      </c>
      <c r="AG123" s="3"/>
      <c r="AH123" s="3" t="s">
        <v>1716</v>
      </c>
      <c r="AI123" s="3" t="s">
        <v>329</v>
      </c>
      <c r="AJ123" s="3" t="s">
        <v>1727</v>
      </c>
      <c r="AK123" s="3" t="s">
        <v>70</v>
      </c>
    </row>
    <row r="124" spans="1:37" x14ac:dyDescent="0.25">
      <c r="A124" s="3" t="s">
        <v>569</v>
      </c>
      <c r="B124" s="3" t="s">
        <v>0</v>
      </c>
      <c r="C124" s="3" t="s">
        <v>568</v>
      </c>
      <c r="D124" s="3" t="s">
        <v>7</v>
      </c>
      <c r="E124" s="3" t="s">
        <v>1259</v>
      </c>
      <c r="F124" s="3" t="s">
        <v>8</v>
      </c>
      <c r="G124" s="3" t="s">
        <v>582</v>
      </c>
      <c r="H124" s="3" t="s">
        <v>360</v>
      </c>
      <c r="I124" s="3" t="s">
        <v>626</v>
      </c>
      <c r="J124" s="3" t="s">
        <v>361</v>
      </c>
      <c r="K124" s="3" t="s">
        <v>678</v>
      </c>
      <c r="L124" s="3" t="s">
        <v>74</v>
      </c>
      <c r="M124" s="3" t="s">
        <v>75</v>
      </c>
      <c r="N124" s="3" t="s">
        <v>970</v>
      </c>
      <c r="O124" s="3" t="s">
        <v>971</v>
      </c>
      <c r="P124" s="3" t="s">
        <v>1252</v>
      </c>
      <c r="Q124" s="3">
        <v>207</v>
      </c>
      <c r="R124" s="3">
        <v>1863</v>
      </c>
      <c r="S124" s="3" t="s">
        <v>1526</v>
      </c>
      <c r="T124" s="3" t="s">
        <v>51</v>
      </c>
      <c r="U124" s="3" t="s">
        <v>1250</v>
      </c>
      <c r="V124" s="3" t="s">
        <v>44</v>
      </c>
      <c r="W124" s="3" t="s">
        <v>52</v>
      </c>
      <c r="X124" s="3" t="s">
        <v>815</v>
      </c>
      <c r="Y124" s="3" t="s">
        <v>1318</v>
      </c>
      <c r="Z124" s="3" t="s">
        <v>331</v>
      </c>
      <c r="AA124" s="3" t="s">
        <v>1253</v>
      </c>
      <c r="AB124" s="3"/>
      <c r="AC124" s="3" t="s">
        <v>2045</v>
      </c>
      <c r="AD124" s="3" t="s">
        <v>2300</v>
      </c>
      <c r="AE124" s="3" t="s">
        <v>1255</v>
      </c>
      <c r="AF124" s="3" t="s">
        <v>1252</v>
      </c>
      <c r="AG124" s="3"/>
      <c r="AH124" s="3" t="s">
        <v>1252</v>
      </c>
      <c r="AI124" s="3" t="s">
        <v>360</v>
      </c>
      <c r="AJ124" s="3" t="s">
        <v>1432</v>
      </c>
      <c r="AK124" s="3" t="s">
        <v>69</v>
      </c>
    </row>
    <row r="125" spans="1:37" x14ac:dyDescent="0.25">
      <c r="A125" s="3" t="s">
        <v>569</v>
      </c>
      <c r="B125" s="3" t="s">
        <v>3</v>
      </c>
      <c r="C125" s="3" t="s">
        <v>565</v>
      </c>
      <c r="D125" s="3" t="s">
        <v>17</v>
      </c>
      <c r="E125" s="3" t="s">
        <v>1356</v>
      </c>
      <c r="F125" s="3" t="s">
        <v>17</v>
      </c>
      <c r="G125" s="3" t="s">
        <v>585</v>
      </c>
      <c r="H125" s="3" t="s">
        <v>481</v>
      </c>
      <c r="I125" s="3" t="s">
        <v>595</v>
      </c>
      <c r="J125" s="3" t="s">
        <v>482</v>
      </c>
      <c r="K125" s="3"/>
      <c r="L125" s="3" t="s">
        <v>479</v>
      </c>
      <c r="M125" s="3" t="s">
        <v>480</v>
      </c>
      <c r="N125" s="3" t="s">
        <v>803</v>
      </c>
      <c r="O125" s="3" t="s">
        <v>804</v>
      </c>
      <c r="P125" s="3" t="s">
        <v>1440</v>
      </c>
      <c r="Q125" s="3">
        <v>10</v>
      </c>
      <c r="R125" s="3">
        <v>58</v>
      </c>
      <c r="S125" s="3" t="s">
        <v>2049</v>
      </c>
      <c r="T125" s="3" t="s">
        <v>162</v>
      </c>
      <c r="U125" s="3" t="s">
        <v>1250</v>
      </c>
      <c r="V125" s="3" t="s">
        <v>44</v>
      </c>
      <c r="W125" s="3" t="s">
        <v>52</v>
      </c>
      <c r="X125" s="3" t="s">
        <v>805</v>
      </c>
      <c r="Y125" s="3" t="s">
        <v>69</v>
      </c>
      <c r="Z125" s="3" t="s">
        <v>331</v>
      </c>
      <c r="AA125" s="3" t="s">
        <v>1253</v>
      </c>
      <c r="AB125" s="3"/>
      <c r="AC125" s="3" t="s">
        <v>2045</v>
      </c>
      <c r="AD125" s="3" t="s">
        <v>2275</v>
      </c>
      <c r="AE125" s="3" t="s">
        <v>239</v>
      </c>
      <c r="AF125" s="3" t="s">
        <v>2043</v>
      </c>
      <c r="AG125" s="3"/>
      <c r="AH125" s="3" t="s">
        <v>2043</v>
      </c>
      <c r="AI125" s="3" t="s">
        <v>1441</v>
      </c>
      <c r="AJ125" s="3" t="s">
        <v>1442</v>
      </c>
      <c r="AK125" s="3" t="s">
        <v>69</v>
      </c>
    </row>
    <row r="126" spans="1:37" x14ac:dyDescent="0.25">
      <c r="A126" s="3" t="s">
        <v>569</v>
      </c>
      <c r="B126" s="3" t="s">
        <v>3</v>
      </c>
      <c r="C126" s="3" t="s">
        <v>565</v>
      </c>
      <c r="D126" s="3" t="s">
        <v>17</v>
      </c>
      <c r="E126" s="3" t="s">
        <v>1356</v>
      </c>
      <c r="F126" s="3" t="s">
        <v>15</v>
      </c>
      <c r="G126" s="3" t="s">
        <v>589</v>
      </c>
      <c r="H126" s="3" t="s">
        <v>401</v>
      </c>
      <c r="I126" s="3" t="s">
        <v>709</v>
      </c>
      <c r="J126" s="3" t="s">
        <v>402</v>
      </c>
      <c r="K126" s="3"/>
      <c r="L126" s="3" t="s">
        <v>507</v>
      </c>
      <c r="M126" s="3" t="s">
        <v>508</v>
      </c>
      <c r="N126" s="3" t="s">
        <v>800</v>
      </c>
      <c r="O126" s="3" t="s">
        <v>801</v>
      </c>
      <c r="P126" s="3" t="s">
        <v>1820</v>
      </c>
      <c r="Q126" s="3">
        <v>49</v>
      </c>
      <c r="R126" s="3">
        <v>270</v>
      </c>
      <c r="S126" s="3" t="s">
        <v>2339</v>
      </c>
      <c r="T126" s="3" t="s">
        <v>51</v>
      </c>
      <c r="U126" s="3" t="s">
        <v>1250</v>
      </c>
      <c r="V126" s="3" t="s">
        <v>44</v>
      </c>
      <c r="W126" s="3" t="s">
        <v>78</v>
      </c>
      <c r="X126" s="3" t="s">
        <v>802</v>
      </c>
      <c r="Y126" s="3" t="s">
        <v>69</v>
      </c>
      <c r="Z126" s="3" t="s">
        <v>331</v>
      </c>
      <c r="AA126" s="3" t="s">
        <v>1253</v>
      </c>
      <c r="AB126" s="3"/>
      <c r="AC126" s="3" t="s">
        <v>2045</v>
      </c>
      <c r="AD126" s="3" t="s">
        <v>2340</v>
      </c>
      <c r="AE126" s="3" t="s">
        <v>239</v>
      </c>
      <c r="AF126" s="3" t="s">
        <v>1104</v>
      </c>
      <c r="AG126" s="3"/>
      <c r="AH126" s="3" t="s">
        <v>1104</v>
      </c>
      <c r="AI126" s="3" t="s">
        <v>1821</v>
      </c>
      <c r="AJ126" s="3" t="s">
        <v>1822</v>
      </c>
      <c r="AK126" s="3" t="s">
        <v>1302</v>
      </c>
    </row>
    <row r="127" spans="1:37" x14ac:dyDescent="0.25">
      <c r="A127" s="3" t="s">
        <v>569</v>
      </c>
      <c r="B127" s="3" t="s">
        <v>3</v>
      </c>
      <c r="C127" s="3" t="s">
        <v>565</v>
      </c>
      <c r="D127" s="3" t="s">
        <v>17</v>
      </c>
      <c r="E127" s="3" t="s">
        <v>1356</v>
      </c>
      <c r="F127" s="3" t="s">
        <v>17</v>
      </c>
      <c r="G127" s="3" t="s">
        <v>585</v>
      </c>
      <c r="H127" s="3" t="s">
        <v>399</v>
      </c>
      <c r="I127" s="3" t="s">
        <v>604</v>
      </c>
      <c r="J127" s="3" t="s">
        <v>400</v>
      </c>
      <c r="K127" s="3" t="s">
        <v>2200</v>
      </c>
      <c r="L127" s="3" t="s">
        <v>483</v>
      </c>
      <c r="M127" s="3" t="s">
        <v>484</v>
      </c>
      <c r="N127" s="3" t="s">
        <v>1062</v>
      </c>
      <c r="O127" s="3" t="s">
        <v>1063</v>
      </c>
      <c r="P127" s="3" t="s">
        <v>1832</v>
      </c>
      <c r="Q127" s="3">
        <v>56</v>
      </c>
      <c r="R127" s="3">
        <v>236</v>
      </c>
      <c r="S127" s="3" t="s">
        <v>2341</v>
      </c>
      <c r="T127" s="3" t="s">
        <v>51</v>
      </c>
      <c r="U127" s="3" t="s">
        <v>1250</v>
      </c>
      <c r="V127" s="3" t="s">
        <v>44</v>
      </c>
      <c r="W127" s="3" t="s">
        <v>52</v>
      </c>
      <c r="X127" s="3" t="s">
        <v>1064</v>
      </c>
      <c r="Y127" s="3"/>
      <c r="Z127" s="3" t="s">
        <v>331</v>
      </c>
      <c r="AA127" s="3" t="s">
        <v>1253</v>
      </c>
      <c r="AB127" s="3"/>
      <c r="AC127" s="3" t="s">
        <v>2045</v>
      </c>
      <c r="AD127" s="3" t="s">
        <v>2342</v>
      </c>
      <c r="AE127" s="3" t="s">
        <v>1255</v>
      </c>
      <c r="AF127" s="3" t="s">
        <v>1530</v>
      </c>
      <c r="AG127" s="3"/>
      <c r="AH127" s="3" t="s">
        <v>1530</v>
      </c>
      <c r="AI127" s="3" t="s">
        <v>399</v>
      </c>
      <c r="AJ127" s="3" t="s">
        <v>1833</v>
      </c>
      <c r="AK127" s="3" t="s">
        <v>69</v>
      </c>
    </row>
    <row r="128" spans="1:37" x14ac:dyDescent="0.25">
      <c r="A128" s="3" t="s">
        <v>569</v>
      </c>
      <c r="B128" s="3" t="s">
        <v>3</v>
      </c>
      <c r="C128" s="3" t="s">
        <v>565</v>
      </c>
      <c r="D128" s="3" t="s">
        <v>17</v>
      </c>
      <c r="E128" s="3" t="s">
        <v>1356</v>
      </c>
      <c r="F128" s="3" t="s">
        <v>14</v>
      </c>
      <c r="G128" s="3" t="s">
        <v>567</v>
      </c>
      <c r="H128" s="3" t="s">
        <v>396</v>
      </c>
      <c r="I128" s="3" t="s">
        <v>572</v>
      </c>
      <c r="J128" s="3" t="s">
        <v>396</v>
      </c>
      <c r="K128" s="3" t="s">
        <v>573</v>
      </c>
      <c r="L128" s="3" t="s">
        <v>489</v>
      </c>
      <c r="M128" s="3" t="s">
        <v>490</v>
      </c>
      <c r="N128" s="3" t="s">
        <v>1041</v>
      </c>
      <c r="O128" s="3" t="s">
        <v>1042</v>
      </c>
      <c r="P128" s="3" t="s">
        <v>1852</v>
      </c>
      <c r="Q128" s="3">
        <v>70</v>
      </c>
      <c r="R128" s="3">
        <v>368</v>
      </c>
      <c r="S128" s="3" t="s">
        <v>2132</v>
      </c>
      <c r="T128" s="3" t="s">
        <v>51</v>
      </c>
      <c r="U128" s="3" t="s">
        <v>1250</v>
      </c>
      <c r="V128" s="3" t="s">
        <v>44</v>
      </c>
      <c r="W128" s="3" t="s">
        <v>52</v>
      </c>
      <c r="X128" s="3" t="s">
        <v>1043</v>
      </c>
      <c r="Y128" s="3" t="s">
        <v>70</v>
      </c>
      <c r="Z128" s="3" t="s">
        <v>331</v>
      </c>
      <c r="AA128" s="3" t="s">
        <v>1253</v>
      </c>
      <c r="AB128" s="3"/>
      <c r="AC128" s="3" t="s">
        <v>2045</v>
      </c>
      <c r="AD128" s="3" t="s">
        <v>2268</v>
      </c>
      <c r="AE128" s="3" t="s">
        <v>1398</v>
      </c>
      <c r="AF128" s="3" t="s">
        <v>1252</v>
      </c>
      <c r="AG128" s="3"/>
      <c r="AH128" s="3" t="s">
        <v>1252</v>
      </c>
      <c r="AI128" s="3" t="s">
        <v>1322</v>
      </c>
      <c r="AJ128" s="3" t="s">
        <v>1853</v>
      </c>
      <c r="AK128" s="3" t="s">
        <v>69</v>
      </c>
    </row>
    <row r="129" spans="1:37" x14ac:dyDescent="0.25">
      <c r="A129" s="3" t="s">
        <v>569</v>
      </c>
      <c r="B129" s="3" t="s">
        <v>3</v>
      </c>
      <c r="C129" s="3" t="s">
        <v>565</v>
      </c>
      <c r="D129" s="3" t="s">
        <v>17</v>
      </c>
      <c r="E129" s="3" t="s">
        <v>1356</v>
      </c>
      <c r="F129" s="3" t="s">
        <v>14</v>
      </c>
      <c r="G129" s="3" t="s">
        <v>567</v>
      </c>
      <c r="H129" s="3" t="s">
        <v>396</v>
      </c>
      <c r="I129" s="3" t="s">
        <v>572</v>
      </c>
      <c r="J129" s="3" t="s">
        <v>396</v>
      </c>
      <c r="K129" s="3" t="s">
        <v>573</v>
      </c>
      <c r="L129" s="3" t="s">
        <v>491</v>
      </c>
      <c r="M129" s="3" t="s">
        <v>492</v>
      </c>
      <c r="N129" s="3" t="s">
        <v>788</v>
      </c>
      <c r="O129" s="3" t="s">
        <v>789</v>
      </c>
      <c r="P129" s="3" t="s">
        <v>1854</v>
      </c>
      <c r="Q129" s="3">
        <v>73</v>
      </c>
      <c r="R129" s="3">
        <v>388</v>
      </c>
      <c r="S129" s="3" t="s">
        <v>2346</v>
      </c>
      <c r="T129" s="3" t="s">
        <v>51</v>
      </c>
      <c r="U129" s="3" t="s">
        <v>1250</v>
      </c>
      <c r="V129" s="3" t="s">
        <v>44</v>
      </c>
      <c r="W129" s="3" t="s">
        <v>52</v>
      </c>
      <c r="X129" s="3" t="s">
        <v>790</v>
      </c>
      <c r="Y129" s="3" t="s">
        <v>70</v>
      </c>
      <c r="Z129" s="3" t="s">
        <v>331</v>
      </c>
      <c r="AA129" s="3" t="s">
        <v>1253</v>
      </c>
      <c r="AB129" s="3"/>
      <c r="AC129" s="3" t="s">
        <v>2045</v>
      </c>
      <c r="AD129" s="3" t="s">
        <v>2268</v>
      </c>
      <c r="AE129" s="3" t="s">
        <v>1398</v>
      </c>
      <c r="AF129" s="3" t="s">
        <v>1095</v>
      </c>
      <c r="AG129" s="3"/>
      <c r="AH129" s="3" t="s">
        <v>1095</v>
      </c>
      <c r="AI129" s="3" t="s">
        <v>1322</v>
      </c>
      <c r="AJ129" s="3" t="s">
        <v>1855</v>
      </c>
      <c r="AK129" s="3" t="s">
        <v>69</v>
      </c>
    </row>
    <row r="130" spans="1:37" x14ac:dyDescent="0.25">
      <c r="A130" s="3" t="s">
        <v>569</v>
      </c>
      <c r="B130" s="3" t="s">
        <v>3</v>
      </c>
      <c r="C130" s="3" t="s">
        <v>565</v>
      </c>
      <c r="D130" s="3" t="s">
        <v>17</v>
      </c>
      <c r="E130" s="3" t="s">
        <v>1356</v>
      </c>
      <c r="F130" s="3" t="s">
        <v>14</v>
      </c>
      <c r="G130" s="3" t="s">
        <v>567</v>
      </c>
      <c r="H130" s="3" t="s">
        <v>396</v>
      </c>
      <c r="I130" s="3" t="s">
        <v>572</v>
      </c>
      <c r="J130" s="3" t="s">
        <v>396</v>
      </c>
      <c r="K130" s="3" t="s">
        <v>573</v>
      </c>
      <c r="L130" s="3" t="s">
        <v>493</v>
      </c>
      <c r="M130" s="3" t="s">
        <v>494</v>
      </c>
      <c r="N130" s="3" t="s">
        <v>840</v>
      </c>
      <c r="O130" s="3" t="s">
        <v>841</v>
      </c>
      <c r="P130" s="3" t="s">
        <v>1856</v>
      </c>
      <c r="Q130" s="3">
        <v>38</v>
      </c>
      <c r="R130" s="3">
        <v>198</v>
      </c>
      <c r="S130" s="3" t="s">
        <v>2347</v>
      </c>
      <c r="T130" s="3" t="s">
        <v>51</v>
      </c>
      <c r="U130" s="3" t="s">
        <v>1250</v>
      </c>
      <c r="V130" s="3" t="s">
        <v>44</v>
      </c>
      <c r="W130" s="3" t="s">
        <v>52</v>
      </c>
      <c r="X130" s="3" t="s">
        <v>842</v>
      </c>
      <c r="Y130" s="3"/>
      <c r="Z130" s="3" t="s">
        <v>331</v>
      </c>
      <c r="AA130" s="3" t="s">
        <v>1253</v>
      </c>
      <c r="AB130" s="3"/>
      <c r="AC130" s="3" t="s">
        <v>2045</v>
      </c>
      <c r="AD130" s="3" t="s">
        <v>2268</v>
      </c>
      <c r="AE130" s="3" t="s">
        <v>1255</v>
      </c>
      <c r="AF130" s="3" t="s">
        <v>69</v>
      </c>
      <c r="AG130" s="3"/>
      <c r="AH130" s="3" t="s">
        <v>69</v>
      </c>
      <c r="AI130" s="3" t="s">
        <v>1322</v>
      </c>
      <c r="AJ130" s="3" t="s">
        <v>1857</v>
      </c>
      <c r="AK130" s="3" t="s">
        <v>69</v>
      </c>
    </row>
    <row r="131" spans="1:37" x14ac:dyDescent="0.25">
      <c r="A131" s="3" t="s">
        <v>569</v>
      </c>
      <c r="B131" s="3" t="s">
        <v>3</v>
      </c>
      <c r="C131" s="3" t="s">
        <v>565</v>
      </c>
      <c r="D131" s="3" t="s">
        <v>17</v>
      </c>
      <c r="E131" s="3" t="s">
        <v>1356</v>
      </c>
      <c r="F131" s="3" t="s">
        <v>15</v>
      </c>
      <c r="G131" s="3" t="s">
        <v>589</v>
      </c>
      <c r="H131" s="3" t="s">
        <v>511</v>
      </c>
      <c r="I131" s="3" t="s">
        <v>710</v>
      </c>
      <c r="J131" s="3" t="s">
        <v>512</v>
      </c>
      <c r="K131" s="3"/>
      <c r="L131" s="3" t="s">
        <v>509</v>
      </c>
      <c r="M131" s="3" t="s">
        <v>510</v>
      </c>
      <c r="N131" s="3" t="s">
        <v>1072</v>
      </c>
      <c r="O131" s="3" t="s">
        <v>1073</v>
      </c>
      <c r="P131" s="3" t="s">
        <v>1876</v>
      </c>
      <c r="Q131" s="3">
        <v>64</v>
      </c>
      <c r="R131" s="3">
        <v>286</v>
      </c>
      <c r="S131" s="3" t="s">
        <v>2348</v>
      </c>
      <c r="T131" s="3" t="s">
        <v>51</v>
      </c>
      <c r="U131" s="3" t="s">
        <v>1250</v>
      </c>
      <c r="V131" s="3" t="s">
        <v>44</v>
      </c>
      <c r="W131" s="3" t="s">
        <v>78</v>
      </c>
      <c r="X131" s="3" t="s">
        <v>790</v>
      </c>
      <c r="Y131" s="3" t="s">
        <v>69</v>
      </c>
      <c r="Z131" s="3" t="s">
        <v>331</v>
      </c>
      <c r="AA131" s="3" t="s">
        <v>1253</v>
      </c>
      <c r="AB131" s="3"/>
      <c r="AC131" s="3" t="s">
        <v>2045</v>
      </c>
      <c r="AD131" s="3" t="s">
        <v>2275</v>
      </c>
      <c r="AE131" s="3" t="s">
        <v>1398</v>
      </c>
      <c r="AF131" s="3" t="s">
        <v>1089</v>
      </c>
      <c r="AG131" s="3"/>
      <c r="AH131" s="3" t="s">
        <v>1089</v>
      </c>
      <c r="AI131" s="3" t="s">
        <v>1322</v>
      </c>
      <c r="AJ131" s="3" t="s">
        <v>1877</v>
      </c>
      <c r="AK131" s="3" t="s">
        <v>1302</v>
      </c>
    </row>
    <row r="132" spans="1:37" x14ac:dyDescent="0.25">
      <c r="A132" s="3" t="s">
        <v>569</v>
      </c>
      <c r="B132" s="3" t="s">
        <v>0</v>
      </c>
      <c r="C132" s="3" t="s">
        <v>568</v>
      </c>
      <c r="D132" s="3" t="s">
        <v>12</v>
      </c>
      <c r="E132" s="3" t="s">
        <v>1245</v>
      </c>
      <c r="F132" s="3" t="s">
        <v>11</v>
      </c>
      <c r="G132" s="3" t="s">
        <v>661</v>
      </c>
      <c r="H132" s="3" t="s">
        <v>372</v>
      </c>
      <c r="I132" s="3" t="s">
        <v>662</v>
      </c>
      <c r="J132" s="3" t="s">
        <v>373</v>
      </c>
      <c r="K132" s="3" t="s">
        <v>2197</v>
      </c>
      <c r="L132" s="3" t="s">
        <v>144</v>
      </c>
      <c r="M132" s="3" t="s">
        <v>145</v>
      </c>
      <c r="N132" s="3" t="s">
        <v>965</v>
      </c>
      <c r="O132" s="3" t="s">
        <v>966</v>
      </c>
      <c r="P132" s="3" t="s">
        <v>1918</v>
      </c>
      <c r="Q132" s="3">
        <v>14</v>
      </c>
      <c r="R132" s="3">
        <v>44</v>
      </c>
      <c r="S132" s="3" t="s">
        <v>2349</v>
      </c>
      <c r="T132" s="3" t="s">
        <v>51</v>
      </c>
      <c r="U132" s="3" t="s">
        <v>1250</v>
      </c>
      <c r="V132" s="3" t="s">
        <v>44</v>
      </c>
      <c r="W132" s="3" t="s">
        <v>52</v>
      </c>
      <c r="X132" s="3" t="s">
        <v>967</v>
      </c>
      <c r="Y132" s="3" t="s">
        <v>69</v>
      </c>
      <c r="Z132" s="3" t="s">
        <v>331</v>
      </c>
      <c r="AA132" s="3" t="s">
        <v>1253</v>
      </c>
      <c r="AB132" s="3"/>
      <c r="AC132" s="3" t="s">
        <v>2045</v>
      </c>
      <c r="AD132" s="3" t="s">
        <v>2350</v>
      </c>
      <c r="AE132" s="3" t="s">
        <v>1255</v>
      </c>
      <c r="AF132" s="3" t="s">
        <v>1252</v>
      </c>
      <c r="AG132" s="3"/>
      <c r="AH132" s="3" t="s">
        <v>1252</v>
      </c>
      <c r="AI132" s="3" t="s">
        <v>372</v>
      </c>
      <c r="AJ132" s="3" t="s">
        <v>1919</v>
      </c>
      <c r="AK132" s="3" t="s">
        <v>69</v>
      </c>
    </row>
    <row r="133" spans="1:37" x14ac:dyDescent="0.25">
      <c r="A133" s="3" t="s">
        <v>569</v>
      </c>
      <c r="B133" s="3" t="s">
        <v>0</v>
      </c>
      <c r="C133" s="3" t="s">
        <v>568</v>
      </c>
      <c r="D133" s="3" t="s">
        <v>12</v>
      </c>
      <c r="E133" s="3" t="s">
        <v>1245</v>
      </c>
      <c r="F133" s="3" t="s">
        <v>12</v>
      </c>
      <c r="G133" s="3" t="s">
        <v>618</v>
      </c>
      <c r="H133" s="3" t="s">
        <v>636</v>
      </c>
      <c r="I133" s="3" t="s">
        <v>637</v>
      </c>
      <c r="J133" s="3" t="s">
        <v>387</v>
      </c>
      <c r="K133" s="3"/>
      <c r="L133" s="3" t="s">
        <v>150</v>
      </c>
      <c r="M133" s="3" t="s">
        <v>151</v>
      </c>
      <c r="N133" s="3" t="s">
        <v>898</v>
      </c>
      <c r="O133" s="3" t="s">
        <v>899</v>
      </c>
      <c r="P133" s="3"/>
      <c r="Q133" s="3">
        <v>18</v>
      </c>
      <c r="R133" s="3">
        <v>141</v>
      </c>
      <c r="S133" s="3" t="s">
        <v>2352</v>
      </c>
      <c r="T133" s="3" t="s">
        <v>51</v>
      </c>
      <c r="U133" s="3" t="s">
        <v>1250</v>
      </c>
      <c r="V133" s="3" t="s">
        <v>44</v>
      </c>
      <c r="W133" s="3" t="s">
        <v>78</v>
      </c>
      <c r="X133" s="3"/>
      <c r="Y133" s="3" t="s">
        <v>69</v>
      </c>
      <c r="Z133" s="3" t="s">
        <v>331</v>
      </c>
      <c r="AA133" s="3" t="s">
        <v>1253</v>
      </c>
      <c r="AB133" s="3"/>
      <c r="AC133" s="3" t="s">
        <v>2045</v>
      </c>
      <c r="AD133" s="3" t="s">
        <v>2230</v>
      </c>
      <c r="AE133" s="3" t="s">
        <v>1255</v>
      </c>
      <c r="AF133" s="3" t="s">
        <v>1252</v>
      </c>
      <c r="AG133" s="3"/>
      <c r="AH133" s="3" t="s">
        <v>1252</v>
      </c>
      <c r="AI133" s="3" t="s">
        <v>1932</v>
      </c>
      <c r="AJ133" s="3" t="s">
        <v>1933</v>
      </c>
      <c r="AK133" s="3" t="s">
        <v>1266</v>
      </c>
    </row>
    <row r="134" spans="1:37" x14ac:dyDescent="0.25">
      <c r="A134" s="3" t="s">
        <v>569</v>
      </c>
      <c r="B134" s="3" t="s">
        <v>0</v>
      </c>
      <c r="C134" s="3" t="s">
        <v>568</v>
      </c>
      <c r="D134" s="3" t="s">
        <v>4</v>
      </c>
      <c r="E134" s="3" t="s">
        <v>1312</v>
      </c>
      <c r="F134" s="3" t="s">
        <v>4</v>
      </c>
      <c r="G134" s="3" t="s">
        <v>575</v>
      </c>
      <c r="H134" s="3" t="s">
        <v>329</v>
      </c>
      <c r="I134" s="3" t="s">
        <v>576</v>
      </c>
      <c r="J134" s="3" t="s">
        <v>334</v>
      </c>
      <c r="K134" s="3"/>
      <c r="L134" s="3" t="s">
        <v>55</v>
      </c>
      <c r="M134" s="3" t="s">
        <v>56</v>
      </c>
      <c r="N134" s="3" t="s">
        <v>884</v>
      </c>
      <c r="O134" s="3" t="s">
        <v>885</v>
      </c>
      <c r="P134" s="3" t="s">
        <v>1252</v>
      </c>
      <c r="Q134" s="3">
        <v>57</v>
      </c>
      <c r="R134" s="3">
        <v>233</v>
      </c>
      <c r="S134" s="3" t="s">
        <v>2358</v>
      </c>
      <c r="T134" s="3" t="s">
        <v>51</v>
      </c>
      <c r="U134" s="3" t="s">
        <v>1250</v>
      </c>
      <c r="V134" s="3" t="s">
        <v>44</v>
      </c>
      <c r="W134" s="3" t="s">
        <v>52</v>
      </c>
      <c r="X134" s="3" t="s">
        <v>815</v>
      </c>
      <c r="Y134" s="3" t="s">
        <v>69</v>
      </c>
      <c r="Z134" s="3" t="s">
        <v>331</v>
      </c>
      <c r="AA134" s="3" t="s">
        <v>1253</v>
      </c>
      <c r="AB134" s="3"/>
      <c r="AC134" s="3" t="s">
        <v>2045</v>
      </c>
      <c r="AD134" s="3" t="s">
        <v>2314</v>
      </c>
      <c r="AE134" s="3" t="s">
        <v>1255</v>
      </c>
      <c r="AF134" s="3" t="s">
        <v>1302</v>
      </c>
      <c r="AG134" s="3"/>
      <c r="AH134" s="3" t="s">
        <v>1302</v>
      </c>
      <c r="AI134" s="3" t="s">
        <v>329</v>
      </c>
      <c r="AJ134" s="3" t="s">
        <v>1443</v>
      </c>
      <c r="AK134" s="3" t="s">
        <v>69</v>
      </c>
    </row>
    <row r="135" spans="1:37" x14ac:dyDescent="0.25">
      <c r="A135" s="3" t="s">
        <v>569</v>
      </c>
      <c r="B135" s="3" t="s">
        <v>0</v>
      </c>
      <c r="C135" s="3" t="s">
        <v>568</v>
      </c>
      <c r="D135" s="3" t="s">
        <v>7</v>
      </c>
      <c r="E135" s="3" t="s">
        <v>1259</v>
      </c>
      <c r="F135" s="3" t="s">
        <v>8</v>
      </c>
      <c r="G135" s="3" t="s">
        <v>582</v>
      </c>
      <c r="H135" s="3" t="s">
        <v>2191</v>
      </c>
      <c r="I135" s="3" t="s">
        <v>615</v>
      </c>
      <c r="J135" s="3"/>
      <c r="K135" s="3"/>
      <c r="L135" s="3" t="s">
        <v>79</v>
      </c>
      <c r="M135" s="3" t="s">
        <v>80</v>
      </c>
      <c r="N135" s="3" t="s">
        <v>936</v>
      </c>
      <c r="O135" s="3" t="s">
        <v>937</v>
      </c>
      <c r="P135" s="3" t="s">
        <v>1252</v>
      </c>
      <c r="Q135" s="3">
        <v>50</v>
      </c>
      <c r="R135" s="3">
        <v>293</v>
      </c>
      <c r="S135" s="3" t="s">
        <v>2359</v>
      </c>
      <c r="T135" s="3" t="s">
        <v>51</v>
      </c>
      <c r="U135" s="3" t="s">
        <v>1250</v>
      </c>
      <c r="V135" s="3" t="s">
        <v>44</v>
      </c>
      <c r="W135" s="3" t="s">
        <v>52</v>
      </c>
      <c r="X135" s="3" t="s">
        <v>836</v>
      </c>
      <c r="Y135" s="3" t="s">
        <v>69</v>
      </c>
      <c r="Z135" s="3" t="s">
        <v>331</v>
      </c>
      <c r="AA135" s="3" t="s">
        <v>1253</v>
      </c>
      <c r="AB135" s="3"/>
      <c r="AC135" s="3" t="s">
        <v>2045</v>
      </c>
      <c r="AD135" s="3" t="s">
        <v>2300</v>
      </c>
      <c r="AE135" s="3" t="s">
        <v>1398</v>
      </c>
      <c r="AF135" s="3" t="s">
        <v>1302</v>
      </c>
      <c r="AG135" s="3"/>
      <c r="AH135" s="3" t="s">
        <v>1302</v>
      </c>
      <c r="AI135" s="3" t="s">
        <v>367</v>
      </c>
      <c r="AJ135" s="3" t="s">
        <v>1444</v>
      </c>
      <c r="AK135" s="3" t="s">
        <v>69</v>
      </c>
    </row>
    <row r="136" spans="1:37" x14ac:dyDescent="0.25">
      <c r="A136" s="3" t="s">
        <v>569</v>
      </c>
      <c r="B136" s="3" t="s">
        <v>0</v>
      </c>
      <c r="C136" s="3" t="s">
        <v>568</v>
      </c>
      <c r="D136" s="3" t="s">
        <v>4</v>
      </c>
      <c r="E136" s="3" t="s">
        <v>1312</v>
      </c>
      <c r="F136" s="3" t="s">
        <v>5</v>
      </c>
      <c r="G136" s="3" t="s">
        <v>578</v>
      </c>
      <c r="H136" s="3" t="s">
        <v>416</v>
      </c>
      <c r="I136" s="3" t="s">
        <v>599</v>
      </c>
      <c r="J136" s="3" t="s">
        <v>539</v>
      </c>
      <c r="K136" s="3"/>
      <c r="L136" s="3" t="s">
        <v>638</v>
      </c>
      <c r="M136" s="3" t="s">
        <v>538</v>
      </c>
      <c r="N136" s="3" t="s">
        <v>916</v>
      </c>
      <c r="O136" s="3" t="s">
        <v>917</v>
      </c>
      <c r="P136" s="3" t="s">
        <v>1450</v>
      </c>
      <c r="Q136" s="3">
        <v>191</v>
      </c>
      <c r="R136" s="3">
        <v>768</v>
      </c>
      <c r="S136" s="3" t="s">
        <v>2362</v>
      </c>
      <c r="T136" s="3" t="s">
        <v>162</v>
      </c>
      <c r="U136" s="3" t="s">
        <v>1250</v>
      </c>
      <c r="V136" s="3" t="s">
        <v>44</v>
      </c>
      <c r="W136" s="3" t="s">
        <v>78</v>
      </c>
      <c r="X136" s="3" t="s">
        <v>793</v>
      </c>
      <c r="Y136" s="3" t="s">
        <v>1318</v>
      </c>
      <c r="Z136" s="3" t="s">
        <v>331</v>
      </c>
      <c r="AA136" s="3" t="s">
        <v>1253</v>
      </c>
      <c r="AB136" s="3"/>
      <c r="AC136" s="3" t="s">
        <v>2045</v>
      </c>
      <c r="AD136" s="3" t="s">
        <v>2229</v>
      </c>
      <c r="AE136" s="3" t="s">
        <v>239</v>
      </c>
      <c r="AF136" s="3" t="s">
        <v>2363</v>
      </c>
      <c r="AG136" s="3"/>
      <c r="AH136" s="3" t="s">
        <v>2363</v>
      </c>
      <c r="AI136" s="3" t="s">
        <v>1451</v>
      </c>
      <c r="AJ136" s="3" t="s">
        <v>1452</v>
      </c>
      <c r="AK136" s="3" t="s">
        <v>1302</v>
      </c>
    </row>
    <row r="137" spans="1:37" x14ac:dyDescent="0.25">
      <c r="A137" s="3" t="s">
        <v>569</v>
      </c>
      <c r="B137" s="3" t="s">
        <v>0</v>
      </c>
      <c r="C137" s="3" t="s">
        <v>568</v>
      </c>
      <c r="D137" s="3" t="s">
        <v>12</v>
      </c>
      <c r="E137" s="3" t="s">
        <v>1245</v>
      </c>
      <c r="F137" s="3" t="s">
        <v>13</v>
      </c>
      <c r="G137" s="3" t="s">
        <v>605</v>
      </c>
      <c r="H137" s="3" t="s">
        <v>392</v>
      </c>
      <c r="I137" s="3" t="s">
        <v>619</v>
      </c>
      <c r="J137" s="3"/>
      <c r="K137" s="3"/>
      <c r="L137" s="3" t="s">
        <v>146</v>
      </c>
      <c r="M137" s="3" t="s">
        <v>147</v>
      </c>
      <c r="N137" s="3" t="s">
        <v>992</v>
      </c>
      <c r="O137" s="3" t="s">
        <v>993</v>
      </c>
      <c r="P137" s="3" t="s">
        <v>1252</v>
      </c>
      <c r="Q137" s="3">
        <v>19</v>
      </c>
      <c r="R137" s="3">
        <v>72</v>
      </c>
      <c r="S137" s="3" t="s">
        <v>2057</v>
      </c>
      <c r="T137" s="3" t="s">
        <v>51</v>
      </c>
      <c r="U137" s="3" t="s">
        <v>1250</v>
      </c>
      <c r="V137" s="3" t="s">
        <v>44</v>
      </c>
      <c r="W137" s="3" t="s">
        <v>52</v>
      </c>
      <c r="X137" s="3" t="s">
        <v>836</v>
      </c>
      <c r="Y137" s="3" t="s">
        <v>69</v>
      </c>
      <c r="Z137" s="3" t="s">
        <v>331</v>
      </c>
      <c r="AA137" s="3" t="s">
        <v>1253</v>
      </c>
      <c r="AB137" s="3"/>
      <c r="AC137" s="3" t="s">
        <v>2045</v>
      </c>
      <c r="AD137" s="3" t="s">
        <v>2365</v>
      </c>
      <c r="AE137" s="3" t="s">
        <v>1255</v>
      </c>
      <c r="AF137" s="3" t="s">
        <v>1526</v>
      </c>
      <c r="AG137" s="3"/>
      <c r="AH137" s="3" t="s">
        <v>1526</v>
      </c>
      <c r="AI137" s="3" t="s">
        <v>673</v>
      </c>
      <c r="AJ137" s="3" t="s">
        <v>1574</v>
      </c>
      <c r="AK137" s="3" t="s">
        <v>69</v>
      </c>
    </row>
    <row r="138" spans="1:37" x14ac:dyDescent="0.25">
      <c r="A138" s="3" t="s">
        <v>569</v>
      </c>
      <c r="B138" s="3" t="s">
        <v>0</v>
      </c>
      <c r="C138" s="3" t="s">
        <v>568</v>
      </c>
      <c r="D138" s="3" t="s">
        <v>4</v>
      </c>
      <c r="E138" s="3" t="s">
        <v>1312</v>
      </c>
      <c r="F138" s="3" t="s">
        <v>5</v>
      </c>
      <c r="G138" s="3" t="s">
        <v>578</v>
      </c>
      <c r="H138" s="3" t="s">
        <v>417</v>
      </c>
      <c r="I138" s="3" t="s">
        <v>607</v>
      </c>
      <c r="J138" s="3" t="s">
        <v>542</v>
      </c>
      <c r="K138" s="3"/>
      <c r="L138" s="3" t="s">
        <v>608</v>
      </c>
      <c r="M138" s="3" t="s">
        <v>541</v>
      </c>
      <c r="N138" s="3" t="s">
        <v>945</v>
      </c>
      <c r="O138" s="3" t="s">
        <v>946</v>
      </c>
      <c r="P138" s="3" t="s">
        <v>1575</v>
      </c>
      <c r="Q138" s="3">
        <v>680</v>
      </c>
      <c r="R138" s="3">
        <v>2913</v>
      </c>
      <c r="S138" s="3" t="s">
        <v>2366</v>
      </c>
      <c r="T138" s="3" t="s">
        <v>162</v>
      </c>
      <c r="U138" s="3" t="s">
        <v>1250</v>
      </c>
      <c r="V138" s="3" t="s">
        <v>44</v>
      </c>
      <c r="W138" s="3" t="s">
        <v>78</v>
      </c>
      <c r="X138" s="3" t="s">
        <v>868</v>
      </c>
      <c r="Y138" s="3" t="s">
        <v>1318</v>
      </c>
      <c r="Z138" s="3" t="s">
        <v>331</v>
      </c>
      <c r="AA138" s="3" t="s">
        <v>1253</v>
      </c>
      <c r="AB138" s="3"/>
      <c r="AC138" s="3" t="s">
        <v>2045</v>
      </c>
      <c r="AD138" s="3" t="s">
        <v>2229</v>
      </c>
      <c r="AE138" s="3" t="s">
        <v>237</v>
      </c>
      <c r="AF138" s="3" t="s">
        <v>1094</v>
      </c>
      <c r="AG138" s="3"/>
      <c r="AH138" s="3" t="s">
        <v>1094</v>
      </c>
      <c r="AI138" s="3" t="s">
        <v>654</v>
      </c>
      <c r="AJ138" s="3" t="s">
        <v>1576</v>
      </c>
      <c r="AK138" s="3" t="s">
        <v>1577</v>
      </c>
    </row>
    <row r="139" spans="1:37" x14ac:dyDescent="0.25">
      <c r="A139" s="3" t="s">
        <v>569</v>
      </c>
      <c r="B139" s="3" t="s">
        <v>3</v>
      </c>
      <c r="C139" s="3" t="s">
        <v>565</v>
      </c>
      <c r="D139" s="3" t="s">
        <v>17</v>
      </c>
      <c r="E139" s="3" t="s">
        <v>1356</v>
      </c>
      <c r="F139" s="3" t="s">
        <v>15</v>
      </c>
      <c r="G139" s="3" t="s">
        <v>589</v>
      </c>
      <c r="H139" s="3" t="s">
        <v>499</v>
      </c>
      <c r="I139" s="3" t="s">
        <v>590</v>
      </c>
      <c r="J139" s="3" t="s">
        <v>500</v>
      </c>
      <c r="K139" s="3" t="s">
        <v>591</v>
      </c>
      <c r="L139" s="3" t="s">
        <v>513</v>
      </c>
      <c r="M139" s="3" t="s">
        <v>514</v>
      </c>
      <c r="N139" s="3" t="s">
        <v>808</v>
      </c>
      <c r="O139" s="3" t="s">
        <v>809</v>
      </c>
      <c r="P139" s="3" t="s">
        <v>1252</v>
      </c>
      <c r="Q139" s="3">
        <v>218</v>
      </c>
      <c r="R139" s="3">
        <v>1108</v>
      </c>
      <c r="S139" s="3" t="s">
        <v>2367</v>
      </c>
      <c r="T139" s="3" t="s">
        <v>51</v>
      </c>
      <c r="U139" s="3" t="s">
        <v>1250</v>
      </c>
      <c r="V139" s="3" t="s">
        <v>44</v>
      </c>
      <c r="W139" s="3" t="s">
        <v>78</v>
      </c>
      <c r="X139" s="3" t="s">
        <v>810</v>
      </c>
      <c r="Y139" s="3"/>
      <c r="Z139" s="3" t="s">
        <v>331</v>
      </c>
      <c r="AA139" s="3" t="s">
        <v>1253</v>
      </c>
      <c r="AB139" s="3"/>
      <c r="AC139" s="3" t="s">
        <v>2045</v>
      </c>
      <c r="AD139" s="3" t="s">
        <v>2368</v>
      </c>
      <c r="AE139" s="3" t="s">
        <v>1398</v>
      </c>
      <c r="AF139" s="3" t="s">
        <v>2369</v>
      </c>
      <c r="AG139" s="3"/>
      <c r="AH139" s="3" t="s">
        <v>2369</v>
      </c>
      <c r="AI139" s="3" t="s">
        <v>398</v>
      </c>
      <c r="AJ139" s="3" t="s">
        <v>1582</v>
      </c>
      <c r="AK139" s="3" t="s">
        <v>1318</v>
      </c>
    </row>
    <row r="140" spans="1:37" x14ac:dyDescent="0.25">
      <c r="A140" s="3" t="s">
        <v>1244</v>
      </c>
      <c r="B140" s="3" t="s">
        <v>0</v>
      </c>
      <c r="C140" s="3" t="s">
        <v>568</v>
      </c>
      <c r="D140" s="3" t="s">
        <v>7</v>
      </c>
      <c r="E140" s="3" t="s">
        <v>1259</v>
      </c>
      <c r="F140" s="3" t="s">
        <v>9</v>
      </c>
      <c r="G140" s="3" t="s">
        <v>570</v>
      </c>
      <c r="H140" s="3"/>
      <c r="I140" s="3"/>
      <c r="J140" s="3"/>
      <c r="K140" s="3"/>
      <c r="L140" s="3" t="s">
        <v>1502</v>
      </c>
      <c r="M140" s="3" t="s">
        <v>1503</v>
      </c>
      <c r="N140" s="3"/>
      <c r="O140" s="3"/>
      <c r="P140" s="3"/>
      <c r="Q140" s="3">
        <v>0</v>
      </c>
      <c r="R140" s="3">
        <v>0</v>
      </c>
      <c r="S140" s="3"/>
      <c r="T140" s="3" t="s">
        <v>51</v>
      </c>
      <c r="U140" s="3" t="s">
        <v>1250</v>
      </c>
      <c r="V140" s="3" t="s">
        <v>44</v>
      </c>
      <c r="W140" s="3" t="s">
        <v>78</v>
      </c>
      <c r="X140" s="3"/>
      <c r="Y140" s="3"/>
      <c r="Z140" s="3"/>
      <c r="AA140" s="3" t="s">
        <v>1253</v>
      </c>
      <c r="AB140" s="3"/>
      <c r="AC140" s="3" t="s">
        <v>1504</v>
      </c>
      <c r="AD140" s="3" t="s">
        <v>1505</v>
      </c>
      <c r="AE140" s="3"/>
      <c r="AF140" s="3" t="s">
        <v>1252</v>
      </c>
      <c r="AG140" s="3"/>
      <c r="AH140" s="3" t="s">
        <v>1252</v>
      </c>
      <c r="AI140" s="3"/>
      <c r="AJ140" s="3"/>
      <c r="AK140" s="3"/>
    </row>
    <row r="141" spans="1:37" x14ac:dyDescent="0.25">
      <c r="A141" s="3" t="s">
        <v>569</v>
      </c>
      <c r="B141" s="3" t="s">
        <v>0</v>
      </c>
      <c r="C141" s="3" t="s">
        <v>568</v>
      </c>
      <c r="D141" s="3" t="s">
        <v>4</v>
      </c>
      <c r="E141" s="3" t="s">
        <v>1312</v>
      </c>
      <c r="F141" s="3" t="s">
        <v>5</v>
      </c>
      <c r="G141" s="3" t="s">
        <v>578</v>
      </c>
      <c r="H141" s="3" t="s">
        <v>417</v>
      </c>
      <c r="I141" s="3" t="s">
        <v>607</v>
      </c>
      <c r="J141" s="3" t="s">
        <v>1654</v>
      </c>
      <c r="K141" s="3" t="s">
        <v>406</v>
      </c>
      <c r="L141" s="3" t="s">
        <v>1155</v>
      </c>
      <c r="M141" s="3" t="s">
        <v>1156</v>
      </c>
      <c r="N141" s="3" t="s">
        <v>1655</v>
      </c>
      <c r="O141" s="3" t="s">
        <v>1656</v>
      </c>
      <c r="P141" s="3"/>
      <c r="Q141" s="3">
        <v>355</v>
      </c>
      <c r="R141" s="3">
        <v>4450</v>
      </c>
      <c r="S141" s="3" t="s">
        <v>1657</v>
      </c>
      <c r="T141" s="3" t="s">
        <v>162</v>
      </c>
      <c r="U141" s="3" t="s">
        <v>1658</v>
      </c>
      <c r="V141" s="3" t="s">
        <v>1157</v>
      </c>
      <c r="W141" s="3" t="s">
        <v>52</v>
      </c>
      <c r="X141" s="3"/>
      <c r="Y141" s="3"/>
      <c r="Z141" s="3"/>
      <c r="AA141" s="3" t="s">
        <v>437</v>
      </c>
      <c r="AB141" s="3"/>
      <c r="AC141" s="3" t="s">
        <v>1523</v>
      </c>
      <c r="AD141" s="3" t="s">
        <v>1659</v>
      </c>
      <c r="AE141" s="3" t="s">
        <v>1255</v>
      </c>
      <c r="AF141" s="3" t="s">
        <v>1252</v>
      </c>
      <c r="AG141" s="3"/>
      <c r="AH141" s="3" t="s">
        <v>1252</v>
      </c>
      <c r="AI141" s="3" t="s">
        <v>654</v>
      </c>
      <c r="AJ141" s="3" t="s">
        <v>1660</v>
      </c>
      <c r="AK141" s="3" t="s">
        <v>1577</v>
      </c>
    </row>
    <row r="142" spans="1:37" x14ac:dyDescent="0.25">
      <c r="A142" s="3" t="s">
        <v>569</v>
      </c>
      <c r="B142" s="3" t="s">
        <v>0</v>
      </c>
      <c r="C142" s="3" t="s">
        <v>568</v>
      </c>
      <c r="D142" s="3" t="s">
        <v>7</v>
      </c>
      <c r="E142" s="3" t="s">
        <v>1259</v>
      </c>
      <c r="F142" s="3" t="s">
        <v>8</v>
      </c>
      <c r="G142" s="3" t="s">
        <v>582</v>
      </c>
      <c r="H142" s="3" t="s">
        <v>1710</v>
      </c>
      <c r="I142" s="3" t="s">
        <v>1711</v>
      </c>
      <c r="J142" s="3"/>
      <c r="K142" s="3"/>
      <c r="L142" s="3" t="s">
        <v>1164</v>
      </c>
      <c r="M142" s="3" t="s">
        <v>1165</v>
      </c>
      <c r="N142" s="3" t="s">
        <v>1712</v>
      </c>
      <c r="O142" s="3" t="s">
        <v>1713</v>
      </c>
      <c r="P142" s="3"/>
      <c r="Q142" s="3">
        <v>2</v>
      </c>
      <c r="R142" s="3">
        <v>9</v>
      </c>
      <c r="S142" s="3" t="s">
        <v>1714</v>
      </c>
      <c r="T142" s="3" t="s">
        <v>51</v>
      </c>
      <c r="U142" s="3" t="s">
        <v>1250</v>
      </c>
      <c r="V142" s="3" t="s">
        <v>1138</v>
      </c>
      <c r="W142" s="3" t="s">
        <v>78</v>
      </c>
      <c r="X142" s="3"/>
      <c r="Y142" s="3"/>
      <c r="Z142" s="3"/>
      <c r="AA142" s="3" t="s">
        <v>1309</v>
      </c>
      <c r="AB142" s="3"/>
      <c r="AC142" s="3" t="s">
        <v>1523</v>
      </c>
      <c r="AD142" s="3" t="s">
        <v>1524</v>
      </c>
      <c r="AE142" s="3" t="s">
        <v>1255</v>
      </c>
      <c r="AF142" s="3" t="s">
        <v>1252</v>
      </c>
      <c r="AG142" s="3"/>
      <c r="AH142" s="3" t="s">
        <v>1252</v>
      </c>
      <c r="AI142" s="3" t="s">
        <v>421</v>
      </c>
      <c r="AJ142" s="3" t="s">
        <v>1715</v>
      </c>
      <c r="AK142" s="3" t="s">
        <v>1266</v>
      </c>
    </row>
    <row r="143" spans="1:37" x14ac:dyDescent="0.25">
      <c r="A143" s="3" t="s">
        <v>569</v>
      </c>
      <c r="B143" s="3" t="s">
        <v>0</v>
      </c>
      <c r="C143" s="3" t="s">
        <v>568</v>
      </c>
      <c r="D143" s="3" t="s">
        <v>7</v>
      </c>
      <c r="E143" s="3" t="s">
        <v>1259</v>
      </c>
      <c r="F143" s="3" t="s">
        <v>8</v>
      </c>
      <c r="G143" s="3" t="s">
        <v>582</v>
      </c>
      <c r="H143" s="3" t="s">
        <v>687</v>
      </c>
      <c r="I143" s="3" t="s">
        <v>686</v>
      </c>
      <c r="J143" s="3" t="s">
        <v>1744</v>
      </c>
      <c r="K143" s="3" t="s">
        <v>1745</v>
      </c>
      <c r="L143" s="3" t="s">
        <v>1168</v>
      </c>
      <c r="M143" s="3" t="s">
        <v>1169</v>
      </c>
      <c r="N143" s="3" t="s">
        <v>1746</v>
      </c>
      <c r="O143" s="3" t="s">
        <v>1747</v>
      </c>
      <c r="P143" s="3"/>
      <c r="Q143" s="3"/>
      <c r="R143" s="3"/>
      <c r="S143" s="3"/>
      <c r="T143" s="3" t="s">
        <v>51</v>
      </c>
      <c r="U143" s="3" t="s">
        <v>1250</v>
      </c>
      <c r="V143" s="3" t="s">
        <v>1138</v>
      </c>
      <c r="W143" s="3" t="s">
        <v>78</v>
      </c>
      <c r="X143" s="3"/>
      <c r="Y143" s="3"/>
      <c r="Z143" s="3"/>
      <c r="AA143" s="3" t="s">
        <v>1309</v>
      </c>
      <c r="AB143" s="3"/>
      <c r="AC143" s="3" t="s">
        <v>1523</v>
      </c>
      <c r="AD143" s="3" t="s">
        <v>1524</v>
      </c>
      <c r="AE143" s="3" t="s">
        <v>1255</v>
      </c>
      <c r="AF143" s="3" t="s">
        <v>1252</v>
      </c>
      <c r="AG143" s="3"/>
      <c r="AH143" s="3" t="s">
        <v>1252</v>
      </c>
      <c r="AI143" s="3" t="s">
        <v>421</v>
      </c>
      <c r="AJ143" s="3" t="s">
        <v>1748</v>
      </c>
      <c r="AK143" s="3" t="s">
        <v>1302</v>
      </c>
    </row>
    <row r="144" spans="1:37" x14ac:dyDescent="0.25">
      <c r="A144" s="3" t="s">
        <v>569</v>
      </c>
      <c r="B144" s="3" t="s">
        <v>0</v>
      </c>
      <c r="C144" s="3" t="s">
        <v>568</v>
      </c>
      <c r="D144" s="3" t="s">
        <v>7</v>
      </c>
      <c r="E144" s="3" t="s">
        <v>1259</v>
      </c>
      <c r="F144" s="3" t="s">
        <v>8</v>
      </c>
      <c r="G144" s="3" t="s">
        <v>582</v>
      </c>
      <c r="H144" s="3" t="s">
        <v>682</v>
      </c>
      <c r="I144" s="3" t="s">
        <v>681</v>
      </c>
      <c r="J144" s="3" t="s">
        <v>682</v>
      </c>
      <c r="K144" s="3" t="s">
        <v>523</v>
      </c>
      <c r="L144" s="3" t="s">
        <v>1197</v>
      </c>
      <c r="M144" s="3" t="s">
        <v>1198</v>
      </c>
      <c r="N144" s="3" t="s">
        <v>1520</v>
      </c>
      <c r="O144" s="3" t="s">
        <v>1521</v>
      </c>
      <c r="P144" s="3"/>
      <c r="Q144" s="3">
        <v>10</v>
      </c>
      <c r="R144" s="3">
        <v>38</v>
      </c>
      <c r="S144" s="3" t="s">
        <v>1522</v>
      </c>
      <c r="T144" s="3" t="s">
        <v>51</v>
      </c>
      <c r="U144" s="3" t="s">
        <v>1250</v>
      </c>
      <c r="V144" s="3" t="s">
        <v>1138</v>
      </c>
      <c r="W144" s="3" t="s">
        <v>78</v>
      </c>
      <c r="X144" s="3"/>
      <c r="Y144" s="3"/>
      <c r="Z144" s="3"/>
      <c r="AA144" s="3" t="s">
        <v>1309</v>
      </c>
      <c r="AB144" s="3"/>
      <c r="AC144" s="3" t="s">
        <v>1523</v>
      </c>
      <c r="AD144" s="3" t="s">
        <v>1524</v>
      </c>
      <c r="AE144" s="3" t="s">
        <v>1255</v>
      </c>
      <c r="AF144" s="3" t="s">
        <v>1252</v>
      </c>
      <c r="AG144" s="3"/>
      <c r="AH144" s="3" t="s">
        <v>1252</v>
      </c>
      <c r="AI144" s="3" t="s">
        <v>421</v>
      </c>
      <c r="AJ144" s="3" t="s">
        <v>1525</v>
      </c>
      <c r="AK144" s="3" t="s">
        <v>1318</v>
      </c>
    </row>
    <row r="145" spans="1:37" x14ac:dyDescent="0.25">
      <c r="A145" s="3" t="s">
        <v>569</v>
      </c>
      <c r="B145" s="3" t="s">
        <v>0</v>
      </c>
      <c r="C145" s="3" t="s">
        <v>568</v>
      </c>
      <c r="D145" s="3" t="s">
        <v>7</v>
      </c>
      <c r="E145" s="3" t="s">
        <v>1259</v>
      </c>
      <c r="F145" s="3" t="s">
        <v>8</v>
      </c>
      <c r="G145" s="3" t="s">
        <v>582</v>
      </c>
      <c r="H145" s="3" t="s">
        <v>680</v>
      </c>
      <c r="I145" s="3" t="s">
        <v>679</v>
      </c>
      <c r="J145" s="3" t="s">
        <v>680</v>
      </c>
      <c r="K145" s="3" t="s">
        <v>410</v>
      </c>
      <c r="L145" s="3" t="s">
        <v>1176</v>
      </c>
      <c r="M145" s="3" t="s">
        <v>1177</v>
      </c>
      <c r="N145" s="3" t="s">
        <v>1844</v>
      </c>
      <c r="O145" s="3" t="s">
        <v>1845</v>
      </c>
      <c r="P145" s="3"/>
      <c r="Q145" s="3">
        <v>13</v>
      </c>
      <c r="R145" s="3">
        <v>53</v>
      </c>
      <c r="S145" s="3" t="s">
        <v>1846</v>
      </c>
      <c r="T145" s="3" t="s">
        <v>51</v>
      </c>
      <c r="U145" s="3" t="s">
        <v>1250</v>
      </c>
      <c r="V145" s="3" t="s">
        <v>1138</v>
      </c>
      <c r="W145" s="3" t="s">
        <v>78</v>
      </c>
      <c r="X145" s="3"/>
      <c r="Y145" s="3"/>
      <c r="Z145" s="3"/>
      <c r="AA145" s="3" t="s">
        <v>1309</v>
      </c>
      <c r="AB145" s="3"/>
      <c r="AC145" s="3" t="s">
        <v>1523</v>
      </c>
      <c r="AD145" s="3" t="s">
        <v>1524</v>
      </c>
      <c r="AE145" s="3" t="s">
        <v>1255</v>
      </c>
      <c r="AF145" s="3" t="s">
        <v>1252</v>
      </c>
      <c r="AG145" s="3"/>
      <c r="AH145" s="3" t="s">
        <v>1252</v>
      </c>
      <c r="AI145" s="3" t="s">
        <v>360</v>
      </c>
      <c r="AJ145" s="3" t="s">
        <v>1847</v>
      </c>
      <c r="AK145" s="3" t="s">
        <v>1266</v>
      </c>
    </row>
    <row r="146" spans="1:37" x14ac:dyDescent="0.25">
      <c r="A146" s="3" t="s">
        <v>1244</v>
      </c>
      <c r="B146" s="3" t="s">
        <v>0</v>
      </c>
      <c r="C146" s="3" t="s">
        <v>568</v>
      </c>
      <c r="D146" s="3" t="s">
        <v>4</v>
      </c>
      <c r="E146" s="3" t="s">
        <v>1312</v>
      </c>
      <c r="F146" s="3" t="s">
        <v>617</v>
      </c>
      <c r="G146" s="3" t="s">
        <v>616</v>
      </c>
      <c r="H146" s="3"/>
      <c r="I146" s="3"/>
      <c r="J146" s="3"/>
      <c r="K146" s="3"/>
      <c r="L146" s="3" t="s">
        <v>1668</v>
      </c>
      <c r="M146" s="3" t="s">
        <v>1669</v>
      </c>
      <c r="N146" s="3"/>
      <c r="O146" s="3"/>
      <c r="P146" s="3"/>
      <c r="Q146" s="3">
        <v>0</v>
      </c>
      <c r="R146" s="3">
        <v>0</v>
      </c>
      <c r="S146" s="3"/>
      <c r="T146" s="3" t="s">
        <v>51</v>
      </c>
      <c r="U146" s="3" t="s">
        <v>1250</v>
      </c>
      <c r="V146" s="3" t="s">
        <v>44</v>
      </c>
      <c r="W146" s="3"/>
      <c r="X146" s="3"/>
      <c r="Y146" s="3"/>
      <c r="Z146" s="3"/>
      <c r="AA146" s="3"/>
      <c r="AB146" s="3"/>
      <c r="AC146" s="3" t="s">
        <v>1670</v>
      </c>
      <c r="AD146" s="3" t="s">
        <v>1671</v>
      </c>
      <c r="AE146" s="3"/>
      <c r="AF146" s="3" t="s">
        <v>1252</v>
      </c>
      <c r="AG146" s="3"/>
      <c r="AH146" s="3" t="s">
        <v>1252</v>
      </c>
      <c r="AI146" s="3"/>
      <c r="AJ146" s="3"/>
      <c r="AK146" s="3"/>
    </row>
    <row r="147" spans="1:37" x14ac:dyDescent="0.25">
      <c r="A147" s="3" t="s">
        <v>1244</v>
      </c>
      <c r="B147" s="3" t="s">
        <v>3</v>
      </c>
      <c r="C147" s="3" t="s">
        <v>565</v>
      </c>
      <c r="D147" s="3" t="s">
        <v>17</v>
      </c>
      <c r="E147" s="3" t="s">
        <v>1356</v>
      </c>
      <c r="F147" s="3" t="s">
        <v>14</v>
      </c>
      <c r="G147" s="3" t="s">
        <v>567</v>
      </c>
      <c r="H147" s="3" t="s">
        <v>396</v>
      </c>
      <c r="I147" s="3" t="s">
        <v>572</v>
      </c>
      <c r="J147" s="3" t="s">
        <v>396</v>
      </c>
      <c r="K147" s="3" t="s">
        <v>573</v>
      </c>
      <c r="L147" s="3" t="s">
        <v>1860</v>
      </c>
      <c r="M147" s="3" t="s">
        <v>1861</v>
      </c>
      <c r="N147" s="3" t="s">
        <v>1862</v>
      </c>
      <c r="O147" s="3" t="s">
        <v>1863</v>
      </c>
      <c r="P147" s="3" t="s">
        <v>1864</v>
      </c>
      <c r="Q147" s="3">
        <v>0</v>
      </c>
      <c r="R147" s="3">
        <v>0</v>
      </c>
      <c r="S147" s="3"/>
      <c r="T147" s="3" t="s">
        <v>162</v>
      </c>
      <c r="U147" s="3" t="s">
        <v>1250</v>
      </c>
      <c r="V147" s="3" t="s">
        <v>44</v>
      </c>
      <c r="W147" s="3"/>
      <c r="X147" s="3"/>
      <c r="Y147" s="3"/>
      <c r="Z147" s="3" t="s">
        <v>357</v>
      </c>
      <c r="AA147" s="3" t="s">
        <v>1253</v>
      </c>
      <c r="AB147" s="3"/>
      <c r="AC147" s="3" t="s">
        <v>1670</v>
      </c>
      <c r="AD147" s="3" t="s">
        <v>1865</v>
      </c>
      <c r="AE147" s="3"/>
      <c r="AF147" s="3" t="s">
        <v>1252</v>
      </c>
      <c r="AG147" s="3"/>
      <c r="AH147" s="3" t="s">
        <v>1252</v>
      </c>
      <c r="AI147" s="3"/>
      <c r="AJ147" s="3"/>
      <c r="AK147" s="3"/>
    </row>
    <row r="148" spans="1:37" x14ac:dyDescent="0.25">
      <c r="A148" s="3" t="s">
        <v>569</v>
      </c>
      <c r="B148" s="3" t="s">
        <v>0</v>
      </c>
      <c r="C148" s="3" t="s">
        <v>568</v>
      </c>
      <c r="D148" s="3" t="s">
        <v>12</v>
      </c>
      <c r="E148" s="3" t="s">
        <v>1245</v>
      </c>
      <c r="F148" s="3" t="s">
        <v>13</v>
      </c>
      <c r="G148" s="3" t="s">
        <v>605</v>
      </c>
      <c r="H148" s="3" t="s">
        <v>374</v>
      </c>
      <c r="I148" s="3" t="s">
        <v>606</v>
      </c>
      <c r="J148" s="3"/>
      <c r="K148" s="3"/>
      <c r="L148" s="3" t="s">
        <v>196</v>
      </c>
      <c r="M148" s="3" t="s">
        <v>197</v>
      </c>
      <c r="N148" s="3" t="s">
        <v>990</v>
      </c>
      <c r="O148" s="3" t="s">
        <v>991</v>
      </c>
      <c r="P148" s="3" t="s">
        <v>1252</v>
      </c>
      <c r="Q148" s="3">
        <v>67</v>
      </c>
      <c r="R148" s="3">
        <v>350</v>
      </c>
      <c r="S148" s="3" t="s">
        <v>1262</v>
      </c>
      <c r="T148" s="3" t="s">
        <v>51</v>
      </c>
      <c r="U148" s="3" t="s">
        <v>1250</v>
      </c>
      <c r="V148" s="3" t="s">
        <v>44</v>
      </c>
      <c r="W148" s="3" t="s">
        <v>52</v>
      </c>
      <c r="X148" s="3" t="s">
        <v>818</v>
      </c>
      <c r="Y148" s="3" t="s">
        <v>69</v>
      </c>
      <c r="Z148" s="3" t="s">
        <v>336</v>
      </c>
      <c r="AA148" s="3" t="s">
        <v>1253</v>
      </c>
      <c r="AB148" s="3"/>
      <c r="AC148" s="3" t="s">
        <v>1254</v>
      </c>
      <c r="AD148" s="3" t="s">
        <v>2212</v>
      </c>
      <c r="AE148" s="3" t="s">
        <v>1255</v>
      </c>
      <c r="AF148" s="3" t="s">
        <v>1577</v>
      </c>
      <c r="AG148" s="3"/>
      <c r="AH148" s="3" t="s">
        <v>1577</v>
      </c>
      <c r="AI148" s="3" t="s">
        <v>673</v>
      </c>
      <c r="AJ148" s="3" t="s">
        <v>1263</v>
      </c>
      <c r="AK148" s="3" t="s">
        <v>69</v>
      </c>
    </row>
    <row r="149" spans="1:37" x14ac:dyDescent="0.25">
      <c r="A149" s="3" t="s">
        <v>569</v>
      </c>
      <c r="B149" s="3" t="s">
        <v>0</v>
      </c>
      <c r="C149" s="3" t="s">
        <v>568</v>
      </c>
      <c r="D149" s="3" t="s">
        <v>12</v>
      </c>
      <c r="E149" s="3" t="s">
        <v>1245</v>
      </c>
      <c r="F149" s="3" t="s">
        <v>13</v>
      </c>
      <c r="G149" s="3" t="s">
        <v>605</v>
      </c>
      <c r="H149" s="3" t="s">
        <v>374</v>
      </c>
      <c r="I149" s="3" t="s">
        <v>606</v>
      </c>
      <c r="J149" s="3" t="s">
        <v>375</v>
      </c>
      <c r="K149" s="3" t="s">
        <v>411</v>
      </c>
      <c r="L149" s="3" t="s">
        <v>202</v>
      </c>
      <c r="M149" s="3" t="s">
        <v>203</v>
      </c>
      <c r="N149" s="3" t="s">
        <v>851</v>
      </c>
      <c r="O149" s="3" t="s">
        <v>852</v>
      </c>
      <c r="P149" s="3" t="s">
        <v>1264</v>
      </c>
      <c r="Q149" s="3">
        <v>14</v>
      </c>
      <c r="R149" s="3">
        <v>83</v>
      </c>
      <c r="S149" s="3" t="s">
        <v>1265</v>
      </c>
      <c r="T149" s="3" t="s">
        <v>51</v>
      </c>
      <c r="U149" s="3" t="s">
        <v>1250</v>
      </c>
      <c r="V149" s="3" t="s">
        <v>44</v>
      </c>
      <c r="W149" s="3" t="s">
        <v>52</v>
      </c>
      <c r="X149" s="3" t="s">
        <v>818</v>
      </c>
      <c r="Y149" s="3" t="s">
        <v>69</v>
      </c>
      <c r="Z149" s="3" t="s">
        <v>336</v>
      </c>
      <c r="AA149" s="3" t="s">
        <v>1253</v>
      </c>
      <c r="AB149" s="3"/>
      <c r="AC149" s="3" t="s">
        <v>1254</v>
      </c>
      <c r="AD149" s="3" t="s">
        <v>2212</v>
      </c>
      <c r="AE149" s="3" t="s">
        <v>1255</v>
      </c>
      <c r="AF149" s="3" t="s">
        <v>1266</v>
      </c>
      <c r="AG149" s="3"/>
      <c r="AH149" s="3" t="s">
        <v>1266</v>
      </c>
      <c r="AI149" s="3" t="s">
        <v>673</v>
      </c>
      <c r="AJ149" s="3" t="s">
        <v>1267</v>
      </c>
      <c r="AK149" s="3" t="s">
        <v>69</v>
      </c>
    </row>
    <row r="150" spans="1:37" x14ac:dyDescent="0.25">
      <c r="A150" s="3" t="s">
        <v>569</v>
      </c>
      <c r="B150" s="3" t="s">
        <v>0</v>
      </c>
      <c r="C150" s="3" t="s">
        <v>568</v>
      </c>
      <c r="D150" s="3" t="s">
        <v>12</v>
      </c>
      <c r="E150" s="3" t="s">
        <v>1245</v>
      </c>
      <c r="F150" s="3" t="s">
        <v>13</v>
      </c>
      <c r="G150" s="3" t="s">
        <v>605</v>
      </c>
      <c r="H150" s="3" t="s">
        <v>376</v>
      </c>
      <c r="I150" s="3" t="s">
        <v>648</v>
      </c>
      <c r="J150" s="3" t="s">
        <v>376</v>
      </c>
      <c r="K150" s="3" t="s">
        <v>668</v>
      </c>
      <c r="L150" s="3" t="s">
        <v>190</v>
      </c>
      <c r="M150" s="3" t="s">
        <v>191</v>
      </c>
      <c r="N150" s="3" t="s">
        <v>837</v>
      </c>
      <c r="O150" s="3" t="s">
        <v>838</v>
      </c>
      <c r="P150" s="3" t="s">
        <v>1252</v>
      </c>
      <c r="Q150" s="3">
        <v>6</v>
      </c>
      <c r="R150" s="3">
        <v>30</v>
      </c>
      <c r="S150" s="3" t="s">
        <v>1302</v>
      </c>
      <c r="T150" s="3" t="s">
        <v>51</v>
      </c>
      <c r="U150" s="3" t="s">
        <v>1250</v>
      </c>
      <c r="V150" s="3" t="s">
        <v>44</v>
      </c>
      <c r="W150" s="3" t="s">
        <v>52</v>
      </c>
      <c r="X150" s="3" t="s">
        <v>839</v>
      </c>
      <c r="Y150" s="3" t="s">
        <v>69</v>
      </c>
      <c r="Z150" s="3" t="s">
        <v>336</v>
      </c>
      <c r="AA150" s="3" t="s">
        <v>1253</v>
      </c>
      <c r="AB150" s="3"/>
      <c r="AC150" s="3" t="s">
        <v>1254</v>
      </c>
      <c r="AD150" s="3" t="s">
        <v>2218</v>
      </c>
      <c r="AE150" s="3" t="s">
        <v>1255</v>
      </c>
      <c r="AF150" s="3" t="s">
        <v>1252</v>
      </c>
      <c r="AG150" s="3"/>
      <c r="AH150" s="3" t="s">
        <v>1252</v>
      </c>
      <c r="AI150" s="3" t="s">
        <v>673</v>
      </c>
      <c r="AJ150" s="3" t="s">
        <v>1329</v>
      </c>
      <c r="AK150" s="3" t="s">
        <v>69</v>
      </c>
    </row>
    <row r="151" spans="1:37" x14ac:dyDescent="0.25">
      <c r="A151" s="3" t="s">
        <v>569</v>
      </c>
      <c r="B151" s="3" t="s">
        <v>0</v>
      </c>
      <c r="C151" s="3" t="s">
        <v>568</v>
      </c>
      <c r="D151" s="3" t="s">
        <v>12</v>
      </c>
      <c r="E151" s="3" t="s">
        <v>1245</v>
      </c>
      <c r="F151" s="3" t="s">
        <v>13</v>
      </c>
      <c r="G151" s="3" t="s">
        <v>605</v>
      </c>
      <c r="H151" s="3" t="s">
        <v>374</v>
      </c>
      <c r="I151" s="3" t="s">
        <v>606</v>
      </c>
      <c r="J151" s="3"/>
      <c r="K151" s="3"/>
      <c r="L151" s="3" t="s">
        <v>194</v>
      </c>
      <c r="M151" s="3" t="s">
        <v>195</v>
      </c>
      <c r="N151" s="3" t="s">
        <v>998</v>
      </c>
      <c r="O151" s="3" t="s">
        <v>999</v>
      </c>
      <c r="P151" s="3" t="s">
        <v>1340</v>
      </c>
      <c r="Q151" s="3">
        <v>65</v>
      </c>
      <c r="R151" s="3">
        <v>347</v>
      </c>
      <c r="S151" s="3" t="s">
        <v>2221</v>
      </c>
      <c r="T151" s="3" t="s">
        <v>51</v>
      </c>
      <c r="U151" s="3" t="s">
        <v>1250</v>
      </c>
      <c r="V151" s="3" t="s">
        <v>44</v>
      </c>
      <c r="W151" s="3" t="s">
        <v>52</v>
      </c>
      <c r="X151" s="3" t="s">
        <v>818</v>
      </c>
      <c r="Y151" s="3" t="s">
        <v>69</v>
      </c>
      <c r="Z151" s="3" t="s">
        <v>336</v>
      </c>
      <c r="AA151" s="3" t="s">
        <v>1253</v>
      </c>
      <c r="AB151" s="3"/>
      <c r="AC151" s="3" t="s">
        <v>1254</v>
      </c>
      <c r="AD151" s="3" t="s">
        <v>2222</v>
      </c>
      <c r="AE151" s="3" t="s">
        <v>1255</v>
      </c>
      <c r="AF151" s="3" t="s">
        <v>1252</v>
      </c>
      <c r="AG151" s="3"/>
      <c r="AH151" s="3" t="s">
        <v>1252</v>
      </c>
      <c r="AI151" s="3" t="s">
        <v>673</v>
      </c>
      <c r="AJ151" s="3" t="s">
        <v>1341</v>
      </c>
      <c r="AK151" s="3" t="s">
        <v>69</v>
      </c>
    </row>
    <row r="152" spans="1:37" x14ac:dyDescent="0.25">
      <c r="A152" s="3" t="s">
        <v>569</v>
      </c>
      <c r="B152" s="3" t="s">
        <v>0</v>
      </c>
      <c r="C152" s="3" t="s">
        <v>568</v>
      </c>
      <c r="D152" s="3" t="s">
        <v>12</v>
      </c>
      <c r="E152" s="3" t="s">
        <v>1245</v>
      </c>
      <c r="F152" s="3" t="s">
        <v>13</v>
      </c>
      <c r="G152" s="3" t="s">
        <v>605</v>
      </c>
      <c r="H152" s="3" t="s">
        <v>392</v>
      </c>
      <c r="I152" s="3" t="s">
        <v>619</v>
      </c>
      <c r="J152" s="3" t="s">
        <v>392</v>
      </c>
      <c r="K152" s="3" t="s">
        <v>620</v>
      </c>
      <c r="L152" s="3" t="s">
        <v>158</v>
      </c>
      <c r="M152" s="3" t="s">
        <v>159</v>
      </c>
      <c r="N152" s="3" t="s">
        <v>1004</v>
      </c>
      <c r="O152" s="3" t="s">
        <v>1005</v>
      </c>
      <c r="P152" s="3"/>
      <c r="Q152" s="3">
        <v>116</v>
      </c>
      <c r="R152" s="3">
        <v>530</v>
      </c>
      <c r="S152" s="3" t="s">
        <v>1409</v>
      </c>
      <c r="T152" s="3" t="s">
        <v>51</v>
      </c>
      <c r="U152" s="3" t="s">
        <v>1250</v>
      </c>
      <c r="V152" s="3" t="s">
        <v>44</v>
      </c>
      <c r="W152" s="3" t="s">
        <v>52</v>
      </c>
      <c r="X152" s="3"/>
      <c r="Y152" s="3"/>
      <c r="Z152" s="3" t="s">
        <v>331</v>
      </c>
      <c r="AA152" s="3" t="s">
        <v>1253</v>
      </c>
      <c r="AB152" s="3"/>
      <c r="AC152" s="3" t="s">
        <v>1254</v>
      </c>
      <c r="AD152" s="3" t="s">
        <v>1410</v>
      </c>
      <c r="AE152" s="3" t="s">
        <v>1255</v>
      </c>
      <c r="AF152" s="3" t="s">
        <v>1411</v>
      </c>
      <c r="AG152" s="3"/>
      <c r="AH152" s="3" t="s">
        <v>1411</v>
      </c>
      <c r="AI152" s="3" t="s">
        <v>673</v>
      </c>
      <c r="AJ152" s="3" t="s">
        <v>1412</v>
      </c>
      <c r="AK152" s="3" t="s">
        <v>69</v>
      </c>
    </row>
    <row r="153" spans="1:37" x14ac:dyDescent="0.25">
      <c r="A153" s="3" t="s">
        <v>569</v>
      </c>
      <c r="B153" s="3" t="s">
        <v>0</v>
      </c>
      <c r="C153" s="3" t="s">
        <v>568</v>
      </c>
      <c r="D153" s="3" t="s">
        <v>12</v>
      </c>
      <c r="E153" s="3" t="s">
        <v>1245</v>
      </c>
      <c r="F153" s="3" t="s">
        <v>13</v>
      </c>
      <c r="G153" s="3" t="s">
        <v>605</v>
      </c>
      <c r="H153" s="3" t="s">
        <v>376</v>
      </c>
      <c r="I153" s="3" t="s">
        <v>648</v>
      </c>
      <c r="J153" s="3" t="s">
        <v>390</v>
      </c>
      <c r="K153" s="3" t="s">
        <v>669</v>
      </c>
      <c r="L153" s="3" t="s">
        <v>198</v>
      </c>
      <c r="M153" s="3" t="s">
        <v>199</v>
      </c>
      <c r="N153" s="3" t="s">
        <v>994</v>
      </c>
      <c r="O153" s="3" t="s">
        <v>995</v>
      </c>
      <c r="P153" s="3" t="s">
        <v>1675</v>
      </c>
      <c r="Q153" s="3">
        <v>25</v>
      </c>
      <c r="R153" s="3">
        <v>133</v>
      </c>
      <c r="S153" s="3" t="s">
        <v>1676</v>
      </c>
      <c r="T153" s="3" t="s">
        <v>51</v>
      </c>
      <c r="U153" s="3" t="s">
        <v>1250</v>
      </c>
      <c r="V153" s="3" t="s">
        <v>44</v>
      </c>
      <c r="W153" s="3" t="s">
        <v>78</v>
      </c>
      <c r="X153" s="3" t="s">
        <v>818</v>
      </c>
      <c r="Y153" s="3" t="s">
        <v>69</v>
      </c>
      <c r="Z153" s="3" t="s">
        <v>336</v>
      </c>
      <c r="AA153" s="3" t="s">
        <v>1253</v>
      </c>
      <c r="AB153" s="3"/>
      <c r="AC153" s="3" t="s">
        <v>1254</v>
      </c>
      <c r="AD153" s="3" t="s">
        <v>2218</v>
      </c>
      <c r="AE153" s="3" t="s">
        <v>1255</v>
      </c>
      <c r="AF153" s="3" t="s">
        <v>1252</v>
      </c>
      <c r="AG153" s="3"/>
      <c r="AH153" s="3" t="s">
        <v>1252</v>
      </c>
      <c r="AI153" s="3" t="s">
        <v>673</v>
      </c>
      <c r="AJ153" s="3" t="s">
        <v>1677</v>
      </c>
      <c r="AK153" s="3" t="s">
        <v>70</v>
      </c>
    </row>
    <row r="154" spans="1:37" x14ac:dyDescent="0.25">
      <c r="A154" s="3" t="s">
        <v>569</v>
      </c>
      <c r="B154" s="3" t="s">
        <v>0</v>
      </c>
      <c r="C154" s="3" t="s">
        <v>568</v>
      </c>
      <c r="D154" s="3" t="s">
        <v>12</v>
      </c>
      <c r="E154" s="3" t="s">
        <v>1245</v>
      </c>
      <c r="F154" s="3" t="s">
        <v>13</v>
      </c>
      <c r="G154" s="3" t="s">
        <v>605</v>
      </c>
      <c r="H154" s="3" t="s">
        <v>376</v>
      </c>
      <c r="I154" s="3" t="s">
        <v>648</v>
      </c>
      <c r="J154" s="3" t="s">
        <v>390</v>
      </c>
      <c r="K154" s="3" t="s">
        <v>669</v>
      </c>
      <c r="L154" s="3" t="s">
        <v>200</v>
      </c>
      <c r="M154" s="3" t="s">
        <v>201</v>
      </c>
      <c r="N154" s="3" t="s">
        <v>996</v>
      </c>
      <c r="O154" s="3" t="s">
        <v>997</v>
      </c>
      <c r="P154" s="3" t="s">
        <v>1474</v>
      </c>
      <c r="Q154" s="3">
        <v>10</v>
      </c>
      <c r="R154" s="3">
        <v>39</v>
      </c>
      <c r="S154" s="3" t="s">
        <v>1475</v>
      </c>
      <c r="T154" s="3" t="s">
        <v>51</v>
      </c>
      <c r="U154" s="3" t="s">
        <v>1250</v>
      </c>
      <c r="V154" s="3" t="s">
        <v>44</v>
      </c>
      <c r="W154" s="3" t="s">
        <v>78</v>
      </c>
      <c r="X154" s="3" t="s">
        <v>818</v>
      </c>
      <c r="Y154" s="3" t="s">
        <v>69</v>
      </c>
      <c r="Z154" s="3" t="s">
        <v>336</v>
      </c>
      <c r="AA154" s="3" t="s">
        <v>1253</v>
      </c>
      <c r="AB154" s="3"/>
      <c r="AC154" s="3" t="s">
        <v>1254</v>
      </c>
      <c r="AD154" s="3" t="s">
        <v>2292</v>
      </c>
      <c r="AE154" s="3" t="s">
        <v>1255</v>
      </c>
      <c r="AF154" s="3" t="s">
        <v>1252</v>
      </c>
      <c r="AG154" s="3"/>
      <c r="AH154" s="3" t="s">
        <v>1252</v>
      </c>
      <c r="AI154" s="3" t="s">
        <v>673</v>
      </c>
      <c r="AJ154" s="3" t="s">
        <v>1476</v>
      </c>
      <c r="AK154" s="3" t="s">
        <v>70</v>
      </c>
    </row>
    <row r="155" spans="1:37" x14ac:dyDescent="0.25">
      <c r="A155" s="3" t="s">
        <v>1244</v>
      </c>
      <c r="B155" s="3" t="s">
        <v>3</v>
      </c>
      <c r="C155" s="3" t="s">
        <v>565</v>
      </c>
      <c r="D155" s="3" t="s">
        <v>17</v>
      </c>
      <c r="E155" s="3" t="s">
        <v>1356</v>
      </c>
      <c r="F155" s="3" t="s">
        <v>15</v>
      </c>
      <c r="G155" s="3" t="s">
        <v>589</v>
      </c>
      <c r="H155" s="3" t="s">
        <v>1357</v>
      </c>
      <c r="I155" s="3"/>
      <c r="J155" s="3" t="s">
        <v>1357</v>
      </c>
      <c r="K155" s="3"/>
      <c r="L155" s="3" t="s">
        <v>1358</v>
      </c>
      <c r="M155" s="3" t="s">
        <v>1359</v>
      </c>
      <c r="N155" s="3"/>
      <c r="O155" s="3"/>
      <c r="P155" s="3"/>
      <c r="Q155" s="3">
        <v>0</v>
      </c>
      <c r="R155" s="3">
        <v>0</v>
      </c>
      <c r="S155" s="3"/>
      <c r="T155" s="3" t="s">
        <v>162</v>
      </c>
      <c r="U155" s="3" t="s">
        <v>1250</v>
      </c>
      <c r="V155" s="3" t="s">
        <v>44</v>
      </c>
      <c r="W155" s="3" t="s">
        <v>78</v>
      </c>
      <c r="X155" s="3"/>
      <c r="Y155" s="3"/>
      <c r="Z155" s="3"/>
      <c r="AA155" s="3" t="s">
        <v>1253</v>
      </c>
      <c r="AB155" s="3"/>
      <c r="AC155" s="3" t="s">
        <v>1360</v>
      </c>
      <c r="AD155" s="3" t="s">
        <v>1361</v>
      </c>
      <c r="AE155" s="3"/>
      <c r="AF155" s="3" t="s">
        <v>1252</v>
      </c>
      <c r="AG155" s="3"/>
      <c r="AH155" s="3" t="s">
        <v>1252</v>
      </c>
      <c r="AI155" s="3"/>
      <c r="AJ155" s="3"/>
      <c r="AK155" s="3"/>
    </row>
    <row r="156" spans="1:37" x14ac:dyDescent="0.25">
      <c r="A156" s="3" t="s">
        <v>1244</v>
      </c>
      <c r="B156" s="3" t="s">
        <v>3</v>
      </c>
      <c r="C156" s="3" t="s">
        <v>565</v>
      </c>
      <c r="D156" s="3" t="s">
        <v>17</v>
      </c>
      <c r="E156" s="3" t="s">
        <v>1356</v>
      </c>
      <c r="F156" s="3" t="s">
        <v>15</v>
      </c>
      <c r="G156" s="3" t="s">
        <v>589</v>
      </c>
      <c r="H156" s="3" t="s">
        <v>1357</v>
      </c>
      <c r="I156" s="3"/>
      <c r="J156" s="3" t="s">
        <v>1357</v>
      </c>
      <c r="K156" s="3"/>
      <c r="L156" s="3" t="s">
        <v>1362</v>
      </c>
      <c r="M156" s="3" t="s">
        <v>1363</v>
      </c>
      <c r="N156" s="3"/>
      <c r="O156" s="3"/>
      <c r="P156" s="3"/>
      <c r="Q156" s="3">
        <v>0</v>
      </c>
      <c r="R156" s="3">
        <v>0</v>
      </c>
      <c r="S156" s="3"/>
      <c r="T156" s="3" t="s">
        <v>162</v>
      </c>
      <c r="U156" s="3" t="s">
        <v>1250</v>
      </c>
      <c r="V156" s="3" t="s">
        <v>44</v>
      </c>
      <c r="W156" s="3" t="s">
        <v>78</v>
      </c>
      <c r="X156" s="3"/>
      <c r="Y156" s="3"/>
      <c r="Z156" s="3"/>
      <c r="AA156" s="3" t="s">
        <v>1253</v>
      </c>
      <c r="AB156" s="3"/>
      <c r="AC156" s="3" t="s">
        <v>1360</v>
      </c>
      <c r="AD156" s="3" t="s">
        <v>1364</v>
      </c>
      <c r="AE156" s="3"/>
      <c r="AF156" s="3" t="s">
        <v>1252</v>
      </c>
      <c r="AG156" s="3"/>
      <c r="AH156" s="3" t="s">
        <v>1252</v>
      </c>
      <c r="AI156" s="3"/>
      <c r="AJ156" s="3"/>
      <c r="AK156" s="3"/>
    </row>
    <row r="157" spans="1:37" x14ac:dyDescent="0.25">
      <c r="A157" s="3" t="s">
        <v>1244</v>
      </c>
      <c r="B157" s="3" t="s">
        <v>0</v>
      </c>
      <c r="C157" s="3" t="s">
        <v>568</v>
      </c>
      <c r="D157" s="3" t="s">
        <v>12</v>
      </c>
      <c r="E157" s="3" t="s">
        <v>1245</v>
      </c>
      <c r="F157" s="3" t="s">
        <v>13</v>
      </c>
      <c r="G157" s="3" t="s">
        <v>605</v>
      </c>
      <c r="H157" s="3" t="s">
        <v>388</v>
      </c>
      <c r="I157" s="3" t="s">
        <v>665</v>
      </c>
      <c r="J157" s="3" t="s">
        <v>1303</v>
      </c>
      <c r="K157" s="3" t="s">
        <v>1304</v>
      </c>
      <c r="L157" s="3" t="s">
        <v>1305</v>
      </c>
      <c r="M157" s="3" t="s">
        <v>1306</v>
      </c>
      <c r="N157" s="3" t="s">
        <v>986</v>
      </c>
      <c r="O157" s="3" t="s">
        <v>1307</v>
      </c>
      <c r="P157" s="3" t="s">
        <v>1308</v>
      </c>
      <c r="Q157" s="3">
        <v>0</v>
      </c>
      <c r="R157" s="3">
        <v>0</v>
      </c>
      <c r="S157" s="3"/>
      <c r="T157" s="3" t="s">
        <v>51</v>
      </c>
      <c r="U157" s="3" t="s">
        <v>1250</v>
      </c>
      <c r="V157" s="3" t="s">
        <v>44</v>
      </c>
      <c r="W157" s="3" t="s">
        <v>78</v>
      </c>
      <c r="X157" s="3" t="s">
        <v>818</v>
      </c>
      <c r="Y157" s="3"/>
      <c r="Z157" s="3"/>
      <c r="AA157" s="3" t="s">
        <v>1309</v>
      </c>
      <c r="AB157" s="3"/>
      <c r="AC157" s="3" t="s">
        <v>1310</v>
      </c>
      <c r="AD157" s="3" t="s">
        <v>1311</v>
      </c>
      <c r="AE157" s="3"/>
      <c r="AF157" s="3" t="s">
        <v>1252</v>
      </c>
      <c r="AG157" s="3"/>
      <c r="AH157" s="3" t="s">
        <v>1252</v>
      </c>
      <c r="AI157" s="3"/>
      <c r="AJ157" s="3"/>
      <c r="AK157" s="3"/>
    </row>
    <row r="158" spans="1:37" x14ac:dyDescent="0.25">
      <c r="A158" s="3" t="s">
        <v>1244</v>
      </c>
      <c r="B158" s="3" t="s">
        <v>0</v>
      </c>
      <c r="C158" s="3" t="s">
        <v>568</v>
      </c>
      <c r="D158" s="3" t="s">
        <v>12</v>
      </c>
      <c r="E158" s="3" t="s">
        <v>1245</v>
      </c>
      <c r="F158" s="3" t="s">
        <v>13</v>
      </c>
      <c r="G158" s="3" t="s">
        <v>605</v>
      </c>
      <c r="H158" s="3" t="s">
        <v>376</v>
      </c>
      <c r="I158" s="3" t="s">
        <v>648</v>
      </c>
      <c r="J158" s="3" t="s">
        <v>376</v>
      </c>
      <c r="K158" s="3" t="s">
        <v>668</v>
      </c>
      <c r="L158" s="3" t="s">
        <v>1349</v>
      </c>
      <c r="M158" s="3" t="s">
        <v>1350</v>
      </c>
      <c r="N158" s="3"/>
      <c r="O158" s="3"/>
      <c r="P158" s="3"/>
      <c r="Q158" s="3">
        <v>0</v>
      </c>
      <c r="R158" s="3">
        <v>0</v>
      </c>
      <c r="S158" s="3"/>
      <c r="T158" s="3" t="s">
        <v>51</v>
      </c>
      <c r="U158" s="3" t="s">
        <v>1250</v>
      </c>
      <c r="V158" s="3" t="s">
        <v>44</v>
      </c>
      <c r="W158" s="3" t="s">
        <v>78</v>
      </c>
      <c r="X158" s="3"/>
      <c r="Y158" s="3"/>
      <c r="Z158" s="3"/>
      <c r="AA158" s="3" t="s">
        <v>1253</v>
      </c>
      <c r="AB158" s="3"/>
      <c r="AC158" s="3" t="s">
        <v>1310</v>
      </c>
      <c r="AD158" s="3" t="s">
        <v>1351</v>
      </c>
      <c r="AE158" s="3"/>
      <c r="AF158" s="3" t="s">
        <v>1252</v>
      </c>
      <c r="AG158" s="3"/>
      <c r="AH158" s="3" t="s">
        <v>1252</v>
      </c>
      <c r="AI158" s="3"/>
      <c r="AJ158" s="3"/>
      <c r="AK158" s="3"/>
    </row>
    <row r="159" spans="1:37" x14ac:dyDescent="0.25">
      <c r="A159" s="3" t="s">
        <v>1244</v>
      </c>
      <c r="B159" s="3" t="s">
        <v>0</v>
      </c>
      <c r="C159" s="3" t="s">
        <v>568</v>
      </c>
      <c r="D159" s="3" t="s">
        <v>12</v>
      </c>
      <c r="E159" s="3" t="s">
        <v>1245</v>
      </c>
      <c r="F159" s="3" t="s">
        <v>13</v>
      </c>
      <c r="G159" s="3" t="s">
        <v>605</v>
      </c>
      <c r="H159" s="3" t="s">
        <v>388</v>
      </c>
      <c r="I159" s="3" t="s">
        <v>665</v>
      </c>
      <c r="J159" s="3" t="s">
        <v>388</v>
      </c>
      <c r="K159" s="3" t="s">
        <v>409</v>
      </c>
      <c r="L159" s="3" t="s">
        <v>1828</v>
      </c>
      <c r="M159" s="3" t="s">
        <v>1829</v>
      </c>
      <c r="N159" s="3" t="s">
        <v>1830</v>
      </c>
      <c r="O159" s="3" t="s">
        <v>1831</v>
      </c>
      <c r="P159" s="3" t="s">
        <v>1252</v>
      </c>
      <c r="Q159" s="3">
        <v>0</v>
      </c>
      <c r="R159" s="3">
        <v>0</v>
      </c>
      <c r="S159" s="3"/>
      <c r="T159" s="3" t="s">
        <v>51</v>
      </c>
      <c r="U159" s="3" t="s">
        <v>1250</v>
      </c>
      <c r="V159" s="3" t="s">
        <v>44</v>
      </c>
      <c r="W159" s="3" t="s">
        <v>78</v>
      </c>
      <c r="X159" s="3" t="s">
        <v>818</v>
      </c>
      <c r="Y159" s="3"/>
      <c r="Z159" s="3"/>
      <c r="AA159" s="3" t="s">
        <v>1309</v>
      </c>
      <c r="AB159" s="3"/>
      <c r="AC159" s="3" t="s">
        <v>1310</v>
      </c>
      <c r="AD159" s="3" t="s">
        <v>1351</v>
      </c>
      <c r="AE159" s="3"/>
      <c r="AF159" s="3" t="s">
        <v>1252</v>
      </c>
      <c r="AG159" s="3"/>
      <c r="AH159" s="3" t="s">
        <v>1252</v>
      </c>
      <c r="AI159" s="3"/>
      <c r="AJ159" s="3"/>
      <c r="AK159" s="3"/>
    </row>
    <row r="160" spans="1:37" x14ac:dyDescent="0.25">
      <c r="A160" s="3" t="s">
        <v>1244</v>
      </c>
      <c r="B160" s="3" t="s">
        <v>0</v>
      </c>
      <c r="C160" s="3" t="s">
        <v>568</v>
      </c>
      <c r="D160" s="3" t="s">
        <v>12</v>
      </c>
      <c r="E160" s="3" t="s">
        <v>1245</v>
      </c>
      <c r="F160" s="3" t="s">
        <v>13</v>
      </c>
      <c r="G160" s="3" t="s">
        <v>605</v>
      </c>
      <c r="H160" s="3" t="s">
        <v>374</v>
      </c>
      <c r="I160" s="3" t="s">
        <v>606</v>
      </c>
      <c r="J160" s="3" t="s">
        <v>1941</v>
      </c>
      <c r="K160" s="3" t="s">
        <v>2355</v>
      </c>
      <c r="L160" s="3" t="s">
        <v>1942</v>
      </c>
      <c r="M160" s="3" t="s">
        <v>1943</v>
      </c>
      <c r="N160" s="3" t="s">
        <v>1004</v>
      </c>
      <c r="O160" s="3" t="s">
        <v>1005</v>
      </c>
      <c r="P160" s="3" t="s">
        <v>1252</v>
      </c>
      <c r="Q160" s="3">
        <v>0</v>
      </c>
      <c r="R160" s="3">
        <v>0</v>
      </c>
      <c r="S160" s="3"/>
      <c r="T160" s="3" t="s">
        <v>51</v>
      </c>
      <c r="U160" s="3" t="s">
        <v>1250</v>
      </c>
      <c r="V160" s="3" t="s">
        <v>44</v>
      </c>
      <c r="W160" s="3" t="s">
        <v>52</v>
      </c>
      <c r="X160" s="3" t="s">
        <v>836</v>
      </c>
      <c r="Y160" s="3" t="s">
        <v>70</v>
      </c>
      <c r="Z160" s="3" t="s">
        <v>331</v>
      </c>
      <c r="AA160" s="3" t="s">
        <v>1253</v>
      </c>
      <c r="AB160" s="3"/>
      <c r="AC160" s="3" t="s">
        <v>1310</v>
      </c>
      <c r="AD160" s="3" t="s">
        <v>1944</v>
      </c>
      <c r="AE160" s="3"/>
      <c r="AF160" s="3" t="s">
        <v>1252</v>
      </c>
      <c r="AG160" s="3"/>
      <c r="AH160" s="3" t="s">
        <v>1252</v>
      </c>
      <c r="AI160" s="3"/>
      <c r="AJ160" s="3"/>
      <c r="AK160" s="3"/>
    </row>
    <row r="161" spans="1:37" x14ac:dyDescent="0.25">
      <c r="A161" s="3" t="s">
        <v>569</v>
      </c>
      <c r="B161" s="3" t="s">
        <v>0</v>
      </c>
      <c r="C161" s="3" t="s">
        <v>568</v>
      </c>
      <c r="D161" s="3" t="s">
        <v>7</v>
      </c>
      <c r="E161" s="3" t="s">
        <v>1259</v>
      </c>
      <c r="F161" s="3" t="s">
        <v>9</v>
      </c>
      <c r="G161" s="3" t="s">
        <v>570</v>
      </c>
      <c r="H161" s="3" t="s">
        <v>384</v>
      </c>
      <c r="I161" s="3" t="s">
        <v>571</v>
      </c>
      <c r="J161" s="3"/>
      <c r="K161" s="3"/>
      <c r="L161" s="3" t="s">
        <v>175</v>
      </c>
      <c r="M161" s="3" t="s">
        <v>176</v>
      </c>
      <c r="N161" s="3" t="s">
        <v>959</v>
      </c>
      <c r="O161" s="3" t="s">
        <v>960</v>
      </c>
      <c r="P161" s="3" t="s">
        <v>1752</v>
      </c>
      <c r="Q161" s="3">
        <v>458</v>
      </c>
      <c r="R161" s="3">
        <v>2139</v>
      </c>
      <c r="S161" s="3" t="s">
        <v>2080</v>
      </c>
      <c r="T161" s="3" t="s">
        <v>51</v>
      </c>
      <c r="U161" s="3" t="s">
        <v>1250</v>
      </c>
      <c r="V161" s="3" t="s">
        <v>44</v>
      </c>
      <c r="W161" s="3" t="s">
        <v>78</v>
      </c>
      <c r="X161" s="3" t="s">
        <v>868</v>
      </c>
      <c r="Y161" s="3" t="s">
        <v>70</v>
      </c>
      <c r="Z161" s="3" t="s">
        <v>357</v>
      </c>
      <c r="AA161" s="3" t="s">
        <v>1253</v>
      </c>
      <c r="AB161" s="3"/>
      <c r="AC161" s="3" t="s">
        <v>2081</v>
      </c>
      <c r="AD161" s="3" t="s">
        <v>2082</v>
      </c>
      <c r="AE161" s="3" t="s">
        <v>1255</v>
      </c>
      <c r="AF161" s="3" t="s">
        <v>2083</v>
      </c>
      <c r="AG161" s="3"/>
      <c r="AH161" s="3" t="s">
        <v>2083</v>
      </c>
      <c r="AI161" s="3" t="s">
        <v>1322</v>
      </c>
      <c r="AJ161" s="3" t="s">
        <v>1753</v>
      </c>
      <c r="AK161" s="3" t="s">
        <v>1318</v>
      </c>
    </row>
    <row r="162" spans="1:37" x14ac:dyDescent="0.25">
      <c r="A162" s="3" t="s">
        <v>569</v>
      </c>
      <c r="B162" s="3" t="s">
        <v>0</v>
      </c>
      <c r="C162" s="3" t="s">
        <v>568</v>
      </c>
      <c r="D162" s="3" t="s">
        <v>7</v>
      </c>
      <c r="E162" s="3" t="s">
        <v>1259</v>
      </c>
      <c r="F162" s="3" t="s">
        <v>9</v>
      </c>
      <c r="G162" s="3" t="s">
        <v>570</v>
      </c>
      <c r="H162" s="3" t="s">
        <v>384</v>
      </c>
      <c r="I162" s="3" t="s">
        <v>571</v>
      </c>
      <c r="J162" s="3"/>
      <c r="K162" s="3"/>
      <c r="L162" s="3" t="s">
        <v>729</v>
      </c>
      <c r="M162" s="3" t="s">
        <v>730</v>
      </c>
      <c r="N162" s="3" t="s">
        <v>1048</v>
      </c>
      <c r="O162" s="3" t="s">
        <v>1049</v>
      </c>
      <c r="P162" s="3" t="s">
        <v>1754</v>
      </c>
      <c r="Q162" s="3">
        <v>123</v>
      </c>
      <c r="R162" s="3">
        <v>555</v>
      </c>
      <c r="S162" s="3" t="s">
        <v>2084</v>
      </c>
      <c r="T162" s="3" t="s">
        <v>51</v>
      </c>
      <c r="U162" s="3" t="s">
        <v>1250</v>
      </c>
      <c r="V162" s="3" t="s">
        <v>44</v>
      </c>
      <c r="W162" s="3" t="s">
        <v>78</v>
      </c>
      <c r="X162" s="3"/>
      <c r="Y162" s="3"/>
      <c r="Z162" s="3" t="s">
        <v>357</v>
      </c>
      <c r="AA162" s="3" t="s">
        <v>1253</v>
      </c>
      <c r="AB162" s="3"/>
      <c r="AC162" s="3" t="s">
        <v>2081</v>
      </c>
      <c r="AD162" s="3" t="s">
        <v>2085</v>
      </c>
      <c r="AE162" s="3" t="s">
        <v>1255</v>
      </c>
      <c r="AF162" s="3" t="s">
        <v>1448</v>
      </c>
      <c r="AG162" s="3"/>
      <c r="AH162" s="3" t="s">
        <v>1448</v>
      </c>
      <c r="AI162" s="3" t="s">
        <v>1322</v>
      </c>
      <c r="AJ162" s="3" t="s">
        <v>1755</v>
      </c>
      <c r="AK162" s="3" t="s">
        <v>1318</v>
      </c>
    </row>
    <row r="163" spans="1:37" x14ac:dyDescent="0.25">
      <c r="A163" s="3" t="s">
        <v>569</v>
      </c>
      <c r="B163" s="3" t="s">
        <v>0</v>
      </c>
      <c r="C163" s="3" t="s">
        <v>568</v>
      </c>
      <c r="D163" s="3" t="s">
        <v>7</v>
      </c>
      <c r="E163" s="3" t="s">
        <v>1259</v>
      </c>
      <c r="F163" s="3" t="s">
        <v>8</v>
      </c>
      <c r="G163" s="3" t="s">
        <v>582</v>
      </c>
      <c r="H163" s="3" t="s">
        <v>382</v>
      </c>
      <c r="I163" s="3" t="s">
        <v>652</v>
      </c>
      <c r="J163" s="3" t="s">
        <v>383</v>
      </c>
      <c r="K163" s="3" t="s">
        <v>653</v>
      </c>
      <c r="L163" s="3" t="s">
        <v>177</v>
      </c>
      <c r="M163" s="3" t="s">
        <v>178</v>
      </c>
      <c r="N163" s="3" t="s">
        <v>1026</v>
      </c>
      <c r="O163" s="3" t="s">
        <v>1027</v>
      </c>
      <c r="P163" s="3" t="s">
        <v>1949</v>
      </c>
      <c r="Q163" s="3">
        <v>375</v>
      </c>
      <c r="R163" s="3">
        <v>1598</v>
      </c>
      <c r="S163" s="3" t="s">
        <v>2109</v>
      </c>
      <c r="T163" s="3" t="s">
        <v>162</v>
      </c>
      <c r="U163" s="3" t="s">
        <v>1250</v>
      </c>
      <c r="V163" s="3" t="s">
        <v>44</v>
      </c>
      <c r="W163" s="3" t="s">
        <v>78</v>
      </c>
      <c r="X163" s="3" t="s">
        <v>871</v>
      </c>
      <c r="Y163" s="3" t="s">
        <v>70</v>
      </c>
      <c r="Z163" s="3" t="s">
        <v>357</v>
      </c>
      <c r="AA163" s="3" t="s">
        <v>1253</v>
      </c>
      <c r="AB163" s="3"/>
      <c r="AC163" s="3" t="s">
        <v>2081</v>
      </c>
      <c r="AD163" s="3" t="s">
        <v>2110</v>
      </c>
      <c r="AE163" s="3" t="s">
        <v>239</v>
      </c>
      <c r="AF163" s="3" t="s">
        <v>1252</v>
      </c>
      <c r="AG163" s="3"/>
      <c r="AH163" s="3" t="s">
        <v>1252</v>
      </c>
      <c r="AI163" s="3" t="s">
        <v>367</v>
      </c>
      <c r="AJ163" s="3" t="s">
        <v>1950</v>
      </c>
      <c r="AK163" s="3" t="s">
        <v>1302</v>
      </c>
    </row>
    <row r="164" spans="1:37" x14ac:dyDescent="0.25">
      <c r="A164" s="3" t="s">
        <v>569</v>
      </c>
      <c r="B164" s="3" t="s">
        <v>0</v>
      </c>
      <c r="C164" s="3" t="s">
        <v>568</v>
      </c>
      <c r="D164" s="3" t="s">
        <v>7</v>
      </c>
      <c r="E164" s="3" t="s">
        <v>1259</v>
      </c>
      <c r="F164" s="3" t="s">
        <v>8</v>
      </c>
      <c r="G164" s="3" t="s">
        <v>582</v>
      </c>
      <c r="H164" s="3" t="s">
        <v>377</v>
      </c>
      <c r="I164" s="3" t="s">
        <v>639</v>
      </c>
      <c r="J164" s="3" t="s">
        <v>378</v>
      </c>
      <c r="K164" s="3" t="s">
        <v>640</v>
      </c>
      <c r="L164" s="3" t="s">
        <v>163</v>
      </c>
      <c r="M164" s="3" t="s">
        <v>164</v>
      </c>
      <c r="N164" s="3" t="s">
        <v>918</v>
      </c>
      <c r="O164" s="3" t="s">
        <v>919</v>
      </c>
      <c r="P164" s="3" t="s">
        <v>1447</v>
      </c>
      <c r="Q164" s="3">
        <v>677</v>
      </c>
      <c r="R164" s="3">
        <v>3622</v>
      </c>
      <c r="S164" s="3" t="s">
        <v>2112</v>
      </c>
      <c r="T164" s="3" t="s">
        <v>162</v>
      </c>
      <c r="U164" s="3" t="s">
        <v>1250</v>
      </c>
      <c r="V164" s="3" t="s">
        <v>44</v>
      </c>
      <c r="W164" s="3" t="s">
        <v>78</v>
      </c>
      <c r="X164" s="3" t="s">
        <v>871</v>
      </c>
      <c r="Y164" s="3" t="s">
        <v>70</v>
      </c>
      <c r="Z164" s="3" t="s">
        <v>357</v>
      </c>
      <c r="AA164" s="3" t="s">
        <v>1253</v>
      </c>
      <c r="AB164" s="3"/>
      <c r="AC164" s="3" t="s">
        <v>2081</v>
      </c>
      <c r="AD164" s="3" t="s">
        <v>2113</v>
      </c>
      <c r="AE164" s="3" t="s">
        <v>237</v>
      </c>
      <c r="AF164" s="3" t="s">
        <v>1252</v>
      </c>
      <c r="AG164" s="3"/>
      <c r="AH164" s="3" t="s">
        <v>1252</v>
      </c>
      <c r="AI164" s="3" t="s">
        <v>367</v>
      </c>
      <c r="AJ164" s="3" t="s">
        <v>1449</v>
      </c>
      <c r="AK164" s="3" t="s">
        <v>70</v>
      </c>
    </row>
    <row r="165" spans="1:37" x14ac:dyDescent="0.25">
      <c r="A165" s="3" t="s">
        <v>1244</v>
      </c>
      <c r="B165" s="3" t="s">
        <v>0</v>
      </c>
      <c r="C165" s="3" t="s">
        <v>568</v>
      </c>
      <c r="D165" s="3" t="s">
        <v>12</v>
      </c>
      <c r="E165" s="3" t="s">
        <v>1245</v>
      </c>
      <c r="F165" s="3" t="s">
        <v>12</v>
      </c>
      <c r="G165" s="3" t="s">
        <v>618</v>
      </c>
      <c r="H165" s="3" t="s">
        <v>636</v>
      </c>
      <c r="I165" s="3" t="s">
        <v>637</v>
      </c>
      <c r="J165" s="3" t="s">
        <v>636</v>
      </c>
      <c r="K165" s="3" t="s">
        <v>408</v>
      </c>
      <c r="L165" s="3" t="s">
        <v>1905</v>
      </c>
      <c r="M165" s="3" t="s">
        <v>1906</v>
      </c>
      <c r="N165" s="3" t="s">
        <v>898</v>
      </c>
      <c r="O165" s="3" t="s">
        <v>899</v>
      </c>
      <c r="P165" s="3" t="s">
        <v>1252</v>
      </c>
      <c r="Q165" s="3">
        <v>0</v>
      </c>
      <c r="R165" s="3">
        <v>0</v>
      </c>
      <c r="S165" s="3"/>
      <c r="T165" s="3" t="s">
        <v>51</v>
      </c>
      <c r="U165" s="3" t="s">
        <v>1250</v>
      </c>
      <c r="V165" s="3" t="s">
        <v>44</v>
      </c>
      <c r="W165" s="3" t="s">
        <v>78</v>
      </c>
      <c r="X165" s="3" t="s">
        <v>967</v>
      </c>
      <c r="Y165" s="3"/>
      <c r="Z165" s="3" t="s">
        <v>331</v>
      </c>
      <c r="AA165" s="3" t="s">
        <v>1309</v>
      </c>
      <c r="AB165" s="3"/>
      <c r="AC165" s="3" t="s">
        <v>1907</v>
      </c>
      <c r="AD165" s="3" t="s">
        <v>1908</v>
      </c>
      <c r="AE165" s="3" t="s">
        <v>1255</v>
      </c>
      <c r="AF165" s="3" t="s">
        <v>1252</v>
      </c>
      <c r="AG165" s="3"/>
      <c r="AH165" s="3" t="s">
        <v>1252</v>
      </c>
      <c r="AI165" s="3"/>
      <c r="AJ165" s="3"/>
      <c r="AK165" s="3"/>
    </row>
    <row r="166" spans="1:37" x14ac:dyDescent="0.25">
      <c r="A166" s="3" t="s">
        <v>569</v>
      </c>
      <c r="B166" s="3" t="s">
        <v>0</v>
      </c>
      <c r="C166" s="3" t="s">
        <v>568</v>
      </c>
      <c r="D166" s="3" t="s">
        <v>4</v>
      </c>
      <c r="E166" s="3" t="s">
        <v>1312</v>
      </c>
      <c r="F166" s="3" t="s">
        <v>5</v>
      </c>
      <c r="G166" s="3" t="s">
        <v>578</v>
      </c>
      <c r="H166" s="3" t="s">
        <v>415</v>
      </c>
      <c r="I166" s="3" t="s">
        <v>581</v>
      </c>
      <c r="J166" s="3"/>
      <c r="K166" s="3"/>
      <c r="L166" s="3" t="s">
        <v>1147</v>
      </c>
      <c r="M166" s="3" t="s">
        <v>1148</v>
      </c>
      <c r="N166" s="3" t="s">
        <v>1588</v>
      </c>
      <c r="O166" s="3" t="s">
        <v>1589</v>
      </c>
      <c r="P166" s="3"/>
      <c r="Q166" s="3"/>
      <c r="R166" s="3">
        <v>1047</v>
      </c>
      <c r="S166" s="3"/>
      <c r="T166" s="3" t="s">
        <v>162</v>
      </c>
      <c r="U166" s="3" t="s">
        <v>1250</v>
      </c>
      <c r="V166" s="3" t="s">
        <v>647</v>
      </c>
      <c r="W166" s="3" t="s">
        <v>52</v>
      </c>
      <c r="X166" s="3"/>
      <c r="Y166" s="3"/>
      <c r="Z166" s="3"/>
      <c r="AA166" s="3" t="s">
        <v>437</v>
      </c>
      <c r="AB166" s="3"/>
      <c r="AC166" s="3" t="s">
        <v>1590</v>
      </c>
      <c r="AD166" s="3" t="s">
        <v>1591</v>
      </c>
      <c r="AE166" s="3" t="s">
        <v>237</v>
      </c>
      <c r="AF166" s="3" t="s">
        <v>1252</v>
      </c>
      <c r="AG166" s="3"/>
      <c r="AH166" s="3" t="s">
        <v>1252</v>
      </c>
      <c r="AI166" s="3" t="s">
        <v>1451</v>
      </c>
      <c r="AJ166" s="3" t="s">
        <v>1592</v>
      </c>
      <c r="AK166" s="3" t="s">
        <v>69</v>
      </c>
    </row>
    <row r="167" spans="1:37" x14ac:dyDescent="0.25">
      <c r="A167" s="3" t="s">
        <v>569</v>
      </c>
      <c r="B167" s="3" t="s">
        <v>0</v>
      </c>
      <c r="C167" s="3" t="s">
        <v>568</v>
      </c>
      <c r="D167" s="3" t="s">
        <v>12</v>
      </c>
      <c r="E167" s="3" t="s">
        <v>1245</v>
      </c>
      <c r="F167" s="3" t="s">
        <v>12</v>
      </c>
      <c r="G167" s="3" t="s">
        <v>618</v>
      </c>
      <c r="H167" s="3" t="s">
        <v>627</v>
      </c>
      <c r="I167" s="3" t="s">
        <v>628</v>
      </c>
      <c r="J167" s="3"/>
      <c r="K167" s="3"/>
      <c r="L167" s="3" t="s">
        <v>1136</v>
      </c>
      <c r="M167" s="3" t="s">
        <v>1137</v>
      </c>
      <c r="N167" s="3" t="s">
        <v>1376</v>
      </c>
      <c r="O167" s="3" t="s">
        <v>1377</v>
      </c>
      <c r="P167" s="3"/>
      <c r="Q167" s="3">
        <v>36</v>
      </c>
      <c r="R167" s="3">
        <v>153</v>
      </c>
      <c r="S167" s="3" t="s">
        <v>1270</v>
      </c>
      <c r="T167" s="3" t="s">
        <v>51</v>
      </c>
      <c r="U167" s="3" t="s">
        <v>1250</v>
      </c>
      <c r="V167" s="3" t="s">
        <v>1138</v>
      </c>
      <c r="W167" s="3"/>
      <c r="X167" s="3"/>
      <c r="Y167" s="3"/>
      <c r="Z167" s="3"/>
      <c r="AA167" s="3" t="s">
        <v>1253</v>
      </c>
      <c r="AB167" s="3"/>
      <c r="AC167" s="3" t="s">
        <v>1378</v>
      </c>
      <c r="AD167" s="3" t="s">
        <v>1379</v>
      </c>
      <c r="AE167" s="3"/>
      <c r="AF167" s="3" t="s">
        <v>1252</v>
      </c>
      <c r="AG167" s="3"/>
      <c r="AH167" s="3" t="s">
        <v>1252</v>
      </c>
      <c r="AI167" s="3"/>
      <c r="AJ167" s="3"/>
      <c r="AK167" s="3"/>
    </row>
    <row r="168" spans="1:37" x14ac:dyDescent="0.25">
      <c r="A168" s="3" t="s">
        <v>569</v>
      </c>
      <c r="B168" s="3" t="s">
        <v>0</v>
      </c>
      <c r="C168" s="3" t="s">
        <v>568</v>
      </c>
      <c r="D168" s="3" t="s">
        <v>12</v>
      </c>
      <c r="E168" s="3" t="s">
        <v>1245</v>
      </c>
      <c r="F168" s="3" t="s">
        <v>13</v>
      </c>
      <c r="G168" s="3" t="s">
        <v>605</v>
      </c>
      <c r="H168" s="3" t="s">
        <v>374</v>
      </c>
      <c r="I168" s="3" t="s">
        <v>606</v>
      </c>
      <c r="J168" s="3" t="s">
        <v>375</v>
      </c>
      <c r="K168" s="3" t="s">
        <v>411</v>
      </c>
      <c r="L168" s="3" t="s">
        <v>192</v>
      </c>
      <c r="M168" s="3" t="s">
        <v>193</v>
      </c>
      <c r="N168" s="3" t="s">
        <v>832</v>
      </c>
      <c r="O168" s="3" t="s">
        <v>833</v>
      </c>
      <c r="P168" s="3" t="s">
        <v>1678</v>
      </c>
      <c r="Q168" s="3">
        <v>15</v>
      </c>
      <c r="R168" s="3">
        <v>74</v>
      </c>
      <c r="S168" s="3" t="s">
        <v>1679</v>
      </c>
      <c r="T168" s="3" t="s">
        <v>51</v>
      </c>
      <c r="U168" s="3" t="s">
        <v>1250</v>
      </c>
      <c r="V168" s="3" t="s">
        <v>44</v>
      </c>
      <c r="W168" s="3" t="s">
        <v>52</v>
      </c>
      <c r="X168" s="3" t="s">
        <v>818</v>
      </c>
      <c r="Y168" s="3" t="s">
        <v>69</v>
      </c>
      <c r="Z168" s="3" t="s">
        <v>336</v>
      </c>
      <c r="AA168" s="3" t="s">
        <v>1253</v>
      </c>
      <c r="AB168" s="3"/>
      <c r="AC168" s="3" t="s">
        <v>1260</v>
      </c>
      <c r="AD168" s="3" t="s">
        <v>2255</v>
      </c>
      <c r="AE168" s="3" t="s">
        <v>1255</v>
      </c>
      <c r="AF168" s="3" t="s">
        <v>1252</v>
      </c>
      <c r="AG168" s="3"/>
      <c r="AH168" s="3" t="s">
        <v>1252</v>
      </c>
      <c r="AI168" s="3" t="s">
        <v>673</v>
      </c>
      <c r="AJ168" s="3" t="s">
        <v>1680</v>
      </c>
      <c r="AK168" s="3" t="s">
        <v>69</v>
      </c>
    </row>
    <row r="169" spans="1:37" x14ac:dyDescent="0.25">
      <c r="A169" s="3" t="s">
        <v>569</v>
      </c>
      <c r="B169" s="3" t="s">
        <v>0</v>
      </c>
      <c r="C169" s="3" t="s">
        <v>568</v>
      </c>
      <c r="D169" s="3" t="s">
        <v>7</v>
      </c>
      <c r="E169" s="3" t="s">
        <v>1259</v>
      </c>
      <c r="F169" s="3" t="s">
        <v>7</v>
      </c>
      <c r="G169" s="3" t="s">
        <v>596</v>
      </c>
      <c r="H169" s="3" t="s">
        <v>355</v>
      </c>
      <c r="I169" s="3" t="s">
        <v>622</v>
      </c>
      <c r="J169" s="3"/>
      <c r="K169" s="3"/>
      <c r="L169" s="3" t="s">
        <v>453</v>
      </c>
      <c r="M169" s="3" t="s">
        <v>454</v>
      </c>
      <c r="N169" s="3" t="s">
        <v>955</v>
      </c>
      <c r="O169" s="3" t="s">
        <v>956</v>
      </c>
      <c r="P169" s="3" t="s">
        <v>1252</v>
      </c>
      <c r="Q169" s="3">
        <v>116</v>
      </c>
      <c r="R169" s="3">
        <v>659</v>
      </c>
      <c r="S169" s="3" t="s">
        <v>1681</v>
      </c>
      <c r="T169" s="3" t="s">
        <v>51</v>
      </c>
      <c r="U169" s="3" t="s">
        <v>1250</v>
      </c>
      <c r="V169" s="3" t="s">
        <v>44</v>
      </c>
      <c r="W169" s="3" t="s">
        <v>52</v>
      </c>
      <c r="X169" s="3" t="s">
        <v>815</v>
      </c>
      <c r="Y169" s="3" t="s">
        <v>70</v>
      </c>
      <c r="Z169" s="3" t="s">
        <v>336</v>
      </c>
      <c r="AA169" s="3" t="s">
        <v>1253</v>
      </c>
      <c r="AB169" s="3"/>
      <c r="AC169" s="3" t="s">
        <v>1260</v>
      </c>
      <c r="AD169" s="3" t="s">
        <v>2256</v>
      </c>
      <c r="AE169" s="3" t="s">
        <v>1255</v>
      </c>
      <c r="AF169" s="3" t="s">
        <v>2040</v>
      </c>
      <c r="AG169" s="3"/>
      <c r="AH169" s="3" t="s">
        <v>2040</v>
      </c>
      <c r="AI169" s="3" t="s">
        <v>355</v>
      </c>
      <c r="AJ169" s="3" t="s">
        <v>1682</v>
      </c>
      <c r="AK169" s="3" t="s">
        <v>69</v>
      </c>
    </row>
    <row r="170" spans="1:37" x14ac:dyDescent="0.25">
      <c r="A170" s="3" t="s">
        <v>1244</v>
      </c>
      <c r="B170" s="3" t="s">
        <v>0</v>
      </c>
      <c r="C170" s="3" t="s">
        <v>568</v>
      </c>
      <c r="D170" s="3" t="s">
        <v>7</v>
      </c>
      <c r="E170" s="3" t="s">
        <v>1259</v>
      </c>
      <c r="F170" s="3" t="s">
        <v>9</v>
      </c>
      <c r="G170" s="3" t="s">
        <v>570</v>
      </c>
      <c r="H170" s="3" t="s">
        <v>385</v>
      </c>
      <c r="I170" s="3" t="s">
        <v>621</v>
      </c>
      <c r="J170" s="3"/>
      <c r="K170" s="3"/>
      <c r="L170" s="3" t="s">
        <v>1687</v>
      </c>
      <c r="M170" s="3" t="s">
        <v>1688</v>
      </c>
      <c r="N170" s="3" t="s">
        <v>1689</v>
      </c>
      <c r="O170" s="3" t="s">
        <v>1690</v>
      </c>
      <c r="P170" s="3" t="s">
        <v>1691</v>
      </c>
      <c r="Q170" s="3">
        <v>0</v>
      </c>
      <c r="R170" s="3">
        <v>0</v>
      </c>
      <c r="S170" s="3"/>
      <c r="T170" s="3" t="s">
        <v>162</v>
      </c>
      <c r="U170" s="3" t="s">
        <v>1250</v>
      </c>
      <c r="V170" s="3" t="s">
        <v>44</v>
      </c>
      <c r="W170" s="3" t="s">
        <v>584</v>
      </c>
      <c r="X170" s="3" t="s">
        <v>836</v>
      </c>
      <c r="Y170" s="3" t="s">
        <v>70</v>
      </c>
      <c r="Z170" s="3" t="s">
        <v>357</v>
      </c>
      <c r="AA170" s="3" t="s">
        <v>1253</v>
      </c>
      <c r="AB170" s="3"/>
      <c r="AC170" s="3" t="s">
        <v>1260</v>
      </c>
      <c r="AD170" s="3" t="s">
        <v>1692</v>
      </c>
      <c r="AE170" s="3" t="s">
        <v>237</v>
      </c>
      <c r="AF170" s="3" t="s">
        <v>1252</v>
      </c>
      <c r="AG170" s="3"/>
      <c r="AH170" s="3" t="s">
        <v>1252</v>
      </c>
      <c r="AI170" s="3" t="s">
        <v>1322</v>
      </c>
      <c r="AJ170" s="3" t="s">
        <v>1693</v>
      </c>
      <c r="AK170" s="3" t="s">
        <v>1318</v>
      </c>
    </row>
    <row r="171" spans="1:37" x14ac:dyDescent="0.25">
      <c r="A171" s="3" t="s">
        <v>1244</v>
      </c>
      <c r="B171" s="3" t="s">
        <v>0</v>
      </c>
      <c r="C171" s="3" t="s">
        <v>568</v>
      </c>
      <c r="D171" s="3" t="s">
        <v>7</v>
      </c>
      <c r="E171" s="3" t="s">
        <v>1259</v>
      </c>
      <c r="F171" s="3" t="s">
        <v>9</v>
      </c>
      <c r="G171" s="3" t="s">
        <v>570</v>
      </c>
      <c r="H171" s="3" t="s">
        <v>1045</v>
      </c>
      <c r="I171" s="3" t="s">
        <v>1044</v>
      </c>
      <c r="J171" s="3"/>
      <c r="K171" s="3"/>
      <c r="L171" s="3" t="s">
        <v>1639</v>
      </c>
      <c r="M171" s="3" t="s">
        <v>1640</v>
      </c>
      <c r="N171" s="3" t="s">
        <v>1641</v>
      </c>
      <c r="O171" s="3" t="s">
        <v>1642</v>
      </c>
      <c r="P171" s="3" t="s">
        <v>1643</v>
      </c>
      <c r="Q171" s="3">
        <v>0</v>
      </c>
      <c r="R171" s="3">
        <v>0</v>
      </c>
      <c r="S171" s="3"/>
      <c r="T171" s="3" t="s">
        <v>162</v>
      </c>
      <c r="U171" s="3" t="s">
        <v>1250</v>
      </c>
      <c r="V171" s="3" t="s">
        <v>44</v>
      </c>
      <c r="W171" s="3" t="s">
        <v>78</v>
      </c>
      <c r="X171" s="3" t="s">
        <v>1644</v>
      </c>
      <c r="Y171" s="3" t="s">
        <v>70</v>
      </c>
      <c r="Z171" s="3" t="s">
        <v>357</v>
      </c>
      <c r="AA171" s="3" t="s">
        <v>1253</v>
      </c>
      <c r="AB171" s="3"/>
      <c r="AC171" s="3" t="s">
        <v>1645</v>
      </c>
      <c r="AD171" s="3" t="s">
        <v>1646</v>
      </c>
      <c r="AE171" s="3" t="s">
        <v>1255</v>
      </c>
      <c r="AF171" s="3" t="s">
        <v>1252</v>
      </c>
      <c r="AG171" s="3"/>
      <c r="AH171" s="3" t="s">
        <v>1252</v>
      </c>
      <c r="AI171" s="3"/>
      <c r="AJ171" s="3"/>
      <c r="AK171" s="3"/>
    </row>
    <row r="172" spans="1:37" x14ac:dyDescent="0.25">
      <c r="A172" s="3" t="s">
        <v>1244</v>
      </c>
      <c r="B172" s="3" t="s">
        <v>0</v>
      </c>
      <c r="C172" s="3" t="s">
        <v>568</v>
      </c>
      <c r="D172" s="3" t="s">
        <v>7</v>
      </c>
      <c r="E172" s="3" t="s">
        <v>1259</v>
      </c>
      <c r="F172" s="3" t="s">
        <v>7</v>
      </c>
      <c r="G172" s="3" t="s">
        <v>596</v>
      </c>
      <c r="H172" s="3"/>
      <c r="I172" s="3"/>
      <c r="J172" s="3"/>
      <c r="K172" s="3"/>
      <c r="L172" s="3" t="s">
        <v>1612</v>
      </c>
      <c r="M172" s="3" t="s">
        <v>1613</v>
      </c>
      <c r="N172" s="3" t="s">
        <v>1614</v>
      </c>
      <c r="O172" s="3" t="s">
        <v>1615</v>
      </c>
      <c r="P172" s="3"/>
      <c r="Q172" s="3">
        <v>0</v>
      </c>
      <c r="R172" s="3">
        <v>0</v>
      </c>
      <c r="S172" s="3"/>
      <c r="T172" s="3" t="s">
        <v>51</v>
      </c>
      <c r="U172" s="3" t="s">
        <v>1250</v>
      </c>
      <c r="V172" s="3" t="s">
        <v>44</v>
      </c>
      <c r="W172" s="3"/>
      <c r="X172" s="3"/>
      <c r="Y172" s="3"/>
      <c r="Z172" s="3"/>
      <c r="AA172" s="3" t="s">
        <v>1253</v>
      </c>
      <c r="AB172" s="3"/>
      <c r="AC172" s="3" t="s">
        <v>1616</v>
      </c>
      <c r="AD172" s="3" t="s">
        <v>1617</v>
      </c>
      <c r="AE172" s="3"/>
      <c r="AF172" s="3" t="s">
        <v>1252</v>
      </c>
      <c r="AG172" s="3"/>
      <c r="AH172" s="3" t="s">
        <v>1252</v>
      </c>
      <c r="AI172" s="3"/>
      <c r="AJ172" s="3"/>
      <c r="AK172" s="3"/>
    </row>
    <row r="173" spans="1:37" x14ac:dyDescent="0.25">
      <c r="A173" s="3" t="s">
        <v>1244</v>
      </c>
      <c r="B173" s="3" t="s">
        <v>0</v>
      </c>
      <c r="C173" s="3" t="s">
        <v>568</v>
      </c>
      <c r="D173" s="3" t="s">
        <v>7</v>
      </c>
      <c r="E173" s="3" t="s">
        <v>1259</v>
      </c>
      <c r="F173" s="3" t="s">
        <v>9</v>
      </c>
      <c r="G173" s="3" t="s">
        <v>570</v>
      </c>
      <c r="H173" s="3" t="s">
        <v>697</v>
      </c>
      <c r="I173" s="3" t="s">
        <v>696</v>
      </c>
      <c r="J173" s="3"/>
      <c r="K173" s="3"/>
      <c r="L173" s="3" t="s">
        <v>1815</v>
      </c>
      <c r="M173" s="3" t="s">
        <v>1816</v>
      </c>
      <c r="N173" s="3" t="s">
        <v>1817</v>
      </c>
      <c r="O173" s="3" t="s">
        <v>1818</v>
      </c>
      <c r="P173" s="3" t="s">
        <v>1819</v>
      </c>
      <c r="Q173" s="3">
        <v>0</v>
      </c>
      <c r="R173" s="3">
        <v>0</v>
      </c>
      <c r="S173" s="3"/>
      <c r="T173" s="3" t="s">
        <v>162</v>
      </c>
      <c r="U173" s="3" t="s">
        <v>1250</v>
      </c>
      <c r="V173" s="3" t="s">
        <v>44</v>
      </c>
      <c r="W173" s="3" t="s">
        <v>78</v>
      </c>
      <c r="X173" s="3" t="s">
        <v>805</v>
      </c>
      <c r="Y173" s="3"/>
      <c r="Z173" s="3"/>
      <c r="AA173" s="3" t="s">
        <v>1253</v>
      </c>
      <c r="AB173" s="3"/>
      <c r="AC173" s="3" t="s">
        <v>1616</v>
      </c>
      <c r="AD173" s="3" t="s">
        <v>1617</v>
      </c>
      <c r="AE173" s="3"/>
      <c r="AF173" s="3" t="s">
        <v>1252</v>
      </c>
      <c r="AG173" s="3"/>
      <c r="AH173" s="3" t="s">
        <v>1252</v>
      </c>
      <c r="AI173" s="3"/>
      <c r="AJ173" s="3"/>
      <c r="AK173" s="3"/>
    </row>
    <row r="174" spans="1:37" x14ac:dyDescent="0.25">
      <c r="A174" s="3" t="s">
        <v>1244</v>
      </c>
      <c r="B174" s="3" t="s">
        <v>0</v>
      </c>
      <c r="C174" s="3" t="s">
        <v>568</v>
      </c>
      <c r="D174" s="3" t="s">
        <v>12</v>
      </c>
      <c r="E174" s="3" t="s">
        <v>1245</v>
      </c>
      <c r="F174" s="3" t="s">
        <v>13</v>
      </c>
      <c r="G174" s="3" t="s">
        <v>605</v>
      </c>
      <c r="H174" s="3" t="s">
        <v>376</v>
      </c>
      <c r="I174" s="3" t="s">
        <v>648</v>
      </c>
      <c r="J174" s="3" t="s">
        <v>376</v>
      </c>
      <c r="K174" s="3" t="s">
        <v>668</v>
      </c>
      <c r="L174" s="3" t="s">
        <v>1352</v>
      </c>
      <c r="M174" s="3" t="s">
        <v>1353</v>
      </c>
      <c r="N174" s="3"/>
      <c r="O174" s="3"/>
      <c r="P174" s="3"/>
      <c r="Q174" s="3">
        <v>0</v>
      </c>
      <c r="R174" s="3">
        <v>0</v>
      </c>
      <c r="S174" s="3"/>
      <c r="T174" s="3" t="s">
        <v>51</v>
      </c>
      <c r="U174" s="3" t="s">
        <v>1250</v>
      </c>
      <c r="V174" s="3" t="s">
        <v>44</v>
      </c>
      <c r="W174" s="3"/>
      <c r="X174" s="3"/>
      <c r="Y174" s="3"/>
      <c r="Z174" s="3"/>
      <c r="AA174" s="3" t="s">
        <v>1309</v>
      </c>
      <c r="AB174" s="3"/>
      <c r="AC174" s="3" t="s">
        <v>1354</v>
      </c>
      <c r="AD174" s="3" t="s">
        <v>1355</v>
      </c>
      <c r="AE174" s="3"/>
      <c r="AF174" s="3" t="s">
        <v>1252</v>
      </c>
      <c r="AG174" s="3"/>
      <c r="AH174" s="3" t="s">
        <v>1252</v>
      </c>
      <c r="AI174" s="3"/>
      <c r="AJ174" s="3"/>
      <c r="AK174" s="3"/>
    </row>
    <row r="175" spans="1:37" x14ac:dyDescent="0.25">
      <c r="A175" s="3" t="s">
        <v>1244</v>
      </c>
      <c r="B175" s="3" t="s">
        <v>0</v>
      </c>
      <c r="C175" s="3" t="s">
        <v>568</v>
      </c>
      <c r="D175" s="3" t="s">
        <v>7</v>
      </c>
      <c r="E175" s="3" t="s">
        <v>1259</v>
      </c>
      <c r="F175" s="3" t="s">
        <v>7</v>
      </c>
      <c r="G175" s="3" t="s">
        <v>596</v>
      </c>
      <c r="H175" s="3" t="s">
        <v>393</v>
      </c>
      <c r="I175" s="3" t="s">
        <v>689</v>
      </c>
      <c r="J175" s="3"/>
      <c r="K175" s="3"/>
      <c r="L175" s="3" t="s">
        <v>1534</v>
      </c>
      <c r="M175" s="3" t="s">
        <v>1535</v>
      </c>
      <c r="N175" s="3" t="s">
        <v>1536</v>
      </c>
      <c r="O175" s="3" t="s">
        <v>1537</v>
      </c>
      <c r="P175" s="3" t="s">
        <v>1538</v>
      </c>
      <c r="Q175" s="3">
        <v>0</v>
      </c>
      <c r="R175" s="3">
        <v>0</v>
      </c>
      <c r="S175" s="3"/>
      <c r="T175" s="3" t="s">
        <v>51</v>
      </c>
      <c r="U175" s="3" t="s">
        <v>1250</v>
      </c>
      <c r="V175" s="3" t="s">
        <v>44</v>
      </c>
      <c r="W175" s="3" t="s">
        <v>52</v>
      </c>
      <c r="X175" s="3"/>
      <c r="Y175" s="3"/>
      <c r="Z175" s="3" t="s">
        <v>336</v>
      </c>
      <c r="AA175" s="3" t="s">
        <v>1253</v>
      </c>
      <c r="AB175" s="3"/>
      <c r="AC175" s="3" t="s">
        <v>1539</v>
      </c>
      <c r="AD175" s="3" t="s">
        <v>1540</v>
      </c>
      <c r="AE175" s="3" t="s">
        <v>1255</v>
      </c>
      <c r="AF175" s="3" t="s">
        <v>1252</v>
      </c>
      <c r="AG175" s="3"/>
      <c r="AH175" s="3" t="s">
        <v>1252</v>
      </c>
      <c r="AI175" s="3"/>
      <c r="AJ175" s="3"/>
      <c r="AK175" s="3"/>
    </row>
    <row r="176" spans="1:37" x14ac:dyDescent="0.25">
      <c r="A176" s="3" t="s">
        <v>1244</v>
      </c>
      <c r="B176" s="3" t="s">
        <v>0</v>
      </c>
      <c r="C176" s="3" t="s">
        <v>568</v>
      </c>
      <c r="D176" s="3" t="s">
        <v>4</v>
      </c>
      <c r="E176" s="3" t="s">
        <v>1312</v>
      </c>
      <c r="F176" s="3" t="s">
        <v>5</v>
      </c>
      <c r="G176" s="3" t="s">
        <v>578</v>
      </c>
      <c r="H176" s="3" t="s">
        <v>415</v>
      </c>
      <c r="I176" s="3" t="s">
        <v>581</v>
      </c>
      <c r="J176" s="3" t="s">
        <v>415</v>
      </c>
      <c r="K176" s="3" t="s">
        <v>407</v>
      </c>
      <c r="L176" s="3" t="s">
        <v>1647</v>
      </c>
      <c r="M176" s="3" t="s">
        <v>1648</v>
      </c>
      <c r="N176" s="3" t="s">
        <v>1649</v>
      </c>
      <c r="O176" s="3" t="s">
        <v>1650</v>
      </c>
      <c r="P176" s="3" t="s">
        <v>1651</v>
      </c>
      <c r="Q176" s="3">
        <v>0</v>
      </c>
      <c r="R176" s="3">
        <v>0</v>
      </c>
      <c r="S176" s="3"/>
      <c r="T176" s="3" t="s">
        <v>162</v>
      </c>
      <c r="U176" s="3" t="s">
        <v>1250</v>
      </c>
      <c r="V176" s="3" t="s">
        <v>44</v>
      </c>
      <c r="W176" s="3" t="s">
        <v>78</v>
      </c>
      <c r="X176" s="3" t="s">
        <v>815</v>
      </c>
      <c r="Y176" s="3" t="s">
        <v>1318</v>
      </c>
      <c r="Z176" s="3" t="s">
        <v>425</v>
      </c>
      <c r="AA176" s="3" t="s">
        <v>1253</v>
      </c>
      <c r="AB176" s="3"/>
      <c r="AC176" s="3" t="s">
        <v>1271</v>
      </c>
      <c r="AD176" s="3" t="s">
        <v>1652</v>
      </c>
      <c r="AE176" s="3" t="s">
        <v>237</v>
      </c>
      <c r="AF176" s="3" t="s">
        <v>1252</v>
      </c>
      <c r="AG176" s="3" t="s">
        <v>1252</v>
      </c>
      <c r="AH176" s="3" t="s">
        <v>1252</v>
      </c>
      <c r="AI176" s="3" t="s">
        <v>1451</v>
      </c>
      <c r="AJ176" s="3" t="s">
        <v>1653</v>
      </c>
      <c r="AK176" s="3" t="s">
        <v>69</v>
      </c>
    </row>
    <row r="177" spans="1:37" x14ac:dyDescent="0.25">
      <c r="A177" s="3" t="s">
        <v>1244</v>
      </c>
      <c r="B177" s="3" t="s">
        <v>0</v>
      </c>
      <c r="C177" s="3" t="s">
        <v>568</v>
      </c>
      <c r="D177" s="3" t="s">
        <v>624</v>
      </c>
      <c r="E177" s="3" t="s">
        <v>1481</v>
      </c>
      <c r="F177" s="3" t="s">
        <v>1054</v>
      </c>
      <c r="G177" s="3" t="s">
        <v>1053</v>
      </c>
      <c r="H177" s="3"/>
      <c r="I177" s="3"/>
      <c r="J177" s="3"/>
      <c r="K177" s="3"/>
      <c r="L177" s="3" t="s">
        <v>1699</v>
      </c>
      <c r="M177" s="3" t="s">
        <v>1700</v>
      </c>
      <c r="N177" s="3" t="s">
        <v>1701</v>
      </c>
      <c r="O177" s="3" t="s">
        <v>1702</v>
      </c>
      <c r="P177" s="3" t="s">
        <v>1703</v>
      </c>
      <c r="Q177" s="3">
        <v>0</v>
      </c>
      <c r="R177" s="3">
        <v>0</v>
      </c>
      <c r="S177" s="3"/>
      <c r="T177" s="3" t="s">
        <v>51</v>
      </c>
      <c r="U177" s="3" t="s">
        <v>1250</v>
      </c>
      <c r="V177" s="3" t="s">
        <v>44</v>
      </c>
      <c r="W177" s="3" t="s">
        <v>78</v>
      </c>
      <c r="X177" s="3" t="s">
        <v>1704</v>
      </c>
      <c r="Y177" s="3"/>
      <c r="Z177" s="3"/>
      <c r="AA177" s="3" t="s">
        <v>1253</v>
      </c>
      <c r="AB177" s="3"/>
      <c r="AC177" s="3" t="s">
        <v>1271</v>
      </c>
      <c r="AD177" s="3" t="s">
        <v>1705</v>
      </c>
      <c r="AE177" s="3" t="s">
        <v>1398</v>
      </c>
      <c r="AF177" s="3" t="s">
        <v>1252</v>
      </c>
      <c r="AG177" s="3"/>
      <c r="AH177" s="3" t="s">
        <v>1252</v>
      </c>
      <c r="AI177" s="3" t="s">
        <v>1606</v>
      </c>
      <c r="AJ177" s="3" t="s">
        <v>1706</v>
      </c>
      <c r="AK177" s="3" t="s">
        <v>69</v>
      </c>
    </row>
    <row r="178" spans="1:37" x14ac:dyDescent="0.25">
      <c r="A178" s="3" t="s">
        <v>569</v>
      </c>
      <c r="B178" s="3" t="s">
        <v>0</v>
      </c>
      <c r="C178" s="3" t="s">
        <v>568</v>
      </c>
      <c r="D178" s="3" t="s">
        <v>12</v>
      </c>
      <c r="E178" s="3" t="s">
        <v>1245</v>
      </c>
      <c r="F178" s="3" t="s">
        <v>13</v>
      </c>
      <c r="G178" s="3" t="s">
        <v>605</v>
      </c>
      <c r="H178" s="3" t="s">
        <v>374</v>
      </c>
      <c r="I178" s="3" t="s">
        <v>606</v>
      </c>
      <c r="J178" s="3" t="s">
        <v>375</v>
      </c>
      <c r="K178" s="3" t="s">
        <v>411</v>
      </c>
      <c r="L178" s="3" t="s">
        <v>188</v>
      </c>
      <c r="M178" s="3" t="s">
        <v>189</v>
      </c>
      <c r="N178" s="3" t="s">
        <v>849</v>
      </c>
      <c r="O178" s="3" t="s">
        <v>850</v>
      </c>
      <c r="P178" s="3" t="s">
        <v>1415</v>
      </c>
      <c r="Q178" s="3">
        <v>5</v>
      </c>
      <c r="R178" s="3">
        <v>26</v>
      </c>
      <c r="S178" s="3" t="s">
        <v>1416</v>
      </c>
      <c r="T178" s="3" t="s">
        <v>51</v>
      </c>
      <c r="U178" s="3" t="s">
        <v>1250</v>
      </c>
      <c r="V178" s="3" t="s">
        <v>44</v>
      </c>
      <c r="W178" s="3" t="s">
        <v>52</v>
      </c>
      <c r="X178" s="3" t="s">
        <v>836</v>
      </c>
      <c r="Y178" s="3" t="s">
        <v>69</v>
      </c>
      <c r="Z178" s="3" t="s">
        <v>336</v>
      </c>
      <c r="AA178" s="3" t="s">
        <v>1253</v>
      </c>
      <c r="AB178" s="3"/>
      <c r="AC178" s="3" t="s">
        <v>1271</v>
      </c>
      <c r="AD178" s="3" t="s">
        <v>2274</v>
      </c>
      <c r="AE178" s="3" t="s">
        <v>1255</v>
      </c>
      <c r="AF178" s="3" t="s">
        <v>1252</v>
      </c>
      <c r="AG178" s="3"/>
      <c r="AH178" s="3" t="s">
        <v>1252</v>
      </c>
      <c r="AI178" s="3" t="s">
        <v>673</v>
      </c>
      <c r="AJ178" s="3" t="s">
        <v>1417</v>
      </c>
      <c r="AK178" s="3" t="s">
        <v>69</v>
      </c>
    </row>
    <row r="179" spans="1:37" x14ac:dyDescent="0.25">
      <c r="A179" s="3" t="s">
        <v>569</v>
      </c>
      <c r="B179" s="3" t="s">
        <v>0</v>
      </c>
      <c r="C179" s="3"/>
      <c r="D179" s="3"/>
      <c r="E179" s="3"/>
      <c r="F179" s="3" t="s">
        <v>11</v>
      </c>
      <c r="G179" s="3" t="s">
        <v>661</v>
      </c>
      <c r="H179" s="3" t="s">
        <v>1485</v>
      </c>
      <c r="I179" s="3" t="s">
        <v>1486</v>
      </c>
      <c r="J179" s="3" t="s">
        <v>1485</v>
      </c>
      <c r="K179" s="3" t="s">
        <v>1487</v>
      </c>
      <c r="L179" s="3" t="s">
        <v>1192</v>
      </c>
      <c r="M179" s="3" t="s">
        <v>1193</v>
      </c>
      <c r="N179" s="3"/>
      <c r="O179" s="3"/>
      <c r="P179" s="3"/>
      <c r="Q179" s="3">
        <v>24</v>
      </c>
      <c r="R179" s="3">
        <v>83</v>
      </c>
      <c r="S179" s="3" t="s">
        <v>1488</v>
      </c>
      <c r="T179" s="3" t="s">
        <v>51</v>
      </c>
      <c r="U179" s="3" t="s">
        <v>1250</v>
      </c>
      <c r="V179" s="3" t="s">
        <v>1138</v>
      </c>
      <c r="W179" s="3" t="s">
        <v>78</v>
      </c>
      <c r="X179" s="3" t="s">
        <v>1489</v>
      </c>
      <c r="Y179" s="3"/>
      <c r="Z179" s="3"/>
      <c r="AA179" s="3" t="s">
        <v>1309</v>
      </c>
      <c r="AB179" s="3"/>
      <c r="AC179" s="3" t="s">
        <v>1271</v>
      </c>
      <c r="AD179" s="3" t="s">
        <v>1490</v>
      </c>
      <c r="AE179" s="3"/>
      <c r="AF179" s="3" t="s">
        <v>1252</v>
      </c>
      <c r="AG179" s="3"/>
      <c r="AH179" s="3" t="s">
        <v>1252</v>
      </c>
      <c r="AI179" s="3"/>
      <c r="AJ179" s="3"/>
      <c r="AK179" s="3"/>
    </row>
    <row r="180" spans="1:37" x14ac:dyDescent="0.25">
      <c r="A180" s="3" t="s">
        <v>1244</v>
      </c>
      <c r="B180" s="3" t="s">
        <v>0</v>
      </c>
      <c r="C180" s="3" t="s">
        <v>568</v>
      </c>
      <c r="D180" s="3" t="s">
        <v>4</v>
      </c>
      <c r="E180" s="3" t="s">
        <v>1312</v>
      </c>
      <c r="F180" s="3" t="s">
        <v>4</v>
      </c>
      <c r="G180" s="3" t="s">
        <v>575</v>
      </c>
      <c r="H180" s="3" t="s">
        <v>329</v>
      </c>
      <c r="I180" s="3" t="s">
        <v>576</v>
      </c>
      <c r="J180" s="3" t="s">
        <v>1837</v>
      </c>
      <c r="K180" s="3" t="s">
        <v>2345</v>
      </c>
      <c r="L180" s="3" t="s">
        <v>1838</v>
      </c>
      <c r="M180" s="3" t="s">
        <v>1839</v>
      </c>
      <c r="N180" s="3" t="s">
        <v>1840</v>
      </c>
      <c r="O180" s="3" t="s">
        <v>1841</v>
      </c>
      <c r="P180" s="3" t="s">
        <v>1252</v>
      </c>
      <c r="Q180" s="3">
        <v>0</v>
      </c>
      <c r="R180" s="3">
        <v>0</v>
      </c>
      <c r="S180" s="3"/>
      <c r="T180" s="3" t="s">
        <v>51</v>
      </c>
      <c r="U180" s="3" t="s">
        <v>1250</v>
      </c>
      <c r="V180" s="3" t="s">
        <v>44</v>
      </c>
      <c r="W180" s="3" t="s">
        <v>52</v>
      </c>
      <c r="X180" s="3" t="s">
        <v>895</v>
      </c>
      <c r="Y180" s="3" t="s">
        <v>69</v>
      </c>
      <c r="Z180" s="3" t="s">
        <v>336</v>
      </c>
      <c r="AA180" s="3" t="s">
        <v>1253</v>
      </c>
      <c r="AB180" s="3"/>
      <c r="AC180" s="3" t="s">
        <v>1271</v>
      </c>
      <c r="AD180" s="3" t="s">
        <v>1842</v>
      </c>
      <c r="AE180" s="3" t="s">
        <v>1255</v>
      </c>
      <c r="AF180" s="3" t="s">
        <v>1252</v>
      </c>
      <c r="AG180" s="3"/>
      <c r="AH180" s="3" t="s">
        <v>1252</v>
      </c>
      <c r="AI180" s="3" t="s">
        <v>329</v>
      </c>
      <c r="AJ180" s="3" t="s">
        <v>1843</v>
      </c>
      <c r="AK180" s="3" t="s">
        <v>69</v>
      </c>
    </row>
    <row r="181" spans="1:37" x14ac:dyDescent="0.25">
      <c r="A181" s="3" t="s">
        <v>1244</v>
      </c>
      <c r="B181" s="3" t="s">
        <v>0</v>
      </c>
      <c r="C181" s="3" t="s">
        <v>568</v>
      </c>
      <c r="D181" s="3" t="s">
        <v>7</v>
      </c>
      <c r="E181" s="3" t="s">
        <v>1259</v>
      </c>
      <c r="F181" s="3" t="s">
        <v>7</v>
      </c>
      <c r="G181" s="3" t="s">
        <v>596</v>
      </c>
      <c r="H181" s="3"/>
      <c r="I181" s="3"/>
      <c r="J181" s="3"/>
      <c r="K181" s="3"/>
      <c r="L181" s="3" t="s">
        <v>1335</v>
      </c>
      <c r="M181" s="3" t="s">
        <v>1336</v>
      </c>
      <c r="N181" s="3"/>
      <c r="O181" s="3"/>
      <c r="P181" s="3"/>
      <c r="Q181" s="3">
        <v>0</v>
      </c>
      <c r="R181" s="3">
        <v>0</v>
      </c>
      <c r="S181" s="3"/>
      <c r="T181" s="3" t="s">
        <v>51</v>
      </c>
      <c r="U181" s="3" t="s">
        <v>1250</v>
      </c>
      <c r="V181" s="3" t="s">
        <v>1138</v>
      </c>
      <c r="W181" s="3"/>
      <c r="X181" s="3"/>
      <c r="Y181" s="3"/>
      <c r="Z181" s="3"/>
      <c r="AA181" s="3"/>
      <c r="AB181" s="3" t="s">
        <v>1337</v>
      </c>
      <c r="AC181" s="3" t="s">
        <v>1338</v>
      </c>
      <c r="AD181" s="3" t="s">
        <v>1339</v>
      </c>
      <c r="AE181" s="3"/>
      <c r="AF181" s="3" t="s">
        <v>1252</v>
      </c>
      <c r="AG181" s="3"/>
      <c r="AH181" s="3" t="s">
        <v>1252</v>
      </c>
      <c r="AI181" s="3"/>
      <c r="AJ181" s="3"/>
      <c r="AK181" s="3"/>
    </row>
    <row r="182" spans="1:37" x14ac:dyDescent="0.25">
      <c r="A182" s="3" t="s">
        <v>1244</v>
      </c>
      <c r="B182" s="3" t="s">
        <v>0</v>
      </c>
      <c r="C182" s="3" t="s">
        <v>568</v>
      </c>
      <c r="D182" s="3" t="s">
        <v>624</v>
      </c>
      <c r="E182" s="3" t="s">
        <v>1481</v>
      </c>
      <c r="F182" s="3" t="s">
        <v>624</v>
      </c>
      <c r="G182" s="3" t="s">
        <v>623</v>
      </c>
      <c r="H182" s="3" t="s">
        <v>1597</v>
      </c>
      <c r="I182" s="3" t="s">
        <v>1598</v>
      </c>
      <c r="J182" s="3" t="s">
        <v>1920</v>
      </c>
      <c r="K182" s="3" t="s">
        <v>1921</v>
      </c>
      <c r="L182" s="3" t="s">
        <v>1922</v>
      </c>
      <c r="M182" s="3" t="s">
        <v>1923</v>
      </c>
      <c r="N182" s="3" t="s">
        <v>1924</v>
      </c>
      <c r="O182" s="3" t="s">
        <v>1925</v>
      </c>
      <c r="P182" s="3" t="s">
        <v>1926</v>
      </c>
      <c r="Q182" s="3">
        <v>0</v>
      </c>
      <c r="R182" s="3">
        <v>0</v>
      </c>
      <c r="S182" s="3"/>
      <c r="T182" s="3" t="s">
        <v>51</v>
      </c>
      <c r="U182" s="3" t="s">
        <v>1250</v>
      </c>
      <c r="V182" s="3" t="s">
        <v>44</v>
      </c>
      <c r="W182" s="3" t="s">
        <v>78</v>
      </c>
      <c r="X182" s="3" t="s">
        <v>839</v>
      </c>
      <c r="Y182" s="3"/>
      <c r="Z182" s="3"/>
      <c r="AA182" s="3" t="s">
        <v>1253</v>
      </c>
      <c r="AB182" s="3"/>
      <c r="AC182" s="3" t="s">
        <v>1927</v>
      </c>
      <c r="AD182" s="3" t="s">
        <v>1928</v>
      </c>
      <c r="AE182" s="3" t="s">
        <v>1398</v>
      </c>
      <c r="AF182" s="3" t="s">
        <v>1252</v>
      </c>
      <c r="AG182" s="3"/>
      <c r="AH182" s="3" t="s">
        <v>1252</v>
      </c>
      <c r="AI182" s="3" t="s">
        <v>1606</v>
      </c>
      <c r="AJ182" s="3" t="s">
        <v>1929</v>
      </c>
      <c r="AK182" s="3" t="s">
        <v>69</v>
      </c>
    </row>
    <row r="183" spans="1:37" x14ac:dyDescent="0.25">
      <c r="A183" s="3" t="s">
        <v>1244</v>
      </c>
      <c r="B183" s="3" t="s">
        <v>0</v>
      </c>
      <c r="C183" s="3" t="s">
        <v>568</v>
      </c>
      <c r="D183" s="3" t="s">
        <v>7</v>
      </c>
      <c r="E183" s="3" t="s">
        <v>1259</v>
      </c>
      <c r="F183" s="3" t="s">
        <v>9</v>
      </c>
      <c r="G183" s="3" t="s">
        <v>570</v>
      </c>
      <c r="H183" s="3"/>
      <c r="I183" s="3"/>
      <c r="J183" s="3"/>
      <c r="K183" s="3"/>
      <c r="L183" s="3" t="s">
        <v>1283</v>
      </c>
      <c r="M183" s="3" t="s">
        <v>1284</v>
      </c>
      <c r="N183" s="3"/>
      <c r="O183" s="3"/>
      <c r="P183" s="3"/>
      <c r="Q183" s="3">
        <v>0</v>
      </c>
      <c r="R183" s="3">
        <v>0</v>
      </c>
      <c r="S183" s="3"/>
      <c r="T183" s="3" t="s">
        <v>51</v>
      </c>
      <c r="U183" s="3" t="s">
        <v>1250</v>
      </c>
      <c r="V183" s="3" t="s">
        <v>1138</v>
      </c>
      <c r="W183" s="3" t="s">
        <v>78</v>
      </c>
      <c r="X183" s="3"/>
      <c r="Y183" s="3"/>
      <c r="Z183" s="3"/>
      <c r="AA183" s="3" t="s">
        <v>1253</v>
      </c>
      <c r="AB183" s="3"/>
      <c r="AC183" s="3" t="s">
        <v>1285</v>
      </c>
      <c r="AD183" s="3" t="s">
        <v>1286</v>
      </c>
      <c r="AE183" s="3" t="s">
        <v>1255</v>
      </c>
      <c r="AF183" s="3" t="s">
        <v>1252</v>
      </c>
      <c r="AG183" s="3"/>
      <c r="AH183" s="3" t="s">
        <v>1252</v>
      </c>
      <c r="AI183" s="3"/>
      <c r="AJ183" s="3"/>
      <c r="AK183" s="3"/>
    </row>
    <row r="184" spans="1:37" x14ac:dyDescent="0.25">
      <c r="A184" s="3" t="s">
        <v>569</v>
      </c>
      <c r="B184" s="3" t="s">
        <v>0</v>
      </c>
      <c r="C184" s="3" t="s">
        <v>568</v>
      </c>
      <c r="D184" s="3" t="s">
        <v>7</v>
      </c>
      <c r="E184" s="3" t="s">
        <v>1259</v>
      </c>
      <c r="F184" s="3" t="s">
        <v>7</v>
      </c>
      <c r="G184" s="3" t="s">
        <v>596</v>
      </c>
      <c r="H184" s="3" t="s">
        <v>355</v>
      </c>
      <c r="I184" s="3" t="s">
        <v>622</v>
      </c>
      <c r="J184" s="3"/>
      <c r="K184" s="3"/>
      <c r="L184" s="3" t="s">
        <v>167</v>
      </c>
      <c r="M184" s="3" t="s">
        <v>168</v>
      </c>
      <c r="N184" s="3" t="s">
        <v>1020</v>
      </c>
      <c r="O184" s="3" t="s">
        <v>1021</v>
      </c>
      <c r="P184" s="3"/>
      <c r="Q184" s="3">
        <v>274</v>
      </c>
      <c r="R184" s="3">
        <v>1349</v>
      </c>
      <c r="S184" s="3" t="s">
        <v>2037</v>
      </c>
      <c r="T184" s="3" t="s">
        <v>51</v>
      </c>
      <c r="U184" s="3" t="s">
        <v>1250</v>
      </c>
      <c r="V184" s="3" t="s">
        <v>44</v>
      </c>
      <c r="W184" s="3" t="s">
        <v>52</v>
      </c>
      <c r="X184" s="3" t="s">
        <v>868</v>
      </c>
      <c r="Y184" s="3" t="s">
        <v>70</v>
      </c>
      <c r="Z184" s="3" t="s">
        <v>357</v>
      </c>
      <c r="AA184" s="3" t="s">
        <v>1253</v>
      </c>
      <c r="AB184" s="3"/>
      <c r="AC184" s="3" t="s">
        <v>2038</v>
      </c>
      <c r="AD184" s="3" t="s">
        <v>2039</v>
      </c>
      <c r="AE184" s="3" t="s">
        <v>1255</v>
      </c>
      <c r="AF184" s="3" t="s">
        <v>1685</v>
      </c>
      <c r="AG184" s="3" t="s">
        <v>1097</v>
      </c>
      <c r="AH184" s="3" t="s">
        <v>1097</v>
      </c>
      <c r="AI184" s="3" t="s">
        <v>355</v>
      </c>
      <c r="AJ184" s="3" t="s">
        <v>1261</v>
      </c>
      <c r="AK184" s="3" t="s">
        <v>69</v>
      </c>
    </row>
    <row r="185" spans="1:37" x14ac:dyDescent="0.25">
      <c r="A185" s="3" t="s">
        <v>569</v>
      </c>
      <c r="B185" s="3" t="s">
        <v>0</v>
      </c>
      <c r="C185" s="3" t="s">
        <v>568</v>
      </c>
      <c r="D185" s="3" t="s">
        <v>7</v>
      </c>
      <c r="E185" s="3" t="s">
        <v>1259</v>
      </c>
      <c r="F185" s="3" t="s">
        <v>9</v>
      </c>
      <c r="G185" s="3" t="s">
        <v>570</v>
      </c>
      <c r="H185" s="3" t="s">
        <v>381</v>
      </c>
      <c r="I185" s="3" t="s">
        <v>691</v>
      </c>
      <c r="J185" s="3" t="s">
        <v>381</v>
      </c>
      <c r="K185" s="3" t="s">
        <v>381</v>
      </c>
      <c r="L185" s="3" t="s">
        <v>165</v>
      </c>
      <c r="M185" s="3" t="s">
        <v>166</v>
      </c>
      <c r="N185" s="3" t="s">
        <v>949</v>
      </c>
      <c r="O185" s="3" t="s">
        <v>950</v>
      </c>
      <c r="P185" s="3" t="s">
        <v>1321</v>
      </c>
      <c r="Q185" s="3">
        <v>245</v>
      </c>
      <c r="R185" s="3">
        <v>1232</v>
      </c>
      <c r="S185" s="3" t="s">
        <v>2091</v>
      </c>
      <c r="T185" s="3" t="s">
        <v>162</v>
      </c>
      <c r="U185" s="3" t="s">
        <v>1250</v>
      </c>
      <c r="V185" s="3" t="s">
        <v>44</v>
      </c>
      <c r="W185" s="3" t="s">
        <v>78</v>
      </c>
      <c r="X185" s="3" t="s">
        <v>895</v>
      </c>
      <c r="Y185" s="3" t="s">
        <v>70</v>
      </c>
      <c r="Z185" s="3" t="s">
        <v>357</v>
      </c>
      <c r="AA185" s="3" t="s">
        <v>1253</v>
      </c>
      <c r="AB185" s="3"/>
      <c r="AC185" s="3" t="s">
        <v>2038</v>
      </c>
      <c r="AD185" s="3" t="s">
        <v>2092</v>
      </c>
      <c r="AE185" s="3" t="s">
        <v>237</v>
      </c>
      <c r="AF185" s="3" t="s">
        <v>1100</v>
      </c>
      <c r="AG185" s="3"/>
      <c r="AH185" s="3" t="s">
        <v>1100</v>
      </c>
      <c r="AI185" s="3" t="s">
        <v>1322</v>
      </c>
      <c r="AJ185" s="3" t="s">
        <v>1323</v>
      </c>
      <c r="AK185" s="3" t="s">
        <v>1266</v>
      </c>
    </row>
    <row r="186" spans="1:37" x14ac:dyDescent="0.25">
      <c r="A186" s="3" t="s">
        <v>569</v>
      </c>
      <c r="B186" s="3" t="s">
        <v>0</v>
      </c>
      <c r="C186" s="3" t="s">
        <v>568</v>
      </c>
      <c r="D186" s="3" t="s">
        <v>7</v>
      </c>
      <c r="E186" s="3" t="s">
        <v>1259</v>
      </c>
      <c r="F186" s="3" t="s">
        <v>9</v>
      </c>
      <c r="G186" s="3" t="s">
        <v>570</v>
      </c>
      <c r="H186" s="3" t="s">
        <v>381</v>
      </c>
      <c r="I186" s="3" t="s">
        <v>691</v>
      </c>
      <c r="J186" s="3" t="s">
        <v>381</v>
      </c>
      <c r="K186" s="3" t="s">
        <v>381</v>
      </c>
      <c r="L186" s="3" t="s">
        <v>1132</v>
      </c>
      <c r="M186" s="3" t="s">
        <v>1133</v>
      </c>
      <c r="N186" s="3" t="s">
        <v>1324</v>
      </c>
      <c r="O186" s="3" t="s">
        <v>1325</v>
      </c>
      <c r="P186" s="3"/>
      <c r="Q186" s="3">
        <v>219</v>
      </c>
      <c r="R186" s="3">
        <v>891</v>
      </c>
      <c r="S186" s="3" t="s">
        <v>1326</v>
      </c>
      <c r="T186" s="3" t="s">
        <v>162</v>
      </c>
      <c r="U186" s="3" t="s">
        <v>1250</v>
      </c>
      <c r="V186" s="3" t="s">
        <v>44</v>
      </c>
      <c r="W186" s="3" t="s">
        <v>78</v>
      </c>
      <c r="X186" s="3"/>
      <c r="Y186" s="3"/>
      <c r="Z186" s="3" t="s">
        <v>357</v>
      </c>
      <c r="AA186" s="3" t="s">
        <v>1253</v>
      </c>
      <c r="AB186" s="3"/>
      <c r="AC186" s="3" t="s">
        <v>2038</v>
      </c>
      <c r="AD186" s="3" t="s">
        <v>2079</v>
      </c>
      <c r="AE186" s="3" t="s">
        <v>237</v>
      </c>
      <c r="AF186" s="3" t="s">
        <v>1327</v>
      </c>
      <c r="AG186" s="3"/>
      <c r="AH186" s="3" t="s">
        <v>1327</v>
      </c>
      <c r="AI186" s="3" t="s">
        <v>1322</v>
      </c>
      <c r="AJ186" s="3" t="s">
        <v>1328</v>
      </c>
      <c r="AK186" s="3" t="s">
        <v>1266</v>
      </c>
    </row>
    <row r="187" spans="1:37" x14ac:dyDescent="0.25">
      <c r="A187" s="3" t="s">
        <v>569</v>
      </c>
      <c r="B187" s="3" t="s">
        <v>3</v>
      </c>
      <c r="C187" s="3" t="s">
        <v>565</v>
      </c>
      <c r="D187" s="3" t="s">
        <v>17</v>
      </c>
      <c r="E187" s="3" t="s">
        <v>1356</v>
      </c>
      <c r="F187" s="3" t="s">
        <v>15</v>
      </c>
      <c r="G187" s="3" t="s">
        <v>589</v>
      </c>
      <c r="H187" s="3" t="s">
        <v>398</v>
      </c>
      <c r="I187" s="3" t="s">
        <v>593</v>
      </c>
      <c r="J187" s="3" t="s">
        <v>351</v>
      </c>
      <c r="K187" s="3" t="s">
        <v>2207</v>
      </c>
      <c r="L187" s="3" t="s">
        <v>181</v>
      </c>
      <c r="M187" s="3" t="s">
        <v>182</v>
      </c>
      <c r="N187" s="3" t="s">
        <v>1055</v>
      </c>
      <c r="O187" s="3" t="s">
        <v>1056</v>
      </c>
      <c r="P187" s="3" t="s">
        <v>1627</v>
      </c>
      <c r="Q187" s="3">
        <v>31</v>
      </c>
      <c r="R187" s="3">
        <v>144</v>
      </c>
      <c r="S187" s="3" t="s">
        <v>2069</v>
      </c>
      <c r="T187" s="3" t="s">
        <v>51</v>
      </c>
      <c r="U187" s="3" t="s">
        <v>1250</v>
      </c>
      <c r="V187" s="3" t="s">
        <v>44</v>
      </c>
      <c r="W187" s="3" t="s">
        <v>52</v>
      </c>
      <c r="X187" s="3" t="s">
        <v>810</v>
      </c>
      <c r="Y187" s="3"/>
      <c r="Z187" s="3" t="s">
        <v>397</v>
      </c>
      <c r="AA187" s="3" t="s">
        <v>1253</v>
      </c>
      <c r="AB187" s="3"/>
      <c r="AC187" s="3" t="s">
        <v>2038</v>
      </c>
      <c r="AD187" s="3" t="s">
        <v>2070</v>
      </c>
      <c r="AE187" s="3" t="s">
        <v>1398</v>
      </c>
      <c r="AF187" s="3" t="s">
        <v>1252</v>
      </c>
      <c r="AG187" s="3"/>
      <c r="AH187" s="3" t="s">
        <v>1252</v>
      </c>
      <c r="AI187" s="3" t="s">
        <v>398</v>
      </c>
      <c r="AJ187" s="3" t="s">
        <v>1628</v>
      </c>
      <c r="AK187" s="3" t="s">
        <v>69</v>
      </c>
    </row>
    <row r="188" spans="1:37" x14ac:dyDescent="0.25">
      <c r="A188" s="3" t="s">
        <v>569</v>
      </c>
      <c r="B188" s="3" t="s">
        <v>0</v>
      </c>
      <c r="C188" s="3" t="s">
        <v>568</v>
      </c>
      <c r="D188" s="3" t="s">
        <v>7</v>
      </c>
      <c r="E188" s="3" t="s">
        <v>1259</v>
      </c>
      <c r="F188" s="3" t="s">
        <v>9</v>
      </c>
      <c r="G188" s="3" t="s">
        <v>570</v>
      </c>
      <c r="H188" s="3" t="s">
        <v>379</v>
      </c>
      <c r="I188" s="3" t="s">
        <v>613</v>
      </c>
      <c r="J188" s="3" t="s">
        <v>380</v>
      </c>
      <c r="K188" s="3" t="s">
        <v>614</v>
      </c>
      <c r="L188" s="3" t="s">
        <v>160</v>
      </c>
      <c r="M188" s="3" t="s">
        <v>161</v>
      </c>
      <c r="N188" s="3" t="s">
        <v>932</v>
      </c>
      <c r="O188" s="3" t="s">
        <v>933</v>
      </c>
      <c r="P188" s="3" t="s">
        <v>1665</v>
      </c>
      <c r="Q188" s="3">
        <v>545</v>
      </c>
      <c r="R188" s="3">
        <v>2560</v>
      </c>
      <c r="S188" s="3" t="s">
        <v>2089</v>
      </c>
      <c r="T188" s="3" t="s">
        <v>162</v>
      </c>
      <c r="U188" s="3" t="s">
        <v>1250</v>
      </c>
      <c r="V188" s="3" t="s">
        <v>44</v>
      </c>
      <c r="W188" s="3" t="s">
        <v>78</v>
      </c>
      <c r="X188" s="3" t="s">
        <v>895</v>
      </c>
      <c r="Y188" s="3" t="s">
        <v>70</v>
      </c>
      <c r="Z188" s="3" t="s">
        <v>357</v>
      </c>
      <c r="AA188" s="3" t="s">
        <v>1253</v>
      </c>
      <c r="AB188" s="3"/>
      <c r="AC188" s="3" t="s">
        <v>2038</v>
      </c>
      <c r="AD188" s="3" t="s">
        <v>2090</v>
      </c>
      <c r="AE188" s="3" t="s">
        <v>237</v>
      </c>
      <c r="AF188" s="3" t="s">
        <v>1090</v>
      </c>
      <c r="AG188" s="3"/>
      <c r="AH188" s="3" t="s">
        <v>1090</v>
      </c>
      <c r="AI188" s="3" t="s">
        <v>367</v>
      </c>
      <c r="AJ188" s="3" t="s">
        <v>1666</v>
      </c>
      <c r="AK188" s="3" t="s">
        <v>1266</v>
      </c>
    </row>
    <row r="189" spans="1:37" x14ac:dyDescent="0.25">
      <c r="A189" s="3" t="s">
        <v>569</v>
      </c>
      <c r="B189" s="3" t="s">
        <v>0</v>
      </c>
      <c r="C189" s="3" t="s">
        <v>568</v>
      </c>
      <c r="D189" s="3" t="s">
        <v>7</v>
      </c>
      <c r="E189" s="3" t="s">
        <v>1259</v>
      </c>
      <c r="F189" s="3" t="s">
        <v>8</v>
      </c>
      <c r="G189" s="3" t="s">
        <v>582</v>
      </c>
      <c r="H189" s="3" t="s">
        <v>367</v>
      </c>
      <c r="I189" s="3" t="s">
        <v>625</v>
      </c>
      <c r="J189" s="3" t="s">
        <v>368</v>
      </c>
      <c r="K189" s="3"/>
      <c r="L189" s="3" t="s">
        <v>171</v>
      </c>
      <c r="M189" s="3" t="s">
        <v>172</v>
      </c>
      <c r="N189" s="3" t="s">
        <v>944</v>
      </c>
      <c r="O189" s="3" t="s">
        <v>937</v>
      </c>
      <c r="P189" s="3"/>
      <c r="Q189" s="3">
        <v>124</v>
      </c>
      <c r="R189" s="3">
        <v>544</v>
      </c>
      <c r="S189" s="3" t="s">
        <v>2114</v>
      </c>
      <c r="T189" s="3" t="s">
        <v>51</v>
      </c>
      <c r="U189" s="3" t="s">
        <v>1250</v>
      </c>
      <c r="V189" s="3" t="s">
        <v>44</v>
      </c>
      <c r="W189" s="3" t="s">
        <v>52</v>
      </c>
      <c r="X189" s="3" t="s">
        <v>868</v>
      </c>
      <c r="Y189" s="3" t="s">
        <v>70</v>
      </c>
      <c r="Z189" s="3" t="s">
        <v>357</v>
      </c>
      <c r="AA189" s="3" t="s">
        <v>1253</v>
      </c>
      <c r="AB189" s="3"/>
      <c r="AC189" s="3" t="s">
        <v>2038</v>
      </c>
      <c r="AD189" s="3" t="s">
        <v>2115</v>
      </c>
      <c r="AE189" s="3" t="s">
        <v>1398</v>
      </c>
      <c r="AF189" s="3" t="s">
        <v>1098</v>
      </c>
      <c r="AG189" s="3"/>
      <c r="AH189" s="3" t="s">
        <v>1098</v>
      </c>
      <c r="AI189" s="3" t="s">
        <v>367</v>
      </c>
      <c r="AJ189" s="3" t="s">
        <v>1684</v>
      </c>
      <c r="AK189" s="3" t="s">
        <v>69</v>
      </c>
    </row>
    <row r="190" spans="1:37" x14ac:dyDescent="0.25">
      <c r="A190" s="3" t="s">
        <v>569</v>
      </c>
      <c r="B190" s="3" t="s">
        <v>0</v>
      </c>
      <c r="C190" s="3" t="s">
        <v>568</v>
      </c>
      <c r="D190" s="3" t="s">
        <v>7</v>
      </c>
      <c r="E190" s="3" t="s">
        <v>1259</v>
      </c>
      <c r="F190" s="3" t="s">
        <v>9</v>
      </c>
      <c r="G190" s="3" t="s">
        <v>570</v>
      </c>
      <c r="H190" s="3" t="s">
        <v>384</v>
      </c>
      <c r="I190" s="3" t="s">
        <v>571</v>
      </c>
      <c r="J190" s="3" t="s">
        <v>384</v>
      </c>
      <c r="K190" s="3" t="s">
        <v>403</v>
      </c>
      <c r="L190" s="3" t="s">
        <v>1170</v>
      </c>
      <c r="M190" s="3" t="s">
        <v>1171</v>
      </c>
      <c r="N190" s="3" t="s">
        <v>1756</v>
      </c>
      <c r="O190" s="3" t="s">
        <v>1757</v>
      </c>
      <c r="P190" s="3"/>
      <c r="Q190" s="3">
        <v>175</v>
      </c>
      <c r="R190" s="3">
        <v>834</v>
      </c>
      <c r="S190" s="3" t="s">
        <v>2087</v>
      </c>
      <c r="T190" s="3" t="s">
        <v>51</v>
      </c>
      <c r="U190" s="3" t="s">
        <v>1250</v>
      </c>
      <c r="V190" s="3" t="s">
        <v>1138</v>
      </c>
      <c r="W190" s="3" t="s">
        <v>78</v>
      </c>
      <c r="X190" s="3"/>
      <c r="Y190" s="3"/>
      <c r="Z190" s="3"/>
      <c r="AA190" s="3" t="s">
        <v>1253</v>
      </c>
      <c r="AB190" s="3"/>
      <c r="AC190" s="3" t="s">
        <v>2038</v>
      </c>
      <c r="AD190" s="3" t="s">
        <v>2088</v>
      </c>
      <c r="AE190" s="3" t="s">
        <v>1255</v>
      </c>
      <c r="AF190" s="3" t="s">
        <v>1252</v>
      </c>
      <c r="AG190" s="3"/>
      <c r="AH190" s="3" t="s">
        <v>1252</v>
      </c>
      <c r="AI190" s="3" t="s">
        <v>1322</v>
      </c>
      <c r="AJ190" s="3" t="s">
        <v>1758</v>
      </c>
      <c r="AK190" s="3" t="s">
        <v>70</v>
      </c>
    </row>
    <row r="191" spans="1:37" x14ac:dyDescent="0.25">
      <c r="A191" s="3" t="s">
        <v>569</v>
      </c>
      <c r="B191" s="3" t="s">
        <v>3</v>
      </c>
      <c r="C191" s="3" t="s">
        <v>565</v>
      </c>
      <c r="D191" s="3" t="s">
        <v>1764</v>
      </c>
      <c r="E191" s="3" t="s">
        <v>1393</v>
      </c>
      <c r="F191" s="3" t="s">
        <v>16</v>
      </c>
      <c r="G191" s="3" t="s">
        <v>594</v>
      </c>
      <c r="H191" s="3" t="s">
        <v>52</v>
      </c>
      <c r="I191" s="3" t="s">
        <v>712</v>
      </c>
      <c r="J191" s="3"/>
      <c r="K191" s="3"/>
      <c r="L191" s="3" t="s">
        <v>183</v>
      </c>
      <c r="M191" s="3" t="s">
        <v>184</v>
      </c>
      <c r="N191" s="3" t="s">
        <v>1077</v>
      </c>
      <c r="O191" s="3" t="s">
        <v>1078</v>
      </c>
      <c r="P191" s="3" t="s">
        <v>1769</v>
      </c>
      <c r="Q191" s="3">
        <v>31</v>
      </c>
      <c r="R191" s="3">
        <v>183</v>
      </c>
      <c r="S191" s="3" t="s">
        <v>2096</v>
      </c>
      <c r="T191" s="3" t="s">
        <v>51</v>
      </c>
      <c r="U191" s="3" t="s">
        <v>1250</v>
      </c>
      <c r="V191" s="3" t="s">
        <v>44</v>
      </c>
      <c r="W191" s="3" t="s">
        <v>52</v>
      </c>
      <c r="X191" s="3"/>
      <c r="Y191" s="3"/>
      <c r="Z191" s="3" t="s">
        <v>397</v>
      </c>
      <c r="AA191" s="3" t="s">
        <v>1253</v>
      </c>
      <c r="AB191" s="3"/>
      <c r="AC191" s="3" t="s">
        <v>2038</v>
      </c>
      <c r="AD191" s="3" t="s">
        <v>2097</v>
      </c>
      <c r="AE191" s="3" t="s">
        <v>1398</v>
      </c>
      <c r="AF191" s="3" t="s">
        <v>69</v>
      </c>
      <c r="AG191" s="3"/>
      <c r="AH191" s="3" t="s">
        <v>69</v>
      </c>
      <c r="AI191" s="3" t="s">
        <v>781</v>
      </c>
      <c r="AJ191" s="3" t="s">
        <v>1770</v>
      </c>
      <c r="AK191" s="3" t="s">
        <v>69</v>
      </c>
    </row>
    <row r="192" spans="1:37" x14ac:dyDescent="0.25">
      <c r="A192" s="3" t="s">
        <v>569</v>
      </c>
      <c r="B192" s="3" t="s">
        <v>0</v>
      </c>
      <c r="C192" s="3" t="s">
        <v>568</v>
      </c>
      <c r="D192" s="3" t="s">
        <v>7</v>
      </c>
      <c r="E192" s="3" t="s">
        <v>1259</v>
      </c>
      <c r="F192" s="3" t="s">
        <v>7</v>
      </c>
      <c r="G192" s="3" t="s">
        <v>596</v>
      </c>
      <c r="H192" s="3" t="s">
        <v>359</v>
      </c>
      <c r="I192" s="3" t="s">
        <v>675</v>
      </c>
      <c r="J192" s="3" t="s">
        <v>359</v>
      </c>
      <c r="K192" s="3" t="s">
        <v>412</v>
      </c>
      <c r="L192" s="3" t="s">
        <v>130</v>
      </c>
      <c r="M192" s="3" t="s">
        <v>131</v>
      </c>
      <c r="N192" s="3" t="s">
        <v>1028</v>
      </c>
      <c r="O192" s="3" t="s">
        <v>1029</v>
      </c>
      <c r="P192" s="3"/>
      <c r="Q192" s="3">
        <v>20</v>
      </c>
      <c r="R192" s="3">
        <v>103</v>
      </c>
      <c r="S192" s="3" t="s">
        <v>2041</v>
      </c>
      <c r="T192" s="3" t="s">
        <v>51</v>
      </c>
      <c r="U192" s="3" t="s">
        <v>1250</v>
      </c>
      <c r="V192" s="3" t="s">
        <v>44</v>
      </c>
      <c r="W192" s="3" t="s">
        <v>52</v>
      </c>
      <c r="X192" s="3" t="s">
        <v>868</v>
      </c>
      <c r="Y192" s="3" t="s">
        <v>70</v>
      </c>
      <c r="Z192" s="3" t="s">
        <v>357</v>
      </c>
      <c r="AA192" s="3" t="s">
        <v>1253</v>
      </c>
      <c r="AB192" s="3"/>
      <c r="AC192" s="3" t="s">
        <v>2038</v>
      </c>
      <c r="AD192" s="3" t="s">
        <v>2042</v>
      </c>
      <c r="AE192" s="3" t="s">
        <v>1255</v>
      </c>
      <c r="AF192" s="3" t="s">
        <v>2043</v>
      </c>
      <c r="AG192" s="3"/>
      <c r="AH192" s="3" t="s">
        <v>2043</v>
      </c>
      <c r="AI192" s="3" t="s">
        <v>360</v>
      </c>
      <c r="AJ192" s="3" t="s">
        <v>1902</v>
      </c>
      <c r="AK192" s="3" t="s">
        <v>70</v>
      </c>
    </row>
    <row r="193" spans="1:37" x14ac:dyDescent="0.25">
      <c r="A193" s="3" t="s">
        <v>569</v>
      </c>
      <c r="B193" s="3" t="s">
        <v>0</v>
      </c>
      <c r="C193" s="3" t="s">
        <v>568</v>
      </c>
      <c r="D193" s="3" t="s">
        <v>4</v>
      </c>
      <c r="E193" s="3" t="s">
        <v>1312</v>
      </c>
      <c r="F193" s="3" t="s">
        <v>4</v>
      </c>
      <c r="G193" s="3" t="s">
        <v>575</v>
      </c>
      <c r="H193" s="3" t="s">
        <v>329</v>
      </c>
      <c r="I193" s="3" t="s">
        <v>576</v>
      </c>
      <c r="J193" s="3" t="s">
        <v>337</v>
      </c>
      <c r="K193" s="3" t="s">
        <v>2190</v>
      </c>
      <c r="L193" s="3" t="s">
        <v>108</v>
      </c>
      <c r="M193" s="3" t="s">
        <v>109</v>
      </c>
      <c r="N193" s="3" t="s">
        <v>888</v>
      </c>
      <c r="O193" s="3" t="s">
        <v>889</v>
      </c>
      <c r="P193" s="3" t="s">
        <v>1252</v>
      </c>
      <c r="Q193" s="3">
        <v>95</v>
      </c>
      <c r="R193" s="3">
        <v>385</v>
      </c>
      <c r="S193" s="3" t="s">
        <v>2301</v>
      </c>
      <c r="T193" s="3" t="s">
        <v>51</v>
      </c>
      <c r="U193" s="3" t="s">
        <v>1250</v>
      </c>
      <c r="V193" s="3" t="s">
        <v>44</v>
      </c>
      <c r="W193" s="3" t="s">
        <v>52</v>
      </c>
      <c r="X193" s="3" t="s">
        <v>787</v>
      </c>
      <c r="Y193" s="3" t="s">
        <v>70</v>
      </c>
      <c r="Z193" s="3" t="s">
        <v>331</v>
      </c>
      <c r="AA193" s="3" t="s">
        <v>1253</v>
      </c>
      <c r="AB193" s="3"/>
      <c r="AC193" s="3" t="s">
        <v>2038</v>
      </c>
      <c r="AD193" s="3" t="s">
        <v>2302</v>
      </c>
      <c r="AE193" s="3" t="s">
        <v>1255</v>
      </c>
      <c r="AF193" s="3" t="s">
        <v>1093</v>
      </c>
      <c r="AG193" s="3"/>
      <c r="AH193" s="3" t="s">
        <v>1093</v>
      </c>
      <c r="AI193" s="3" t="s">
        <v>329</v>
      </c>
      <c r="AJ193" s="3" t="s">
        <v>1495</v>
      </c>
      <c r="AK193" s="3" t="s">
        <v>69</v>
      </c>
    </row>
    <row r="194" spans="1:37" x14ac:dyDescent="0.25">
      <c r="A194" s="3" t="s">
        <v>569</v>
      </c>
      <c r="B194" s="3" t="s">
        <v>0</v>
      </c>
      <c r="C194" s="3" t="s">
        <v>568</v>
      </c>
      <c r="D194" s="3" t="s">
        <v>7</v>
      </c>
      <c r="E194" s="3" t="s">
        <v>1259</v>
      </c>
      <c r="F194" s="3" t="s">
        <v>10</v>
      </c>
      <c r="G194" s="3" t="s">
        <v>676</v>
      </c>
      <c r="H194" s="3" t="s">
        <v>366</v>
      </c>
      <c r="I194" s="3" t="s">
        <v>677</v>
      </c>
      <c r="J194" s="3" t="s">
        <v>366</v>
      </c>
      <c r="K194" s="3" t="s">
        <v>2189</v>
      </c>
      <c r="L194" s="3" t="s">
        <v>169</v>
      </c>
      <c r="M194" s="3" t="s">
        <v>170</v>
      </c>
      <c r="N194" s="3" t="s">
        <v>1017</v>
      </c>
      <c r="O194" s="3" t="s">
        <v>1018</v>
      </c>
      <c r="P194" s="3"/>
      <c r="Q194" s="3">
        <v>41</v>
      </c>
      <c r="R194" s="3">
        <v>152</v>
      </c>
      <c r="S194" s="3" t="s">
        <v>2134</v>
      </c>
      <c r="T194" s="3" t="s">
        <v>51</v>
      </c>
      <c r="U194" s="3" t="s">
        <v>1250</v>
      </c>
      <c r="V194" s="3" t="s">
        <v>44</v>
      </c>
      <c r="W194" s="3" t="s">
        <v>52</v>
      </c>
      <c r="X194" s="3" t="s">
        <v>793</v>
      </c>
      <c r="Y194" s="3" t="s">
        <v>70</v>
      </c>
      <c r="Z194" s="3" t="s">
        <v>357</v>
      </c>
      <c r="AA194" s="3" t="s">
        <v>1253</v>
      </c>
      <c r="AB194" s="3"/>
      <c r="AC194" s="3" t="s">
        <v>2038</v>
      </c>
      <c r="AD194" s="3" t="s">
        <v>2135</v>
      </c>
      <c r="AE194" s="3" t="s">
        <v>1255</v>
      </c>
      <c r="AF194" s="3" t="s">
        <v>1252</v>
      </c>
      <c r="AG194" s="3"/>
      <c r="AH194" s="3" t="s">
        <v>1252</v>
      </c>
      <c r="AI194" s="3" t="s">
        <v>366</v>
      </c>
      <c r="AJ194" s="3" t="s">
        <v>1500</v>
      </c>
      <c r="AK194" s="3" t="s">
        <v>69</v>
      </c>
    </row>
    <row r="195" spans="1:37" x14ac:dyDescent="0.25">
      <c r="A195" s="3" t="s">
        <v>569</v>
      </c>
      <c r="B195" s="3" t="s">
        <v>0</v>
      </c>
      <c r="C195" s="3" t="s">
        <v>568</v>
      </c>
      <c r="D195" s="3" t="s">
        <v>7</v>
      </c>
      <c r="E195" s="3" t="s">
        <v>1259</v>
      </c>
      <c r="F195" s="3" t="s">
        <v>9</v>
      </c>
      <c r="G195" s="3" t="s">
        <v>570</v>
      </c>
      <c r="H195" s="3" t="s">
        <v>88</v>
      </c>
      <c r="I195" s="3" t="s">
        <v>405</v>
      </c>
      <c r="J195" s="3" t="s">
        <v>88</v>
      </c>
      <c r="K195" s="3"/>
      <c r="L195" s="3" t="s">
        <v>173</v>
      </c>
      <c r="M195" s="3" t="s">
        <v>174</v>
      </c>
      <c r="N195" s="3" t="s">
        <v>1039</v>
      </c>
      <c r="O195" s="3" t="s">
        <v>1040</v>
      </c>
      <c r="P195" s="3" t="s">
        <v>1723</v>
      </c>
      <c r="Q195" s="3">
        <v>123</v>
      </c>
      <c r="R195" s="3">
        <v>582</v>
      </c>
      <c r="S195" s="3" t="s">
        <v>2076</v>
      </c>
      <c r="T195" s="3" t="s">
        <v>51</v>
      </c>
      <c r="U195" s="3" t="s">
        <v>1250</v>
      </c>
      <c r="V195" s="3" t="s">
        <v>44</v>
      </c>
      <c r="W195" s="3" t="s">
        <v>78</v>
      </c>
      <c r="X195" s="3"/>
      <c r="Y195" s="3" t="s">
        <v>70</v>
      </c>
      <c r="Z195" s="3" t="s">
        <v>357</v>
      </c>
      <c r="AA195" s="3" t="s">
        <v>1253</v>
      </c>
      <c r="AB195" s="3"/>
      <c r="AC195" s="3" t="s">
        <v>2038</v>
      </c>
      <c r="AD195" s="3" t="s">
        <v>2077</v>
      </c>
      <c r="AE195" s="3" t="s">
        <v>1255</v>
      </c>
      <c r="AF195" s="3" t="s">
        <v>2078</v>
      </c>
      <c r="AG195" s="3"/>
      <c r="AH195" s="3" t="s">
        <v>2078</v>
      </c>
      <c r="AI195" s="3" t="s">
        <v>386</v>
      </c>
      <c r="AJ195" s="3" t="s">
        <v>1724</v>
      </c>
      <c r="AK195" s="3" t="s">
        <v>1318</v>
      </c>
    </row>
    <row r="196" spans="1:37" x14ac:dyDescent="0.25">
      <c r="A196" s="3" t="s">
        <v>569</v>
      </c>
      <c r="B196" s="3" t="s">
        <v>0</v>
      </c>
      <c r="C196" s="3" t="s">
        <v>568</v>
      </c>
      <c r="D196" s="3" t="s">
        <v>7</v>
      </c>
      <c r="E196" s="3" t="s">
        <v>1259</v>
      </c>
      <c r="F196" s="3" t="s">
        <v>8</v>
      </c>
      <c r="G196" s="3" t="s">
        <v>582</v>
      </c>
      <c r="H196" s="3" t="s">
        <v>532</v>
      </c>
      <c r="I196" s="3" t="s">
        <v>641</v>
      </c>
      <c r="J196" s="3" t="s">
        <v>532</v>
      </c>
      <c r="K196" s="3" t="s">
        <v>642</v>
      </c>
      <c r="L196" s="3" t="s">
        <v>530</v>
      </c>
      <c r="M196" s="3" t="s">
        <v>531</v>
      </c>
      <c r="N196" s="3" t="s">
        <v>951</v>
      </c>
      <c r="O196" s="3" t="s">
        <v>952</v>
      </c>
      <c r="P196" s="3"/>
      <c r="Q196" s="3">
        <v>261</v>
      </c>
      <c r="R196" s="3">
        <v>1155</v>
      </c>
      <c r="S196" s="3" t="s">
        <v>2106</v>
      </c>
      <c r="T196" s="3" t="s">
        <v>51</v>
      </c>
      <c r="U196" s="3" t="s">
        <v>1250</v>
      </c>
      <c r="V196" s="3" t="s">
        <v>44</v>
      </c>
      <c r="W196" s="3" t="s">
        <v>52</v>
      </c>
      <c r="X196" s="3" t="s">
        <v>827</v>
      </c>
      <c r="Y196" s="3" t="s">
        <v>70</v>
      </c>
      <c r="Z196" s="3" t="s">
        <v>357</v>
      </c>
      <c r="AA196" s="3" t="s">
        <v>1253</v>
      </c>
      <c r="AB196" s="3"/>
      <c r="AC196" s="3" t="s">
        <v>2038</v>
      </c>
      <c r="AD196" s="3" t="s">
        <v>2107</v>
      </c>
      <c r="AE196" s="3" t="s">
        <v>1255</v>
      </c>
      <c r="AF196" s="3" t="s">
        <v>2108</v>
      </c>
      <c r="AG196" s="3"/>
      <c r="AH196" s="3" t="s">
        <v>2108</v>
      </c>
      <c r="AI196" s="3" t="s">
        <v>360</v>
      </c>
      <c r="AJ196" s="3" t="s">
        <v>1726</v>
      </c>
      <c r="AK196" s="3" t="s">
        <v>69</v>
      </c>
    </row>
    <row r="197" spans="1:37" x14ac:dyDescent="0.25">
      <c r="A197" s="3" t="s">
        <v>569</v>
      </c>
      <c r="B197" s="3" t="s">
        <v>0</v>
      </c>
      <c r="C197" s="3" t="s">
        <v>568</v>
      </c>
      <c r="D197" s="3" t="s">
        <v>12</v>
      </c>
      <c r="E197" s="3" t="s">
        <v>1245</v>
      </c>
      <c r="F197" s="3" t="s">
        <v>12</v>
      </c>
      <c r="G197" s="3" t="s">
        <v>618</v>
      </c>
      <c r="H197" s="3" t="s">
        <v>627</v>
      </c>
      <c r="I197" s="3" t="s">
        <v>628</v>
      </c>
      <c r="J197" s="3"/>
      <c r="K197" s="3"/>
      <c r="L197" s="3" t="s">
        <v>1172</v>
      </c>
      <c r="M197" s="3" t="s">
        <v>1173</v>
      </c>
      <c r="N197" s="3" t="s">
        <v>1426</v>
      </c>
      <c r="O197" s="3" t="s">
        <v>1427</v>
      </c>
      <c r="P197" s="3"/>
      <c r="Q197" s="3">
        <v>16</v>
      </c>
      <c r="R197" s="3">
        <v>67</v>
      </c>
      <c r="S197" s="3" t="s">
        <v>2336</v>
      </c>
      <c r="T197" s="3" t="s">
        <v>51</v>
      </c>
      <c r="U197" s="3" t="s">
        <v>1250</v>
      </c>
      <c r="V197" s="3" t="s">
        <v>1138</v>
      </c>
      <c r="W197" s="3"/>
      <c r="X197" s="3"/>
      <c r="Y197" s="3"/>
      <c r="Z197" s="3"/>
      <c r="AA197" s="3" t="s">
        <v>1253</v>
      </c>
      <c r="AB197" s="3"/>
      <c r="AC197" s="3" t="s">
        <v>2038</v>
      </c>
      <c r="AD197" s="3" t="s">
        <v>2337</v>
      </c>
      <c r="AE197" s="3"/>
      <c r="AF197" s="3" t="s">
        <v>1252</v>
      </c>
      <c r="AG197" s="3"/>
      <c r="AH197" s="3" t="s">
        <v>1252</v>
      </c>
      <c r="AI197" s="3"/>
      <c r="AJ197" s="3"/>
      <c r="AK197" s="3"/>
    </row>
    <row r="198" spans="1:37" x14ac:dyDescent="0.25">
      <c r="A198" s="3" t="s">
        <v>569</v>
      </c>
      <c r="B198" s="3" t="s">
        <v>3</v>
      </c>
      <c r="C198" s="3" t="s">
        <v>565</v>
      </c>
      <c r="D198" s="3" t="s">
        <v>17</v>
      </c>
      <c r="E198" s="3" t="s">
        <v>1356</v>
      </c>
      <c r="F198" s="3" t="s">
        <v>15</v>
      </c>
      <c r="G198" s="3" t="s">
        <v>589</v>
      </c>
      <c r="H198" s="3" t="s">
        <v>401</v>
      </c>
      <c r="I198" s="3" t="s">
        <v>709</v>
      </c>
      <c r="J198" s="3" t="s">
        <v>402</v>
      </c>
      <c r="K198" s="3"/>
      <c r="L198" s="3" t="s">
        <v>187</v>
      </c>
      <c r="M198" s="3" t="s">
        <v>713</v>
      </c>
      <c r="N198" s="3"/>
      <c r="O198" s="3"/>
      <c r="P198" s="3"/>
      <c r="Q198" s="3">
        <v>23</v>
      </c>
      <c r="R198" s="3">
        <v>112</v>
      </c>
      <c r="S198" s="3" t="s">
        <v>2067</v>
      </c>
      <c r="T198" s="3" t="s">
        <v>51</v>
      </c>
      <c r="U198" s="3" t="s">
        <v>1250</v>
      </c>
      <c r="V198" s="3" t="s">
        <v>44</v>
      </c>
      <c r="W198" s="3" t="s">
        <v>78</v>
      </c>
      <c r="X198" s="3"/>
      <c r="Y198" s="3"/>
      <c r="Z198" s="3" t="s">
        <v>397</v>
      </c>
      <c r="AA198" s="3" t="s">
        <v>1253</v>
      </c>
      <c r="AB198" s="3"/>
      <c r="AC198" s="3" t="s">
        <v>2038</v>
      </c>
      <c r="AD198" s="3" t="s">
        <v>2068</v>
      </c>
      <c r="AE198" s="3"/>
      <c r="AF198" s="3" t="s">
        <v>1091</v>
      </c>
      <c r="AG198" s="3"/>
      <c r="AH198" s="3" t="s">
        <v>1091</v>
      </c>
      <c r="AI198" s="3"/>
      <c r="AJ198" s="3"/>
      <c r="AK198" s="3"/>
    </row>
    <row r="199" spans="1:37" x14ac:dyDescent="0.25">
      <c r="A199" s="3" t="s">
        <v>569</v>
      </c>
      <c r="B199" s="3" t="s">
        <v>3</v>
      </c>
      <c r="C199" s="3" t="s">
        <v>565</v>
      </c>
      <c r="D199" s="3" t="s">
        <v>17</v>
      </c>
      <c r="E199" s="3" t="s">
        <v>1356</v>
      </c>
      <c r="F199" s="3" t="s">
        <v>17</v>
      </c>
      <c r="G199" s="3" t="s">
        <v>585</v>
      </c>
      <c r="H199" s="3" t="s">
        <v>399</v>
      </c>
      <c r="I199" s="3" t="s">
        <v>604</v>
      </c>
      <c r="J199" s="3" t="s">
        <v>400</v>
      </c>
      <c r="K199" s="3" t="s">
        <v>2200</v>
      </c>
      <c r="L199" s="3" t="s">
        <v>185</v>
      </c>
      <c r="M199" s="3" t="s">
        <v>186</v>
      </c>
      <c r="N199" s="3" t="s">
        <v>1059</v>
      </c>
      <c r="O199" s="3" t="s">
        <v>1060</v>
      </c>
      <c r="P199" s="3" t="s">
        <v>1834</v>
      </c>
      <c r="Q199" s="3">
        <v>26</v>
      </c>
      <c r="R199" s="3">
        <v>111</v>
      </c>
      <c r="S199" s="3" t="s">
        <v>2116</v>
      </c>
      <c r="T199" s="3" t="s">
        <v>51</v>
      </c>
      <c r="U199" s="3" t="s">
        <v>1250</v>
      </c>
      <c r="V199" s="3" t="s">
        <v>44</v>
      </c>
      <c r="W199" s="3" t="s">
        <v>52</v>
      </c>
      <c r="X199" s="3" t="s">
        <v>1061</v>
      </c>
      <c r="Y199" s="3"/>
      <c r="Z199" s="3" t="s">
        <v>397</v>
      </c>
      <c r="AA199" s="3" t="s">
        <v>1253</v>
      </c>
      <c r="AB199" s="3"/>
      <c r="AC199" s="3" t="s">
        <v>2038</v>
      </c>
      <c r="AD199" s="3" t="s">
        <v>2117</v>
      </c>
      <c r="AE199" s="3" t="s">
        <v>1255</v>
      </c>
      <c r="AF199" s="3" t="s">
        <v>1252</v>
      </c>
      <c r="AG199" s="3"/>
      <c r="AH199" s="3" t="s">
        <v>1252</v>
      </c>
      <c r="AI199" s="3" t="s">
        <v>399</v>
      </c>
      <c r="AJ199" s="3" t="s">
        <v>1835</v>
      </c>
      <c r="AK199" s="3" t="s">
        <v>69</v>
      </c>
    </row>
    <row r="200" spans="1:37" x14ac:dyDescent="0.25">
      <c r="A200" s="3" t="s">
        <v>569</v>
      </c>
      <c r="B200" s="3" t="s">
        <v>3</v>
      </c>
      <c r="C200" s="3" t="s">
        <v>565</v>
      </c>
      <c r="D200" s="3" t="s">
        <v>17</v>
      </c>
      <c r="E200" s="3" t="s">
        <v>1356</v>
      </c>
      <c r="F200" s="3" t="s">
        <v>14</v>
      </c>
      <c r="G200" s="3" t="s">
        <v>567</v>
      </c>
      <c r="H200" s="3" t="s">
        <v>396</v>
      </c>
      <c r="I200" s="3" t="s">
        <v>572</v>
      </c>
      <c r="J200" s="3" t="s">
        <v>396</v>
      </c>
      <c r="K200" s="3" t="s">
        <v>573</v>
      </c>
      <c r="L200" s="3" t="s">
        <v>179</v>
      </c>
      <c r="M200" s="3" t="s">
        <v>180</v>
      </c>
      <c r="N200" s="3" t="s">
        <v>1046</v>
      </c>
      <c r="O200" s="3" t="s">
        <v>1047</v>
      </c>
      <c r="P200" s="3" t="s">
        <v>1858</v>
      </c>
      <c r="Q200" s="3">
        <v>48</v>
      </c>
      <c r="R200" s="3">
        <v>218</v>
      </c>
      <c r="S200" s="3" t="s">
        <v>2130</v>
      </c>
      <c r="T200" s="3" t="s">
        <v>51</v>
      </c>
      <c r="U200" s="3" t="s">
        <v>1250</v>
      </c>
      <c r="V200" s="3" t="s">
        <v>44</v>
      </c>
      <c r="W200" s="3" t="s">
        <v>52</v>
      </c>
      <c r="X200" s="3" t="s">
        <v>790</v>
      </c>
      <c r="Y200" s="3"/>
      <c r="Z200" s="3" t="s">
        <v>397</v>
      </c>
      <c r="AA200" s="3" t="s">
        <v>1253</v>
      </c>
      <c r="AB200" s="3"/>
      <c r="AC200" s="3" t="s">
        <v>2038</v>
      </c>
      <c r="AD200" s="3" t="s">
        <v>2131</v>
      </c>
      <c r="AE200" s="3" t="s">
        <v>1398</v>
      </c>
      <c r="AF200" s="3" t="s">
        <v>1101</v>
      </c>
      <c r="AG200" s="3"/>
      <c r="AH200" s="3" t="s">
        <v>1101</v>
      </c>
      <c r="AI200" s="3" t="s">
        <v>1322</v>
      </c>
      <c r="AJ200" s="3" t="s">
        <v>1859</v>
      </c>
      <c r="AK200" s="3" t="s">
        <v>69</v>
      </c>
    </row>
    <row r="201" spans="1:37" x14ac:dyDescent="0.25">
      <c r="A201" s="3" t="s">
        <v>1244</v>
      </c>
      <c r="B201" s="3" t="s">
        <v>0</v>
      </c>
      <c r="C201" s="3" t="s">
        <v>568</v>
      </c>
      <c r="D201" s="3" t="s">
        <v>7</v>
      </c>
      <c r="E201" s="3" t="s">
        <v>1259</v>
      </c>
      <c r="F201" s="3" t="s">
        <v>8</v>
      </c>
      <c r="G201" s="3" t="s">
        <v>582</v>
      </c>
      <c r="H201" s="3" t="s">
        <v>360</v>
      </c>
      <c r="I201" s="3" t="s">
        <v>626</v>
      </c>
      <c r="J201" s="3" t="s">
        <v>1433</v>
      </c>
      <c r="K201" s="3" t="s">
        <v>2338</v>
      </c>
      <c r="L201" s="3" t="s">
        <v>1434</v>
      </c>
      <c r="M201" s="3" t="s">
        <v>1435</v>
      </c>
      <c r="N201" s="3" t="s">
        <v>1436</v>
      </c>
      <c r="O201" s="3" t="s">
        <v>1437</v>
      </c>
      <c r="P201" s="3" t="s">
        <v>1252</v>
      </c>
      <c r="Q201" s="3"/>
      <c r="R201" s="3"/>
      <c r="S201" s="3"/>
      <c r="T201" s="3" t="s">
        <v>51</v>
      </c>
      <c r="U201" s="3" t="s">
        <v>1250</v>
      </c>
      <c r="V201" s="3" t="s">
        <v>44</v>
      </c>
      <c r="W201" s="3" t="s">
        <v>52</v>
      </c>
      <c r="X201" s="3" t="s">
        <v>787</v>
      </c>
      <c r="Y201" s="3" t="s">
        <v>70</v>
      </c>
      <c r="Z201" s="3" t="s">
        <v>357</v>
      </c>
      <c r="AA201" s="3" t="s">
        <v>1253</v>
      </c>
      <c r="AB201" s="3"/>
      <c r="AC201" s="3" t="s">
        <v>1438</v>
      </c>
      <c r="AD201" s="3" t="s">
        <v>1439</v>
      </c>
      <c r="AE201" s="3" t="s">
        <v>1255</v>
      </c>
      <c r="AF201" s="3" t="s">
        <v>1252</v>
      </c>
      <c r="AG201" s="3"/>
      <c r="AH201" s="3" t="s">
        <v>1252</v>
      </c>
      <c r="AI201" s="3"/>
      <c r="AJ201" s="3"/>
      <c r="AK201" s="3"/>
    </row>
    <row r="202" spans="1:37" x14ac:dyDescent="0.25">
      <c r="A202" s="3" t="s">
        <v>1244</v>
      </c>
      <c r="B202" s="3" t="s">
        <v>0</v>
      </c>
      <c r="C202" s="3" t="s">
        <v>568</v>
      </c>
      <c r="D202" s="3" t="s">
        <v>12</v>
      </c>
      <c r="E202" s="3" t="s">
        <v>1245</v>
      </c>
      <c r="F202" s="3" t="s">
        <v>13</v>
      </c>
      <c r="G202" s="3" t="s">
        <v>605</v>
      </c>
      <c r="H202" s="3" t="s">
        <v>388</v>
      </c>
      <c r="I202" s="3" t="s">
        <v>665</v>
      </c>
      <c r="J202" s="3" t="s">
        <v>388</v>
      </c>
      <c r="K202" s="3" t="s">
        <v>409</v>
      </c>
      <c r="L202" s="3" t="s">
        <v>1246</v>
      </c>
      <c r="M202" s="3" t="s">
        <v>1247</v>
      </c>
      <c r="N202" s="3" t="s">
        <v>1248</v>
      </c>
      <c r="O202" s="3" t="s">
        <v>1249</v>
      </c>
      <c r="P202" s="3"/>
      <c r="Q202" s="3">
        <v>0</v>
      </c>
      <c r="R202" s="3">
        <v>0</v>
      </c>
      <c r="S202" s="3"/>
      <c r="T202" s="3" t="s">
        <v>51</v>
      </c>
      <c r="U202" s="3" t="s">
        <v>1250</v>
      </c>
      <c r="V202" s="3" t="s">
        <v>44</v>
      </c>
      <c r="W202" s="3"/>
      <c r="X202" s="3"/>
      <c r="Y202" s="3"/>
      <c r="Z202" s="3"/>
      <c r="AA202" s="3"/>
      <c r="AB202" s="3"/>
      <c r="AC202" s="3"/>
      <c r="AD202" s="3" t="s">
        <v>1251</v>
      </c>
      <c r="AE202" s="3"/>
      <c r="AF202" s="3" t="s">
        <v>1252</v>
      </c>
      <c r="AG202" s="3"/>
      <c r="AH202" s="3" t="s">
        <v>1252</v>
      </c>
      <c r="AI202" s="3"/>
      <c r="AJ202" s="3"/>
      <c r="AK202" s="3"/>
    </row>
    <row r="203" spans="1:37" x14ac:dyDescent="0.25">
      <c r="A203" s="3" t="s">
        <v>1244</v>
      </c>
      <c r="B203" s="3" t="s">
        <v>0</v>
      </c>
      <c r="C203" s="3" t="s">
        <v>568</v>
      </c>
      <c r="D203" s="3" t="s">
        <v>12</v>
      </c>
      <c r="E203" s="3" t="s">
        <v>1245</v>
      </c>
      <c r="F203" s="3" t="s">
        <v>13</v>
      </c>
      <c r="G203" s="3" t="s">
        <v>605</v>
      </c>
      <c r="H203" s="3" t="s">
        <v>388</v>
      </c>
      <c r="I203" s="3" t="s">
        <v>665</v>
      </c>
      <c r="J203" s="3" t="s">
        <v>389</v>
      </c>
      <c r="K203" s="3" t="s">
        <v>670</v>
      </c>
      <c r="L203" s="3" t="s">
        <v>1268</v>
      </c>
      <c r="M203" s="3" t="s">
        <v>1269</v>
      </c>
      <c r="N203" s="3"/>
      <c r="O203" s="3"/>
      <c r="P203" s="3"/>
      <c r="Q203" s="3">
        <v>0</v>
      </c>
      <c r="R203" s="3">
        <v>0</v>
      </c>
      <c r="S203" s="3"/>
      <c r="T203" s="3" t="s">
        <v>51</v>
      </c>
      <c r="U203" s="3" t="s">
        <v>1250</v>
      </c>
      <c r="V203" s="3" t="s">
        <v>44</v>
      </c>
      <c r="W203" s="3"/>
      <c r="X203" s="3"/>
      <c r="Y203" s="3"/>
      <c r="Z203" s="3"/>
      <c r="AA203" s="3"/>
      <c r="AB203" s="3"/>
      <c r="AC203" s="3"/>
      <c r="AD203" s="3" t="s">
        <v>1251</v>
      </c>
      <c r="AE203" s="3"/>
      <c r="AF203" s="3" t="s">
        <v>1252</v>
      </c>
      <c r="AG203" s="3"/>
      <c r="AH203" s="3" t="s">
        <v>1252</v>
      </c>
      <c r="AI203" s="3"/>
      <c r="AJ203" s="3"/>
      <c r="AK203" s="3"/>
    </row>
    <row r="204" spans="1:37" x14ac:dyDescent="0.25">
      <c r="A204" s="3" t="s">
        <v>1244</v>
      </c>
      <c r="B204" s="3" t="s">
        <v>0</v>
      </c>
      <c r="C204" s="3" t="s">
        <v>568</v>
      </c>
      <c r="D204" s="3" t="s">
        <v>12</v>
      </c>
      <c r="E204" s="3" t="s">
        <v>1245</v>
      </c>
      <c r="F204" s="3" t="s">
        <v>13</v>
      </c>
      <c r="G204" s="3" t="s">
        <v>605</v>
      </c>
      <c r="H204" s="3" t="s">
        <v>388</v>
      </c>
      <c r="I204" s="3" t="s">
        <v>665</v>
      </c>
      <c r="J204" s="3" t="s">
        <v>777</v>
      </c>
      <c r="K204" s="3" t="s">
        <v>1002</v>
      </c>
      <c r="L204" s="3" t="s">
        <v>1273</v>
      </c>
      <c r="M204" s="3" t="s">
        <v>1274</v>
      </c>
      <c r="N204" s="3" t="s">
        <v>1275</v>
      </c>
      <c r="O204" s="3" t="s">
        <v>1276</v>
      </c>
      <c r="P204" s="3"/>
      <c r="Q204" s="3">
        <v>0</v>
      </c>
      <c r="R204" s="3">
        <v>0</v>
      </c>
      <c r="S204" s="3"/>
      <c r="T204" s="3" t="s">
        <v>51</v>
      </c>
      <c r="U204" s="3" t="s">
        <v>1250</v>
      </c>
      <c r="V204" s="3" t="s">
        <v>44</v>
      </c>
      <c r="W204" s="3"/>
      <c r="X204" s="3"/>
      <c r="Y204" s="3"/>
      <c r="Z204" s="3"/>
      <c r="AA204" s="3"/>
      <c r="AB204" s="3"/>
      <c r="AC204" s="3"/>
      <c r="AD204" s="3" t="s">
        <v>1251</v>
      </c>
      <c r="AE204" s="3"/>
      <c r="AF204" s="3" t="s">
        <v>1252</v>
      </c>
      <c r="AG204" s="3"/>
      <c r="AH204" s="3" t="s">
        <v>1252</v>
      </c>
      <c r="AI204" s="3"/>
      <c r="AJ204" s="3"/>
      <c r="AK204" s="3"/>
    </row>
    <row r="205" spans="1:37" x14ac:dyDescent="0.25">
      <c r="A205" s="3" t="s">
        <v>1244</v>
      </c>
      <c r="B205" s="3" t="s">
        <v>0</v>
      </c>
      <c r="C205" s="3" t="s">
        <v>568</v>
      </c>
      <c r="D205" s="3" t="s">
        <v>12</v>
      </c>
      <c r="E205" s="3" t="s">
        <v>1245</v>
      </c>
      <c r="F205" s="3" t="s">
        <v>13</v>
      </c>
      <c r="G205" s="3" t="s">
        <v>605</v>
      </c>
      <c r="H205" s="3" t="s">
        <v>374</v>
      </c>
      <c r="I205" s="3" t="s">
        <v>606</v>
      </c>
      <c r="J205" s="3" t="s">
        <v>674</v>
      </c>
      <c r="K205" s="3" t="s">
        <v>2214</v>
      </c>
      <c r="L205" s="3" t="s">
        <v>1277</v>
      </c>
      <c r="M205" s="3" t="s">
        <v>1278</v>
      </c>
      <c r="N205" s="3"/>
      <c r="O205" s="3"/>
      <c r="P205" s="3"/>
      <c r="Q205" s="3">
        <v>0</v>
      </c>
      <c r="R205" s="3">
        <v>0</v>
      </c>
      <c r="S205" s="3"/>
      <c r="T205" s="3" t="s">
        <v>51</v>
      </c>
      <c r="U205" s="3" t="s">
        <v>1250</v>
      </c>
      <c r="V205" s="3" t="s">
        <v>44</v>
      </c>
      <c r="W205" s="3"/>
      <c r="X205" s="3"/>
      <c r="Y205" s="3"/>
      <c r="Z205" s="3"/>
      <c r="AA205" s="3"/>
      <c r="AB205" s="3"/>
      <c r="AC205" s="3"/>
      <c r="AD205" s="3" t="s">
        <v>1251</v>
      </c>
      <c r="AE205" s="3"/>
      <c r="AF205" s="3" t="s">
        <v>1252</v>
      </c>
      <c r="AG205" s="3"/>
      <c r="AH205" s="3" t="s">
        <v>1252</v>
      </c>
      <c r="AI205" s="3"/>
      <c r="AJ205" s="3"/>
      <c r="AK205" s="3"/>
    </row>
    <row r="206" spans="1:37" x14ac:dyDescent="0.25">
      <c r="A206" s="3" t="s">
        <v>1244</v>
      </c>
      <c r="B206" s="3" t="s">
        <v>0</v>
      </c>
      <c r="C206" s="3" t="s">
        <v>568</v>
      </c>
      <c r="D206" s="3" t="s">
        <v>4</v>
      </c>
      <c r="E206" s="3" t="s">
        <v>1312</v>
      </c>
      <c r="F206" s="3" t="s">
        <v>5</v>
      </c>
      <c r="G206" s="3" t="s">
        <v>578</v>
      </c>
      <c r="H206" s="3" t="s">
        <v>435</v>
      </c>
      <c r="I206" s="3"/>
      <c r="J206" s="3"/>
      <c r="K206" s="3"/>
      <c r="L206" s="3" t="s">
        <v>1313</v>
      </c>
      <c r="M206" s="3" t="s">
        <v>1314</v>
      </c>
      <c r="N206" s="3" t="s">
        <v>1315</v>
      </c>
      <c r="O206" s="3" t="s">
        <v>1316</v>
      </c>
      <c r="P206" s="3"/>
      <c r="Q206" s="3">
        <v>0</v>
      </c>
      <c r="R206" s="3">
        <v>0</v>
      </c>
      <c r="S206" s="3"/>
      <c r="T206" s="3" t="s">
        <v>162</v>
      </c>
      <c r="U206" s="3" t="s">
        <v>1250</v>
      </c>
      <c r="V206" s="3" t="s">
        <v>44</v>
      </c>
      <c r="W206" s="3"/>
      <c r="X206" s="3"/>
      <c r="Y206" s="3"/>
      <c r="Z206" s="3"/>
      <c r="AA206" s="3"/>
      <c r="AB206" s="3"/>
      <c r="AC206" s="3"/>
      <c r="AD206" s="3"/>
      <c r="AE206" s="3"/>
      <c r="AF206" s="3" t="s">
        <v>1252</v>
      </c>
      <c r="AG206" s="3"/>
      <c r="AH206" s="3" t="s">
        <v>1252</v>
      </c>
      <c r="AI206" s="3"/>
      <c r="AJ206" s="3"/>
      <c r="AK206" s="3"/>
    </row>
    <row r="207" spans="1:37" x14ac:dyDescent="0.25">
      <c r="A207" s="3" t="s">
        <v>1244</v>
      </c>
      <c r="B207" s="3" t="s">
        <v>0</v>
      </c>
      <c r="C207" s="3" t="s">
        <v>568</v>
      </c>
      <c r="D207" s="3" t="s">
        <v>12</v>
      </c>
      <c r="E207" s="3" t="s">
        <v>1245</v>
      </c>
      <c r="F207" s="3" t="s">
        <v>13</v>
      </c>
      <c r="G207" s="3" t="s">
        <v>605</v>
      </c>
      <c r="H207" s="3"/>
      <c r="I207" s="3"/>
      <c r="J207" s="3"/>
      <c r="K207" s="3"/>
      <c r="L207" s="3" t="s">
        <v>1330</v>
      </c>
      <c r="M207" s="3" t="s">
        <v>1331</v>
      </c>
      <c r="N207" s="3"/>
      <c r="O207" s="3"/>
      <c r="P207" s="3"/>
      <c r="Q207" s="3">
        <v>0</v>
      </c>
      <c r="R207" s="3">
        <v>0</v>
      </c>
      <c r="S207" s="3"/>
      <c r="T207" s="3" t="s">
        <v>51</v>
      </c>
      <c r="U207" s="3" t="s">
        <v>1250</v>
      </c>
      <c r="V207" s="3" t="s">
        <v>44</v>
      </c>
      <c r="W207" s="3"/>
      <c r="X207" s="3"/>
      <c r="Y207" s="3"/>
      <c r="Z207" s="3"/>
      <c r="AA207" s="3"/>
      <c r="AB207" s="3"/>
      <c r="AC207" s="3"/>
      <c r="AD207" s="3" t="s">
        <v>1251</v>
      </c>
      <c r="AE207" s="3"/>
      <c r="AF207" s="3" t="s">
        <v>1252</v>
      </c>
      <c r="AG207" s="3"/>
      <c r="AH207" s="3" t="s">
        <v>1252</v>
      </c>
      <c r="AI207" s="3"/>
      <c r="AJ207" s="3"/>
      <c r="AK207" s="3"/>
    </row>
    <row r="208" spans="1:37" x14ac:dyDescent="0.25">
      <c r="A208" s="3" t="s">
        <v>569</v>
      </c>
      <c r="B208" s="3" t="s">
        <v>0</v>
      </c>
      <c r="C208" s="3" t="s">
        <v>568</v>
      </c>
      <c r="D208" s="3" t="s">
        <v>4</v>
      </c>
      <c r="E208" s="3" t="s">
        <v>1312</v>
      </c>
      <c r="F208" s="3" t="s">
        <v>4</v>
      </c>
      <c r="G208" s="3" t="s">
        <v>575</v>
      </c>
      <c r="H208" s="3" t="s">
        <v>329</v>
      </c>
      <c r="I208" s="3" t="s">
        <v>576</v>
      </c>
      <c r="J208" s="3" t="s">
        <v>341</v>
      </c>
      <c r="K208" s="3" t="s">
        <v>2210</v>
      </c>
      <c r="L208" s="3" t="s">
        <v>110</v>
      </c>
      <c r="M208" s="3" t="s">
        <v>111</v>
      </c>
      <c r="N208" s="3" t="s">
        <v>938</v>
      </c>
      <c r="O208" s="3" t="s">
        <v>939</v>
      </c>
      <c r="P208" s="3" t="s">
        <v>1252</v>
      </c>
      <c r="Q208" s="3">
        <v>6</v>
      </c>
      <c r="R208" s="3">
        <v>28</v>
      </c>
      <c r="S208" s="3" t="s">
        <v>1342</v>
      </c>
      <c r="T208" s="3" t="s">
        <v>51</v>
      </c>
      <c r="U208" s="3" t="s">
        <v>1250</v>
      </c>
      <c r="V208" s="3" t="s">
        <v>44</v>
      </c>
      <c r="W208" s="3" t="s">
        <v>52</v>
      </c>
      <c r="X208" s="3" t="s">
        <v>815</v>
      </c>
      <c r="Y208" s="3"/>
      <c r="Z208" s="3" t="s">
        <v>331</v>
      </c>
      <c r="AA208" s="3" t="s">
        <v>1309</v>
      </c>
      <c r="AB208" s="3"/>
      <c r="AC208" s="3"/>
      <c r="AD208" s="3" t="s">
        <v>1251</v>
      </c>
      <c r="AE208" s="3" t="s">
        <v>1255</v>
      </c>
      <c r="AF208" s="3" t="s">
        <v>1318</v>
      </c>
      <c r="AG208" s="3"/>
      <c r="AH208" s="3" t="s">
        <v>1318</v>
      </c>
      <c r="AI208" s="3" t="s">
        <v>329</v>
      </c>
      <c r="AJ208" s="3" t="s">
        <v>1343</v>
      </c>
      <c r="AK208" s="3" t="s">
        <v>69</v>
      </c>
    </row>
    <row r="209" spans="1:37" x14ac:dyDescent="0.25">
      <c r="A209" s="3" t="s">
        <v>569</v>
      </c>
      <c r="B209" s="3" t="s">
        <v>0</v>
      </c>
      <c r="C209" s="3" t="s">
        <v>568</v>
      </c>
      <c r="D209" s="3" t="s">
        <v>4</v>
      </c>
      <c r="E209" s="3" t="s">
        <v>1312</v>
      </c>
      <c r="F209" s="3" t="s">
        <v>4</v>
      </c>
      <c r="G209" s="3" t="s">
        <v>575</v>
      </c>
      <c r="H209" s="3" t="s">
        <v>329</v>
      </c>
      <c r="I209" s="3" t="s">
        <v>576</v>
      </c>
      <c r="J209" s="3" t="s">
        <v>341</v>
      </c>
      <c r="K209" s="3" t="s">
        <v>2210</v>
      </c>
      <c r="L209" s="3" t="s">
        <v>102</v>
      </c>
      <c r="M209" s="3" t="s">
        <v>103</v>
      </c>
      <c r="N209" s="3" t="s">
        <v>875</v>
      </c>
      <c r="O209" s="3" t="s">
        <v>876</v>
      </c>
      <c r="P209" s="3" t="s">
        <v>1252</v>
      </c>
      <c r="Q209" s="3">
        <v>6</v>
      </c>
      <c r="R209" s="3">
        <v>39</v>
      </c>
      <c r="S209" s="3" t="s">
        <v>1344</v>
      </c>
      <c r="T209" s="3" t="s">
        <v>51</v>
      </c>
      <c r="U209" s="3" t="s">
        <v>1250</v>
      </c>
      <c r="V209" s="3" t="s">
        <v>44</v>
      </c>
      <c r="W209" s="3" t="s">
        <v>52</v>
      </c>
      <c r="X209" s="3" t="s">
        <v>815</v>
      </c>
      <c r="Y209" s="3"/>
      <c r="Z209" s="3" t="s">
        <v>331</v>
      </c>
      <c r="AA209" s="3" t="s">
        <v>1309</v>
      </c>
      <c r="AB209" s="3"/>
      <c r="AC209" s="3"/>
      <c r="AD209" s="3" t="s">
        <v>1251</v>
      </c>
      <c r="AE209" s="3" t="s">
        <v>1255</v>
      </c>
      <c r="AF209" s="3" t="s">
        <v>1252</v>
      </c>
      <c r="AG209" s="3"/>
      <c r="AH209" s="3" t="s">
        <v>1252</v>
      </c>
      <c r="AI209" s="3" t="s">
        <v>329</v>
      </c>
      <c r="AJ209" s="3" t="s">
        <v>1345</v>
      </c>
      <c r="AK209" s="3" t="s">
        <v>69</v>
      </c>
    </row>
    <row r="210" spans="1:37" x14ac:dyDescent="0.25">
      <c r="A210" s="3" t="s">
        <v>1244</v>
      </c>
      <c r="B210" s="3" t="s">
        <v>0</v>
      </c>
      <c r="C210" s="3" t="s">
        <v>568</v>
      </c>
      <c r="D210" s="3" t="s">
        <v>12</v>
      </c>
      <c r="E210" s="3" t="s">
        <v>1245</v>
      </c>
      <c r="F210" s="3" t="s">
        <v>13</v>
      </c>
      <c r="G210" s="3" t="s">
        <v>605</v>
      </c>
      <c r="H210" s="3" t="s">
        <v>374</v>
      </c>
      <c r="I210" s="3" t="s">
        <v>606</v>
      </c>
      <c r="J210" s="3" t="s">
        <v>375</v>
      </c>
      <c r="K210" s="3" t="s">
        <v>411</v>
      </c>
      <c r="L210" s="3" t="s">
        <v>1374</v>
      </c>
      <c r="M210" s="3" t="s">
        <v>1375</v>
      </c>
      <c r="N210" s="3"/>
      <c r="O210" s="3"/>
      <c r="P210" s="3"/>
      <c r="Q210" s="3">
        <v>0</v>
      </c>
      <c r="R210" s="3">
        <v>0</v>
      </c>
      <c r="S210" s="3"/>
      <c r="T210" s="3" t="s">
        <v>51</v>
      </c>
      <c r="U210" s="3" t="s">
        <v>1250</v>
      </c>
      <c r="V210" s="3" t="s">
        <v>44</v>
      </c>
      <c r="W210" s="3"/>
      <c r="X210" s="3"/>
      <c r="Y210" s="3"/>
      <c r="Z210" s="3"/>
      <c r="AA210" s="3"/>
      <c r="AB210" s="3"/>
      <c r="AC210" s="3"/>
      <c r="AD210" s="3"/>
      <c r="AE210" s="3"/>
      <c r="AF210" s="3" t="s">
        <v>1252</v>
      </c>
      <c r="AG210" s="3"/>
      <c r="AH210" s="3" t="s">
        <v>1252</v>
      </c>
      <c r="AI210" s="3"/>
      <c r="AJ210" s="3"/>
      <c r="AK210" s="3"/>
    </row>
    <row r="211" spans="1:37" x14ac:dyDescent="0.25">
      <c r="A211" s="3" t="s">
        <v>569</v>
      </c>
      <c r="B211" s="3" t="s">
        <v>0</v>
      </c>
      <c r="C211" s="3" t="s">
        <v>568</v>
      </c>
      <c r="D211" s="3" t="s">
        <v>7</v>
      </c>
      <c r="E211" s="3" t="s">
        <v>1259</v>
      </c>
      <c r="F211" s="3" t="s">
        <v>10</v>
      </c>
      <c r="G211" s="3" t="s">
        <v>676</v>
      </c>
      <c r="H211" s="3" t="s">
        <v>366</v>
      </c>
      <c r="I211" s="3" t="s">
        <v>677</v>
      </c>
      <c r="J211" s="3"/>
      <c r="K211" s="3"/>
      <c r="L211" s="3" t="s">
        <v>1138</v>
      </c>
      <c r="M211" s="3" t="s">
        <v>1142</v>
      </c>
      <c r="N211" s="3" t="s">
        <v>1389</v>
      </c>
      <c r="O211" s="3" t="s">
        <v>1390</v>
      </c>
      <c r="P211" s="3"/>
      <c r="Q211" s="3">
        <v>9</v>
      </c>
      <c r="R211" s="3">
        <v>30</v>
      </c>
      <c r="S211" s="3" t="s">
        <v>1391</v>
      </c>
      <c r="T211" s="3" t="s">
        <v>51</v>
      </c>
      <c r="U211" s="3" t="s">
        <v>1250</v>
      </c>
      <c r="V211" s="3" t="s">
        <v>1138</v>
      </c>
      <c r="W211" s="3" t="s">
        <v>52</v>
      </c>
      <c r="X211" s="3"/>
      <c r="Y211" s="3"/>
      <c r="Z211" s="3"/>
      <c r="AA211" s="3" t="s">
        <v>1309</v>
      </c>
      <c r="AB211" s="3"/>
      <c r="AC211" s="3"/>
      <c r="AD211" s="3"/>
      <c r="AE211" s="3" t="s">
        <v>1255</v>
      </c>
      <c r="AF211" s="3" t="s">
        <v>1252</v>
      </c>
      <c r="AG211" s="3"/>
      <c r="AH211" s="3" t="s">
        <v>1252</v>
      </c>
      <c r="AI211" s="3" t="s">
        <v>366</v>
      </c>
      <c r="AJ211" s="3" t="s">
        <v>1392</v>
      </c>
      <c r="AK211" s="3" t="s">
        <v>69</v>
      </c>
    </row>
    <row r="212" spans="1:37" x14ac:dyDescent="0.25">
      <c r="A212" s="3" t="s">
        <v>569</v>
      </c>
      <c r="B212" s="3" t="s">
        <v>0</v>
      </c>
      <c r="C212" s="3" t="s">
        <v>568</v>
      </c>
      <c r="D212" s="3" t="s">
        <v>4</v>
      </c>
      <c r="E212" s="3" t="s">
        <v>1312</v>
      </c>
      <c r="F212" s="3" t="s">
        <v>6</v>
      </c>
      <c r="G212" s="3" t="s">
        <v>574</v>
      </c>
      <c r="H212" s="3" t="s">
        <v>656</v>
      </c>
      <c r="I212" s="3" t="s">
        <v>655</v>
      </c>
      <c r="J212" s="3" t="s">
        <v>1661</v>
      </c>
      <c r="K212" s="3" t="s">
        <v>978</v>
      </c>
      <c r="L212" s="3" t="s">
        <v>1158</v>
      </c>
      <c r="M212" s="3" t="s">
        <v>1159</v>
      </c>
      <c r="N212" s="3" t="s">
        <v>1662</v>
      </c>
      <c r="O212" s="3" t="s">
        <v>1663</v>
      </c>
      <c r="P212" s="3"/>
      <c r="Q212" s="3"/>
      <c r="R212" s="3"/>
      <c r="S212" s="3"/>
      <c r="T212" s="3" t="s">
        <v>51</v>
      </c>
      <c r="U212" s="3" t="s">
        <v>1250</v>
      </c>
      <c r="V212" s="3" t="s">
        <v>1138</v>
      </c>
      <c r="W212" s="3" t="s">
        <v>78</v>
      </c>
      <c r="X212" s="3"/>
      <c r="Y212" s="3"/>
      <c r="Z212" s="3"/>
      <c r="AA212" s="3"/>
      <c r="AB212" s="3"/>
      <c r="AC212" s="3"/>
      <c r="AD212" s="3"/>
      <c r="AE212" s="3" t="s">
        <v>239</v>
      </c>
      <c r="AF212" s="3" t="s">
        <v>1252</v>
      </c>
      <c r="AG212" s="3"/>
      <c r="AH212" s="3" t="s">
        <v>1252</v>
      </c>
      <c r="AI212" s="3" t="s">
        <v>658</v>
      </c>
      <c r="AJ212" s="3" t="s">
        <v>1664</v>
      </c>
      <c r="AK212" s="3" t="s">
        <v>1318</v>
      </c>
    </row>
    <row r="213" spans="1:37" x14ac:dyDescent="0.25">
      <c r="A213" s="3" t="s">
        <v>1244</v>
      </c>
      <c r="B213" s="3" t="s">
        <v>0</v>
      </c>
      <c r="C213" s="3" t="s">
        <v>568</v>
      </c>
      <c r="D213" s="3" t="s">
        <v>12</v>
      </c>
      <c r="E213" s="3" t="s">
        <v>1245</v>
      </c>
      <c r="F213" s="3" t="s">
        <v>13</v>
      </c>
      <c r="G213" s="3" t="s">
        <v>605</v>
      </c>
      <c r="H213" s="3" t="s">
        <v>376</v>
      </c>
      <c r="I213" s="3" t="s">
        <v>648</v>
      </c>
      <c r="J213" s="3" t="s">
        <v>1695</v>
      </c>
      <c r="K213" s="3" t="s">
        <v>1696</v>
      </c>
      <c r="L213" s="3" t="s">
        <v>1697</v>
      </c>
      <c r="M213" s="3" t="s">
        <v>1698</v>
      </c>
      <c r="N213" s="3"/>
      <c r="O213" s="3"/>
      <c r="P213" s="3"/>
      <c r="Q213" s="3">
        <v>0</v>
      </c>
      <c r="R213" s="3">
        <v>0</v>
      </c>
      <c r="S213" s="3"/>
      <c r="T213" s="3" t="s">
        <v>51</v>
      </c>
      <c r="U213" s="3" t="s">
        <v>1250</v>
      </c>
      <c r="V213" s="3" t="s">
        <v>44</v>
      </c>
      <c r="W213" s="3"/>
      <c r="X213" s="3"/>
      <c r="Y213" s="3"/>
      <c r="Z213" s="3"/>
      <c r="AA213" s="3"/>
      <c r="AB213" s="3"/>
      <c r="AC213" s="3"/>
      <c r="AD213" s="3" t="s">
        <v>1251</v>
      </c>
      <c r="AE213" s="3"/>
      <c r="AF213" s="3" t="s">
        <v>1252</v>
      </c>
      <c r="AG213" s="3"/>
      <c r="AH213" s="3" t="s">
        <v>1252</v>
      </c>
      <c r="AI213" s="3"/>
      <c r="AJ213" s="3"/>
      <c r="AK213" s="3"/>
    </row>
    <row r="214" spans="1:37" x14ac:dyDescent="0.25">
      <c r="A214" s="3" t="s">
        <v>569</v>
      </c>
      <c r="B214" s="3" t="s">
        <v>0</v>
      </c>
      <c r="C214" s="3" t="s">
        <v>568</v>
      </c>
      <c r="D214" s="3" t="s">
        <v>7</v>
      </c>
      <c r="E214" s="3" t="s">
        <v>1259</v>
      </c>
      <c r="F214" s="3" t="s">
        <v>8</v>
      </c>
      <c r="G214" s="3" t="s">
        <v>582</v>
      </c>
      <c r="H214" s="3" t="s">
        <v>1737</v>
      </c>
      <c r="I214" s="3" t="s">
        <v>1738</v>
      </c>
      <c r="J214" s="3" t="s">
        <v>1737</v>
      </c>
      <c r="K214" s="3" t="s">
        <v>1739</v>
      </c>
      <c r="L214" s="3" t="s">
        <v>1166</v>
      </c>
      <c r="M214" s="3" t="s">
        <v>1167</v>
      </c>
      <c r="N214" s="3" t="s">
        <v>1740</v>
      </c>
      <c r="O214" s="3" t="s">
        <v>1741</v>
      </c>
      <c r="P214" s="3"/>
      <c r="Q214" s="3">
        <v>28</v>
      </c>
      <c r="R214" s="3">
        <v>136</v>
      </c>
      <c r="S214" s="3" t="s">
        <v>1742</v>
      </c>
      <c r="T214" s="3" t="s">
        <v>51</v>
      </c>
      <c r="U214" s="3" t="s">
        <v>1250</v>
      </c>
      <c r="V214" s="3" t="s">
        <v>1138</v>
      </c>
      <c r="W214" s="3" t="s">
        <v>78</v>
      </c>
      <c r="X214" s="3"/>
      <c r="Y214" s="3"/>
      <c r="Z214" s="3"/>
      <c r="AA214" s="3" t="s">
        <v>1309</v>
      </c>
      <c r="AB214" s="3"/>
      <c r="AC214" s="3"/>
      <c r="AD214" s="3"/>
      <c r="AE214" s="3" t="s">
        <v>1255</v>
      </c>
      <c r="AF214" s="3" t="s">
        <v>1252</v>
      </c>
      <c r="AG214" s="3"/>
      <c r="AH214" s="3" t="s">
        <v>1252</v>
      </c>
      <c r="AI214" s="3" t="s">
        <v>360</v>
      </c>
      <c r="AJ214" s="3" t="s">
        <v>1743</v>
      </c>
      <c r="AK214" s="3" t="s">
        <v>1266</v>
      </c>
    </row>
    <row r="215" spans="1:37" x14ac:dyDescent="0.25">
      <c r="A215" s="3" t="s">
        <v>1244</v>
      </c>
      <c r="B215" s="3" t="s">
        <v>0</v>
      </c>
      <c r="C215" s="3" t="s">
        <v>568</v>
      </c>
      <c r="D215" s="3" t="s">
        <v>4</v>
      </c>
      <c r="E215" s="3" t="s">
        <v>1312</v>
      </c>
      <c r="F215" s="3" t="s">
        <v>5</v>
      </c>
      <c r="G215" s="3" t="s">
        <v>578</v>
      </c>
      <c r="H215" s="3" t="s">
        <v>415</v>
      </c>
      <c r="I215" s="3" t="s">
        <v>581</v>
      </c>
      <c r="J215" s="3" t="s">
        <v>415</v>
      </c>
      <c r="K215" s="3" t="s">
        <v>407</v>
      </c>
      <c r="L215" s="3" t="s">
        <v>1759</v>
      </c>
      <c r="M215" s="3" t="s">
        <v>1760</v>
      </c>
      <c r="N215" s="3" t="s">
        <v>1761</v>
      </c>
      <c r="O215" s="3" t="s">
        <v>1762</v>
      </c>
      <c r="P215" s="3"/>
      <c r="Q215" s="3">
        <v>0</v>
      </c>
      <c r="R215" s="3">
        <v>0</v>
      </c>
      <c r="S215" s="3"/>
      <c r="T215" s="3" t="s">
        <v>51</v>
      </c>
      <c r="U215" s="3" t="s">
        <v>1250</v>
      </c>
      <c r="V215" s="3" t="s">
        <v>44</v>
      </c>
      <c r="W215" s="3"/>
      <c r="X215" s="3"/>
      <c r="Y215" s="3"/>
      <c r="Z215" s="3"/>
      <c r="AA215" s="3"/>
      <c r="AB215" s="3"/>
      <c r="AC215" s="3"/>
      <c r="AD215" s="3" t="s">
        <v>1763</v>
      </c>
      <c r="AE215" s="3"/>
      <c r="AF215" s="3" t="s">
        <v>1252</v>
      </c>
      <c r="AG215" s="3"/>
      <c r="AH215" s="3" t="s">
        <v>1252</v>
      </c>
      <c r="AI215" s="3"/>
      <c r="AJ215" s="3"/>
      <c r="AK215" s="3"/>
    </row>
    <row r="216" spans="1:37" x14ac:dyDescent="0.25">
      <c r="A216" s="3" t="s">
        <v>1244</v>
      </c>
      <c r="B216" s="3" t="s">
        <v>0</v>
      </c>
      <c r="C216" s="3" t="s">
        <v>568</v>
      </c>
      <c r="D216" s="3" t="s">
        <v>12</v>
      </c>
      <c r="E216" s="3" t="s">
        <v>1245</v>
      </c>
      <c r="F216" s="3" t="s">
        <v>13</v>
      </c>
      <c r="G216" s="3" t="s">
        <v>605</v>
      </c>
      <c r="H216" s="3" t="s">
        <v>374</v>
      </c>
      <c r="I216" s="3" t="s">
        <v>606</v>
      </c>
      <c r="J216" s="3" t="s">
        <v>1568</v>
      </c>
      <c r="K216" s="3" t="s">
        <v>2270</v>
      </c>
      <c r="L216" s="3" t="s">
        <v>1774</v>
      </c>
      <c r="M216" s="3" t="s">
        <v>1775</v>
      </c>
      <c r="N216" s="3" t="s">
        <v>1776</v>
      </c>
      <c r="O216" s="3" t="s">
        <v>1777</v>
      </c>
      <c r="P216" s="3"/>
      <c r="Q216" s="3">
        <v>0</v>
      </c>
      <c r="R216" s="3">
        <v>0</v>
      </c>
      <c r="S216" s="3"/>
      <c r="T216" s="3" t="s">
        <v>51</v>
      </c>
      <c r="U216" s="3" t="s">
        <v>1250</v>
      </c>
      <c r="V216" s="3" t="s">
        <v>44</v>
      </c>
      <c r="W216" s="3"/>
      <c r="X216" s="3"/>
      <c r="Y216" s="3"/>
      <c r="Z216" s="3"/>
      <c r="AA216" s="3"/>
      <c r="AB216" s="3"/>
      <c r="AC216" s="3"/>
      <c r="AD216" s="3" t="s">
        <v>1251</v>
      </c>
      <c r="AE216" s="3"/>
      <c r="AF216" s="3" t="s">
        <v>1252</v>
      </c>
      <c r="AG216" s="3"/>
      <c r="AH216" s="3" t="s">
        <v>1252</v>
      </c>
      <c r="AI216" s="3"/>
      <c r="AJ216" s="3"/>
      <c r="AK216" s="3"/>
    </row>
    <row r="217" spans="1:37" x14ac:dyDescent="0.25">
      <c r="A217" s="3" t="s">
        <v>1244</v>
      </c>
      <c r="B217" s="3" t="s">
        <v>0</v>
      </c>
      <c r="C217" s="3" t="s">
        <v>568</v>
      </c>
      <c r="D217" s="3" t="s">
        <v>12</v>
      </c>
      <c r="E217" s="3" t="s">
        <v>1245</v>
      </c>
      <c r="F217" s="3" t="s">
        <v>13</v>
      </c>
      <c r="G217" s="3" t="s">
        <v>605</v>
      </c>
      <c r="H217" s="3" t="s">
        <v>374</v>
      </c>
      <c r="I217" s="3" t="s">
        <v>606</v>
      </c>
      <c r="J217" s="3" t="s">
        <v>1568</v>
      </c>
      <c r="K217" s="3" t="s">
        <v>2270</v>
      </c>
      <c r="L217" s="3" t="s">
        <v>1778</v>
      </c>
      <c r="M217" s="3" t="s">
        <v>1779</v>
      </c>
      <c r="N217" s="3"/>
      <c r="O217" s="3"/>
      <c r="P217" s="3"/>
      <c r="Q217" s="3">
        <v>0</v>
      </c>
      <c r="R217" s="3">
        <v>0</v>
      </c>
      <c r="S217" s="3"/>
      <c r="T217" s="3" t="s">
        <v>51</v>
      </c>
      <c r="U217" s="3" t="s">
        <v>1250</v>
      </c>
      <c r="V217" s="3" t="s">
        <v>44</v>
      </c>
      <c r="W217" s="3"/>
      <c r="X217" s="3"/>
      <c r="Y217" s="3"/>
      <c r="Z217" s="3"/>
      <c r="AA217" s="3"/>
      <c r="AB217" s="3"/>
      <c r="AC217" s="3"/>
      <c r="AD217" s="3" t="s">
        <v>1251</v>
      </c>
      <c r="AE217" s="3"/>
      <c r="AF217" s="3" t="s">
        <v>1252</v>
      </c>
      <c r="AG217" s="3"/>
      <c r="AH217" s="3" t="s">
        <v>1252</v>
      </c>
      <c r="AI217" s="3"/>
      <c r="AJ217" s="3"/>
      <c r="AK217" s="3"/>
    </row>
    <row r="218" spans="1:37" x14ac:dyDescent="0.25">
      <c r="A218" s="3" t="s">
        <v>1244</v>
      </c>
      <c r="B218" s="3" t="s">
        <v>0</v>
      </c>
      <c r="C218" s="3" t="s">
        <v>568</v>
      </c>
      <c r="D218" s="3" t="s">
        <v>12</v>
      </c>
      <c r="E218" s="3" t="s">
        <v>1245</v>
      </c>
      <c r="F218" s="3" t="s">
        <v>13</v>
      </c>
      <c r="G218" s="3" t="s">
        <v>605</v>
      </c>
      <c r="H218" s="3" t="s">
        <v>374</v>
      </c>
      <c r="I218" s="3" t="s">
        <v>606</v>
      </c>
      <c r="J218" s="3" t="s">
        <v>1568</v>
      </c>
      <c r="K218" s="3" t="s">
        <v>2270</v>
      </c>
      <c r="L218" s="3" t="s">
        <v>1780</v>
      </c>
      <c r="M218" s="3" t="s">
        <v>1781</v>
      </c>
      <c r="N218" s="3"/>
      <c r="O218" s="3"/>
      <c r="P218" s="3"/>
      <c r="Q218" s="3">
        <v>0</v>
      </c>
      <c r="R218" s="3">
        <v>0</v>
      </c>
      <c r="S218" s="3"/>
      <c r="T218" s="3" t="s">
        <v>51</v>
      </c>
      <c r="U218" s="3" t="s">
        <v>1250</v>
      </c>
      <c r="V218" s="3" t="s">
        <v>44</v>
      </c>
      <c r="W218" s="3"/>
      <c r="X218" s="3"/>
      <c r="Y218" s="3"/>
      <c r="Z218" s="3"/>
      <c r="AA218" s="3"/>
      <c r="AB218" s="3"/>
      <c r="AC218" s="3"/>
      <c r="AD218" s="3" t="s">
        <v>1251</v>
      </c>
      <c r="AE218" s="3"/>
      <c r="AF218" s="3" t="s">
        <v>1252</v>
      </c>
      <c r="AG218" s="3"/>
      <c r="AH218" s="3" t="s">
        <v>1252</v>
      </c>
      <c r="AI218" s="3"/>
      <c r="AJ218" s="3"/>
      <c r="AK218" s="3"/>
    </row>
    <row r="219" spans="1:37" x14ac:dyDescent="0.25">
      <c r="A219" s="3" t="s">
        <v>1244</v>
      </c>
      <c r="B219" s="3" t="s">
        <v>0</v>
      </c>
      <c r="C219" s="3" t="s">
        <v>568</v>
      </c>
      <c r="D219" s="3" t="s">
        <v>12</v>
      </c>
      <c r="E219" s="3" t="s">
        <v>1245</v>
      </c>
      <c r="F219" s="3" t="s">
        <v>13</v>
      </c>
      <c r="G219" s="3" t="s">
        <v>605</v>
      </c>
      <c r="H219" s="3" t="s">
        <v>374</v>
      </c>
      <c r="I219" s="3" t="s">
        <v>606</v>
      </c>
      <c r="J219" s="3" t="s">
        <v>1568</v>
      </c>
      <c r="K219" s="3" t="s">
        <v>2270</v>
      </c>
      <c r="L219" s="3" t="s">
        <v>1782</v>
      </c>
      <c r="M219" s="3" t="s">
        <v>1783</v>
      </c>
      <c r="N219" s="3"/>
      <c r="O219" s="3"/>
      <c r="P219" s="3"/>
      <c r="Q219" s="3">
        <v>0</v>
      </c>
      <c r="R219" s="3">
        <v>0</v>
      </c>
      <c r="S219" s="3"/>
      <c r="T219" s="3" t="s">
        <v>51</v>
      </c>
      <c r="U219" s="3" t="s">
        <v>1250</v>
      </c>
      <c r="V219" s="3" t="s">
        <v>44</v>
      </c>
      <c r="W219" s="3"/>
      <c r="X219" s="3"/>
      <c r="Y219" s="3"/>
      <c r="Z219" s="3"/>
      <c r="AA219" s="3"/>
      <c r="AB219" s="3"/>
      <c r="AC219" s="3"/>
      <c r="AD219" s="3" t="s">
        <v>1251</v>
      </c>
      <c r="AE219" s="3"/>
      <c r="AF219" s="3" t="s">
        <v>1252</v>
      </c>
      <c r="AG219" s="3"/>
      <c r="AH219" s="3" t="s">
        <v>1252</v>
      </c>
      <c r="AI219" s="3"/>
      <c r="AJ219" s="3"/>
      <c r="AK219" s="3"/>
    </row>
    <row r="220" spans="1:37" x14ac:dyDescent="0.25">
      <c r="A220" s="3" t="s">
        <v>1244</v>
      </c>
      <c r="B220" s="3" t="s">
        <v>0</v>
      </c>
      <c r="C220" s="3" t="s">
        <v>568</v>
      </c>
      <c r="D220" s="3" t="s">
        <v>12</v>
      </c>
      <c r="E220" s="3" t="s">
        <v>1245</v>
      </c>
      <c r="F220" s="3" t="s">
        <v>13</v>
      </c>
      <c r="G220" s="3" t="s">
        <v>605</v>
      </c>
      <c r="H220" s="3" t="s">
        <v>374</v>
      </c>
      <c r="I220" s="3" t="s">
        <v>606</v>
      </c>
      <c r="J220" s="3" t="s">
        <v>1568</v>
      </c>
      <c r="K220" s="3" t="s">
        <v>2270</v>
      </c>
      <c r="L220" s="3" t="s">
        <v>1784</v>
      </c>
      <c r="M220" s="3" t="s">
        <v>1785</v>
      </c>
      <c r="N220" s="3"/>
      <c r="O220" s="3"/>
      <c r="P220" s="3"/>
      <c r="Q220" s="3">
        <v>0</v>
      </c>
      <c r="R220" s="3">
        <v>0</v>
      </c>
      <c r="S220" s="3"/>
      <c r="T220" s="3" t="s">
        <v>51</v>
      </c>
      <c r="U220" s="3" t="s">
        <v>1250</v>
      </c>
      <c r="V220" s="3" t="s">
        <v>44</v>
      </c>
      <c r="W220" s="3"/>
      <c r="X220" s="3"/>
      <c r="Y220" s="3"/>
      <c r="Z220" s="3"/>
      <c r="AA220" s="3"/>
      <c r="AB220" s="3"/>
      <c r="AC220" s="3"/>
      <c r="AD220" s="3" t="s">
        <v>1251</v>
      </c>
      <c r="AE220" s="3"/>
      <c r="AF220" s="3" t="s">
        <v>1252</v>
      </c>
      <c r="AG220" s="3"/>
      <c r="AH220" s="3" t="s">
        <v>1252</v>
      </c>
      <c r="AI220" s="3"/>
      <c r="AJ220" s="3"/>
      <c r="AK220" s="3"/>
    </row>
    <row r="221" spans="1:37" x14ac:dyDescent="0.25">
      <c r="A221" s="3" t="s">
        <v>1244</v>
      </c>
      <c r="B221" s="3" t="s">
        <v>0</v>
      </c>
      <c r="C221" s="3" t="s">
        <v>568</v>
      </c>
      <c r="D221" s="3" t="s">
        <v>12</v>
      </c>
      <c r="E221" s="3" t="s">
        <v>1245</v>
      </c>
      <c r="F221" s="3" t="s">
        <v>13</v>
      </c>
      <c r="G221" s="3" t="s">
        <v>605</v>
      </c>
      <c r="H221" s="3" t="s">
        <v>374</v>
      </c>
      <c r="I221" s="3" t="s">
        <v>606</v>
      </c>
      <c r="J221" s="3" t="s">
        <v>1568</v>
      </c>
      <c r="K221" s="3" t="s">
        <v>2270</v>
      </c>
      <c r="L221" s="3" t="s">
        <v>1786</v>
      </c>
      <c r="M221" s="3" t="s">
        <v>1787</v>
      </c>
      <c r="N221" s="3"/>
      <c r="O221" s="3"/>
      <c r="P221" s="3"/>
      <c r="Q221" s="3">
        <v>0</v>
      </c>
      <c r="R221" s="3">
        <v>0</v>
      </c>
      <c r="S221" s="3"/>
      <c r="T221" s="3" t="s">
        <v>51</v>
      </c>
      <c r="U221" s="3" t="s">
        <v>1250</v>
      </c>
      <c r="V221" s="3" t="s">
        <v>44</v>
      </c>
      <c r="W221" s="3"/>
      <c r="X221" s="3"/>
      <c r="Y221" s="3"/>
      <c r="Z221" s="3"/>
      <c r="AA221" s="3"/>
      <c r="AB221" s="3"/>
      <c r="AC221" s="3"/>
      <c r="AD221" s="3" t="s">
        <v>1251</v>
      </c>
      <c r="AE221" s="3"/>
      <c r="AF221" s="3" t="s">
        <v>1252</v>
      </c>
      <c r="AG221" s="3"/>
      <c r="AH221" s="3" t="s">
        <v>1252</v>
      </c>
      <c r="AI221" s="3"/>
      <c r="AJ221" s="3"/>
      <c r="AK221" s="3"/>
    </row>
    <row r="222" spans="1:37" x14ac:dyDescent="0.25">
      <c r="A222" s="3" t="s">
        <v>1244</v>
      </c>
      <c r="B222" s="3" t="s">
        <v>0</v>
      </c>
      <c r="C222" s="3" t="s">
        <v>568</v>
      </c>
      <c r="D222" s="3" t="s">
        <v>12</v>
      </c>
      <c r="E222" s="3" t="s">
        <v>1245</v>
      </c>
      <c r="F222" s="3" t="s">
        <v>13</v>
      </c>
      <c r="G222" s="3" t="s">
        <v>605</v>
      </c>
      <c r="H222" s="3" t="s">
        <v>374</v>
      </c>
      <c r="I222" s="3" t="s">
        <v>606</v>
      </c>
      <c r="J222" s="3" t="s">
        <v>1568</v>
      </c>
      <c r="K222" s="3" t="s">
        <v>2270</v>
      </c>
      <c r="L222" s="3" t="s">
        <v>1788</v>
      </c>
      <c r="M222" s="3" t="s">
        <v>1789</v>
      </c>
      <c r="N222" s="3"/>
      <c r="O222" s="3"/>
      <c r="P222" s="3"/>
      <c r="Q222" s="3">
        <v>0</v>
      </c>
      <c r="R222" s="3">
        <v>0</v>
      </c>
      <c r="S222" s="3"/>
      <c r="T222" s="3" t="s">
        <v>51</v>
      </c>
      <c r="U222" s="3" t="s">
        <v>1250</v>
      </c>
      <c r="V222" s="3" t="s">
        <v>44</v>
      </c>
      <c r="W222" s="3"/>
      <c r="X222" s="3"/>
      <c r="Y222" s="3"/>
      <c r="Z222" s="3"/>
      <c r="AA222" s="3"/>
      <c r="AB222" s="3"/>
      <c r="AC222" s="3"/>
      <c r="AD222" s="3" t="s">
        <v>1251</v>
      </c>
      <c r="AE222" s="3"/>
      <c r="AF222" s="3" t="s">
        <v>1252</v>
      </c>
      <c r="AG222" s="3"/>
      <c r="AH222" s="3" t="s">
        <v>1252</v>
      </c>
      <c r="AI222" s="3"/>
      <c r="AJ222" s="3"/>
      <c r="AK222" s="3"/>
    </row>
    <row r="223" spans="1:37" x14ac:dyDescent="0.25">
      <c r="A223" s="3" t="s">
        <v>1244</v>
      </c>
      <c r="B223" s="3" t="s">
        <v>0</v>
      </c>
      <c r="C223" s="3" t="s">
        <v>568</v>
      </c>
      <c r="D223" s="3" t="s">
        <v>12</v>
      </c>
      <c r="E223" s="3" t="s">
        <v>1245</v>
      </c>
      <c r="F223" s="3" t="s">
        <v>13</v>
      </c>
      <c r="G223" s="3" t="s">
        <v>605</v>
      </c>
      <c r="H223" s="3" t="s">
        <v>374</v>
      </c>
      <c r="I223" s="3" t="s">
        <v>606</v>
      </c>
      <c r="J223" s="3" t="s">
        <v>1568</v>
      </c>
      <c r="K223" s="3" t="s">
        <v>2270</v>
      </c>
      <c r="L223" s="3" t="s">
        <v>1790</v>
      </c>
      <c r="M223" s="3" t="s">
        <v>1791</v>
      </c>
      <c r="N223" s="3"/>
      <c r="O223" s="3"/>
      <c r="P223" s="3"/>
      <c r="Q223" s="3">
        <v>0</v>
      </c>
      <c r="R223" s="3">
        <v>0</v>
      </c>
      <c r="S223" s="3"/>
      <c r="T223" s="3" t="s">
        <v>51</v>
      </c>
      <c r="U223" s="3" t="s">
        <v>1250</v>
      </c>
      <c r="V223" s="3" t="s">
        <v>44</v>
      </c>
      <c r="W223" s="3"/>
      <c r="X223" s="3"/>
      <c r="Y223" s="3"/>
      <c r="Z223" s="3"/>
      <c r="AA223" s="3"/>
      <c r="AB223" s="3"/>
      <c r="AC223" s="3"/>
      <c r="AD223" s="3" t="s">
        <v>1251</v>
      </c>
      <c r="AE223" s="3"/>
      <c r="AF223" s="3" t="s">
        <v>1252</v>
      </c>
      <c r="AG223" s="3"/>
      <c r="AH223" s="3" t="s">
        <v>1252</v>
      </c>
      <c r="AI223" s="3"/>
      <c r="AJ223" s="3"/>
      <c r="AK223" s="3"/>
    </row>
    <row r="224" spans="1:37" x14ac:dyDescent="0.25">
      <c r="A224" s="3" t="s">
        <v>1244</v>
      </c>
      <c r="B224" s="3" t="s">
        <v>0</v>
      </c>
      <c r="C224" s="3" t="s">
        <v>568</v>
      </c>
      <c r="D224" s="3" t="s">
        <v>12</v>
      </c>
      <c r="E224" s="3" t="s">
        <v>1245</v>
      </c>
      <c r="F224" s="3" t="s">
        <v>13</v>
      </c>
      <c r="G224" s="3" t="s">
        <v>605</v>
      </c>
      <c r="H224" s="3"/>
      <c r="I224" s="3"/>
      <c r="J224" s="3"/>
      <c r="K224" s="3"/>
      <c r="L224" s="3" t="s">
        <v>1794</v>
      </c>
      <c r="M224" s="3" t="s">
        <v>1795</v>
      </c>
      <c r="N224" s="3" t="s">
        <v>1796</v>
      </c>
      <c r="O224" s="3" t="s">
        <v>1797</v>
      </c>
      <c r="P224" s="3"/>
      <c r="Q224" s="3">
        <v>0</v>
      </c>
      <c r="R224" s="3">
        <v>0</v>
      </c>
      <c r="S224" s="3"/>
      <c r="T224" s="3" t="s">
        <v>51</v>
      </c>
      <c r="U224" s="3" t="s">
        <v>1250</v>
      </c>
      <c r="V224" s="3" t="s">
        <v>44</v>
      </c>
      <c r="W224" s="3"/>
      <c r="X224" s="3"/>
      <c r="Y224" s="3"/>
      <c r="Z224" s="3"/>
      <c r="AA224" s="3"/>
      <c r="AB224" s="3"/>
      <c r="AC224" s="3"/>
      <c r="AD224" s="3" t="s">
        <v>1251</v>
      </c>
      <c r="AE224" s="3"/>
      <c r="AF224" s="3" t="s">
        <v>1252</v>
      </c>
      <c r="AG224" s="3"/>
      <c r="AH224" s="3" t="s">
        <v>1252</v>
      </c>
      <c r="AI224" s="3"/>
      <c r="AJ224" s="3"/>
      <c r="AK224" s="3"/>
    </row>
    <row r="225" spans="1:37" x14ac:dyDescent="0.25">
      <c r="A225" s="3" t="s">
        <v>1244</v>
      </c>
      <c r="B225" s="3" t="s">
        <v>0</v>
      </c>
      <c r="C225" s="3" t="s">
        <v>568</v>
      </c>
      <c r="D225" s="3" t="s">
        <v>12</v>
      </c>
      <c r="E225" s="3" t="s">
        <v>1245</v>
      </c>
      <c r="F225" s="3" t="s">
        <v>13</v>
      </c>
      <c r="G225" s="3" t="s">
        <v>605</v>
      </c>
      <c r="H225" s="3" t="s">
        <v>374</v>
      </c>
      <c r="I225" s="3" t="s">
        <v>606</v>
      </c>
      <c r="J225" s="3" t="s">
        <v>375</v>
      </c>
      <c r="K225" s="3" t="s">
        <v>411</v>
      </c>
      <c r="L225" s="3" t="s">
        <v>1798</v>
      </c>
      <c r="M225" s="3" t="s">
        <v>1799</v>
      </c>
      <c r="N225" s="3"/>
      <c r="O225" s="3"/>
      <c r="P225" s="3"/>
      <c r="Q225" s="3">
        <v>0</v>
      </c>
      <c r="R225" s="3">
        <v>0</v>
      </c>
      <c r="S225" s="3"/>
      <c r="T225" s="3" t="s">
        <v>51</v>
      </c>
      <c r="U225" s="3" t="s">
        <v>1250</v>
      </c>
      <c r="V225" s="3" t="s">
        <v>44</v>
      </c>
      <c r="W225" s="3"/>
      <c r="X225" s="3"/>
      <c r="Y225" s="3"/>
      <c r="Z225" s="3"/>
      <c r="AA225" s="3"/>
      <c r="AB225" s="3"/>
      <c r="AC225" s="3"/>
      <c r="AD225" s="3" t="s">
        <v>1251</v>
      </c>
      <c r="AE225" s="3"/>
      <c r="AF225" s="3" t="s">
        <v>1252</v>
      </c>
      <c r="AG225" s="3"/>
      <c r="AH225" s="3" t="s">
        <v>1252</v>
      </c>
      <c r="AI225" s="3"/>
      <c r="AJ225" s="3"/>
      <c r="AK225" s="3"/>
    </row>
    <row r="226" spans="1:37" x14ac:dyDescent="0.25">
      <c r="A226" s="3" t="s">
        <v>1244</v>
      </c>
      <c r="B226" s="3" t="s">
        <v>0</v>
      </c>
      <c r="C226" s="3" t="s">
        <v>568</v>
      </c>
      <c r="D226" s="3" t="s">
        <v>12</v>
      </c>
      <c r="E226" s="3" t="s">
        <v>1245</v>
      </c>
      <c r="F226" s="3" t="s">
        <v>13</v>
      </c>
      <c r="G226" s="3" t="s">
        <v>605</v>
      </c>
      <c r="H226" s="3" t="s">
        <v>374</v>
      </c>
      <c r="I226" s="3" t="s">
        <v>606</v>
      </c>
      <c r="J226" s="3" t="s">
        <v>375</v>
      </c>
      <c r="K226" s="3" t="s">
        <v>411</v>
      </c>
      <c r="L226" s="3" t="s">
        <v>1800</v>
      </c>
      <c r="M226" s="3" t="s">
        <v>1801</v>
      </c>
      <c r="N226" s="3" t="s">
        <v>1802</v>
      </c>
      <c r="O226" s="3" t="s">
        <v>1803</v>
      </c>
      <c r="P226" s="3"/>
      <c r="Q226" s="3">
        <v>0</v>
      </c>
      <c r="R226" s="3">
        <v>0</v>
      </c>
      <c r="S226" s="3"/>
      <c r="T226" s="3" t="s">
        <v>51</v>
      </c>
      <c r="U226" s="3" t="s">
        <v>1250</v>
      </c>
      <c r="V226" s="3" t="s">
        <v>44</v>
      </c>
      <c r="W226" s="3"/>
      <c r="X226" s="3"/>
      <c r="Y226" s="3"/>
      <c r="Z226" s="3"/>
      <c r="AA226" s="3"/>
      <c r="AB226" s="3"/>
      <c r="AC226" s="3"/>
      <c r="AD226" s="3" t="s">
        <v>1251</v>
      </c>
      <c r="AE226" s="3"/>
      <c r="AF226" s="3" t="s">
        <v>1252</v>
      </c>
      <c r="AG226" s="3"/>
      <c r="AH226" s="3" t="s">
        <v>1252</v>
      </c>
      <c r="AI226" s="3"/>
      <c r="AJ226" s="3"/>
      <c r="AK226" s="3"/>
    </row>
    <row r="227" spans="1:37" x14ac:dyDescent="0.25">
      <c r="A227" s="3" t="s">
        <v>1244</v>
      </c>
      <c r="B227" s="3" t="s">
        <v>0</v>
      </c>
      <c r="C227" s="3" t="s">
        <v>568</v>
      </c>
      <c r="D227" s="3" t="s">
        <v>12</v>
      </c>
      <c r="E227" s="3" t="s">
        <v>1245</v>
      </c>
      <c r="F227" s="3" t="s">
        <v>13</v>
      </c>
      <c r="G227" s="3" t="s">
        <v>605</v>
      </c>
      <c r="H227" s="3" t="s">
        <v>374</v>
      </c>
      <c r="I227" s="3" t="s">
        <v>606</v>
      </c>
      <c r="J227" s="3" t="s">
        <v>375</v>
      </c>
      <c r="K227" s="3" t="s">
        <v>411</v>
      </c>
      <c r="L227" s="3" t="s">
        <v>1413</v>
      </c>
      <c r="M227" s="3" t="s">
        <v>1414</v>
      </c>
      <c r="N227" s="3"/>
      <c r="O227" s="3"/>
      <c r="P227" s="3"/>
      <c r="Q227" s="3">
        <v>0</v>
      </c>
      <c r="R227" s="3">
        <v>0</v>
      </c>
      <c r="S227" s="3"/>
      <c r="T227" s="3" t="s">
        <v>51</v>
      </c>
      <c r="U227" s="3" t="s">
        <v>1250</v>
      </c>
      <c r="V227" s="3" t="s">
        <v>44</v>
      </c>
      <c r="W227" s="3"/>
      <c r="X227" s="3"/>
      <c r="Y227" s="3"/>
      <c r="Z227" s="3"/>
      <c r="AA227" s="3"/>
      <c r="AB227" s="3"/>
      <c r="AC227" s="3"/>
      <c r="AD227" s="3" t="s">
        <v>1251</v>
      </c>
      <c r="AE227" s="3"/>
      <c r="AF227" s="3" t="s">
        <v>1252</v>
      </c>
      <c r="AG227" s="3"/>
      <c r="AH227" s="3" t="s">
        <v>1252</v>
      </c>
      <c r="AI227" s="3"/>
      <c r="AJ227" s="3"/>
      <c r="AK227" s="3"/>
    </row>
    <row r="228" spans="1:37" x14ac:dyDescent="0.25">
      <c r="A228" s="3" t="s">
        <v>1244</v>
      </c>
      <c r="B228" s="3" t="s">
        <v>0</v>
      </c>
      <c r="C228" s="3" t="s">
        <v>568</v>
      </c>
      <c r="D228" s="3" t="s">
        <v>12</v>
      </c>
      <c r="E228" s="3" t="s">
        <v>1245</v>
      </c>
      <c r="F228" s="3" t="s">
        <v>13</v>
      </c>
      <c r="G228" s="3" t="s">
        <v>605</v>
      </c>
      <c r="H228" s="3" t="s">
        <v>374</v>
      </c>
      <c r="I228" s="3" t="s">
        <v>606</v>
      </c>
      <c r="J228" s="3" t="s">
        <v>375</v>
      </c>
      <c r="K228" s="3" t="s">
        <v>411</v>
      </c>
      <c r="L228" s="3" t="s">
        <v>1418</v>
      </c>
      <c r="M228" s="3" t="s">
        <v>1419</v>
      </c>
      <c r="N228" s="3"/>
      <c r="O228" s="3"/>
      <c r="P228" s="3"/>
      <c r="Q228" s="3">
        <v>0</v>
      </c>
      <c r="R228" s="3">
        <v>0</v>
      </c>
      <c r="S228" s="3"/>
      <c r="T228" s="3" t="s">
        <v>51</v>
      </c>
      <c r="U228" s="3" t="s">
        <v>1250</v>
      </c>
      <c r="V228" s="3" t="s">
        <v>44</v>
      </c>
      <c r="W228" s="3"/>
      <c r="X228" s="3"/>
      <c r="Y228" s="3"/>
      <c r="Z228" s="3"/>
      <c r="AA228" s="3"/>
      <c r="AB228" s="3"/>
      <c r="AC228" s="3"/>
      <c r="AD228" s="3" t="s">
        <v>1251</v>
      </c>
      <c r="AE228" s="3"/>
      <c r="AF228" s="3" t="s">
        <v>1252</v>
      </c>
      <c r="AG228" s="3"/>
      <c r="AH228" s="3" t="s">
        <v>1252</v>
      </c>
      <c r="AI228" s="3"/>
      <c r="AJ228" s="3"/>
      <c r="AK228" s="3"/>
    </row>
    <row r="229" spans="1:37" x14ac:dyDescent="0.25">
      <c r="A229" s="3" t="s">
        <v>1244</v>
      </c>
      <c r="B229" s="3" t="s">
        <v>0</v>
      </c>
      <c r="C229" s="3" t="s">
        <v>568</v>
      </c>
      <c r="D229" s="3" t="s">
        <v>12</v>
      </c>
      <c r="E229" s="3" t="s">
        <v>1245</v>
      </c>
      <c r="F229" s="3" t="s">
        <v>13</v>
      </c>
      <c r="G229" s="3" t="s">
        <v>605</v>
      </c>
      <c r="H229" s="3" t="s">
        <v>388</v>
      </c>
      <c r="I229" s="3" t="s">
        <v>665</v>
      </c>
      <c r="J229" s="3" t="s">
        <v>388</v>
      </c>
      <c r="K229" s="3" t="s">
        <v>409</v>
      </c>
      <c r="L229" s="3" t="s">
        <v>1420</v>
      </c>
      <c r="M229" s="3" t="s">
        <v>1421</v>
      </c>
      <c r="N229" s="3" t="s">
        <v>1422</v>
      </c>
      <c r="O229" s="3" t="s">
        <v>1423</v>
      </c>
      <c r="P229" s="3"/>
      <c r="Q229" s="3">
        <v>0</v>
      </c>
      <c r="R229" s="3">
        <v>0</v>
      </c>
      <c r="S229" s="3"/>
      <c r="T229" s="3" t="s">
        <v>51</v>
      </c>
      <c r="U229" s="3" t="s">
        <v>1250</v>
      </c>
      <c r="V229" s="3" t="s">
        <v>44</v>
      </c>
      <c r="W229" s="3"/>
      <c r="X229" s="3"/>
      <c r="Y229" s="3"/>
      <c r="Z229" s="3"/>
      <c r="AA229" s="3"/>
      <c r="AB229" s="3"/>
      <c r="AC229" s="3"/>
      <c r="AD229" s="3" t="s">
        <v>1251</v>
      </c>
      <c r="AE229" s="3"/>
      <c r="AF229" s="3" t="s">
        <v>1252</v>
      </c>
      <c r="AG229" s="3"/>
      <c r="AH229" s="3" t="s">
        <v>1252</v>
      </c>
      <c r="AI229" s="3"/>
      <c r="AJ229" s="3"/>
      <c r="AK229" s="3"/>
    </row>
    <row r="230" spans="1:37" x14ac:dyDescent="0.25">
      <c r="A230" s="3" t="s">
        <v>1244</v>
      </c>
      <c r="B230" s="3" t="s">
        <v>0</v>
      </c>
      <c r="C230" s="3" t="s">
        <v>568</v>
      </c>
      <c r="D230" s="3" t="s">
        <v>7</v>
      </c>
      <c r="E230" s="3" t="s">
        <v>1259</v>
      </c>
      <c r="F230" s="3" t="s">
        <v>9</v>
      </c>
      <c r="G230" s="3" t="s">
        <v>570</v>
      </c>
      <c r="H230" s="3" t="s">
        <v>695</v>
      </c>
      <c r="I230" s="3" t="s">
        <v>694</v>
      </c>
      <c r="J230" s="3"/>
      <c r="K230" s="3"/>
      <c r="L230" s="3" t="s">
        <v>1884</v>
      </c>
      <c r="M230" s="3" t="s">
        <v>1885</v>
      </c>
      <c r="N230" s="3" t="s">
        <v>1880</v>
      </c>
      <c r="O230" s="3" t="s">
        <v>1881</v>
      </c>
      <c r="P230" s="3"/>
      <c r="Q230" s="3">
        <v>0</v>
      </c>
      <c r="R230" s="3">
        <v>0</v>
      </c>
      <c r="S230" s="3"/>
      <c r="T230" s="3" t="s">
        <v>162</v>
      </c>
      <c r="U230" s="3" t="s">
        <v>1250</v>
      </c>
      <c r="V230" s="3" t="s">
        <v>44</v>
      </c>
      <c r="W230" s="3"/>
      <c r="X230" s="3"/>
      <c r="Y230" s="3"/>
      <c r="Z230" s="3"/>
      <c r="AA230" s="3" t="s">
        <v>437</v>
      </c>
      <c r="AB230" s="3"/>
      <c r="AC230" s="3"/>
      <c r="AD230" s="3" t="s">
        <v>1886</v>
      </c>
      <c r="AE230" s="3"/>
      <c r="AF230" s="3" t="s">
        <v>1252</v>
      </c>
      <c r="AG230" s="3"/>
      <c r="AH230" s="3" t="s">
        <v>1252</v>
      </c>
      <c r="AI230" s="3"/>
      <c r="AJ230" s="3"/>
      <c r="AK230" s="3"/>
    </row>
    <row r="231" spans="1:37" x14ac:dyDescent="0.25">
      <c r="A231" s="3" t="s">
        <v>1244</v>
      </c>
      <c r="B231" s="3" t="s">
        <v>0</v>
      </c>
      <c r="C231" s="3" t="s">
        <v>568</v>
      </c>
      <c r="D231" s="3" t="s">
        <v>12</v>
      </c>
      <c r="E231" s="3" t="s">
        <v>1245</v>
      </c>
      <c r="F231" s="3" t="s">
        <v>13</v>
      </c>
      <c r="G231" s="3" t="s">
        <v>605</v>
      </c>
      <c r="H231" s="3"/>
      <c r="I231" s="3"/>
      <c r="J231" s="3"/>
      <c r="K231" s="3"/>
      <c r="L231" s="3" t="s">
        <v>1478</v>
      </c>
      <c r="M231" s="3" t="s">
        <v>1479</v>
      </c>
      <c r="N231" s="3"/>
      <c r="O231" s="3"/>
      <c r="P231" s="3"/>
      <c r="Q231" s="3">
        <v>0</v>
      </c>
      <c r="R231" s="3">
        <v>0</v>
      </c>
      <c r="S231" s="3"/>
      <c r="T231" s="3" t="s">
        <v>51</v>
      </c>
      <c r="U231" s="3" t="s">
        <v>1250</v>
      </c>
      <c r="V231" s="3" t="s">
        <v>44</v>
      </c>
      <c r="W231" s="3"/>
      <c r="X231" s="3"/>
      <c r="Y231" s="3"/>
      <c r="Z231" s="3"/>
      <c r="AA231" s="3"/>
      <c r="AB231" s="3"/>
      <c r="AC231" s="3"/>
      <c r="AD231" s="3"/>
      <c r="AE231" s="3"/>
      <c r="AF231" s="3" t="s">
        <v>1252</v>
      </c>
      <c r="AG231" s="3"/>
      <c r="AH231" s="3" t="s">
        <v>1252</v>
      </c>
      <c r="AI231" s="3"/>
      <c r="AJ231" s="3"/>
      <c r="AK231" s="3"/>
    </row>
    <row r="232" spans="1:37" x14ac:dyDescent="0.25">
      <c r="A232" s="3" t="s">
        <v>1244</v>
      </c>
      <c r="B232" s="3" t="s">
        <v>0</v>
      </c>
      <c r="C232" s="3" t="s">
        <v>568</v>
      </c>
      <c r="D232" s="3" t="s">
        <v>12</v>
      </c>
      <c r="E232" s="3" t="s">
        <v>1245</v>
      </c>
      <c r="F232" s="3" t="s">
        <v>13</v>
      </c>
      <c r="G232" s="3" t="s">
        <v>605</v>
      </c>
      <c r="H232" s="3"/>
      <c r="I232" s="3"/>
      <c r="J232" s="3"/>
      <c r="K232" s="3"/>
      <c r="L232" s="3" t="s">
        <v>1483</v>
      </c>
      <c r="M232" s="3" t="s">
        <v>1484</v>
      </c>
      <c r="N232" s="3"/>
      <c r="O232" s="3"/>
      <c r="P232" s="3"/>
      <c r="Q232" s="3">
        <v>0</v>
      </c>
      <c r="R232" s="3">
        <v>0</v>
      </c>
      <c r="S232" s="3"/>
      <c r="T232" s="3" t="s">
        <v>51</v>
      </c>
      <c r="U232" s="3" t="s">
        <v>1250</v>
      </c>
      <c r="V232" s="3" t="s">
        <v>44</v>
      </c>
      <c r="W232" s="3"/>
      <c r="X232" s="3"/>
      <c r="Y232" s="3"/>
      <c r="Z232" s="3"/>
      <c r="AA232" s="3"/>
      <c r="AB232" s="3"/>
      <c r="AC232" s="3"/>
      <c r="AD232" s="3" t="s">
        <v>1251</v>
      </c>
      <c r="AE232" s="3"/>
      <c r="AF232" s="3" t="s">
        <v>1252</v>
      </c>
      <c r="AG232" s="3"/>
      <c r="AH232" s="3" t="s">
        <v>1252</v>
      </c>
      <c r="AI232" s="3"/>
      <c r="AJ232" s="3"/>
      <c r="AK232" s="3"/>
    </row>
    <row r="233" spans="1:37" x14ac:dyDescent="0.25">
      <c r="A233" s="3" t="s">
        <v>569</v>
      </c>
      <c r="B233" s="3" t="s">
        <v>0</v>
      </c>
      <c r="C233" s="3" t="s">
        <v>568</v>
      </c>
      <c r="D233" s="3" t="s">
        <v>624</v>
      </c>
      <c r="E233" s="3" t="s">
        <v>1481</v>
      </c>
      <c r="F233" s="3" t="s">
        <v>699</v>
      </c>
      <c r="G233" s="3" t="s">
        <v>698</v>
      </c>
      <c r="H233" s="3" t="s">
        <v>701</v>
      </c>
      <c r="I233" s="3" t="s">
        <v>700</v>
      </c>
      <c r="J233" s="3"/>
      <c r="K233" s="3"/>
      <c r="L233" s="3" t="s">
        <v>699</v>
      </c>
      <c r="M233" s="3" t="s">
        <v>1196</v>
      </c>
      <c r="N233" s="3" t="s">
        <v>1511</v>
      </c>
      <c r="O233" s="3" t="s">
        <v>1512</v>
      </c>
      <c r="P233" s="3" t="s">
        <v>1513</v>
      </c>
      <c r="Q233" s="3">
        <v>5</v>
      </c>
      <c r="R233" s="3">
        <v>32</v>
      </c>
      <c r="S233" s="3" t="s">
        <v>1514</v>
      </c>
      <c r="T233" s="3" t="s">
        <v>51</v>
      </c>
      <c r="U233" s="3" t="s">
        <v>1250</v>
      </c>
      <c r="V233" s="3" t="s">
        <v>44</v>
      </c>
      <c r="W233" s="3" t="s">
        <v>78</v>
      </c>
      <c r="X233" s="3"/>
      <c r="Y233" s="3"/>
      <c r="Z233" s="3"/>
      <c r="AA233" s="3" t="s">
        <v>1309</v>
      </c>
      <c r="AB233" s="3"/>
      <c r="AC233" s="3"/>
      <c r="AD233" s="3" t="s">
        <v>1251</v>
      </c>
      <c r="AE233" s="3" t="s">
        <v>1255</v>
      </c>
      <c r="AF233" s="3" t="s">
        <v>1302</v>
      </c>
      <c r="AG233" s="3"/>
      <c r="AH233" s="3" t="s">
        <v>1302</v>
      </c>
      <c r="AI233" s="3" t="s">
        <v>701</v>
      </c>
      <c r="AJ233" s="3" t="s">
        <v>1515</v>
      </c>
      <c r="AK233" s="3" t="s">
        <v>69</v>
      </c>
    </row>
    <row r="234" spans="1:37" x14ac:dyDescent="0.25">
      <c r="A234" s="3" t="s">
        <v>1244</v>
      </c>
      <c r="B234" s="3" t="s">
        <v>0</v>
      </c>
      <c r="C234" s="3" t="s">
        <v>568</v>
      </c>
      <c r="D234" s="3" t="s">
        <v>12</v>
      </c>
      <c r="E234" s="3" t="s">
        <v>1245</v>
      </c>
      <c r="F234" s="3" t="s">
        <v>13</v>
      </c>
      <c r="G234" s="3" t="s">
        <v>605</v>
      </c>
      <c r="H234" s="3" t="s">
        <v>672</v>
      </c>
      <c r="I234" s="3" t="s">
        <v>671</v>
      </c>
      <c r="J234" s="3" t="s">
        <v>672</v>
      </c>
      <c r="K234" s="3" t="s">
        <v>1517</v>
      </c>
      <c r="L234" s="3" t="s">
        <v>1518</v>
      </c>
      <c r="M234" s="3" t="s">
        <v>1519</v>
      </c>
      <c r="N234" s="3"/>
      <c r="O234" s="3"/>
      <c r="P234" s="3"/>
      <c r="Q234" s="3">
        <v>0</v>
      </c>
      <c r="R234" s="3">
        <v>0</v>
      </c>
      <c r="S234" s="3"/>
      <c r="T234" s="3" t="s">
        <v>51</v>
      </c>
      <c r="U234" s="3" t="s">
        <v>1250</v>
      </c>
      <c r="V234" s="3" t="s">
        <v>44</v>
      </c>
      <c r="W234" s="3"/>
      <c r="X234" s="3"/>
      <c r="Y234" s="3"/>
      <c r="Z234" s="3"/>
      <c r="AA234" s="3"/>
      <c r="AB234" s="3"/>
      <c r="AC234" s="3"/>
      <c r="AD234" s="3"/>
      <c r="AE234" s="3"/>
      <c r="AF234" s="3" t="s">
        <v>1252</v>
      </c>
      <c r="AG234" s="3"/>
      <c r="AH234" s="3" t="s">
        <v>1252</v>
      </c>
      <c r="AI234" s="3"/>
      <c r="AJ234" s="3"/>
      <c r="AK234" s="3"/>
    </row>
    <row r="235" spans="1:37" x14ac:dyDescent="0.25">
      <c r="A235" s="3" t="s">
        <v>1244</v>
      </c>
      <c r="B235" s="3" t="s">
        <v>0</v>
      </c>
      <c r="C235" s="3" t="s">
        <v>568</v>
      </c>
      <c r="D235" s="3" t="s">
        <v>12</v>
      </c>
      <c r="E235" s="3" t="s">
        <v>1245</v>
      </c>
      <c r="F235" s="3" t="s">
        <v>13</v>
      </c>
      <c r="G235" s="3" t="s">
        <v>605</v>
      </c>
      <c r="H235" s="3" t="s">
        <v>374</v>
      </c>
      <c r="I235" s="3" t="s">
        <v>606</v>
      </c>
      <c r="J235" s="3" t="s">
        <v>1455</v>
      </c>
      <c r="K235" s="3" t="s">
        <v>1456</v>
      </c>
      <c r="L235" s="3" t="s">
        <v>1541</v>
      </c>
      <c r="M235" s="3" t="s">
        <v>1542</v>
      </c>
      <c r="N235" s="3"/>
      <c r="O235" s="3"/>
      <c r="P235" s="3"/>
      <c r="Q235" s="3">
        <v>0</v>
      </c>
      <c r="R235" s="3">
        <v>0</v>
      </c>
      <c r="S235" s="3"/>
      <c r="T235" s="3" t="s">
        <v>51</v>
      </c>
      <c r="U235" s="3" t="s">
        <v>1250</v>
      </c>
      <c r="V235" s="3" t="s">
        <v>44</v>
      </c>
      <c r="W235" s="3"/>
      <c r="X235" s="3"/>
      <c r="Y235" s="3"/>
      <c r="Z235" s="3"/>
      <c r="AA235" s="3"/>
      <c r="AB235" s="3"/>
      <c r="AC235" s="3"/>
      <c r="AD235" s="3" t="s">
        <v>1251</v>
      </c>
      <c r="AE235" s="3"/>
      <c r="AF235" s="3" t="s">
        <v>1252</v>
      </c>
      <c r="AG235" s="3"/>
      <c r="AH235" s="3" t="s">
        <v>1252</v>
      </c>
      <c r="AI235" s="3"/>
      <c r="AJ235" s="3"/>
      <c r="AK235" s="3"/>
    </row>
    <row r="236" spans="1:37" x14ac:dyDescent="0.25">
      <c r="A236" s="3" t="s">
        <v>1244</v>
      </c>
      <c r="B236" s="3" t="s">
        <v>0</v>
      </c>
      <c r="C236" s="3" t="s">
        <v>568</v>
      </c>
      <c r="D236" s="3" t="s">
        <v>4</v>
      </c>
      <c r="E236" s="3" t="s">
        <v>1312</v>
      </c>
      <c r="F236" s="3" t="s">
        <v>6</v>
      </c>
      <c r="G236" s="3" t="s">
        <v>574</v>
      </c>
      <c r="H236" s="3"/>
      <c r="I236" s="3"/>
      <c r="J236" s="3"/>
      <c r="K236" s="3"/>
      <c r="L236" s="3" t="s">
        <v>1566</v>
      </c>
      <c r="M236" s="3" t="s">
        <v>1567</v>
      </c>
      <c r="N236" s="3"/>
      <c r="O236" s="3"/>
      <c r="P236" s="3"/>
      <c r="Q236" s="3">
        <v>0</v>
      </c>
      <c r="R236" s="3">
        <v>0</v>
      </c>
      <c r="S236" s="3"/>
      <c r="T236" s="3" t="s">
        <v>51</v>
      </c>
      <c r="U236" s="3" t="s">
        <v>1250</v>
      </c>
      <c r="V236" s="3" t="s">
        <v>44</v>
      </c>
      <c r="W236" s="3"/>
      <c r="X236" s="3"/>
      <c r="Y236" s="3"/>
      <c r="Z236" s="3"/>
      <c r="AA236" s="3"/>
      <c r="AB236" s="3"/>
      <c r="AC236" s="3"/>
      <c r="AD236" s="3" t="s">
        <v>1251</v>
      </c>
      <c r="AE236" s="3"/>
      <c r="AF236" s="3" t="s">
        <v>1252</v>
      </c>
      <c r="AG236" s="3"/>
      <c r="AH236" s="3" t="s">
        <v>1252</v>
      </c>
      <c r="AI236" s="3"/>
      <c r="AJ236" s="3"/>
      <c r="AK236" s="3"/>
    </row>
    <row r="237" spans="1:37" x14ac:dyDescent="0.25">
      <c r="A237" s="3" t="s">
        <v>1244</v>
      </c>
      <c r="B237" s="3" t="s">
        <v>0</v>
      </c>
      <c r="C237" s="3" t="s">
        <v>568</v>
      </c>
      <c r="D237" s="3" t="s">
        <v>12</v>
      </c>
      <c r="E237" s="3" t="s">
        <v>1245</v>
      </c>
      <c r="F237" s="3" t="s">
        <v>13</v>
      </c>
      <c r="G237" s="3" t="s">
        <v>605</v>
      </c>
      <c r="H237" s="3" t="s">
        <v>374</v>
      </c>
      <c r="I237" s="3" t="s">
        <v>606</v>
      </c>
      <c r="J237" s="3" t="s">
        <v>1568</v>
      </c>
      <c r="K237" s="3" t="s">
        <v>2270</v>
      </c>
      <c r="L237" s="3" t="s">
        <v>1569</v>
      </c>
      <c r="M237" s="3" t="s">
        <v>1570</v>
      </c>
      <c r="N237" s="3"/>
      <c r="O237" s="3"/>
      <c r="P237" s="3"/>
      <c r="Q237" s="3">
        <v>0</v>
      </c>
      <c r="R237" s="3">
        <v>0</v>
      </c>
      <c r="S237" s="3"/>
      <c r="T237" s="3" t="s">
        <v>51</v>
      </c>
      <c r="U237" s="3" t="s">
        <v>1250</v>
      </c>
      <c r="V237" s="3" t="s">
        <v>44</v>
      </c>
      <c r="W237" s="3"/>
      <c r="X237" s="3"/>
      <c r="Y237" s="3"/>
      <c r="Z237" s="3"/>
      <c r="AA237" s="3"/>
      <c r="AB237" s="3"/>
      <c r="AC237" s="3"/>
      <c r="AD237" s="3" t="s">
        <v>1251</v>
      </c>
      <c r="AE237" s="3"/>
      <c r="AF237" s="3" t="s">
        <v>1252</v>
      </c>
      <c r="AG237" s="3"/>
      <c r="AH237" s="3" t="s">
        <v>1252</v>
      </c>
      <c r="AI237" s="3"/>
      <c r="AJ237" s="3"/>
      <c r="AK237" s="3"/>
    </row>
    <row r="238" spans="1:37" x14ac:dyDescent="0.25">
      <c r="A238" s="3" t="s">
        <v>1244</v>
      </c>
      <c r="B238" s="3" t="s">
        <v>0</v>
      </c>
      <c r="C238" s="3" t="s">
        <v>568</v>
      </c>
      <c r="D238" s="3" t="s">
        <v>4</v>
      </c>
      <c r="E238" s="3" t="s">
        <v>1312</v>
      </c>
      <c r="F238" s="3" t="s">
        <v>5</v>
      </c>
      <c r="G238" s="3" t="s">
        <v>578</v>
      </c>
      <c r="H238" s="3" t="s">
        <v>350</v>
      </c>
      <c r="I238" s="3" t="s">
        <v>634</v>
      </c>
      <c r="J238" s="3" t="s">
        <v>350</v>
      </c>
      <c r="K238" s="3" t="s">
        <v>635</v>
      </c>
      <c r="L238" s="3" t="s">
        <v>1428</v>
      </c>
      <c r="M238" s="3" t="s">
        <v>1429</v>
      </c>
      <c r="N238" s="3" t="s">
        <v>1430</v>
      </c>
      <c r="O238" s="3" t="s">
        <v>1431</v>
      </c>
      <c r="P238" s="3"/>
      <c r="Q238" s="3">
        <v>0</v>
      </c>
      <c r="R238" s="3">
        <v>0</v>
      </c>
      <c r="S238" s="3"/>
      <c r="T238" s="3" t="s">
        <v>51</v>
      </c>
      <c r="U238" s="3" t="s">
        <v>1250</v>
      </c>
      <c r="V238" s="3" t="s">
        <v>44</v>
      </c>
      <c r="W238" s="3"/>
      <c r="X238" s="3"/>
      <c r="Y238" s="3"/>
      <c r="Z238" s="3"/>
      <c r="AA238" s="3"/>
      <c r="AB238" s="3"/>
      <c r="AC238" s="3"/>
      <c r="AD238" s="3" t="s">
        <v>1251</v>
      </c>
      <c r="AE238" s="3"/>
      <c r="AF238" s="3" t="s">
        <v>1252</v>
      </c>
      <c r="AG238" s="3"/>
      <c r="AH238" s="3" t="s">
        <v>1252</v>
      </c>
      <c r="AI238" s="3"/>
      <c r="AJ238" s="3"/>
      <c r="AK238" s="3"/>
    </row>
    <row r="239" spans="1:37" x14ac:dyDescent="0.25">
      <c r="A239" s="3" t="s">
        <v>1244</v>
      </c>
      <c r="B239" s="3" t="s">
        <v>0</v>
      </c>
      <c r="C239" s="3" t="s">
        <v>568</v>
      </c>
      <c r="D239" s="3" t="s">
        <v>7</v>
      </c>
      <c r="E239" s="3" t="s">
        <v>1259</v>
      </c>
      <c r="F239" s="3" t="s">
        <v>9</v>
      </c>
      <c r="G239" s="3" t="s">
        <v>570</v>
      </c>
      <c r="H239" s="3" t="s">
        <v>695</v>
      </c>
      <c r="I239" s="3" t="s">
        <v>694</v>
      </c>
      <c r="J239" s="3"/>
      <c r="K239" s="3"/>
      <c r="L239" s="3" t="s">
        <v>1878</v>
      </c>
      <c r="M239" s="3" t="s">
        <v>1879</v>
      </c>
      <c r="N239" s="3" t="s">
        <v>1880</v>
      </c>
      <c r="O239" s="3" t="s">
        <v>1881</v>
      </c>
      <c r="P239" s="3" t="s">
        <v>1819</v>
      </c>
      <c r="Q239" s="3">
        <v>0</v>
      </c>
      <c r="R239" s="3">
        <v>0</v>
      </c>
      <c r="S239" s="3"/>
      <c r="T239" s="3" t="s">
        <v>162</v>
      </c>
      <c r="U239" s="3" t="s">
        <v>1250</v>
      </c>
      <c r="V239" s="3" t="s">
        <v>44</v>
      </c>
      <c r="W239" s="3" t="s">
        <v>78</v>
      </c>
      <c r="X239" s="3" t="s">
        <v>805</v>
      </c>
      <c r="Y239" s="3"/>
      <c r="Z239" s="3"/>
      <c r="AA239" s="3" t="s">
        <v>1253</v>
      </c>
      <c r="AB239" s="3"/>
      <c r="AC239" s="3"/>
      <c r="AD239" s="3" t="s">
        <v>1617</v>
      </c>
      <c r="AE239" s="3"/>
      <c r="AF239" s="3" t="s">
        <v>1252</v>
      </c>
      <c r="AG239" s="3"/>
      <c r="AH239" s="3" t="s">
        <v>1252</v>
      </c>
      <c r="AI239" s="3"/>
      <c r="AJ239" s="3"/>
      <c r="AK239" s="3"/>
    </row>
    <row r="240" spans="1:37" x14ac:dyDescent="0.25">
      <c r="A240" s="3" t="s">
        <v>1244</v>
      </c>
      <c r="B240" s="3" t="s">
        <v>0</v>
      </c>
      <c r="C240" s="3" t="s">
        <v>568</v>
      </c>
      <c r="D240" s="3" t="s">
        <v>7</v>
      </c>
      <c r="E240" s="3" t="s">
        <v>1259</v>
      </c>
      <c r="F240" s="3" t="s">
        <v>9</v>
      </c>
      <c r="G240" s="3" t="s">
        <v>570</v>
      </c>
      <c r="H240" s="3" t="s">
        <v>695</v>
      </c>
      <c r="I240" s="3" t="s">
        <v>694</v>
      </c>
      <c r="J240" s="3"/>
      <c r="K240" s="3"/>
      <c r="L240" s="3" t="s">
        <v>1882</v>
      </c>
      <c r="M240" s="3" t="s">
        <v>1883</v>
      </c>
      <c r="N240" s="3"/>
      <c r="O240" s="3"/>
      <c r="P240" s="3"/>
      <c r="Q240" s="3">
        <v>0</v>
      </c>
      <c r="R240" s="3">
        <v>0</v>
      </c>
      <c r="S240" s="3"/>
      <c r="T240" s="3" t="s">
        <v>162</v>
      </c>
      <c r="U240" s="3" t="s">
        <v>1250</v>
      </c>
      <c r="V240" s="3" t="s">
        <v>44</v>
      </c>
      <c r="W240" s="3"/>
      <c r="X240" s="3"/>
      <c r="Y240" s="3"/>
      <c r="Z240" s="3"/>
      <c r="AA240" s="3" t="s">
        <v>1253</v>
      </c>
      <c r="AB240" s="3"/>
      <c r="AC240" s="3"/>
      <c r="AD240" s="3" t="s">
        <v>1617</v>
      </c>
      <c r="AE240" s="3"/>
      <c r="AF240" s="3" t="s">
        <v>1252</v>
      </c>
      <c r="AG240" s="3"/>
      <c r="AH240" s="3" t="s">
        <v>1252</v>
      </c>
      <c r="AI240" s="3"/>
      <c r="AJ240" s="3"/>
      <c r="AK240" s="3"/>
    </row>
    <row r="241" spans="1:37" x14ac:dyDescent="0.25">
      <c r="A241" s="3" t="s">
        <v>1244</v>
      </c>
      <c r="B241" s="3" t="s">
        <v>0</v>
      </c>
      <c r="C241" s="3" t="s">
        <v>568</v>
      </c>
      <c r="D241" s="3" t="s">
        <v>4</v>
      </c>
      <c r="E241" s="3" t="s">
        <v>1312</v>
      </c>
      <c r="F241" s="3" t="s">
        <v>5</v>
      </c>
      <c r="G241" s="3" t="s">
        <v>578</v>
      </c>
      <c r="H241" s="3" t="s">
        <v>1934</v>
      </c>
      <c r="I241" s="3" t="s">
        <v>1935</v>
      </c>
      <c r="J241" s="3" t="s">
        <v>1934</v>
      </c>
      <c r="K241" s="3" t="s">
        <v>1936</v>
      </c>
      <c r="L241" s="3" t="s">
        <v>1937</v>
      </c>
      <c r="M241" s="3" t="s">
        <v>1938</v>
      </c>
      <c r="N241" s="3"/>
      <c r="O241" s="3"/>
      <c r="P241" s="3"/>
      <c r="Q241" s="3">
        <v>0</v>
      </c>
      <c r="R241" s="3">
        <v>0</v>
      </c>
      <c r="S241" s="3"/>
      <c r="T241" s="3" t="s">
        <v>51</v>
      </c>
      <c r="U241" s="3" t="s">
        <v>1250</v>
      </c>
      <c r="V241" s="3" t="s">
        <v>44</v>
      </c>
      <c r="W241" s="3"/>
      <c r="X241" s="3"/>
      <c r="Y241" s="3"/>
      <c r="Z241" s="3"/>
      <c r="AA241" s="3"/>
      <c r="AB241" s="3"/>
      <c r="AC241" s="3"/>
      <c r="AD241" s="3" t="s">
        <v>1251</v>
      </c>
      <c r="AE241" s="3"/>
      <c r="AF241" s="3" t="s">
        <v>1252</v>
      </c>
      <c r="AG241" s="3"/>
      <c r="AH241" s="3" t="s">
        <v>1252</v>
      </c>
      <c r="AI241" s="3"/>
      <c r="AJ241" s="3"/>
      <c r="AK241" s="3"/>
    </row>
    <row r="242" spans="1:37" x14ac:dyDescent="0.25">
      <c r="A242" s="3" t="s">
        <v>1244</v>
      </c>
      <c r="B242" s="3" t="s">
        <v>0</v>
      </c>
      <c r="C242" s="3" t="s">
        <v>568</v>
      </c>
      <c r="D242" s="3" t="s">
        <v>12</v>
      </c>
      <c r="E242" s="3" t="s">
        <v>1245</v>
      </c>
      <c r="F242" s="3" t="s">
        <v>13</v>
      </c>
      <c r="G242" s="3" t="s">
        <v>605</v>
      </c>
      <c r="H242" s="3" t="s">
        <v>374</v>
      </c>
      <c r="I242" s="3" t="s">
        <v>606</v>
      </c>
      <c r="J242" s="3" t="s">
        <v>1941</v>
      </c>
      <c r="K242" s="3" t="s">
        <v>2355</v>
      </c>
      <c r="L242" s="3" t="s">
        <v>1945</v>
      </c>
      <c r="M242" s="3" t="s">
        <v>1946</v>
      </c>
      <c r="N242" s="3" t="s">
        <v>1947</v>
      </c>
      <c r="O242" s="3" t="s">
        <v>1948</v>
      </c>
      <c r="P242" s="3"/>
      <c r="Q242" s="3">
        <v>0</v>
      </c>
      <c r="R242" s="3">
        <v>0</v>
      </c>
      <c r="S242" s="3"/>
      <c r="T242" s="3" t="s">
        <v>51</v>
      </c>
      <c r="U242" s="3" t="s">
        <v>1250</v>
      </c>
      <c r="V242" s="3" t="s">
        <v>44</v>
      </c>
      <c r="W242" s="3"/>
      <c r="X242" s="3"/>
      <c r="Y242" s="3"/>
      <c r="Z242" s="3"/>
      <c r="AA242" s="3"/>
      <c r="AB242" s="3"/>
      <c r="AC242" s="3"/>
      <c r="AD242" s="3" t="s">
        <v>1251</v>
      </c>
      <c r="AE242" s="3"/>
      <c r="AF242" s="3" t="s">
        <v>1252</v>
      </c>
      <c r="AG242" s="3"/>
      <c r="AH242" s="3" t="s">
        <v>1252</v>
      </c>
      <c r="AI242" s="3"/>
      <c r="AJ242" s="3"/>
      <c r="AK242" s="3"/>
    </row>
    <row r="243" spans="1:37" x14ac:dyDescent="0.25">
      <c r="A243" s="3" t="s">
        <v>1244</v>
      </c>
      <c r="B243" s="3" t="s">
        <v>0</v>
      </c>
      <c r="C243" s="3" t="s">
        <v>568</v>
      </c>
      <c r="D243" s="3" t="s">
        <v>12</v>
      </c>
      <c r="E243" s="3" t="s">
        <v>1245</v>
      </c>
      <c r="F243" s="3" t="s">
        <v>13</v>
      </c>
      <c r="G243" s="3" t="s">
        <v>605</v>
      </c>
      <c r="H243" s="3" t="s">
        <v>374</v>
      </c>
      <c r="I243" s="3" t="s">
        <v>606</v>
      </c>
      <c r="J243" s="3" t="s">
        <v>1455</v>
      </c>
      <c r="K243" s="3" t="s">
        <v>1456</v>
      </c>
      <c r="L243" s="3" t="s">
        <v>1457</v>
      </c>
      <c r="M243" s="3" t="s">
        <v>1458</v>
      </c>
      <c r="N243" s="3"/>
      <c r="O243" s="3"/>
      <c r="P243" s="3"/>
      <c r="Q243" s="3">
        <v>0</v>
      </c>
      <c r="R243" s="3">
        <v>0</v>
      </c>
      <c r="S243" s="3"/>
      <c r="T243" s="3" t="s">
        <v>51</v>
      </c>
      <c r="U243" s="3" t="s">
        <v>1250</v>
      </c>
      <c r="V243" s="3" t="s">
        <v>44</v>
      </c>
      <c r="W243" s="3"/>
      <c r="X243" s="3"/>
      <c r="Y243" s="3"/>
      <c r="Z243" s="3"/>
      <c r="AA243" s="3"/>
      <c r="AB243" s="3"/>
      <c r="AC243" s="3"/>
      <c r="AD243" s="3" t="s">
        <v>1251</v>
      </c>
      <c r="AE243" s="3"/>
      <c r="AF243" s="3" t="s">
        <v>1252</v>
      </c>
      <c r="AG243" s="3"/>
      <c r="AH243" s="3" t="s">
        <v>1252</v>
      </c>
      <c r="AI243" s="3"/>
      <c r="AJ243" s="3"/>
      <c r="AK243" s="3"/>
    </row>
    <row r="244" spans="1:37" x14ac:dyDescent="0.25">
      <c r="A244" s="3" t="s">
        <v>1244</v>
      </c>
      <c r="B244" s="3" t="s">
        <v>0</v>
      </c>
      <c r="C244" s="3" t="s">
        <v>568</v>
      </c>
      <c r="D244" s="3" t="s">
        <v>12</v>
      </c>
      <c r="E244" s="3" t="s">
        <v>1245</v>
      </c>
      <c r="F244" s="3" t="s">
        <v>13</v>
      </c>
      <c r="G244" s="3" t="s">
        <v>605</v>
      </c>
      <c r="H244" s="3" t="s">
        <v>374</v>
      </c>
      <c r="I244" s="3" t="s">
        <v>606</v>
      </c>
      <c r="J244" s="3" t="s">
        <v>375</v>
      </c>
      <c r="K244" s="3" t="s">
        <v>411</v>
      </c>
      <c r="L244" s="3" t="s">
        <v>1578</v>
      </c>
      <c r="M244" s="3" t="s">
        <v>1579</v>
      </c>
      <c r="N244" s="3" t="s">
        <v>1580</v>
      </c>
      <c r="O244" s="3" t="s">
        <v>1581</v>
      </c>
      <c r="P244" s="3"/>
      <c r="Q244" s="3">
        <v>0</v>
      </c>
      <c r="R244" s="3">
        <v>0</v>
      </c>
      <c r="S244" s="3"/>
      <c r="T244" s="3" t="s">
        <v>51</v>
      </c>
      <c r="U244" s="3" t="s">
        <v>1250</v>
      </c>
      <c r="V244" s="3" t="s">
        <v>44</v>
      </c>
      <c r="W244" s="3"/>
      <c r="X244" s="3"/>
      <c r="Y244" s="3"/>
      <c r="Z244" s="3"/>
      <c r="AA244" s="3"/>
      <c r="AB244" s="3"/>
      <c r="AC244" s="3"/>
      <c r="AD244" s="3" t="s">
        <v>1251</v>
      </c>
      <c r="AE244" s="3"/>
      <c r="AF244" s="3" t="s">
        <v>1252</v>
      </c>
      <c r="AG244" s="3"/>
      <c r="AH244" s="3" t="s">
        <v>1252</v>
      </c>
      <c r="AI244" s="3"/>
      <c r="AJ244" s="3"/>
      <c r="AK244" s="3"/>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3"/>
  <sheetViews>
    <sheetView workbookViewId="0">
      <selection activeCell="O2" sqref="O2"/>
    </sheetView>
  </sheetViews>
  <sheetFormatPr defaultRowHeight="15" x14ac:dyDescent="0.25"/>
  <cols>
    <col min="1" max="1" width="27.28515625" customWidth="1"/>
    <col min="2" max="2" width="21" customWidth="1"/>
    <col min="3" max="3" width="7.140625" customWidth="1"/>
    <col min="4" max="4" width="8.28515625" customWidth="1"/>
    <col min="5" max="5" width="6.42578125" customWidth="1"/>
    <col min="6" max="6" width="9.28515625" customWidth="1"/>
    <col min="7" max="7" width="9" customWidth="1"/>
    <col min="8" max="8" width="8.85546875" customWidth="1"/>
    <col min="9" max="9" width="9.85546875" customWidth="1"/>
    <col min="10" max="10" width="7.140625" customWidth="1"/>
    <col min="11" max="11" width="8" customWidth="1"/>
    <col min="12" max="12" width="11" customWidth="1"/>
    <col min="13" max="13" width="11.7109375" customWidth="1"/>
    <col min="14" max="14" width="13.28515625" customWidth="1"/>
    <col min="15" max="15" width="8" customWidth="1"/>
    <col min="16" max="16" width="6" customWidth="1"/>
    <col min="17" max="17" width="9.42578125" customWidth="1"/>
    <col min="18" max="18" width="7" customWidth="1"/>
    <col min="19" max="19" width="16.42578125" customWidth="1"/>
    <col min="20" max="20" width="11.28515625" customWidth="1"/>
    <col min="21" max="21" width="15.28515625" customWidth="1"/>
    <col min="22" max="22" width="10.7109375" customWidth="1"/>
    <col min="23" max="23" width="15.28515625" customWidth="1"/>
    <col min="24" max="24" width="10.7109375" bestFit="1" customWidth="1"/>
    <col min="25" max="25" width="15.28515625" customWidth="1"/>
    <col min="26" max="26" width="10.7109375" customWidth="1"/>
    <col min="27" max="27" width="15.28515625" customWidth="1"/>
    <col min="28" max="28" width="10.7109375" bestFit="1" customWidth="1"/>
    <col min="29" max="29" width="15.28515625" bestFit="1" customWidth="1"/>
    <col min="30" max="30" width="10.7109375" customWidth="1"/>
    <col min="31" max="31" width="15.28515625" customWidth="1"/>
    <col min="32" max="32" width="11" customWidth="1"/>
    <col min="33" max="33" width="15.28515625" bestFit="1" customWidth="1"/>
    <col min="34" max="34" width="15.7109375" bestFit="1" customWidth="1"/>
    <col min="35" max="35" width="20.28515625" bestFit="1" customWidth="1"/>
  </cols>
  <sheetData>
    <row r="2" spans="1:20" ht="21" x14ac:dyDescent="0.35">
      <c r="A2" s="17" t="s">
        <v>2455</v>
      </c>
    </row>
    <row r="3" spans="1:20" x14ac:dyDescent="0.25">
      <c r="A3" s="3"/>
      <c r="B3" s="3"/>
      <c r="C3" s="3"/>
      <c r="D3" s="3"/>
      <c r="E3" s="3"/>
    </row>
    <row r="4" spans="1:20" ht="36.6" customHeight="1" x14ac:dyDescent="0.35">
      <c r="A4" s="102" t="s">
        <v>2397</v>
      </c>
      <c r="B4" s="104" t="s">
        <v>2453</v>
      </c>
    </row>
    <row r="5" spans="1:20" x14ac:dyDescent="0.25">
      <c r="B5" s="3" t="s">
        <v>0</v>
      </c>
      <c r="M5" s="3" t="s">
        <v>2451</v>
      </c>
      <c r="N5" s="3" t="s">
        <v>3</v>
      </c>
      <c r="S5" s="3" t="s">
        <v>2452</v>
      </c>
      <c r="T5" s="3" t="s">
        <v>29</v>
      </c>
    </row>
    <row r="6" spans="1:20" ht="18.75" x14ac:dyDescent="0.3">
      <c r="A6" s="103" t="s">
        <v>2449</v>
      </c>
      <c r="B6" s="3" t="s">
        <v>7</v>
      </c>
      <c r="C6" s="3" t="s">
        <v>6</v>
      </c>
      <c r="D6" s="3" t="s">
        <v>13</v>
      </c>
      <c r="E6" s="3" t="s">
        <v>9</v>
      </c>
      <c r="F6" s="3" t="s">
        <v>11</v>
      </c>
      <c r="G6" s="3" t="s">
        <v>12</v>
      </c>
      <c r="H6" s="3" t="s">
        <v>8</v>
      </c>
      <c r="I6" s="3" t="s">
        <v>4</v>
      </c>
      <c r="J6" s="3" t="s">
        <v>624</v>
      </c>
      <c r="K6" s="3" t="s">
        <v>10</v>
      </c>
      <c r="L6" s="3" t="s">
        <v>5</v>
      </c>
      <c r="N6" s="3" t="s">
        <v>15</v>
      </c>
      <c r="O6" s="3" t="s">
        <v>16</v>
      </c>
      <c r="P6" s="3" t="s">
        <v>17</v>
      </c>
      <c r="Q6" s="3" t="s">
        <v>14</v>
      </c>
      <c r="R6" s="3" t="s">
        <v>18</v>
      </c>
    </row>
    <row r="7" spans="1:20" x14ac:dyDescent="0.25">
      <c r="A7" s="5" t="s">
        <v>0</v>
      </c>
      <c r="B7" s="6">
        <v>1265</v>
      </c>
      <c r="C7" s="6">
        <v>481</v>
      </c>
      <c r="D7" s="6">
        <v>686</v>
      </c>
      <c r="E7" s="6">
        <v>2394</v>
      </c>
      <c r="F7" s="6">
        <v>74</v>
      </c>
      <c r="G7" s="6">
        <v>31</v>
      </c>
      <c r="H7" s="6">
        <v>4274</v>
      </c>
      <c r="I7" s="6">
        <v>1372</v>
      </c>
      <c r="J7" s="6">
        <v>59</v>
      </c>
      <c r="K7" s="6">
        <v>124</v>
      </c>
      <c r="L7" s="6">
        <v>4621</v>
      </c>
      <c r="M7" s="6">
        <v>15381</v>
      </c>
      <c r="N7" s="6"/>
      <c r="O7" s="6"/>
      <c r="P7" s="6"/>
      <c r="Q7" s="6">
        <v>156</v>
      </c>
      <c r="R7" s="6"/>
      <c r="S7" s="6">
        <v>156</v>
      </c>
      <c r="T7" s="6">
        <v>15537</v>
      </c>
    </row>
    <row r="8" spans="1:20" x14ac:dyDescent="0.25">
      <c r="A8" s="7" t="s">
        <v>7</v>
      </c>
      <c r="B8" s="6">
        <v>4</v>
      </c>
      <c r="C8" s="6"/>
      <c r="D8" s="6"/>
      <c r="E8" s="6"/>
      <c r="F8" s="6"/>
      <c r="G8" s="6"/>
      <c r="H8" s="6"/>
      <c r="I8" s="6">
        <v>1</v>
      </c>
      <c r="J8" s="6"/>
      <c r="K8" s="6"/>
      <c r="L8" s="6">
        <v>3</v>
      </c>
      <c r="M8" s="6">
        <v>8</v>
      </c>
      <c r="N8" s="6"/>
      <c r="O8" s="6"/>
      <c r="P8" s="6"/>
      <c r="Q8" s="6"/>
      <c r="R8" s="6"/>
      <c r="S8" s="6"/>
      <c r="T8" s="6">
        <v>8</v>
      </c>
    </row>
    <row r="9" spans="1:20" x14ac:dyDescent="0.25">
      <c r="A9" s="7" t="s">
        <v>6</v>
      </c>
      <c r="B9" s="6"/>
      <c r="C9" s="6">
        <v>479</v>
      </c>
      <c r="D9" s="6"/>
      <c r="E9" s="6"/>
      <c r="F9" s="6"/>
      <c r="G9" s="6"/>
      <c r="H9" s="6">
        <v>5</v>
      </c>
      <c r="I9" s="6">
        <v>37</v>
      </c>
      <c r="J9" s="6"/>
      <c r="K9" s="6"/>
      <c r="L9" s="6">
        <v>84</v>
      </c>
      <c r="M9" s="6">
        <v>605</v>
      </c>
      <c r="N9" s="6"/>
      <c r="O9" s="6"/>
      <c r="P9" s="6"/>
      <c r="Q9" s="6"/>
      <c r="R9" s="6"/>
      <c r="S9" s="6"/>
      <c r="T9" s="6">
        <v>605</v>
      </c>
    </row>
    <row r="10" spans="1:20" x14ac:dyDescent="0.25">
      <c r="A10" s="7" t="s">
        <v>13</v>
      </c>
      <c r="B10" s="6">
        <v>2</v>
      </c>
      <c r="C10" s="6"/>
      <c r="D10" s="6">
        <v>679</v>
      </c>
      <c r="E10" s="6"/>
      <c r="F10" s="6"/>
      <c r="G10" s="6"/>
      <c r="H10" s="6">
        <v>4</v>
      </c>
      <c r="I10" s="6">
        <v>60</v>
      </c>
      <c r="J10" s="6"/>
      <c r="K10" s="6"/>
      <c r="L10" s="6">
        <v>10</v>
      </c>
      <c r="M10" s="6">
        <v>755</v>
      </c>
      <c r="N10" s="6"/>
      <c r="O10" s="6"/>
      <c r="P10" s="6"/>
      <c r="Q10" s="6"/>
      <c r="R10" s="6"/>
      <c r="S10" s="6"/>
      <c r="T10" s="6">
        <v>755</v>
      </c>
    </row>
    <row r="11" spans="1:20" x14ac:dyDescent="0.25">
      <c r="A11" s="7" t="s">
        <v>617</v>
      </c>
      <c r="B11" s="6"/>
      <c r="C11" s="6">
        <v>1</v>
      </c>
      <c r="D11" s="6"/>
      <c r="E11" s="6"/>
      <c r="F11" s="6"/>
      <c r="G11" s="6"/>
      <c r="H11" s="6"/>
      <c r="I11" s="6">
        <v>7</v>
      </c>
      <c r="J11" s="6"/>
      <c r="K11" s="6"/>
      <c r="L11" s="6">
        <v>28</v>
      </c>
      <c r="M11" s="6">
        <v>36</v>
      </c>
      <c r="N11" s="6"/>
      <c r="O11" s="6"/>
      <c r="P11" s="6"/>
      <c r="Q11" s="6"/>
      <c r="R11" s="6"/>
      <c r="S11" s="6"/>
      <c r="T11" s="6">
        <v>36</v>
      </c>
    </row>
    <row r="12" spans="1:20" x14ac:dyDescent="0.25">
      <c r="A12" s="7" t="s">
        <v>703</v>
      </c>
      <c r="B12" s="6"/>
      <c r="C12" s="6"/>
      <c r="D12" s="6"/>
      <c r="E12" s="6"/>
      <c r="F12" s="6"/>
      <c r="G12" s="6"/>
      <c r="H12" s="6"/>
      <c r="I12" s="6">
        <v>50</v>
      </c>
      <c r="J12" s="6">
        <v>1</v>
      </c>
      <c r="K12" s="6"/>
      <c r="L12" s="6">
        <v>2</v>
      </c>
      <c r="M12" s="6">
        <v>53</v>
      </c>
      <c r="N12" s="6"/>
      <c r="O12" s="6"/>
      <c r="P12" s="6"/>
      <c r="Q12" s="6"/>
      <c r="R12" s="6"/>
      <c r="S12" s="6"/>
      <c r="T12" s="6">
        <v>53</v>
      </c>
    </row>
    <row r="13" spans="1:20" x14ac:dyDescent="0.25">
      <c r="A13" s="7" t="s">
        <v>1054</v>
      </c>
      <c r="B13" s="6"/>
      <c r="C13" s="6"/>
      <c r="D13" s="6"/>
      <c r="E13" s="6"/>
      <c r="F13" s="6"/>
      <c r="G13" s="6"/>
      <c r="H13" s="6"/>
      <c r="I13" s="6"/>
      <c r="J13" s="6">
        <v>52</v>
      </c>
      <c r="K13" s="6"/>
      <c r="L13" s="6">
        <v>1</v>
      </c>
      <c r="M13" s="6">
        <v>53</v>
      </c>
      <c r="N13" s="6"/>
      <c r="O13" s="6"/>
      <c r="P13" s="6"/>
      <c r="Q13" s="6"/>
      <c r="R13" s="6"/>
      <c r="S13" s="6"/>
      <c r="T13" s="6">
        <v>53</v>
      </c>
    </row>
    <row r="14" spans="1:20" x14ac:dyDescent="0.25">
      <c r="A14" s="7" t="s">
        <v>9</v>
      </c>
      <c r="B14" s="6">
        <v>1013</v>
      </c>
      <c r="C14" s="6"/>
      <c r="D14" s="6"/>
      <c r="E14" s="6">
        <v>2322</v>
      </c>
      <c r="F14" s="6"/>
      <c r="G14" s="6">
        <v>1</v>
      </c>
      <c r="H14" s="6">
        <v>157</v>
      </c>
      <c r="I14" s="6">
        <v>7</v>
      </c>
      <c r="J14" s="6"/>
      <c r="K14" s="6"/>
      <c r="L14" s="6">
        <v>37</v>
      </c>
      <c r="M14" s="6">
        <v>3537</v>
      </c>
      <c r="N14" s="6"/>
      <c r="O14" s="6"/>
      <c r="P14" s="6"/>
      <c r="Q14" s="6">
        <v>149</v>
      </c>
      <c r="R14" s="6"/>
      <c r="S14" s="6">
        <v>149</v>
      </c>
      <c r="T14" s="6">
        <v>3686</v>
      </c>
    </row>
    <row r="15" spans="1:20" x14ac:dyDescent="0.25">
      <c r="A15" s="7" t="s">
        <v>11</v>
      </c>
      <c r="B15" s="6"/>
      <c r="C15" s="6"/>
      <c r="D15" s="6">
        <v>1</v>
      </c>
      <c r="E15" s="6"/>
      <c r="F15" s="6">
        <v>74</v>
      </c>
      <c r="G15" s="6"/>
      <c r="H15" s="6">
        <v>2</v>
      </c>
      <c r="I15" s="6">
        <v>2</v>
      </c>
      <c r="J15" s="6"/>
      <c r="K15" s="6"/>
      <c r="L15" s="6"/>
      <c r="M15" s="6">
        <v>79</v>
      </c>
      <c r="N15" s="6"/>
      <c r="O15" s="6"/>
      <c r="P15" s="6"/>
      <c r="Q15" s="6"/>
      <c r="R15" s="6"/>
      <c r="S15" s="6"/>
      <c r="T15" s="6">
        <v>79</v>
      </c>
    </row>
    <row r="16" spans="1:20" x14ac:dyDescent="0.25">
      <c r="A16" s="7" t="s">
        <v>12</v>
      </c>
      <c r="B16" s="6"/>
      <c r="C16" s="6"/>
      <c r="D16" s="6"/>
      <c r="E16" s="6"/>
      <c r="F16" s="6"/>
      <c r="G16" s="6">
        <v>27</v>
      </c>
      <c r="H16" s="6"/>
      <c r="I16" s="6">
        <v>1</v>
      </c>
      <c r="J16" s="6"/>
      <c r="K16" s="6"/>
      <c r="L16" s="6">
        <v>3</v>
      </c>
      <c r="M16" s="6">
        <v>31</v>
      </c>
      <c r="N16" s="6"/>
      <c r="O16" s="6"/>
      <c r="P16" s="6"/>
      <c r="Q16" s="6"/>
      <c r="R16" s="6"/>
      <c r="S16" s="6"/>
      <c r="T16" s="6">
        <v>31</v>
      </c>
    </row>
    <row r="17" spans="1:20" x14ac:dyDescent="0.25">
      <c r="A17" s="7" t="s">
        <v>8</v>
      </c>
      <c r="B17" s="6">
        <v>216</v>
      </c>
      <c r="C17" s="6"/>
      <c r="D17" s="6"/>
      <c r="E17" s="6">
        <v>19</v>
      </c>
      <c r="F17" s="6"/>
      <c r="G17" s="6"/>
      <c r="H17" s="6">
        <v>2869</v>
      </c>
      <c r="I17" s="6">
        <v>26</v>
      </c>
      <c r="J17" s="6"/>
      <c r="K17" s="6">
        <v>5</v>
      </c>
      <c r="L17" s="6">
        <v>512</v>
      </c>
      <c r="M17" s="6">
        <v>3647</v>
      </c>
      <c r="N17" s="6"/>
      <c r="O17" s="6"/>
      <c r="P17" s="6"/>
      <c r="Q17" s="6">
        <v>2</v>
      </c>
      <c r="R17" s="6"/>
      <c r="S17" s="6">
        <v>2</v>
      </c>
      <c r="T17" s="6">
        <v>3649</v>
      </c>
    </row>
    <row r="18" spans="1:20" x14ac:dyDescent="0.25">
      <c r="A18" s="7" t="s">
        <v>4</v>
      </c>
      <c r="B18" s="6">
        <v>1</v>
      </c>
      <c r="C18" s="6"/>
      <c r="D18" s="6"/>
      <c r="E18" s="6"/>
      <c r="F18" s="6"/>
      <c r="G18" s="6"/>
      <c r="H18" s="6">
        <v>22</v>
      </c>
      <c r="I18" s="6">
        <v>481</v>
      </c>
      <c r="J18" s="6"/>
      <c r="K18" s="6"/>
      <c r="L18" s="6">
        <v>53</v>
      </c>
      <c r="M18" s="6">
        <v>557</v>
      </c>
      <c r="N18" s="6"/>
      <c r="O18" s="6"/>
      <c r="P18" s="6"/>
      <c r="Q18" s="6"/>
      <c r="R18" s="6"/>
      <c r="S18" s="6"/>
      <c r="T18" s="6">
        <v>557</v>
      </c>
    </row>
    <row r="19" spans="1:20" x14ac:dyDescent="0.25">
      <c r="A19" s="7" t="s">
        <v>2025</v>
      </c>
      <c r="B19" s="6"/>
      <c r="C19" s="6"/>
      <c r="D19" s="6"/>
      <c r="E19" s="6"/>
      <c r="F19" s="6"/>
      <c r="G19" s="6"/>
      <c r="H19" s="6"/>
      <c r="I19" s="6"/>
      <c r="J19" s="6"/>
      <c r="K19" s="6"/>
      <c r="L19" s="6">
        <v>1</v>
      </c>
      <c r="M19" s="6">
        <v>1</v>
      </c>
      <c r="N19" s="6"/>
      <c r="O19" s="6"/>
      <c r="P19" s="6"/>
      <c r="Q19" s="6"/>
      <c r="R19" s="6"/>
      <c r="S19" s="6"/>
      <c r="T19" s="6">
        <v>1</v>
      </c>
    </row>
    <row r="20" spans="1:20" x14ac:dyDescent="0.25">
      <c r="A20" s="7" t="s">
        <v>624</v>
      </c>
      <c r="B20" s="6"/>
      <c r="C20" s="6"/>
      <c r="D20" s="6"/>
      <c r="E20" s="6"/>
      <c r="F20" s="6"/>
      <c r="G20" s="6"/>
      <c r="H20" s="6"/>
      <c r="I20" s="6"/>
      <c r="J20" s="6">
        <v>6</v>
      </c>
      <c r="K20" s="6"/>
      <c r="L20" s="6">
        <v>3</v>
      </c>
      <c r="M20" s="6">
        <v>9</v>
      </c>
      <c r="N20" s="6"/>
      <c r="O20" s="6"/>
      <c r="P20" s="6"/>
      <c r="Q20" s="6"/>
      <c r="R20" s="6"/>
      <c r="S20" s="6"/>
      <c r="T20" s="6">
        <v>9</v>
      </c>
    </row>
    <row r="21" spans="1:20" x14ac:dyDescent="0.25">
      <c r="A21" s="7" t="s">
        <v>10</v>
      </c>
      <c r="B21" s="6">
        <v>5</v>
      </c>
      <c r="C21" s="6"/>
      <c r="D21" s="6">
        <v>3</v>
      </c>
      <c r="E21" s="6">
        <v>42</v>
      </c>
      <c r="F21" s="6"/>
      <c r="G21" s="6">
        <v>2</v>
      </c>
      <c r="H21" s="6"/>
      <c r="I21" s="6"/>
      <c r="J21" s="6"/>
      <c r="K21" s="6">
        <v>119</v>
      </c>
      <c r="L21" s="6">
        <v>1</v>
      </c>
      <c r="M21" s="6">
        <v>172</v>
      </c>
      <c r="N21" s="6"/>
      <c r="O21" s="6"/>
      <c r="P21" s="6"/>
      <c r="Q21" s="6"/>
      <c r="R21" s="6"/>
      <c r="S21" s="6"/>
      <c r="T21" s="6">
        <v>172</v>
      </c>
    </row>
    <row r="22" spans="1:20" x14ac:dyDescent="0.25">
      <c r="A22" s="7" t="s">
        <v>699</v>
      </c>
      <c r="B22" s="6"/>
      <c r="C22" s="6"/>
      <c r="D22" s="6"/>
      <c r="E22" s="6"/>
      <c r="F22" s="6"/>
      <c r="G22" s="6"/>
      <c r="H22" s="6">
        <v>1</v>
      </c>
      <c r="I22" s="6">
        <v>86</v>
      </c>
      <c r="J22" s="6"/>
      <c r="K22" s="6"/>
      <c r="L22" s="6">
        <v>5</v>
      </c>
      <c r="M22" s="6">
        <v>92</v>
      </c>
      <c r="N22" s="6"/>
      <c r="O22" s="6"/>
      <c r="P22" s="6"/>
      <c r="Q22" s="6"/>
      <c r="R22" s="6"/>
      <c r="S22" s="6"/>
      <c r="T22" s="6">
        <v>92</v>
      </c>
    </row>
    <row r="23" spans="1:20" x14ac:dyDescent="0.25">
      <c r="A23" s="7" t="s">
        <v>659</v>
      </c>
      <c r="B23" s="6"/>
      <c r="C23" s="6">
        <v>1</v>
      </c>
      <c r="D23" s="6"/>
      <c r="E23" s="6"/>
      <c r="F23" s="6"/>
      <c r="G23" s="6"/>
      <c r="H23" s="6"/>
      <c r="I23" s="6">
        <v>1</v>
      </c>
      <c r="J23" s="6"/>
      <c r="K23" s="6"/>
      <c r="L23" s="6">
        <v>49</v>
      </c>
      <c r="M23" s="6">
        <v>51</v>
      </c>
      <c r="N23" s="6"/>
      <c r="O23" s="6"/>
      <c r="P23" s="6"/>
      <c r="Q23" s="6"/>
      <c r="R23" s="6"/>
      <c r="S23" s="6"/>
      <c r="T23" s="6">
        <v>51</v>
      </c>
    </row>
    <row r="24" spans="1:20" x14ac:dyDescent="0.25">
      <c r="A24" s="7" t="s">
        <v>5</v>
      </c>
      <c r="B24" s="6">
        <v>24</v>
      </c>
      <c r="C24" s="6"/>
      <c r="D24" s="6">
        <v>3</v>
      </c>
      <c r="E24" s="6">
        <v>11</v>
      </c>
      <c r="F24" s="6"/>
      <c r="G24" s="6">
        <v>1</v>
      </c>
      <c r="H24" s="6">
        <v>1214</v>
      </c>
      <c r="I24" s="6">
        <v>613</v>
      </c>
      <c r="J24" s="6"/>
      <c r="K24" s="6"/>
      <c r="L24" s="6">
        <v>3829</v>
      </c>
      <c r="M24" s="6">
        <v>5695</v>
      </c>
      <c r="N24" s="6"/>
      <c r="O24" s="6"/>
      <c r="P24" s="6"/>
      <c r="Q24" s="6">
        <v>5</v>
      </c>
      <c r="R24" s="6"/>
      <c r="S24" s="6">
        <v>5</v>
      </c>
      <c r="T24" s="6">
        <v>5700</v>
      </c>
    </row>
    <row r="25" spans="1:20" x14ac:dyDescent="0.25">
      <c r="A25" s="5" t="s">
        <v>566</v>
      </c>
      <c r="B25" s="6"/>
      <c r="C25" s="6"/>
      <c r="D25" s="6"/>
      <c r="E25" s="6">
        <v>46</v>
      </c>
      <c r="F25" s="6"/>
      <c r="G25" s="6"/>
      <c r="H25" s="6">
        <v>216</v>
      </c>
      <c r="I25" s="6">
        <v>3</v>
      </c>
      <c r="J25" s="6"/>
      <c r="K25" s="6"/>
      <c r="L25" s="6">
        <v>16</v>
      </c>
      <c r="M25" s="6">
        <v>281</v>
      </c>
      <c r="N25" s="6">
        <v>477</v>
      </c>
      <c r="O25" s="6">
        <v>65</v>
      </c>
      <c r="P25" s="6">
        <v>78</v>
      </c>
      <c r="Q25" s="6">
        <v>187</v>
      </c>
      <c r="R25" s="6">
        <v>9</v>
      </c>
      <c r="S25" s="6">
        <v>816</v>
      </c>
      <c r="T25" s="6">
        <v>1097</v>
      </c>
    </row>
    <row r="26" spans="1:20" x14ac:dyDescent="0.25">
      <c r="A26" s="7" t="s">
        <v>735</v>
      </c>
      <c r="B26" s="6"/>
      <c r="C26" s="6"/>
      <c r="D26" s="6"/>
      <c r="E26" s="6"/>
      <c r="F26" s="6"/>
      <c r="G26" s="6"/>
      <c r="H26" s="6"/>
      <c r="I26" s="6"/>
      <c r="J26" s="6"/>
      <c r="K26" s="6"/>
      <c r="L26" s="6"/>
      <c r="M26" s="6"/>
      <c r="N26" s="6"/>
      <c r="O26" s="6"/>
      <c r="P26" s="6">
        <v>1</v>
      </c>
      <c r="Q26" s="6"/>
      <c r="R26" s="6"/>
      <c r="S26" s="6">
        <v>1</v>
      </c>
      <c r="T26" s="6">
        <v>1</v>
      </c>
    </row>
    <row r="27" spans="1:20" x14ac:dyDescent="0.25">
      <c r="A27" s="7" t="s">
        <v>2033</v>
      </c>
      <c r="B27" s="6"/>
      <c r="C27" s="6"/>
      <c r="D27" s="6"/>
      <c r="E27" s="6"/>
      <c r="F27" s="6"/>
      <c r="G27" s="6"/>
      <c r="H27" s="6"/>
      <c r="I27" s="6"/>
      <c r="J27" s="6"/>
      <c r="K27" s="6"/>
      <c r="L27" s="6"/>
      <c r="M27" s="6"/>
      <c r="N27" s="6">
        <v>5</v>
      </c>
      <c r="O27" s="6"/>
      <c r="P27" s="6"/>
      <c r="Q27" s="6"/>
      <c r="R27" s="6"/>
      <c r="S27" s="6">
        <v>5</v>
      </c>
      <c r="T27" s="6">
        <v>5</v>
      </c>
    </row>
    <row r="28" spans="1:20" x14ac:dyDescent="0.25">
      <c r="A28" s="7" t="s">
        <v>15</v>
      </c>
      <c r="B28" s="6"/>
      <c r="C28" s="6"/>
      <c r="D28" s="6"/>
      <c r="E28" s="6">
        <v>5</v>
      </c>
      <c r="F28" s="6"/>
      <c r="G28" s="6"/>
      <c r="H28" s="6">
        <v>196</v>
      </c>
      <c r="I28" s="6">
        <v>1</v>
      </c>
      <c r="J28" s="6"/>
      <c r="K28" s="6"/>
      <c r="L28" s="6">
        <v>1</v>
      </c>
      <c r="M28" s="6">
        <v>203</v>
      </c>
      <c r="N28" s="6">
        <v>384</v>
      </c>
      <c r="O28" s="6">
        <v>1</v>
      </c>
      <c r="P28" s="6"/>
      <c r="Q28" s="6">
        <v>8</v>
      </c>
      <c r="R28" s="6"/>
      <c r="S28" s="6">
        <v>393</v>
      </c>
      <c r="T28" s="6">
        <v>596</v>
      </c>
    </row>
    <row r="29" spans="1:20" x14ac:dyDescent="0.25">
      <c r="A29" s="7" t="s">
        <v>1764</v>
      </c>
      <c r="B29" s="6"/>
      <c r="C29" s="6"/>
      <c r="D29" s="6"/>
      <c r="E29" s="6"/>
      <c r="F29" s="6"/>
      <c r="G29" s="6"/>
      <c r="H29" s="6">
        <v>4</v>
      </c>
      <c r="I29" s="6"/>
      <c r="J29" s="6"/>
      <c r="K29" s="6"/>
      <c r="L29" s="6"/>
      <c r="M29" s="6">
        <v>4</v>
      </c>
      <c r="N29" s="6"/>
      <c r="O29" s="6"/>
      <c r="P29" s="6"/>
      <c r="Q29" s="6"/>
      <c r="R29" s="6"/>
      <c r="S29" s="6"/>
      <c r="T29" s="6">
        <v>4</v>
      </c>
    </row>
    <row r="30" spans="1:20" x14ac:dyDescent="0.25">
      <c r="A30" s="7" t="s">
        <v>706</v>
      </c>
      <c r="B30" s="6"/>
      <c r="C30" s="6"/>
      <c r="D30" s="6"/>
      <c r="E30" s="6"/>
      <c r="F30" s="6"/>
      <c r="G30" s="6"/>
      <c r="H30" s="6">
        <v>1</v>
      </c>
      <c r="I30" s="6"/>
      <c r="J30" s="6"/>
      <c r="K30" s="6"/>
      <c r="L30" s="6">
        <v>1</v>
      </c>
      <c r="M30" s="6">
        <v>2</v>
      </c>
      <c r="N30" s="6">
        <v>56</v>
      </c>
      <c r="O30" s="6"/>
      <c r="P30" s="6"/>
      <c r="Q30" s="6"/>
      <c r="R30" s="6"/>
      <c r="S30" s="6">
        <v>56</v>
      </c>
      <c r="T30" s="6">
        <v>58</v>
      </c>
    </row>
    <row r="31" spans="1:20" x14ac:dyDescent="0.25">
      <c r="A31" s="7" t="s">
        <v>1079</v>
      </c>
      <c r="B31" s="6"/>
      <c r="C31" s="6"/>
      <c r="D31" s="6"/>
      <c r="E31" s="6"/>
      <c r="F31" s="6"/>
      <c r="G31" s="6"/>
      <c r="H31" s="6">
        <v>5</v>
      </c>
      <c r="I31" s="6"/>
      <c r="J31" s="6"/>
      <c r="K31" s="6"/>
      <c r="L31" s="6"/>
      <c r="M31" s="6">
        <v>5</v>
      </c>
      <c r="N31" s="6"/>
      <c r="O31" s="6"/>
      <c r="P31" s="6"/>
      <c r="Q31" s="6"/>
      <c r="R31" s="6"/>
      <c r="S31" s="6"/>
      <c r="T31" s="6">
        <v>5</v>
      </c>
    </row>
    <row r="32" spans="1:20" x14ac:dyDescent="0.25">
      <c r="A32" s="7" t="s">
        <v>16</v>
      </c>
      <c r="B32" s="6"/>
      <c r="C32" s="6"/>
      <c r="D32" s="6"/>
      <c r="E32" s="6">
        <v>1</v>
      </c>
      <c r="F32" s="6"/>
      <c r="G32" s="6"/>
      <c r="H32" s="6">
        <v>4</v>
      </c>
      <c r="I32" s="6"/>
      <c r="J32" s="6"/>
      <c r="K32" s="6"/>
      <c r="L32" s="6"/>
      <c r="M32" s="6">
        <v>5</v>
      </c>
      <c r="N32" s="6">
        <v>4</v>
      </c>
      <c r="O32" s="6">
        <v>62</v>
      </c>
      <c r="P32" s="6"/>
      <c r="Q32" s="6"/>
      <c r="R32" s="6">
        <v>5</v>
      </c>
      <c r="S32" s="6">
        <v>71</v>
      </c>
      <c r="T32" s="6">
        <v>76</v>
      </c>
    </row>
    <row r="33" spans="1:20" x14ac:dyDescent="0.25">
      <c r="A33" s="7" t="s">
        <v>2026</v>
      </c>
      <c r="B33" s="6"/>
      <c r="C33" s="6"/>
      <c r="D33" s="6"/>
      <c r="E33" s="6"/>
      <c r="F33" s="6"/>
      <c r="G33" s="6"/>
      <c r="H33" s="6"/>
      <c r="I33" s="6"/>
      <c r="J33" s="6"/>
      <c r="K33" s="6"/>
      <c r="L33" s="6">
        <v>1</v>
      </c>
      <c r="M33" s="6">
        <v>1</v>
      </c>
      <c r="N33" s="6"/>
      <c r="O33" s="6"/>
      <c r="P33" s="6">
        <v>2</v>
      </c>
      <c r="Q33" s="6"/>
      <c r="R33" s="6"/>
      <c r="S33" s="6">
        <v>2</v>
      </c>
      <c r="T33" s="6">
        <v>3</v>
      </c>
    </row>
    <row r="34" spans="1:20" x14ac:dyDescent="0.25">
      <c r="A34" s="7" t="s">
        <v>2029</v>
      </c>
      <c r="B34" s="6"/>
      <c r="C34" s="6"/>
      <c r="D34" s="6"/>
      <c r="E34" s="6"/>
      <c r="F34" s="6"/>
      <c r="G34" s="6"/>
      <c r="H34" s="6">
        <v>4</v>
      </c>
      <c r="I34" s="6"/>
      <c r="J34" s="6"/>
      <c r="K34" s="6"/>
      <c r="L34" s="6"/>
      <c r="M34" s="6">
        <v>4</v>
      </c>
      <c r="N34" s="6"/>
      <c r="O34" s="6">
        <v>1</v>
      </c>
      <c r="P34" s="6">
        <v>2</v>
      </c>
      <c r="Q34" s="6"/>
      <c r="R34" s="6"/>
      <c r="S34" s="6">
        <v>3</v>
      </c>
      <c r="T34" s="6">
        <v>7</v>
      </c>
    </row>
    <row r="35" spans="1:20" x14ac:dyDescent="0.25">
      <c r="A35" s="7" t="s">
        <v>17</v>
      </c>
      <c r="B35" s="6"/>
      <c r="C35" s="6"/>
      <c r="D35" s="6"/>
      <c r="E35" s="6">
        <v>1</v>
      </c>
      <c r="F35" s="6"/>
      <c r="G35" s="6"/>
      <c r="H35" s="6"/>
      <c r="I35" s="6">
        <v>1</v>
      </c>
      <c r="J35" s="6"/>
      <c r="K35" s="6"/>
      <c r="L35" s="6"/>
      <c r="M35" s="6">
        <v>2</v>
      </c>
      <c r="N35" s="6"/>
      <c r="O35" s="6"/>
      <c r="P35" s="6">
        <v>48</v>
      </c>
      <c r="Q35" s="6"/>
      <c r="R35" s="6"/>
      <c r="S35" s="6">
        <v>48</v>
      </c>
      <c r="T35" s="6">
        <v>50</v>
      </c>
    </row>
    <row r="36" spans="1:20" x14ac:dyDescent="0.25">
      <c r="A36" s="7" t="s">
        <v>14</v>
      </c>
      <c r="B36" s="6"/>
      <c r="C36" s="6"/>
      <c r="D36" s="6"/>
      <c r="E36" s="6">
        <v>39</v>
      </c>
      <c r="F36" s="6"/>
      <c r="G36" s="6"/>
      <c r="H36" s="6"/>
      <c r="I36" s="6"/>
      <c r="J36" s="6"/>
      <c r="K36" s="6"/>
      <c r="L36" s="6"/>
      <c r="M36" s="6">
        <v>39</v>
      </c>
      <c r="N36" s="6"/>
      <c r="O36" s="6"/>
      <c r="P36" s="6">
        <v>6</v>
      </c>
      <c r="Q36" s="6">
        <v>179</v>
      </c>
      <c r="R36" s="6"/>
      <c r="S36" s="6">
        <v>185</v>
      </c>
      <c r="T36" s="6">
        <v>224</v>
      </c>
    </row>
    <row r="37" spans="1:20" x14ac:dyDescent="0.25">
      <c r="A37" s="7" t="s">
        <v>2030</v>
      </c>
      <c r="B37" s="6"/>
      <c r="C37" s="6"/>
      <c r="D37" s="6"/>
      <c r="E37" s="6"/>
      <c r="F37" s="6"/>
      <c r="G37" s="6"/>
      <c r="H37" s="6"/>
      <c r="I37" s="6"/>
      <c r="J37" s="6"/>
      <c r="K37" s="6"/>
      <c r="L37" s="6"/>
      <c r="M37" s="6"/>
      <c r="N37" s="6"/>
      <c r="O37" s="6">
        <v>1</v>
      </c>
      <c r="P37" s="6"/>
      <c r="Q37" s="6"/>
      <c r="R37" s="6"/>
      <c r="S37" s="6">
        <v>1</v>
      </c>
      <c r="T37" s="6">
        <v>1</v>
      </c>
    </row>
    <row r="38" spans="1:20" x14ac:dyDescent="0.25">
      <c r="A38" s="7" t="s">
        <v>18</v>
      </c>
      <c r="B38" s="6"/>
      <c r="C38" s="6"/>
      <c r="D38" s="6"/>
      <c r="E38" s="6"/>
      <c r="F38" s="6"/>
      <c r="G38" s="6"/>
      <c r="H38" s="6"/>
      <c r="I38" s="6"/>
      <c r="J38" s="6"/>
      <c r="K38" s="6"/>
      <c r="L38" s="6"/>
      <c r="M38" s="6"/>
      <c r="N38" s="6"/>
      <c r="O38" s="6"/>
      <c r="P38" s="6"/>
      <c r="Q38" s="6"/>
      <c r="R38" s="6">
        <v>3</v>
      </c>
      <c r="S38" s="6">
        <v>3</v>
      </c>
      <c r="T38" s="6">
        <v>3</v>
      </c>
    </row>
    <row r="39" spans="1:20" x14ac:dyDescent="0.25">
      <c r="A39" s="7" t="s">
        <v>2028</v>
      </c>
      <c r="B39" s="6"/>
      <c r="C39" s="6"/>
      <c r="D39" s="6"/>
      <c r="E39" s="6"/>
      <c r="F39" s="6"/>
      <c r="G39" s="6"/>
      <c r="H39" s="6"/>
      <c r="I39" s="6"/>
      <c r="J39" s="6"/>
      <c r="K39" s="6"/>
      <c r="L39" s="6"/>
      <c r="M39" s="6"/>
      <c r="N39" s="6"/>
      <c r="O39" s="6"/>
      <c r="P39" s="6">
        <v>8</v>
      </c>
      <c r="Q39" s="6"/>
      <c r="R39" s="6"/>
      <c r="S39" s="6">
        <v>8</v>
      </c>
      <c r="T39" s="6">
        <v>8</v>
      </c>
    </row>
    <row r="40" spans="1:20" x14ac:dyDescent="0.25">
      <c r="A40" s="7" t="s">
        <v>1074</v>
      </c>
      <c r="B40" s="6"/>
      <c r="C40" s="6"/>
      <c r="D40" s="6"/>
      <c r="E40" s="6"/>
      <c r="F40" s="6"/>
      <c r="G40" s="6"/>
      <c r="H40" s="6"/>
      <c r="I40" s="6"/>
      <c r="J40" s="6"/>
      <c r="K40" s="6"/>
      <c r="L40" s="6"/>
      <c r="M40" s="6"/>
      <c r="N40" s="6">
        <v>20</v>
      </c>
      <c r="O40" s="6"/>
      <c r="P40" s="6"/>
      <c r="Q40" s="6"/>
      <c r="R40" s="6"/>
      <c r="S40" s="6">
        <v>20</v>
      </c>
      <c r="T40" s="6">
        <v>20</v>
      </c>
    </row>
    <row r="41" spans="1:20" x14ac:dyDescent="0.25">
      <c r="A41" s="7" t="s">
        <v>2027</v>
      </c>
      <c r="B41" s="6"/>
      <c r="C41" s="6"/>
      <c r="D41" s="6"/>
      <c r="E41" s="6"/>
      <c r="F41" s="6"/>
      <c r="G41" s="6"/>
      <c r="H41" s="6"/>
      <c r="I41" s="6"/>
      <c r="J41" s="6"/>
      <c r="K41" s="6"/>
      <c r="L41" s="6"/>
      <c r="M41" s="6"/>
      <c r="N41" s="6">
        <v>8</v>
      </c>
      <c r="O41" s="6"/>
      <c r="P41" s="6"/>
      <c r="Q41" s="6"/>
      <c r="R41" s="6">
        <v>1</v>
      </c>
      <c r="S41" s="6">
        <v>9</v>
      </c>
      <c r="T41" s="6">
        <v>9</v>
      </c>
    </row>
    <row r="42" spans="1:20" x14ac:dyDescent="0.25">
      <c r="A42" s="7" t="s">
        <v>32</v>
      </c>
      <c r="B42" s="6"/>
      <c r="C42" s="6"/>
      <c r="D42" s="6"/>
      <c r="E42" s="6"/>
      <c r="F42" s="6"/>
      <c r="G42" s="6"/>
      <c r="H42" s="6">
        <v>2</v>
      </c>
      <c r="I42" s="6">
        <v>1</v>
      </c>
      <c r="J42" s="6"/>
      <c r="K42" s="6"/>
      <c r="L42" s="6">
        <v>13</v>
      </c>
      <c r="M42" s="6">
        <v>16</v>
      </c>
      <c r="N42" s="6"/>
      <c r="O42" s="6"/>
      <c r="P42" s="6">
        <v>11</v>
      </c>
      <c r="Q42" s="6"/>
      <c r="R42" s="6"/>
      <c r="S42" s="6">
        <v>11</v>
      </c>
      <c r="T42" s="6">
        <v>27</v>
      </c>
    </row>
    <row r="43" spans="1:20" x14ac:dyDescent="0.25">
      <c r="A43" s="5" t="s">
        <v>29</v>
      </c>
      <c r="B43" s="6">
        <v>1265</v>
      </c>
      <c r="C43" s="6">
        <v>481</v>
      </c>
      <c r="D43" s="6">
        <v>686</v>
      </c>
      <c r="E43" s="6">
        <v>2440</v>
      </c>
      <c r="F43" s="6">
        <v>74</v>
      </c>
      <c r="G43" s="6">
        <v>31</v>
      </c>
      <c r="H43" s="6">
        <v>4490</v>
      </c>
      <c r="I43" s="6">
        <v>1375</v>
      </c>
      <c r="J43" s="6">
        <v>59</v>
      </c>
      <c r="K43" s="6">
        <v>124</v>
      </c>
      <c r="L43" s="6">
        <v>4637</v>
      </c>
      <c r="M43" s="6">
        <v>15662</v>
      </c>
      <c r="N43" s="6">
        <v>477</v>
      </c>
      <c r="O43" s="6">
        <v>65</v>
      </c>
      <c r="P43" s="6">
        <v>78</v>
      </c>
      <c r="Q43" s="6">
        <v>343</v>
      </c>
      <c r="R43" s="6">
        <v>9</v>
      </c>
      <c r="S43" s="6">
        <v>972</v>
      </c>
      <c r="T43" s="6">
        <v>16634</v>
      </c>
    </row>
  </sheetData>
  <pageMargins left="0.7" right="0.7" top="0.75" bottom="0.75" header="0.3" footer="0.3"/>
  <pageSetup orientation="portrait" verticalDpi="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33"/>
  <sheetViews>
    <sheetView zoomScale="115" zoomScaleNormal="115" workbookViewId="0">
      <selection activeCell="J3" sqref="J3"/>
    </sheetView>
  </sheetViews>
  <sheetFormatPr defaultRowHeight="15" x14ac:dyDescent="0.25"/>
  <cols>
    <col min="1" max="1" width="21" customWidth="1"/>
    <col min="2" max="2" width="8.42578125" bestFit="1" customWidth="1"/>
    <col min="3" max="3" width="8.42578125" hidden="1" customWidth="1"/>
    <col min="4" max="4" width="8.42578125" customWidth="1"/>
    <col min="5" max="5" width="8.42578125" bestFit="1" customWidth="1"/>
    <col min="6" max="6" width="12.7109375" customWidth="1"/>
    <col min="7" max="7" width="19.140625" customWidth="1"/>
    <col min="8" max="8" width="11.140625" customWidth="1"/>
    <col min="9" max="9" width="15" customWidth="1"/>
    <col min="10" max="10" width="10.5703125" customWidth="1"/>
    <col min="11" max="11" width="16.85546875" customWidth="1"/>
    <col min="12" max="12" width="9.42578125" bestFit="1" customWidth="1"/>
    <col min="13" max="13" width="8" customWidth="1"/>
    <col min="14" max="14" width="11.7109375" bestFit="1" customWidth="1"/>
    <col min="15" max="15" width="5.7109375" customWidth="1"/>
    <col min="16" max="16" width="8.5703125" customWidth="1"/>
    <col min="17" max="17" width="11" bestFit="1" customWidth="1"/>
    <col min="18" max="18" width="7.28515625" customWidth="1"/>
    <col min="19" max="19" width="7" customWidth="1"/>
    <col min="21" max="21" width="7.140625" customWidth="1"/>
    <col min="22" max="22" width="13.85546875" bestFit="1" customWidth="1"/>
    <col min="23" max="23" width="6.5703125" customWidth="1"/>
    <col min="24" max="24" width="11.28515625" bestFit="1" customWidth="1"/>
  </cols>
  <sheetData>
    <row r="1" spans="1:13" ht="21" x14ac:dyDescent="0.35">
      <c r="A1" s="17" t="s">
        <v>2456</v>
      </c>
    </row>
    <row r="3" spans="1:13" x14ac:dyDescent="0.25">
      <c r="A3" s="4" t="s">
        <v>552</v>
      </c>
      <c r="B3" s="3" t="s">
        <v>569</v>
      </c>
      <c r="C3" s="3"/>
      <c r="D3" s="3"/>
      <c r="E3" s="3"/>
      <c r="F3" s="3"/>
      <c r="G3" s="3"/>
      <c r="H3" s="3"/>
      <c r="I3" s="3"/>
      <c r="J3" s="3"/>
    </row>
    <row r="4" spans="1:13" x14ac:dyDescent="0.25">
      <c r="A4" s="4" t="s">
        <v>1236</v>
      </c>
      <c r="B4" s="3" t="s">
        <v>1250</v>
      </c>
      <c r="C4" s="3"/>
      <c r="D4" s="3"/>
      <c r="E4" s="3"/>
      <c r="F4" s="3"/>
      <c r="G4" s="3"/>
      <c r="H4" s="3"/>
      <c r="I4" s="3"/>
      <c r="J4" s="3"/>
    </row>
    <row r="5" spans="1:13" x14ac:dyDescent="0.25">
      <c r="A5" s="4" t="s">
        <v>561</v>
      </c>
      <c r="B5" s="3" t="s">
        <v>44</v>
      </c>
      <c r="C5" s="3"/>
      <c r="D5" s="3"/>
      <c r="E5" s="3"/>
      <c r="F5" s="3"/>
      <c r="G5" s="3"/>
      <c r="H5" s="3"/>
      <c r="I5" s="3"/>
      <c r="J5" s="3"/>
    </row>
    <row r="6" spans="1:13" x14ac:dyDescent="0.25">
      <c r="A6" s="3"/>
      <c r="B6" s="3"/>
      <c r="C6" s="3"/>
      <c r="D6" s="3"/>
      <c r="E6" s="3"/>
      <c r="F6" s="3"/>
      <c r="G6" s="3"/>
      <c r="H6" s="3"/>
      <c r="I6" s="3"/>
      <c r="J6" s="3"/>
    </row>
    <row r="7" spans="1:13" ht="30" x14ac:dyDescent="0.25">
      <c r="A7" s="52" t="s">
        <v>28</v>
      </c>
      <c r="B7" s="53" t="s">
        <v>2373</v>
      </c>
      <c r="C7" s="3" t="s">
        <v>2450</v>
      </c>
      <c r="D7" s="53" t="s">
        <v>1952</v>
      </c>
      <c r="E7" s="53" t="s">
        <v>2454</v>
      </c>
      <c r="F7" s="53" t="s">
        <v>1953</v>
      </c>
      <c r="G7" s="53" t="s">
        <v>1954</v>
      </c>
      <c r="H7" s="53" t="s">
        <v>1955</v>
      </c>
      <c r="I7" s="53" t="s">
        <v>1956</v>
      </c>
      <c r="J7" s="53" t="s">
        <v>1957</v>
      </c>
      <c r="K7" s="53" t="s">
        <v>2372</v>
      </c>
      <c r="L7" s="53"/>
    </row>
    <row r="8" spans="1:13" x14ac:dyDescent="0.25">
      <c r="A8" s="5" t="s">
        <v>0</v>
      </c>
      <c r="B8" s="9">
        <v>79259</v>
      </c>
      <c r="C8" s="9">
        <v>78348</v>
      </c>
      <c r="D8" s="9">
        <v>16173</v>
      </c>
      <c r="E8" s="9">
        <v>15662</v>
      </c>
      <c r="F8" s="9">
        <v>15350</v>
      </c>
      <c r="G8" s="9">
        <v>10889</v>
      </c>
      <c r="H8" s="9">
        <v>1444</v>
      </c>
      <c r="I8" s="9">
        <v>13882</v>
      </c>
      <c r="J8" s="9">
        <v>336</v>
      </c>
      <c r="K8" s="9">
        <v>511</v>
      </c>
    </row>
    <row r="9" spans="1:13" x14ac:dyDescent="0.25">
      <c r="A9" s="7" t="s">
        <v>7</v>
      </c>
      <c r="B9" s="9">
        <v>7121</v>
      </c>
      <c r="C9" s="9">
        <v>6977</v>
      </c>
      <c r="D9" s="9">
        <v>1337</v>
      </c>
      <c r="E9" s="9">
        <v>1265</v>
      </c>
      <c r="F9" s="9">
        <v>1265</v>
      </c>
      <c r="G9" s="9">
        <v>4</v>
      </c>
      <c r="H9" s="9">
        <v>0</v>
      </c>
      <c r="I9" s="9">
        <v>1264</v>
      </c>
      <c r="J9" s="9">
        <v>1</v>
      </c>
      <c r="K9" s="9">
        <v>72</v>
      </c>
    </row>
    <row r="10" spans="1:13" x14ac:dyDescent="0.25">
      <c r="A10" s="7" t="s">
        <v>6</v>
      </c>
      <c r="B10" s="9">
        <v>2518</v>
      </c>
      <c r="C10" s="9">
        <v>2567</v>
      </c>
      <c r="D10" s="9">
        <v>496</v>
      </c>
      <c r="E10" s="9">
        <v>481</v>
      </c>
      <c r="F10" s="9">
        <v>481</v>
      </c>
      <c r="G10" s="9">
        <v>479</v>
      </c>
      <c r="H10" s="9">
        <v>181</v>
      </c>
      <c r="I10" s="9">
        <v>300</v>
      </c>
      <c r="J10" s="9">
        <v>0</v>
      </c>
      <c r="K10" s="9">
        <v>15</v>
      </c>
    </row>
    <row r="11" spans="1:13" x14ac:dyDescent="0.25">
      <c r="A11" s="7" t="s">
        <v>13</v>
      </c>
      <c r="B11" s="9">
        <v>3755</v>
      </c>
      <c r="C11" s="9">
        <v>3446</v>
      </c>
      <c r="D11" s="9">
        <v>702</v>
      </c>
      <c r="E11" s="9">
        <v>686</v>
      </c>
      <c r="F11" s="9">
        <v>686</v>
      </c>
      <c r="G11" s="9">
        <v>679</v>
      </c>
      <c r="H11" s="9">
        <v>232</v>
      </c>
      <c r="I11" s="9">
        <v>436</v>
      </c>
      <c r="J11" s="9">
        <v>18</v>
      </c>
      <c r="K11" s="9">
        <v>16</v>
      </c>
    </row>
    <row r="12" spans="1:13" x14ac:dyDescent="0.25">
      <c r="A12" s="7" t="s">
        <v>703</v>
      </c>
      <c r="B12" s="9">
        <v>17</v>
      </c>
      <c r="C12" s="9">
        <v>0</v>
      </c>
      <c r="D12" s="9">
        <v>11</v>
      </c>
      <c r="E12" s="9">
        <v>0</v>
      </c>
      <c r="F12" s="9">
        <v>0</v>
      </c>
      <c r="G12" s="9">
        <v>0</v>
      </c>
      <c r="H12" s="9">
        <v>0</v>
      </c>
      <c r="I12" s="9">
        <v>0</v>
      </c>
      <c r="J12" s="9">
        <v>0</v>
      </c>
      <c r="K12" s="9">
        <v>11</v>
      </c>
    </row>
    <row r="13" spans="1:13" x14ac:dyDescent="0.25">
      <c r="A13" s="7" t="s">
        <v>9</v>
      </c>
      <c r="B13" s="9">
        <v>11436</v>
      </c>
      <c r="C13" s="9">
        <v>11458</v>
      </c>
      <c r="D13" s="9">
        <v>2530</v>
      </c>
      <c r="E13" s="9">
        <v>2440</v>
      </c>
      <c r="F13" s="9">
        <v>2394</v>
      </c>
      <c r="G13" s="9">
        <v>2322</v>
      </c>
      <c r="H13" s="9">
        <v>22</v>
      </c>
      <c r="I13" s="9">
        <v>2412</v>
      </c>
      <c r="J13" s="9">
        <v>6</v>
      </c>
      <c r="K13" s="9">
        <v>90</v>
      </c>
    </row>
    <row r="14" spans="1:13" x14ac:dyDescent="0.25">
      <c r="A14" s="7" t="s">
        <v>11</v>
      </c>
      <c r="B14" s="9">
        <v>384</v>
      </c>
      <c r="C14" s="9">
        <v>325</v>
      </c>
      <c r="D14" s="9">
        <v>94</v>
      </c>
      <c r="E14" s="9">
        <v>74</v>
      </c>
      <c r="F14" s="9">
        <v>43</v>
      </c>
      <c r="G14" s="9">
        <v>74</v>
      </c>
      <c r="H14" s="9">
        <v>31</v>
      </c>
      <c r="I14" s="9">
        <v>43</v>
      </c>
      <c r="J14" s="9">
        <v>0</v>
      </c>
      <c r="K14" s="9">
        <v>20</v>
      </c>
    </row>
    <row r="15" spans="1:13" x14ac:dyDescent="0.25">
      <c r="A15" s="7" t="s">
        <v>12</v>
      </c>
      <c r="B15" s="9">
        <v>196</v>
      </c>
      <c r="C15" s="9">
        <v>162</v>
      </c>
      <c r="D15" s="9">
        <v>30</v>
      </c>
      <c r="E15" s="9">
        <v>31</v>
      </c>
      <c r="F15" s="9">
        <v>31</v>
      </c>
      <c r="G15" s="9">
        <v>27</v>
      </c>
      <c r="H15" s="9">
        <v>0</v>
      </c>
      <c r="I15" s="9">
        <v>20</v>
      </c>
      <c r="J15" s="9">
        <v>11</v>
      </c>
      <c r="K15" s="9">
        <v>-1</v>
      </c>
      <c r="M15" s="9"/>
    </row>
    <row r="16" spans="1:13" x14ac:dyDescent="0.25">
      <c r="A16" s="7" t="s">
        <v>8</v>
      </c>
      <c r="B16" s="9">
        <v>21641</v>
      </c>
      <c r="C16" s="9">
        <v>22932</v>
      </c>
      <c r="D16" s="9">
        <v>4453</v>
      </c>
      <c r="E16" s="9">
        <v>4490</v>
      </c>
      <c r="F16" s="9">
        <v>4274</v>
      </c>
      <c r="G16" s="9">
        <v>2869</v>
      </c>
      <c r="H16" s="9">
        <v>31</v>
      </c>
      <c r="I16" s="9">
        <v>4428</v>
      </c>
      <c r="J16" s="9">
        <v>31</v>
      </c>
      <c r="K16" s="9">
        <v>-37</v>
      </c>
    </row>
    <row r="17" spans="1:11" x14ac:dyDescent="0.25">
      <c r="A17" s="7" t="s">
        <v>4</v>
      </c>
      <c r="B17" s="9">
        <v>7128</v>
      </c>
      <c r="C17" s="9">
        <v>6988</v>
      </c>
      <c r="D17" s="9">
        <v>1426</v>
      </c>
      <c r="E17" s="9">
        <v>1375</v>
      </c>
      <c r="F17" s="9">
        <v>1372</v>
      </c>
      <c r="G17" s="9">
        <v>481</v>
      </c>
      <c r="H17" s="9">
        <v>0</v>
      </c>
      <c r="I17" s="9">
        <v>1365</v>
      </c>
      <c r="J17" s="9">
        <v>10</v>
      </c>
      <c r="K17" s="9">
        <v>51</v>
      </c>
    </row>
    <row r="18" spans="1:11" x14ac:dyDescent="0.25">
      <c r="A18" s="7" t="s">
        <v>624</v>
      </c>
      <c r="B18" s="9">
        <v>235</v>
      </c>
      <c r="C18" s="9">
        <v>235</v>
      </c>
      <c r="D18" s="9">
        <v>59</v>
      </c>
      <c r="E18" s="9">
        <v>59</v>
      </c>
      <c r="F18" s="9">
        <v>59</v>
      </c>
      <c r="G18" s="9">
        <v>6</v>
      </c>
      <c r="H18" s="9">
        <v>0</v>
      </c>
      <c r="I18" s="9">
        <v>59</v>
      </c>
      <c r="J18" s="9">
        <v>0</v>
      </c>
      <c r="K18" s="9">
        <v>0</v>
      </c>
    </row>
    <row r="19" spans="1:11" x14ac:dyDescent="0.25">
      <c r="A19" s="7" t="s">
        <v>10</v>
      </c>
      <c r="B19" s="9">
        <v>445</v>
      </c>
      <c r="C19" s="9">
        <v>468</v>
      </c>
      <c r="D19" s="9">
        <v>124</v>
      </c>
      <c r="E19" s="9">
        <v>124</v>
      </c>
      <c r="F19" s="9">
        <v>124</v>
      </c>
      <c r="G19" s="9">
        <v>119</v>
      </c>
      <c r="H19" s="9">
        <v>0</v>
      </c>
      <c r="I19" s="9">
        <v>124</v>
      </c>
      <c r="J19" s="9">
        <v>0</v>
      </c>
      <c r="K19" s="9">
        <v>0</v>
      </c>
    </row>
    <row r="20" spans="1:11" x14ac:dyDescent="0.25">
      <c r="A20" s="7" t="s">
        <v>699</v>
      </c>
      <c r="B20" s="9">
        <v>1232</v>
      </c>
      <c r="C20" s="9">
        <v>0</v>
      </c>
      <c r="D20" s="9">
        <v>166</v>
      </c>
      <c r="E20" s="9">
        <v>0</v>
      </c>
      <c r="F20" s="9">
        <v>0</v>
      </c>
      <c r="G20" s="9">
        <v>0</v>
      </c>
      <c r="H20" s="9">
        <v>0</v>
      </c>
      <c r="I20" s="9">
        <v>0</v>
      </c>
      <c r="J20" s="9">
        <v>0</v>
      </c>
      <c r="K20" s="9">
        <v>166</v>
      </c>
    </row>
    <row r="21" spans="1:11" x14ac:dyDescent="0.25">
      <c r="A21" s="7" t="s">
        <v>5</v>
      </c>
      <c r="B21" s="9">
        <v>23151</v>
      </c>
      <c r="C21" s="9">
        <v>22790</v>
      </c>
      <c r="D21" s="9">
        <v>4745</v>
      </c>
      <c r="E21" s="9">
        <v>4637</v>
      </c>
      <c r="F21" s="9">
        <v>4621</v>
      </c>
      <c r="G21" s="9">
        <v>3829</v>
      </c>
      <c r="H21" s="9">
        <v>947</v>
      </c>
      <c r="I21" s="9">
        <v>3431</v>
      </c>
      <c r="J21" s="9">
        <v>259</v>
      </c>
      <c r="K21" s="9">
        <v>108</v>
      </c>
    </row>
    <row r="22" spans="1:11" x14ac:dyDescent="0.25">
      <c r="A22" s="5" t="s">
        <v>3</v>
      </c>
      <c r="B22" s="9">
        <v>6284</v>
      </c>
      <c r="C22" s="9">
        <v>4734</v>
      </c>
      <c r="D22" s="9">
        <v>1268</v>
      </c>
      <c r="E22" s="9">
        <v>972</v>
      </c>
      <c r="F22" s="9">
        <v>816</v>
      </c>
      <c r="G22" s="9">
        <v>676</v>
      </c>
      <c r="H22" s="9">
        <v>0</v>
      </c>
      <c r="I22" s="9">
        <v>942</v>
      </c>
      <c r="J22" s="9">
        <v>30</v>
      </c>
      <c r="K22" s="9">
        <v>296</v>
      </c>
    </row>
    <row r="23" spans="1:11" x14ac:dyDescent="0.25">
      <c r="A23" s="7" t="s">
        <v>735</v>
      </c>
      <c r="B23" s="9">
        <v>172</v>
      </c>
      <c r="C23" s="9">
        <v>0</v>
      </c>
      <c r="D23" s="9">
        <v>38</v>
      </c>
      <c r="E23" s="9">
        <v>0</v>
      </c>
      <c r="F23" s="9">
        <v>0</v>
      </c>
      <c r="G23" s="9">
        <v>0</v>
      </c>
      <c r="H23" s="9">
        <v>0</v>
      </c>
      <c r="I23" s="9">
        <v>0</v>
      </c>
      <c r="J23" s="9">
        <v>0</v>
      </c>
      <c r="K23" s="9">
        <v>38</v>
      </c>
    </row>
    <row r="24" spans="1:11" x14ac:dyDescent="0.25">
      <c r="A24" s="7" t="s">
        <v>15</v>
      </c>
      <c r="B24" s="9">
        <v>3583</v>
      </c>
      <c r="C24" s="9">
        <v>2337</v>
      </c>
      <c r="D24" s="9">
        <v>706</v>
      </c>
      <c r="E24" s="9">
        <v>477</v>
      </c>
      <c r="F24" s="9">
        <v>477</v>
      </c>
      <c r="G24" s="9">
        <v>384</v>
      </c>
      <c r="H24" s="9">
        <v>0</v>
      </c>
      <c r="I24" s="9">
        <v>460</v>
      </c>
      <c r="J24" s="9">
        <v>17</v>
      </c>
      <c r="K24" s="9">
        <v>229</v>
      </c>
    </row>
    <row r="25" spans="1:11" x14ac:dyDescent="0.25">
      <c r="A25" s="7" t="s">
        <v>16</v>
      </c>
      <c r="B25" s="9">
        <v>342</v>
      </c>
      <c r="C25" s="9">
        <v>336</v>
      </c>
      <c r="D25" s="9">
        <v>68</v>
      </c>
      <c r="E25" s="9">
        <v>65</v>
      </c>
      <c r="F25" s="9">
        <v>65</v>
      </c>
      <c r="G25" s="9">
        <v>62</v>
      </c>
      <c r="H25" s="9">
        <v>0</v>
      </c>
      <c r="I25" s="9">
        <v>65</v>
      </c>
      <c r="J25" s="9">
        <v>0</v>
      </c>
      <c r="K25" s="9">
        <v>3</v>
      </c>
    </row>
    <row r="26" spans="1:11" x14ac:dyDescent="0.25">
      <c r="A26" s="7" t="s">
        <v>17</v>
      </c>
      <c r="B26" s="9">
        <v>405</v>
      </c>
      <c r="C26" s="9">
        <v>330</v>
      </c>
      <c r="D26" s="9">
        <v>92</v>
      </c>
      <c r="E26" s="9">
        <v>78</v>
      </c>
      <c r="F26" s="9">
        <v>78</v>
      </c>
      <c r="G26" s="9">
        <v>48</v>
      </c>
      <c r="H26" s="9">
        <v>0</v>
      </c>
      <c r="I26" s="9">
        <v>65</v>
      </c>
      <c r="J26" s="9">
        <v>13</v>
      </c>
      <c r="K26" s="9">
        <v>14</v>
      </c>
    </row>
    <row r="27" spans="1:11" x14ac:dyDescent="0.25">
      <c r="A27" s="7" t="s">
        <v>14</v>
      </c>
      <c r="B27" s="9">
        <v>1744</v>
      </c>
      <c r="C27" s="9">
        <v>1694</v>
      </c>
      <c r="D27" s="9">
        <v>355</v>
      </c>
      <c r="E27" s="9">
        <v>343</v>
      </c>
      <c r="F27" s="9">
        <v>187</v>
      </c>
      <c r="G27" s="9">
        <v>179</v>
      </c>
      <c r="H27" s="9">
        <v>0</v>
      </c>
      <c r="I27" s="9">
        <v>343</v>
      </c>
      <c r="J27" s="9">
        <v>0</v>
      </c>
      <c r="K27" s="9">
        <v>12</v>
      </c>
    </row>
    <row r="28" spans="1:11" x14ac:dyDescent="0.25">
      <c r="A28" s="7" t="s">
        <v>18</v>
      </c>
      <c r="B28" s="9">
        <v>38</v>
      </c>
      <c r="C28" s="9">
        <v>37</v>
      </c>
      <c r="D28" s="9">
        <v>9</v>
      </c>
      <c r="E28" s="9">
        <v>9</v>
      </c>
      <c r="F28" s="9">
        <v>9</v>
      </c>
      <c r="G28" s="9">
        <v>3</v>
      </c>
      <c r="H28" s="9">
        <v>0</v>
      </c>
      <c r="I28" s="9">
        <v>9</v>
      </c>
      <c r="J28" s="9">
        <v>0</v>
      </c>
      <c r="K28" s="9">
        <v>0</v>
      </c>
    </row>
    <row r="29" spans="1:11" x14ac:dyDescent="0.25">
      <c r="A29" s="5" t="s">
        <v>29</v>
      </c>
      <c r="B29" s="9">
        <v>85543</v>
      </c>
      <c r="C29" s="9">
        <v>83082</v>
      </c>
      <c r="D29" s="9">
        <v>17441</v>
      </c>
      <c r="E29" s="9">
        <v>16634</v>
      </c>
      <c r="F29" s="9">
        <v>16166</v>
      </c>
      <c r="G29" s="9">
        <v>11565</v>
      </c>
      <c r="H29" s="9">
        <v>1444</v>
      </c>
      <c r="I29" s="9">
        <v>14824</v>
      </c>
      <c r="J29" s="9">
        <v>366</v>
      </c>
      <c r="K29" s="9">
        <v>807</v>
      </c>
    </row>
    <row r="30" spans="1:11" x14ac:dyDescent="0.25">
      <c r="A30" s="29" t="s">
        <v>1113</v>
      </c>
      <c r="B30" s="29"/>
      <c r="C30" s="29"/>
      <c r="D30" s="29"/>
      <c r="E30" s="29">
        <f>GETPIVOTDATA("#HHs profiled",$A$7)/GETPIVOTDATA("#HH",$A$7)</f>
        <v>0.95372971733272172</v>
      </c>
      <c r="F30" s="29">
        <f>GETPIVOTDATA("#Same_State",$A$7)/GETPIVOTDATA("#HHs profiled",$A$7)</f>
        <v>0.97186485511602738</v>
      </c>
      <c r="G30" s="29">
        <f>GETPIVOTDATA("#Same_township",$A$7)/GETPIVOTDATA("#HHs profiled",$A$7)</f>
        <v>0.69526271492124569</v>
      </c>
      <c r="H30" s="29">
        <f>GETPIVOTDATA("#Same_VTT",$A$7)/GETPIVOTDATA("#HHs profiled",$A$7)</f>
        <v>8.6810147889864131E-2</v>
      </c>
      <c r="I30" s="29">
        <f>GETPIVOTDATA("#Other_VTT",$A$7)/GETPIVOTDATA("#HHs profiled",$A$7)</f>
        <v>0.89118672598292659</v>
      </c>
      <c r="J30" s="29">
        <f>GETPIVOTDATA("#Blank_Vtt",$A$7)/GETPIVOTDATA("#HHs profiled",$A$7)</f>
        <v>2.2003126127209331E-2</v>
      </c>
      <c r="K30" s="29">
        <f>GETPIVOTDATA(" #HH_NotCovered",$A$7)/GETPIVOTDATA("#HH",$A$7)</f>
        <v>4.6270282667278249E-2</v>
      </c>
    </row>
    <row r="32" spans="1:11" x14ac:dyDescent="0.25">
      <c r="A32" t="s">
        <v>1965</v>
      </c>
    </row>
    <row r="33" spans="1:1" x14ac:dyDescent="0.25">
      <c r="A33" s="54" t="s">
        <v>2374</v>
      </c>
    </row>
  </sheetData>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160"/>
  <sheetViews>
    <sheetView zoomScale="85" zoomScaleNormal="85" workbookViewId="0">
      <selection activeCell="I23" sqref="I23"/>
    </sheetView>
  </sheetViews>
  <sheetFormatPr defaultColWidth="10.42578125" defaultRowHeight="15" x14ac:dyDescent="0.25"/>
  <cols>
    <col min="1" max="1" width="14.140625" customWidth="1"/>
    <col min="2" max="2" width="13.5703125" customWidth="1"/>
    <col min="3" max="3" width="9.7109375" customWidth="1"/>
    <col min="4" max="4" width="9.28515625" customWidth="1"/>
    <col min="5" max="5" width="10.7109375" customWidth="1"/>
    <col min="6" max="6" width="11.140625" customWidth="1"/>
    <col min="7" max="7" width="12" customWidth="1"/>
    <col min="8" max="8" width="13.28515625" style="3" customWidth="1"/>
    <col min="9" max="9" width="18.7109375" customWidth="1"/>
    <col min="10" max="10" width="20.28515625" customWidth="1"/>
    <col min="11" max="11" width="8.140625" customWidth="1"/>
    <col min="12" max="12" width="12" customWidth="1"/>
    <col min="13" max="20" width="15.7109375" customWidth="1"/>
    <col min="21" max="21" width="18.7109375" customWidth="1"/>
    <col min="22" max="22" width="17.85546875" customWidth="1"/>
    <col min="23" max="142" width="15.7109375" customWidth="1"/>
    <col min="143" max="143" width="10.7109375" customWidth="1"/>
    <col min="144" max="180" width="16.140625" bestFit="1" customWidth="1"/>
    <col min="181" max="181" width="11.28515625" bestFit="1" customWidth="1"/>
  </cols>
  <sheetData>
    <row r="1" spans="1:15" ht="18.75" x14ac:dyDescent="0.3">
      <c r="A1" s="10" t="s">
        <v>1080</v>
      </c>
      <c r="J1" s="10" t="s">
        <v>1086</v>
      </c>
    </row>
    <row r="3" spans="1:15" ht="26.45" customHeight="1" thickBot="1" x14ac:dyDescent="0.3">
      <c r="A3" s="4" t="s">
        <v>1082</v>
      </c>
      <c r="B3" s="4" t="s">
        <v>31</v>
      </c>
      <c r="J3" s="48" t="s">
        <v>1082</v>
      </c>
      <c r="K3" s="12" t="s">
        <v>1083</v>
      </c>
      <c r="L3" s="19" t="s">
        <v>1111</v>
      </c>
    </row>
    <row r="4" spans="1:15" x14ac:dyDescent="0.25">
      <c r="A4" s="4" t="s">
        <v>1081</v>
      </c>
      <c r="B4" s="3" t="s">
        <v>331</v>
      </c>
      <c r="C4" s="3" t="s">
        <v>357</v>
      </c>
      <c r="D4" s="3" t="s">
        <v>397</v>
      </c>
      <c r="E4" s="3" t="s">
        <v>425</v>
      </c>
      <c r="F4" s="3" t="s">
        <v>335</v>
      </c>
      <c r="G4" s="3" t="s">
        <v>29</v>
      </c>
      <c r="J4" s="5" t="s">
        <v>331</v>
      </c>
      <c r="K4" s="6">
        <v>64</v>
      </c>
      <c r="L4" s="27">
        <f>GETPIVOTDATA("CP_PCode",$J$3,"A1_01","KBC")/GETPIVOTDATA("CP_PCode",$J$3)</f>
        <v>0.5</v>
      </c>
    </row>
    <row r="5" spans="1:15" x14ac:dyDescent="0.25">
      <c r="A5" s="5" t="s">
        <v>0</v>
      </c>
      <c r="B5" s="6"/>
      <c r="C5" s="6"/>
      <c r="D5" s="6"/>
      <c r="E5" s="6"/>
      <c r="F5" s="6"/>
      <c r="G5" s="6"/>
      <c r="H5" s="6"/>
      <c r="J5" s="5" t="s">
        <v>357</v>
      </c>
      <c r="K5" s="6">
        <v>12</v>
      </c>
      <c r="L5" s="27">
        <f>GETPIVOTDATA("CP_PCode",$J$3,"A1_01","KMSS-BMO")/GETPIVOTDATA("CP_PCode",$J$3)</f>
        <v>9.375E-2</v>
      </c>
    </row>
    <row r="6" spans="1:15" x14ac:dyDescent="0.25">
      <c r="A6" s="7" t="s">
        <v>7</v>
      </c>
      <c r="B6" s="6">
        <v>4</v>
      </c>
      <c r="C6" s="6">
        <v>2</v>
      </c>
      <c r="D6" s="6"/>
      <c r="E6" s="6"/>
      <c r="F6" s="6">
        <v>4</v>
      </c>
      <c r="G6" s="6">
        <v>10</v>
      </c>
      <c r="H6" s="6"/>
      <c r="J6" s="5" t="s">
        <v>397</v>
      </c>
      <c r="K6" s="6">
        <v>5</v>
      </c>
      <c r="L6" s="27">
        <f>GETPIVOTDATA("CP_PCode",$J$3,"A1_01","KMSS-LSO")/GETPIVOTDATA("CP_PCode",$J$3)</f>
        <v>3.90625E-2</v>
      </c>
    </row>
    <row r="7" spans="1:15" x14ac:dyDescent="0.25">
      <c r="A7" s="7" t="s">
        <v>6</v>
      </c>
      <c r="B7" s="6">
        <v>1</v>
      </c>
      <c r="C7" s="6"/>
      <c r="D7" s="6"/>
      <c r="E7" s="6">
        <v>2</v>
      </c>
      <c r="F7" s="6">
        <v>2</v>
      </c>
      <c r="G7" s="6">
        <v>5</v>
      </c>
      <c r="H7" s="6"/>
      <c r="J7" s="5" t="s">
        <v>425</v>
      </c>
      <c r="K7" s="6">
        <v>16</v>
      </c>
      <c r="L7" s="27">
        <f>GETPIVOTDATA("CP_PCode",$J$3,"A1_01","KMSS-MYT")/GETPIVOTDATA("CP_PCode",$J$3)</f>
        <v>0.125</v>
      </c>
    </row>
    <row r="8" spans="1:15" x14ac:dyDescent="0.25">
      <c r="A8" s="7" t="s">
        <v>13</v>
      </c>
      <c r="B8" s="6">
        <v>8</v>
      </c>
      <c r="C8" s="6"/>
      <c r="D8" s="6"/>
      <c r="E8" s="6">
        <v>2</v>
      </c>
      <c r="F8" s="6">
        <v>10</v>
      </c>
      <c r="G8" s="6">
        <v>20</v>
      </c>
      <c r="H8" s="6"/>
      <c r="J8" s="5" t="s">
        <v>335</v>
      </c>
      <c r="K8" s="6">
        <v>31</v>
      </c>
      <c r="L8" s="27">
        <f>GETPIVOTDATA("CP_PCode",$J$3,"A1_01","SHALOM")/GETPIVOTDATA("CP_PCode",$J$3)</f>
        <v>0.2421875</v>
      </c>
    </row>
    <row r="9" spans="1:15" x14ac:dyDescent="0.25">
      <c r="A9" s="7" t="s">
        <v>9</v>
      </c>
      <c r="B9" s="6">
        <v>4</v>
      </c>
      <c r="C9" s="6">
        <v>5</v>
      </c>
      <c r="D9" s="6"/>
      <c r="E9" s="6"/>
      <c r="F9" s="6"/>
      <c r="G9" s="6">
        <v>9</v>
      </c>
      <c r="H9" s="6"/>
      <c r="J9" s="5" t="s">
        <v>29</v>
      </c>
      <c r="K9" s="6">
        <v>128</v>
      </c>
      <c r="L9" s="86">
        <f>SUM(L4:L8)</f>
        <v>1</v>
      </c>
    </row>
    <row r="10" spans="1:15" x14ac:dyDescent="0.25">
      <c r="A10" s="7" t="s">
        <v>11</v>
      </c>
      <c r="B10" s="6">
        <v>4</v>
      </c>
      <c r="C10" s="6"/>
      <c r="D10" s="6"/>
      <c r="E10" s="6"/>
      <c r="F10" s="6"/>
      <c r="G10" s="6">
        <v>4</v>
      </c>
      <c r="H10" s="6"/>
      <c r="L10" s="3"/>
    </row>
    <row r="11" spans="1:15" x14ac:dyDescent="0.25">
      <c r="A11" s="7" t="s">
        <v>12</v>
      </c>
      <c r="B11" s="6">
        <v>1</v>
      </c>
      <c r="C11" s="6"/>
      <c r="D11" s="6"/>
      <c r="E11" s="6">
        <v>1</v>
      </c>
      <c r="F11" s="6"/>
      <c r="G11" s="6">
        <v>2</v>
      </c>
      <c r="H11" s="6"/>
      <c r="O11" s="38"/>
    </row>
    <row r="12" spans="1:15" x14ac:dyDescent="0.25">
      <c r="A12" s="7" t="s">
        <v>8</v>
      </c>
      <c r="B12" s="6">
        <v>5</v>
      </c>
      <c r="C12" s="6">
        <v>4</v>
      </c>
      <c r="D12" s="6"/>
      <c r="E12" s="6">
        <v>3</v>
      </c>
      <c r="F12" s="6">
        <v>1</v>
      </c>
      <c r="G12" s="6">
        <v>13</v>
      </c>
      <c r="H12" s="6"/>
    </row>
    <row r="13" spans="1:15" ht="18.75" x14ac:dyDescent="0.3">
      <c r="A13" s="7" t="s">
        <v>4</v>
      </c>
      <c r="B13" s="6">
        <v>15</v>
      </c>
      <c r="C13" s="6"/>
      <c r="D13" s="6"/>
      <c r="E13" s="6">
        <v>3</v>
      </c>
      <c r="F13" s="6">
        <v>6</v>
      </c>
      <c r="G13" s="6">
        <v>24</v>
      </c>
      <c r="H13" s="6"/>
      <c r="J13" s="10" t="s">
        <v>1963</v>
      </c>
      <c r="L13" s="3"/>
      <c r="M13" s="3"/>
      <c r="N13" s="3"/>
    </row>
    <row r="14" spans="1:15" x14ac:dyDescent="0.25">
      <c r="A14" s="7" t="s">
        <v>10</v>
      </c>
      <c r="B14" s="6">
        <v>1</v>
      </c>
      <c r="C14" s="6">
        <v>1</v>
      </c>
      <c r="D14" s="6"/>
      <c r="E14" s="6"/>
      <c r="F14" s="6"/>
      <c r="G14" s="6">
        <v>2</v>
      </c>
      <c r="H14" s="6"/>
      <c r="J14" s="4" t="s">
        <v>552</v>
      </c>
      <c r="K14" s="3" t="s">
        <v>569</v>
      </c>
      <c r="L14" s="3"/>
    </row>
    <row r="15" spans="1:15" x14ac:dyDescent="0.25">
      <c r="A15" s="7" t="s">
        <v>5</v>
      </c>
      <c r="B15" s="6">
        <v>8</v>
      </c>
      <c r="C15" s="6"/>
      <c r="D15" s="6"/>
      <c r="E15" s="6">
        <v>5</v>
      </c>
      <c r="F15" s="6">
        <v>8</v>
      </c>
      <c r="G15" s="6">
        <v>21</v>
      </c>
      <c r="H15" s="6"/>
      <c r="J15" s="4" t="s">
        <v>1236</v>
      </c>
      <c r="K15" s="3" t="s">
        <v>1250</v>
      </c>
      <c r="L15" s="3"/>
    </row>
    <row r="16" spans="1:15" x14ac:dyDescent="0.25">
      <c r="A16" s="7" t="s">
        <v>624</v>
      </c>
      <c r="B16" s="6">
        <v>1</v>
      </c>
      <c r="C16" s="6"/>
      <c r="D16" s="6"/>
      <c r="E16" s="6"/>
      <c r="F16" s="6"/>
      <c r="G16" s="6">
        <v>1</v>
      </c>
      <c r="H16" s="6"/>
      <c r="L16" s="3"/>
    </row>
    <row r="17" spans="1:22" x14ac:dyDescent="0.25">
      <c r="A17" s="5" t="s">
        <v>3</v>
      </c>
      <c r="B17" s="6"/>
      <c r="C17" s="6"/>
      <c r="D17" s="6"/>
      <c r="E17" s="6"/>
      <c r="F17" s="6"/>
      <c r="G17" s="6"/>
      <c r="H17" s="6"/>
      <c r="J17" s="4" t="s">
        <v>1964</v>
      </c>
      <c r="K17" s="37" t="s">
        <v>1959</v>
      </c>
      <c r="L17" s="33"/>
      <c r="M17" s="44" t="s">
        <v>1201</v>
      </c>
      <c r="N17" s="44" t="s">
        <v>1206</v>
      </c>
    </row>
    <row r="18" spans="1:22" x14ac:dyDescent="0.25">
      <c r="A18" s="7" t="s">
        <v>15</v>
      </c>
      <c r="B18" s="6">
        <v>5</v>
      </c>
      <c r="C18" s="6"/>
      <c r="D18" s="6">
        <v>2</v>
      </c>
      <c r="E18" s="6"/>
      <c r="F18" s="6"/>
      <c r="G18" s="6">
        <v>7</v>
      </c>
      <c r="H18" s="6"/>
      <c r="J18" s="5" t="s">
        <v>647</v>
      </c>
      <c r="K18" s="6">
        <v>2</v>
      </c>
      <c r="L18" s="3"/>
      <c r="M18" t="s">
        <v>1960</v>
      </c>
      <c r="N18" s="45">
        <v>128</v>
      </c>
    </row>
    <row r="19" spans="1:22" ht="15.75" thickBot="1" x14ac:dyDescent="0.3">
      <c r="A19" s="7" t="s">
        <v>16</v>
      </c>
      <c r="B19" s="6">
        <v>1</v>
      </c>
      <c r="C19" s="6"/>
      <c r="D19" s="6">
        <v>1</v>
      </c>
      <c r="E19" s="6"/>
      <c r="F19" s="6"/>
      <c r="G19" s="6">
        <v>2</v>
      </c>
      <c r="H19" s="6"/>
      <c r="J19" s="41" t="s">
        <v>44</v>
      </c>
      <c r="K19" s="42">
        <v>138</v>
      </c>
      <c r="L19" s="3"/>
      <c r="M19" t="s">
        <v>1961</v>
      </c>
      <c r="N19">
        <v>10</v>
      </c>
      <c r="P19" s="3"/>
      <c r="Q19" s="3"/>
    </row>
    <row r="20" spans="1:22" ht="15.75" thickTop="1" x14ac:dyDescent="0.25">
      <c r="A20" s="7" t="s">
        <v>17</v>
      </c>
      <c r="B20" s="6">
        <v>1</v>
      </c>
      <c r="C20" s="6"/>
      <c r="D20" s="6">
        <v>1</v>
      </c>
      <c r="E20" s="6"/>
      <c r="F20" s="6"/>
      <c r="G20" s="6">
        <v>2</v>
      </c>
      <c r="H20" s="6"/>
      <c r="J20" s="5" t="s">
        <v>1138</v>
      </c>
      <c r="K20" s="6">
        <v>25</v>
      </c>
      <c r="L20" s="3"/>
      <c r="M20" s="46" t="s">
        <v>1962</v>
      </c>
      <c r="N20" s="47">
        <v>138</v>
      </c>
      <c r="P20" s="5"/>
      <c r="Q20" s="42"/>
    </row>
    <row r="21" spans="1:22" x14ac:dyDescent="0.25">
      <c r="A21" s="7" t="s">
        <v>14</v>
      </c>
      <c r="B21" s="6">
        <v>4</v>
      </c>
      <c r="C21" s="6"/>
      <c r="D21" s="6">
        <v>1</v>
      </c>
      <c r="E21" s="6"/>
      <c r="F21" s="6"/>
      <c r="G21" s="6">
        <v>5</v>
      </c>
      <c r="H21" s="6"/>
      <c r="J21" s="5" t="s">
        <v>29</v>
      </c>
      <c r="K21" s="6">
        <v>165</v>
      </c>
      <c r="L21" s="3"/>
      <c r="M21" s="5"/>
      <c r="N21" s="3"/>
      <c r="P21" s="5"/>
      <c r="Q21" s="43"/>
    </row>
    <row r="22" spans="1:22" x14ac:dyDescent="0.25">
      <c r="A22" s="7" t="s">
        <v>18</v>
      </c>
      <c r="B22" s="6">
        <v>1</v>
      </c>
      <c r="C22" s="6"/>
      <c r="D22" s="6"/>
      <c r="E22" s="6"/>
      <c r="F22" s="6"/>
      <c r="G22" s="6">
        <v>1</v>
      </c>
      <c r="H22" s="6"/>
      <c r="L22" s="3"/>
      <c r="M22" s="5"/>
      <c r="N22" s="3"/>
      <c r="P22" s="5"/>
      <c r="Q22" s="6"/>
    </row>
    <row r="23" spans="1:22" x14ac:dyDescent="0.25">
      <c r="A23" s="5" t="s">
        <v>29</v>
      </c>
      <c r="B23" s="6">
        <v>64</v>
      </c>
      <c r="C23" s="6">
        <v>12</v>
      </c>
      <c r="D23" s="6">
        <v>5</v>
      </c>
      <c r="E23" s="6">
        <v>16</v>
      </c>
      <c r="F23" s="6">
        <v>31</v>
      </c>
      <c r="G23" s="6">
        <v>128</v>
      </c>
      <c r="H23" s="6"/>
      <c r="L23" s="3"/>
      <c r="M23" s="5"/>
      <c r="N23" s="3"/>
    </row>
    <row r="26" spans="1:22" s="3" customFormat="1" x14ac:dyDescent="0.25">
      <c r="A26"/>
      <c r="B26"/>
      <c r="C26"/>
      <c r="D26"/>
      <c r="E26"/>
      <c r="F26"/>
    </row>
    <row r="28" spans="1:22" ht="18.75" x14ac:dyDescent="0.3">
      <c r="A28" s="10" t="s">
        <v>1109</v>
      </c>
      <c r="I28" s="10" t="s">
        <v>1112</v>
      </c>
    </row>
    <row r="29" spans="1:22" x14ac:dyDescent="0.25">
      <c r="U29" s="4" t="s">
        <v>1088</v>
      </c>
      <c r="V29" s="3" t="s">
        <v>1084</v>
      </c>
    </row>
    <row r="30" spans="1:22" x14ac:dyDescent="0.25">
      <c r="A30" s="3"/>
      <c r="B30" s="3"/>
      <c r="F30" s="60" t="s">
        <v>2370</v>
      </c>
      <c r="G30" s="60" t="s">
        <v>2371</v>
      </c>
      <c r="H30" s="60"/>
      <c r="K30" s="60" t="s">
        <v>2370</v>
      </c>
      <c r="L30" s="60" t="s">
        <v>2371</v>
      </c>
    </row>
    <row r="31" spans="1:22" x14ac:dyDescent="0.25">
      <c r="A31" s="4" t="s">
        <v>1110</v>
      </c>
      <c r="B31" s="4" t="s">
        <v>31</v>
      </c>
      <c r="F31" s="129" t="s">
        <v>1113</v>
      </c>
      <c r="I31" s="4" t="s">
        <v>1108</v>
      </c>
      <c r="J31" s="3" t="s">
        <v>2148</v>
      </c>
      <c r="K31" s="49" t="s">
        <v>1111</v>
      </c>
      <c r="U31" s="4" t="s">
        <v>1085</v>
      </c>
      <c r="V31" s="8" t="s">
        <v>1108</v>
      </c>
    </row>
    <row r="32" spans="1:22" ht="15.75" thickBot="1" x14ac:dyDescent="0.3">
      <c r="A32" s="4" t="s">
        <v>1085</v>
      </c>
      <c r="B32" s="3" t="s">
        <v>69</v>
      </c>
      <c r="C32" s="3" t="s">
        <v>338</v>
      </c>
      <c r="D32" s="3" t="s">
        <v>333</v>
      </c>
      <c r="E32" s="3" t="s">
        <v>29</v>
      </c>
      <c r="F32" s="130"/>
      <c r="I32" s="5">
        <v>1</v>
      </c>
      <c r="J32" s="6">
        <v>36</v>
      </c>
      <c r="K32" s="66">
        <v>0.28125</v>
      </c>
      <c r="L32" s="66">
        <v>0.5757575757575758</v>
      </c>
      <c r="U32" s="5" t="s">
        <v>50</v>
      </c>
      <c r="V32" s="6">
        <v>1</v>
      </c>
    </row>
    <row r="33" spans="1:22" x14ac:dyDescent="0.25">
      <c r="A33" s="5" t="s">
        <v>332</v>
      </c>
      <c r="B33" s="6">
        <v>1</v>
      </c>
      <c r="C33" s="6">
        <v>19</v>
      </c>
      <c r="D33" s="6">
        <v>95</v>
      </c>
      <c r="E33" s="6">
        <v>115</v>
      </c>
      <c r="F33" s="84">
        <f>GETPIVOTDATA("CampName",$A$31,"Key informant","Camp Manager")/GETPIVOTDATA("CampName",$A$31)</f>
        <v>0.36163522012578614</v>
      </c>
      <c r="G33" s="66">
        <v>0.46747967479674796</v>
      </c>
      <c r="H33" s="38"/>
      <c r="I33" s="5">
        <v>2</v>
      </c>
      <c r="J33" s="6">
        <v>28</v>
      </c>
      <c r="K33" s="66">
        <v>0.21875</v>
      </c>
      <c r="L33" s="66">
        <v>0.16666666666666666</v>
      </c>
      <c r="U33" s="5" t="s">
        <v>56</v>
      </c>
      <c r="V33" s="6">
        <v>1</v>
      </c>
    </row>
    <row r="34" spans="1:22" x14ac:dyDescent="0.25">
      <c r="A34" s="5" t="s">
        <v>362</v>
      </c>
      <c r="B34" s="6"/>
      <c r="C34" s="6">
        <v>50</v>
      </c>
      <c r="D34" s="6">
        <v>28</v>
      </c>
      <c r="E34" s="6">
        <v>78</v>
      </c>
      <c r="F34" s="85">
        <f>GETPIVOTDATA("CampName",$A$31,"Key informant","Camp Resident")/GETPIVOTDATA("CampName",$A$31)</f>
        <v>0.24528301886792453</v>
      </c>
      <c r="G34" s="66">
        <v>0.12601626016260162</v>
      </c>
      <c r="H34" s="38"/>
      <c r="I34" s="5">
        <v>3</v>
      </c>
      <c r="J34" s="6">
        <v>31</v>
      </c>
      <c r="K34" s="66">
        <v>0.2421875</v>
      </c>
      <c r="L34" s="66">
        <v>0.11363636363636363</v>
      </c>
      <c r="U34" s="5" t="s">
        <v>59</v>
      </c>
      <c r="V34" s="6">
        <v>1</v>
      </c>
    </row>
    <row r="35" spans="1:22" x14ac:dyDescent="0.25">
      <c r="A35" s="5" t="s">
        <v>363</v>
      </c>
      <c r="B35" s="6"/>
      <c r="C35" s="6">
        <v>57</v>
      </c>
      <c r="D35" s="6">
        <v>49</v>
      </c>
      <c r="E35" s="6">
        <v>106</v>
      </c>
      <c r="F35" s="26">
        <f>GETPIVOTDATA("CampName",$A$31,"Key informant","Committee Member")/GETPIVOTDATA("CampName",$A$31)</f>
        <v>0.33333333333333331</v>
      </c>
      <c r="G35" s="38">
        <v>0.33739837398373984</v>
      </c>
      <c r="H35" s="38"/>
      <c r="I35" s="5">
        <v>4</v>
      </c>
      <c r="J35" s="6">
        <v>32</v>
      </c>
      <c r="K35" s="66">
        <v>0.25</v>
      </c>
      <c r="L35" s="66">
        <v>0.10606060606060606</v>
      </c>
      <c r="U35" s="5" t="s">
        <v>61</v>
      </c>
      <c r="V35" s="6">
        <v>3</v>
      </c>
    </row>
    <row r="36" spans="1:22" x14ac:dyDescent="0.25">
      <c r="A36" s="5" t="s">
        <v>1</v>
      </c>
      <c r="B36" s="6"/>
      <c r="C36" s="6">
        <v>1</v>
      </c>
      <c r="D36" s="6"/>
      <c r="E36" s="6">
        <v>1</v>
      </c>
      <c r="F36" s="26">
        <f>GETPIVOTDATA("CampName",$A$31,"Key informant","Other")/GETPIVOTDATA("CampName",$A$31)</f>
        <v>3.1446540880503146E-3</v>
      </c>
      <c r="G36" s="38">
        <v>0.01</v>
      </c>
      <c r="H36" s="38"/>
      <c r="I36" s="5">
        <v>5</v>
      </c>
      <c r="J36" s="6">
        <v>1</v>
      </c>
      <c r="K36" s="38">
        <v>7.8125E-3</v>
      </c>
      <c r="L36" s="38">
        <v>3.787878787878788E-2</v>
      </c>
      <c r="U36" s="5" t="s">
        <v>107</v>
      </c>
      <c r="V36" s="6">
        <v>2</v>
      </c>
    </row>
    <row r="37" spans="1:22" x14ac:dyDescent="0.25">
      <c r="A37" s="5" t="s">
        <v>774</v>
      </c>
      <c r="B37" s="6"/>
      <c r="C37" s="6">
        <v>4</v>
      </c>
      <c r="D37" s="6">
        <v>10</v>
      </c>
      <c r="E37" s="6">
        <v>14</v>
      </c>
      <c r="F37" s="26">
        <f>GETPIVOTDATA("CampName",$A$31,"Key informant","Religious leader")/GETPIVOTDATA("CampName",$A$31)</f>
        <v>4.40251572327044E-2</v>
      </c>
      <c r="G37" s="38">
        <v>0.04</v>
      </c>
      <c r="H37" s="38"/>
      <c r="I37" s="5" t="s">
        <v>29</v>
      </c>
      <c r="J37" s="6">
        <v>128</v>
      </c>
      <c r="K37" s="38">
        <v>1</v>
      </c>
      <c r="L37" s="38"/>
      <c r="U37" s="5" t="s">
        <v>109</v>
      </c>
      <c r="V37" s="6">
        <v>2</v>
      </c>
    </row>
    <row r="38" spans="1:22" x14ac:dyDescent="0.25">
      <c r="A38" s="5" t="s">
        <v>784</v>
      </c>
      <c r="B38" s="6"/>
      <c r="C38" s="6">
        <v>4</v>
      </c>
      <c r="D38" s="6"/>
      <c r="E38" s="6">
        <v>4</v>
      </c>
      <c r="F38" s="26">
        <f>GETPIVOTDATA("CampName",$A$31,"Key informant","Teacher")/GETPIVOTDATA("CampName",$A$31)</f>
        <v>1.2578616352201259E-2</v>
      </c>
      <c r="G38" s="38">
        <v>0</v>
      </c>
      <c r="H38" s="38"/>
      <c r="U38" s="5" t="s">
        <v>205</v>
      </c>
      <c r="V38" s="6">
        <v>2</v>
      </c>
    </row>
    <row r="39" spans="1:22" x14ac:dyDescent="0.25">
      <c r="A39" s="5" t="s">
        <v>29</v>
      </c>
      <c r="B39" s="6">
        <v>1</v>
      </c>
      <c r="C39" s="6">
        <v>135</v>
      </c>
      <c r="D39" s="6">
        <v>182</v>
      </c>
      <c r="E39" s="6">
        <v>318</v>
      </c>
      <c r="F39" s="26">
        <f>SUM(F33:F38)</f>
        <v>0.99999999999999989</v>
      </c>
      <c r="G39" s="38"/>
      <c r="H39" s="38"/>
      <c r="U39" s="5" t="s">
        <v>99</v>
      </c>
      <c r="V39" s="6">
        <v>1</v>
      </c>
    </row>
    <row r="40" spans="1:22" ht="15.75" thickBot="1" x14ac:dyDescent="0.3">
      <c r="A40" s="20" t="s">
        <v>1113</v>
      </c>
      <c r="B40" s="56">
        <f>GETPIVOTDATA("CampName",$A$31,"Gender","1")/GETPIVOTDATA("CampName",$A$31)</f>
        <v>3.1446540880503146E-3</v>
      </c>
      <c r="C40" s="56">
        <f>GETPIVOTDATA("CampName",$A$31,"Gender","Female")/GETPIVOTDATA("CampName",$A$31)</f>
        <v>0.42452830188679247</v>
      </c>
      <c r="D40" s="56">
        <f>GETPIVOTDATA("CampName",$A$31,"Gender","Male")/GETPIVOTDATA("CampName",$A$31)</f>
        <v>0.57232704402515722</v>
      </c>
      <c r="U40" s="5" t="s">
        <v>101</v>
      </c>
      <c r="V40" s="6">
        <v>3</v>
      </c>
    </row>
    <row r="41" spans="1:22" x14ac:dyDescent="0.25">
      <c r="U41" s="5" t="s">
        <v>103</v>
      </c>
      <c r="V41" s="6">
        <v>4</v>
      </c>
    </row>
    <row r="42" spans="1:22" x14ac:dyDescent="0.25">
      <c r="U42" s="5" t="s">
        <v>105</v>
      </c>
      <c r="V42" s="6">
        <v>4</v>
      </c>
    </row>
    <row r="43" spans="1:22" s="51" customFormat="1" ht="21" x14ac:dyDescent="0.35">
      <c r="A43" s="112"/>
      <c r="U43" s="14" t="s">
        <v>111</v>
      </c>
      <c r="V43" s="11">
        <v>4</v>
      </c>
    </row>
    <row r="44" spans="1:22" x14ac:dyDescent="0.25">
      <c r="U44" s="5" t="s">
        <v>113</v>
      </c>
      <c r="V44" s="6">
        <v>2</v>
      </c>
    </row>
    <row r="45" spans="1:22" x14ac:dyDescent="0.25">
      <c r="A45" s="3"/>
      <c r="B45" s="3"/>
      <c r="C45" s="3"/>
      <c r="D45" s="3"/>
      <c r="U45" s="5" t="s">
        <v>115</v>
      </c>
      <c r="V45" s="6">
        <v>1</v>
      </c>
    </row>
    <row r="46" spans="1:22" x14ac:dyDescent="0.25">
      <c r="A46" s="108"/>
      <c r="B46" s="109"/>
      <c r="C46" s="107"/>
      <c r="D46" s="3"/>
      <c r="U46" s="5" t="s">
        <v>117</v>
      </c>
      <c r="V46" s="6">
        <v>2</v>
      </c>
    </row>
    <row r="47" spans="1:22" x14ac:dyDescent="0.25">
      <c r="A47" s="108"/>
      <c r="B47" s="109"/>
      <c r="C47" s="107"/>
      <c r="D47" s="3"/>
      <c r="U47" s="5" t="s">
        <v>119</v>
      </c>
      <c r="V47" s="6">
        <v>1</v>
      </c>
    </row>
    <row r="48" spans="1:22" x14ac:dyDescent="0.25">
      <c r="A48" s="108"/>
      <c r="B48" s="109"/>
      <c r="C48" s="107"/>
      <c r="D48" s="3"/>
      <c r="U48" s="5" t="s">
        <v>121</v>
      </c>
      <c r="V48" s="6">
        <v>3</v>
      </c>
    </row>
    <row r="49" spans="1:22" x14ac:dyDescent="0.25">
      <c r="A49" s="110"/>
      <c r="B49" s="111"/>
      <c r="C49" s="107"/>
      <c r="U49" s="5" t="s">
        <v>423</v>
      </c>
      <c r="V49" s="6">
        <v>3</v>
      </c>
    </row>
    <row r="50" spans="1:22" x14ac:dyDescent="0.25">
      <c r="A50" s="107"/>
      <c r="B50" s="107"/>
      <c r="C50" s="107"/>
      <c r="U50" s="5" t="s">
        <v>217</v>
      </c>
      <c r="V50" s="6">
        <v>1</v>
      </c>
    </row>
    <row r="51" spans="1:22" x14ac:dyDescent="0.25">
      <c r="A51" s="128"/>
      <c r="B51" s="128"/>
      <c r="C51" s="107"/>
      <c r="U51" s="5" t="s">
        <v>219</v>
      </c>
      <c r="V51" s="6">
        <v>2</v>
      </c>
    </row>
    <row r="52" spans="1:22" x14ac:dyDescent="0.25">
      <c r="A52" s="107"/>
      <c r="B52" s="107"/>
      <c r="C52" s="107"/>
      <c r="U52" s="5" t="s">
        <v>207</v>
      </c>
      <c r="V52" s="6">
        <v>2</v>
      </c>
    </row>
    <row r="53" spans="1:22" x14ac:dyDescent="0.25">
      <c r="U53" s="5" t="s">
        <v>534</v>
      </c>
      <c r="V53" s="6">
        <v>2</v>
      </c>
    </row>
    <row r="54" spans="1:22" ht="28.9" customHeight="1" x14ac:dyDescent="0.25">
      <c r="U54" s="5" t="s">
        <v>427</v>
      </c>
      <c r="V54" s="6">
        <v>3</v>
      </c>
    </row>
    <row r="55" spans="1:22" x14ac:dyDescent="0.25">
      <c r="U55" s="5" t="s">
        <v>123</v>
      </c>
      <c r="V55" s="6">
        <v>2</v>
      </c>
    </row>
    <row r="56" spans="1:22" x14ac:dyDescent="0.25">
      <c r="U56" s="5" t="s">
        <v>209</v>
      </c>
      <c r="V56" s="6">
        <v>3</v>
      </c>
    </row>
    <row r="57" spans="1:22" x14ac:dyDescent="0.25">
      <c r="U57" s="5" t="s">
        <v>125</v>
      </c>
      <c r="V57" s="6">
        <v>2</v>
      </c>
    </row>
    <row r="58" spans="1:22" x14ac:dyDescent="0.25">
      <c r="U58" s="5" t="s">
        <v>221</v>
      </c>
      <c r="V58" s="6">
        <v>1</v>
      </c>
    </row>
    <row r="59" spans="1:22" x14ac:dyDescent="0.25">
      <c r="U59" s="5" t="s">
        <v>546</v>
      </c>
      <c r="V59" s="6">
        <v>4</v>
      </c>
    </row>
    <row r="60" spans="1:22" x14ac:dyDescent="0.25">
      <c r="U60" s="5" t="s">
        <v>223</v>
      </c>
      <c r="V60" s="6">
        <v>1</v>
      </c>
    </row>
    <row r="61" spans="1:22" x14ac:dyDescent="0.25">
      <c r="U61" s="5" t="s">
        <v>211</v>
      </c>
      <c r="V61" s="6">
        <v>1</v>
      </c>
    </row>
    <row r="62" spans="1:22" x14ac:dyDescent="0.25">
      <c r="U62" s="5" t="s">
        <v>213</v>
      </c>
      <c r="V62" s="6">
        <v>3</v>
      </c>
    </row>
    <row r="63" spans="1:22" x14ac:dyDescent="0.25">
      <c r="U63" s="5" t="s">
        <v>225</v>
      </c>
      <c r="V63" s="6">
        <v>1</v>
      </c>
    </row>
    <row r="64" spans="1:22" x14ac:dyDescent="0.25">
      <c r="U64" s="5" t="s">
        <v>215</v>
      </c>
      <c r="V64" s="6">
        <v>2</v>
      </c>
    </row>
    <row r="65" spans="21:22" x14ac:dyDescent="0.25">
      <c r="U65" s="5" t="s">
        <v>227</v>
      </c>
      <c r="V65" s="6">
        <v>1</v>
      </c>
    </row>
    <row r="66" spans="21:22" x14ac:dyDescent="0.25">
      <c r="U66" s="5" t="s">
        <v>137</v>
      </c>
      <c r="V66" s="6">
        <v>2</v>
      </c>
    </row>
    <row r="67" spans="21:22" x14ac:dyDescent="0.25">
      <c r="U67" s="5" t="s">
        <v>139</v>
      </c>
      <c r="V67" s="6">
        <v>1</v>
      </c>
    </row>
    <row r="68" spans="21:22" x14ac:dyDescent="0.25">
      <c r="U68" s="5" t="s">
        <v>525</v>
      </c>
      <c r="V68" s="6">
        <v>3</v>
      </c>
    </row>
    <row r="69" spans="21:22" x14ac:dyDescent="0.25">
      <c r="U69" s="5" t="s">
        <v>229</v>
      </c>
      <c r="V69" s="6">
        <v>3</v>
      </c>
    </row>
    <row r="70" spans="21:22" x14ac:dyDescent="0.25">
      <c r="U70" s="5" t="s">
        <v>528</v>
      </c>
      <c r="V70" s="6">
        <v>3</v>
      </c>
    </row>
    <row r="71" spans="21:22" x14ac:dyDescent="0.25">
      <c r="U71" s="5" t="s">
        <v>87</v>
      </c>
      <c r="V71" s="6">
        <v>3</v>
      </c>
    </row>
    <row r="72" spans="21:22" x14ac:dyDescent="0.25">
      <c r="U72" s="5" t="s">
        <v>454</v>
      </c>
      <c r="V72" s="6">
        <v>2</v>
      </c>
    </row>
    <row r="73" spans="21:22" x14ac:dyDescent="0.25">
      <c r="U73" s="5" t="s">
        <v>168</v>
      </c>
      <c r="V73" s="6">
        <v>1</v>
      </c>
    </row>
    <row r="74" spans="21:22" x14ac:dyDescent="0.25">
      <c r="U74" s="5" t="s">
        <v>456</v>
      </c>
      <c r="V74" s="6">
        <v>5</v>
      </c>
    </row>
    <row r="75" spans="21:22" x14ac:dyDescent="0.25">
      <c r="U75" s="5" t="s">
        <v>64</v>
      </c>
      <c r="V75" s="6">
        <v>3</v>
      </c>
    </row>
    <row r="76" spans="21:22" x14ac:dyDescent="0.25">
      <c r="U76" s="5" t="s">
        <v>460</v>
      </c>
      <c r="V76" s="6">
        <v>1</v>
      </c>
    </row>
    <row r="77" spans="21:22" x14ac:dyDescent="0.25">
      <c r="U77" s="5" t="s">
        <v>131</v>
      </c>
      <c r="V77" s="6">
        <v>1</v>
      </c>
    </row>
    <row r="78" spans="21:22" x14ac:dyDescent="0.25">
      <c r="U78" s="5" t="s">
        <v>458</v>
      </c>
      <c r="V78" s="6">
        <v>4</v>
      </c>
    </row>
    <row r="79" spans="21:22" x14ac:dyDescent="0.25">
      <c r="U79" s="5" t="s">
        <v>75</v>
      </c>
      <c r="V79" s="6">
        <v>3</v>
      </c>
    </row>
    <row r="80" spans="21:22" x14ac:dyDescent="0.25">
      <c r="U80" s="5" t="s">
        <v>474</v>
      </c>
      <c r="V80" s="6">
        <v>2</v>
      </c>
    </row>
    <row r="81" spans="21:22" x14ac:dyDescent="0.25">
      <c r="U81" s="5" t="s">
        <v>531</v>
      </c>
      <c r="V81" s="6">
        <v>3</v>
      </c>
    </row>
    <row r="82" spans="21:22" x14ac:dyDescent="0.25">
      <c r="U82" s="5" t="s">
        <v>91</v>
      </c>
      <c r="V82" s="6">
        <v>4</v>
      </c>
    </row>
    <row r="83" spans="21:22" x14ac:dyDescent="0.25">
      <c r="U83" s="5" t="s">
        <v>93</v>
      </c>
      <c r="V83" s="6">
        <v>3</v>
      </c>
    </row>
    <row r="84" spans="21:22" x14ac:dyDescent="0.25">
      <c r="U84" s="5" t="s">
        <v>170</v>
      </c>
      <c r="V84" s="6">
        <v>1</v>
      </c>
    </row>
    <row r="85" spans="21:22" x14ac:dyDescent="0.25">
      <c r="U85" s="5" t="s">
        <v>172</v>
      </c>
      <c r="V85" s="6">
        <v>1</v>
      </c>
    </row>
    <row r="86" spans="21:22" x14ac:dyDescent="0.25">
      <c r="U86" s="5" t="s">
        <v>95</v>
      </c>
      <c r="V86" s="6">
        <v>2</v>
      </c>
    </row>
    <row r="87" spans="21:22" x14ac:dyDescent="0.25">
      <c r="U87" s="5" t="s">
        <v>77</v>
      </c>
      <c r="V87" s="6">
        <v>2</v>
      </c>
    </row>
    <row r="88" spans="21:22" x14ac:dyDescent="0.25">
      <c r="U88" s="5" t="s">
        <v>80</v>
      </c>
      <c r="V88" s="6">
        <v>2</v>
      </c>
    </row>
    <row r="89" spans="21:22" x14ac:dyDescent="0.25">
      <c r="U89" s="5" t="s">
        <v>82</v>
      </c>
      <c r="V89" s="6">
        <v>2</v>
      </c>
    </row>
    <row r="90" spans="21:22" x14ac:dyDescent="0.25">
      <c r="U90" s="5" t="s">
        <v>141</v>
      </c>
      <c r="V90" s="6">
        <v>2</v>
      </c>
    </row>
    <row r="91" spans="21:22" x14ac:dyDescent="0.25">
      <c r="U91" s="5" t="s">
        <v>143</v>
      </c>
      <c r="V91" s="6">
        <v>2</v>
      </c>
    </row>
    <row r="92" spans="21:22" x14ac:dyDescent="0.25">
      <c r="U92" s="5" t="s">
        <v>145</v>
      </c>
      <c r="V92" s="6">
        <v>2</v>
      </c>
    </row>
    <row r="93" spans="21:22" x14ac:dyDescent="0.25">
      <c r="U93" s="5" t="s">
        <v>450</v>
      </c>
      <c r="V93" s="6">
        <v>4</v>
      </c>
    </row>
    <row r="94" spans="21:22" x14ac:dyDescent="0.25">
      <c r="U94" s="5" t="s">
        <v>189</v>
      </c>
      <c r="V94" s="6">
        <v>3</v>
      </c>
    </row>
    <row r="95" spans="21:22" x14ac:dyDescent="0.25">
      <c r="U95" s="5" t="s">
        <v>452</v>
      </c>
      <c r="V95" s="6">
        <v>4</v>
      </c>
    </row>
    <row r="96" spans="21:22" x14ac:dyDescent="0.25">
      <c r="U96" s="5" t="s">
        <v>147</v>
      </c>
      <c r="V96" s="6">
        <v>4</v>
      </c>
    </row>
    <row r="97" spans="21:22" x14ac:dyDescent="0.25">
      <c r="U97" s="5" t="s">
        <v>191</v>
      </c>
      <c r="V97" s="6">
        <v>3</v>
      </c>
    </row>
    <row r="98" spans="21:22" x14ac:dyDescent="0.25">
      <c r="U98" s="5" t="s">
        <v>541</v>
      </c>
      <c r="V98" s="6">
        <v>4</v>
      </c>
    </row>
    <row r="99" spans="21:22" x14ac:dyDescent="0.25">
      <c r="U99" s="5" t="s">
        <v>434</v>
      </c>
      <c r="V99" s="6">
        <v>4</v>
      </c>
    </row>
    <row r="100" spans="21:22" x14ac:dyDescent="0.25">
      <c r="U100" s="5" t="s">
        <v>536</v>
      </c>
      <c r="V100" s="6">
        <v>1</v>
      </c>
    </row>
    <row r="101" spans="21:22" x14ac:dyDescent="0.25">
      <c r="U101" s="5" t="s">
        <v>444</v>
      </c>
      <c r="V101" s="6">
        <v>3</v>
      </c>
    </row>
    <row r="102" spans="21:22" x14ac:dyDescent="0.25">
      <c r="U102" s="5" t="s">
        <v>439</v>
      </c>
      <c r="V102" s="6">
        <v>4</v>
      </c>
    </row>
    <row r="103" spans="21:22" x14ac:dyDescent="0.25">
      <c r="U103" s="5" t="s">
        <v>538</v>
      </c>
      <c r="V103" s="6">
        <v>4</v>
      </c>
    </row>
    <row r="104" spans="21:22" x14ac:dyDescent="0.25">
      <c r="U104" s="5" t="s">
        <v>470</v>
      </c>
      <c r="V104" s="6">
        <v>4</v>
      </c>
    </row>
    <row r="105" spans="21:22" x14ac:dyDescent="0.25">
      <c r="U105" s="5" t="s">
        <v>466</v>
      </c>
      <c r="V105" s="6">
        <v>4</v>
      </c>
    </row>
    <row r="106" spans="21:22" x14ac:dyDescent="0.25">
      <c r="U106" s="5" t="s">
        <v>462</v>
      </c>
      <c r="V106" s="6">
        <v>4</v>
      </c>
    </row>
    <row r="107" spans="21:22" x14ac:dyDescent="0.25">
      <c r="U107" s="5" t="s">
        <v>164</v>
      </c>
      <c r="V107" s="6">
        <v>4</v>
      </c>
    </row>
    <row r="108" spans="21:22" x14ac:dyDescent="0.25">
      <c r="U108" s="5" t="s">
        <v>161</v>
      </c>
      <c r="V108" s="6">
        <v>1</v>
      </c>
    </row>
    <row r="109" spans="21:22" x14ac:dyDescent="0.25">
      <c r="U109" s="5" t="s">
        <v>166</v>
      </c>
      <c r="V109" s="6">
        <v>1</v>
      </c>
    </row>
    <row r="110" spans="21:22" x14ac:dyDescent="0.25">
      <c r="U110" s="5" t="s">
        <v>178</v>
      </c>
      <c r="V110" s="6">
        <v>3</v>
      </c>
    </row>
    <row r="111" spans="21:22" x14ac:dyDescent="0.25">
      <c r="U111" s="5" t="s">
        <v>176</v>
      </c>
      <c r="V111" s="6">
        <v>1</v>
      </c>
    </row>
    <row r="112" spans="21:22" x14ac:dyDescent="0.25">
      <c r="U112" s="5" t="s">
        <v>476</v>
      </c>
      <c r="V112" s="6">
        <v>1</v>
      </c>
    </row>
    <row r="113" spans="21:22" x14ac:dyDescent="0.25">
      <c r="U113" s="5" t="s">
        <v>149</v>
      </c>
      <c r="V113" s="6">
        <v>1</v>
      </c>
    </row>
    <row r="114" spans="21:22" x14ac:dyDescent="0.25">
      <c r="U114" s="5" t="s">
        <v>151</v>
      </c>
      <c r="V114" s="6">
        <v>2</v>
      </c>
    </row>
    <row r="115" spans="21:22" x14ac:dyDescent="0.25">
      <c r="U115" s="5" t="s">
        <v>442</v>
      </c>
      <c r="V115" s="6">
        <v>4</v>
      </c>
    </row>
    <row r="116" spans="21:22" x14ac:dyDescent="0.25">
      <c r="U116" s="5" t="s">
        <v>430</v>
      </c>
      <c r="V116" s="6">
        <v>3</v>
      </c>
    </row>
    <row r="117" spans="21:22" x14ac:dyDescent="0.25">
      <c r="U117" s="5" t="s">
        <v>193</v>
      </c>
      <c r="V117" s="6">
        <v>4</v>
      </c>
    </row>
    <row r="118" spans="21:22" x14ac:dyDescent="0.25">
      <c r="U118" s="5" t="s">
        <v>127</v>
      </c>
      <c r="V118" s="6">
        <v>4</v>
      </c>
    </row>
    <row r="119" spans="21:22" x14ac:dyDescent="0.25">
      <c r="U119" s="5" t="s">
        <v>129</v>
      </c>
      <c r="V119" s="6">
        <v>4</v>
      </c>
    </row>
    <row r="120" spans="21:22" x14ac:dyDescent="0.25">
      <c r="U120" s="5" t="s">
        <v>195</v>
      </c>
      <c r="V120" s="6">
        <v>4</v>
      </c>
    </row>
    <row r="121" spans="21:22" x14ac:dyDescent="0.25">
      <c r="U121" s="5" t="s">
        <v>197</v>
      </c>
      <c r="V121" s="6">
        <v>4</v>
      </c>
    </row>
    <row r="122" spans="21:22" x14ac:dyDescent="0.25">
      <c r="U122" s="5" t="s">
        <v>153</v>
      </c>
      <c r="V122" s="6">
        <v>4</v>
      </c>
    </row>
    <row r="123" spans="21:22" x14ac:dyDescent="0.25">
      <c r="U123" s="5" t="s">
        <v>199</v>
      </c>
      <c r="V123" s="6">
        <v>3</v>
      </c>
    </row>
    <row r="124" spans="21:22" x14ac:dyDescent="0.25">
      <c r="U124" s="5" t="s">
        <v>201</v>
      </c>
      <c r="V124" s="6">
        <v>3</v>
      </c>
    </row>
    <row r="125" spans="21:22" x14ac:dyDescent="0.25">
      <c r="U125" s="5" t="s">
        <v>155</v>
      </c>
      <c r="V125" s="6">
        <v>4</v>
      </c>
    </row>
    <row r="126" spans="21:22" x14ac:dyDescent="0.25">
      <c r="U126" s="5" t="s">
        <v>157</v>
      </c>
      <c r="V126" s="6">
        <v>4</v>
      </c>
    </row>
    <row r="127" spans="21:22" x14ac:dyDescent="0.25">
      <c r="U127" s="5" t="s">
        <v>203</v>
      </c>
      <c r="V127" s="6">
        <v>3</v>
      </c>
    </row>
    <row r="128" spans="21:22" x14ac:dyDescent="0.25">
      <c r="U128" s="5" t="s">
        <v>133</v>
      </c>
      <c r="V128" s="6">
        <v>3</v>
      </c>
    </row>
    <row r="129" spans="21:22" x14ac:dyDescent="0.25">
      <c r="U129" s="5" t="s">
        <v>135</v>
      </c>
      <c r="V129" s="6">
        <v>3</v>
      </c>
    </row>
    <row r="130" spans="21:22" x14ac:dyDescent="0.25">
      <c r="U130" s="5" t="s">
        <v>84</v>
      </c>
      <c r="V130" s="6">
        <v>4</v>
      </c>
    </row>
    <row r="131" spans="21:22" x14ac:dyDescent="0.25">
      <c r="U131" s="5" t="s">
        <v>97</v>
      </c>
      <c r="V131" s="6">
        <v>1</v>
      </c>
    </row>
    <row r="132" spans="21:22" x14ac:dyDescent="0.25">
      <c r="U132" s="5" t="s">
        <v>231</v>
      </c>
      <c r="V132" s="6">
        <v>1</v>
      </c>
    </row>
    <row r="133" spans="21:22" x14ac:dyDescent="0.25">
      <c r="U133" s="5" t="s">
        <v>446</v>
      </c>
      <c r="V133" s="6">
        <v>4</v>
      </c>
    </row>
    <row r="134" spans="21:22" x14ac:dyDescent="0.25">
      <c r="U134" s="5" t="s">
        <v>89</v>
      </c>
      <c r="V134" s="6">
        <v>3</v>
      </c>
    </row>
    <row r="135" spans="21:22" x14ac:dyDescent="0.25">
      <c r="U135" s="5" t="s">
        <v>174</v>
      </c>
      <c r="V135" s="6">
        <v>4</v>
      </c>
    </row>
    <row r="136" spans="21:22" x14ac:dyDescent="0.25">
      <c r="U136" s="5" t="s">
        <v>448</v>
      </c>
      <c r="V136" s="6">
        <v>4</v>
      </c>
    </row>
    <row r="137" spans="21:22" x14ac:dyDescent="0.25">
      <c r="U137" s="5" t="s">
        <v>730</v>
      </c>
      <c r="V137" s="6">
        <v>1</v>
      </c>
    </row>
    <row r="138" spans="21:22" x14ac:dyDescent="0.25">
      <c r="U138" s="5" t="s">
        <v>159</v>
      </c>
      <c r="V138" s="6">
        <v>4</v>
      </c>
    </row>
    <row r="139" spans="21:22" x14ac:dyDescent="0.25">
      <c r="U139" s="5" t="s">
        <v>478</v>
      </c>
      <c r="V139" s="6">
        <v>3</v>
      </c>
    </row>
    <row r="140" spans="21:22" x14ac:dyDescent="0.25">
      <c r="U140" s="5" t="s">
        <v>732</v>
      </c>
      <c r="V140" s="6">
        <v>4</v>
      </c>
    </row>
    <row r="141" spans="21:22" x14ac:dyDescent="0.25">
      <c r="U141" s="5" t="s">
        <v>734</v>
      </c>
      <c r="V141" s="6">
        <v>3</v>
      </c>
    </row>
    <row r="142" spans="21:22" x14ac:dyDescent="0.25">
      <c r="U142" s="5" t="s">
        <v>492</v>
      </c>
      <c r="V142" s="6">
        <v>3</v>
      </c>
    </row>
    <row r="143" spans="21:22" x14ac:dyDescent="0.25">
      <c r="U143" s="5" t="s">
        <v>180</v>
      </c>
      <c r="V143" s="6">
        <v>1</v>
      </c>
    </row>
    <row r="144" spans="21:22" x14ac:dyDescent="0.25">
      <c r="U144" s="5" t="s">
        <v>490</v>
      </c>
      <c r="V144" s="6">
        <v>2</v>
      </c>
    </row>
    <row r="145" spans="21:22" x14ac:dyDescent="0.25">
      <c r="U145" s="5" t="s">
        <v>508</v>
      </c>
      <c r="V145" s="6">
        <v>1</v>
      </c>
    </row>
    <row r="146" spans="21:22" x14ac:dyDescent="0.25">
      <c r="U146" s="5" t="s">
        <v>510</v>
      </c>
      <c r="V146" s="6">
        <v>2</v>
      </c>
    </row>
    <row r="147" spans="21:22" x14ac:dyDescent="0.25">
      <c r="U147" s="5" t="s">
        <v>520</v>
      </c>
      <c r="V147" s="6">
        <v>2</v>
      </c>
    </row>
    <row r="148" spans="21:22" x14ac:dyDescent="0.25">
      <c r="U148" s="5" t="s">
        <v>516</v>
      </c>
      <c r="V148" s="6">
        <v>1</v>
      </c>
    </row>
    <row r="149" spans="21:22" x14ac:dyDescent="0.25">
      <c r="U149" s="5" t="s">
        <v>502</v>
      </c>
      <c r="V149" s="6">
        <v>2</v>
      </c>
    </row>
    <row r="150" spans="21:22" x14ac:dyDescent="0.25">
      <c r="U150" s="5" t="s">
        <v>182</v>
      </c>
      <c r="V150" s="6">
        <v>1</v>
      </c>
    </row>
    <row r="151" spans="21:22" x14ac:dyDescent="0.25">
      <c r="U151" s="5" t="s">
        <v>505</v>
      </c>
      <c r="V151" s="6">
        <v>3</v>
      </c>
    </row>
    <row r="152" spans="21:22" x14ac:dyDescent="0.25">
      <c r="U152" s="5" t="s">
        <v>514</v>
      </c>
      <c r="V152" s="6">
        <v>2</v>
      </c>
    </row>
    <row r="153" spans="21:22" x14ac:dyDescent="0.25">
      <c r="U153" s="5" t="s">
        <v>184</v>
      </c>
      <c r="V153" s="6">
        <v>1</v>
      </c>
    </row>
    <row r="154" spans="21:22" x14ac:dyDescent="0.25">
      <c r="U154" s="5" t="s">
        <v>484</v>
      </c>
      <c r="V154" s="6">
        <v>1</v>
      </c>
    </row>
    <row r="155" spans="21:22" x14ac:dyDescent="0.25">
      <c r="U155" s="5" t="s">
        <v>494</v>
      </c>
      <c r="V155" s="6">
        <v>3</v>
      </c>
    </row>
    <row r="156" spans="21:22" x14ac:dyDescent="0.25">
      <c r="U156" s="5" t="s">
        <v>496</v>
      </c>
      <c r="V156" s="6">
        <v>1</v>
      </c>
    </row>
    <row r="157" spans="21:22" x14ac:dyDescent="0.25">
      <c r="U157" s="5" t="s">
        <v>186</v>
      </c>
      <c r="V157" s="6">
        <v>1</v>
      </c>
    </row>
    <row r="158" spans="21:22" x14ac:dyDescent="0.25">
      <c r="U158" s="5" t="s">
        <v>713</v>
      </c>
      <c r="V158" s="6">
        <v>1</v>
      </c>
    </row>
    <row r="159" spans="21:22" x14ac:dyDescent="0.25">
      <c r="U159" s="5" t="s">
        <v>1195</v>
      </c>
      <c r="V159" s="6">
        <v>2</v>
      </c>
    </row>
    <row r="160" spans="21:22" x14ac:dyDescent="0.25">
      <c r="U160" s="5" t="s">
        <v>29</v>
      </c>
      <c r="V160" s="6">
        <v>318</v>
      </c>
    </row>
  </sheetData>
  <mergeCells count="2">
    <mergeCell ref="A51:B51"/>
    <mergeCell ref="F31:F32"/>
  </mergeCells>
  <conditionalFormatting pivot="1" sqref="E33:E39">
    <cfRule type="dataBar" priority="1">
      <dataBar>
        <cfvo type="min"/>
        <cfvo type="max"/>
        <color rgb="FF0070C0"/>
      </dataBar>
      <extLst>
        <ext xmlns:x14="http://schemas.microsoft.com/office/spreadsheetml/2009/9/main" uri="{B025F937-C7B1-47D3-B67F-A62EFF666E3E}">
          <x14:id>{BFA91B9A-7FC3-4079-BA33-C3C916372F2F}</x14:id>
        </ext>
      </extLst>
    </cfRule>
  </conditionalFormatting>
  <pageMargins left="0.11811023622047245" right="0.11811023622047245" top="0.15748031496062992" bottom="0.15748031496062992" header="0" footer="0"/>
  <pageSetup paperSize="9" orientation="portrait" r:id="rId7"/>
  <extLst>
    <ext xmlns:x14="http://schemas.microsoft.com/office/spreadsheetml/2009/9/main" uri="{78C0D931-6437-407d-A8EE-F0AAD7539E65}">
      <x14:conditionalFormattings>
        <x14:conditionalFormatting xmlns:xm="http://schemas.microsoft.com/office/excel/2006/main" pivot="1">
          <x14:cfRule type="dataBar" id="{BFA91B9A-7FC3-4079-BA33-C3C916372F2F}">
            <x14:dataBar minLength="0" maxLength="100" border="1">
              <x14:cfvo type="autoMin"/>
              <x14:cfvo type="autoMax"/>
              <x14:borderColor rgb="FF000000"/>
              <x14:negativeFillColor rgb="FFFF0000"/>
              <x14:axisColor rgb="FF000000"/>
            </x14:dataBar>
          </x14:cfRule>
          <xm:sqref>E33:E39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74"/>
  <sheetViews>
    <sheetView zoomScale="70" zoomScaleNormal="70" workbookViewId="0">
      <selection activeCell="O28" sqref="O28"/>
    </sheetView>
  </sheetViews>
  <sheetFormatPr defaultColWidth="10.42578125" defaultRowHeight="15" x14ac:dyDescent="0.25"/>
  <cols>
    <col min="1" max="1" width="17.5703125" customWidth="1"/>
    <col min="2" max="2" width="15.5703125" customWidth="1"/>
    <col min="3" max="3" width="9" customWidth="1"/>
    <col min="4" max="4" width="10.28515625" customWidth="1"/>
    <col min="5" max="5" width="15.28515625" customWidth="1"/>
    <col min="6" max="6" width="12.85546875" customWidth="1"/>
    <col min="7" max="7" width="10.5703125" customWidth="1"/>
    <col min="8" max="8" width="11.42578125" customWidth="1"/>
    <col min="9" max="9" width="11" bestFit="1" customWidth="1"/>
    <col min="10" max="11" width="10.7109375" customWidth="1"/>
    <col min="12" max="12" width="13.7109375" customWidth="1"/>
    <col min="13" max="13" width="16.28515625" customWidth="1"/>
    <col min="14" max="14" width="5.5703125" customWidth="1"/>
    <col min="15" max="15" width="11.28515625" customWidth="1"/>
    <col min="16" max="16" width="15.85546875" bestFit="1" customWidth="1"/>
    <col min="17" max="17" width="11.42578125" customWidth="1"/>
    <col min="18" max="18" width="6.42578125" customWidth="1"/>
    <col min="19" max="19" width="8.42578125" customWidth="1"/>
    <col min="20" max="20" width="14.28515625" customWidth="1"/>
    <col min="21" max="21" width="14" customWidth="1"/>
    <col min="22" max="23" width="17.7109375" customWidth="1"/>
    <col min="24" max="24" width="18.7109375" customWidth="1"/>
    <col min="25" max="26" width="17.7109375" customWidth="1"/>
  </cols>
  <sheetData>
    <row r="1" spans="1:21" ht="21" x14ac:dyDescent="0.35">
      <c r="A1" s="17" t="s">
        <v>1087</v>
      </c>
    </row>
    <row r="2" spans="1:21" ht="18.75" x14ac:dyDescent="0.3">
      <c r="A2" s="10" t="s">
        <v>1080</v>
      </c>
      <c r="L2" s="10" t="s">
        <v>2383</v>
      </c>
      <c r="M2" s="3"/>
      <c r="N2" s="3"/>
      <c r="O2" s="3"/>
      <c r="P2" s="3"/>
      <c r="Q2" s="10" t="s">
        <v>2387</v>
      </c>
      <c r="R2" s="3"/>
      <c r="S2" s="3"/>
      <c r="T2" s="3"/>
      <c r="U2" s="3"/>
    </row>
    <row r="3" spans="1:21" x14ac:dyDescent="0.25">
      <c r="A3" s="4" t="s">
        <v>1082</v>
      </c>
      <c r="B3" s="4" t="s">
        <v>31</v>
      </c>
      <c r="L3" s="4" t="s">
        <v>2382</v>
      </c>
      <c r="M3" s="4" t="s">
        <v>31</v>
      </c>
      <c r="Q3" s="4" t="s">
        <v>2382</v>
      </c>
      <c r="R3" s="4" t="s">
        <v>31</v>
      </c>
    </row>
    <row r="4" spans="1:21" x14ac:dyDescent="0.25">
      <c r="A4" s="4" t="s">
        <v>1081</v>
      </c>
      <c r="B4" s="3" t="s">
        <v>331</v>
      </c>
      <c r="C4" s="3" t="s">
        <v>1974</v>
      </c>
      <c r="D4" s="3" t="s">
        <v>336</v>
      </c>
      <c r="E4" s="3" t="s">
        <v>1970</v>
      </c>
      <c r="F4" s="3" t="s">
        <v>772</v>
      </c>
      <c r="G4" s="3" t="s">
        <v>1969</v>
      </c>
      <c r="H4" s="3" t="s">
        <v>1971</v>
      </c>
      <c r="I4" s="3" t="s">
        <v>1976</v>
      </c>
      <c r="J4" s="3" t="s">
        <v>29</v>
      </c>
      <c r="L4" s="4" t="s">
        <v>42</v>
      </c>
      <c r="M4" s="3" t="s">
        <v>1215</v>
      </c>
      <c r="N4" s="3" t="s">
        <v>1216</v>
      </c>
      <c r="O4" s="3" t="s">
        <v>29</v>
      </c>
      <c r="Q4" s="4" t="s">
        <v>42</v>
      </c>
      <c r="R4" s="3" t="s">
        <v>1215</v>
      </c>
      <c r="S4" s="3" t="s">
        <v>1216</v>
      </c>
      <c r="T4" s="3" t="s">
        <v>29</v>
      </c>
    </row>
    <row r="5" spans="1:21" x14ac:dyDescent="0.25">
      <c r="A5" s="5" t="s">
        <v>0</v>
      </c>
      <c r="B5" s="6"/>
      <c r="C5" s="6"/>
      <c r="D5" s="6"/>
      <c r="E5" s="6"/>
      <c r="F5" s="6"/>
      <c r="G5" s="6"/>
      <c r="H5" s="6"/>
      <c r="I5" s="6"/>
      <c r="J5" s="6"/>
      <c r="L5" s="5" t="s">
        <v>0</v>
      </c>
      <c r="M5" s="6">
        <v>54</v>
      </c>
      <c r="N5" s="6">
        <v>57</v>
      </c>
      <c r="O5" s="6">
        <v>111</v>
      </c>
      <c r="Q5" s="5" t="s">
        <v>0</v>
      </c>
      <c r="R5" s="6">
        <v>6</v>
      </c>
      <c r="S5" s="6">
        <v>105</v>
      </c>
      <c r="T5" s="6">
        <v>111</v>
      </c>
    </row>
    <row r="6" spans="1:21" x14ac:dyDescent="0.25">
      <c r="A6" s="7" t="s">
        <v>7</v>
      </c>
      <c r="B6" s="6">
        <v>4</v>
      </c>
      <c r="C6" s="6"/>
      <c r="D6" s="6">
        <v>4</v>
      </c>
      <c r="E6" s="6"/>
      <c r="F6" s="6">
        <v>2</v>
      </c>
      <c r="G6" s="6"/>
      <c r="H6" s="6"/>
      <c r="I6" s="6"/>
      <c r="J6" s="6">
        <v>10</v>
      </c>
      <c r="L6" s="5" t="s">
        <v>3</v>
      </c>
      <c r="M6" s="6">
        <v>7</v>
      </c>
      <c r="N6" s="6">
        <v>10</v>
      </c>
      <c r="O6" s="6">
        <v>17</v>
      </c>
      <c r="Q6" s="5" t="s">
        <v>3</v>
      </c>
      <c r="R6" s="6">
        <v>1</v>
      </c>
      <c r="S6" s="6">
        <v>16</v>
      </c>
      <c r="T6" s="6">
        <v>17</v>
      </c>
    </row>
    <row r="7" spans="1:21" x14ac:dyDescent="0.25">
      <c r="A7" s="7" t="s">
        <v>6</v>
      </c>
      <c r="B7" s="6">
        <v>1</v>
      </c>
      <c r="C7" s="6"/>
      <c r="D7" s="6">
        <v>2</v>
      </c>
      <c r="E7" s="6"/>
      <c r="F7" s="6"/>
      <c r="G7" s="6">
        <v>2</v>
      </c>
      <c r="H7" s="6"/>
      <c r="I7" s="6"/>
      <c r="J7" s="6">
        <v>5</v>
      </c>
      <c r="L7" s="5" t="s">
        <v>29</v>
      </c>
      <c r="M7" s="6">
        <v>61</v>
      </c>
      <c r="N7" s="6">
        <v>67</v>
      </c>
      <c r="O7" s="6">
        <v>128</v>
      </c>
      <c r="Q7" s="5" t="s">
        <v>29</v>
      </c>
      <c r="R7" s="6">
        <v>7</v>
      </c>
      <c r="S7" s="6">
        <v>121</v>
      </c>
      <c r="T7" s="6">
        <v>128</v>
      </c>
    </row>
    <row r="8" spans="1:21" x14ac:dyDescent="0.25">
      <c r="A8" s="7" t="s">
        <v>13</v>
      </c>
      <c r="B8" s="6">
        <v>8</v>
      </c>
      <c r="C8" s="6"/>
      <c r="D8" s="6">
        <v>10</v>
      </c>
      <c r="E8" s="6">
        <v>1</v>
      </c>
      <c r="F8" s="6"/>
      <c r="G8" s="6">
        <v>1</v>
      </c>
      <c r="H8" s="6"/>
      <c r="I8" s="6"/>
      <c r="J8" s="6">
        <v>20</v>
      </c>
    </row>
    <row r="9" spans="1:21" ht="21" x14ac:dyDescent="0.35">
      <c r="A9" s="7" t="s">
        <v>9</v>
      </c>
      <c r="B9" s="6">
        <v>4</v>
      </c>
      <c r="C9" s="6"/>
      <c r="D9" s="6"/>
      <c r="E9" s="6"/>
      <c r="F9" s="6">
        <v>5</v>
      </c>
      <c r="G9" s="6"/>
      <c r="H9" s="6"/>
      <c r="I9" s="6"/>
      <c r="J9" s="6">
        <v>9</v>
      </c>
      <c r="L9" s="10" t="s">
        <v>2384</v>
      </c>
      <c r="Q9" s="17" t="s">
        <v>1207</v>
      </c>
      <c r="R9" s="6"/>
    </row>
    <row r="10" spans="1:21" x14ac:dyDescent="0.25">
      <c r="A10" s="7" t="s">
        <v>11</v>
      </c>
      <c r="B10" s="6">
        <v>4</v>
      </c>
      <c r="C10" s="6"/>
      <c r="D10" s="6"/>
      <c r="E10" s="6"/>
      <c r="F10" s="6"/>
      <c r="G10" s="6"/>
      <c r="H10" s="6"/>
      <c r="I10" s="6"/>
      <c r="J10" s="6">
        <v>4</v>
      </c>
      <c r="L10" s="41" t="s">
        <v>2385</v>
      </c>
    </row>
    <row r="11" spans="1:21" x14ac:dyDescent="0.25">
      <c r="A11" s="7" t="s">
        <v>12</v>
      </c>
      <c r="B11" s="6">
        <v>1</v>
      </c>
      <c r="C11" s="6">
        <v>1</v>
      </c>
      <c r="D11" s="6"/>
      <c r="E11" s="6"/>
      <c r="F11" s="6"/>
      <c r="G11" s="6"/>
      <c r="H11" s="6"/>
      <c r="I11" s="6"/>
      <c r="J11" s="6">
        <v>2</v>
      </c>
      <c r="L11" s="4" t="s">
        <v>2382</v>
      </c>
      <c r="M11" s="4" t="s">
        <v>31</v>
      </c>
      <c r="Q11" s="4" t="s">
        <v>2382</v>
      </c>
      <c r="R11" s="4" t="s">
        <v>31</v>
      </c>
    </row>
    <row r="12" spans="1:21" x14ac:dyDescent="0.25">
      <c r="A12" s="7" t="s">
        <v>8</v>
      </c>
      <c r="B12" s="6">
        <v>5</v>
      </c>
      <c r="C12" s="6">
        <v>2</v>
      </c>
      <c r="D12" s="6">
        <v>1</v>
      </c>
      <c r="E12" s="6"/>
      <c r="F12" s="6">
        <v>4</v>
      </c>
      <c r="G12" s="6">
        <v>1</v>
      </c>
      <c r="H12" s="6"/>
      <c r="I12" s="6"/>
      <c r="J12" s="6">
        <v>13</v>
      </c>
      <c r="L12" s="4" t="s">
        <v>42</v>
      </c>
      <c r="M12" s="3" t="s">
        <v>1216</v>
      </c>
      <c r="Q12" s="4" t="s">
        <v>42</v>
      </c>
      <c r="R12" s="3" t="s">
        <v>1215</v>
      </c>
      <c r="S12" s="3" t="s">
        <v>1216</v>
      </c>
      <c r="T12" s="3" t="s">
        <v>29</v>
      </c>
    </row>
    <row r="13" spans="1:21" x14ac:dyDescent="0.25">
      <c r="A13" s="7" t="s">
        <v>4</v>
      </c>
      <c r="B13" s="6">
        <v>15</v>
      </c>
      <c r="C13" s="6">
        <v>1</v>
      </c>
      <c r="D13" s="6">
        <v>6</v>
      </c>
      <c r="E13" s="6"/>
      <c r="F13" s="6"/>
      <c r="G13" s="6">
        <v>1</v>
      </c>
      <c r="H13" s="6"/>
      <c r="I13" s="6">
        <v>1</v>
      </c>
      <c r="J13" s="6">
        <v>24</v>
      </c>
      <c r="L13" s="5" t="s">
        <v>0</v>
      </c>
      <c r="M13" s="6">
        <v>14</v>
      </c>
      <c r="Q13" s="5" t="s">
        <v>0</v>
      </c>
      <c r="R13" s="6">
        <v>21</v>
      </c>
      <c r="S13" s="6">
        <v>90</v>
      </c>
      <c r="T13" s="6">
        <v>111</v>
      </c>
    </row>
    <row r="14" spans="1:21" x14ac:dyDescent="0.25">
      <c r="A14" s="7" t="s">
        <v>10</v>
      </c>
      <c r="B14" s="6">
        <v>1</v>
      </c>
      <c r="C14" s="6"/>
      <c r="D14" s="6"/>
      <c r="E14" s="6"/>
      <c r="F14" s="6">
        <v>1</v>
      </c>
      <c r="G14" s="6"/>
      <c r="H14" s="6"/>
      <c r="I14" s="6"/>
      <c r="J14" s="6">
        <v>2</v>
      </c>
      <c r="L14" s="5" t="s">
        <v>29</v>
      </c>
      <c r="M14" s="6">
        <v>14</v>
      </c>
      <c r="Q14" s="5" t="s">
        <v>3</v>
      </c>
      <c r="R14" s="6">
        <v>1</v>
      </c>
      <c r="S14" s="6">
        <v>16</v>
      </c>
      <c r="T14" s="6">
        <v>17</v>
      </c>
    </row>
    <row r="15" spans="1:21" x14ac:dyDescent="0.25">
      <c r="A15" s="7" t="s">
        <v>5</v>
      </c>
      <c r="B15" s="6">
        <v>8</v>
      </c>
      <c r="C15" s="6">
        <v>3</v>
      </c>
      <c r="D15" s="6">
        <v>8</v>
      </c>
      <c r="E15" s="6"/>
      <c r="F15" s="6"/>
      <c r="G15" s="6">
        <v>2</v>
      </c>
      <c r="H15" s="6"/>
      <c r="I15" s="6"/>
      <c r="J15" s="6">
        <v>21</v>
      </c>
      <c r="L15" s="41" t="s">
        <v>2164</v>
      </c>
      <c r="Q15" s="5" t="s">
        <v>29</v>
      </c>
      <c r="R15" s="6">
        <v>22</v>
      </c>
      <c r="S15" s="6">
        <v>106</v>
      </c>
      <c r="T15" s="6">
        <v>128</v>
      </c>
    </row>
    <row r="16" spans="1:21" x14ac:dyDescent="0.25">
      <c r="A16" s="7" t="s">
        <v>624</v>
      </c>
      <c r="B16" s="6">
        <v>1</v>
      </c>
      <c r="C16" s="6"/>
      <c r="D16" s="6"/>
      <c r="E16" s="6"/>
      <c r="F16" s="6"/>
      <c r="G16" s="6"/>
      <c r="H16" s="6"/>
      <c r="I16" s="6"/>
      <c r="J16" s="6">
        <v>1</v>
      </c>
      <c r="L16" s="4" t="s">
        <v>2382</v>
      </c>
      <c r="M16" s="4" t="s">
        <v>31</v>
      </c>
    </row>
    <row r="17" spans="1:26" ht="21" x14ac:dyDescent="0.35">
      <c r="A17" s="5" t="s">
        <v>3</v>
      </c>
      <c r="B17" s="6"/>
      <c r="C17" s="6"/>
      <c r="D17" s="6"/>
      <c r="E17" s="6"/>
      <c r="F17" s="6"/>
      <c r="G17" s="6"/>
      <c r="H17" s="6"/>
      <c r="I17" s="6"/>
      <c r="J17" s="6"/>
      <c r="L17" s="4" t="s">
        <v>42</v>
      </c>
      <c r="M17" s="3" t="s">
        <v>1216</v>
      </c>
      <c r="Q17" s="17" t="s">
        <v>2389</v>
      </c>
    </row>
    <row r="18" spans="1:26" x14ac:dyDescent="0.25">
      <c r="A18" s="7" t="s">
        <v>15</v>
      </c>
      <c r="B18" s="6">
        <v>5</v>
      </c>
      <c r="C18" s="6"/>
      <c r="D18" s="6"/>
      <c r="E18" s="6"/>
      <c r="F18" s="6"/>
      <c r="G18" s="6"/>
      <c r="H18" s="6">
        <v>2</v>
      </c>
      <c r="I18" s="6"/>
      <c r="J18" s="6">
        <v>7</v>
      </c>
      <c r="L18" s="5" t="s">
        <v>0</v>
      </c>
      <c r="M18" s="6">
        <v>13</v>
      </c>
    </row>
    <row r="19" spans="1:26" x14ac:dyDescent="0.25">
      <c r="A19" s="7" t="s">
        <v>16</v>
      </c>
      <c r="B19" s="6">
        <v>1</v>
      </c>
      <c r="C19" s="6"/>
      <c r="D19" s="6"/>
      <c r="E19" s="6"/>
      <c r="F19" s="6"/>
      <c r="G19" s="6"/>
      <c r="H19" s="6">
        <v>1</v>
      </c>
      <c r="I19" s="6"/>
      <c r="J19" s="6">
        <v>2</v>
      </c>
      <c r="L19" s="5" t="s">
        <v>3</v>
      </c>
      <c r="M19" s="6">
        <v>1</v>
      </c>
      <c r="Q19" s="4" t="s">
        <v>42</v>
      </c>
      <c r="R19" t="s">
        <v>2388</v>
      </c>
    </row>
    <row r="20" spans="1:26" x14ac:dyDescent="0.25">
      <c r="A20" s="7" t="s">
        <v>17</v>
      </c>
      <c r="B20" s="6">
        <v>1</v>
      </c>
      <c r="C20" s="6"/>
      <c r="D20" s="6"/>
      <c r="E20" s="6"/>
      <c r="F20" s="6"/>
      <c r="G20" s="6"/>
      <c r="H20" s="6">
        <v>1</v>
      </c>
      <c r="I20" s="6"/>
      <c r="J20" s="6">
        <v>2</v>
      </c>
      <c r="L20" s="5" t="s">
        <v>29</v>
      </c>
      <c r="M20" s="6">
        <v>14</v>
      </c>
      <c r="Q20" s="5" t="s">
        <v>0</v>
      </c>
      <c r="R20" s="6">
        <v>108</v>
      </c>
    </row>
    <row r="21" spans="1:26" x14ac:dyDescent="0.25">
      <c r="A21" s="7" t="s">
        <v>14</v>
      </c>
      <c r="B21" s="6">
        <v>4</v>
      </c>
      <c r="C21" s="6"/>
      <c r="D21" s="6"/>
      <c r="E21" s="6"/>
      <c r="F21" s="6"/>
      <c r="G21" s="6"/>
      <c r="H21" s="6">
        <v>1</v>
      </c>
      <c r="I21" s="6"/>
      <c r="J21" s="6">
        <v>5</v>
      </c>
      <c r="L21" s="41" t="s">
        <v>2165</v>
      </c>
      <c r="M21" s="3"/>
      <c r="Q21" s="5" t="s">
        <v>3</v>
      </c>
      <c r="R21" s="6">
        <v>10</v>
      </c>
    </row>
    <row r="22" spans="1:26" x14ac:dyDescent="0.25">
      <c r="A22" s="7" t="s">
        <v>18</v>
      </c>
      <c r="B22" s="6">
        <v>1</v>
      </c>
      <c r="C22" s="6"/>
      <c r="D22" s="6"/>
      <c r="E22" s="6"/>
      <c r="F22" s="6"/>
      <c r="G22" s="6"/>
      <c r="H22" s="6"/>
      <c r="I22" s="6"/>
      <c r="J22" s="6">
        <v>1</v>
      </c>
      <c r="L22" s="4" t="s">
        <v>2382</v>
      </c>
      <c r="M22" s="4" t="s">
        <v>31</v>
      </c>
      <c r="Q22" s="5" t="s">
        <v>29</v>
      </c>
      <c r="R22" s="6">
        <v>118</v>
      </c>
    </row>
    <row r="23" spans="1:26" x14ac:dyDescent="0.25">
      <c r="A23" s="5" t="s">
        <v>29</v>
      </c>
      <c r="B23" s="6">
        <v>64</v>
      </c>
      <c r="C23" s="6">
        <v>7</v>
      </c>
      <c r="D23" s="6">
        <v>31</v>
      </c>
      <c r="E23" s="6">
        <v>1</v>
      </c>
      <c r="F23" s="6">
        <v>12</v>
      </c>
      <c r="G23" s="6">
        <v>7</v>
      </c>
      <c r="H23" s="6">
        <v>5</v>
      </c>
      <c r="I23" s="6">
        <v>1</v>
      </c>
      <c r="J23" s="6">
        <v>128</v>
      </c>
      <c r="L23" s="4" t="s">
        <v>42</v>
      </c>
      <c r="M23" s="3" t="s">
        <v>1216</v>
      </c>
    </row>
    <row r="24" spans="1:26" ht="21" x14ac:dyDescent="0.35">
      <c r="L24" s="5" t="s">
        <v>0</v>
      </c>
      <c r="M24" s="6">
        <v>34</v>
      </c>
      <c r="Q24" s="17" t="s">
        <v>2391</v>
      </c>
    </row>
    <row r="25" spans="1:26" s="3" customFormat="1" x14ac:dyDescent="0.25">
      <c r="A25" s="5"/>
      <c r="B25" s="6"/>
      <c r="C25" s="6"/>
      <c r="D25" s="6"/>
      <c r="E25" s="6"/>
      <c r="F25" s="6"/>
      <c r="G25" s="6"/>
      <c r="H25" s="6"/>
      <c r="I25" s="6"/>
      <c r="J25" s="6"/>
      <c r="K25" s="6"/>
      <c r="L25" s="5" t="s">
        <v>3</v>
      </c>
      <c r="M25" s="6">
        <v>4</v>
      </c>
      <c r="N25"/>
      <c r="Q25"/>
      <c r="R25" s="131" t="s">
        <v>2390</v>
      </c>
      <c r="S25" s="131"/>
      <c r="T25" s="131" t="s">
        <v>2392</v>
      </c>
      <c r="U25" s="131"/>
    </row>
    <row r="26" spans="1:26" s="3" customFormat="1" ht="18" customHeight="1" x14ac:dyDescent="0.25">
      <c r="A26" s="134"/>
      <c r="B26" s="134"/>
      <c r="C26" s="134"/>
      <c r="D26" s="134"/>
      <c r="E26" s="134"/>
      <c r="F26" s="134"/>
      <c r="G26" s="134"/>
      <c r="H26" s="134"/>
      <c r="I26" s="6"/>
      <c r="J26" s="6"/>
      <c r="K26" s="6"/>
      <c r="L26" s="5" t="s">
        <v>29</v>
      </c>
      <c r="M26" s="6">
        <v>38</v>
      </c>
      <c r="N26"/>
      <c r="Q26" s="4" t="s">
        <v>42</v>
      </c>
      <c r="R26" s="3" t="s">
        <v>1117</v>
      </c>
      <c r="S26" s="3" t="s">
        <v>1115</v>
      </c>
      <c r="T26" s="37" t="s">
        <v>22</v>
      </c>
      <c r="U26" s="37" t="s">
        <v>21</v>
      </c>
      <c r="V26"/>
      <c r="W26"/>
      <c r="X26"/>
      <c r="Y26"/>
      <c r="Z26"/>
    </row>
    <row r="27" spans="1:26" x14ac:dyDescent="0.25">
      <c r="A27" s="134"/>
      <c r="B27" s="134"/>
      <c r="C27" s="134"/>
      <c r="D27" s="134"/>
      <c r="E27" s="134"/>
      <c r="F27" s="134"/>
      <c r="G27" s="134"/>
      <c r="H27" s="134"/>
      <c r="L27" s="41" t="s">
        <v>2166</v>
      </c>
      <c r="M27" s="3"/>
      <c r="Q27" s="5" t="s">
        <v>0</v>
      </c>
      <c r="R27" s="6">
        <v>735</v>
      </c>
      <c r="S27" s="6">
        <v>493</v>
      </c>
      <c r="T27" s="61">
        <v>152</v>
      </c>
      <c r="U27" s="61">
        <v>84</v>
      </c>
    </row>
    <row r="28" spans="1:26" ht="44.25" customHeight="1" x14ac:dyDescent="0.25">
      <c r="A28" s="13"/>
      <c r="B28" s="13"/>
      <c r="C28" s="13"/>
      <c r="D28" s="13"/>
      <c r="L28" s="4" t="s">
        <v>2382</v>
      </c>
      <c r="M28" s="4" t="s">
        <v>31</v>
      </c>
      <c r="Q28" s="5" t="s">
        <v>3</v>
      </c>
      <c r="R28" s="6">
        <v>99</v>
      </c>
      <c r="S28" s="6">
        <v>65</v>
      </c>
      <c r="T28" s="61">
        <v>22</v>
      </c>
      <c r="U28" s="61">
        <v>13</v>
      </c>
    </row>
    <row r="29" spans="1:26" ht="18.75" x14ac:dyDescent="0.3">
      <c r="A29" s="14"/>
      <c r="B29" s="11"/>
      <c r="C29" s="11"/>
      <c r="D29" s="11"/>
      <c r="F29" s="113"/>
      <c r="G29" s="51"/>
      <c r="H29" s="51"/>
      <c r="I29" s="51"/>
      <c r="J29" s="51"/>
      <c r="K29" s="51"/>
      <c r="L29" s="4" t="s">
        <v>42</v>
      </c>
      <c r="M29" s="3" t="s">
        <v>1216</v>
      </c>
      <c r="Q29" s="5" t="s">
        <v>29</v>
      </c>
      <c r="R29" s="6">
        <v>834</v>
      </c>
      <c r="S29" s="6">
        <v>558</v>
      </c>
      <c r="T29" s="61">
        <v>174</v>
      </c>
      <c r="U29" s="61">
        <v>97</v>
      </c>
    </row>
    <row r="30" spans="1:26" ht="16.899999999999999" customHeight="1" thickBot="1" x14ac:dyDescent="0.3">
      <c r="A30" s="15"/>
      <c r="B30" s="11"/>
      <c r="C30" s="11"/>
      <c r="D30" s="11"/>
      <c r="F30" s="116"/>
      <c r="G30" s="116"/>
      <c r="L30" s="5" t="s">
        <v>0</v>
      </c>
      <c r="M30" s="6">
        <v>32</v>
      </c>
      <c r="Q30" s="132" t="s">
        <v>1126</v>
      </c>
      <c r="R30" s="132"/>
      <c r="S30" s="133"/>
      <c r="T30" s="80">
        <f>GETPIVOTDATA("M",$Q$26)/GETPIVOTDATA("Males",$Q$26)</f>
        <v>0.20863309352517986</v>
      </c>
      <c r="U30" s="80">
        <f>GETPIVOTDATA("F",$Q$26)/GETPIVOTDATA("Females",$Q$26)</f>
        <v>0.17383512544802868</v>
      </c>
    </row>
    <row r="31" spans="1:26" x14ac:dyDescent="0.25">
      <c r="A31" s="16"/>
      <c r="B31" s="11"/>
      <c r="C31" s="11"/>
      <c r="D31" s="11"/>
      <c r="F31" s="114"/>
      <c r="G31" s="115"/>
      <c r="L31" s="5" t="s">
        <v>3</v>
      </c>
      <c r="M31" s="6">
        <v>4</v>
      </c>
    </row>
    <row r="32" spans="1:26" x14ac:dyDescent="0.25">
      <c r="A32" s="16"/>
      <c r="B32" s="11"/>
      <c r="C32" s="11"/>
      <c r="D32" s="11"/>
      <c r="F32" s="51"/>
      <c r="G32" s="51"/>
      <c r="J32" s="3"/>
      <c r="K32" s="3"/>
      <c r="L32" s="5" t="s">
        <v>29</v>
      </c>
      <c r="M32" s="6">
        <v>36</v>
      </c>
    </row>
    <row r="33" spans="1:13" x14ac:dyDescent="0.25">
      <c r="A33" s="16"/>
      <c r="B33" s="11"/>
      <c r="C33" s="11"/>
      <c r="D33" s="11"/>
      <c r="F33" s="3"/>
      <c r="G33" s="3"/>
      <c r="J33" s="3"/>
      <c r="K33" s="3"/>
      <c r="L33" s="41" t="s">
        <v>2386</v>
      </c>
      <c r="M33" s="3"/>
    </row>
    <row r="34" spans="1:13" x14ac:dyDescent="0.25">
      <c r="A34" s="16"/>
      <c r="B34" s="11"/>
      <c r="C34" s="11"/>
      <c r="D34" s="11"/>
      <c r="F34" s="3"/>
      <c r="G34" s="3"/>
      <c r="J34" s="3"/>
      <c r="K34" s="3"/>
      <c r="L34" s="4" t="s">
        <v>2382</v>
      </c>
      <c r="M34" s="4" t="s">
        <v>31</v>
      </c>
    </row>
    <row r="35" spans="1:13" x14ac:dyDescent="0.25">
      <c r="A35" s="16"/>
      <c r="B35" s="11"/>
      <c r="C35" s="11"/>
      <c r="D35" s="11"/>
      <c r="F35" s="3"/>
      <c r="G35" s="3"/>
      <c r="J35" s="3"/>
      <c r="K35" s="3"/>
      <c r="L35" s="4" t="s">
        <v>42</v>
      </c>
      <c r="M35" s="3" t="s">
        <v>1216</v>
      </c>
    </row>
    <row r="36" spans="1:13" x14ac:dyDescent="0.25">
      <c r="A36" s="16"/>
      <c r="B36" s="11"/>
      <c r="C36" s="11"/>
      <c r="D36" s="11"/>
      <c r="F36" s="3"/>
      <c r="G36" s="3"/>
      <c r="J36" s="3"/>
      <c r="K36" s="3"/>
      <c r="L36" s="5" t="s">
        <v>0</v>
      </c>
      <c r="M36" s="6">
        <v>19</v>
      </c>
    </row>
    <row r="37" spans="1:13" x14ac:dyDescent="0.25">
      <c r="A37" s="16"/>
      <c r="B37" s="11"/>
      <c r="C37" s="11"/>
      <c r="D37" s="11"/>
      <c r="F37" s="3"/>
      <c r="G37" s="3"/>
      <c r="J37" s="3"/>
      <c r="K37" s="3"/>
      <c r="L37" s="5" t="s">
        <v>3</v>
      </c>
      <c r="M37" s="6">
        <v>7</v>
      </c>
    </row>
    <row r="38" spans="1:13" x14ac:dyDescent="0.25">
      <c r="A38" s="16"/>
      <c r="B38" s="11"/>
      <c r="C38" s="11"/>
      <c r="D38" s="11"/>
      <c r="F38" s="3"/>
      <c r="G38" s="3"/>
      <c r="J38" s="3"/>
      <c r="K38" s="3"/>
      <c r="L38" s="5" t="s">
        <v>29</v>
      </c>
      <c r="M38" s="6">
        <v>26</v>
      </c>
    </row>
    <row r="39" spans="1:13" x14ac:dyDescent="0.25">
      <c r="A39" s="16"/>
      <c r="B39" s="11"/>
      <c r="C39" s="11"/>
      <c r="D39" s="11"/>
      <c r="F39" s="3"/>
      <c r="G39" s="3"/>
      <c r="J39" s="3"/>
      <c r="K39" s="3"/>
    </row>
    <row r="40" spans="1:13" x14ac:dyDescent="0.25">
      <c r="A40" s="16"/>
      <c r="B40" s="11"/>
      <c r="C40" s="11"/>
      <c r="D40" s="11"/>
      <c r="F40" s="3"/>
      <c r="G40" s="3"/>
    </row>
    <row r="41" spans="1:13" x14ac:dyDescent="0.25">
      <c r="A41" s="16"/>
      <c r="B41" s="11"/>
      <c r="C41" s="11"/>
      <c r="D41" s="11"/>
      <c r="F41" s="3"/>
      <c r="G41" s="3"/>
    </row>
    <row r="42" spans="1:13" x14ac:dyDescent="0.25">
      <c r="A42" s="16"/>
      <c r="B42" s="11"/>
      <c r="C42" s="11"/>
      <c r="D42" s="11"/>
      <c r="F42" s="3"/>
      <c r="G42" s="3"/>
    </row>
    <row r="43" spans="1:13" x14ac:dyDescent="0.25">
      <c r="A43" s="16"/>
      <c r="B43" s="11"/>
      <c r="C43" s="11"/>
      <c r="D43" s="11"/>
      <c r="F43" s="3"/>
      <c r="G43" s="3"/>
    </row>
    <row r="44" spans="1:13" x14ac:dyDescent="0.25">
      <c r="A44" s="16"/>
      <c r="B44" s="11"/>
      <c r="C44" s="11"/>
      <c r="D44" s="11"/>
      <c r="F44" s="3"/>
      <c r="G44" s="3"/>
    </row>
    <row r="45" spans="1:13" x14ac:dyDescent="0.25">
      <c r="A45" s="16"/>
      <c r="B45" s="11"/>
      <c r="C45" s="11"/>
      <c r="D45" s="11"/>
      <c r="F45" s="3"/>
      <c r="G45" s="3"/>
    </row>
    <row r="46" spans="1:13" x14ac:dyDescent="0.25">
      <c r="A46" s="16"/>
      <c r="B46" s="11"/>
      <c r="C46" s="11"/>
      <c r="D46" s="11"/>
      <c r="F46" s="3"/>
      <c r="G46" s="3"/>
    </row>
    <row r="47" spans="1:13" x14ac:dyDescent="0.25">
      <c r="A47" s="16"/>
      <c r="B47" s="11"/>
      <c r="C47" s="11"/>
      <c r="D47" s="11"/>
      <c r="F47" s="3"/>
      <c r="G47" s="3"/>
    </row>
    <row r="48" spans="1:13" x14ac:dyDescent="0.25">
      <c r="A48" s="16"/>
      <c r="B48" s="11"/>
      <c r="C48" s="11"/>
      <c r="D48" s="11"/>
      <c r="F48" s="3"/>
      <c r="G48" s="3"/>
    </row>
    <row r="49" spans="1:7" x14ac:dyDescent="0.25">
      <c r="A49" s="16"/>
      <c r="B49" s="11"/>
      <c r="C49" s="11"/>
      <c r="D49" s="11"/>
      <c r="F49" s="3"/>
      <c r="G49" s="3"/>
    </row>
    <row r="50" spans="1:7" x14ac:dyDescent="0.25">
      <c r="A50" s="16"/>
      <c r="B50" s="11"/>
      <c r="C50" s="11"/>
      <c r="D50" s="11"/>
      <c r="F50" s="3"/>
      <c r="G50" s="3"/>
    </row>
    <row r="51" spans="1:7" x14ac:dyDescent="0.25">
      <c r="A51" s="16"/>
      <c r="B51" s="11"/>
      <c r="C51" s="11"/>
      <c r="D51" s="11"/>
      <c r="F51" s="3"/>
      <c r="G51" s="3"/>
    </row>
    <row r="52" spans="1:7" x14ac:dyDescent="0.25">
      <c r="A52" s="16"/>
      <c r="B52" s="11"/>
      <c r="C52" s="11"/>
      <c r="D52" s="11"/>
      <c r="F52" s="3"/>
      <c r="G52" s="3"/>
    </row>
    <row r="53" spans="1:7" x14ac:dyDescent="0.25">
      <c r="A53" s="16"/>
      <c r="B53" s="11"/>
      <c r="C53" s="11"/>
      <c r="D53" s="11"/>
      <c r="F53" s="3"/>
      <c r="G53" s="3"/>
    </row>
    <row r="54" spans="1:7" x14ac:dyDescent="0.25">
      <c r="A54" s="16"/>
      <c r="B54" s="11"/>
      <c r="C54" s="11"/>
      <c r="D54" s="11"/>
      <c r="F54" s="3"/>
      <c r="G54" s="3"/>
    </row>
    <row r="55" spans="1:7" x14ac:dyDescent="0.25">
      <c r="A55" s="16"/>
      <c r="B55" s="11"/>
      <c r="C55" s="11"/>
      <c r="D55" s="11"/>
      <c r="F55" s="3"/>
      <c r="G55" s="3"/>
    </row>
    <row r="56" spans="1:7" x14ac:dyDescent="0.25">
      <c r="A56" s="16"/>
      <c r="B56" s="11"/>
      <c r="C56" s="11"/>
      <c r="D56" s="11"/>
      <c r="F56" s="3"/>
      <c r="G56" s="3"/>
    </row>
    <row r="57" spans="1:7" x14ac:dyDescent="0.25">
      <c r="A57" s="16"/>
      <c r="B57" s="11"/>
      <c r="C57" s="11"/>
      <c r="D57" s="11"/>
      <c r="F57" s="3"/>
      <c r="G57" s="3"/>
    </row>
    <row r="58" spans="1:7" x14ac:dyDescent="0.25">
      <c r="A58" s="16"/>
      <c r="B58" s="11"/>
      <c r="C58" s="11"/>
      <c r="D58" s="11"/>
      <c r="F58" s="3"/>
      <c r="G58" s="3"/>
    </row>
    <row r="59" spans="1:7" x14ac:dyDescent="0.25">
      <c r="A59" s="16"/>
      <c r="B59" s="11"/>
      <c r="C59" s="11"/>
      <c r="D59" s="11"/>
      <c r="F59" s="3"/>
      <c r="G59" s="3"/>
    </row>
    <row r="60" spans="1:7" x14ac:dyDescent="0.25">
      <c r="A60" s="16"/>
      <c r="B60" s="11"/>
      <c r="C60" s="11"/>
      <c r="D60" s="11"/>
      <c r="F60" s="3"/>
      <c r="G60" s="3"/>
    </row>
    <row r="61" spans="1:7" x14ac:dyDescent="0.25">
      <c r="A61" s="16"/>
      <c r="B61" s="11"/>
      <c r="C61" s="11"/>
      <c r="D61" s="11"/>
      <c r="F61" s="3"/>
      <c r="G61" s="3"/>
    </row>
    <row r="62" spans="1:7" x14ac:dyDescent="0.25">
      <c r="A62" s="16"/>
      <c r="B62" s="11"/>
      <c r="C62" s="11"/>
      <c r="D62" s="11"/>
    </row>
    <row r="63" spans="1:7" x14ac:dyDescent="0.25">
      <c r="A63" s="16"/>
      <c r="B63" s="11"/>
      <c r="C63" s="11"/>
      <c r="D63" s="11"/>
    </row>
    <row r="64" spans="1:7" x14ac:dyDescent="0.25">
      <c r="A64" s="16"/>
      <c r="B64" s="11"/>
      <c r="C64" s="11"/>
      <c r="D64" s="11"/>
    </row>
    <row r="65" spans="1:4" x14ac:dyDescent="0.25">
      <c r="A65" s="16"/>
      <c r="B65" s="11"/>
      <c r="C65" s="11"/>
      <c r="D65" s="11"/>
    </row>
    <row r="66" spans="1:4" x14ac:dyDescent="0.25">
      <c r="A66" s="16"/>
      <c r="B66" s="11"/>
      <c r="C66" s="11"/>
      <c r="D66" s="11"/>
    </row>
    <row r="67" spans="1:4" x14ac:dyDescent="0.25">
      <c r="A67" s="16"/>
      <c r="B67" s="11"/>
      <c r="C67" s="11"/>
      <c r="D67" s="11"/>
    </row>
    <row r="68" spans="1:4" x14ac:dyDescent="0.25">
      <c r="A68" s="16"/>
      <c r="B68" s="11"/>
      <c r="C68" s="11"/>
      <c r="D68" s="11"/>
    </row>
    <row r="69" spans="1:4" x14ac:dyDescent="0.25">
      <c r="A69" s="16"/>
      <c r="B69" s="11"/>
      <c r="C69" s="11"/>
      <c r="D69" s="11"/>
    </row>
    <row r="70" spans="1:4" x14ac:dyDescent="0.25">
      <c r="A70" s="16"/>
      <c r="B70" s="11"/>
      <c r="C70" s="11"/>
      <c r="D70" s="11"/>
    </row>
    <row r="71" spans="1:4" x14ac:dyDescent="0.25">
      <c r="A71" s="16"/>
      <c r="B71" s="11"/>
      <c r="C71" s="11"/>
      <c r="D71" s="11"/>
    </row>
    <row r="72" spans="1:4" x14ac:dyDescent="0.25">
      <c r="A72" s="16"/>
      <c r="B72" s="11"/>
      <c r="C72" s="11"/>
      <c r="D72" s="11"/>
    </row>
    <row r="73" spans="1:4" x14ac:dyDescent="0.25">
      <c r="A73" s="16"/>
      <c r="B73" s="11"/>
      <c r="C73" s="11"/>
      <c r="D73" s="11"/>
    </row>
    <row r="74" spans="1:4" x14ac:dyDescent="0.25">
      <c r="A74" s="16"/>
      <c r="B74" s="11"/>
      <c r="C74" s="11"/>
      <c r="D74" s="11"/>
    </row>
    <row r="75" spans="1:4" x14ac:dyDescent="0.25">
      <c r="A75" s="16"/>
      <c r="B75" s="11"/>
      <c r="C75" s="11"/>
      <c r="D75" s="11"/>
    </row>
    <row r="76" spans="1:4" x14ac:dyDescent="0.25">
      <c r="A76" s="16"/>
      <c r="B76" s="11"/>
      <c r="C76" s="11"/>
      <c r="D76" s="11"/>
    </row>
    <row r="77" spans="1:4" x14ac:dyDescent="0.25">
      <c r="A77" s="16"/>
      <c r="B77" s="11"/>
      <c r="C77" s="11"/>
      <c r="D77" s="11"/>
    </row>
    <row r="78" spans="1:4" x14ac:dyDescent="0.25">
      <c r="A78" s="16"/>
      <c r="B78" s="11"/>
      <c r="C78" s="11"/>
      <c r="D78" s="11"/>
    </row>
    <row r="79" spans="1:4" x14ac:dyDescent="0.25">
      <c r="A79" s="16"/>
      <c r="B79" s="11"/>
      <c r="C79" s="11"/>
      <c r="D79" s="11"/>
    </row>
    <row r="80" spans="1:4" x14ac:dyDescent="0.25">
      <c r="A80" s="16"/>
      <c r="B80" s="11"/>
      <c r="C80" s="11"/>
      <c r="D80" s="11"/>
    </row>
    <row r="81" spans="1:4" x14ac:dyDescent="0.25">
      <c r="A81" s="16"/>
      <c r="B81" s="11"/>
      <c r="C81" s="11"/>
      <c r="D81" s="11"/>
    </row>
    <row r="82" spans="1:4" x14ac:dyDescent="0.25">
      <c r="A82" s="16"/>
      <c r="B82" s="11"/>
      <c r="C82" s="11"/>
      <c r="D82" s="11"/>
    </row>
    <row r="83" spans="1:4" x14ac:dyDescent="0.25">
      <c r="A83" s="15"/>
      <c r="B83" s="11"/>
      <c r="C83" s="11"/>
      <c r="D83" s="11"/>
    </row>
    <row r="84" spans="1:4" x14ac:dyDescent="0.25">
      <c r="A84" s="16"/>
      <c r="B84" s="11"/>
      <c r="C84" s="11"/>
      <c r="D84" s="11"/>
    </row>
    <row r="85" spans="1:4" x14ac:dyDescent="0.25">
      <c r="A85" s="16"/>
      <c r="B85" s="11"/>
      <c r="C85" s="11"/>
      <c r="D85" s="11"/>
    </row>
    <row r="86" spans="1:4" x14ac:dyDescent="0.25">
      <c r="A86" s="16"/>
      <c r="B86" s="11"/>
      <c r="C86" s="11"/>
      <c r="D86" s="11"/>
    </row>
    <row r="87" spans="1:4" x14ac:dyDescent="0.25">
      <c r="A87" s="16"/>
      <c r="B87" s="11"/>
      <c r="C87" s="11"/>
      <c r="D87" s="11"/>
    </row>
    <row r="88" spans="1:4" x14ac:dyDescent="0.25">
      <c r="A88" s="16"/>
      <c r="B88" s="11"/>
      <c r="C88" s="11"/>
      <c r="D88" s="11"/>
    </row>
    <row r="89" spans="1:4" x14ac:dyDescent="0.25">
      <c r="A89" s="16"/>
      <c r="B89" s="11"/>
      <c r="C89" s="11"/>
      <c r="D89" s="11"/>
    </row>
    <row r="90" spans="1:4" x14ac:dyDescent="0.25">
      <c r="A90" s="16"/>
      <c r="B90" s="11"/>
      <c r="C90" s="11"/>
      <c r="D90" s="11"/>
    </row>
    <row r="91" spans="1:4" x14ac:dyDescent="0.25">
      <c r="A91" s="16"/>
      <c r="B91" s="11"/>
      <c r="C91" s="11"/>
      <c r="D91" s="11"/>
    </row>
    <row r="92" spans="1:4" x14ac:dyDescent="0.25">
      <c r="A92" s="16"/>
      <c r="B92" s="11"/>
      <c r="C92" s="11"/>
      <c r="D92" s="11"/>
    </row>
    <row r="93" spans="1:4" x14ac:dyDescent="0.25">
      <c r="A93" s="16"/>
      <c r="B93" s="11"/>
      <c r="C93" s="11"/>
      <c r="D93" s="11"/>
    </row>
    <row r="94" spans="1:4" x14ac:dyDescent="0.25">
      <c r="A94" s="16"/>
      <c r="B94" s="11"/>
      <c r="C94" s="11"/>
      <c r="D94" s="11"/>
    </row>
    <row r="95" spans="1:4" x14ac:dyDescent="0.25">
      <c r="A95" s="16"/>
      <c r="B95" s="11"/>
      <c r="C95" s="11"/>
      <c r="D95" s="11"/>
    </row>
    <row r="96" spans="1:4" x14ac:dyDescent="0.25">
      <c r="A96" s="14"/>
      <c r="B96" s="11"/>
      <c r="C96" s="11"/>
      <c r="D96" s="11"/>
    </row>
    <row r="97" spans="1:4" x14ac:dyDescent="0.25">
      <c r="A97" s="15"/>
      <c r="B97" s="11"/>
      <c r="C97" s="11"/>
      <c r="D97" s="11"/>
    </row>
    <row r="98" spans="1:4" x14ac:dyDescent="0.25">
      <c r="A98" s="16"/>
      <c r="B98" s="11"/>
      <c r="C98" s="11"/>
      <c r="D98" s="11"/>
    </row>
    <row r="99" spans="1:4" x14ac:dyDescent="0.25">
      <c r="A99" s="16"/>
      <c r="B99" s="11"/>
      <c r="C99" s="11"/>
      <c r="D99" s="11"/>
    </row>
    <row r="100" spans="1:4" x14ac:dyDescent="0.25">
      <c r="A100" s="16"/>
      <c r="B100" s="11"/>
      <c r="C100" s="11"/>
      <c r="D100" s="11"/>
    </row>
    <row r="101" spans="1:4" x14ac:dyDescent="0.25">
      <c r="A101" s="16"/>
      <c r="B101" s="11"/>
      <c r="C101" s="11"/>
      <c r="D101" s="11"/>
    </row>
    <row r="102" spans="1:4" x14ac:dyDescent="0.25">
      <c r="A102" s="16"/>
      <c r="B102" s="11"/>
      <c r="C102" s="11"/>
      <c r="D102" s="11"/>
    </row>
    <row r="103" spans="1:4" x14ac:dyDescent="0.25">
      <c r="A103" s="16"/>
      <c r="B103" s="11"/>
      <c r="C103" s="11"/>
      <c r="D103" s="11"/>
    </row>
    <row r="104" spans="1:4" x14ac:dyDescent="0.25">
      <c r="A104" s="16"/>
      <c r="B104" s="11"/>
      <c r="C104" s="11"/>
      <c r="D104" s="11"/>
    </row>
    <row r="105" spans="1:4" x14ac:dyDescent="0.25">
      <c r="A105" s="14"/>
      <c r="B105" s="11"/>
      <c r="C105" s="11"/>
      <c r="D105" s="11"/>
    </row>
    <row r="106" spans="1:4" x14ac:dyDescent="0.25">
      <c r="A106" s="15"/>
      <c r="B106" s="11"/>
      <c r="C106" s="11"/>
      <c r="D106" s="11"/>
    </row>
    <row r="107" spans="1:4" x14ac:dyDescent="0.25">
      <c r="A107" s="16"/>
      <c r="B107" s="11"/>
      <c r="C107" s="11"/>
      <c r="D107" s="11"/>
    </row>
    <row r="108" spans="1:4" x14ac:dyDescent="0.25">
      <c r="A108" s="16"/>
      <c r="B108" s="11"/>
      <c r="C108" s="11"/>
      <c r="D108" s="11"/>
    </row>
    <row r="109" spans="1:4" x14ac:dyDescent="0.25">
      <c r="A109" s="16"/>
      <c r="B109" s="11"/>
      <c r="C109" s="11"/>
      <c r="D109" s="11"/>
    </row>
    <row r="110" spans="1:4" x14ac:dyDescent="0.25">
      <c r="A110" s="16"/>
      <c r="B110" s="11"/>
      <c r="C110" s="11"/>
      <c r="D110" s="11"/>
    </row>
    <row r="111" spans="1:4" x14ac:dyDescent="0.25">
      <c r="A111" s="16"/>
      <c r="B111" s="11"/>
      <c r="C111" s="11"/>
      <c r="D111" s="11"/>
    </row>
    <row r="112" spans="1:4" x14ac:dyDescent="0.25">
      <c r="A112" s="16"/>
      <c r="B112" s="11"/>
      <c r="C112" s="11"/>
      <c r="D112" s="11"/>
    </row>
    <row r="113" spans="1:4" x14ac:dyDescent="0.25">
      <c r="A113" s="16"/>
      <c r="B113" s="11"/>
      <c r="C113" s="11"/>
      <c r="D113" s="11"/>
    </row>
    <row r="114" spans="1:4" x14ac:dyDescent="0.25">
      <c r="A114" s="16"/>
      <c r="B114" s="11"/>
      <c r="C114" s="11"/>
      <c r="D114" s="11"/>
    </row>
    <row r="115" spans="1:4" x14ac:dyDescent="0.25">
      <c r="A115" s="16"/>
      <c r="B115" s="11"/>
      <c r="C115" s="11"/>
      <c r="D115" s="11"/>
    </row>
    <row r="116" spans="1:4" x14ac:dyDescent="0.25">
      <c r="A116" s="16"/>
      <c r="B116" s="11"/>
      <c r="C116" s="11"/>
      <c r="D116" s="11"/>
    </row>
    <row r="117" spans="1:4" x14ac:dyDescent="0.25">
      <c r="A117" s="16"/>
      <c r="B117" s="11"/>
      <c r="C117" s="11"/>
      <c r="D117" s="11"/>
    </row>
    <row r="118" spans="1:4" x14ac:dyDescent="0.25">
      <c r="A118" s="16"/>
      <c r="B118" s="11"/>
      <c r="C118" s="11"/>
      <c r="D118" s="11"/>
    </row>
    <row r="119" spans="1:4" x14ac:dyDescent="0.25">
      <c r="A119" s="16"/>
      <c r="B119" s="11"/>
      <c r="C119" s="11"/>
      <c r="D119" s="11"/>
    </row>
    <row r="120" spans="1:4" x14ac:dyDescent="0.25">
      <c r="A120" s="16"/>
      <c r="B120" s="11"/>
      <c r="C120" s="11"/>
      <c r="D120" s="11"/>
    </row>
    <row r="121" spans="1:4" x14ac:dyDescent="0.25">
      <c r="A121" s="16"/>
      <c r="B121" s="11"/>
      <c r="C121" s="11"/>
      <c r="D121" s="11"/>
    </row>
    <row r="122" spans="1:4" x14ac:dyDescent="0.25">
      <c r="A122" s="16"/>
      <c r="B122" s="11"/>
      <c r="C122" s="11"/>
      <c r="D122" s="11"/>
    </row>
    <row r="123" spans="1:4" x14ac:dyDescent="0.25">
      <c r="A123" s="16"/>
      <c r="B123" s="11"/>
      <c r="C123" s="11"/>
      <c r="D123" s="11"/>
    </row>
    <row r="124" spans="1:4" x14ac:dyDescent="0.25">
      <c r="A124" s="16"/>
      <c r="B124" s="11"/>
      <c r="C124" s="11"/>
      <c r="D124" s="11"/>
    </row>
    <row r="125" spans="1:4" x14ac:dyDescent="0.25">
      <c r="A125" s="16"/>
      <c r="B125" s="11"/>
      <c r="C125" s="11"/>
      <c r="D125" s="11"/>
    </row>
    <row r="126" spans="1:4" x14ac:dyDescent="0.25">
      <c r="A126" s="16"/>
      <c r="B126" s="11"/>
      <c r="C126" s="11"/>
      <c r="D126" s="11"/>
    </row>
    <row r="127" spans="1:4" x14ac:dyDescent="0.25">
      <c r="A127" s="16"/>
      <c r="B127" s="11"/>
      <c r="C127" s="11"/>
      <c r="D127" s="11"/>
    </row>
    <row r="128" spans="1:4" x14ac:dyDescent="0.25">
      <c r="A128" s="16"/>
      <c r="B128" s="11"/>
      <c r="C128" s="11"/>
      <c r="D128" s="11"/>
    </row>
    <row r="129" spans="1:4" x14ac:dyDescent="0.25">
      <c r="A129" s="16"/>
      <c r="B129" s="11"/>
      <c r="C129" s="11"/>
      <c r="D129" s="11"/>
    </row>
    <row r="130" spans="1:4" x14ac:dyDescent="0.25">
      <c r="A130" s="16"/>
      <c r="B130" s="11"/>
      <c r="C130" s="11"/>
      <c r="D130" s="11"/>
    </row>
    <row r="131" spans="1:4" x14ac:dyDescent="0.25">
      <c r="A131" s="16"/>
      <c r="B131" s="11"/>
      <c r="C131" s="11"/>
      <c r="D131" s="11"/>
    </row>
    <row r="132" spans="1:4" x14ac:dyDescent="0.25">
      <c r="A132" s="16"/>
      <c r="B132" s="11"/>
      <c r="C132" s="11"/>
      <c r="D132" s="11"/>
    </row>
    <row r="133" spans="1:4" x14ac:dyDescent="0.25">
      <c r="A133" s="16"/>
      <c r="B133" s="11"/>
      <c r="C133" s="11"/>
      <c r="D133" s="11"/>
    </row>
    <row r="134" spans="1:4" x14ac:dyDescent="0.25">
      <c r="A134" s="16"/>
      <c r="B134" s="11"/>
      <c r="C134" s="11"/>
      <c r="D134" s="11"/>
    </row>
    <row r="135" spans="1:4" x14ac:dyDescent="0.25">
      <c r="A135" s="16"/>
      <c r="B135" s="11"/>
      <c r="C135" s="11"/>
      <c r="D135" s="11"/>
    </row>
    <row r="136" spans="1:4" x14ac:dyDescent="0.25">
      <c r="A136" s="16"/>
      <c r="B136" s="11"/>
      <c r="C136" s="11"/>
      <c r="D136" s="11"/>
    </row>
    <row r="137" spans="1:4" x14ac:dyDescent="0.25">
      <c r="A137" s="16"/>
      <c r="B137" s="11"/>
      <c r="C137" s="11"/>
      <c r="D137" s="11"/>
    </row>
    <row r="138" spans="1:4" x14ac:dyDescent="0.25">
      <c r="A138" s="14"/>
      <c r="B138" s="11"/>
      <c r="C138" s="11"/>
      <c r="D138" s="11"/>
    </row>
    <row r="139" spans="1:4" x14ac:dyDescent="0.25">
      <c r="A139" s="15"/>
      <c r="B139" s="11"/>
      <c r="C139" s="11"/>
      <c r="D139" s="11"/>
    </row>
    <row r="140" spans="1:4" x14ac:dyDescent="0.25">
      <c r="A140" s="16"/>
      <c r="B140" s="11"/>
      <c r="C140" s="11"/>
      <c r="D140" s="11"/>
    </row>
    <row r="141" spans="1:4" x14ac:dyDescent="0.25">
      <c r="A141" s="14"/>
      <c r="B141" s="11"/>
      <c r="C141" s="11"/>
      <c r="D141" s="11"/>
    </row>
    <row r="142" spans="1:4" x14ac:dyDescent="0.25">
      <c r="A142" s="15"/>
      <c r="B142" s="11"/>
      <c r="C142" s="11"/>
      <c r="D142" s="11"/>
    </row>
    <row r="143" spans="1:4" x14ac:dyDescent="0.25">
      <c r="A143" s="16"/>
      <c r="B143" s="11"/>
      <c r="C143" s="11"/>
      <c r="D143" s="11"/>
    </row>
    <row r="144" spans="1:4" x14ac:dyDescent="0.25">
      <c r="A144" s="16"/>
      <c r="B144" s="11"/>
      <c r="C144" s="11"/>
      <c r="D144" s="11"/>
    </row>
    <row r="145" spans="1:4" x14ac:dyDescent="0.25">
      <c r="A145" s="16"/>
      <c r="B145" s="11"/>
      <c r="C145" s="11"/>
      <c r="D145" s="11"/>
    </row>
    <row r="146" spans="1:4" x14ac:dyDescent="0.25">
      <c r="A146" s="16"/>
      <c r="B146" s="11"/>
      <c r="C146" s="11"/>
      <c r="D146" s="11"/>
    </row>
    <row r="147" spans="1:4" x14ac:dyDescent="0.25">
      <c r="A147" s="16"/>
      <c r="B147" s="11"/>
      <c r="C147" s="11"/>
      <c r="D147" s="11"/>
    </row>
    <row r="148" spans="1:4" x14ac:dyDescent="0.25">
      <c r="A148" s="16"/>
      <c r="B148" s="11"/>
      <c r="C148" s="11"/>
      <c r="D148" s="11"/>
    </row>
    <row r="149" spans="1:4" x14ac:dyDescent="0.25">
      <c r="A149" s="16"/>
      <c r="B149" s="11"/>
      <c r="C149" s="11"/>
      <c r="D149" s="11"/>
    </row>
    <row r="150" spans="1:4" x14ac:dyDescent="0.25">
      <c r="A150" s="16"/>
      <c r="B150" s="11"/>
      <c r="C150" s="11"/>
      <c r="D150" s="11"/>
    </row>
    <row r="151" spans="1:4" x14ac:dyDescent="0.25">
      <c r="A151" s="16"/>
      <c r="B151" s="11"/>
      <c r="C151" s="11"/>
      <c r="D151" s="11"/>
    </row>
    <row r="152" spans="1:4" x14ac:dyDescent="0.25">
      <c r="A152" s="16"/>
      <c r="B152" s="11"/>
      <c r="C152" s="11"/>
      <c r="D152" s="11"/>
    </row>
    <row r="153" spans="1:4" x14ac:dyDescent="0.25">
      <c r="A153" s="16"/>
      <c r="B153" s="11"/>
      <c r="C153" s="11"/>
      <c r="D153" s="11"/>
    </row>
    <row r="154" spans="1:4" x14ac:dyDescent="0.25">
      <c r="A154" s="16"/>
      <c r="B154" s="11"/>
      <c r="C154" s="11"/>
      <c r="D154" s="11"/>
    </row>
    <row r="155" spans="1:4" x14ac:dyDescent="0.25">
      <c r="A155" s="14"/>
      <c r="B155" s="11"/>
      <c r="C155" s="11"/>
      <c r="D155" s="11"/>
    </row>
    <row r="156" spans="1:4" x14ac:dyDescent="0.25">
      <c r="A156" s="15"/>
      <c r="B156" s="11"/>
      <c r="C156" s="11"/>
      <c r="D156" s="11"/>
    </row>
    <row r="157" spans="1:4" x14ac:dyDescent="0.25">
      <c r="A157" s="16"/>
      <c r="B157" s="11"/>
      <c r="C157" s="11"/>
      <c r="D157" s="11"/>
    </row>
    <row r="158" spans="1:4" x14ac:dyDescent="0.25">
      <c r="A158" s="16"/>
      <c r="B158" s="11"/>
      <c r="C158" s="11"/>
      <c r="D158" s="11"/>
    </row>
    <row r="159" spans="1:4" x14ac:dyDescent="0.25">
      <c r="A159" s="16"/>
      <c r="B159" s="11"/>
      <c r="C159" s="11"/>
      <c r="D159" s="11"/>
    </row>
    <row r="160" spans="1:4" x14ac:dyDescent="0.25">
      <c r="A160" s="16"/>
      <c r="B160" s="11"/>
      <c r="C160" s="11"/>
      <c r="D160" s="11"/>
    </row>
    <row r="161" spans="1:4" x14ac:dyDescent="0.25">
      <c r="A161" s="16"/>
      <c r="B161" s="11"/>
      <c r="C161" s="11"/>
      <c r="D161" s="11"/>
    </row>
    <row r="162" spans="1:4" x14ac:dyDescent="0.25">
      <c r="A162" s="16"/>
      <c r="B162" s="11"/>
      <c r="C162" s="11"/>
      <c r="D162" s="11"/>
    </row>
    <row r="163" spans="1:4" x14ac:dyDescent="0.25">
      <c r="A163" s="16"/>
      <c r="B163" s="11"/>
      <c r="C163" s="11"/>
      <c r="D163" s="11"/>
    </row>
    <row r="164" spans="1:4" x14ac:dyDescent="0.25">
      <c r="A164" s="14"/>
      <c r="B164" s="11"/>
      <c r="C164" s="11"/>
      <c r="D164" s="11"/>
    </row>
    <row r="165" spans="1:4" x14ac:dyDescent="0.25">
      <c r="A165" s="15"/>
      <c r="B165" s="11"/>
      <c r="C165" s="11"/>
      <c r="D165" s="11"/>
    </row>
    <row r="166" spans="1:4" x14ac:dyDescent="0.25">
      <c r="A166" s="16"/>
      <c r="B166" s="11"/>
      <c r="C166" s="11"/>
      <c r="D166" s="11"/>
    </row>
    <row r="167" spans="1:4" x14ac:dyDescent="0.25">
      <c r="A167" s="16"/>
      <c r="B167" s="11"/>
      <c r="C167" s="11"/>
      <c r="D167" s="11"/>
    </row>
    <row r="168" spans="1:4" x14ac:dyDescent="0.25">
      <c r="A168" s="16"/>
      <c r="B168" s="11"/>
      <c r="C168" s="11"/>
      <c r="D168" s="11"/>
    </row>
    <row r="169" spans="1:4" x14ac:dyDescent="0.25">
      <c r="A169" s="16"/>
      <c r="B169" s="11"/>
      <c r="C169" s="11"/>
      <c r="D169" s="11"/>
    </row>
    <row r="170" spans="1:4" x14ac:dyDescent="0.25">
      <c r="A170" s="16"/>
      <c r="B170" s="11"/>
      <c r="C170" s="11"/>
      <c r="D170" s="11"/>
    </row>
    <row r="171" spans="1:4" x14ac:dyDescent="0.25">
      <c r="A171" s="14"/>
      <c r="B171" s="11"/>
      <c r="C171" s="11"/>
      <c r="D171" s="11"/>
    </row>
    <row r="172" spans="1:4" x14ac:dyDescent="0.25">
      <c r="A172" s="15"/>
      <c r="B172" s="11"/>
      <c r="C172" s="11"/>
      <c r="D172" s="11"/>
    </row>
    <row r="173" spans="1:4" x14ac:dyDescent="0.25">
      <c r="A173" s="16"/>
      <c r="B173" s="11"/>
      <c r="C173" s="11"/>
      <c r="D173" s="11"/>
    </row>
    <row r="174" spans="1:4" x14ac:dyDescent="0.25">
      <c r="A174" s="14"/>
      <c r="B174" s="11"/>
      <c r="C174" s="11"/>
      <c r="D174" s="11"/>
    </row>
  </sheetData>
  <mergeCells count="4">
    <mergeCell ref="R25:S25"/>
    <mergeCell ref="T25:U25"/>
    <mergeCell ref="Q30:S30"/>
    <mergeCell ref="A26:H27"/>
  </mergeCells>
  <pageMargins left="0.7" right="0.7" top="0.75" bottom="0.75" header="0.3" footer="0.3"/>
  <pageSetup orientation="portrait"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6"/>
  <sheetViews>
    <sheetView zoomScale="85" zoomScaleNormal="85" workbookViewId="0">
      <selection activeCell="E21" sqref="E21"/>
    </sheetView>
  </sheetViews>
  <sheetFormatPr defaultRowHeight="15" x14ac:dyDescent="0.25"/>
  <cols>
    <col min="1" max="1" width="18" customWidth="1"/>
    <col min="2" max="2" width="13.28515625" customWidth="1"/>
    <col min="3" max="3" width="5.42578125" customWidth="1"/>
    <col min="4" max="4" width="10.7109375" customWidth="1"/>
    <col min="5" max="5" width="32.5703125" customWidth="1"/>
    <col min="6" max="6" width="43.7109375" style="116" customWidth="1"/>
    <col min="7" max="7" width="14.7109375" style="116" customWidth="1"/>
    <col min="8" max="8" width="9.28515625" style="116" customWidth="1"/>
    <col min="9" max="9" width="13.28515625" style="116" customWidth="1"/>
    <col min="10" max="10" width="15.7109375" bestFit="1" customWidth="1"/>
    <col min="11" max="11" width="11.7109375" customWidth="1"/>
    <col min="12" max="12" width="15.5703125" bestFit="1" customWidth="1"/>
    <col min="13" max="13" width="9.85546875" bestFit="1" customWidth="1"/>
    <col min="14" max="14" width="14.5703125" bestFit="1" customWidth="1"/>
    <col min="15" max="15" width="15.28515625" customWidth="1"/>
    <col min="16" max="16" width="15.7109375" bestFit="1" customWidth="1"/>
    <col min="17" max="17" width="20.28515625" bestFit="1" customWidth="1"/>
    <col min="18" max="18" width="12.28515625" bestFit="1" customWidth="1"/>
    <col min="19" max="19" width="12.42578125" customWidth="1"/>
    <col min="20" max="20" width="15.28515625" bestFit="1" customWidth="1"/>
    <col min="21" max="21" width="13.7109375" customWidth="1"/>
    <col min="22" max="22" width="7.5703125" customWidth="1"/>
    <col min="23" max="23" width="13.7109375" bestFit="1" customWidth="1"/>
    <col min="24" max="24" width="11.85546875" customWidth="1"/>
    <col min="25" max="25" width="11.7109375" customWidth="1"/>
    <col min="26" max="26" width="13.140625" customWidth="1"/>
    <col min="27" max="27" width="15.140625" customWidth="1"/>
    <col min="28" max="28" width="14" bestFit="1" customWidth="1"/>
    <col min="29" max="29" width="14.5703125" bestFit="1" customWidth="1"/>
    <col min="30" max="30" width="13.85546875" bestFit="1" customWidth="1"/>
    <col min="31" max="31" width="13.140625" bestFit="1" customWidth="1"/>
    <col min="32" max="32" width="15.85546875" bestFit="1" customWidth="1"/>
    <col min="33" max="33" width="14.28515625" bestFit="1" customWidth="1"/>
    <col min="34" max="34" width="14.140625" customWidth="1"/>
    <col min="35" max="35" width="10.42578125" customWidth="1"/>
    <col min="36" max="36" width="10.7109375" customWidth="1"/>
    <col min="37" max="37" width="12.140625" customWidth="1"/>
    <col min="38" max="38" width="13.85546875" customWidth="1"/>
    <col min="39" max="39" width="13.5703125" customWidth="1"/>
    <col min="40" max="40" width="18.28515625" bestFit="1" customWidth="1"/>
    <col min="41" max="41" width="12.28515625" bestFit="1" customWidth="1"/>
    <col min="42" max="42" width="12" customWidth="1"/>
    <col min="43" max="43" width="11.42578125" customWidth="1"/>
    <col min="44" max="44" width="10.7109375" customWidth="1"/>
    <col min="45" max="45" width="14" customWidth="1"/>
    <col min="46" max="46" width="9.5703125" customWidth="1"/>
    <col min="47" max="47" width="14.42578125" bestFit="1" customWidth="1"/>
    <col min="48" max="48" width="8.42578125" customWidth="1"/>
    <col min="49" max="49" width="17.42578125" bestFit="1" customWidth="1"/>
    <col min="50" max="50" width="17.28515625" bestFit="1" customWidth="1"/>
    <col min="51" max="51" width="13.7109375" bestFit="1" customWidth="1"/>
    <col min="52" max="52" width="11.140625" customWidth="1"/>
    <col min="53" max="53" width="9.140625" customWidth="1"/>
    <col min="54" max="54" width="14.7109375" customWidth="1"/>
    <col min="55" max="55" width="10.7109375" customWidth="1"/>
    <col min="56" max="56" width="13.85546875" bestFit="1" customWidth="1"/>
    <col min="57" max="57" width="9.5703125" bestFit="1" customWidth="1"/>
    <col min="58" max="58" width="20.28515625" bestFit="1" customWidth="1"/>
    <col min="59" max="59" width="10.85546875" bestFit="1" customWidth="1"/>
    <col min="60" max="60" width="10.85546875" customWidth="1"/>
    <col min="61" max="61" width="12.42578125" bestFit="1" customWidth="1"/>
    <col min="62" max="62" width="12.7109375" customWidth="1"/>
    <col min="63" max="63" width="17.28515625" bestFit="1" customWidth="1"/>
    <col min="64" max="64" width="8.42578125" customWidth="1"/>
    <col min="65" max="65" width="10.28515625" customWidth="1"/>
    <col min="66" max="66" width="14.7109375" customWidth="1"/>
    <col min="67" max="67" width="10.28515625" customWidth="1"/>
    <col min="68" max="68" width="11.5703125" bestFit="1" customWidth="1"/>
    <col min="69" max="69" width="12.5703125" customWidth="1"/>
    <col min="70" max="70" width="11.28515625" bestFit="1" customWidth="1"/>
    <col min="71" max="71" width="14.140625" bestFit="1" customWidth="1"/>
    <col min="72" max="72" width="13.85546875" bestFit="1" customWidth="1"/>
    <col min="73" max="73" width="9.5703125" customWidth="1"/>
    <col min="74" max="74" width="16.42578125" bestFit="1" customWidth="1"/>
    <col min="75" max="75" width="12" customWidth="1"/>
    <col min="76" max="76" width="18.42578125" bestFit="1" customWidth="1"/>
    <col min="77" max="77" width="14.85546875" customWidth="1"/>
    <col min="78" max="78" width="12" bestFit="1" customWidth="1"/>
    <col min="79" max="79" width="12" customWidth="1"/>
    <col min="80" max="80" width="17" bestFit="1" customWidth="1"/>
    <col min="81" max="81" width="16.140625" bestFit="1" customWidth="1"/>
    <col min="82" max="82" width="10.85546875" customWidth="1"/>
    <col min="83" max="83" width="13.42578125" customWidth="1"/>
    <col min="84" max="84" width="8.5703125" customWidth="1"/>
    <col min="85" max="85" width="12.28515625" bestFit="1" customWidth="1"/>
    <col min="86" max="86" width="9" customWidth="1"/>
    <col min="87" max="87" width="13.7109375" customWidth="1"/>
    <col min="88" max="88" width="6.7109375" customWidth="1"/>
    <col min="89" max="89" width="8.5703125" customWidth="1"/>
    <col min="90" max="90" width="13.85546875" bestFit="1" customWidth="1"/>
    <col min="91" max="91" width="18.42578125" customWidth="1"/>
    <col min="92" max="92" width="14" customWidth="1"/>
    <col min="93" max="93" width="19" bestFit="1" customWidth="1"/>
    <col min="94" max="94" width="8" customWidth="1"/>
    <col min="95" max="95" width="15.7109375" bestFit="1" customWidth="1"/>
    <col min="96" max="96" width="21.28515625" customWidth="1"/>
    <col min="97" max="97" width="14.42578125" customWidth="1"/>
    <col min="98" max="98" width="12.140625" customWidth="1"/>
    <col min="99" max="99" width="13.28515625" bestFit="1" customWidth="1"/>
    <col min="100" max="100" width="17.7109375" bestFit="1" customWidth="1"/>
    <col min="101" max="101" width="17.85546875" bestFit="1" customWidth="1"/>
    <col min="102" max="102" width="10" customWidth="1"/>
    <col min="103" max="103" width="12.140625" bestFit="1" customWidth="1"/>
    <col min="104" max="104" width="11.5703125" customWidth="1"/>
    <col min="105" max="105" width="11.28515625" customWidth="1"/>
    <col min="106" max="106" width="11.7109375" bestFit="1" customWidth="1"/>
    <col min="107" max="107" width="9" customWidth="1"/>
    <col min="108" max="108" width="10.140625" bestFit="1" customWidth="1"/>
    <col min="109" max="109" width="11.140625" bestFit="1" customWidth="1"/>
    <col min="110" max="110" width="12.5703125" bestFit="1" customWidth="1"/>
    <col min="111" max="111" width="20.7109375" bestFit="1" customWidth="1"/>
    <col min="112" max="112" width="15.28515625" customWidth="1"/>
    <col min="113" max="113" width="10.85546875" customWidth="1"/>
    <col min="114" max="114" width="16.7109375" bestFit="1" customWidth="1"/>
    <col min="115" max="115" width="11.85546875" customWidth="1"/>
    <col min="116" max="116" width="10.28515625" customWidth="1"/>
    <col min="117" max="117" width="9.85546875" customWidth="1"/>
    <col min="118" max="118" width="10.7109375" bestFit="1" customWidth="1"/>
    <col min="119" max="119" width="15.7109375" bestFit="1" customWidth="1"/>
    <col min="120" max="120" width="9.7109375" customWidth="1"/>
    <col min="121" max="121" width="20.28515625" bestFit="1" customWidth="1"/>
    <col min="122" max="122" width="7" customWidth="1"/>
    <col min="123" max="123" width="10.7109375" customWidth="1"/>
    <col min="124" max="124" width="10.7109375" bestFit="1" customWidth="1"/>
  </cols>
  <sheetData>
    <row r="1" spans="1:6" ht="18.75" x14ac:dyDescent="0.3">
      <c r="A1" s="10" t="s">
        <v>2443</v>
      </c>
      <c r="B1" s="3"/>
      <c r="C1" s="3"/>
      <c r="D1" s="3"/>
      <c r="E1" s="3"/>
      <c r="F1" s="117"/>
    </row>
    <row r="2" spans="1:6" x14ac:dyDescent="0.25">
      <c r="A2" s="3"/>
      <c r="B2" s="3"/>
      <c r="C2" s="3"/>
      <c r="D2" s="3"/>
      <c r="E2" s="3"/>
    </row>
    <row r="3" spans="1:6" x14ac:dyDescent="0.25">
      <c r="A3" s="4" t="s">
        <v>2382</v>
      </c>
      <c r="B3" s="4" t="s">
        <v>31</v>
      </c>
    </row>
    <row r="4" spans="1:6" x14ac:dyDescent="0.25">
      <c r="A4" s="4" t="s">
        <v>42</v>
      </c>
      <c r="B4" s="3" t="s">
        <v>1215</v>
      </c>
      <c r="C4" s="3" t="s">
        <v>1216</v>
      </c>
      <c r="D4" s="3" t="s">
        <v>29</v>
      </c>
      <c r="F4" s="118"/>
    </row>
    <row r="5" spans="1:6" x14ac:dyDescent="0.25">
      <c r="A5" s="5" t="s">
        <v>0</v>
      </c>
      <c r="B5" s="6">
        <v>7</v>
      </c>
      <c r="C5" s="6">
        <v>104</v>
      </c>
      <c r="D5" s="6">
        <v>111</v>
      </c>
      <c r="F5" s="119"/>
    </row>
    <row r="6" spans="1:6" x14ac:dyDescent="0.25">
      <c r="A6" s="5" t="s">
        <v>3</v>
      </c>
      <c r="B6" s="6"/>
      <c r="C6" s="6">
        <v>17</v>
      </c>
      <c r="D6" s="6">
        <v>17</v>
      </c>
      <c r="F6" s="120"/>
    </row>
    <row r="7" spans="1:6" x14ac:dyDescent="0.25">
      <c r="A7" s="5" t="s">
        <v>29</v>
      </c>
      <c r="B7" s="6">
        <v>7</v>
      </c>
      <c r="C7" s="6">
        <v>121</v>
      </c>
      <c r="D7" s="6">
        <v>128</v>
      </c>
      <c r="F7" s="121"/>
    </row>
    <row r="8" spans="1:6" x14ac:dyDescent="0.25">
      <c r="F8" s="118"/>
    </row>
    <row r="9" spans="1:6" ht="18.75" x14ac:dyDescent="0.3">
      <c r="A9" s="10" t="s">
        <v>2444</v>
      </c>
      <c r="F9" s="119"/>
    </row>
    <row r="10" spans="1:6" x14ac:dyDescent="0.25">
      <c r="F10" s="120"/>
    </row>
    <row r="11" spans="1:6" x14ac:dyDescent="0.25">
      <c r="A11" s="100" t="s">
        <v>2445</v>
      </c>
      <c r="F11" s="121"/>
    </row>
    <row r="12" spans="1:6" x14ac:dyDescent="0.25">
      <c r="A12" s="4" t="s">
        <v>2382</v>
      </c>
      <c r="B12" s="4" t="s">
        <v>31</v>
      </c>
      <c r="F12" s="118"/>
    </row>
    <row r="13" spans="1:6" x14ac:dyDescent="0.25">
      <c r="A13" s="4" t="s">
        <v>42</v>
      </c>
      <c r="B13" s="3" t="s">
        <v>1216</v>
      </c>
      <c r="F13" s="119"/>
    </row>
    <row r="14" spans="1:6" x14ac:dyDescent="0.25">
      <c r="A14" s="5" t="s">
        <v>0</v>
      </c>
      <c r="B14" s="6">
        <v>88</v>
      </c>
      <c r="F14" s="120"/>
    </row>
    <row r="15" spans="1:6" x14ac:dyDescent="0.25">
      <c r="A15" s="5" t="s">
        <v>3</v>
      </c>
      <c r="B15" s="6">
        <v>13</v>
      </c>
      <c r="F15" s="121"/>
    </row>
    <row r="16" spans="1:6" x14ac:dyDescent="0.25">
      <c r="A16" s="5" t="s">
        <v>29</v>
      </c>
      <c r="B16" s="6">
        <v>101</v>
      </c>
      <c r="F16" s="118"/>
    </row>
    <row r="17" spans="1:6" x14ac:dyDescent="0.25">
      <c r="A17" s="99"/>
      <c r="F17" s="119"/>
    </row>
    <row r="18" spans="1:6" x14ac:dyDescent="0.25">
      <c r="A18" s="100" t="s">
        <v>2446</v>
      </c>
      <c r="B18" s="3"/>
      <c r="F18" s="120"/>
    </row>
    <row r="19" spans="1:6" x14ac:dyDescent="0.25">
      <c r="A19" s="4" t="s">
        <v>2382</v>
      </c>
      <c r="B19" s="4" t="s">
        <v>31</v>
      </c>
      <c r="F19" s="121"/>
    </row>
    <row r="20" spans="1:6" x14ac:dyDescent="0.25">
      <c r="A20" s="4" t="s">
        <v>42</v>
      </c>
      <c r="B20" s="3" t="s">
        <v>1216</v>
      </c>
      <c r="F20" s="118"/>
    </row>
    <row r="21" spans="1:6" x14ac:dyDescent="0.25">
      <c r="A21" s="5" t="s">
        <v>0</v>
      </c>
      <c r="B21" s="6">
        <v>2</v>
      </c>
      <c r="F21" s="119"/>
    </row>
    <row r="22" spans="1:6" x14ac:dyDescent="0.25">
      <c r="A22" s="5" t="s">
        <v>3</v>
      </c>
      <c r="B22" s="6">
        <v>3</v>
      </c>
      <c r="F22" s="120"/>
    </row>
    <row r="23" spans="1:6" x14ac:dyDescent="0.25">
      <c r="A23" s="5" t="s">
        <v>29</v>
      </c>
      <c r="B23" s="6">
        <v>5</v>
      </c>
      <c r="F23" s="121"/>
    </row>
    <row r="24" spans="1:6" x14ac:dyDescent="0.25">
      <c r="A24" s="40"/>
      <c r="F24" s="118"/>
    </row>
    <row r="25" spans="1:6" ht="7.15" customHeight="1" x14ac:dyDescent="0.25">
      <c r="A25" s="99"/>
      <c r="F25" s="119"/>
    </row>
    <row r="26" spans="1:6" x14ac:dyDescent="0.25">
      <c r="A26" s="100" t="s">
        <v>2447</v>
      </c>
      <c r="B26" s="3"/>
      <c r="F26" s="120"/>
    </row>
    <row r="27" spans="1:6" x14ac:dyDescent="0.25">
      <c r="A27" s="4" t="s">
        <v>2382</v>
      </c>
      <c r="B27" s="4" t="s">
        <v>31</v>
      </c>
      <c r="F27" s="121"/>
    </row>
    <row r="28" spans="1:6" x14ac:dyDescent="0.25">
      <c r="A28" s="4" t="s">
        <v>42</v>
      </c>
      <c r="B28" s="3" t="s">
        <v>1216</v>
      </c>
      <c r="F28" s="118"/>
    </row>
    <row r="29" spans="1:6" x14ac:dyDescent="0.25">
      <c r="A29" s="5" t="s">
        <v>0</v>
      </c>
      <c r="B29" s="6">
        <v>10</v>
      </c>
      <c r="F29" s="119"/>
    </row>
    <row r="30" spans="1:6" x14ac:dyDescent="0.25">
      <c r="A30" s="5" t="s">
        <v>29</v>
      </c>
      <c r="B30" s="6">
        <v>10</v>
      </c>
      <c r="F30" s="120"/>
    </row>
    <row r="31" spans="1:6" x14ac:dyDescent="0.25">
      <c r="F31" s="121"/>
    </row>
    <row r="32" spans="1:6" x14ac:dyDescent="0.25">
      <c r="A32" s="100" t="s">
        <v>1</v>
      </c>
      <c r="B32" s="3"/>
      <c r="F32" s="118"/>
    </row>
    <row r="33" spans="1:6" x14ac:dyDescent="0.25">
      <c r="A33" s="4" t="s">
        <v>2382</v>
      </c>
      <c r="B33" s="4" t="s">
        <v>31</v>
      </c>
      <c r="F33" s="119"/>
    </row>
    <row r="34" spans="1:6" x14ac:dyDescent="0.25">
      <c r="A34" s="4" t="s">
        <v>42</v>
      </c>
      <c r="B34" s="3" t="s">
        <v>1216</v>
      </c>
      <c r="F34" s="120"/>
    </row>
    <row r="35" spans="1:6" x14ac:dyDescent="0.25">
      <c r="A35" s="5" t="s">
        <v>0</v>
      </c>
      <c r="B35" s="6">
        <v>6</v>
      </c>
      <c r="F35" s="121"/>
    </row>
    <row r="36" spans="1:6" x14ac:dyDescent="0.25">
      <c r="A36" s="5" t="s">
        <v>29</v>
      </c>
      <c r="B36" s="6">
        <v>6</v>
      </c>
      <c r="F36" s="118"/>
    </row>
    <row r="37" spans="1:6" x14ac:dyDescent="0.25">
      <c r="F37" s="119"/>
    </row>
    <row r="38" spans="1:6" x14ac:dyDescent="0.25">
      <c r="A38" s="4" t="s">
        <v>1</v>
      </c>
      <c r="B38" s="3" t="s">
        <v>1216</v>
      </c>
      <c r="F38" s="120"/>
    </row>
    <row r="39" spans="1:6" x14ac:dyDescent="0.25">
      <c r="A39" s="101" t="s">
        <v>2448</v>
      </c>
      <c r="F39" s="121"/>
    </row>
    <row r="40" spans="1:6" x14ac:dyDescent="0.25">
      <c r="A40" s="4" t="s">
        <v>42</v>
      </c>
      <c r="B40" t="s">
        <v>2382</v>
      </c>
      <c r="F40" s="118"/>
    </row>
    <row r="41" spans="1:6" x14ac:dyDescent="0.25">
      <c r="A41" s="5" t="s">
        <v>1975</v>
      </c>
      <c r="B41" s="6">
        <v>3</v>
      </c>
      <c r="F41" s="119"/>
    </row>
    <row r="42" spans="1:6" x14ac:dyDescent="0.25">
      <c r="A42" s="5" t="s">
        <v>437</v>
      </c>
      <c r="B42" s="6">
        <v>2</v>
      </c>
      <c r="F42" s="120"/>
    </row>
    <row r="43" spans="1:6" x14ac:dyDescent="0.25">
      <c r="A43" s="5" t="s">
        <v>2476</v>
      </c>
      <c r="B43" s="6">
        <v>1</v>
      </c>
      <c r="F43" s="121"/>
    </row>
    <row r="44" spans="1:6" x14ac:dyDescent="0.25">
      <c r="A44" s="5" t="s">
        <v>29</v>
      </c>
      <c r="B44" s="6">
        <v>6</v>
      </c>
      <c r="F44" s="118"/>
    </row>
    <row r="45" spans="1:6" x14ac:dyDescent="0.25">
      <c r="F45" s="119"/>
    </row>
    <row r="46" spans="1:6" x14ac:dyDescent="0.25">
      <c r="F46" s="120"/>
    </row>
    <row r="47" spans="1:6" x14ac:dyDescent="0.25">
      <c r="F47" s="121"/>
    </row>
    <row r="48" spans="1:6" x14ac:dyDescent="0.25">
      <c r="A48" s="40"/>
      <c r="F48" s="118"/>
    </row>
    <row r="49" spans="1:6" x14ac:dyDescent="0.25">
      <c r="A49" s="99"/>
      <c r="F49" s="119"/>
    </row>
    <row r="50" spans="1:6" x14ac:dyDescent="0.25">
      <c r="A50" s="5"/>
      <c r="F50" s="120"/>
    </row>
    <row r="51" spans="1:6" x14ac:dyDescent="0.25">
      <c r="A51" s="7"/>
      <c r="F51" s="121"/>
    </row>
    <row r="52" spans="1:6" x14ac:dyDescent="0.25">
      <c r="A52" s="40"/>
      <c r="F52" s="118"/>
    </row>
    <row r="53" spans="1:6" x14ac:dyDescent="0.25">
      <c r="A53" s="99"/>
      <c r="F53" s="119"/>
    </row>
    <row r="54" spans="1:6" x14ac:dyDescent="0.25">
      <c r="A54" s="5"/>
      <c r="F54" s="120"/>
    </row>
    <row r="55" spans="1:6" x14ac:dyDescent="0.25">
      <c r="A55" s="7"/>
      <c r="F55" s="121"/>
    </row>
    <row r="56" spans="1:6" x14ac:dyDescent="0.25">
      <c r="A56" s="40"/>
      <c r="F56" s="118"/>
    </row>
    <row r="57" spans="1:6" x14ac:dyDescent="0.25">
      <c r="A57" s="99"/>
      <c r="F57" s="119"/>
    </row>
    <row r="58" spans="1:6" x14ac:dyDescent="0.25">
      <c r="A58" s="5"/>
      <c r="F58" s="120"/>
    </row>
    <row r="59" spans="1:6" x14ac:dyDescent="0.25">
      <c r="A59" s="7"/>
      <c r="F59" s="121"/>
    </row>
    <row r="60" spans="1:6" x14ac:dyDescent="0.25">
      <c r="A60" s="40"/>
      <c r="F60" s="118"/>
    </row>
    <row r="61" spans="1:6" x14ac:dyDescent="0.25">
      <c r="A61" s="99"/>
      <c r="F61" s="119"/>
    </row>
    <row r="62" spans="1:6" x14ac:dyDescent="0.25">
      <c r="A62" s="5"/>
      <c r="F62" s="120"/>
    </row>
    <row r="63" spans="1:6" x14ac:dyDescent="0.25">
      <c r="A63" s="7"/>
      <c r="F63" s="121"/>
    </row>
    <row r="64" spans="1:6" x14ac:dyDescent="0.25">
      <c r="A64" s="40"/>
      <c r="F64" s="118"/>
    </row>
    <row r="65" spans="1:6" x14ac:dyDescent="0.25">
      <c r="A65" s="99"/>
      <c r="F65" s="119"/>
    </row>
    <row r="66" spans="1:6" x14ac:dyDescent="0.25">
      <c r="A66" s="5"/>
      <c r="F66" s="120"/>
    </row>
    <row r="67" spans="1:6" x14ac:dyDescent="0.25">
      <c r="A67" s="7"/>
      <c r="F67" s="121"/>
    </row>
    <row r="68" spans="1:6" x14ac:dyDescent="0.25">
      <c r="A68" s="40"/>
      <c r="F68" s="118"/>
    </row>
    <row r="69" spans="1:6" x14ac:dyDescent="0.25">
      <c r="A69" s="99"/>
      <c r="F69" s="119"/>
    </row>
    <row r="70" spans="1:6" x14ac:dyDescent="0.25">
      <c r="A70" s="5"/>
      <c r="F70" s="120"/>
    </row>
    <row r="71" spans="1:6" x14ac:dyDescent="0.25">
      <c r="A71" s="7"/>
      <c r="F71" s="121"/>
    </row>
    <row r="72" spans="1:6" x14ac:dyDescent="0.25">
      <c r="A72" s="40"/>
      <c r="F72" s="118"/>
    </row>
    <row r="73" spans="1:6" x14ac:dyDescent="0.25">
      <c r="A73" s="99"/>
      <c r="F73" s="119"/>
    </row>
    <row r="74" spans="1:6" x14ac:dyDescent="0.25">
      <c r="A74" s="5"/>
      <c r="F74" s="120"/>
    </row>
    <row r="75" spans="1:6" x14ac:dyDescent="0.25">
      <c r="A75" s="7"/>
      <c r="F75" s="121"/>
    </row>
    <row r="76" spans="1:6" x14ac:dyDescent="0.25">
      <c r="A76" s="40"/>
      <c r="F76" s="118"/>
    </row>
    <row r="77" spans="1:6" x14ac:dyDescent="0.25">
      <c r="A77" s="99"/>
      <c r="F77" s="119"/>
    </row>
    <row r="78" spans="1:6" x14ac:dyDescent="0.25">
      <c r="A78" s="5"/>
      <c r="F78" s="120"/>
    </row>
    <row r="79" spans="1:6" x14ac:dyDescent="0.25">
      <c r="A79" s="7"/>
      <c r="F79" s="121"/>
    </row>
    <row r="80" spans="1:6" x14ac:dyDescent="0.25">
      <c r="A80" s="40"/>
      <c r="F80" s="118"/>
    </row>
    <row r="81" spans="1:6" x14ac:dyDescent="0.25">
      <c r="A81" s="99"/>
      <c r="F81" s="119"/>
    </row>
    <row r="82" spans="1:6" x14ac:dyDescent="0.25">
      <c r="A82" s="5"/>
      <c r="F82" s="120"/>
    </row>
    <row r="83" spans="1:6" x14ac:dyDescent="0.25">
      <c r="A83" s="7"/>
      <c r="F83" s="121"/>
    </row>
    <row r="84" spans="1:6" x14ac:dyDescent="0.25">
      <c r="A84" s="40"/>
      <c r="F84" s="118"/>
    </row>
    <row r="85" spans="1:6" x14ac:dyDescent="0.25">
      <c r="A85" s="99"/>
      <c r="F85" s="119"/>
    </row>
    <row r="86" spans="1:6" x14ac:dyDescent="0.25">
      <c r="A86" s="5"/>
      <c r="F86" s="120"/>
    </row>
    <row r="87" spans="1:6" x14ac:dyDescent="0.25">
      <c r="A87" s="7"/>
      <c r="F87" s="121"/>
    </row>
    <row r="88" spans="1:6" x14ac:dyDescent="0.25">
      <c r="A88" s="40"/>
      <c r="F88" s="118"/>
    </row>
    <row r="89" spans="1:6" x14ac:dyDescent="0.25">
      <c r="A89" s="99"/>
      <c r="F89" s="119"/>
    </row>
    <row r="90" spans="1:6" x14ac:dyDescent="0.25">
      <c r="A90" s="5"/>
      <c r="F90" s="120"/>
    </row>
    <row r="91" spans="1:6" x14ac:dyDescent="0.25">
      <c r="A91" s="7"/>
      <c r="F91" s="121"/>
    </row>
    <row r="92" spans="1:6" x14ac:dyDescent="0.25">
      <c r="A92" s="40"/>
      <c r="F92" s="118"/>
    </row>
    <row r="93" spans="1:6" x14ac:dyDescent="0.25">
      <c r="A93" s="99"/>
      <c r="F93" s="119"/>
    </row>
    <row r="94" spans="1:6" x14ac:dyDescent="0.25">
      <c r="A94" s="5"/>
      <c r="F94" s="120"/>
    </row>
    <row r="95" spans="1:6" x14ac:dyDescent="0.25">
      <c r="A95" s="7"/>
      <c r="F95" s="121"/>
    </row>
    <row r="96" spans="1:6" x14ac:dyDescent="0.25">
      <c r="A96" s="40"/>
      <c r="F96" s="118"/>
    </row>
    <row r="97" spans="1:6" x14ac:dyDescent="0.25">
      <c r="A97" s="99"/>
      <c r="F97" s="119"/>
    </row>
    <row r="98" spans="1:6" x14ac:dyDescent="0.25">
      <c r="A98" s="5"/>
      <c r="F98" s="120"/>
    </row>
    <row r="99" spans="1:6" x14ac:dyDescent="0.25">
      <c r="A99" s="7"/>
      <c r="F99" s="121"/>
    </row>
    <row r="100" spans="1:6" x14ac:dyDescent="0.25">
      <c r="A100" s="40"/>
      <c r="F100" s="118"/>
    </row>
    <row r="101" spans="1:6" x14ac:dyDescent="0.25">
      <c r="A101" s="99"/>
      <c r="F101" s="119"/>
    </row>
    <row r="102" spans="1:6" x14ac:dyDescent="0.25">
      <c r="A102" s="5"/>
      <c r="F102" s="120"/>
    </row>
    <row r="103" spans="1:6" x14ac:dyDescent="0.25">
      <c r="A103" s="7"/>
      <c r="F103" s="121"/>
    </row>
    <row r="104" spans="1:6" x14ac:dyDescent="0.25">
      <c r="A104" s="40"/>
      <c r="F104" s="118"/>
    </row>
    <row r="105" spans="1:6" x14ac:dyDescent="0.25">
      <c r="A105" s="99"/>
      <c r="F105" s="119"/>
    </row>
    <row r="106" spans="1:6" x14ac:dyDescent="0.25">
      <c r="A106" s="5"/>
      <c r="F106" s="120"/>
    </row>
    <row r="107" spans="1:6" x14ac:dyDescent="0.25">
      <c r="A107" s="7"/>
      <c r="F107" s="121"/>
    </row>
    <row r="108" spans="1:6" x14ac:dyDescent="0.25">
      <c r="A108" s="40"/>
      <c r="F108" s="118"/>
    </row>
    <row r="109" spans="1:6" x14ac:dyDescent="0.25">
      <c r="A109" s="99"/>
      <c r="F109" s="119"/>
    </row>
    <row r="110" spans="1:6" x14ac:dyDescent="0.25">
      <c r="A110" s="5"/>
      <c r="F110" s="120"/>
    </row>
    <row r="111" spans="1:6" x14ac:dyDescent="0.25">
      <c r="A111" s="7"/>
      <c r="F111" s="121"/>
    </row>
    <row r="112" spans="1:6" x14ac:dyDescent="0.25">
      <c r="A112" s="40"/>
      <c r="F112" s="118"/>
    </row>
    <row r="113" spans="1:6" x14ac:dyDescent="0.25">
      <c r="A113" s="99"/>
      <c r="F113" s="119"/>
    </row>
    <row r="114" spans="1:6" x14ac:dyDescent="0.25">
      <c r="A114" s="5"/>
      <c r="F114" s="120"/>
    </row>
    <row r="115" spans="1:6" x14ac:dyDescent="0.25">
      <c r="A115" s="7"/>
      <c r="F115" s="121"/>
    </row>
    <row r="116" spans="1:6" x14ac:dyDescent="0.25">
      <c r="A116" s="40"/>
      <c r="F116" s="118"/>
    </row>
    <row r="117" spans="1:6" x14ac:dyDescent="0.25">
      <c r="A117" s="99"/>
      <c r="F117" s="119"/>
    </row>
    <row r="118" spans="1:6" x14ac:dyDescent="0.25">
      <c r="A118" s="5"/>
      <c r="F118" s="120"/>
    </row>
    <row r="119" spans="1:6" x14ac:dyDescent="0.25">
      <c r="A119" s="7"/>
      <c r="F119" s="121"/>
    </row>
    <row r="120" spans="1:6" x14ac:dyDescent="0.25">
      <c r="A120" s="40"/>
      <c r="F120" s="118"/>
    </row>
    <row r="121" spans="1:6" x14ac:dyDescent="0.25">
      <c r="A121" s="99"/>
      <c r="F121" s="119"/>
    </row>
    <row r="122" spans="1:6" x14ac:dyDescent="0.25">
      <c r="A122" s="5"/>
      <c r="F122" s="120"/>
    </row>
    <row r="123" spans="1:6" x14ac:dyDescent="0.25">
      <c r="A123" s="7"/>
      <c r="F123" s="121"/>
    </row>
    <row r="124" spans="1:6" x14ac:dyDescent="0.25">
      <c r="A124" s="40"/>
      <c r="F124" s="118"/>
    </row>
    <row r="125" spans="1:6" x14ac:dyDescent="0.25">
      <c r="A125" s="99"/>
      <c r="F125" s="119"/>
    </row>
    <row r="126" spans="1:6" x14ac:dyDescent="0.25">
      <c r="A126" s="5"/>
      <c r="F126" s="120"/>
    </row>
    <row r="127" spans="1:6" x14ac:dyDescent="0.25">
      <c r="A127" s="7"/>
      <c r="F127" s="121"/>
    </row>
    <row r="128" spans="1:6" x14ac:dyDescent="0.25">
      <c r="A128" s="40"/>
      <c r="F128" s="118"/>
    </row>
    <row r="129" spans="1:6" x14ac:dyDescent="0.25">
      <c r="A129" s="99"/>
      <c r="F129" s="119"/>
    </row>
    <row r="130" spans="1:6" x14ac:dyDescent="0.25">
      <c r="A130" s="5"/>
      <c r="F130" s="120"/>
    </row>
    <row r="131" spans="1:6" x14ac:dyDescent="0.25">
      <c r="A131" s="7"/>
      <c r="F131" s="121"/>
    </row>
    <row r="132" spans="1:6" x14ac:dyDescent="0.25">
      <c r="A132" s="40"/>
      <c r="F132" s="118"/>
    </row>
    <row r="133" spans="1:6" x14ac:dyDescent="0.25">
      <c r="A133" s="99"/>
      <c r="F133" s="119"/>
    </row>
    <row r="134" spans="1:6" x14ac:dyDescent="0.25">
      <c r="A134" s="5"/>
      <c r="F134" s="120"/>
    </row>
    <row r="135" spans="1:6" x14ac:dyDescent="0.25">
      <c r="A135" s="7"/>
      <c r="F135" s="121"/>
    </row>
    <row r="136" spans="1:6" x14ac:dyDescent="0.25">
      <c r="A136" s="40"/>
      <c r="F136" s="118"/>
    </row>
    <row r="137" spans="1:6" x14ac:dyDescent="0.25">
      <c r="A137" s="99"/>
      <c r="F137" s="119"/>
    </row>
    <row r="138" spans="1:6" x14ac:dyDescent="0.25">
      <c r="A138" s="5"/>
      <c r="F138" s="120"/>
    </row>
    <row r="139" spans="1:6" x14ac:dyDescent="0.25">
      <c r="A139" s="7"/>
      <c r="F139" s="121"/>
    </row>
    <row r="140" spans="1:6" x14ac:dyDescent="0.25">
      <c r="A140" s="40"/>
      <c r="F140" s="118"/>
    </row>
    <row r="141" spans="1:6" x14ac:dyDescent="0.25">
      <c r="A141" s="99"/>
      <c r="F141" s="119"/>
    </row>
    <row r="142" spans="1:6" x14ac:dyDescent="0.25">
      <c r="A142" s="5"/>
      <c r="F142" s="120"/>
    </row>
    <row r="143" spans="1:6" x14ac:dyDescent="0.25">
      <c r="A143" s="7"/>
      <c r="F143" s="121"/>
    </row>
    <row r="144" spans="1:6" x14ac:dyDescent="0.25">
      <c r="A144" s="40"/>
      <c r="F144" s="118"/>
    </row>
    <row r="145" spans="1:6" x14ac:dyDescent="0.25">
      <c r="A145" s="99"/>
      <c r="F145" s="119"/>
    </row>
    <row r="146" spans="1:6" x14ac:dyDescent="0.25">
      <c r="A146" s="5"/>
      <c r="F146" s="120"/>
    </row>
    <row r="147" spans="1:6" x14ac:dyDescent="0.25">
      <c r="A147" s="7"/>
      <c r="F147" s="121"/>
    </row>
    <row r="148" spans="1:6" x14ac:dyDescent="0.25">
      <c r="A148" s="40"/>
      <c r="F148" s="118"/>
    </row>
    <row r="149" spans="1:6" x14ac:dyDescent="0.25">
      <c r="A149" s="99"/>
      <c r="F149" s="119"/>
    </row>
    <row r="150" spans="1:6" x14ac:dyDescent="0.25">
      <c r="A150" s="5"/>
      <c r="F150" s="120"/>
    </row>
    <row r="151" spans="1:6" x14ac:dyDescent="0.25">
      <c r="A151" s="7"/>
      <c r="F151" s="121"/>
    </row>
    <row r="152" spans="1:6" x14ac:dyDescent="0.25">
      <c r="A152" s="40"/>
      <c r="F152" s="118"/>
    </row>
    <row r="153" spans="1:6" x14ac:dyDescent="0.25">
      <c r="A153" s="99"/>
      <c r="F153" s="119"/>
    </row>
    <row r="154" spans="1:6" x14ac:dyDescent="0.25">
      <c r="A154" s="5"/>
      <c r="F154" s="120"/>
    </row>
    <row r="155" spans="1:6" x14ac:dyDescent="0.25">
      <c r="A155" s="7"/>
      <c r="F155" s="121"/>
    </row>
    <row r="156" spans="1:6" x14ac:dyDescent="0.25">
      <c r="A156" s="40"/>
      <c r="F156" s="118"/>
    </row>
    <row r="157" spans="1:6" x14ac:dyDescent="0.25">
      <c r="A157" s="99"/>
      <c r="F157" s="119"/>
    </row>
    <row r="158" spans="1:6" x14ac:dyDescent="0.25">
      <c r="A158" s="5"/>
      <c r="F158" s="120"/>
    </row>
    <row r="159" spans="1:6" x14ac:dyDescent="0.25">
      <c r="A159" s="7"/>
      <c r="F159" s="121"/>
    </row>
    <row r="160" spans="1:6" x14ac:dyDescent="0.25">
      <c r="A160" s="40"/>
      <c r="F160" s="118"/>
    </row>
    <row r="161" spans="1:6" x14ac:dyDescent="0.25">
      <c r="A161" s="99"/>
      <c r="F161" s="119"/>
    </row>
    <row r="162" spans="1:6" x14ac:dyDescent="0.25">
      <c r="A162" s="5"/>
      <c r="F162" s="120"/>
    </row>
    <row r="163" spans="1:6" x14ac:dyDescent="0.25">
      <c r="A163" s="7"/>
      <c r="F163" s="121"/>
    </row>
    <row r="164" spans="1:6" x14ac:dyDescent="0.25">
      <c r="A164" s="40"/>
      <c r="F164" s="118"/>
    </row>
    <row r="165" spans="1:6" x14ac:dyDescent="0.25">
      <c r="A165" s="99"/>
      <c r="F165" s="119"/>
    </row>
    <row r="166" spans="1:6" x14ac:dyDescent="0.25">
      <c r="A166" s="5"/>
      <c r="F166" s="120"/>
    </row>
    <row r="167" spans="1:6" x14ac:dyDescent="0.25">
      <c r="A167" s="7"/>
      <c r="F167" s="121"/>
    </row>
    <row r="168" spans="1:6" x14ac:dyDescent="0.25">
      <c r="A168" s="40"/>
      <c r="F168" s="118"/>
    </row>
    <row r="169" spans="1:6" x14ac:dyDescent="0.25">
      <c r="A169" s="99"/>
      <c r="F169" s="119"/>
    </row>
    <row r="170" spans="1:6" x14ac:dyDescent="0.25">
      <c r="A170" s="5"/>
      <c r="F170" s="120"/>
    </row>
    <row r="171" spans="1:6" x14ac:dyDescent="0.25">
      <c r="A171" s="7"/>
      <c r="F171" s="121"/>
    </row>
    <row r="172" spans="1:6" x14ac:dyDescent="0.25">
      <c r="A172" s="40"/>
      <c r="F172" s="118"/>
    </row>
    <row r="173" spans="1:6" x14ac:dyDescent="0.25">
      <c r="A173" s="99"/>
      <c r="F173" s="119"/>
    </row>
    <row r="174" spans="1:6" x14ac:dyDescent="0.25">
      <c r="A174" s="5"/>
      <c r="F174" s="120"/>
    </row>
    <row r="175" spans="1:6" x14ac:dyDescent="0.25">
      <c r="A175" s="7"/>
      <c r="F175" s="121"/>
    </row>
    <row r="176" spans="1:6" x14ac:dyDescent="0.25">
      <c r="A176" s="40"/>
      <c r="F176" s="118"/>
    </row>
    <row r="177" spans="1:6" x14ac:dyDescent="0.25">
      <c r="A177" s="99"/>
      <c r="F177" s="119"/>
    </row>
    <row r="178" spans="1:6" x14ac:dyDescent="0.25">
      <c r="A178" s="5"/>
      <c r="F178" s="120"/>
    </row>
    <row r="179" spans="1:6" x14ac:dyDescent="0.25">
      <c r="A179" s="7"/>
      <c r="F179" s="121"/>
    </row>
    <row r="180" spans="1:6" x14ac:dyDescent="0.25">
      <c r="A180" s="40"/>
      <c r="F180" s="118"/>
    </row>
    <row r="181" spans="1:6" x14ac:dyDescent="0.25">
      <c r="A181" s="99"/>
      <c r="F181" s="119"/>
    </row>
    <row r="182" spans="1:6" x14ac:dyDescent="0.25">
      <c r="A182" s="5"/>
      <c r="F182" s="120"/>
    </row>
    <row r="183" spans="1:6" x14ac:dyDescent="0.25">
      <c r="A183" s="7"/>
      <c r="F183" s="121"/>
    </row>
    <row r="184" spans="1:6" x14ac:dyDescent="0.25">
      <c r="A184" s="40"/>
      <c r="F184" s="118"/>
    </row>
    <row r="185" spans="1:6" x14ac:dyDescent="0.25">
      <c r="A185" s="99"/>
      <c r="F185" s="119"/>
    </row>
    <row r="186" spans="1:6" x14ac:dyDescent="0.25">
      <c r="A186" s="5"/>
      <c r="F186" s="120"/>
    </row>
    <row r="187" spans="1:6" x14ac:dyDescent="0.25">
      <c r="A187" s="7"/>
      <c r="F187" s="121"/>
    </row>
    <row r="188" spans="1:6" x14ac:dyDescent="0.25">
      <c r="A188" s="40"/>
      <c r="F188" s="118"/>
    </row>
    <row r="189" spans="1:6" x14ac:dyDescent="0.25">
      <c r="A189" s="99"/>
      <c r="F189" s="119"/>
    </row>
    <row r="190" spans="1:6" x14ac:dyDescent="0.25">
      <c r="A190" s="5"/>
      <c r="F190" s="120"/>
    </row>
    <row r="191" spans="1:6" x14ac:dyDescent="0.25">
      <c r="A191" s="7"/>
      <c r="F191" s="121"/>
    </row>
    <row r="192" spans="1:6" x14ac:dyDescent="0.25">
      <c r="A192" s="40"/>
      <c r="F192" s="118"/>
    </row>
    <row r="193" spans="1:6" x14ac:dyDescent="0.25">
      <c r="A193" s="99"/>
      <c r="F193" s="119"/>
    </row>
    <row r="194" spans="1:6" x14ac:dyDescent="0.25">
      <c r="A194" s="5"/>
      <c r="F194" s="120"/>
    </row>
    <row r="195" spans="1:6" x14ac:dyDescent="0.25">
      <c r="A195" s="7"/>
      <c r="F195" s="121"/>
    </row>
    <row r="196" spans="1:6" x14ac:dyDescent="0.25">
      <c r="A196" s="40"/>
      <c r="F196" s="118"/>
    </row>
    <row r="197" spans="1:6" x14ac:dyDescent="0.25">
      <c r="A197" s="99"/>
      <c r="F197" s="119"/>
    </row>
    <row r="198" spans="1:6" x14ac:dyDescent="0.25">
      <c r="A198" s="5"/>
      <c r="F198" s="120"/>
    </row>
    <row r="199" spans="1:6" x14ac:dyDescent="0.25">
      <c r="A199" s="7"/>
      <c r="F199" s="121"/>
    </row>
    <row r="200" spans="1:6" x14ac:dyDescent="0.25">
      <c r="A200" s="40"/>
      <c r="F200" s="118"/>
    </row>
    <row r="201" spans="1:6" x14ac:dyDescent="0.25">
      <c r="A201" s="99"/>
      <c r="F201" s="119"/>
    </row>
    <row r="202" spans="1:6" x14ac:dyDescent="0.25">
      <c r="A202" s="5"/>
      <c r="F202" s="120"/>
    </row>
    <row r="203" spans="1:6" x14ac:dyDescent="0.25">
      <c r="A203" s="7"/>
      <c r="F203" s="121"/>
    </row>
    <row r="204" spans="1:6" x14ac:dyDescent="0.25">
      <c r="A204" s="40"/>
      <c r="F204" s="118"/>
    </row>
    <row r="205" spans="1:6" x14ac:dyDescent="0.25">
      <c r="A205" s="99"/>
      <c r="F205" s="119"/>
    </row>
    <row r="206" spans="1:6" x14ac:dyDescent="0.25">
      <c r="A206" s="5"/>
      <c r="F206" s="120"/>
    </row>
    <row r="207" spans="1:6" x14ac:dyDescent="0.25">
      <c r="A207" s="7"/>
      <c r="F207" s="121"/>
    </row>
    <row r="208" spans="1:6" x14ac:dyDescent="0.25">
      <c r="A208" s="40"/>
      <c r="F208" s="118"/>
    </row>
    <row r="209" spans="1:6" x14ac:dyDescent="0.25">
      <c r="A209" s="99"/>
      <c r="F209" s="119"/>
    </row>
    <row r="210" spans="1:6" x14ac:dyDescent="0.25">
      <c r="A210" s="5"/>
      <c r="F210" s="120"/>
    </row>
    <row r="211" spans="1:6" x14ac:dyDescent="0.25">
      <c r="A211" s="7"/>
      <c r="F211" s="121"/>
    </row>
    <row r="212" spans="1:6" x14ac:dyDescent="0.25">
      <c r="A212" s="40"/>
      <c r="F212" s="118"/>
    </row>
    <row r="213" spans="1:6" x14ac:dyDescent="0.25">
      <c r="A213" s="99"/>
      <c r="F213" s="119"/>
    </row>
    <row r="214" spans="1:6" x14ac:dyDescent="0.25">
      <c r="A214" s="5"/>
      <c r="F214" s="120"/>
    </row>
    <row r="215" spans="1:6" x14ac:dyDescent="0.25">
      <c r="A215" s="7"/>
      <c r="F215" s="121"/>
    </row>
    <row r="216" spans="1:6" x14ac:dyDescent="0.25">
      <c r="A216" s="40"/>
      <c r="F216" s="118"/>
    </row>
    <row r="217" spans="1:6" x14ac:dyDescent="0.25">
      <c r="A217" s="99"/>
      <c r="F217" s="119"/>
    </row>
    <row r="218" spans="1:6" x14ac:dyDescent="0.25">
      <c r="A218" s="5"/>
      <c r="F218" s="120"/>
    </row>
    <row r="219" spans="1:6" x14ac:dyDescent="0.25">
      <c r="A219" s="7"/>
      <c r="F219" s="121"/>
    </row>
    <row r="220" spans="1:6" x14ac:dyDescent="0.25">
      <c r="A220" s="40"/>
      <c r="F220" s="118"/>
    </row>
    <row r="221" spans="1:6" x14ac:dyDescent="0.25">
      <c r="A221" s="99"/>
      <c r="F221" s="119"/>
    </row>
    <row r="222" spans="1:6" x14ac:dyDescent="0.25">
      <c r="A222" s="5"/>
      <c r="F222" s="120"/>
    </row>
    <row r="223" spans="1:6" x14ac:dyDescent="0.25">
      <c r="A223" s="7"/>
      <c r="F223" s="121"/>
    </row>
    <row r="224" spans="1:6" x14ac:dyDescent="0.25">
      <c r="A224" s="40"/>
      <c r="F224" s="118"/>
    </row>
    <row r="225" spans="1:6" x14ac:dyDescent="0.25">
      <c r="A225" s="99"/>
      <c r="F225" s="119"/>
    </row>
    <row r="226" spans="1:6" x14ac:dyDescent="0.25">
      <c r="A226" s="5"/>
      <c r="F226" s="120"/>
    </row>
    <row r="227" spans="1:6" x14ac:dyDescent="0.25">
      <c r="A227" s="7"/>
      <c r="F227" s="121"/>
    </row>
    <row r="228" spans="1:6" x14ac:dyDescent="0.25">
      <c r="A228" s="40"/>
      <c r="F228" s="118"/>
    </row>
    <row r="229" spans="1:6" x14ac:dyDescent="0.25">
      <c r="A229" s="99"/>
      <c r="F229" s="119"/>
    </row>
    <row r="230" spans="1:6" x14ac:dyDescent="0.25">
      <c r="A230" s="5"/>
      <c r="F230" s="120"/>
    </row>
    <row r="231" spans="1:6" x14ac:dyDescent="0.25">
      <c r="A231" s="7"/>
      <c r="F231" s="121"/>
    </row>
    <row r="232" spans="1:6" x14ac:dyDescent="0.25">
      <c r="A232" s="40"/>
      <c r="F232" s="118"/>
    </row>
    <row r="233" spans="1:6" x14ac:dyDescent="0.25">
      <c r="A233" s="99"/>
      <c r="F233" s="119"/>
    </row>
    <row r="234" spans="1:6" x14ac:dyDescent="0.25">
      <c r="A234" s="5"/>
      <c r="F234" s="120"/>
    </row>
    <row r="235" spans="1:6" x14ac:dyDescent="0.25">
      <c r="A235" s="7"/>
      <c r="F235" s="121"/>
    </row>
    <row r="236" spans="1:6" x14ac:dyDescent="0.25">
      <c r="A236" s="40"/>
      <c r="F236" s="118"/>
    </row>
    <row r="237" spans="1:6" x14ac:dyDescent="0.25">
      <c r="A237" s="99"/>
      <c r="F237" s="119"/>
    </row>
    <row r="238" spans="1:6" x14ac:dyDescent="0.25">
      <c r="A238" s="5"/>
      <c r="F238" s="120"/>
    </row>
    <row r="239" spans="1:6" x14ac:dyDescent="0.25">
      <c r="A239" s="7"/>
      <c r="F239" s="121"/>
    </row>
    <row r="240" spans="1:6" x14ac:dyDescent="0.25">
      <c r="A240" s="40"/>
      <c r="F240" s="118"/>
    </row>
    <row r="241" spans="1:6" x14ac:dyDescent="0.25">
      <c r="A241" s="99"/>
      <c r="F241" s="119"/>
    </row>
    <row r="242" spans="1:6" x14ac:dyDescent="0.25">
      <c r="A242" s="5"/>
      <c r="F242" s="120"/>
    </row>
    <row r="243" spans="1:6" x14ac:dyDescent="0.25">
      <c r="A243" s="7"/>
      <c r="F243" s="121"/>
    </row>
    <row r="244" spans="1:6" x14ac:dyDescent="0.25">
      <c r="A244" s="40"/>
      <c r="F244" s="118"/>
    </row>
    <row r="245" spans="1:6" x14ac:dyDescent="0.25">
      <c r="A245" s="99"/>
      <c r="F245" s="119"/>
    </row>
    <row r="246" spans="1:6" x14ac:dyDescent="0.25">
      <c r="A246" s="5"/>
      <c r="F246" s="120"/>
    </row>
    <row r="247" spans="1:6" x14ac:dyDescent="0.25">
      <c r="A247" s="7"/>
      <c r="F247" s="121"/>
    </row>
    <row r="248" spans="1:6" x14ac:dyDescent="0.25">
      <c r="A248" s="40"/>
      <c r="F248" s="118"/>
    </row>
    <row r="249" spans="1:6" x14ac:dyDescent="0.25">
      <c r="A249" s="99"/>
      <c r="F249" s="119"/>
    </row>
    <row r="250" spans="1:6" x14ac:dyDescent="0.25">
      <c r="A250" s="5"/>
      <c r="F250" s="120"/>
    </row>
    <row r="251" spans="1:6" x14ac:dyDescent="0.25">
      <c r="A251" s="7"/>
      <c r="F251" s="121"/>
    </row>
    <row r="252" spans="1:6" x14ac:dyDescent="0.25">
      <c r="A252" s="40"/>
      <c r="F252" s="118"/>
    </row>
    <row r="253" spans="1:6" x14ac:dyDescent="0.25">
      <c r="A253" s="99"/>
      <c r="F253" s="119"/>
    </row>
    <row r="254" spans="1:6" x14ac:dyDescent="0.25">
      <c r="A254" s="5"/>
      <c r="F254" s="120"/>
    </row>
    <row r="255" spans="1:6" x14ac:dyDescent="0.25">
      <c r="A255" s="7"/>
      <c r="F255" s="121"/>
    </row>
    <row r="256" spans="1:6" x14ac:dyDescent="0.25">
      <c r="A256" s="40"/>
      <c r="F256" s="118"/>
    </row>
    <row r="257" spans="1:6" x14ac:dyDescent="0.25">
      <c r="A257" s="99"/>
      <c r="F257" s="119"/>
    </row>
    <row r="258" spans="1:6" x14ac:dyDescent="0.25">
      <c r="A258" s="5"/>
      <c r="F258" s="120"/>
    </row>
    <row r="259" spans="1:6" x14ac:dyDescent="0.25">
      <c r="A259" s="7"/>
      <c r="F259" s="121"/>
    </row>
    <row r="260" spans="1:6" x14ac:dyDescent="0.25">
      <c r="A260" s="40"/>
      <c r="F260" s="118"/>
    </row>
    <row r="261" spans="1:6" x14ac:dyDescent="0.25">
      <c r="A261" s="99"/>
      <c r="F261" s="119"/>
    </row>
    <row r="262" spans="1:6" x14ac:dyDescent="0.25">
      <c r="A262" s="5"/>
      <c r="F262" s="120"/>
    </row>
    <row r="263" spans="1:6" x14ac:dyDescent="0.25">
      <c r="A263" s="7"/>
      <c r="F263" s="121"/>
    </row>
    <row r="264" spans="1:6" x14ac:dyDescent="0.25">
      <c r="A264" s="40"/>
      <c r="F264" s="118"/>
    </row>
    <row r="265" spans="1:6" x14ac:dyDescent="0.25">
      <c r="A265" s="99"/>
      <c r="F265" s="119"/>
    </row>
    <row r="266" spans="1:6" x14ac:dyDescent="0.25">
      <c r="A266" s="5"/>
      <c r="F266" s="120"/>
    </row>
    <row r="267" spans="1:6" x14ac:dyDescent="0.25">
      <c r="A267" s="7"/>
      <c r="F267" s="121"/>
    </row>
    <row r="268" spans="1:6" x14ac:dyDescent="0.25">
      <c r="A268" s="40"/>
      <c r="F268" s="118"/>
    </row>
    <row r="269" spans="1:6" x14ac:dyDescent="0.25">
      <c r="A269" s="99"/>
      <c r="F269" s="119"/>
    </row>
    <row r="270" spans="1:6" x14ac:dyDescent="0.25">
      <c r="A270" s="5"/>
      <c r="F270" s="120"/>
    </row>
    <row r="271" spans="1:6" x14ac:dyDescent="0.25">
      <c r="A271" s="7"/>
      <c r="F271" s="121"/>
    </row>
    <row r="272" spans="1:6" x14ac:dyDescent="0.25">
      <c r="A272" s="40"/>
      <c r="F272" s="118"/>
    </row>
    <row r="273" spans="1:6" x14ac:dyDescent="0.25">
      <c r="A273" s="99"/>
      <c r="F273" s="119"/>
    </row>
    <row r="274" spans="1:6" x14ac:dyDescent="0.25">
      <c r="A274" s="5"/>
      <c r="F274" s="120"/>
    </row>
    <row r="275" spans="1:6" x14ac:dyDescent="0.25">
      <c r="A275" s="7"/>
      <c r="F275" s="121"/>
    </row>
    <row r="276" spans="1:6" x14ac:dyDescent="0.25">
      <c r="A276" s="40"/>
      <c r="F276" s="118"/>
    </row>
    <row r="277" spans="1:6" x14ac:dyDescent="0.25">
      <c r="A277" s="99"/>
      <c r="F277" s="119"/>
    </row>
    <row r="278" spans="1:6" x14ac:dyDescent="0.25">
      <c r="A278" s="5"/>
      <c r="F278" s="120"/>
    </row>
    <row r="279" spans="1:6" x14ac:dyDescent="0.25">
      <c r="A279" s="7"/>
      <c r="F279" s="121"/>
    </row>
    <row r="280" spans="1:6" x14ac:dyDescent="0.25">
      <c r="A280" s="40"/>
      <c r="F280" s="118"/>
    </row>
    <row r="281" spans="1:6" x14ac:dyDescent="0.25">
      <c r="A281" s="99"/>
      <c r="F281" s="119"/>
    </row>
    <row r="282" spans="1:6" x14ac:dyDescent="0.25">
      <c r="A282" s="5"/>
      <c r="F282" s="120"/>
    </row>
    <row r="283" spans="1:6" x14ac:dyDescent="0.25">
      <c r="A283" s="7"/>
      <c r="F283" s="121"/>
    </row>
    <row r="284" spans="1:6" x14ac:dyDescent="0.25">
      <c r="A284" s="40"/>
      <c r="F284" s="118"/>
    </row>
    <row r="285" spans="1:6" x14ac:dyDescent="0.25">
      <c r="A285" s="99"/>
      <c r="F285" s="119"/>
    </row>
    <row r="286" spans="1:6" x14ac:dyDescent="0.25">
      <c r="A286" s="5"/>
      <c r="F286" s="120"/>
    </row>
    <row r="287" spans="1:6" x14ac:dyDescent="0.25">
      <c r="A287" s="7"/>
      <c r="F287" s="121"/>
    </row>
    <row r="288" spans="1:6" x14ac:dyDescent="0.25">
      <c r="A288" s="40"/>
      <c r="F288" s="118"/>
    </row>
    <row r="289" spans="1:6" x14ac:dyDescent="0.25">
      <c r="A289" s="99"/>
      <c r="F289" s="119"/>
    </row>
    <row r="290" spans="1:6" x14ac:dyDescent="0.25">
      <c r="A290" s="5"/>
      <c r="F290" s="120"/>
    </row>
    <row r="291" spans="1:6" x14ac:dyDescent="0.25">
      <c r="A291" s="7"/>
      <c r="F291" s="121"/>
    </row>
    <row r="292" spans="1:6" x14ac:dyDescent="0.25">
      <c r="A292" s="40"/>
      <c r="F292" s="118"/>
    </row>
    <row r="293" spans="1:6" x14ac:dyDescent="0.25">
      <c r="A293" s="99"/>
      <c r="F293" s="119"/>
    </row>
    <row r="294" spans="1:6" x14ac:dyDescent="0.25">
      <c r="A294" s="5"/>
      <c r="F294" s="120"/>
    </row>
    <row r="295" spans="1:6" x14ac:dyDescent="0.25">
      <c r="A295" s="7"/>
      <c r="F295" s="121"/>
    </row>
    <row r="296" spans="1:6" x14ac:dyDescent="0.25">
      <c r="A296" s="40"/>
      <c r="F296" s="118"/>
    </row>
    <row r="297" spans="1:6" x14ac:dyDescent="0.25">
      <c r="A297" s="99"/>
      <c r="F297" s="119"/>
    </row>
    <row r="298" spans="1:6" x14ac:dyDescent="0.25">
      <c r="A298" s="5"/>
      <c r="F298" s="120"/>
    </row>
    <row r="299" spans="1:6" x14ac:dyDescent="0.25">
      <c r="A299" s="7"/>
      <c r="F299" s="121"/>
    </row>
    <row r="300" spans="1:6" x14ac:dyDescent="0.25">
      <c r="A300" s="40"/>
      <c r="F300" s="118"/>
    </row>
    <row r="301" spans="1:6" x14ac:dyDescent="0.25">
      <c r="A301" s="99"/>
      <c r="F301" s="119"/>
    </row>
    <row r="302" spans="1:6" x14ac:dyDescent="0.25">
      <c r="A302" s="5"/>
      <c r="F302" s="120"/>
    </row>
    <row r="303" spans="1:6" x14ac:dyDescent="0.25">
      <c r="A303" s="7"/>
      <c r="F303" s="121"/>
    </row>
    <row r="304" spans="1:6" x14ac:dyDescent="0.25">
      <c r="A304" s="40"/>
      <c r="F304" s="118"/>
    </row>
    <row r="305" spans="1:6" x14ac:dyDescent="0.25">
      <c r="A305" s="99"/>
      <c r="F305" s="119"/>
    </row>
    <row r="306" spans="1:6" x14ac:dyDescent="0.25">
      <c r="A306" s="5"/>
      <c r="F306" s="120"/>
    </row>
    <row r="307" spans="1:6" x14ac:dyDescent="0.25">
      <c r="A307" s="7"/>
      <c r="F307" s="121"/>
    </row>
    <row r="308" spans="1:6" x14ac:dyDescent="0.25">
      <c r="A308" s="40"/>
      <c r="F308" s="118"/>
    </row>
    <row r="309" spans="1:6" x14ac:dyDescent="0.25">
      <c r="A309" s="99"/>
      <c r="F309" s="119"/>
    </row>
    <row r="310" spans="1:6" x14ac:dyDescent="0.25">
      <c r="A310" s="5"/>
      <c r="F310" s="120"/>
    </row>
    <row r="311" spans="1:6" x14ac:dyDescent="0.25">
      <c r="A311" s="7"/>
      <c r="F311" s="121"/>
    </row>
    <row r="312" spans="1:6" x14ac:dyDescent="0.25">
      <c r="A312" s="40"/>
      <c r="F312" s="118"/>
    </row>
    <row r="313" spans="1:6" x14ac:dyDescent="0.25">
      <c r="A313" s="99"/>
      <c r="F313" s="119"/>
    </row>
    <row r="314" spans="1:6" x14ac:dyDescent="0.25">
      <c r="A314" s="5"/>
      <c r="F314" s="120"/>
    </row>
    <row r="315" spans="1:6" x14ac:dyDescent="0.25">
      <c r="A315" s="7"/>
      <c r="F315" s="121"/>
    </row>
    <row r="316" spans="1:6" x14ac:dyDescent="0.25">
      <c r="A316" s="40"/>
      <c r="F316" s="118"/>
    </row>
    <row r="317" spans="1:6" x14ac:dyDescent="0.25">
      <c r="A317" s="99"/>
      <c r="F317" s="119"/>
    </row>
    <row r="318" spans="1:6" x14ac:dyDescent="0.25">
      <c r="A318" s="5"/>
      <c r="F318" s="120"/>
    </row>
    <row r="319" spans="1:6" x14ac:dyDescent="0.25">
      <c r="A319" s="7"/>
      <c r="F319" s="121"/>
    </row>
    <row r="320" spans="1:6" x14ac:dyDescent="0.25">
      <c r="A320" s="40"/>
      <c r="F320" s="118"/>
    </row>
    <row r="321" spans="1:6" x14ac:dyDescent="0.25">
      <c r="A321" s="99"/>
      <c r="F321" s="119"/>
    </row>
    <row r="322" spans="1:6" x14ac:dyDescent="0.25">
      <c r="A322" s="5"/>
      <c r="F322" s="120"/>
    </row>
    <row r="323" spans="1:6" x14ac:dyDescent="0.25">
      <c r="A323" s="7"/>
      <c r="F323" s="121"/>
    </row>
    <row r="324" spans="1:6" x14ac:dyDescent="0.25">
      <c r="A324" s="40"/>
      <c r="F324" s="118"/>
    </row>
    <row r="325" spans="1:6" x14ac:dyDescent="0.25">
      <c r="A325" s="99"/>
      <c r="F325" s="119"/>
    </row>
    <row r="326" spans="1:6" x14ac:dyDescent="0.25">
      <c r="A326" s="5"/>
      <c r="F326" s="120"/>
    </row>
    <row r="327" spans="1:6" x14ac:dyDescent="0.25">
      <c r="A327" s="7"/>
      <c r="F327" s="121"/>
    </row>
    <row r="328" spans="1:6" x14ac:dyDescent="0.25">
      <c r="A328" s="40"/>
      <c r="F328" s="118"/>
    </row>
    <row r="329" spans="1:6" x14ac:dyDescent="0.25">
      <c r="A329" s="99"/>
      <c r="F329" s="119"/>
    </row>
    <row r="330" spans="1:6" x14ac:dyDescent="0.25">
      <c r="A330" s="5"/>
      <c r="F330" s="120"/>
    </row>
    <row r="331" spans="1:6" x14ac:dyDescent="0.25">
      <c r="A331" s="7"/>
      <c r="F331" s="121"/>
    </row>
    <row r="332" spans="1:6" x14ac:dyDescent="0.25">
      <c r="A332" s="40"/>
      <c r="F332" s="118"/>
    </row>
    <row r="333" spans="1:6" x14ac:dyDescent="0.25">
      <c r="A333" s="99"/>
      <c r="F333" s="119"/>
    </row>
    <row r="334" spans="1:6" x14ac:dyDescent="0.25">
      <c r="A334" s="5"/>
      <c r="F334" s="120"/>
    </row>
    <row r="335" spans="1:6" x14ac:dyDescent="0.25">
      <c r="A335" s="7"/>
      <c r="F335" s="121"/>
    </row>
    <row r="336" spans="1:6" x14ac:dyDescent="0.25">
      <c r="A336" s="40"/>
      <c r="F336" s="118"/>
    </row>
    <row r="337" spans="1:6" x14ac:dyDescent="0.25">
      <c r="A337" s="99"/>
      <c r="F337" s="119"/>
    </row>
    <row r="338" spans="1:6" x14ac:dyDescent="0.25">
      <c r="A338" s="5"/>
      <c r="F338" s="120"/>
    </row>
    <row r="339" spans="1:6" x14ac:dyDescent="0.25">
      <c r="A339" s="7"/>
      <c r="F339" s="121"/>
    </row>
    <row r="340" spans="1:6" x14ac:dyDescent="0.25">
      <c r="A340" s="40"/>
      <c r="F340" s="118"/>
    </row>
    <row r="341" spans="1:6" x14ac:dyDescent="0.25">
      <c r="A341" s="99"/>
      <c r="F341" s="119"/>
    </row>
    <row r="342" spans="1:6" x14ac:dyDescent="0.25">
      <c r="A342" s="5"/>
      <c r="F342" s="120"/>
    </row>
    <row r="343" spans="1:6" x14ac:dyDescent="0.25">
      <c r="A343" s="7"/>
      <c r="F343" s="121"/>
    </row>
    <row r="344" spans="1:6" x14ac:dyDescent="0.25">
      <c r="A344" s="40"/>
      <c r="F344" s="118"/>
    </row>
    <row r="345" spans="1:6" x14ac:dyDescent="0.25">
      <c r="A345" s="99"/>
      <c r="F345" s="119"/>
    </row>
    <row r="346" spans="1:6" x14ac:dyDescent="0.25">
      <c r="A346" s="5"/>
      <c r="F346" s="120"/>
    </row>
    <row r="347" spans="1:6" x14ac:dyDescent="0.25">
      <c r="A347" s="7"/>
      <c r="F347" s="121"/>
    </row>
    <row r="348" spans="1:6" x14ac:dyDescent="0.25">
      <c r="A348" s="40"/>
      <c r="F348" s="118"/>
    </row>
    <row r="349" spans="1:6" x14ac:dyDescent="0.25">
      <c r="A349" s="99"/>
      <c r="F349" s="119"/>
    </row>
    <row r="350" spans="1:6" x14ac:dyDescent="0.25">
      <c r="A350" s="5"/>
      <c r="F350" s="120"/>
    </row>
    <row r="351" spans="1:6" x14ac:dyDescent="0.25">
      <c r="A351" s="7"/>
      <c r="F351" s="121"/>
    </row>
    <row r="352" spans="1:6" x14ac:dyDescent="0.25">
      <c r="A352" s="40"/>
      <c r="F352" s="118"/>
    </row>
    <row r="353" spans="1:6" x14ac:dyDescent="0.25">
      <c r="A353" s="99"/>
      <c r="F353" s="119"/>
    </row>
    <row r="354" spans="1:6" x14ac:dyDescent="0.25">
      <c r="A354" s="5"/>
      <c r="F354" s="120"/>
    </row>
    <row r="355" spans="1:6" x14ac:dyDescent="0.25">
      <c r="A355" s="7"/>
      <c r="F355" s="121"/>
    </row>
    <row r="356" spans="1:6" x14ac:dyDescent="0.25">
      <c r="A356" s="40"/>
      <c r="F356" s="118"/>
    </row>
    <row r="357" spans="1:6" x14ac:dyDescent="0.25">
      <c r="A357" s="99"/>
      <c r="F357" s="119"/>
    </row>
    <row r="358" spans="1:6" x14ac:dyDescent="0.25">
      <c r="A358" s="5"/>
      <c r="F358" s="120"/>
    </row>
    <row r="359" spans="1:6" x14ac:dyDescent="0.25">
      <c r="A359" s="7"/>
      <c r="F359" s="121"/>
    </row>
    <row r="360" spans="1:6" x14ac:dyDescent="0.25">
      <c r="A360" s="40"/>
      <c r="F360" s="118"/>
    </row>
    <row r="361" spans="1:6" x14ac:dyDescent="0.25">
      <c r="A361" s="99"/>
      <c r="F361" s="119"/>
    </row>
    <row r="362" spans="1:6" x14ac:dyDescent="0.25">
      <c r="A362" s="5"/>
      <c r="F362" s="120"/>
    </row>
    <row r="363" spans="1:6" x14ac:dyDescent="0.25">
      <c r="A363" s="7"/>
      <c r="F363" s="121"/>
    </row>
    <row r="364" spans="1:6" x14ac:dyDescent="0.25">
      <c r="A364" s="40"/>
      <c r="F364" s="118"/>
    </row>
    <row r="365" spans="1:6" x14ac:dyDescent="0.25">
      <c r="A365" s="99"/>
      <c r="F365" s="119"/>
    </row>
    <row r="366" spans="1:6" x14ac:dyDescent="0.25">
      <c r="A366" s="5"/>
      <c r="F366" s="120"/>
    </row>
    <row r="367" spans="1:6" x14ac:dyDescent="0.25">
      <c r="A367" s="7"/>
      <c r="F367" s="121"/>
    </row>
    <row r="368" spans="1:6" x14ac:dyDescent="0.25">
      <c r="A368" s="40"/>
      <c r="F368" s="118"/>
    </row>
    <row r="369" spans="1:6" x14ac:dyDescent="0.25">
      <c r="A369" s="99"/>
      <c r="F369" s="119"/>
    </row>
    <row r="370" spans="1:6" x14ac:dyDescent="0.25">
      <c r="A370" s="5"/>
      <c r="F370" s="120"/>
    </row>
    <row r="371" spans="1:6" x14ac:dyDescent="0.25">
      <c r="A371" s="7"/>
      <c r="F371" s="121"/>
    </row>
    <row r="372" spans="1:6" x14ac:dyDescent="0.25">
      <c r="A372" s="40"/>
      <c r="F372" s="118"/>
    </row>
    <row r="373" spans="1:6" x14ac:dyDescent="0.25">
      <c r="A373" s="99"/>
      <c r="F373" s="119"/>
    </row>
    <row r="374" spans="1:6" x14ac:dyDescent="0.25">
      <c r="A374" s="5"/>
      <c r="F374" s="120"/>
    </row>
    <row r="375" spans="1:6" x14ac:dyDescent="0.25">
      <c r="A375" s="7"/>
      <c r="F375" s="121"/>
    </row>
    <row r="376" spans="1:6" x14ac:dyDescent="0.25">
      <c r="A376" s="40"/>
      <c r="F376" s="118"/>
    </row>
    <row r="377" spans="1:6" x14ac:dyDescent="0.25">
      <c r="A377" s="99"/>
      <c r="F377" s="119"/>
    </row>
    <row r="378" spans="1:6" x14ac:dyDescent="0.25">
      <c r="A378" s="5"/>
      <c r="F378" s="120"/>
    </row>
    <row r="379" spans="1:6" x14ac:dyDescent="0.25">
      <c r="A379" s="7"/>
      <c r="F379" s="121"/>
    </row>
    <row r="380" spans="1:6" x14ac:dyDescent="0.25">
      <c r="A380" s="40"/>
      <c r="F380" s="118"/>
    </row>
    <row r="381" spans="1:6" x14ac:dyDescent="0.25">
      <c r="A381" s="99"/>
      <c r="F381" s="119"/>
    </row>
    <row r="382" spans="1:6" x14ac:dyDescent="0.25">
      <c r="A382" s="5"/>
      <c r="F382" s="120"/>
    </row>
    <row r="383" spans="1:6" x14ac:dyDescent="0.25">
      <c r="A383" s="7"/>
      <c r="F383" s="121"/>
    </row>
    <row r="384" spans="1:6" x14ac:dyDescent="0.25">
      <c r="A384" s="40"/>
      <c r="F384" s="118"/>
    </row>
    <row r="385" spans="1:6" x14ac:dyDescent="0.25">
      <c r="A385" s="99"/>
      <c r="F385" s="119"/>
    </row>
    <row r="386" spans="1:6" x14ac:dyDescent="0.25">
      <c r="A386" s="5"/>
      <c r="F386" s="120"/>
    </row>
    <row r="387" spans="1:6" x14ac:dyDescent="0.25">
      <c r="A387" s="7"/>
      <c r="F387" s="121"/>
    </row>
    <row r="388" spans="1:6" x14ac:dyDescent="0.25">
      <c r="A388" s="40"/>
      <c r="F388" s="118"/>
    </row>
    <row r="389" spans="1:6" x14ac:dyDescent="0.25">
      <c r="A389" s="99"/>
      <c r="F389" s="119"/>
    </row>
    <row r="390" spans="1:6" x14ac:dyDescent="0.25">
      <c r="A390" s="5"/>
      <c r="F390" s="120"/>
    </row>
    <row r="391" spans="1:6" x14ac:dyDescent="0.25">
      <c r="A391" s="7"/>
      <c r="F391" s="121"/>
    </row>
    <row r="392" spans="1:6" x14ac:dyDescent="0.25">
      <c r="A392" s="40"/>
      <c r="F392" s="118"/>
    </row>
    <row r="393" spans="1:6" x14ac:dyDescent="0.25">
      <c r="A393" s="99"/>
      <c r="F393" s="119"/>
    </row>
    <row r="394" spans="1:6" x14ac:dyDescent="0.25">
      <c r="A394" s="5"/>
      <c r="F394" s="120"/>
    </row>
    <row r="395" spans="1:6" x14ac:dyDescent="0.25">
      <c r="A395" s="7"/>
      <c r="F395" s="121"/>
    </row>
    <row r="396" spans="1:6" x14ac:dyDescent="0.25">
      <c r="A396" s="40"/>
      <c r="F396" s="118"/>
    </row>
    <row r="397" spans="1:6" x14ac:dyDescent="0.25">
      <c r="A397" s="99"/>
      <c r="F397" s="119"/>
    </row>
    <row r="398" spans="1:6" x14ac:dyDescent="0.25">
      <c r="A398" s="5"/>
      <c r="F398" s="120"/>
    </row>
    <row r="399" spans="1:6" x14ac:dyDescent="0.25">
      <c r="A399" s="7"/>
      <c r="F399" s="121"/>
    </row>
    <row r="400" spans="1:6" x14ac:dyDescent="0.25">
      <c r="A400" s="40"/>
      <c r="F400" s="118"/>
    </row>
    <row r="401" spans="1:6" x14ac:dyDescent="0.25">
      <c r="A401" s="99"/>
      <c r="F401" s="119"/>
    </row>
    <row r="402" spans="1:6" x14ac:dyDescent="0.25">
      <c r="A402" s="5"/>
      <c r="F402" s="120"/>
    </row>
    <row r="403" spans="1:6" x14ac:dyDescent="0.25">
      <c r="A403" s="7"/>
      <c r="F403" s="121"/>
    </row>
    <row r="404" spans="1:6" x14ac:dyDescent="0.25">
      <c r="A404" s="40"/>
      <c r="F404" s="118"/>
    </row>
    <row r="405" spans="1:6" x14ac:dyDescent="0.25">
      <c r="A405" s="99"/>
      <c r="F405" s="119"/>
    </row>
    <row r="406" spans="1:6" x14ac:dyDescent="0.25">
      <c r="A406" s="5"/>
      <c r="F406" s="120"/>
    </row>
    <row r="407" spans="1:6" x14ac:dyDescent="0.25">
      <c r="A407" s="7"/>
      <c r="F407" s="121"/>
    </row>
    <row r="408" spans="1:6" x14ac:dyDescent="0.25">
      <c r="A408" s="40"/>
      <c r="F408" s="118"/>
    </row>
    <row r="409" spans="1:6" x14ac:dyDescent="0.25">
      <c r="A409" s="99"/>
      <c r="F409" s="119"/>
    </row>
    <row r="410" spans="1:6" x14ac:dyDescent="0.25">
      <c r="A410" s="5"/>
      <c r="F410" s="120"/>
    </row>
    <row r="411" spans="1:6" x14ac:dyDescent="0.25">
      <c r="A411" s="7"/>
      <c r="F411" s="121"/>
    </row>
    <row r="412" spans="1:6" x14ac:dyDescent="0.25">
      <c r="A412" s="40"/>
      <c r="F412" s="118"/>
    </row>
    <row r="413" spans="1:6" x14ac:dyDescent="0.25">
      <c r="A413" s="99"/>
      <c r="F413" s="119"/>
    </row>
    <row r="414" spans="1:6" x14ac:dyDescent="0.25">
      <c r="A414" s="5"/>
      <c r="F414" s="120"/>
    </row>
    <row r="415" spans="1:6" x14ac:dyDescent="0.25">
      <c r="A415" s="7"/>
      <c r="F415" s="121"/>
    </row>
    <row r="416" spans="1:6" x14ac:dyDescent="0.25">
      <c r="A416" s="40"/>
      <c r="F416" s="118"/>
    </row>
    <row r="417" spans="1:6" x14ac:dyDescent="0.25">
      <c r="A417" s="99"/>
      <c r="F417" s="119"/>
    </row>
    <row r="418" spans="1:6" x14ac:dyDescent="0.25">
      <c r="A418" s="5"/>
      <c r="F418" s="120"/>
    </row>
    <row r="419" spans="1:6" x14ac:dyDescent="0.25">
      <c r="A419" s="7"/>
      <c r="F419" s="121"/>
    </row>
    <row r="420" spans="1:6" x14ac:dyDescent="0.25">
      <c r="A420" s="40"/>
      <c r="F420" s="118"/>
    </row>
    <row r="421" spans="1:6" x14ac:dyDescent="0.25">
      <c r="A421" s="99"/>
      <c r="F421" s="119"/>
    </row>
    <row r="422" spans="1:6" x14ac:dyDescent="0.25">
      <c r="A422" s="5"/>
      <c r="F422" s="120"/>
    </row>
    <row r="423" spans="1:6" x14ac:dyDescent="0.25">
      <c r="A423" s="7"/>
      <c r="F423" s="121"/>
    </row>
    <row r="424" spans="1:6" x14ac:dyDescent="0.25">
      <c r="A424" s="40"/>
      <c r="F424" s="118"/>
    </row>
    <row r="425" spans="1:6" x14ac:dyDescent="0.25">
      <c r="A425" s="99"/>
      <c r="F425" s="119"/>
    </row>
    <row r="426" spans="1:6" x14ac:dyDescent="0.25">
      <c r="A426" s="5"/>
      <c r="F426" s="120"/>
    </row>
    <row r="427" spans="1:6" x14ac:dyDescent="0.25">
      <c r="A427" s="7"/>
      <c r="F427" s="121"/>
    </row>
    <row r="428" spans="1:6" x14ac:dyDescent="0.25">
      <c r="A428" s="40"/>
      <c r="F428" s="118"/>
    </row>
    <row r="429" spans="1:6" x14ac:dyDescent="0.25">
      <c r="A429" s="99"/>
      <c r="F429" s="119"/>
    </row>
    <row r="430" spans="1:6" x14ac:dyDescent="0.25">
      <c r="A430" s="5"/>
      <c r="F430" s="120"/>
    </row>
    <row r="431" spans="1:6" x14ac:dyDescent="0.25">
      <c r="A431" s="7"/>
      <c r="F431" s="121"/>
    </row>
    <row r="432" spans="1:6" x14ac:dyDescent="0.25">
      <c r="A432" s="40"/>
      <c r="F432" s="118"/>
    </row>
    <row r="433" spans="1:6" x14ac:dyDescent="0.25">
      <c r="A433" s="99"/>
      <c r="F433" s="119"/>
    </row>
    <row r="434" spans="1:6" x14ac:dyDescent="0.25">
      <c r="A434" s="5"/>
      <c r="F434" s="120"/>
    </row>
    <row r="435" spans="1:6" x14ac:dyDescent="0.25">
      <c r="A435" s="7"/>
      <c r="F435" s="121"/>
    </row>
    <row r="436" spans="1:6" x14ac:dyDescent="0.25">
      <c r="A436" s="40"/>
      <c r="F436" s="118"/>
    </row>
    <row r="437" spans="1:6" x14ac:dyDescent="0.25">
      <c r="A437" s="99"/>
      <c r="F437" s="119"/>
    </row>
    <row r="438" spans="1:6" x14ac:dyDescent="0.25">
      <c r="A438" s="5"/>
      <c r="F438" s="120"/>
    </row>
    <row r="439" spans="1:6" x14ac:dyDescent="0.25">
      <c r="A439" s="7"/>
      <c r="F439" s="121"/>
    </row>
    <row r="440" spans="1:6" x14ac:dyDescent="0.25">
      <c r="A440" s="40"/>
      <c r="F440" s="118"/>
    </row>
    <row r="441" spans="1:6" x14ac:dyDescent="0.25">
      <c r="A441" s="99"/>
      <c r="F441" s="119"/>
    </row>
    <row r="442" spans="1:6" x14ac:dyDescent="0.25">
      <c r="A442" s="5"/>
      <c r="F442" s="120"/>
    </row>
    <row r="443" spans="1:6" x14ac:dyDescent="0.25">
      <c r="A443" s="7"/>
      <c r="F443" s="121"/>
    </row>
    <row r="444" spans="1:6" x14ac:dyDescent="0.25">
      <c r="A444" s="40"/>
      <c r="F444" s="118"/>
    </row>
    <row r="445" spans="1:6" x14ac:dyDescent="0.25">
      <c r="A445" s="99"/>
      <c r="F445" s="119"/>
    </row>
    <row r="446" spans="1:6" x14ac:dyDescent="0.25">
      <c r="A446" s="5"/>
      <c r="F446" s="120"/>
    </row>
    <row r="447" spans="1:6" x14ac:dyDescent="0.25">
      <c r="A447" s="7"/>
      <c r="F447" s="121"/>
    </row>
    <row r="448" spans="1:6" x14ac:dyDescent="0.25">
      <c r="A448" s="40"/>
      <c r="F448" s="118"/>
    </row>
    <row r="449" spans="1:6" x14ac:dyDescent="0.25">
      <c r="A449" s="99"/>
      <c r="F449" s="119"/>
    </row>
    <row r="450" spans="1:6" x14ac:dyDescent="0.25">
      <c r="A450" s="5"/>
      <c r="F450" s="120"/>
    </row>
    <row r="451" spans="1:6" x14ac:dyDescent="0.25">
      <c r="A451" s="7"/>
      <c r="F451" s="121"/>
    </row>
    <row r="452" spans="1:6" x14ac:dyDescent="0.25">
      <c r="A452" s="40"/>
      <c r="F452" s="118"/>
    </row>
    <row r="453" spans="1:6" x14ac:dyDescent="0.25">
      <c r="A453" s="99"/>
      <c r="F453" s="119"/>
    </row>
    <row r="454" spans="1:6" x14ac:dyDescent="0.25">
      <c r="A454" s="5"/>
      <c r="F454" s="120"/>
    </row>
    <row r="455" spans="1:6" x14ac:dyDescent="0.25">
      <c r="A455" s="7"/>
      <c r="F455" s="121"/>
    </row>
    <row r="456" spans="1:6" x14ac:dyDescent="0.25">
      <c r="A456" s="40"/>
      <c r="F456" s="118"/>
    </row>
    <row r="457" spans="1:6" x14ac:dyDescent="0.25">
      <c r="A457" s="99"/>
      <c r="F457" s="119"/>
    </row>
    <row r="458" spans="1:6" x14ac:dyDescent="0.25">
      <c r="A458" s="5"/>
      <c r="F458" s="120"/>
    </row>
    <row r="459" spans="1:6" x14ac:dyDescent="0.25">
      <c r="A459" s="7"/>
      <c r="F459" s="121"/>
    </row>
    <row r="460" spans="1:6" x14ac:dyDescent="0.25">
      <c r="A460" s="40"/>
      <c r="F460" s="118"/>
    </row>
    <row r="461" spans="1:6" x14ac:dyDescent="0.25">
      <c r="A461" s="99"/>
      <c r="F461" s="119"/>
    </row>
    <row r="462" spans="1:6" x14ac:dyDescent="0.25">
      <c r="A462" s="5"/>
      <c r="F462" s="120"/>
    </row>
    <row r="463" spans="1:6" x14ac:dyDescent="0.25">
      <c r="A463" s="7"/>
      <c r="F463" s="121"/>
    </row>
    <row r="464" spans="1:6" x14ac:dyDescent="0.25">
      <c r="A464" s="40"/>
      <c r="F464" s="118"/>
    </row>
    <row r="465" spans="1:6" x14ac:dyDescent="0.25">
      <c r="A465" s="99"/>
      <c r="F465" s="119"/>
    </row>
    <row r="466" spans="1:6" x14ac:dyDescent="0.25">
      <c r="A466" s="5"/>
      <c r="F466" s="120"/>
    </row>
    <row r="467" spans="1:6" x14ac:dyDescent="0.25">
      <c r="A467" s="7"/>
      <c r="F467" s="121"/>
    </row>
    <row r="468" spans="1:6" x14ac:dyDescent="0.25">
      <c r="A468" s="40"/>
      <c r="F468" s="118"/>
    </row>
    <row r="469" spans="1:6" x14ac:dyDescent="0.25">
      <c r="A469" s="99"/>
      <c r="F469" s="119"/>
    </row>
    <row r="470" spans="1:6" x14ac:dyDescent="0.25">
      <c r="A470" s="5"/>
      <c r="F470" s="120"/>
    </row>
    <row r="471" spans="1:6" x14ac:dyDescent="0.25">
      <c r="A471" s="7"/>
      <c r="F471" s="121"/>
    </row>
    <row r="472" spans="1:6" x14ac:dyDescent="0.25">
      <c r="A472" s="40"/>
      <c r="F472" s="118"/>
    </row>
    <row r="473" spans="1:6" x14ac:dyDescent="0.25">
      <c r="A473" s="99"/>
      <c r="F473" s="119"/>
    </row>
    <row r="474" spans="1:6" x14ac:dyDescent="0.25">
      <c r="A474" s="5"/>
      <c r="F474" s="120"/>
    </row>
    <row r="475" spans="1:6" x14ac:dyDescent="0.25">
      <c r="A475" s="7"/>
      <c r="F475" s="121"/>
    </row>
    <row r="476" spans="1:6" x14ac:dyDescent="0.25">
      <c r="A476" s="40"/>
      <c r="F476" s="118"/>
    </row>
    <row r="477" spans="1:6" x14ac:dyDescent="0.25">
      <c r="A477" s="99"/>
      <c r="F477" s="119"/>
    </row>
    <row r="478" spans="1:6" x14ac:dyDescent="0.25">
      <c r="A478" s="5"/>
      <c r="F478" s="120"/>
    </row>
    <row r="479" spans="1:6" x14ac:dyDescent="0.25">
      <c r="A479" s="7"/>
      <c r="F479" s="121"/>
    </row>
    <row r="480" spans="1:6" x14ac:dyDescent="0.25">
      <c r="A480" s="40"/>
      <c r="F480" s="118"/>
    </row>
    <row r="481" spans="1:6" x14ac:dyDescent="0.25">
      <c r="A481" s="99"/>
      <c r="F481" s="119"/>
    </row>
    <row r="482" spans="1:6" x14ac:dyDescent="0.25">
      <c r="A482" s="5"/>
      <c r="F482" s="120"/>
    </row>
    <row r="483" spans="1:6" x14ac:dyDescent="0.25">
      <c r="A483" s="7"/>
      <c r="F483" s="121"/>
    </row>
    <row r="484" spans="1:6" x14ac:dyDescent="0.25">
      <c r="A484" s="40"/>
      <c r="F484" s="118"/>
    </row>
    <row r="485" spans="1:6" x14ac:dyDescent="0.25">
      <c r="A485" s="99"/>
      <c r="F485" s="119"/>
    </row>
    <row r="486" spans="1:6" x14ac:dyDescent="0.25">
      <c r="A486" s="5"/>
      <c r="F486" s="120"/>
    </row>
    <row r="487" spans="1:6" x14ac:dyDescent="0.25">
      <c r="A487" s="7"/>
      <c r="F487" s="121"/>
    </row>
    <row r="488" spans="1:6" x14ac:dyDescent="0.25">
      <c r="A488" s="40"/>
      <c r="F488" s="118"/>
    </row>
    <row r="489" spans="1:6" x14ac:dyDescent="0.25">
      <c r="A489" s="99"/>
      <c r="F489" s="119"/>
    </row>
    <row r="490" spans="1:6" x14ac:dyDescent="0.25">
      <c r="A490" s="5"/>
      <c r="F490" s="120"/>
    </row>
    <row r="491" spans="1:6" x14ac:dyDescent="0.25">
      <c r="A491" s="7"/>
      <c r="F491" s="121"/>
    </row>
    <row r="492" spans="1:6" x14ac:dyDescent="0.25">
      <c r="A492" s="40"/>
      <c r="F492" s="118"/>
    </row>
    <row r="493" spans="1:6" x14ac:dyDescent="0.25">
      <c r="A493" s="99"/>
      <c r="F493" s="119"/>
    </row>
    <row r="494" spans="1:6" x14ac:dyDescent="0.25">
      <c r="A494" s="5"/>
      <c r="F494" s="120"/>
    </row>
    <row r="495" spans="1:6" x14ac:dyDescent="0.25">
      <c r="A495" s="7"/>
      <c r="F495" s="121"/>
    </row>
    <row r="496" spans="1:6" x14ac:dyDescent="0.25">
      <c r="A496" s="40"/>
      <c r="F496" s="118"/>
    </row>
    <row r="497" spans="1:6" x14ac:dyDescent="0.25">
      <c r="A497" s="99"/>
      <c r="F497" s="119"/>
    </row>
    <row r="498" spans="1:6" x14ac:dyDescent="0.25">
      <c r="A498" s="5"/>
      <c r="F498" s="120"/>
    </row>
    <row r="499" spans="1:6" x14ac:dyDescent="0.25">
      <c r="A499" s="7"/>
      <c r="F499" s="121"/>
    </row>
    <row r="500" spans="1:6" x14ac:dyDescent="0.25">
      <c r="A500" s="40"/>
      <c r="F500" s="118"/>
    </row>
    <row r="501" spans="1:6" x14ac:dyDescent="0.25">
      <c r="A501" s="99"/>
      <c r="F501" s="119"/>
    </row>
    <row r="502" spans="1:6" x14ac:dyDescent="0.25">
      <c r="A502" s="5"/>
      <c r="F502" s="120"/>
    </row>
    <row r="503" spans="1:6" x14ac:dyDescent="0.25">
      <c r="A503" s="7"/>
      <c r="F503" s="121"/>
    </row>
    <row r="504" spans="1:6" x14ac:dyDescent="0.25">
      <c r="A504" s="40"/>
      <c r="F504" s="118"/>
    </row>
    <row r="505" spans="1:6" x14ac:dyDescent="0.25">
      <c r="A505" s="99"/>
      <c r="F505" s="119"/>
    </row>
    <row r="506" spans="1:6" x14ac:dyDescent="0.25">
      <c r="A506" s="5"/>
      <c r="F506" s="120"/>
    </row>
    <row r="507" spans="1:6" x14ac:dyDescent="0.25">
      <c r="A507" s="7"/>
      <c r="F507" s="121"/>
    </row>
    <row r="508" spans="1:6" x14ac:dyDescent="0.25">
      <c r="A508" s="40"/>
      <c r="F508" s="118"/>
    </row>
    <row r="509" spans="1:6" x14ac:dyDescent="0.25">
      <c r="A509" s="99"/>
      <c r="F509" s="119"/>
    </row>
    <row r="510" spans="1:6" x14ac:dyDescent="0.25">
      <c r="A510" s="5"/>
      <c r="F510" s="120"/>
    </row>
    <row r="511" spans="1:6" x14ac:dyDescent="0.25">
      <c r="A511" s="7"/>
      <c r="F511" s="121"/>
    </row>
    <row r="512" spans="1:6" x14ac:dyDescent="0.25">
      <c r="A512" s="40"/>
      <c r="F512" s="118"/>
    </row>
    <row r="513" spans="1:6" x14ac:dyDescent="0.25">
      <c r="A513" s="99"/>
      <c r="F513" s="119"/>
    </row>
    <row r="514" spans="1:6" x14ac:dyDescent="0.25">
      <c r="A514" s="5"/>
      <c r="F514" s="120"/>
    </row>
    <row r="515" spans="1:6" x14ac:dyDescent="0.25">
      <c r="A515" s="7"/>
      <c r="F515" s="121"/>
    </row>
    <row r="516" spans="1:6" x14ac:dyDescent="0.25">
      <c r="A516" s="40"/>
      <c r="F516" s="118"/>
    </row>
    <row r="517" spans="1:6" x14ac:dyDescent="0.25">
      <c r="A517" s="99"/>
    </row>
    <row r="518" spans="1:6" x14ac:dyDescent="0.25">
      <c r="A518" s="5"/>
    </row>
    <row r="519" spans="1:6" x14ac:dyDescent="0.25">
      <c r="A519" s="7"/>
    </row>
    <row r="520" spans="1:6" x14ac:dyDescent="0.25">
      <c r="A520" s="40"/>
    </row>
    <row r="521" spans="1:6" x14ac:dyDescent="0.25">
      <c r="A521" s="99"/>
    </row>
    <row r="522" spans="1:6" x14ac:dyDescent="0.25">
      <c r="A522" s="5"/>
    </row>
    <row r="523" spans="1:6" x14ac:dyDescent="0.25">
      <c r="A523" s="7"/>
    </row>
    <row r="524" spans="1:6" x14ac:dyDescent="0.25">
      <c r="A524" s="40"/>
    </row>
    <row r="525" spans="1:6" x14ac:dyDescent="0.25">
      <c r="A525" s="99"/>
    </row>
    <row r="526" spans="1:6" x14ac:dyDescent="0.25">
      <c r="A526" s="5"/>
    </row>
  </sheetData>
  <pageMargins left="0.7" right="0.7" top="0.75" bottom="0.75" header="0.3" footer="0.3"/>
  <pageSetup orientation="portrait" verticalDpi="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T1736"/>
  <sheetViews>
    <sheetView zoomScale="85" zoomScaleNormal="85" workbookViewId="0">
      <selection activeCell="E28" sqref="E27:E28"/>
    </sheetView>
  </sheetViews>
  <sheetFormatPr defaultColWidth="5.28515625" defaultRowHeight="12.75" x14ac:dyDescent="0.2"/>
  <cols>
    <col min="1" max="1" width="47" style="2" bestFit="1" customWidth="1"/>
    <col min="2" max="2" width="42.7109375" style="2" customWidth="1"/>
    <col min="3" max="3" width="19.5703125" style="2" customWidth="1"/>
    <col min="4" max="4" width="14" style="1" customWidth="1"/>
    <col min="5" max="5" width="16.42578125" style="1" customWidth="1"/>
    <col min="6" max="6" width="13.85546875" style="1" customWidth="1"/>
    <col min="7" max="31" width="5.42578125" style="1" bestFit="1" customWidth="1"/>
    <col min="32" max="32" width="7.28515625" style="1" customWidth="1"/>
    <col min="33" max="16384" width="5.28515625" style="1"/>
  </cols>
  <sheetData>
    <row r="1" spans="1:46" ht="21" x14ac:dyDescent="0.35">
      <c r="A1" s="135" t="s">
        <v>1205</v>
      </c>
      <c r="B1" s="135"/>
      <c r="C1" s="135"/>
      <c r="D1" s="135"/>
      <c r="E1" s="135"/>
      <c r="F1" s="135"/>
      <c r="G1" s="135"/>
      <c r="H1" s="135"/>
      <c r="I1" s="135"/>
      <c r="J1" s="135"/>
      <c r="K1" s="135"/>
      <c r="L1" s="135"/>
      <c r="M1" s="135"/>
      <c r="N1" s="135"/>
      <c r="O1" s="135"/>
      <c r="P1" s="135"/>
      <c r="Q1" s="135"/>
    </row>
    <row r="2" spans="1:46" ht="15" x14ac:dyDescent="0.25">
      <c r="A2"/>
      <c r="B2"/>
    </row>
    <row r="3" spans="1:46" ht="15" x14ac:dyDescent="0.25">
      <c r="A3" s="23" t="s">
        <v>2</v>
      </c>
      <c r="B3" s="24" t="s">
        <v>1084</v>
      </c>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row>
    <row r="4" spans="1:46" ht="15" x14ac:dyDescent="0.25">
      <c r="A4" s="23" t="s">
        <v>43</v>
      </c>
      <c r="B4" s="24" t="s">
        <v>550</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row>
    <row r="5" spans="1:46" ht="15" x14ac:dyDescent="0.25">
      <c r="A5" s="24"/>
      <c r="B5" s="24"/>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row>
    <row r="6" spans="1:46" ht="15.75" thickBot="1" x14ac:dyDescent="0.3">
      <c r="A6" s="23" t="s">
        <v>544</v>
      </c>
      <c r="B6" s="24" t="s">
        <v>1114</v>
      </c>
      <c r="C6" s="35" t="s">
        <v>1111</v>
      </c>
      <c r="D6"/>
      <c r="E6"/>
      <c r="F6"/>
      <c r="G6"/>
      <c r="H6"/>
      <c r="I6"/>
      <c r="J6"/>
      <c r="K6"/>
      <c r="L6"/>
      <c r="M6"/>
      <c r="N6"/>
      <c r="O6"/>
      <c r="P6"/>
      <c r="Q6"/>
      <c r="R6"/>
      <c r="S6"/>
      <c r="T6"/>
      <c r="U6"/>
      <c r="V6"/>
      <c r="W6"/>
      <c r="X6"/>
      <c r="Y6"/>
      <c r="Z6"/>
      <c r="AA6"/>
      <c r="AB6"/>
      <c r="AC6"/>
      <c r="AD6"/>
      <c r="AE6"/>
      <c r="AF6"/>
      <c r="AG6"/>
      <c r="AH6"/>
      <c r="AI6"/>
      <c r="AJ6"/>
      <c r="AK6"/>
      <c r="AL6"/>
      <c r="AM6"/>
      <c r="AN6"/>
      <c r="AO6"/>
      <c r="AP6"/>
      <c r="AQ6"/>
      <c r="AR6"/>
      <c r="AS6"/>
      <c r="AT6"/>
    </row>
    <row r="7" spans="1:46" ht="15" x14ac:dyDescent="0.25">
      <c r="A7" s="24" t="s">
        <v>65</v>
      </c>
      <c r="B7" s="36">
        <v>997</v>
      </c>
      <c r="C7" s="26">
        <f>GETPIVOTDATA("Total",$A$6,"Age Category","00-05")/GETPIVOTDATA("Total",$A$6)</f>
        <v>1.192098907143028E-2</v>
      </c>
      <c r="D7" s="57" t="s">
        <v>1966</v>
      </c>
      <c r="E7"/>
      <c r="F7"/>
      <c r="G7"/>
      <c r="H7"/>
      <c r="I7"/>
      <c r="J7"/>
      <c r="K7"/>
      <c r="L7"/>
      <c r="M7"/>
      <c r="N7"/>
      <c r="O7"/>
      <c r="P7"/>
      <c r="Q7"/>
      <c r="R7"/>
      <c r="S7"/>
      <c r="T7"/>
      <c r="U7"/>
      <c r="V7"/>
      <c r="W7"/>
      <c r="X7"/>
      <c r="Y7"/>
      <c r="Z7"/>
      <c r="AA7"/>
      <c r="AB7"/>
      <c r="AC7"/>
      <c r="AD7"/>
      <c r="AE7"/>
      <c r="AF7"/>
      <c r="AG7"/>
      <c r="AH7"/>
      <c r="AI7"/>
      <c r="AJ7"/>
      <c r="AK7"/>
      <c r="AL7"/>
      <c r="AM7"/>
      <c r="AN7"/>
      <c r="AO7"/>
      <c r="AP7"/>
      <c r="AQ7"/>
      <c r="AR7"/>
      <c r="AS7"/>
      <c r="AT7"/>
    </row>
    <row r="8" spans="1:46" ht="15" x14ac:dyDescent="0.25">
      <c r="A8" s="24" t="s">
        <v>549</v>
      </c>
      <c r="B8" s="36">
        <v>2196</v>
      </c>
      <c r="C8" s="25">
        <f>GETPIVOTDATA("Total",$A$6,"Age Category","01")/GETPIVOTDATA("Total",$A$6)</f>
        <v>2.6257263792237608E-2</v>
      </c>
      <c r="D8" t="s">
        <v>1967</v>
      </c>
      <c r="E8"/>
      <c r="F8"/>
      <c r="G8"/>
      <c r="H8"/>
      <c r="I8"/>
      <c r="J8"/>
      <c r="K8"/>
      <c r="L8"/>
      <c r="M8"/>
      <c r="N8"/>
      <c r="O8"/>
      <c r="P8"/>
      <c r="Q8"/>
      <c r="R8"/>
      <c r="S8"/>
      <c r="T8"/>
      <c r="U8"/>
      <c r="V8"/>
      <c r="W8"/>
      <c r="X8"/>
      <c r="Y8"/>
      <c r="Z8"/>
      <c r="AA8"/>
      <c r="AB8"/>
      <c r="AC8"/>
      <c r="AD8"/>
      <c r="AE8"/>
      <c r="AF8"/>
      <c r="AG8"/>
      <c r="AH8"/>
      <c r="AI8"/>
      <c r="AJ8"/>
      <c r="AK8"/>
      <c r="AL8"/>
      <c r="AM8"/>
      <c r="AN8"/>
      <c r="AO8"/>
      <c r="AP8"/>
      <c r="AQ8"/>
      <c r="AR8"/>
      <c r="AS8"/>
      <c r="AT8"/>
    </row>
    <row r="9" spans="1:46" ht="15" x14ac:dyDescent="0.25">
      <c r="A9" s="24" t="s">
        <v>548</v>
      </c>
      <c r="B9" s="36">
        <v>2447</v>
      </c>
      <c r="C9" s="26">
        <f>GETPIVOTDATA("Total",$A$6,"Age Category","02")/GETPIVOTDATA("Total",$A$6)</f>
        <v>2.9258435564483345E-2</v>
      </c>
      <c r="D9" t="s">
        <v>1967</v>
      </c>
      <c r="E9"/>
      <c r="F9"/>
      <c r="G9"/>
      <c r="H9"/>
      <c r="I9"/>
      <c r="J9"/>
      <c r="K9"/>
      <c r="L9"/>
      <c r="M9"/>
      <c r="N9"/>
      <c r="O9"/>
      <c r="P9"/>
      <c r="Q9"/>
      <c r="R9"/>
      <c r="S9"/>
      <c r="T9"/>
      <c r="U9"/>
      <c r="V9"/>
      <c r="W9"/>
      <c r="X9"/>
      <c r="Y9"/>
      <c r="Z9"/>
      <c r="AA9"/>
      <c r="AB9"/>
      <c r="AC9"/>
      <c r="AD9"/>
      <c r="AE9"/>
      <c r="AF9"/>
      <c r="AG9"/>
      <c r="AH9"/>
      <c r="AI9"/>
      <c r="AJ9"/>
      <c r="AK9"/>
      <c r="AL9"/>
      <c r="AM9"/>
      <c r="AN9"/>
      <c r="AO9"/>
      <c r="AP9"/>
      <c r="AQ9"/>
      <c r="AR9"/>
      <c r="AS9"/>
      <c r="AT9"/>
    </row>
    <row r="10" spans="1:46" ht="15" x14ac:dyDescent="0.25">
      <c r="A10" s="24" t="s">
        <v>547</v>
      </c>
      <c r="B10" s="36">
        <v>3840</v>
      </c>
      <c r="C10" s="26">
        <f>GETPIVOTDATA("Total",$A$6,"Age Category","03-04")/GETPIVOTDATA("Total",$A$6)</f>
        <v>4.5914341057464669E-2</v>
      </c>
      <c r="D10" t="s">
        <v>1967</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row>
    <row r="11" spans="1:46" ht="15" x14ac:dyDescent="0.25">
      <c r="A11" s="24" t="s">
        <v>1204</v>
      </c>
      <c r="B11" s="36">
        <v>12274</v>
      </c>
      <c r="C11" s="26">
        <f>GETPIVOTDATA("Total",$A$6,"Age Category","05-10")/GETPIVOTDATA("Total",$A$6)</f>
        <v>0.1467584953487816</v>
      </c>
      <c r="D11" t="s">
        <v>1967</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row>
    <row r="12" spans="1:46" ht="15" x14ac:dyDescent="0.25">
      <c r="A12" s="24" t="s">
        <v>68</v>
      </c>
      <c r="B12" s="36">
        <v>1122</v>
      </c>
      <c r="C12" s="26">
        <f>GETPIVOTDATA("Total",$A$6,"Age Category","06-11")/GETPIVOTDATA("Total",$A$6)</f>
        <v>1.3415596527727957E-2</v>
      </c>
      <c r="D12" s="57" t="s">
        <v>1966</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row>
    <row r="13" spans="1:46" ht="15" x14ac:dyDescent="0.25">
      <c r="A13" s="24" t="s">
        <v>72</v>
      </c>
      <c r="B13" s="36">
        <v>10408</v>
      </c>
      <c r="C13" s="26">
        <f>GETPIVOTDATA("Total",$A$6,"Age Category","11-14")/GETPIVOTDATA("Total",$A$6)</f>
        <v>0.12444699524116985</v>
      </c>
      <c r="D13" t="s">
        <v>1967</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row>
    <row r="14" spans="1:46" ht="15" x14ac:dyDescent="0.25">
      <c r="A14" s="24" t="s">
        <v>73</v>
      </c>
      <c r="B14" s="36">
        <v>7467</v>
      </c>
      <c r="C14" s="26">
        <f>GETPIVOTDATA("Total",$A$6,"Age Category","15-17")/GETPIVOTDATA("Total",$A$6)</f>
        <v>8.9281871009398092E-2</v>
      </c>
      <c r="D14" t="s">
        <v>1967</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row>
    <row r="15" spans="1:46" ht="15" x14ac:dyDescent="0.25">
      <c r="A15" s="24" t="s">
        <v>19</v>
      </c>
      <c r="B15" s="36">
        <v>10589</v>
      </c>
      <c r="C15" s="26">
        <f>GETPIVOTDATA("Total",$A$6,"Age Category","18-24")/GETPIVOTDATA("Total",$A$6)</f>
        <v>0.12661118683788888</v>
      </c>
      <c r="D15" t="s">
        <v>1967</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row>
    <row r="16" spans="1:46" ht="15" x14ac:dyDescent="0.25">
      <c r="A16" s="24" t="s">
        <v>66</v>
      </c>
      <c r="B16" s="36">
        <v>18439</v>
      </c>
      <c r="C16" s="26">
        <f>GETPIVOTDATA("Total",$A$6,"Age Category","25-49")/GETPIVOTDATA("Total",$A$6)</f>
        <v>0.22047253509338308</v>
      </c>
      <c r="D16" t="s">
        <v>1967</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row>
    <row r="17" spans="1:46" ht="15" x14ac:dyDescent="0.25">
      <c r="A17" s="24" t="s">
        <v>67</v>
      </c>
      <c r="B17" s="36">
        <v>7905</v>
      </c>
      <c r="C17" s="25">
        <f>GETPIVOTDATA("Total",$A$6,"Age Category","50-59")/GETPIVOTDATA("Total",$A$6)</f>
        <v>9.4518975536265148E-2</v>
      </c>
      <c r="D17" t="s">
        <v>1967</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row>
    <row r="18" spans="1:46" ht="15" x14ac:dyDescent="0.25">
      <c r="A18" s="24" t="s">
        <v>20</v>
      </c>
      <c r="B18" s="36">
        <v>5950</v>
      </c>
      <c r="C18" s="26">
        <f>GETPIVOTDATA("Total",$A$6,"Age Category","60+")/GETPIVOTDATA("Total",$A$6)</f>
        <v>7.1143314919769468E-2</v>
      </c>
      <c r="D18" t="s">
        <v>1967</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row>
    <row r="19" spans="1:46" ht="15" x14ac:dyDescent="0.25">
      <c r="A19" s="24" t="s">
        <v>29</v>
      </c>
      <c r="B19" s="36">
        <v>83634</v>
      </c>
      <c r="C19" s="26">
        <f>SUM(C7:C18)</f>
        <v>0.99999999999999989</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row>
    <row r="20" spans="1:46" ht="15"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row>
    <row r="21" spans="1:46" ht="1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row>
    <row r="22" spans="1:46" ht="1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row>
    <row r="23" spans="1:46" ht="1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row>
    <row r="24" spans="1:46" ht="15"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row>
    <row r="25" spans="1:46" ht="1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row>
    <row r="26" spans="1:46" ht="1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row>
    <row r="27" spans="1:46" ht="1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row>
    <row r="28" spans="1:46" ht="1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row>
    <row r="29" spans="1:46" ht="1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row>
    <row r="30" spans="1:46" ht="1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row>
    <row r="31" spans="1:46" ht="15"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row>
    <row r="32" spans="1:46" ht="15"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row>
    <row r="33" spans="1:46" ht="1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row>
    <row r="34" spans="1:46" ht="15"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row>
    <row r="35" spans="1:46" ht="1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row>
    <row r="36" spans="1:46" ht="1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row>
    <row r="37" spans="1:46" ht="1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1:46" ht="1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1:46" ht="1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1:46" ht="1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1:46" ht="1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1:46" ht="15"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1:46" ht="1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1:46" ht="15"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1:46" ht="1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1:46" ht="15"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1:46" ht="1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ht="1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1:46" ht="15"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1:46" ht="1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1:46" ht="1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1:46" ht="1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1:46" ht="1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1:46" ht="1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1:46" ht="1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1:46" ht="1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46" ht="1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46" ht="1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46" ht="1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46" ht="1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46" ht="1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46" ht="15"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46" ht="1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ht="1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ht="1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ht="1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ht="1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ht="1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ht="1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ht="1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ht="1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ht="1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ht="1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ht="1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ht="1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ht="1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ht="1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ht="1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ht="1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ht="1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ht="1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ht="1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ht="1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ht="1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ht="1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ht="1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ht="1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ht="1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ht="1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ht="1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row>
    <row r="91" spans="1:46" ht="1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row>
    <row r="92" spans="1:46" ht="1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row>
    <row r="93" spans="1:46" ht="1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row>
    <row r="94" spans="1:46" ht="1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row>
    <row r="95" spans="1:46" ht="1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row>
    <row r="96" spans="1:46" ht="1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row>
    <row r="97" spans="1:46" ht="1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row>
    <row r="98" spans="1:46" ht="15"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row>
    <row r="99" spans="1:46" ht="15"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row>
    <row r="100" spans="1:46" ht="15"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row>
    <row r="101" spans="1:46" ht="15"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row>
    <row r="102" spans="1:46" ht="15"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row>
    <row r="103" spans="1:46" ht="15"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1:46" ht="15"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05" spans="1:46" ht="15"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row>
    <row r="106" spans="1:46" ht="15"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row>
    <row r="107" spans="1:46" ht="15"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row>
    <row r="108" spans="1:46" ht="15"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row>
    <row r="109" spans="1:46" ht="15"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row>
    <row r="110" spans="1:46" ht="15"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row>
    <row r="111" spans="1:46" ht="15"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1:46" ht="1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row>
    <row r="113" spans="1:46" ht="1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row>
    <row r="114" spans="1:46" ht="1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row>
    <row r="115" spans="1:46" ht="15"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row>
    <row r="116" spans="1:46" ht="1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1:46" ht="1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row>
    <row r="118" spans="1:46"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row>
    <row r="119" spans="1:46" ht="15"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row>
    <row r="120" spans="1:46" ht="15"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row>
    <row r="121" spans="1:46" ht="15"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row>
    <row r="122" spans="1:46" ht="15"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row>
    <row r="123" spans="1:46" ht="15"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row>
    <row r="124" spans="1:46" ht="15"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row>
    <row r="125" spans="1:46" ht="15"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row>
    <row r="126" spans="1:46" ht="15"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row>
    <row r="127" spans="1:46" ht="15"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row>
    <row r="128" spans="1:46" ht="15"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row>
    <row r="129" spans="1:46" ht="15"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row>
    <row r="130" spans="1:46" ht="15"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row>
    <row r="131" spans="1:46" ht="15"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row>
    <row r="132" spans="1:46" ht="15"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row>
    <row r="133" spans="1:46" ht="15"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row>
    <row r="134" spans="1:46" ht="15"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row>
    <row r="135" spans="1:46" ht="15"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row>
    <row r="136" spans="1:46" ht="15"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row>
    <row r="137" spans="1:46" ht="15"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row>
    <row r="138" spans="1:46" ht="15"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row>
    <row r="139" spans="1:46" ht="15"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row>
    <row r="140" spans="1:46" ht="15"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row>
    <row r="141" spans="1:46" ht="15"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row>
    <row r="142" spans="1:46" ht="15"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row>
    <row r="143" spans="1:46" ht="15"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row>
    <row r="144" spans="1:46" ht="15" x14ac:dyDescent="0.25">
      <c r="A144"/>
      <c r="B144"/>
      <c r="C144"/>
    </row>
    <row r="145" spans="1:3" ht="15" x14ac:dyDescent="0.25">
      <c r="A145"/>
      <c r="B145"/>
      <c r="C145"/>
    </row>
    <row r="146" spans="1:3" ht="15" x14ac:dyDescent="0.25">
      <c r="A146"/>
      <c r="B146"/>
      <c r="C146"/>
    </row>
    <row r="147" spans="1:3" ht="15" x14ac:dyDescent="0.25">
      <c r="A147"/>
      <c r="B147"/>
      <c r="C147"/>
    </row>
    <row r="148" spans="1:3" ht="15" x14ac:dyDescent="0.25">
      <c r="A148"/>
      <c r="B148"/>
      <c r="C148"/>
    </row>
    <row r="149" spans="1:3" ht="15" x14ac:dyDescent="0.25">
      <c r="A149"/>
      <c r="B149"/>
      <c r="C149"/>
    </row>
    <row r="150" spans="1:3" ht="15" x14ac:dyDescent="0.25">
      <c r="A150"/>
      <c r="B150"/>
      <c r="C150"/>
    </row>
    <row r="151" spans="1:3" ht="15" x14ac:dyDescent="0.25">
      <c r="A151"/>
      <c r="B151"/>
      <c r="C151"/>
    </row>
    <row r="152" spans="1:3" ht="15" x14ac:dyDescent="0.25">
      <c r="A152"/>
      <c r="B152"/>
      <c r="C152"/>
    </row>
    <row r="153" spans="1:3" ht="15" x14ac:dyDescent="0.25">
      <c r="A153"/>
      <c r="B153"/>
      <c r="C153"/>
    </row>
    <row r="154" spans="1:3" ht="15" x14ac:dyDescent="0.25">
      <c r="A154"/>
      <c r="B154"/>
      <c r="C154"/>
    </row>
    <row r="155" spans="1:3" ht="15" x14ac:dyDescent="0.25">
      <c r="A155"/>
      <c r="B155"/>
      <c r="C155"/>
    </row>
    <row r="156" spans="1:3" ht="15" x14ac:dyDescent="0.25">
      <c r="A156"/>
      <c r="B156"/>
      <c r="C156"/>
    </row>
    <row r="157" spans="1:3" ht="15" x14ac:dyDescent="0.25">
      <c r="A157"/>
      <c r="B157"/>
      <c r="C157"/>
    </row>
    <row r="158" spans="1:3" ht="15" x14ac:dyDescent="0.25">
      <c r="A158"/>
      <c r="B158"/>
      <c r="C158"/>
    </row>
    <row r="159" spans="1:3" ht="15" x14ac:dyDescent="0.25">
      <c r="A159"/>
      <c r="B159"/>
      <c r="C159"/>
    </row>
    <row r="160" spans="1:3" ht="15" x14ac:dyDescent="0.25">
      <c r="A160"/>
      <c r="B160"/>
      <c r="C160"/>
    </row>
    <row r="161" spans="1:3" ht="15" x14ac:dyDescent="0.25">
      <c r="A161"/>
      <c r="B161"/>
      <c r="C161"/>
    </row>
    <row r="162" spans="1:3" ht="15" x14ac:dyDescent="0.25">
      <c r="A162"/>
      <c r="B162"/>
      <c r="C162"/>
    </row>
    <row r="163" spans="1:3" ht="15" x14ac:dyDescent="0.25">
      <c r="A163"/>
      <c r="B163"/>
      <c r="C163"/>
    </row>
    <row r="164" spans="1:3" ht="15" x14ac:dyDescent="0.25">
      <c r="A164"/>
      <c r="B164"/>
      <c r="C164"/>
    </row>
    <row r="165" spans="1:3" ht="15" x14ac:dyDescent="0.25">
      <c r="A165"/>
      <c r="B165"/>
      <c r="C165"/>
    </row>
    <row r="166" spans="1:3" ht="15" x14ac:dyDescent="0.25">
      <c r="A166"/>
      <c r="B166"/>
      <c r="C166"/>
    </row>
    <row r="167" spans="1:3" ht="15" x14ac:dyDescent="0.25">
      <c r="A167"/>
      <c r="B167"/>
      <c r="C167"/>
    </row>
    <row r="168" spans="1:3" ht="15" x14ac:dyDescent="0.25">
      <c r="A168"/>
      <c r="B168"/>
      <c r="C168"/>
    </row>
    <row r="169" spans="1:3" ht="15" x14ac:dyDescent="0.25">
      <c r="A169"/>
      <c r="B169"/>
      <c r="C169"/>
    </row>
    <row r="170" spans="1:3" ht="15" x14ac:dyDescent="0.25">
      <c r="A170"/>
      <c r="B170"/>
      <c r="C170"/>
    </row>
    <row r="171" spans="1:3" ht="15" x14ac:dyDescent="0.25">
      <c r="A171"/>
      <c r="B171"/>
      <c r="C171"/>
    </row>
    <row r="172" spans="1:3" ht="15" x14ac:dyDescent="0.25">
      <c r="A172"/>
      <c r="B172"/>
      <c r="C172"/>
    </row>
    <row r="173" spans="1:3" ht="15" x14ac:dyDescent="0.25">
      <c r="A173"/>
      <c r="B173"/>
      <c r="C173"/>
    </row>
    <row r="174" spans="1:3" ht="15" x14ac:dyDescent="0.25">
      <c r="A174"/>
      <c r="B174"/>
      <c r="C174"/>
    </row>
    <row r="175" spans="1:3" ht="15" x14ac:dyDescent="0.25">
      <c r="A175"/>
      <c r="B175"/>
      <c r="C175"/>
    </row>
    <row r="176" spans="1:3" ht="15" x14ac:dyDescent="0.25">
      <c r="A176"/>
      <c r="B176"/>
      <c r="C176"/>
    </row>
    <row r="177" spans="1:3" ht="15" x14ac:dyDescent="0.25">
      <c r="A177"/>
      <c r="B177"/>
      <c r="C177"/>
    </row>
    <row r="178" spans="1:3" ht="15" x14ac:dyDescent="0.25">
      <c r="A178"/>
      <c r="B178"/>
      <c r="C178"/>
    </row>
    <row r="179" spans="1:3" ht="15" x14ac:dyDescent="0.25">
      <c r="A179"/>
      <c r="B179"/>
      <c r="C179"/>
    </row>
    <row r="180" spans="1:3" ht="15" x14ac:dyDescent="0.25">
      <c r="A180"/>
      <c r="B180"/>
      <c r="C180"/>
    </row>
    <row r="181" spans="1:3" ht="15" x14ac:dyDescent="0.25">
      <c r="A181"/>
      <c r="B181"/>
      <c r="C181"/>
    </row>
    <row r="182" spans="1:3" ht="15" x14ac:dyDescent="0.25">
      <c r="A182"/>
      <c r="B182"/>
      <c r="C182"/>
    </row>
    <row r="183" spans="1:3" ht="15" x14ac:dyDescent="0.25">
      <c r="A183"/>
      <c r="B183"/>
      <c r="C183"/>
    </row>
    <row r="184" spans="1:3" ht="15" x14ac:dyDescent="0.25">
      <c r="A184"/>
      <c r="B184"/>
      <c r="C184"/>
    </row>
    <row r="185" spans="1:3" ht="15" x14ac:dyDescent="0.25">
      <c r="A185"/>
      <c r="B185"/>
      <c r="C185"/>
    </row>
    <row r="186" spans="1:3" ht="15" x14ac:dyDescent="0.25">
      <c r="A186"/>
      <c r="B186"/>
      <c r="C186"/>
    </row>
    <row r="187" spans="1:3" ht="15" x14ac:dyDescent="0.25">
      <c r="A187"/>
      <c r="B187"/>
      <c r="C187"/>
    </row>
    <row r="188" spans="1:3" ht="15" x14ac:dyDescent="0.25">
      <c r="A188"/>
      <c r="B188"/>
      <c r="C188"/>
    </row>
    <row r="189" spans="1:3" ht="15" x14ac:dyDescent="0.25">
      <c r="A189"/>
      <c r="B189"/>
      <c r="C189"/>
    </row>
    <row r="190" spans="1:3" ht="15" x14ac:dyDescent="0.25">
      <c r="A190"/>
      <c r="B190"/>
      <c r="C190"/>
    </row>
    <row r="191" spans="1:3" ht="15" x14ac:dyDescent="0.25">
      <c r="A191"/>
      <c r="B191"/>
      <c r="C191"/>
    </row>
    <row r="192" spans="1:3" ht="15" x14ac:dyDescent="0.25">
      <c r="A192"/>
      <c r="B192"/>
      <c r="C192"/>
    </row>
    <row r="193" spans="1:3" ht="15" x14ac:dyDescent="0.25">
      <c r="A193"/>
      <c r="B193"/>
      <c r="C193"/>
    </row>
    <row r="194" spans="1:3" ht="15" x14ac:dyDescent="0.25">
      <c r="A194"/>
      <c r="B194"/>
      <c r="C194"/>
    </row>
    <row r="195" spans="1:3" ht="15" x14ac:dyDescent="0.25">
      <c r="A195"/>
      <c r="B195"/>
      <c r="C195"/>
    </row>
    <row r="196" spans="1:3" ht="15" x14ac:dyDescent="0.25">
      <c r="A196"/>
      <c r="B196"/>
      <c r="C196"/>
    </row>
    <row r="197" spans="1:3" ht="15" x14ac:dyDescent="0.25">
      <c r="A197"/>
      <c r="B197"/>
      <c r="C197"/>
    </row>
    <row r="198" spans="1:3" ht="15" x14ac:dyDescent="0.25">
      <c r="A198"/>
      <c r="B198"/>
      <c r="C198"/>
    </row>
    <row r="199" spans="1:3" ht="15" x14ac:dyDescent="0.25">
      <c r="A199"/>
      <c r="B199"/>
      <c r="C199"/>
    </row>
    <row r="200" spans="1:3" ht="15" x14ac:dyDescent="0.25">
      <c r="A200"/>
      <c r="B200"/>
      <c r="C200"/>
    </row>
    <row r="201" spans="1:3" ht="15" x14ac:dyDescent="0.25">
      <c r="A201"/>
      <c r="B201"/>
      <c r="C201"/>
    </row>
    <row r="202" spans="1:3" ht="15" x14ac:dyDescent="0.25">
      <c r="A202"/>
      <c r="B202"/>
      <c r="C202"/>
    </row>
    <row r="203" spans="1:3" ht="15" x14ac:dyDescent="0.25">
      <c r="A203"/>
      <c r="B203"/>
      <c r="C203"/>
    </row>
    <row r="204" spans="1:3" ht="15" x14ac:dyDescent="0.25">
      <c r="A204"/>
      <c r="B204"/>
      <c r="C204"/>
    </row>
    <row r="205" spans="1:3" ht="15" x14ac:dyDescent="0.25">
      <c r="A205"/>
      <c r="B205"/>
      <c r="C205"/>
    </row>
    <row r="206" spans="1:3" ht="15" x14ac:dyDescent="0.25">
      <c r="A206"/>
      <c r="B206"/>
      <c r="C206"/>
    </row>
    <row r="207" spans="1:3" ht="15" x14ac:dyDescent="0.25">
      <c r="A207"/>
      <c r="B207"/>
      <c r="C207"/>
    </row>
    <row r="208" spans="1:3" ht="15" x14ac:dyDescent="0.25">
      <c r="A208"/>
      <c r="B208"/>
      <c r="C208"/>
    </row>
    <row r="209" spans="1:3" ht="15" x14ac:dyDescent="0.25">
      <c r="A209"/>
      <c r="B209"/>
      <c r="C209"/>
    </row>
    <row r="210" spans="1:3" ht="15" x14ac:dyDescent="0.25">
      <c r="A210"/>
      <c r="B210"/>
      <c r="C210"/>
    </row>
    <row r="211" spans="1:3" ht="15" x14ac:dyDescent="0.25">
      <c r="A211"/>
      <c r="B211"/>
      <c r="C211"/>
    </row>
    <row r="212" spans="1:3" ht="15" x14ac:dyDescent="0.25">
      <c r="A212"/>
      <c r="B212"/>
      <c r="C212"/>
    </row>
    <row r="213" spans="1:3" ht="15" x14ac:dyDescent="0.25">
      <c r="A213"/>
      <c r="B213"/>
      <c r="C213"/>
    </row>
    <row r="214" spans="1:3" ht="15" x14ac:dyDescent="0.25">
      <c r="A214"/>
      <c r="B214"/>
      <c r="C214"/>
    </row>
    <row r="215" spans="1:3" ht="15" x14ac:dyDescent="0.25">
      <c r="A215"/>
      <c r="B215"/>
      <c r="C215"/>
    </row>
    <row r="216" spans="1:3" ht="15" x14ac:dyDescent="0.25">
      <c r="A216"/>
      <c r="B216"/>
      <c r="C216"/>
    </row>
    <row r="217" spans="1:3" ht="15" x14ac:dyDescent="0.25">
      <c r="A217"/>
      <c r="B217"/>
      <c r="C217"/>
    </row>
    <row r="218" spans="1:3" ht="15" x14ac:dyDescent="0.25">
      <c r="A218"/>
      <c r="B218"/>
      <c r="C218"/>
    </row>
    <row r="219" spans="1:3" ht="15" x14ac:dyDescent="0.25">
      <c r="A219"/>
      <c r="B219"/>
      <c r="C219"/>
    </row>
    <row r="220" spans="1:3" ht="15" x14ac:dyDescent="0.25">
      <c r="A220"/>
      <c r="B220"/>
      <c r="C220"/>
    </row>
    <row r="221" spans="1:3" ht="15" x14ac:dyDescent="0.25">
      <c r="A221"/>
      <c r="B221"/>
      <c r="C221"/>
    </row>
    <row r="222" spans="1:3" ht="15" x14ac:dyDescent="0.25">
      <c r="A222"/>
      <c r="B222"/>
      <c r="C222"/>
    </row>
    <row r="223" spans="1:3" ht="15" x14ac:dyDescent="0.25">
      <c r="A223"/>
      <c r="B223"/>
      <c r="C223"/>
    </row>
    <row r="224" spans="1:3" ht="15" x14ac:dyDescent="0.25">
      <c r="A224"/>
      <c r="B224"/>
      <c r="C224"/>
    </row>
    <row r="225" spans="1:3" ht="15" x14ac:dyDescent="0.25">
      <c r="A225"/>
      <c r="B225"/>
      <c r="C225"/>
    </row>
    <row r="226" spans="1:3" ht="15" x14ac:dyDescent="0.25">
      <c r="A226"/>
      <c r="B226"/>
      <c r="C226"/>
    </row>
    <row r="227" spans="1:3" ht="15" x14ac:dyDescent="0.25">
      <c r="A227"/>
      <c r="B227"/>
      <c r="C227"/>
    </row>
    <row r="228" spans="1:3" ht="15" x14ac:dyDescent="0.25">
      <c r="A228"/>
      <c r="B228"/>
      <c r="C228"/>
    </row>
    <row r="229" spans="1:3" ht="15" x14ac:dyDescent="0.25">
      <c r="A229"/>
      <c r="B229"/>
      <c r="C229"/>
    </row>
    <row r="230" spans="1:3" ht="15" x14ac:dyDescent="0.25">
      <c r="A230"/>
      <c r="B230"/>
      <c r="C230"/>
    </row>
    <row r="231" spans="1:3" ht="15" x14ac:dyDescent="0.25">
      <c r="A231"/>
      <c r="B231"/>
      <c r="C231"/>
    </row>
    <row r="232" spans="1:3" ht="15" x14ac:dyDescent="0.25">
      <c r="A232"/>
      <c r="B232"/>
      <c r="C232"/>
    </row>
    <row r="233" spans="1:3" ht="15" x14ac:dyDescent="0.25">
      <c r="A233"/>
      <c r="B233"/>
      <c r="C233"/>
    </row>
    <row r="234" spans="1:3" ht="15" x14ac:dyDescent="0.25">
      <c r="A234"/>
      <c r="B234"/>
      <c r="C234"/>
    </row>
    <row r="235" spans="1:3" ht="15" x14ac:dyDescent="0.25">
      <c r="A235"/>
      <c r="B235"/>
      <c r="C235"/>
    </row>
    <row r="236" spans="1:3" ht="15" x14ac:dyDescent="0.25">
      <c r="A236"/>
      <c r="B236"/>
      <c r="C236"/>
    </row>
    <row r="237" spans="1:3" ht="15" x14ac:dyDescent="0.25">
      <c r="A237"/>
      <c r="B237"/>
      <c r="C237"/>
    </row>
    <row r="238" spans="1:3" ht="15" x14ac:dyDescent="0.25">
      <c r="A238"/>
      <c r="B238"/>
      <c r="C238"/>
    </row>
    <row r="239" spans="1:3" ht="15" x14ac:dyDescent="0.25">
      <c r="A239"/>
      <c r="B239"/>
      <c r="C239"/>
    </row>
    <row r="240" spans="1:3" ht="15" x14ac:dyDescent="0.25">
      <c r="A240"/>
      <c r="B240"/>
      <c r="C240"/>
    </row>
    <row r="241" spans="1:3" ht="15" x14ac:dyDescent="0.25">
      <c r="A241"/>
      <c r="B241"/>
      <c r="C241"/>
    </row>
    <row r="242" spans="1:3" ht="15" x14ac:dyDescent="0.25">
      <c r="A242"/>
      <c r="B242"/>
      <c r="C242"/>
    </row>
    <row r="243" spans="1:3" ht="15" x14ac:dyDescent="0.25">
      <c r="A243"/>
      <c r="B243"/>
      <c r="C243"/>
    </row>
    <row r="244" spans="1:3" ht="15" x14ac:dyDescent="0.25">
      <c r="A244"/>
      <c r="B244"/>
      <c r="C244"/>
    </row>
    <row r="245" spans="1:3" ht="15" x14ac:dyDescent="0.25">
      <c r="A245"/>
      <c r="B245"/>
      <c r="C245"/>
    </row>
    <row r="246" spans="1:3" ht="15" x14ac:dyDescent="0.25">
      <c r="A246"/>
      <c r="B246"/>
      <c r="C246"/>
    </row>
    <row r="247" spans="1:3" ht="15" x14ac:dyDescent="0.25">
      <c r="A247"/>
      <c r="B247"/>
      <c r="C247"/>
    </row>
    <row r="248" spans="1:3" ht="15" x14ac:dyDescent="0.25">
      <c r="A248"/>
      <c r="B248"/>
      <c r="C248"/>
    </row>
    <row r="249" spans="1:3" ht="15" x14ac:dyDescent="0.25">
      <c r="A249"/>
      <c r="B249"/>
      <c r="C249"/>
    </row>
    <row r="250" spans="1:3" ht="15" x14ac:dyDescent="0.25">
      <c r="A250"/>
      <c r="B250"/>
      <c r="C250"/>
    </row>
    <row r="251" spans="1:3" ht="15" x14ac:dyDescent="0.25">
      <c r="A251"/>
      <c r="B251"/>
      <c r="C251"/>
    </row>
    <row r="252" spans="1:3" ht="15" x14ac:dyDescent="0.25">
      <c r="A252"/>
      <c r="B252"/>
      <c r="C252"/>
    </row>
    <row r="253" spans="1:3" ht="15" x14ac:dyDescent="0.25">
      <c r="A253"/>
      <c r="B253"/>
      <c r="C253"/>
    </row>
    <row r="254" spans="1:3" ht="15" x14ac:dyDescent="0.25">
      <c r="A254"/>
      <c r="B254"/>
      <c r="C254"/>
    </row>
    <row r="255" spans="1:3" ht="15" x14ac:dyDescent="0.25">
      <c r="A255"/>
      <c r="B255"/>
      <c r="C255"/>
    </row>
    <row r="256" spans="1:3" ht="15" x14ac:dyDescent="0.25">
      <c r="A256"/>
      <c r="B256"/>
      <c r="C256"/>
    </row>
    <row r="257" spans="1:3" ht="15" x14ac:dyDescent="0.25">
      <c r="A257"/>
      <c r="B257"/>
      <c r="C257"/>
    </row>
    <row r="258" spans="1:3" ht="15" x14ac:dyDescent="0.25">
      <c r="A258"/>
      <c r="B258"/>
      <c r="C258"/>
    </row>
    <row r="259" spans="1:3" ht="15" x14ac:dyDescent="0.25">
      <c r="A259"/>
      <c r="B259"/>
      <c r="C259"/>
    </row>
    <row r="260" spans="1:3" ht="15" x14ac:dyDescent="0.25">
      <c r="A260"/>
      <c r="B260"/>
      <c r="C260"/>
    </row>
    <row r="261" spans="1:3" ht="15" x14ac:dyDescent="0.25">
      <c r="A261"/>
      <c r="B261"/>
      <c r="C261"/>
    </row>
    <row r="262" spans="1:3" ht="15" x14ac:dyDescent="0.25">
      <c r="A262"/>
      <c r="B262"/>
      <c r="C262"/>
    </row>
    <row r="263" spans="1:3" ht="15" x14ac:dyDescent="0.25">
      <c r="A263"/>
      <c r="B263"/>
      <c r="C263"/>
    </row>
    <row r="264" spans="1:3" ht="15" x14ac:dyDescent="0.25">
      <c r="A264"/>
      <c r="B264"/>
      <c r="C264"/>
    </row>
    <row r="265" spans="1:3" ht="15" x14ac:dyDescent="0.25">
      <c r="A265"/>
      <c r="B265"/>
      <c r="C265"/>
    </row>
    <row r="266" spans="1:3" ht="15" x14ac:dyDescent="0.25">
      <c r="A266"/>
      <c r="B266"/>
      <c r="C266"/>
    </row>
    <row r="267" spans="1:3" ht="15" x14ac:dyDescent="0.25">
      <c r="A267"/>
      <c r="B267"/>
      <c r="C267"/>
    </row>
    <row r="268" spans="1:3" ht="15" x14ac:dyDescent="0.25">
      <c r="A268"/>
      <c r="B268"/>
      <c r="C268"/>
    </row>
    <row r="269" spans="1:3" ht="15" x14ac:dyDescent="0.25">
      <c r="A269"/>
      <c r="B269"/>
      <c r="C269"/>
    </row>
    <row r="270" spans="1:3" ht="15" x14ac:dyDescent="0.25">
      <c r="A270"/>
      <c r="B270"/>
      <c r="C270"/>
    </row>
    <row r="271" spans="1:3" ht="15" x14ac:dyDescent="0.25">
      <c r="A271"/>
      <c r="B271"/>
      <c r="C271"/>
    </row>
    <row r="272" spans="1:3" ht="15" x14ac:dyDescent="0.25">
      <c r="A272"/>
      <c r="B272"/>
      <c r="C272"/>
    </row>
    <row r="273" spans="1:3" ht="15" x14ac:dyDescent="0.25">
      <c r="A273"/>
      <c r="B273"/>
      <c r="C273"/>
    </row>
    <row r="274" spans="1:3" ht="15" x14ac:dyDescent="0.25">
      <c r="A274"/>
      <c r="B274"/>
      <c r="C274"/>
    </row>
    <row r="275" spans="1:3" ht="15" x14ac:dyDescent="0.25">
      <c r="A275"/>
      <c r="B275"/>
      <c r="C275"/>
    </row>
    <row r="276" spans="1:3" ht="15" x14ac:dyDescent="0.25">
      <c r="A276"/>
      <c r="B276"/>
      <c r="C276"/>
    </row>
    <row r="277" spans="1:3" ht="15" x14ac:dyDescent="0.25">
      <c r="A277"/>
      <c r="B277"/>
      <c r="C277"/>
    </row>
    <row r="278" spans="1:3" ht="15" x14ac:dyDescent="0.25">
      <c r="A278"/>
      <c r="B278"/>
      <c r="C278"/>
    </row>
    <row r="279" spans="1:3" ht="15" x14ac:dyDescent="0.25">
      <c r="A279"/>
      <c r="B279"/>
      <c r="C279"/>
    </row>
    <row r="280" spans="1:3" ht="15" x14ac:dyDescent="0.25">
      <c r="A280"/>
      <c r="B280"/>
      <c r="C280"/>
    </row>
    <row r="281" spans="1:3" ht="15" x14ac:dyDescent="0.25">
      <c r="A281"/>
      <c r="B281"/>
      <c r="C281"/>
    </row>
    <row r="282" spans="1:3" ht="15" x14ac:dyDescent="0.25">
      <c r="A282"/>
      <c r="B282"/>
      <c r="C282"/>
    </row>
    <row r="283" spans="1:3" ht="15" x14ac:dyDescent="0.25">
      <c r="A283"/>
      <c r="B283"/>
      <c r="C283"/>
    </row>
    <row r="284" spans="1:3" ht="15" x14ac:dyDescent="0.25">
      <c r="A284"/>
      <c r="B284"/>
      <c r="C284"/>
    </row>
    <row r="285" spans="1:3" ht="15" x14ac:dyDescent="0.25">
      <c r="A285"/>
      <c r="B285"/>
      <c r="C285"/>
    </row>
    <row r="286" spans="1:3" ht="15" x14ac:dyDescent="0.25">
      <c r="A286"/>
      <c r="B286"/>
      <c r="C286"/>
    </row>
    <row r="287" spans="1:3" ht="15" x14ac:dyDescent="0.25">
      <c r="A287"/>
      <c r="B287"/>
      <c r="C287"/>
    </row>
    <row r="288" spans="1:3" ht="15" x14ac:dyDescent="0.25">
      <c r="A288"/>
      <c r="B288"/>
      <c r="C288"/>
    </row>
    <row r="289" spans="1:3" ht="15" x14ac:dyDescent="0.25">
      <c r="A289"/>
      <c r="B289"/>
      <c r="C289"/>
    </row>
    <row r="290" spans="1:3" ht="15" x14ac:dyDescent="0.25">
      <c r="A290"/>
      <c r="B290"/>
      <c r="C290"/>
    </row>
    <row r="291" spans="1:3" ht="15" x14ac:dyDescent="0.25">
      <c r="A291"/>
      <c r="B291"/>
      <c r="C291"/>
    </row>
    <row r="292" spans="1:3" ht="15" x14ac:dyDescent="0.25">
      <c r="A292"/>
      <c r="B292"/>
      <c r="C292"/>
    </row>
    <row r="293" spans="1:3" ht="15" x14ac:dyDescent="0.25">
      <c r="A293"/>
      <c r="B293"/>
      <c r="C293"/>
    </row>
    <row r="294" spans="1:3" ht="15" x14ac:dyDescent="0.25">
      <c r="A294"/>
      <c r="B294"/>
      <c r="C294"/>
    </row>
    <row r="295" spans="1:3" ht="15" x14ac:dyDescent="0.25">
      <c r="A295"/>
      <c r="B295"/>
      <c r="C295"/>
    </row>
    <row r="296" spans="1:3" ht="15" x14ac:dyDescent="0.25">
      <c r="A296"/>
      <c r="B296"/>
      <c r="C296"/>
    </row>
    <row r="297" spans="1:3" ht="15" x14ac:dyDescent="0.25">
      <c r="A297"/>
      <c r="B297"/>
      <c r="C297"/>
    </row>
    <row r="298" spans="1:3" ht="15" x14ac:dyDescent="0.25">
      <c r="A298"/>
      <c r="B298"/>
      <c r="C298"/>
    </row>
    <row r="299" spans="1:3" ht="15" x14ac:dyDescent="0.25">
      <c r="A299"/>
      <c r="B299"/>
      <c r="C299"/>
    </row>
    <row r="300" spans="1:3" ht="15" x14ac:dyDescent="0.25">
      <c r="A300"/>
      <c r="B300"/>
      <c r="C300"/>
    </row>
    <row r="301" spans="1:3" ht="15" x14ac:dyDescent="0.25">
      <c r="A301"/>
      <c r="B301"/>
      <c r="C301"/>
    </row>
    <row r="302" spans="1:3" ht="15" x14ac:dyDescent="0.25">
      <c r="A302"/>
      <c r="B302"/>
      <c r="C302"/>
    </row>
    <row r="303" spans="1:3" ht="15" x14ac:dyDescent="0.25">
      <c r="A303"/>
      <c r="B303"/>
      <c r="C303"/>
    </row>
    <row r="304" spans="1:3" ht="15" x14ac:dyDescent="0.25">
      <c r="A304"/>
      <c r="B304"/>
      <c r="C304"/>
    </row>
    <row r="305" spans="1:3" ht="15" x14ac:dyDescent="0.25">
      <c r="A305"/>
      <c r="B305"/>
      <c r="C305"/>
    </row>
    <row r="306" spans="1:3" ht="15" x14ac:dyDescent="0.25">
      <c r="A306"/>
      <c r="B306"/>
      <c r="C306"/>
    </row>
    <row r="307" spans="1:3" ht="15" x14ac:dyDescent="0.25">
      <c r="A307"/>
      <c r="B307"/>
      <c r="C307"/>
    </row>
    <row r="308" spans="1:3" ht="15" x14ac:dyDescent="0.25">
      <c r="A308"/>
      <c r="B308"/>
      <c r="C308"/>
    </row>
    <row r="309" spans="1:3" ht="15" x14ac:dyDescent="0.25">
      <c r="A309"/>
      <c r="B309"/>
      <c r="C309"/>
    </row>
    <row r="310" spans="1:3" ht="15" x14ac:dyDescent="0.25">
      <c r="A310"/>
      <c r="B310"/>
      <c r="C310"/>
    </row>
    <row r="311" spans="1:3" ht="15" x14ac:dyDescent="0.25">
      <c r="A311"/>
      <c r="B311"/>
      <c r="C311"/>
    </row>
    <row r="312" spans="1:3" ht="15" x14ac:dyDescent="0.25">
      <c r="A312"/>
      <c r="B312"/>
      <c r="C312"/>
    </row>
    <row r="313" spans="1:3" ht="15" x14ac:dyDescent="0.25">
      <c r="A313"/>
      <c r="B313"/>
      <c r="C313"/>
    </row>
    <row r="314" spans="1:3" ht="15" x14ac:dyDescent="0.25">
      <c r="A314"/>
      <c r="B314"/>
      <c r="C314"/>
    </row>
    <row r="315" spans="1:3" ht="15" x14ac:dyDescent="0.25">
      <c r="A315"/>
      <c r="B315"/>
      <c r="C315"/>
    </row>
    <row r="316" spans="1:3" ht="15" x14ac:dyDescent="0.25">
      <c r="A316"/>
      <c r="B316"/>
      <c r="C316"/>
    </row>
    <row r="317" spans="1:3" ht="15" x14ac:dyDescent="0.25">
      <c r="A317"/>
      <c r="B317"/>
      <c r="C317"/>
    </row>
    <row r="318" spans="1:3" ht="15" x14ac:dyDescent="0.25">
      <c r="A318"/>
      <c r="B318"/>
      <c r="C318"/>
    </row>
    <row r="319" spans="1:3" ht="15" x14ac:dyDescent="0.25">
      <c r="A319"/>
      <c r="B319"/>
      <c r="C319"/>
    </row>
    <row r="320" spans="1:3" ht="15" x14ac:dyDescent="0.25">
      <c r="A320"/>
      <c r="B320"/>
      <c r="C320"/>
    </row>
    <row r="321" spans="1:3" ht="15" x14ac:dyDescent="0.25">
      <c r="A321"/>
      <c r="B321"/>
      <c r="C321"/>
    </row>
    <row r="322" spans="1:3" ht="15" x14ac:dyDescent="0.25">
      <c r="A322"/>
      <c r="B322"/>
      <c r="C322"/>
    </row>
    <row r="323" spans="1:3" ht="15" x14ac:dyDescent="0.25">
      <c r="A323"/>
      <c r="B323"/>
      <c r="C323"/>
    </row>
    <row r="324" spans="1:3" ht="15" x14ac:dyDescent="0.25">
      <c r="A324"/>
      <c r="B324"/>
      <c r="C324"/>
    </row>
    <row r="325" spans="1:3" ht="15" x14ac:dyDescent="0.25">
      <c r="A325"/>
      <c r="B325"/>
      <c r="C325"/>
    </row>
    <row r="326" spans="1:3" ht="15" x14ac:dyDescent="0.25">
      <c r="A326"/>
      <c r="B326"/>
      <c r="C326"/>
    </row>
    <row r="327" spans="1:3" ht="15" x14ac:dyDescent="0.25">
      <c r="A327"/>
      <c r="B327"/>
      <c r="C327"/>
    </row>
    <row r="328" spans="1:3" ht="15" x14ac:dyDescent="0.25">
      <c r="A328"/>
      <c r="B328"/>
      <c r="C328"/>
    </row>
    <row r="329" spans="1:3" ht="15" x14ac:dyDescent="0.25">
      <c r="A329"/>
      <c r="B329"/>
      <c r="C329"/>
    </row>
    <row r="330" spans="1:3" ht="15" x14ac:dyDescent="0.25">
      <c r="A330"/>
      <c r="B330"/>
      <c r="C330"/>
    </row>
    <row r="331" spans="1:3" ht="15" x14ac:dyDescent="0.25">
      <c r="A331"/>
      <c r="B331"/>
      <c r="C331"/>
    </row>
    <row r="332" spans="1:3" ht="15" x14ac:dyDescent="0.25">
      <c r="A332"/>
      <c r="B332"/>
      <c r="C332"/>
    </row>
    <row r="333" spans="1:3" ht="15" x14ac:dyDescent="0.25">
      <c r="A333"/>
      <c r="B333"/>
      <c r="C333"/>
    </row>
    <row r="334" spans="1:3" ht="15" x14ac:dyDescent="0.25">
      <c r="A334"/>
      <c r="B334"/>
      <c r="C334"/>
    </row>
    <row r="335" spans="1:3" ht="15" x14ac:dyDescent="0.25">
      <c r="A335"/>
      <c r="B335"/>
      <c r="C335"/>
    </row>
    <row r="336" spans="1:3" ht="15" x14ac:dyDescent="0.25">
      <c r="A336"/>
      <c r="B336"/>
      <c r="C336"/>
    </row>
    <row r="337" spans="1:3" ht="15" x14ac:dyDescent="0.25">
      <c r="A337"/>
      <c r="B337"/>
      <c r="C337"/>
    </row>
    <row r="338" spans="1:3" ht="15" x14ac:dyDescent="0.25">
      <c r="A338"/>
      <c r="B338"/>
      <c r="C338"/>
    </row>
    <row r="339" spans="1:3" ht="15" x14ac:dyDescent="0.25">
      <c r="A339"/>
      <c r="B339"/>
      <c r="C339"/>
    </row>
    <row r="340" spans="1:3" ht="15" x14ac:dyDescent="0.25">
      <c r="A340"/>
      <c r="B340"/>
      <c r="C340"/>
    </row>
    <row r="341" spans="1:3" ht="15" x14ac:dyDescent="0.25">
      <c r="A341"/>
      <c r="B341"/>
      <c r="C341"/>
    </row>
    <row r="342" spans="1:3" ht="15" x14ac:dyDescent="0.25">
      <c r="A342"/>
      <c r="B342"/>
      <c r="C342"/>
    </row>
    <row r="343" spans="1:3" ht="15" x14ac:dyDescent="0.25">
      <c r="A343"/>
      <c r="B343"/>
      <c r="C343"/>
    </row>
    <row r="344" spans="1:3" ht="15" x14ac:dyDescent="0.25">
      <c r="A344"/>
      <c r="B344"/>
      <c r="C344"/>
    </row>
    <row r="345" spans="1:3" ht="15" x14ac:dyDescent="0.25">
      <c r="A345"/>
      <c r="B345"/>
      <c r="C345"/>
    </row>
    <row r="346" spans="1:3" ht="15" x14ac:dyDescent="0.25">
      <c r="A346"/>
      <c r="B346"/>
      <c r="C346"/>
    </row>
    <row r="347" spans="1:3" ht="15" x14ac:dyDescent="0.25">
      <c r="A347"/>
      <c r="B347"/>
      <c r="C347"/>
    </row>
    <row r="348" spans="1:3" ht="15" x14ac:dyDescent="0.25">
      <c r="A348"/>
      <c r="B348"/>
      <c r="C348"/>
    </row>
    <row r="349" spans="1:3" ht="15" x14ac:dyDescent="0.25">
      <c r="A349"/>
      <c r="B349"/>
      <c r="C349"/>
    </row>
    <row r="350" spans="1:3" ht="15" x14ac:dyDescent="0.25">
      <c r="A350"/>
      <c r="B350"/>
      <c r="C350"/>
    </row>
    <row r="351" spans="1:3" ht="15" x14ac:dyDescent="0.25">
      <c r="A351"/>
      <c r="B351"/>
      <c r="C351"/>
    </row>
    <row r="352" spans="1:3" ht="15" x14ac:dyDescent="0.25">
      <c r="A352"/>
      <c r="B352"/>
      <c r="C352"/>
    </row>
    <row r="353" spans="1:3" ht="15" x14ac:dyDescent="0.25">
      <c r="A353"/>
      <c r="B353"/>
      <c r="C353"/>
    </row>
    <row r="354" spans="1:3" ht="15" x14ac:dyDescent="0.25">
      <c r="A354"/>
      <c r="B354"/>
      <c r="C354"/>
    </row>
    <row r="355" spans="1:3" ht="15" x14ac:dyDescent="0.25">
      <c r="A355"/>
      <c r="B355"/>
      <c r="C355"/>
    </row>
    <row r="356" spans="1:3" ht="15" x14ac:dyDescent="0.25">
      <c r="A356"/>
      <c r="B356"/>
      <c r="C356"/>
    </row>
    <row r="357" spans="1:3" ht="15" x14ac:dyDescent="0.25">
      <c r="A357"/>
      <c r="B357"/>
      <c r="C357"/>
    </row>
    <row r="358" spans="1:3" ht="15" x14ac:dyDescent="0.25">
      <c r="A358"/>
      <c r="B358"/>
      <c r="C358"/>
    </row>
    <row r="359" spans="1:3" ht="15" x14ac:dyDescent="0.25">
      <c r="A359"/>
      <c r="B359"/>
      <c r="C359"/>
    </row>
    <row r="360" spans="1:3" ht="15" x14ac:dyDescent="0.25">
      <c r="A360"/>
      <c r="B360"/>
      <c r="C360"/>
    </row>
    <row r="361" spans="1:3" ht="15" x14ac:dyDescent="0.25">
      <c r="A361"/>
      <c r="B361"/>
      <c r="C361"/>
    </row>
    <row r="362" spans="1:3" ht="15" x14ac:dyDescent="0.25">
      <c r="A362"/>
      <c r="B362"/>
      <c r="C362"/>
    </row>
    <row r="363" spans="1:3" ht="15" x14ac:dyDescent="0.25">
      <c r="A363"/>
      <c r="B363"/>
      <c r="C363"/>
    </row>
    <row r="364" spans="1:3" ht="15" x14ac:dyDescent="0.25">
      <c r="A364"/>
      <c r="B364"/>
      <c r="C364"/>
    </row>
    <row r="365" spans="1:3" ht="15" x14ac:dyDescent="0.25">
      <c r="A365"/>
      <c r="B365"/>
      <c r="C365"/>
    </row>
    <row r="366" spans="1:3" ht="15" x14ac:dyDescent="0.25">
      <c r="A366"/>
      <c r="B366"/>
      <c r="C366"/>
    </row>
    <row r="367" spans="1:3" ht="15" x14ac:dyDescent="0.25">
      <c r="A367"/>
      <c r="B367"/>
      <c r="C367"/>
    </row>
    <row r="368" spans="1:3" ht="15" x14ac:dyDescent="0.25">
      <c r="A368"/>
      <c r="B368"/>
      <c r="C368"/>
    </row>
    <row r="369" spans="1:3" ht="15" x14ac:dyDescent="0.25">
      <c r="A369"/>
      <c r="B369"/>
      <c r="C369"/>
    </row>
    <row r="370" spans="1:3" ht="15" x14ac:dyDescent="0.25">
      <c r="A370"/>
      <c r="B370"/>
      <c r="C370"/>
    </row>
    <row r="371" spans="1:3" ht="15" x14ac:dyDescent="0.25">
      <c r="A371"/>
      <c r="B371"/>
      <c r="C371"/>
    </row>
    <row r="372" spans="1:3" ht="15" x14ac:dyDescent="0.25">
      <c r="A372"/>
      <c r="B372"/>
      <c r="C372"/>
    </row>
    <row r="373" spans="1:3" ht="15" x14ac:dyDescent="0.25">
      <c r="A373"/>
      <c r="B373"/>
      <c r="C373"/>
    </row>
    <row r="374" spans="1:3" ht="15" x14ac:dyDescent="0.25">
      <c r="A374"/>
      <c r="B374"/>
      <c r="C374"/>
    </row>
    <row r="375" spans="1:3" ht="15" x14ac:dyDescent="0.25">
      <c r="A375"/>
      <c r="B375"/>
      <c r="C375"/>
    </row>
    <row r="376" spans="1:3" ht="15" x14ac:dyDescent="0.25">
      <c r="A376"/>
      <c r="B376"/>
      <c r="C376"/>
    </row>
    <row r="377" spans="1:3" ht="15" x14ac:dyDescent="0.25">
      <c r="A377"/>
      <c r="B377"/>
      <c r="C377"/>
    </row>
    <row r="378" spans="1:3" ht="15" x14ac:dyDescent="0.25">
      <c r="A378"/>
      <c r="B378"/>
      <c r="C378"/>
    </row>
    <row r="379" spans="1:3" ht="15" x14ac:dyDescent="0.25">
      <c r="A379"/>
      <c r="B379"/>
      <c r="C379"/>
    </row>
    <row r="380" spans="1:3" ht="15" x14ac:dyDescent="0.25">
      <c r="A380"/>
      <c r="B380"/>
      <c r="C380"/>
    </row>
    <row r="381" spans="1:3" ht="15" x14ac:dyDescent="0.25">
      <c r="A381"/>
      <c r="B381"/>
      <c r="C381"/>
    </row>
    <row r="382" spans="1:3" ht="15" x14ac:dyDescent="0.25">
      <c r="A382"/>
      <c r="B382"/>
      <c r="C382"/>
    </row>
    <row r="383" spans="1:3" ht="15" x14ac:dyDescent="0.25">
      <c r="A383"/>
      <c r="B383"/>
      <c r="C383"/>
    </row>
    <row r="384" spans="1:3" ht="15" x14ac:dyDescent="0.25">
      <c r="A384"/>
      <c r="B384"/>
      <c r="C384"/>
    </row>
    <row r="385" spans="1:3" ht="15" x14ac:dyDescent="0.25">
      <c r="A385"/>
      <c r="B385"/>
      <c r="C385"/>
    </row>
    <row r="386" spans="1:3" ht="15" x14ac:dyDescent="0.25">
      <c r="A386"/>
      <c r="B386"/>
      <c r="C386"/>
    </row>
    <row r="387" spans="1:3" ht="15" x14ac:dyDescent="0.25">
      <c r="A387"/>
      <c r="B387"/>
      <c r="C387"/>
    </row>
    <row r="388" spans="1:3" ht="15" x14ac:dyDescent="0.25">
      <c r="A388"/>
      <c r="B388"/>
      <c r="C388"/>
    </row>
    <row r="389" spans="1:3" ht="15" x14ac:dyDescent="0.25">
      <c r="A389"/>
      <c r="B389"/>
      <c r="C389"/>
    </row>
    <row r="390" spans="1:3" ht="15" x14ac:dyDescent="0.25">
      <c r="A390"/>
      <c r="B390"/>
      <c r="C390"/>
    </row>
    <row r="391" spans="1:3" ht="15" x14ac:dyDescent="0.25">
      <c r="A391"/>
      <c r="B391"/>
      <c r="C391"/>
    </row>
    <row r="392" spans="1:3" ht="15" x14ac:dyDescent="0.25">
      <c r="A392"/>
      <c r="B392"/>
      <c r="C392"/>
    </row>
    <row r="393" spans="1:3" ht="15" x14ac:dyDescent="0.25">
      <c r="A393"/>
      <c r="B393"/>
      <c r="C393"/>
    </row>
    <row r="394" spans="1:3" ht="15" x14ac:dyDescent="0.25">
      <c r="A394"/>
      <c r="B394"/>
      <c r="C394"/>
    </row>
    <row r="395" spans="1:3" ht="15" x14ac:dyDescent="0.25">
      <c r="A395"/>
      <c r="B395"/>
      <c r="C395"/>
    </row>
    <row r="396" spans="1:3" ht="15" x14ac:dyDescent="0.25">
      <c r="A396"/>
      <c r="B396"/>
      <c r="C396"/>
    </row>
    <row r="397" spans="1:3" ht="15" x14ac:dyDescent="0.25">
      <c r="A397"/>
      <c r="B397"/>
      <c r="C397"/>
    </row>
    <row r="398" spans="1:3" ht="15" x14ac:dyDescent="0.25">
      <c r="A398"/>
      <c r="B398"/>
      <c r="C398"/>
    </row>
    <row r="399" spans="1:3" ht="15" x14ac:dyDescent="0.25">
      <c r="A399"/>
      <c r="B399"/>
      <c r="C399"/>
    </row>
    <row r="400" spans="1:3" ht="15" x14ac:dyDescent="0.25">
      <c r="A400"/>
      <c r="B400"/>
      <c r="C400"/>
    </row>
    <row r="401" spans="1:3" ht="15" x14ac:dyDescent="0.25">
      <c r="A401"/>
      <c r="B401"/>
      <c r="C401"/>
    </row>
    <row r="402" spans="1:3" ht="15" x14ac:dyDescent="0.25">
      <c r="A402"/>
      <c r="B402"/>
      <c r="C402"/>
    </row>
    <row r="403" spans="1:3" ht="15" x14ac:dyDescent="0.25">
      <c r="A403"/>
      <c r="B403"/>
      <c r="C403"/>
    </row>
    <row r="404" spans="1:3" ht="15" x14ac:dyDescent="0.25">
      <c r="A404"/>
      <c r="B404"/>
      <c r="C404"/>
    </row>
    <row r="405" spans="1:3" ht="15" x14ac:dyDescent="0.25">
      <c r="A405"/>
      <c r="B405"/>
      <c r="C405"/>
    </row>
    <row r="406" spans="1:3" ht="15" x14ac:dyDescent="0.25">
      <c r="A406"/>
      <c r="B406"/>
      <c r="C406"/>
    </row>
    <row r="407" spans="1:3" ht="15" x14ac:dyDescent="0.25">
      <c r="A407"/>
      <c r="B407"/>
      <c r="C407"/>
    </row>
    <row r="408" spans="1:3" ht="15" x14ac:dyDescent="0.25">
      <c r="A408"/>
      <c r="B408"/>
      <c r="C408"/>
    </row>
    <row r="409" spans="1:3" ht="15" x14ac:dyDescent="0.25">
      <c r="A409"/>
      <c r="B409"/>
      <c r="C409"/>
    </row>
    <row r="410" spans="1:3" ht="15" x14ac:dyDescent="0.25">
      <c r="A410"/>
      <c r="B410"/>
      <c r="C410"/>
    </row>
    <row r="411" spans="1:3" ht="15" x14ac:dyDescent="0.25">
      <c r="A411"/>
      <c r="B411"/>
      <c r="C411"/>
    </row>
    <row r="412" spans="1:3" ht="15" x14ac:dyDescent="0.25">
      <c r="A412"/>
      <c r="B412"/>
      <c r="C412"/>
    </row>
    <row r="413" spans="1:3" ht="15" x14ac:dyDescent="0.25">
      <c r="A413"/>
      <c r="B413"/>
      <c r="C413"/>
    </row>
    <row r="414" spans="1:3" ht="15" x14ac:dyDescent="0.25">
      <c r="A414"/>
      <c r="B414"/>
      <c r="C414"/>
    </row>
    <row r="415" spans="1:3" ht="15" x14ac:dyDescent="0.25">
      <c r="A415"/>
      <c r="B415"/>
      <c r="C415"/>
    </row>
    <row r="416" spans="1:3" ht="15" x14ac:dyDescent="0.25">
      <c r="A416"/>
      <c r="B416"/>
      <c r="C416"/>
    </row>
    <row r="417" spans="1:3" ht="15" x14ac:dyDescent="0.25">
      <c r="A417"/>
      <c r="B417"/>
      <c r="C417"/>
    </row>
    <row r="418" spans="1:3" ht="15" x14ac:dyDescent="0.25">
      <c r="A418"/>
      <c r="B418"/>
      <c r="C418"/>
    </row>
    <row r="419" spans="1:3" ht="15" x14ac:dyDescent="0.25">
      <c r="A419"/>
      <c r="B419"/>
      <c r="C419"/>
    </row>
    <row r="420" spans="1:3" ht="15" x14ac:dyDescent="0.25">
      <c r="A420"/>
      <c r="B420"/>
      <c r="C420"/>
    </row>
    <row r="421" spans="1:3" ht="15" x14ac:dyDescent="0.25">
      <c r="A421"/>
      <c r="B421"/>
      <c r="C421"/>
    </row>
    <row r="422" spans="1:3" ht="15" x14ac:dyDescent="0.25">
      <c r="A422"/>
      <c r="B422"/>
      <c r="C422"/>
    </row>
    <row r="423" spans="1:3" ht="15" x14ac:dyDescent="0.25">
      <c r="A423"/>
      <c r="B423"/>
      <c r="C423"/>
    </row>
    <row r="424" spans="1:3" ht="15" x14ac:dyDescent="0.25">
      <c r="A424"/>
      <c r="B424"/>
      <c r="C424"/>
    </row>
    <row r="425" spans="1:3" ht="15" x14ac:dyDescent="0.25">
      <c r="A425"/>
      <c r="B425"/>
      <c r="C425"/>
    </row>
    <row r="426" spans="1:3" ht="15" x14ac:dyDescent="0.25">
      <c r="A426"/>
      <c r="B426"/>
      <c r="C426"/>
    </row>
    <row r="427" spans="1:3" ht="15" x14ac:dyDescent="0.25">
      <c r="A427"/>
      <c r="B427"/>
      <c r="C427"/>
    </row>
    <row r="428" spans="1:3" ht="15" x14ac:dyDescent="0.25">
      <c r="A428"/>
      <c r="B428"/>
      <c r="C428"/>
    </row>
    <row r="429" spans="1:3" ht="15" x14ac:dyDescent="0.25">
      <c r="A429"/>
      <c r="B429"/>
      <c r="C429"/>
    </row>
    <row r="430" spans="1:3" ht="15" x14ac:dyDescent="0.25">
      <c r="A430"/>
      <c r="B430"/>
      <c r="C430"/>
    </row>
    <row r="431" spans="1:3" ht="15" x14ac:dyDescent="0.25">
      <c r="A431"/>
      <c r="B431"/>
      <c r="C431"/>
    </row>
    <row r="432" spans="1:3" ht="15" x14ac:dyDescent="0.25">
      <c r="A432"/>
      <c r="B432"/>
      <c r="C432"/>
    </row>
    <row r="433" spans="1:3" ht="15" x14ac:dyDescent="0.25">
      <c r="A433"/>
      <c r="B433"/>
      <c r="C433"/>
    </row>
    <row r="434" spans="1:3" ht="15" x14ac:dyDescent="0.25">
      <c r="A434"/>
      <c r="B434"/>
      <c r="C434"/>
    </row>
    <row r="435" spans="1:3" ht="15" x14ac:dyDescent="0.25">
      <c r="A435"/>
      <c r="B435"/>
      <c r="C435"/>
    </row>
    <row r="436" spans="1:3" ht="15" x14ac:dyDescent="0.25">
      <c r="A436"/>
      <c r="B436"/>
      <c r="C436"/>
    </row>
    <row r="437" spans="1:3" ht="15" x14ac:dyDescent="0.25">
      <c r="A437"/>
      <c r="B437"/>
      <c r="C437"/>
    </row>
    <row r="438" spans="1:3" ht="15" x14ac:dyDescent="0.25">
      <c r="A438"/>
      <c r="B438"/>
      <c r="C438"/>
    </row>
    <row r="439" spans="1:3" ht="15" x14ac:dyDescent="0.25">
      <c r="A439"/>
      <c r="B439"/>
      <c r="C439"/>
    </row>
    <row r="440" spans="1:3" ht="15" x14ac:dyDescent="0.25">
      <c r="A440"/>
      <c r="B440"/>
      <c r="C440"/>
    </row>
    <row r="441" spans="1:3" ht="15" x14ac:dyDescent="0.25">
      <c r="A441"/>
      <c r="B441"/>
      <c r="C441"/>
    </row>
    <row r="442" spans="1:3" ht="15" x14ac:dyDescent="0.25">
      <c r="A442"/>
      <c r="B442"/>
      <c r="C442"/>
    </row>
    <row r="443" spans="1:3" ht="15" x14ac:dyDescent="0.25">
      <c r="A443"/>
      <c r="B443"/>
      <c r="C443"/>
    </row>
    <row r="444" spans="1:3" ht="15" x14ac:dyDescent="0.25">
      <c r="A444"/>
      <c r="B444"/>
      <c r="C444"/>
    </row>
    <row r="445" spans="1:3" ht="15" x14ac:dyDescent="0.25">
      <c r="A445"/>
      <c r="B445"/>
      <c r="C445"/>
    </row>
    <row r="446" spans="1:3" ht="15" x14ac:dyDescent="0.25">
      <c r="A446"/>
      <c r="B446"/>
      <c r="C446"/>
    </row>
    <row r="447" spans="1:3" ht="15" x14ac:dyDescent="0.25">
      <c r="A447"/>
      <c r="B447"/>
      <c r="C447"/>
    </row>
    <row r="448" spans="1:3" ht="15" x14ac:dyDescent="0.25">
      <c r="A448"/>
      <c r="B448"/>
      <c r="C448"/>
    </row>
    <row r="449" spans="1:3" ht="15" x14ac:dyDescent="0.25">
      <c r="A449"/>
      <c r="B449"/>
      <c r="C449"/>
    </row>
    <row r="450" spans="1:3" ht="15" x14ac:dyDescent="0.25">
      <c r="A450"/>
      <c r="B450"/>
      <c r="C450"/>
    </row>
    <row r="451" spans="1:3" ht="15" x14ac:dyDescent="0.25">
      <c r="A451"/>
      <c r="B451"/>
      <c r="C451"/>
    </row>
    <row r="452" spans="1:3" ht="15" x14ac:dyDescent="0.25">
      <c r="A452"/>
      <c r="B452"/>
      <c r="C452"/>
    </row>
    <row r="453" spans="1:3" ht="15" x14ac:dyDescent="0.25">
      <c r="A453"/>
      <c r="B453"/>
      <c r="C453"/>
    </row>
    <row r="454" spans="1:3" ht="15" x14ac:dyDescent="0.25">
      <c r="A454"/>
      <c r="B454"/>
      <c r="C454"/>
    </row>
    <row r="455" spans="1:3" ht="15" x14ac:dyDescent="0.25">
      <c r="A455"/>
      <c r="B455"/>
      <c r="C455"/>
    </row>
    <row r="456" spans="1:3" ht="15" x14ac:dyDescent="0.25">
      <c r="A456"/>
      <c r="B456"/>
      <c r="C456"/>
    </row>
    <row r="457" spans="1:3" ht="15" x14ac:dyDescent="0.25">
      <c r="A457"/>
      <c r="B457"/>
      <c r="C457"/>
    </row>
    <row r="458" spans="1:3" ht="15" x14ac:dyDescent="0.25">
      <c r="A458"/>
      <c r="B458"/>
      <c r="C458"/>
    </row>
    <row r="459" spans="1:3" ht="15" x14ac:dyDescent="0.25">
      <c r="A459"/>
      <c r="B459"/>
      <c r="C459"/>
    </row>
    <row r="460" spans="1:3" ht="15" x14ac:dyDescent="0.25">
      <c r="A460"/>
      <c r="B460"/>
      <c r="C460"/>
    </row>
    <row r="461" spans="1:3" ht="15" x14ac:dyDescent="0.25">
      <c r="A461"/>
      <c r="B461"/>
      <c r="C461"/>
    </row>
    <row r="462" spans="1:3" ht="15" x14ac:dyDescent="0.25">
      <c r="A462"/>
      <c r="B462"/>
      <c r="C462"/>
    </row>
    <row r="463" spans="1:3" ht="15" x14ac:dyDescent="0.25">
      <c r="A463"/>
      <c r="B463"/>
      <c r="C463"/>
    </row>
    <row r="464" spans="1:3" ht="15" x14ac:dyDescent="0.25">
      <c r="A464"/>
      <c r="B464"/>
      <c r="C464"/>
    </row>
    <row r="465" spans="1:3" ht="15" x14ac:dyDescent="0.25">
      <c r="A465"/>
      <c r="B465"/>
      <c r="C465"/>
    </row>
    <row r="466" spans="1:3" ht="15" x14ac:dyDescent="0.25">
      <c r="A466"/>
      <c r="B466"/>
      <c r="C466"/>
    </row>
    <row r="467" spans="1:3" ht="15" x14ac:dyDescent="0.25">
      <c r="A467"/>
      <c r="B467"/>
      <c r="C467"/>
    </row>
    <row r="468" spans="1:3" ht="15" x14ac:dyDescent="0.25">
      <c r="A468"/>
      <c r="B468"/>
      <c r="C468"/>
    </row>
    <row r="469" spans="1:3" ht="15" x14ac:dyDescent="0.25">
      <c r="A469"/>
      <c r="B469"/>
      <c r="C469"/>
    </row>
    <row r="470" spans="1:3" ht="15" x14ac:dyDescent="0.25">
      <c r="A470"/>
      <c r="B470"/>
      <c r="C470"/>
    </row>
    <row r="471" spans="1:3" ht="15" x14ac:dyDescent="0.25">
      <c r="A471"/>
      <c r="B471"/>
      <c r="C471"/>
    </row>
    <row r="472" spans="1:3" ht="15" x14ac:dyDescent="0.25">
      <c r="A472"/>
      <c r="B472"/>
      <c r="C472"/>
    </row>
    <row r="473" spans="1:3" ht="15" x14ac:dyDescent="0.25">
      <c r="A473"/>
      <c r="B473"/>
      <c r="C473"/>
    </row>
    <row r="474" spans="1:3" ht="15" x14ac:dyDescent="0.25">
      <c r="A474"/>
      <c r="B474"/>
      <c r="C474"/>
    </row>
    <row r="475" spans="1:3" ht="15" x14ac:dyDescent="0.25">
      <c r="A475"/>
      <c r="B475"/>
      <c r="C475"/>
    </row>
    <row r="476" spans="1:3" ht="15" x14ac:dyDescent="0.25">
      <c r="A476"/>
      <c r="B476"/>
      <c r="C476"/>
    </row>
    <row r="477" spans="1:3" ht="15" x14ac:dyDescent="0.25">
      <c r="A477"/>
      <c r="B477"/>
      <c r="C477"/>
    </row>
    <row r="478" spans="1:3" ht="15" x14ac:dyDescent="0.25">
      <c r="A478"/>
      <c r="B478"/>
      <c r="C478"/>
    </row>
    <row r="479" spans="1:3" ht="15" x14ac:dyDescent="0.25">
      <c r="A479"/>
      <c r="B479"/>
      <c r="C479"/>
    </row>
    <row r="480" spans="1:3" ht="15" x14ac:dyDescent="0.25">
      <c r="A480"/>
      <c r="B480"/>
      <c r="C480"/>
    </row>
    <row r="481" spans="1:3" ht="15" x14ac:dyDescent="0.25">
      <c r="A481"/>
      <c r="B481"/>
      <c r="C481"/>
    </row>
    <row r="482" spans="1:3" ht="15" x14ac:dyDescent="0.25">
      <c r="A482"/>
      <c r="B482"/>
      <c r="C482"/>
    </row>
    <row r="483" spans="1:3" ht="15" x14ac:dyDescent="0.25">
      <c r="A483"/>
      <c r="B483"/>
      <c r="C483"/>
    </row>
    <row r="484" spans="1:3" ht="15" x14ac:dyDescent="0.25">
      <c r="A484"/>
      <c r="B484"/>
      <c r="C484"/>
    </row>
    <row r="485" spans="1:3" ht="15" x14ac:dyDescent="0.25">
      <c r="A485"/>
      <c r="B485"/>
      <c r="C485"/>
    </row>
    <row r="486" spans="1:3" ht="15" x14ac:dyDescent="0.25">
      <c r="A486"/>
      <c r="B486"/>
      <c r="C486"/>
    </row>
    <row r="487" spans="1:3" ht="15" x14ac:dyDescent="0.25">
      <c r="A487"/>
      <c r="B487"/>
      <c r="C487"/>
    </row>
    <row r="488" spans="1:3" ht="15" x14ac:dyDescent="0.25">
      <c r="A488"/>
      <c r="B488"/>
      <c r="C488"/>
    </row>
    <row r="489" spans="1:3" ht="15" x14ac:dyDescent="0.25">
      <c r="A489"/>
      <c r="B489"/>
      <c r="C489"/>
    </row>
    <row r="490" spans="1:3" ht="15" x14ac:dyDescent="0.25">
      <c r="A490"/>
      <c r="B490"/>
      <c r="C490"/>
    </row>
    <row r="491" spans="1:3" ht="15" x14ac:dyDescent="0.25">
      <c r="A491"/>
      <c r="B491"/>
      <c r="C491"/>
    </row>
    <row r="492" spans="1:3" ht="15" x14ac:dyDescent="0.25">
      <c r="A492"/>
      <c r="B492"/>
      <c r="C492"/>
    </row>
    <row r="493" spans="1:3" ht="15" x14ac:dyDescent="0.25">
      <c r="A493"/>
      <c r="B493"/>
      <c r="C493"/>
    </row>
    <row r="494" spans="1:3" ht="15" x14ac:dyDescent="0.25">
      <c r="A494"/>
      <c r="B494"/>
      <c r="C494"/>
    </row>
    <row r="495" spans="1:3" ht="15" x14ac:dyDescent="0.25">
      <c r="A495"/>
      <c r="B495"/>
      <c r="C495"/>
    </row>
    <row r="496" spans="1:3" ht="15" x14ac:dyDescent="0.25">
      <c r="A496"/>
      <c r="B496"/>
      <c r="C496"/>
    </row>
    <row r="497" spans="1:3" ht="15" x14ac:dyDescent="0.25">
      <c r="A497"/>
      <c r="B497"/>
      <c r="C497"/>
    </row>
    <row r="498" spans="1:3" ht="15" x14ac:dyDescent="0.25">
      <c r="A498"/>
      <c r="B498"/>
      <c r="C498"/>
    </row>
    <row r="499" spans="1:3" ht="15" x14ac:dyDescent="0.25">
      <c r="A499"/>
      <c r="B499"/>
      <c r="C499"/>
    </row>
    <row r="500" spans="1:3" ht="15" x14ac:dyDescent="0.25">
      <c r="A500"/>
      <c r="B500"/>
      <c r="C500"/>
    </row>
    <row r="501" spans="1:3" ht="15" x14ac:dyDescent="0.25">
      <c r="A501"/>
      <c r="B501"/>
      <c r="C501"/>
    </row>
    <row r="502" spans="1:3" ht="15" x14ac:dyDescent="0.25">
      <c r="A502"/>
      <c r="B502"/>
      <c r="C502"/>
    </row>
    <row r="503" spans="1:3" ht="15" x14ac:dyDescent="0.25">
      <c r="A503"/>
      <c r="B503"/>
      <c r="C503"/>
    </row>
    <row r="504" spans="1:3" ht="15" x14ac:dyDescent="0.25">
      <c r="A504"/>
      <c r="B504"/>
      <c r="C504"/>
    </row>
    <row r="505" spans="1:3" ht="15" x14ac:dyDescent="0.25">
      <c r="A505"/>
      <c r="B505"/>
      <c r="C505"/>
    </row>
    <row r="506" spans="1:3" ht="15" x14ac:dyDescent="0.25">
      <c r="A506"/>
      <c r="B506"/>
      <c r="C506"/>
    </row>
    <row r="507" spans="1:3" ht="15" x14ac:dyDescent="0.25">
      <c r="A507"/>
      <c r="B507"/>
      <c r="C507"/>
    </row>
    <row r="508" spans="1:3" ht="15" x14ac:dyDescent="0.25">
      <c r="A508"/>
      <c r="B508"/>
      <c r="C508"/>
    </row>
    <row r="509" spans="1:3" ht="15" x14ac:dyDescent="0.25">
      <c r="A509"/>
      <c r="B509"/>
      <c r="C509"/>
    </row>
    <row r="510" spans="1:3" ht="15" x14ac:dyDescent="0.25">
      <c r="A510"/>
      <c r="B510"/>
      <c r="C510"/>
    </row>
    <row r="511" spans="1:3" ht="15" x14ac:dyDescent="0.25">
      <c r="A511"/>
      <c r="B511"/>
      <c r="C511"/>
    </row>
    <row r="512" spans="1:3" ht="15" x14ac:dyDescent="0.25">
      <c r="A512"/>
      <c r="B512"/>
      <c r="C512"/>
    </row>
    <row r="513" spans="1:3" ht="15" x14ac:dyDescent="0.25">
      <c r="A513"/>
      <c r="B513"/>
      <c r="C513"/>
    </row>
    <row r="514" spans="1:3" ht="15" x14ac:dyDescent="0.25">
      <c r="A514"/>
      <c r="B514"/>
      <c r="C514"/>
    </row>
    <row r="515" spans="1:3" ht="15" x14ac:dyDescent="0.25">
      <c r="A515"/>
      <c r="B515"/>
      <c r="C515"/>
    </row>
    <row r="516" spans="1:3" ht="15" x14ac:dyDescent="0.25">
      <c r="A516"/>
      <c r="B516"/>
      <c r="C516"/>
    </row>
    <row r="517" spans="1:3" ht="15" x14ac:dyDescent="0.25">
      <c r="A517"/>
      <c r="B517"/>
      <c r="C517"/>
    </row>
    <row r="518" spans="1:3" ht="15" x14ac:dyDescent="0.25">
      <c r="A518"/>
      <c r="B518"/>
      <c r="C518"/>
    </row>
    <row r="519" spans="1:3" ht="15" x14ac:dyDescent="0.25">
      <c r="A519"/>
      <c r="B519"/>
      <c r="C519"/>
    </row>
    <row r="520" spans="1:3" ht="15" x14ac:dyDescent="0.25">
      <c r="A520"/>
      <c r="B520"/>
      <c r="C520"/>
    </row>
    <row r="521" spans="1:3" ht="15" x14ac:dyDescent="0.25">
      <c r="A521"/>
      <c r="B521"/>
      <c r="C521"/>
    </row>
    <row r="522" spans="1:3" ht="15" x14ac:dyDescent="0.25">
      <c r="A522"/>
      <c r="B522"/>
      <c r="C522"/>
    </row>
    <row r="523" spans="1:3" ht="15" x14ac:dyDescent="0.25">
      <c r="A523"/>
      <c r="B523"/>
      <c r="C523"/>
    </row>
    <row r="524" spans="1:3" ht="15" x14ac:dyDescent="0.25">
      <c r="A524"/>
      <c r="B524"/>
      <c r="C524"/>
    </row>
    <row r="525" spans="1:3" ht="15" x14ac:dyDescent="0.25">
      <c r="A525"/>
      <c r="B525"/>
      <c r="C525"/>
    </row>
    <row r="526" spans="1:3" ht="15" x14ac:dyDescent="0.25">
      <c r="A526"/>
      <c r="B526"/>
      <c r="C526"/>
    </row>
    <row r="527" spans="1:3" ht="15" x14ac:dyDescent="0.25">
      <c r="A527"/>
      <c r="B527"/>
      <c r="C527"/>
    </row>
    <row r="528" spans="1:3" ht="15" x14ac:dyDescent="0.25">
      <c r="A528"/>
      <c r="B528"/>
      <c r="C528"/>
    </row>
    <row r="529" spans="1:3" ht="15" x14ac:dyDescent="0.25">
      <c r="A529"/>
      <c r="B529"/>
      <c r="C529"/>
    </row>
    <row r="530" spans="1:3" ht="15" x14ac:dyDescent="0.25">
      <c r="A530"/>
      <c r="B530"/>
      <c r="C530"/>
    </row>
    <row r="531" spans="1:3" ht="15" x14ac:dyDescent="0.25">
      <c r="A531"/>
      <c r="B531"/>
      <c r="C531"/>
    </row>
    <row r="532" spans="1:3" ht="15" x14ac:dyDescent="0.25">
      <c r="A532"/>
      <c r="B532"/>
      <c r="C532"/>
    </row>
    <row r="533" spans="1:3" ht="15" x14ac:dyDescent="0.25">
      <c r="A533"/>
      <c r="B533"/>
      <c r="C533"/>
    </row>
    <row r="534" spans="1:3" ht="15" x14ac:dyDescent="0.25">
      <c r="A534"/>
      <c r="B534"/>
      <c r="C534"/>
    </row>
    <row r="535" spans="1:3" ht="15" x14ac:dyDescent="0.25">
      <c r="A535"/>
      <c r="B535"/>
      <c r="C535"/>
    </row>
    <row r="536" spans="1:3" ht="15" x14ac:dyDescent="0.25">
      <c r="A536"/>
      <c r="B536"/>
      <c r="C536"/>
    </row>
    <row r="537" spans="1:3" ht="15" x14ac:dyDescent="0.25">
      <c r="A537"/>
      <c r="B537"/>
      <c r="C537"/>
    </row>
    <row r="538" spans="1:3" ht="15" x14ac:dyDescent="0.25">
      <c r="A538"/>
      <c r="B538"/>
      <c r="C538"/>
    </row>
    <row r="539" spans="1:3" ht="15" x14ac:dyDescent="0.25">
      <c r="A539"/>
      <c r="B539"/>
      <c r="C539"/>
    </row>
    <row r="540" spans="1:3" ht="15" x14ac:dyDescent="0.25">
      <c r="A540"/>
      <c r="B540"/>
      <c r="C540"/>
    </row>
    <row r="541" spans="1:3" ht="15" x14ac:dyDescent="0.25">
      <c r="A541"/>
      <c r="B541"/>
      <c r="C541"/>
    </row>
    <row r="542" spans="1:3" ht="15" x14ac:dyDescent="0.25">
      <c r="A542"/>
      <c r="B542"/>
      <c r="C542"/>
    </row>
    <row r="543" spans="1:3" ht="15" x14ac:dyDescent="0.25">
      <c r="A543"/>
      <c r="B543"/>
      <c r="C543"/>
    </row>
    <row r="544" spans="1:3" ht="15" x14ac:dyDescent="0.25">
      <c r="A544"/>
      <c r="B544"/>
      <c r="C544"/>
    </row>
    <row r="545" spans="1:3" ht="15" x14ac:dyDescent="0.25">
      <c r="A545"/>
      <c r="B545"/>
      <c r="C545"/>
    </row>
    <row r="546" spans="1:3" ht="15" x14ac:dyDescent="0.25">
      <c r="A546"/>
      <c r="B546"/>
      <c r="C546"/>
    </row>
    <row r="547" spans="1:3" ht="15" x14ac:dyDescent="0.25">
      <c r="A547"/>
      <c r="B547"/>
      <c r="C547"/>
    </row>
    <row r="548" spans="1:3" ht="15" x14ac:dyDescent="0.25">
      <c r="A548"/>
      <c r="B548"/>
      <c r="C548"/>
    </row>
    <row r="549" spans="1:3" ht="15" x14ac:dyDescent="0.25">
      <c r="A549"/>
      <c r="B549"/>
      <c r="C549"/>
    </row>
    <row r="550" spans="1:3" ht="15" x14ac:dyDescent="0.25">
      <c r="A550"/>
      <c r="B550"/>
      <c r="C550"/>
    </row>
    <row r="551" spans="1:3" ht="15" x14ac:dyDescent="0.25">
      <c r="A551"/>
      <c r="B551"/>
      <c r="C551"/>
    </row>
    <row r="552" spans="1:3" ht="15" x14ac:dyDescent="0.25">
      <c r="A552"/>
      <c r="B552"/>
      <c r="C552"/>
    </row>
    <row r="553" spans="1:3" ht="15" x14ac:dyDescent="0.25">
      <c r="A553"/>
      <c r="B553"/>
      <c r="C553"/>
    </row>
    <row r="554" spans="1:3" ht="15" x14ac:dyDescent="0.25">
      <c r="A554"/>
      <c r="B554"/>
      <c r="C554"/>
    </row>
    <row r="555" spans="1:3" ht="15" x14ac:dyDescent="0.25">
      <c r="A555"/>
      <c r="B555"/>
      <c r="C555"/>
    </row>
    <row r="556" spans="1:3" ht="15" x14ac:dyDescent="0.25">
      <c r="A556"/>
      <c r="B556"/>
      <c r="C556"/>
    </row>
    <row r="557" spans="1:3" ht="15" x14ac:dyDescent="0.25">
      <c r="A557"/>
      <c r="B557"/>
      <c r="C557"/>
    </row>
    <row r="558" spans="1:3" ht="15" x14ac:dyDescent="0.25">
      <c r="A558"/>
      <c r="B558"/>
      <c r="C558"/>
    </row>
    <row r="559" spans="1:3" ht="15" x14ac:dyDescent="0.25">
      <c r="A559"/>
      <c r="B559"/>
      <c r="C559"/>
    </row>
    <row r="560" spans="1:3" ht="15" x14ac:dyDescent="0.25">
      <c r="A560"/>
      <c r="B560"/>
      <c r="C560"/>
    </row>
    <row r="561" spans="1:3" ht="15" x14ac:dyDescent="0.25">
      <c r="A561"/>
      <c r="B561"/>
      <c r="C561"/>
    </row>
    <row r="562" spans="1:3" ht="15" x14ac:dyDescent="0.25">
      <c r="A562"/>
      <c r="B562"/>
      <c r="C562"/>
    </row>
    <row r="563" spans="1:3" ht="15" x14ac:dyDescent="0.25">
      <c r="A563"/>
      <c r="B563"/>
      <c r="C563"/>
    </row>
    <row r="564" spans="1:3" ht="15" x14ac:dyDescent="0.25">
      <c r="A564"/>
      <c r="B564"/>
      <c r="C564"/>
    </row>
    <row r="565" spans="1:3" ht="15" x14ac:dyDescent="0.25">
      <c r="A565"/>
      <c r="B565"/>
      <c r="C565"/>
    </row>
    <row r="566" spans="1:3" ht="15" x14ac:dyDescent="0.25">
      <c r="A566"/>
      <c r="B566"/>
      <c r="C566"/>
    </row>
    <row r="567" spans="1:3" ht="15" x14ac:dyDescent="0.25">
      <c r="A567"/>
      <c r="B567"/>
      <c r="C567"/>
    </row>
    <row r="568" spans="1:3" ht="15" x14ac:dyDescent="0.25">
      <c r="A568"/>
      <c r="B568"/>
      <c r="C568"/>
    </row>
    <row r="569" spans="1:3" ht="15" x14ac:dyDescent="0.25">
      <c r="A569"/>
      <c r="B569"/>
      <c r="C569"/>
    </row>
    <row r="570" spans="1:3" ht="15" x14ac:dyDescent="0.25">
      <c r="A570"/>
      <c r="B570"/>
      <c r="C570"/>
    </row>
    <row r="571" spans="1:3" ht="15" x14ac:dyDescent="0.25">
      <c r="A571"/>
      <c r="B571"/>
      <c r="C571"/>
    </row>
    <row r="572" spans="1:3" ht="15" x14ac:dyDescent="0.25">
      <c r="A572"/>
      <c r="B572"/>
      <c r="C572"/>
    </row>
    <row r="573" spans="1:3" ht="15" x14ac:dyDescent="0.25">
      <c r="A573"/>
      <c r="B573"/>
      <c r="C573"/>
    </row>
    <row r="574" spans="1:3" ht="15" x14ac:dyDescent="0.25">
      <c r="A574"/>
      <c r="B574"/>
      <c r="C574"/>
    </row>
    <row r="575" spans="1:3" ht="15" x14ac:dyDescent="0.25">
      <c r="A575"/>
      <c r="B575"/>
      <c r="C575"/>
    </row>
    <row r="576" spans="1:3" ht="15" x14ac:dyDescent="0.25">
      <c r="A576"/>
      <c r="B576"/>
      <c r="C576"/>
    </row>
    <row r="577" spans="1:3" ht="15" x14ac:dyDescent="0.25">
      <c r="A577"/>
      <c r="B577"/>
      <c r="C577"/>
    </row>
    <row r="578" spans="1:3" ht="15" x14ac:dyDescent="0.25">
      <c r="A578"/>
      <c r="B578"/>
      <c r="C578"/>
    </row>
    <row r="579" spans="1:3" ht="15" x14ac:dyDescent="0.25">
      <c r="A579"/>
      <c r="B579"/>
      <c r="C579"/>
    </row>
    <row r="580" spans="1:3" ht="15" x14ac:dyDescent="0.25">
      <c r="A580"/>
      <c r="B580"/>
      <c r="C580"/>
    </row>
    <row r="581" spans="1:3" ht="15" x14ac:dyDescent="0.25">
      <c r="A581"/>
      <c r="B581"/>
      <c r="C581"/>
    </row>
    <row r="582" spans="1:3" ht="15" x14ac:dyDescent="0.25">
      <c r="A582"/>
      <c r="B582"/>
      <c r="C582"/>
    </row>
    <row r="583" spans="1:3" ht="15" x14ac:dyDescent="0.25">
      <c r="A583"/>
      <c r="B583"/>
      <c r="C583"/>
    </row>
    <row r="584" spans="1:3" ht="15" x14ac:dyDescent="0.25">
      <c r="A584"/>
      <c r="B584"/>
      <c r="C584"/>
    </row>
    <row r="585" spans="1:3" ht="15" x14ac:dyDescent="0.25">
      <c r="A585"/>
      <c r="B585"/>
      <c r="C585"/>
    </row>
    <row r="586" spans="1:3" ht="15" x14ac:dyDescent="0.25">
      <c r="A586"/>
      <c r="B586"/>
      <c r="C586"/>
    </row>
    <row r="587" spans="1:3" ht="15" x14ac:dyDescent="0.25">
      <c r="A587"/>
      <c r="B587"/>
      <c r="C587"/>
    </row>
    <row r="588" spans="1:3" ht="15" x14ac:dyDescent="0.25">
      <c r="A588"/>
      <c r="B588"/>
      <c r="C588"/>
    </row>
    <row r="589" spans="1:3" ht="15" x14ac:dyDescent="0.25">
      <c r="A589"/>
      <c r="B589"/>
      <c r="C589"/>
    </row>
    <row r="590" spans="1:3" ht="15" x14ac:dyDescent="0.25">
      <c r="A590"/>
      <c r="B590"/>
      <c r="C590"/>
    </row>
    <row r="591" spans="1:3" ht="15" x14ac:dyDescent="0.25">
      <c r="A591"/>
      <c r="B591"/>
      <c r="C591"/>
    </row>
    <row r="592" spans="1:3" ht="15" x14ac:dyDescent="0.25">
      <c r="A592"/>
      <c r="B592"/>
      <c r="C592"/>
    </row>
    <row r="593" spans="1:3" ht="15" x14ac:dyDescent="0.25">
      <c r="A593"/>
      <c r="B593"/>
      <c r="C593"/>
    </row>
    <row r="594" spans="1:3" ht="15" x14ac:dyDescent="0.25">
      <c r="A594"/>
      <c r="B594"/>
      <c r="C594"/>
    </row>
    <row r="595" spans="1:3" ht="15" x14ac:dyDescent="0.25">
      <c r="A595"/>
      <c r="B595"/>
      <c r="C595"/>
    </row>
    <row r="596" spans="1:3" ht="15" x14ac:dyDescent="0.25">
      <c r="A596"/>
      <c r="B596"/>
      <c r="C596"/>
    </row>
    <row r="597" spans="1:3" ht="15" x14ac:dyDescent="0.25">
      <c r="A597"/>
      <c r="B597"/>
      <c r="C597"/>
    </row>
    <row r="598" spans="1:3" ht="15" x14ac:dyDescent="0.25">
      <c r="A598"/>
      <c r="B598"/>
      <c r="C598"/>
    </row>
    <row r="599" spans="1:3" ht="15" x14ac:dyDescent="0.25">
      <c r="A599"/>
      <c r="B599"/>
      <c r="C599"/>
    </row>
    <row r="600" spans="1:3" ht="15" x14ac:dyDescent="0.25">
      <c r="A600"/>
      <c r="B600"/>
      <c r="C600"/>
    </row>
    <row r="601" spans="1:3" ht="15" x14ac:dyDescent="0.25">
      <c r="A601"/>
      <c r="B601"/>
      <c r="C601"/>
    </row>
    <row r="602" spans="1:3" ht="15" x14ac:dyDescent="0.25">
      <c r="A602"/>
      <c r="B602"/>
      <c r="C602"/>
    </row>
    <row r="603" spans="1:3" ht="15" x14ac:dyDescent="0.25">
      <c r="A603"/>
      <c r="B603"/>
      <c r="C603"/>
    </row>
    <row r="604" spans="1:3" ht="15" x14ac:dyDescent="0.25">
      <c r="A604"/>
      <c r="B604"/>
      <c r="C604"/>
    </row>
    <row r="605" spans="1:3" ht="15" x14ac:dyDescent="0.25">
      <c r="A605"/>
      <c r="B605"/>
      <c r="C605"/>
    </row>
    <row r="606" spans="1:3" ht="15" x14ac:dyDescent="0.25">
      <c r="A606"/>
      <c r="B606"/>
      <c r="C606"/>
    </row>
    <row r="607" spans="1:3" ht="15" x14ac:dyDescent="0.25">
      <c r="A607"/>
      <c r="B607"/>
      <c r="C607"/>
    </row>
    <row r="608" spans="1:3" ht="15" x14ac:dyDescent="0.25">
      <c r="A608"/>
      <c r="B608"/>
      <c r="C608"/>
    </row>
    <row r="609" spans="1:3" ht="15" x14ac:dyDescent="0.25">
      <c r="A609"/>
      <c r="B609"/>
      <c r="C609"/>
    </row>
    <row r="610" spans="1:3" ht="15" x14ac:dyDescent="0.25">
      <c r="A610"/>
      <c r="B610"/>
      <c r="C610"/>
    </row>
    <row r="611" spans="1:3" ht="15" x14ac:dyDescent="0.25">
      <c r="A611"/>
      <c r="B611"/>
      <c r="C611"/>
    </row>
    <row r="612" spans="1:3" ht="15" x14ac:dyDescent="0.25">
      <c r="A612"/>
      <c r="B612"/>
      <c r="C612"/>
    </row>
    <row r="613" spans="1:3" ht="15" x14ac:dyDescent="0.25">
      <c r="A613"/>
      <c r="B613"/>
      <c r="C613"/>
    </row>
    <row r="614" spans="1:3" ht="15" x14ac:dyDescent="0.25">
      <c r="A614"/>
      <c r="B614"/>
      <c r="C614"/>
    </row>
    <row r="615" spans="1:3" ht="15" x14ac:dyDescent="0.25">
      <c r="A615"/>
      <c r="B615"/>
      <c r="C615"/>
    </row>
    <row r="616" spans="1:3" ht="15" x14ac:dyDescent="0.25">
      <c r="A616"/>
      <c r="B616"/>
      <c r="C616"/>
    </row>
    <row r="617" spans="1:3" ht="15" x14ac:dyDescent="0.25">
      <c r="A617"/>
      <c r="B617"/>
      <c r="C617"/>
    </row>
    <row r="618" spans="1:3" ht="15" x14ac:dyDescent="0.25">
      <c r="A618"/>
      <c r="B618"/>
      <c r="C618"/>
    </row>
    <row r="619" spans="1:3" ht="15" x14ac:dyDescent="0.25">
      <c r="A619"/>
      <c r="B619"/>
      <c r="C619"/>
    </row>
    <row r="620" spans="1:3" ht="15" x14ac:dyDescent="0.25">
      <c r="A620"/>
      <c r="B620"/>
      <c r="C620"/>
    </row>
    <row r="621" spans="1:3" ht="15" x14ac:dyDescent="0.25">
      <c r="A621"/>
      <c r="B621"/>
      <c r="C621"/>
    </row>
    <row r="622" spans="1:3" ht="15" x14ac:dyDescent="0.25">
      <c r="A622"/>
      <c r="B622"/>
      <c r="C622"/>
    </row>
    <row r="623" spans="1:3" ht="15" x14ac:dyDescent="0.25">
      <c r="A623"/>
      <c r="B623"/>
      <c r="C623"/>
    </row>
    <row r="624" spans="1:3" ht="15" x14ac:dyDescent="0.25">
      <c r="A624"/>
      <c r="B624"/>
      <c r="C624"/>
    </row>
    <row r="625" spans="1:3" ht="15" x14ac:dyDescent="0.25">
      <c r="A625"/>
      <c r="B625"/>
      <c r="C625"/>
    </row>
    <row r="626" spans="1:3" ht="15" x14ac:dyDescent="0.25">
      <c r="A626"/>
      <c r="B626"/>
      <c r="C626"/>
    </row>
    <row r="627" spans="1:3" ht="15" x14ac:dyDescent="0.25">
      <c r="A627"/>
      <c r="B627"/>
      <c r="C627"/>
    </row>
    <row r="628" spans="1:3" ht="15" x14ac:dyDescent="0.25">
      <c r="A628"/>
      <c r="B628"/>
      <c r="C628"/>
    </row>
    <row r="629" spans="1:3" ht="15" x14ac:dyDescent="0.25">
      <c r="A629"/>
      <c r="B629"/>
      <c r="C629"/>
    </row>
    <row r="630" spans="1:3" ht="15" x14ac:dyDescent="0.25">
      <c r="A630"/>
      <c r="B630"/>
      <c r="C630"/>
    </row>
    <row r="631" spans="1:3" ht="15" x14ac:dyDescent="0.25">
      <c r="A631"/>
      <c r="B631"/>
      <c r="C631"/>
    </row>
    <row r="632" spans="1:3" ht="15" x14ac:dyDescent="0.25">
      <c r="A632"/>
      <c r="B632"/>
      <c r="C632"/>
    </row>
    <row r="633" spans="1:3" ht="15" x14ac:dyDescent="0.25">
      <c r="A633"/>
      <c r="B633"/>
      <c r="C633"/>
    </row>
    <row r="634" spans="1:3" ht="15" x14ac:dyDescent="0.25">
      <c r="A634"/>
      <c r="B634"/>
      <c r="C634"/>
    </row>
    <row r="635" spans="1:3" ht="15" x14ac:dyDescent="0.25">
      <c r="A635"/>
      <c r="B635"/>
      <c r="C635"/>
    </row>
    <row r="636" spans="1:3" ht="15" x14ac:dyDescent="0.25">
      <c r="A636"/>
      <c r="B636"/>
      <c r="C636"/>
    </row>
    <row r="637" spans="1:3" ht="15" x14ac:dyDescent="0.25">
      <c r="A637"/>
      <c r="B637"/>
      <c r="C637"/>
    </row>
    <row r="638" spans="1:3" ht="15" x14ac:dyDescent="0.25">
      <c r="A638"/>
      <c r="B638"/>
      <c r="C638"/>
    </row>
    <row r="639" spans="1:3" ht="15" x14ac:dyDescent="0.25">
      <c r="A639"/>
      <c r="B639"/>
      <c r="C639"/>
    </row>
    <row r="640" spans="1:3" ht="15" x14ac:dyDescent="0.25">
      <c r="A640"/>
      <c r="B640"/>
      <c r="C640"/>
    </row>
    <row r="641" spans="1:3" ht="15" x14ac:dyDescent="0.25">
      <c r="A641"/>
      <c r="B641"/>
      <c r="C641"/>
    </row>
    <row r="642" spans="1:3" ht="15" x14ac:dyDescent="0.25">
      <c r="A642"/>
      <c r="B642"/>
      <c r="C642"/>
    </row>
    <row r="643" spans="1:3" ht="15" x14ac:dyDescent="0.25">
      <c r="A643"/>
      <c r="B643"/>
      <c r="C643"/>
    </row>
    <row r="644" spans="1:3" ht="15" x14ac:dyDescent="0.25">
      <c r="A644"/>
      <c r="B644"/>
      <c r="C644"/>
    </row>
    <row r="645" spans="1:3" ht="15" x14ac:dyDescent="0.25">
      <c r="A645"/>
      <c r="B645"/>
      <c r="C645"/>
    </row>
    <row r="646" spans="1:3" ht="15" x14ac:dyDescent="0.25">
      <c r="A646"/>
      <c r="B646"/>
      <c r="C646"/>
    </row>
    <row r="647" spans="1:3" ht="15" x14ac:dyDescent="0.25">
      <c r="A647"/>
      <c r="B647"/>
      <c r="C647"/>
    </row>
    <row r="648" spans="1:3" ht="15" x14ac:dyDescent="0.25">
      <c r="A648"/>
      <c r="B648"/>
      <c r="C648"/>
    </row>
    <row r="649" spans="1:3" ht="15" x14ac:dyDescent="0.25">
      <c r="A649"/>
      <c r="B649"/>
      <c r="C649"/>
    </row>
    <row r="650" spans="1:3" ht="15" x14ac:dyDescent="0.25">
      <c r="A650"/>
      <c r="B650"/>
      <c r="C650"/>
    </row>
    <row r="651" spans="1:3" ht="15" x14ac:dyDescent="0.25">
      <c r="A651"/>
      <c r="B651"/>
      <c r="C651"/>
    </row>
    <row r="652" spans="1:3" ht="15" x14ac:dyDescent="0.25">
      <c r="A652"/>
      <c r="B652"/>
      <c r="C652"/>
    </row>
    <row r="653" spans="1:3" ht="15" x14ac:dyDescent="0.25">
      <c r="A653"/>
      <c r="B653"/>
      <c r="C653"/>
    </row>
    <row r="654" spans="1:3" ht="15" x14ac:dyDescent="0.25">
      <c r="A654"/>
      <c r="B654"/>
      <c r="C654"/>
    </row>
    <row r="655" spans="1:3" ht="15" x14ac:dyDescent="0.25">
      <c r="A655"/>
      <c r="B655"/>
      <c r="C655"/>
    </row>
    <row r="656" spans="1:3" ht="15" x14ac:dyDescent="0.25">
      <c r="A656"/>
      <c r="B656"/>
      <c r="C656"/>
    </row>
    <row r="657" spans="1:3" ht="15" x14ac:dyDescent="0.25">
      <c r="A657"/>
      <c r="B657"/>
      <c r="C657"/>
    </row>
    <row r="658" spans="1:3" ht="15" x14ac:dyDescent="0.25">
      <c r="A658"/>
      <c r="B658"/>
      <c r="C658"/>
    </row>
    <row r="659" spans="1:3" ht="15" x14ac:dyDescent="0.25">
      <c r="A659"/>
      <c r="B659"/>
      <c r="C659"/>
    </row>
    <row r="660" spans="1:3" ht="15" x14ac:dyDescent="0.25">
      <c r="A660"/>
      <c r="B660"/>
      <c r="C660"/>
    </row>
    <row r="661" spans="1:3" ht="15" x14ac:dyDescent="0.25">
      <c r="A661"/>
      <c r="B661"/>
      <c r="C661"/>
    </row>
    <row r="662" spans="1:3" ht="15" x14ac:dyDescent="0.25">
      <c r="A662"/>
      <c r="B662"/>
      <c r="C662"/>
    </row>
    <row r="663" spans="1:3" ht="15" x14ac:dyDescent="0.25">
      <c r="A663"/>
      <c r="B663"/>
      <c r="C663"/>
    </row>
    <row r="664" spans="1:3" ht="15" x14ac:dyDescent="0.25">
      <c r="A664"/>
      <c r="B664"/>
      <c r="C664"/>
    </row>
    <row r="665" spans="1:3" ht="15" x14ac:dyDescent="0.25">
      <c r="A665"/>
      <c r="B665"/>
      <c r="C665"/>
    </row>
    <row r="666" spans="1:3" ht="15" x14ac:dyDescent="0.25">
      <c r="A666"/>
      <c r="B666"/>
      <c r="C666"/>
    </row>
    <row r="667" spans="1:3" ht="15" x14ac:dyDescent="0.25">
      <c r="A667"/>
      <c r="B667"/>
      <c r="C667"/>
    </row>
    <row r="668" spans="1:3" ht="15" x14ac:dyDescent="0.25">
      <c r="A668"/>
      <c r="B668"/>
      <c r="C668"/>
    </row>
    <row r="669" spans="1:3" ht="15" x14ac:dyDescent="0.25">
      <c r="A669"/>
      <c r="B669"/>
      <c r="C669"/>
    </row>
    <row r="670" spans="1:3" ht="15" x14ac:dyDescent="0.25">
      <c r="A670"/>
      <c r="B670"/>
      <c r="C670"/>
    </row>
    <row r="671" spans="1:3" ht="15" x14ac:dyDescent="0.25">
      <c r="A671"/>
      <c r="B671"/>
      <c r="C671"/>
    </row>
    <row r="672" spans="1:3" ht="15" x14ac:dyDescent="0.25">
      <c r="A672"/>
      <c r="B672"/>
      <c r="C672"/>
    </row>
    <row r="673" spans="1:3" ht="15" x14ac:dyDescent="0.25">
      <c r="A673"/>
      <c r="B673"/>
      <c r="C673"/>
    </row>
    <row r="674" spans="1:3" ht="15" x14ac:dyDescent="0.25">
      <c r="A674"/>
      <c r="B674"/>
      <c r="C674"/>
    </row>
    <row r="675" spans="1:3" ht="15" x14ac:dyDescent="0.25">
      <c r="A675"/>
      <c r="B675"/>
      <c r="C675"/>
    </row>
    <row r="676" spans="1:3" ht="15" x14ac:dyDescent="0.25">
      <c r="A676"/>
      <c r="B676"/>
      <c r="C676"/>
    </row>
    <row r="677" spans="1:3" ht="15" x14ac:dyDescent="0.25">
      <c r="A677"/>
      <c r="B677"/>
      <c r="C677"/>
    </row>
    <row r="678" spans="1:3" ht="15" x14ac:dyDescent="0.25">
      <c r="A678"/>
      <c r="B678"/>
      <c r="C678"/>
    </row>
    <row r="679" spans="1:3" ht="15" x14ac:dyDescent="0.25">
      <c r="A679"/>
      <c r="B679"/>
      <c r="C679"/>
    </row>
    <row r="680" spans="1:3" ht="15" x14ac:dyDescent="0.25">
      <c r="A680"/>
      <c r="B680"/>
      <c r="C680"/>
    </row>
    <row r="681" spans="1:3" ht="15" x14ac:dyDescent="0.25">
      <c r="A681"/>
      <c r="B681"/>
      <c r="C681"/>
    </row>
    <row r="682" spans="1:3" ht="15" x14ac:dyDescent="0.25">
      <c r="A682"/>
      <c r="B682"/>
      <c r="C682"/>
    </row>
    <row r="683" spans="1:3" ht="15" x14ac:dyDescent="0.25">
      <c r="A683"/>
      <c r="B683"/>
      <c r="C683"/>
    </row>
    <row r="684" spans="1:3" ht="15" x14ac:dyDescent="0.25">
      <c r="A684"/>
      <c r="B684"/>
      <c r="C684"/>
    </row>
    <row r="685" spans="1:3" ht="15" x14ac:dyDescent="0.25">
      <c r="A685"/>
      <c r="B685"/>
      <c r="C685"/>
    </row>
    <row r="686" spans="1:3" ht="15" x14ac:dyDescent="0.25">
      <c r="A686"/>
      <c r="B686"/>
      <c r="C686"/>
    </row>
    <row r="687" spans="1:3" ht="15" x14ac:dyDescent="0.25">
      <c r="A687"/>
      <c r="B687"/>
      <c r="C687"/>
    </row>
    <row r="688" spans="1:3" ht="15" x14ac:dyDescent="0.25">
      <c r="A688"/>
      <c r="B688"/>
      <c r="C688"/>
    </row>
    <row r="689" spans="1:3" ht="15" x14ac:dyDescent="0.25">
      <c r="A689"/>
      <c r="B689"/>
      <c r="C689"/>
    </row>
    <row r="690" spans="1:3" ht="15" x14ac:dyDescent="0.25">
      <c r="A690"/>
      <c r="B690"/>
      <c r="C690"/>
    </row>
    <row r="691" spans="1:3" ht="15" x14ac:dyDescent="0.25">
      <c r="A691"/>
      <c r="B691"/>
      <c r="C691"/>
    </row>
    <row r="692" spans="1:3" ht="15" x14ac:dyDescent="0.25">
      <c r="A692"/>
      <c r="B692"/>
      <c r="C692"/>
    </row>
    <row r="693" spans="1:3" ht="15" x14ac:dyDescent="0.25">
      <c r="A693"/>
      <c r="B693"/>
      <c r="C693"/>
    </row>
    <row r="694" spans="1:3" ht="15" x14ac:dyDescent="0.25">
      <c r="A694"/>
      <c r="B694"/>
      <c r="C694"/>
    </row>
    <row r="695" spans="1:3" ht="15" x14ac:dyDescent="0.25">
      <c r="A695"/>
      <c r="B695"/>
      <c r="C695"/>
    </row>
    <row r="696" spans="1:3" ht="15" x14ac:dyDescent="0.25">
      <c r="A696"/>
      <c r="B696"/>
      <c r="C696"/>
    </row>
    <row r="697" spans="1:3" ht="15" x14ac:dyDescent="0.25">
      <c r="A697"/>
      <c r="B697"/>
      <c r="C697"/>
    </row>
    <row r="698" spans="1:3" ht="15" x14ac:dyDescent="0.25">
      <c r="A698"/>
      <c r="B698"/>
      <c r="C698"/>
    </row>
    <row r="699" spans="1:3" ht="15" x14ac:dyDescent="0.25">
      <c r="A699"/>
      <c r="B699"/>
      <c r="C699"/>
    </row>
    <row r="700" spans="1:3" ht="15" x14ac:dyDescent="0.25">
      <c r="A700"/>
      <c r="B700"/>
      <c r="C700"/>
    </row>
    <row r="701" spans="1:3" ht="15" x14ac:dyDescent="0.25">
      <c r="A701"/>
      <c r="B701"/>
      <c r="C701"/>
    </row>
    <row r="702" spans="1:3" ht="15" x14ac:dyDescent="0.25">
      <c r="A702"/>
      <c r="B702"/>
      <c r="C702"/>
    </row>
    <row r="703" spans="1:3" ht="15" x14ac:dyDescent="0.25">
      <c r="A703"/>
      <c r="B703"/>
      <c r="C703"/>
    </row>
    <row r="704" spans="1:3" ht="15" x14ac:dyDescent="0.25">
      <c r="A704"/>
      <c r="B704"/>
      <c r="C704"/>
    </row>
    <row r="705" spans="1:3" ht="15" x14ac:dyDescent="0.25">
      <c r="A705"/>
      <c r="B705"/>
      <c r="C705"/>
    </row>
    <row r="706" spans="1:3" ht="15" x14ac:dyDescent="0.25">
      <c r="A706"/>
      <c r="B706"/>
      <c r="C706"/>
    </row>
    <row r="707" spans="1:3" ht="15" x14ac:dyDescent="0.25">
      <c r="A707"/>
      <c r="B707"/>
      <c r="C707"/>
    </row>
    <row r="708" spans="1:3" ht="15" x14ac:dyDescent="0.25">
      <c r="A708"/>
      <c r="B708"/>
      <c r="C708"/>
    </row>
    <row r="709" spans="1:3" ht="15" x14ac:dyDescent="0.25">
      <c r="A709"/>
      <c r="B709"/>
      <c r="C709"/>
    </row>
    <row r="710" spans="1:3" ht="15" x14ac:dyDescent="0.25">
      <c r="A710"/>
      <c r="B710"/>
      <c r="C710"/>
    </row>
    <row r="711" spans="1:3" ht="15" x14ac:dyDescent="0.25">
      <c r="A711"/>
      <c r="B711"/>
      <c r="C711"/>
    </row>
    <row r="712" spans="1:3" ht="15" x14ac:dyDescent="0.25">
      <c r="A712"/>
      <c r="B712"/>
      <c r="C712"/>
    </row>
    <row r="713" spans="1:3" ht="15" x14ac:dyDescent="0.25">
      <c r="A713"/>
      <c r="B713"/>
      <c r="C713"/>
    </row>
    <row r="714" spans="1:3" ht="15" x14ac:dyDescent="0.25">
      <c r="A714"/>
      <c r="B714"/>
      <c r="C714"/>
    </row>
    <row r="715" spans="1:3" ht="15" x14ac:dyDescent="0.25">
      <c r="A715"/>
      <c r="B715"/>
      <c r="C715"/>
    </row>
    <row r="716" spans="1:3" ht="15" x14ac:dyDescent="0.25">
      <c r="A716"/>
      <c r="B716"/>
      <c r="C716"/>
    </row>
    <row r="717" spans="1:3" ht="15" x14ac:dyDescent="0.25">
      <c r="A717"/>
      <c r="B717"/>
      <c r="C717"/>
    </row>
    <row r="718" spans="1:3" ht="15" x14ac:dyDescent="0.25">
      <c r="A718"/>
      <c r="B718"/>
      <c r="C718"/>
    </row>
    <row r="719" spans="1:3" ht="15" x14ac:dyDescent="0.25">
      <c r="A719"/>
      <c r="B719"/>
      <c r="C719"/>
    </row>
    <row r="720" spans="1:3" ht="15" x14ac:dyDescent="0.25">
      <c r="A720"/>
      <c r="B720"/>
      <c r="C720"/>
    </row>
    <row r="721" spans="1:3" ht="15" x14ac:dyDescent="0.25">
      <c r="A721"/>
      <c r="B721"/>
      <c r="C721"/>
    </row>
    <row r="722" spans="1:3" ht="15" x14ac:dyDescent="0.25">
      <c r="A722"/>
      <c r="B722"/>
      <c r="C722"/>
    </row>
    <row r="723" spans="1:3" ht="15" x14ac:dyDescent="0.25">
      <c r="A723"/>
      <c r="B723"/>
      <c r="C723"/>
    </row>
    <row r="724" spans="1:3" ht="15" x14ac:dyDescent="0.25">
      <c r="A724"/>
      <c r="B724"/>
      <c r="C724"/>
    </row>
    <row r="725" spans="1:3" ht="15" x14ac:dyDescent="0.25">
      <c r="A725"/>
      <c r="B725"/>
      <c r="C725"/>
    </row>
    <row r="726" spans="1:3" ht="15" x14ac:dyDescent="0.25">
      <c r="A726"/>
      <c r="B726"/>
      <c r="C726"/>
    </row>
    <row r="727" spans="1:3" ht="15" x14ac:dyDescent="0.25">
      <c r="A727"/>
      <c r="B727"/>
      <c r="C727"/>
    </row>
    <row r="728" spans="1:3" ht="15" x14ac:dyDescent="0.25">
      <c r="A728"/>
      <c r="B728"/>
      <c r="C728"/>
    </row>
    <row r="729" spans="1:3" ht="15" x14ac:dyDescent="0.25">
      <c r="A729"/>
      <c r="B729"/>
      <c r="C729"/>
    </row>
    <row r="730" spans="1:3" ht="15" x14ac:dyDescent="0.25">
      <c r="A730"/>
      <c r="B730"/>
      <c r="C730"/>
    </row>
    <row r="731" spans="1:3" ht="15" x14ac:dyDescent="0.25">
      <c r="A731"/>
      <c r="B731"/>
      <c r="C731"/>
    </row>
    <row r="732" spans="1:3" ht="15" x14ac:dyDescent="0.25">
      <c r="A732"/>
      <c r="B732"/>
      <c r="C732"/>
    </row>
    <row r="733" spans="1:3" ht="15" x14ac:dyDescent="0.25">
      <c r="A733"/>
      <c r="B733"/>
      <c r="C733"/>
    </row>
    <row r="734" spans="1:3" ht="15" x14ac:dyDescent="0.25">
      <c r="A734"/>
      <c r="B734"/>
      <c r="C734"/>
    </row>
    <row r="735" spans="1:3" ht="15" x14ac:dyDescent="0.25">
      <c r="A735"/>
      <c r="B735"/>
      <c r="C735"/>
    </row>
    <row r="736" spans="1:3" ht="15" x14ac:dyDescent="0.25">
      <c r="A736"/>
      <c r="B736"/>
      <c r="C736"/>
    </row>
    <row r="737" spans="1:3" ht="15" x14ac:dyDescent="0.25">
      <c r="A737"/>
      <c r="B737"/>
      <c r="C737"/>
    </row>
    <row r="738" spans="1:3" ht="15" x14ac:dyDescent="0.25">
      <c r="A738"/>
      <c r="B738"/>
      <c r="C738"/>
    </row>
    <row r="739" spans="1:3" ht="15" x14ac:dyDescent="0.25">
      <c r="A739"/>
      <c r="B739"/>
      <c r="C739"/>
    </row>
    <row r="740" spans="1:3" ht="15" x14ac:dyDescent="0.25">
      <c r="A740"/>
      <c r="B740"/>
      <c r="C740"/>
    </row>
    <row r="741" spans="1:3" ht="15" x14ac:dyDescent="0.25">
      <c r="A741"/>
      <c r="B741"/>
      <c r="C741"/>
    </row>
    <row r="742" spans="1:3" ht="15" x14ac:dyDescent="0.25">
      <c r="A742"/>
      <c r="B742"/>
      <c r="C742"/>
    </row>
    <row r="743" spans="1:3" ht="15" x14ac:dyDescent="0.25">
      <c r="A743"/>
      <c r="B743"/>
      <c r="C743"/>
    </row>
    <row r="744" spans="1:3" ht="15" x14ac:dyDescent="0.25">
      <c r="A744"/>
      <c r="B744"/>
      <c r="C744"/>
    </row>
    <row r="745" spans="1:3" ht="15" x14ac:dyDescent="0.25">
      <c r="A745"/>
      <c r="B745"/>
      <c r="C745"/>
    </row>
    <row r="746" spans="1:3" ht="15" x14ac:dyDescent="0.25">
      <c r="A746"/>
      <c r="B746"/>
      <c r="C746"/>
    </row>
    <row r="747" spans="1:3" ht="15" x14ac:dyDescent="0.25">
      <c r="A747"/>
      <c r="B747"/>
      <c r="C747"/>
    </row>
    <row r="748" spans="1:3" ht="15" x14ac:dyDescent="0.25">
      <c r="A748"/>
      <c r="B748"/>
      <c r="C748"/>
    </row>
    <row r="749" spans="1:3" ht="15" x14ac:dyDescent="0.25">
      <c r="A749"/>
      <c r="B749"/>
      <c r="C749"/>
    </row>
    <row r="750" spans="1:3" ht="15" x14ac:dyDescent="0.25">
      <c r="A750"/>
      <c r="B750"/>
      <c r="C750"/>
    </row>
    <row r="751" spans="1:3" ht="15" x14ac:dyDescent="0.25">
      <c r="A751"/>
      <c r="B751"/>
      <c r="C751"/>
    </row>
    <row r="752" spans="1:3" ht="15" x14ac:dyDescent="0.25">
      <c r="A752"/>
      <c r="B752"/>
      <c r="C752"/>
    </row>
    <row r="753" spans="1:3" ht="15" x14ac:dyDescent="0.25">
      <c r="A753"/>
      <c r="B753"/>
      <c r="C753"/>
    </row>
    <row r="754" spans="1:3" ht="15" x14ac:dyDescent="0.25">
      <c r="A754"/>
      <c r="B754"/>
      <c r="C754"/>
    </row>
    <row r="755" spans="1:3" ht="15" x14ac:dyDescent="0.25">
      <c r="A755"/>
      <c r="B755"/>
      <c r="C755"/>
    </row>
    <row r="756" spans="1:3" ht="15" x14ac:dyDescent="0.25">
      <c r="A756"/>
      <c r="B756"/>
      <c r="C756"/>
    </row>
    <row r="757" spans="1:3" ht="15" x14ac:dyDescent="0.25">
      <c r="A757"/>
      <c r="B757"/>
      <c r="C757"/>
    </row>
    <row r="758" spans="1:3" ht="15" x14ac:dyDescent="0.25">
      <c r="A758"/>
      <c r="B758"/>
      <c r="C758"/>
    </row>
    <row r="759" spans="1:3" ht="15" x14ac:dyDescent="0.25">
      <c r="A759"/>
      <c r="B759"/>
      <c r="C759"/>
    </row>
    <row r="760" spans="1:3" ht="15" x14ac:dyDescent="0.25">
      <c r="A760"/>
      <c r="B760"/>
      <c r="C760"/>
    </row>
    <row r="761" spans="1:3" ht="15" x14ac:dyDescent="0.25">
      <c r="A761"/>
      <c r="B761"/>
      <c r="C761"/>
    </row>
    <row r="762" spans="1:3" ht="15" x14ac:dyDescent="0.25">
      <c r="A762"/>
      <c r="B762"/>
      <c r="C762"/>
    </row>
    <row r="763" spans="1:3" ht="15" x14ac:dyDescent="0.25">
      <c r="A763"/>
      <c r="B763"/>
      <c r="C763"/>
    </row>
    <row r="764" spans="1:3" ht="15" x14ac:dyDescent="0.25">
      <c r="A764"/>
      <c r="B764"/>
      <c r="C764"/>
    </row>
    <row r="765" spans="1:3" ht="15" x14ac:dyDescent="0.25">
      <c r="A765"/>
      <c r="B765"/>
      <c r="C765"/>
    </row>
    <row r="766" spans="1:3" ht="15" x14ac:dyDescent="0.25">
      <c r="A766"/>
      <c r="B766"/>
      <c r="C766"/>
    </row>
    <row r="767" spans="1:3" ht="15" x14ac:dyDescent="0.25">
      <c r="A767"/>
      <c r="B767"/>
      <c r="C767"/>
    </row>
    <row r="768" spans="1:3" ht="15" x14ac:dyDescent="0.25">
      <c r="A768"/>
      <c r="B768"/>
      <c r="C768"/>
    </row>
    <row r="769" spans="1:3" ht="15" x14ac:dyDescent="0.25">
      <c r="A769"/>
      <c r="B769"/>
      <c r="C769"/>
    </row>
    <row r="770" spans="1:3" ht="15" x14ac:dyDescent="0.25">
      <c r="A770"/>
      <c r="B770"/>
      <c r="C770"/>
    </row>
    <row r="771" spans="1:3" ht="15" x14ac:dyDescent="0.25">
      <c r="A771"/>
      <c r="B771"/>
      <c r="C771"/>
    </row>
    <row r="772" spans="1:3" ht="15" x14ac:dyDescent="0.25">
      <c r="A772"/>
      <c r="B772"/>
      <c r="C772"/>
    </row>
    <row r="773" spans="1:3" ht="15" x14ac:dyDescent="0.25">
      <c r="A773"/>
      <c r="B773"/>
      <c r="C773"/>
    </row>
    <row r="774" spans="1:3" ht="15" x14ac:dyDescent="0.25">
      <c r="A774"/>
      <c r="B774"/>
      <c r="C774"/>
    </row>
    <row r="775" spans="1:3" ht="15" x14ac:dyDescent="0.25">
      <c r="A775"/>
      <c r="B775"/>
      <c r="C775"/>
    </row>
    <row r="776" spans="1:3" ht="15" x14ac:dyDescent="0.25">
      <c r="A776"/>
      <c r="B776"/>
      <c r="C776"/>
    </row>
    <row r="777" spans="1:3" ht="15" x14ac:dyDescent="0.25">
      <c r="A777"/>
      <c r="B777"/>
      <c r="C777"/>
    </row>
    <row r="778" spans="1:3" ht="15" x14ac:dyDescent="0.25">
      <c r="A778"/>
      <c r="B778"/>
      <c r="C778"/>
    </row>
    <row r="779" spans="1:3" ht="15" x14ac:dyDescent="0.25">
      <c r="A779"/>
      <c r="B779"/>
      <c r="C779"/>
    </row>
    <row r="780" spans="1:3" ht="15" x14ac:dyDescent="0.25">
      <c r="A780"/>
      <c r="B780"/>
      <c r="C780"/>
    </row>
    <row r="781" spans="1:3" ht="15" x14ac:dyDescent="0.25">
      <c r="A781"/>
      <c r="B781"/>
      <c r="C781"/>
    </row>
    <row r="782" spans="1:3" ht="15" x14ac:dyDescent="0.25">
      <c r="A782"/>
      <c r="B782"/>
      <c r="C782"/>
    </row>
    <row r="783" spans="1:3" ht="15" x14ac:dyDescent="0.25">
      <c r="A783"/>
      <c r="B783"/>
      <c r="C783"/>
    </row>
    <row r="784" spans="1:3" ht="15" x14ac:dyDescent="0.25">
      <c r="A784"/>
      <c r="B784"/>
      <c r="C784"/>
    </row>
    <row r="785" spans="1:3" ht="15" x14ac:dyDescent="0.25">
      <c r="A785"/>
      <c r="B785"/>
      <c r="C785"/>
    </row>
    <row r="786" spans="1:3" ht="15" x14ac:dyDescent="0.25">
      <c r="A786"/>
      <c r="B786"/>
      <c r="C786"/>
    </row>
    <row r="787" spans="1:3" ht="15" x14ac:dyDescent="0.25">
      <c r="A787"/>
      <c r="B787"/>
      <c r="C787"/>
    </row>
    <row r="788" spans="1:3" ht="15" x14ac:dyDescent="0.25">
      <c r="A788"/>
      <c r="B788"/>
      <c r="C788"/>
    </row>
    <row r="789" spans="1:3" ht="15" x14ac:dyDescent="0.25">
      <c r="A789"/>
      <c r="B789"/>
      <c r="C789"/>
    </row>
    <row r="790" spans="1:3" ht="15" x14ac:dyDescent="0.25">
      <c r="A790"/>
      <c r="B790"/>
      <c r="C790"/>
    </row>
    <row r="791" spans="1:3" ht="15" x14ac:dyDescent="0.25">
      <c r="A791"/>
      <c r="B791"/>
      <c r="C791"/>
    </row>
    <row r="792" spans="1:3" ht="15" x14ac:dyDescent="0.25">
      <c r="A792"/>
      <c r="B792"/>
      <c r="C792"/>
    </row>
    <row r="793" spans="1:3" ht="15" x14ac:dyDescent="0.25">
      <c r="A793"/>
      <c r="B793"/>
      <c r="C793"/>
    </row>
    <row r="794" spans="1:3" ht="15" x14ac:dyDescent="0.25">
      <c r="A794"/>
      <c r="B794"/>
      <c r="C794"/>
    </row>
    <row r="795" spans="1:3" ht="15" x14ac:dyDescent="0.25">
      <c r="A795"/>
      <c r="B795"/>
      <c r="C795"/>
    </row>
    <row r="796" spans="1:3" ht="15" x14ac:dyDescent="0.25">
      <c r="A796"/>
      <c r="B796"/>
      <c r="C796"/>
    </row>
    <row r="797" spans="1:3" ht="15" x14ac:dyDescent="0.25">
      <c r="A797"/>
      <c r="B797"/>
      <c r="C797"/>
    </row>
    <row r="798" spans="1:3" ht="15" x14ac:dyDescent="0.25">
      <c r="A798"/>
      <c r="B798"/>
      <c r="C798"/>
    </row>
    <row r="799" spans="1:3" ht="15" x14ac:dyDescent="0.25">
      <c r="A799"/>
      <c r="B799"/>
      <c r="C799"/>
    </row>
    <row r="800" spans="1:3" ht="15" x14ac:dyDescent="0.25">
      <c r="A800"/>
      <c r="B800"/>
      <c r="C800"/>
    </row>
    <row r="801" spans="1:3" ht="15" x14ac:dyDescent="0.25">
      <c r="A801"/>
      <c r="B801"/>
      <c r="C801"/>
    </row>
    <row r="802" spans="1:3" ht="15" x14ac:dyDescent="0.25">
      <c r="A802"/>
      <c r="B802"/>
      <c r="C802"/>
    </row>
    <row r="803" spans="1:3" ht="15" x14ac:dyDescent="0.25">
      <c r="A803"/>
      <c r="B803"/>
      <c r="C803"/>
    </row>
    <row r="804" spans="1:3" ht="15" x14ac:dyDescent="0.25">
      <c r="A804"/>
      <c r="B804"/>
      <c r="C804"/>
    </row>
    <row r="805" spans="1:3" ht="15" x14ac:dyDescent="0.25">
      <c r="A805"/>
      <c r="B805"/>
      <c r="C805"/>
    </row>
    <row r="806" spans="1:3" ht="15" x14ac:dyDescent="0.25">
      <c r="A806"/>
      <c r="B806"/>
      <c r="C806"/>
    </row>
    <row r="807" spans="1:3" ht="15" x14ac:dyDescent="0.25">
      <c r="A807"/>
      <c r="B807"/>
      <c r="C807"/>
    </row>
    <row r="808" spans="1:3" ht="15" x14ac:dyDescent="0.25">
      <c r="A808"/>
      <c r="B808"/>
      <c r="C808"/>
    </row>
    <row r="809" spans="1:3" ht="15" x14ac:dyDescent="0.25">
      <c r="A809"/>
      <c r="B809"/>
      <c r="C809"/>
    </row>
    <row r="810" spans="1:3" ht="15" x14ac:dyDescent="0.25">
      <c r="A810"/>
      <c r="B810"/>
      <c r="C810"/>
    </row>
    <row r="811" spans="1:3" ht="15" x14ac:dyDescent="0.25">
      <c r="A811"/>
      <c r="B811"/>
      <c r="C811"/>
    </row>
    <row r="812" spans="1:3" ht="15" x14ac:dyDescent="0.25">
      <c r="A812"/>
      <c r="B812"/>
      <c r="C812"/>
    </row>
    <row r="813" spans="1:3" ht="15" x14ac:dyDescent="0.25">
      <c r="A813"/>
      <c r="B813"/>
      <c r="C813"/>
    </row>
    <row r="814" spans="1:3" ht="15" x14ac:dyDescent="0.25">
      <c r="A814"/>
      <c r="B814"/>
      <c r="C814"/>
    </row>
    <row r="815" spans="1:3" ht="15" x14ac:dyDescent="0.25">
      <c r="A815"/>
      <c r="B815"/>
      <c r="C815"/>
    </row>
    <row r="816" spans="1:3" ht="15" x14ac:dyDescent="0.25">
      <c r="A816"/>
      <c r="B816"/>
      <c r="C816"/>
    </row>
    <row r="817" spans="1:3" ht="15" x14ac:dyDescent="0.25">
      <c r="A817"/>
      <c r="B817"/>
      <c r="C817"/>
    </row>
    <row r="818" spans="1:3" ht="15" x14ac:dyDescent="0.25">
      <c r="A818"/>
      <c r="B818"/>
      <c r="C818"/>
    </row>
    <row r="819" spans="1:3" ht="15" x14ac:dyDescent="0.25">
      <c r="A819"/>
      <c r="B819"/>
      <c r="C819"/>
    </row>
    <row r="820" spans="1:3" ht="15" x14ac:dyDescent="0.25">
      <c r="A820"/>
      <c r="B820"/>
      <c r="C820"/>
    </row>
    <row r="821" spans="1:3" ht="15" x14ac:dyDescent="0.25">
      <c r="A821"/>
      <c r="B821"/>
      <c r="C821"/>
    </row>
    <row r="822" spans="1:3" ht="15" x14ac:dyDescent="0.25">
      <c r="A822"/>
      <c r="B822"/>
      <c r="C822"/>
    </row>
    <row r="823" spans="1:3" ht="15" x14ac:dyDescent="0.25">
      <c r="A823"/>
      <c r="B823"/>
      <c r="C823"/>
    </row>
    <row r="824" spans="1:3" ht="15" x14ac:dyDescent="0.25">
      <c r="A824"/>
      <c r="B824"/>
      <c r="C824"/>
    </row>
    <row r="825" spans="1:3" ht="15" x14ac:dyDescent="0.25">
      <c r="A825"/>
      <c r="B825"/>
      <c r="C825"/>
    </row>
    <row r="826" spans="1:3" ht="15" x14ac:dyDescent="0.25">
      <c r="A826"/>
      <c r="B826"/>
      <c r="C826"/>
    </row>
    <row r="827" spans="1:3" ht="15" x14ac:dyDescent="0.25">
      <c r="A827"/>
      <c r="B827"/>
      <c r="C827"/>
    </row>
    <row r="828" spans="1:3" ht="15" x14ac:dyDescent="0.25">
      <c r="A828"/>
      <c r="B828"/>
      <c r="C828"/>
    </row>
    <row r="829" spans="1:3" ht="15" x14ac:dyDescent="0.25">
      <c r="A829"/>
      <c r="B829"/>
      <c r="C829"/>
    </row>
    <row r="830" spans="1:3" ht="15" x14ac:dyDescent="0.25">
      <c r="A830"/>
      <c r="B830"/>
      <c r="C830"/>
    </row>
    <row r="831" spans="1:3" ht="15" x14ac:dyDescent="0.25">
      <c r="A831"/>
      <c r="B831"/>
      <c r="C831"/>
    </row>
    <row r="832" spans="1:3" ht="15" x14ac:dyDescent="0.25">
      <c r="A832"/>
      <c r="B832"/>
      <c r="C832"/>
    </row>
    <row r="833" spans="1:3" ht="15" x14ac:dyDescent="0.25">
      <c r="A833"/>
      <c r="B833"/>
      <c r="C833"/>
    </row>
    <row r="834" spans="1:3" ht="15" x14ac:dyDescent="0.25">
      <c r="A834"/>
      <c r="B834"/>
      <c r="C834"/>
    </row>
    <row r="835" spans="1:3" ht="15" x14ac:dyDescent="0.25">
      <c r="A835"/>
      <c r="B835"/>
      <c r="C835"/>
    </row>
    <row r="836" spans="1:3" ht="15" x14ac:dyDescent="0.25">
      <c r="A836"/>
      <c r="B836"/>
      <c r="C836"/>
    </row>
    <row r="837" spans="1:3" ht="15" x14ac:dyDescent="0.25">
      <c r="A837"/>
      <c r="B837"/>
      <c r="C837"/>
    </row>
    <row r="838" spans="1:3" ht="15" x14ac:dyDescent="0.25">
      <c r="A838"/>
      <c r="B838"/>
      <c r="C838"/>
    </row>
    <row r="839" spans="1:3" ht="15" x14ac:dyDescent="0.25">
      <c r="A839"/>
      <c r="B839"/>
      <c r="C839"/>
    </row>
    <row r="840" spans="1:3" ht="15" x14ac:dyDescent="0.25">
      <c r="A840"/>
      <c r="B840"/>
      <c r="C840"/>
    </row>
    <row r="841" spans="1:3" ht="15" x14ac:dyDescent="0.25">
      <c r="A841"/>
      <c r="B841"/>
      <c r="C841"/>
    </row>
    <row r="842" spans="1:3" ht="15" x14ac:dyDescent="0.25">
      <c r="A842"/>
      <c r="B842"/>
      <c r="C842"/>
    </row>
    <row r="843" spans="1:3" ht="15" x14ac:dyDescent="0.25">
      <c r="A843"/>
      <c r="B843"/>
      <c r="C843"/>
    </row>
    <row r="844" spans="1:3" ht="15" x14ac:dyDescent="0.25">
      <c r="A844"/>
      <c r="B844"/>
      <c r="C844"/>
    </row>
    <row r="845" spans="1:3" ht="15" x14ac:dyDescent="0.25">
      <c r="A845"/>
      <c r="B845"/>
      <c r="C845"/>
    </row>
    <row r="846" spans="1:3" ht="15" x14ac:dyDescent="0.25">
      <c r="A846"/>
      <c r="B846"/>
      <c r="C846"/>
    </row>
    <row r="847" spans="1:3" ht="15" x14ac:dyDescent="0.25">
      <c r="A847"/>
      <c r="B847"/>
      <c r="C847"/>
    </row>
    <row r="848" spans="1:3" ht="15" x14ac:dyDescent="0.25">
      <c r="A848"/>
      <c r="B848"/>
      <c r="C848"/>
    </row>
    <row r="849" spans="1:3" ht="15" x14ac:dyDescent="0.25">
      <c r="A849"/>
      <c r="B849"/>
      <c r="C849"/>
    </row>
    <row r="850" spans="1:3" ht="15" x14ac:dyDescent="0.25">
      <c r="A850"/>
      <c r="B850"/>
      <c r="C850"/>
    </row>
    <row r="851" spans="1:3" ht="15" x14ac:dyDescent="0.25">
      <c r="A851"/>
      <c r="B851"/>
      <c r="C851"/>
    </row>
    <row r="852" spans="1:3" ht="15" x14ac:dyDescent="0.25">
      <c r="A852"/>
      <c r="B852"/>
      <c r="C852"/>
    </row>
    <row r="853" spans="1:3" ht="15" x14ac:dyDescent="0.25">
      <c r="A853"/>
      <c r="B853"/>
      <c r="C853"/>
    </row>
    <row r="854" spans="1:3" ht="15" x14ac:dyDescent="0.25">
      <c r="A854"/>
      <c r="B854"/>
      <c r="C854"/>
    </row>
    <row r="855" spans="1:3" ht="15" x14ac:dyDescent="0.25">
      <c r="A855"/>
      <c r="B855"/>
      <c r="C855"/>
    </row>
    <row r="856" spans="1:3" ht="15" x14ac:dyDescent="0.25">
      <c r="A856"/>
      <c r="B856"/>
      <c r="C856"/>
    </row>
    <row r="857" spans="1:3" ht="15" x14ac:dyDescent="0.25">
      <c r="A857"/>
      <c r="B857"/>
      <c r="C857"/>
    </row>
    <row r="858" spans="1:3" ht="15" x14ac:dyDescent="0.25">
      <c r="A858"/>
      <c r="B858"/>
      <c r="C858"/>
    </row>
    <row r="859" spans="1:3" ht="15" x14ac:dyDescent="0.25">
      <c r="A859"/>
      <c r="B859"/>
      <c r="C859"/>
    </row>
    <row r="860" spans="1:3" ht="15" x14ac:dyDescent="0.25">
      <c r="A860"/>
      <c r="B860"/>
      <c r="C860"/>
    </row>
    <row r="861" spans="1:3" ht="15" x14ac:dyDescent="0.25">
      <c r="A861"/>
      <c r="B861"/>
      <c r="C861"/>
    </row>
    <row r="862" spans="1:3" ht="15" x14ac:dyDescent="0.25">
      <c r="A862"/>
      <c r="B862"/>
      <c r="C862"/>
    </row>
    <row r="863" spans="1:3" ht="15" x14ac:dyDescent="0.25">
      <c r="A863"/>
      <c r="B863"/>
      <c r="C863"/>
    </row>
    <row r="864" spans="1:3" ht="15" x14ac:dyDescent="0.25">
      <c r="A864"/>
      <c r="B864"/>
      <c r="C864"/>
    </row>
    <row r="865" spans="1:3" ht="15" x14ac:dyDescent="0.25">
      <c r="A865"/>
      <c r="B865"/>
      <c r="C865"/>
    </row>
    <row r="866" spans="1:3" ht="15" x14ac:dyDescent="0.25">
      <c r="A866"/>
      <c r="B866"/>
      <c r="C866"/>
    </row>
    <row r="867" spans="1:3" ht="15" x14ac:dyDescent="0.25">
      <c r="A867"/>
      <c r="B867"/>
      <c r="C867"/>
    </row>
    <row r="868" spans="1:3" ht="15" x14ac:dyDescent="0.25">
      <c r="A868"/>
      <c r="B868"/>
      <c r="C868"/>
    </row>
    <row r="869" spans="1:3" ht="15" x14ac:dyDescent="0.25">
      <c r="A869"/>
      <c r="B869"/>
      <c r="C869"/>
    </row>
    <row r="870" spans="1:3" ht="15" x14ac:dyDescent="0.25">
      <c r="A870"/>
      <c r="B870"/>
      <c r="C870"/>
    </row>
    <row r="871" spans="1:3" ht="15" x14ac:dyDescent="0.25">
      <c r="A871"/>
      <c r="B871"/>
      <c r="C871"/>
    </row>
    <row r="872" spans="1:3" ht="15" x14ac:dyDescent="0.25">
      <c r="A872"/>
      <c r="B872"/>
      <c r="C872"/>
    </row>
    <row r="873" spans="1:3" ht="15" x14ac:dyDescent="0.25">
      <c r="A873"/>
      <c r="B873"/>
      <c r="C873"/>
    </row>
    <row r="874" spans="1:3" ht="15" x14ac:dyDescent="0.25">
      <c r="A874"/>
      <c r="B874"/>
      <c r="C874"/>
    </row>
    <row r="875" spans="1:3" ht="15" x14ac:dyDescent="0.25">
      <c r="A875"/>
      <c r="B875"/>
      <c r="C875"/>
    </row>
    <row r="876" spans="1:3" ht="15" x14ac:dyDescent="0.25">
      <c r="A876"/>
      <c r="B876"/>
      <c r="C876"/>
    </row>
    <row r="877" spans="1:3" ht="15" x14ac:dyDescent="0.25">
      <c r="A877"/>
      <c r="B877"/>
      <c r="C877"/>
    </row>
    <row r="878" spans="1:3" ht="15" x14ac:dyDescent="0.25">
      <c r="A878"/>
      <c r="B878"/>
      <c r="C878"/>
    </row>
    <row r="879" spans="1:3" ht="15" x14ac:dyDescent="0.25">
      <c r="A879"/>
      <c r="B879"/>
      <c r="C879"/>
    </row>
    <row r="880" spans="1:3" ht="15" x14ac:dyDescent="0.25">
      <c r="A880"/>
      <c r="B880"/>
      <c r="C880"/>
    </row>
    <row r="881" spans="1:3" ht="15" x14ac:dyDescent="0.25">
      <c r="A881"/>
      <c r="B881"/>
      <c r="C881"/>
    </row>
    <row r="882" spans="1:3" ht="15" x14ac:dyDescent="0.25">
      <c r="A882"/>
      <c r="B882"/>
      <c r="C882"/>
    </row>
    <row r="883" spans="1:3" ht="15" x14ac:dyDescent="0.25">
      <c r="A883"/>
      <c r="B883"/>
      <c r="C883"/>
    </row>
    <row r="884" spans="1:3" ht="15" x14ac:dyDescent="0.25">
      <c r="A884"/>
      <c r="B884"/>
      <c r="C884"/>
    </row>
    <row r="885" spans="1:3" ht="15" x14ac:dyDescent="0.25">
      <c r="A885"/>
      <c r="B885"/>
      <c r="C885"/>
    </row>
    <row r="886" spans="1:3" ht="15" x14ac:dyDescent="0.25">
      <c r="A886"/>
      <c r="B886"/>
      <c r="C886"/>
    </row>
    <row r="887" spans="1:3" ht="15" x14ac:dyDescent="0.25">
      <c r="A887"/>
      <c r="B887"/>
      <c r="C887"/>
    </row>
    <row r="888" spans="1:3" ht="15" x14ac:dyDescent="0.25">
      <c r="A888"/>
      <c r="B888"/>
      <c r="C888"/>
    </row>
    <row r="889" spans="1:3" ht="15" x14ac:dyDescent="0.25">
      <c r="A889"/>
      <c r="B889"/>
      <c r="C889"/>
    </row>
    <row r="890" spans="1:3" ht="15" x14ac:dyDescent="0.25">
      <c r="A890"/>
      <c r="B890"/>
      <c r="C890"/>
    </row>
    <row r="891" spans="1:3" ht="15" x14ac:dyDescent="0.25">
      <c r="A891"/>
      <c r="B891"/>
      <c r="C891"/>
    </row>
    <row r="892" spans="1:3" ht="15" x14ac:dyDescent="0.25">
      <c r="A892"/>
      <c r="B892"/>
      <c r="C892"/>
    </row>
    <row r="893" spans="1:3" ht="15" x14ac:dyDescent="0.25">
      <c r="A893"/>
      <c r="B893"/>
      <c r="C893"/>
    </row>
    <row r="894" spans="1:3" ht="15" x14ac:dyDescent="0.25">
      <c r="A894"/>
      <c r="B894"/>
      <c r="C894"/>
    </row>
    <row r="895" spans="1:3" ht="15" x14ac:dyDescent="0.25">
      <c r="A895"/>
      <c r="B895"/>
      <c r="C895"/>
    </row>
    <row r="896" spans="1:3" ht="15" x14ac:dyDescent="0.25">
      <c r="A896"/>
      <c r="B896"/>
      <c r="C896"/>
    </row>
    <row r="897" spans="1:3" ht="15" x14ac:dyDescent="0.25">
      <c r="A897"/>
      <c r="B897"/>
      <c r="C897"/>
    </row>
    <row r="898" spans="1:3" ht="15" x14ac:dyDescent="0.25">
      <c r="A898"/>
      <c r="B898"/>
      <c r="C898"/>
    </row>
    <row r="899" spans="1:3" ht="15" x14ac:dyDescent="0.25">
      <c r="A899"/>
      <c r="B899"/>
      <c r="C899"/>
    </row>
    <row r="900" spans="1:3" ht="15" x14ac:dyDescent="0.25">
      <c r="A900"/>
      <c r="B900"/>
      <c r="C900"/>
    </row>
    <row r="901" spans="1:3" ht="15" x14ac:dyDescent="0.25">
      <c r="A901"/>
      <c r="B901"/>
      <c r="C901"/>
    </row>
    <row r="902" spans="1:3" ht="15" x14ac:dyDescent="0.25">
      <c r="A902"/>
      <c r="B902"/>
      <c r="C902"/>
    </row>
    <row r="903" spans="1:3" ht="15" x14ac:dyDescent="0.25">
      <c r="A903"/>
      <c r="B903"/>
      <c r="C903"/>
    </row>
    <row r="904" spans="1:3" ht="15" x14ac:dyDescent="0.25">
      <c r="A904"/>
      <c r="B904"/>
      <c r="C904"/>
    </row>
    <row r="905" spans="1:3" ht="15" x14ac:dyDescent="0.25">
      <c r="A905"/>
      <c r="B905"/>
      <c r="C905"/>
    </row>
    <row r="906" spans="1:3" ht="15" x14ac:dyDescent="0.25">
      <c r="A906"/>
      <c r="B906"/>
      <c r="C906"/>
    </row>
    <row r="907" spans="1:3" ht="15" x14ac:dyDescent="0.25">
      <c r="A907"/>
      <c r="B907"/>
      <c r="C907"/>
    </row>
    <row r="908" spans="1:3" ht="15" x14ac:dyDescent="0.25">
      <c r="A908"/>
      <c r="B908"/>
      <c r="C908"/>
    </row>
    <row r="909" spans="1:3" ht="15" x14ac:dyDescent="0.25">
      <c r="A909"/>
      <c r="B909"/>
      <c r="C909"/>
    </row>
    <row r="910" spans="1:3" ht="15" x14ac:dyDescent="0.25">
      <c r="A910"/>
      <c r="B910"/>
      <c r="C910"/>
    </row>
    <row r="911" spans="1:3" ht="15" x14ac:dyDescent="0.25">
      <c r="A911"/>
      <c r="B911"/>
      <c r="C911"/>
    </row>
    <row r="912" spans="1:3" ht="15" x14ac:dyDescent="0.25">
      <c r="A912"/>
      <c r="B912"/>
      <c r="C912"/>
    </row>
    <row r="913" spans="1:3" ht="15" x14ac:dyDescent="0.25">
      <c r="A913"/>
      <c r="B913"/>
      <c r="C913"/>
    </row>
    <row r="914" spans="1:3" ht="15" x14ac:dyDescent="0.25">
      <c r="A914"/>
      <c r="B914"/>
      <c r="C914"/>
    </row>
    <row r="915" spans="1:3" ht="15" x14ac:dyDescent="0.25">
      <c r="A915"/>
      <c r="B915"/>
      <c r="C915"/>
    </row>
    <row r="916" spans="1:3" ht="15" x14ac:dyDescent="0.25">
      <c r="A916"/>
      <c r="B916"/>
      <c r="C916"/>
    </row>
    <row r="917" spans="1:3" ht="15" x14ac:dyDescent="0.25">
      <c r="A917"/>
      <c r="B917"/>
      <c r="C917"/>
    </row>
    <row r="918" spans="1:3" ht="15" x14ac:dyDescent="0.25">
      <c r="A918"/>
      <c r="B918"/>
      <c r="C918"/>
    </row>
    <row r="919" spans="1:3" ht="15" x14ac:dyDescent="0.25">
      <c r="A919"/>
      <c r="B919"/>
      <c r="C919"/>
    </row>
    <row r="920" spans="1:3" ht="15" x14ac:dyDescent="0.25">
      <c r="A920"/>
      <c r="B920"/>
      <c r="C920"/>
    </row>
    <row r="921" spans="1:3" ht="15" x14ac:dyDescent="0.25">
      <c r="A921"/>
      <c r="B921"/>
      <c r="C921"/>
    </row>
    <row r="922" spans="1:3" ht="15" x14ac:dyDescent="0.25">
      <c r="A922"/>
      <c r="B922"/>
      <c r="C922"/>
    </row>
    <row r="923" spans="1:3" ht="15" x14ac:dyDescent="0.25">
      <c r="A923"/>
      <c r="B923"/>
      <c r="C923"/>
    </row>
    <row r="924" spans="1:3" ht="15" x14ac:dyDescent="0.25">
      <c r="A924"/>
      <c r="B924"/>
      <c r="C924"/>
    </row>
    <row r="925" spans="1:3" ht="15" x14ac:dyDescent="0.25">
      <c r="A925"/>
      <c r="B925"/>
      <c r="C925"/>
    </row>
    <row r="926" spans="1:3" ht="15" x14ac:dyDescent="0.25">
      <c r="A926"/>
      <c r="B926"/>
      <c r="C926"/>
    </row>
    <row r="927" spans="1:3" ht="15" x14ac:dyDescent="0.25">
      <c r="A927"/>
      <c r="B927"/>
      <c r="C927"/>
    </row>
    <row r="928" spans="1:3" ht="15" x14ac:dyDescent="0.25">
      <c r="A928"/>
      <c r="B928"/>
      <c r="C928"/>
    </row>
    <row r="929" spans="1:3" ht="15" x14ac:dyDescent="0.25">
      <c r="A929"/>
      <c r="B929"/>
      <c r="C929"/>
    </row>
    <row r="930" spans="1:3" ht="15" x14ac:dyDescent="0.25">
      <c r="A930"/>
      <c r="B930"/>
      <c r="C930"/>
    </row>
    <row r="931" spans="1:3" ht="15" x14ac:dyDescent="0.25">
      <c r="A931"/>
      <c r="B931"/>
      <c r="C931"/>
    </row>
    <row r="932" spans="1:3" ht="15" x14ac:dyDescent="0.25">
      <c r="A932"/>
      <c r="B932"/>
      <c r="C932"/>
    </row>
    <row r="933" spans="1:3" ht="15" x14ac:dyDescent="0.25">
      <c r="A933"/>
      <c r="B933"/>
      <c r="C933"/>
    </row>
    <row r="934" spans="1:3" ht="15" x14ac:dyDescent="0.25">
      <c r="A934"/>
      <c r="B934"/>
      <c r="C934"/>
    </row>
    <row r="935" spans="1:3" ht="15" x14ac:dyDescent="0.25">
      <c r="A935"/>
      <c r="B935"/>
      <c r="C935"/>
    </row>
    <row r="936" spans="1:3" ht="15" x14ac:dyDescent="0.25">
      <c r="A936"/>
      <c r="B936"/>
      <c r="C936"/>
    </row>
    <row r="937" spans="1:3" ht="15" x14ac:dyDescent="0.25">
      <c r="A937"/>
      <c r="B937"/>
      <c r="C937"/>
    </row>
    <row r="938" spans="1:3" ht="15" x14ac:dyDescent="0.25">
      <c r="A938"/>
      <c r="B938"/>
      <c r="C938"/>
    </row>
    <row r="939" spans="1:3" ht="15" x14ac:dyDescent="0.25">
      <c r="A939"/>
      <c r="B939"/>
      <c r="C939"/>
    </row>
    <row r="940" spans="1:3" ht="15" x14ac:dyDescent="0.25">
      <c r="A940"/>
      <c r="B940"/>
      <c r="C940"/>
    </row>
    <row r="941" spans="1:3" ht="15" x14ac:dyDescent="0.25">
      <c r="A941"/>
      <c r="B941"/>
      <c r="C941"/>
    </row>
    <row r="942" spans="1:3" ht="15" x14ac:dyDescent="0.25">
      <c r="A942"/>
      <c r="B942"/>
      <c r="C942"/>
    </row>
    <row r="943" spans="1:3" ht="15" x14ac:dyDescent="0.25">
      <c r="A943"/>
      <c r="B943"/>
      <c r="C943"/>
    </row>
    <row r="944" spans="1:3" ht="15" x14ac:dyDescent="0.25">
      <c r="A944"/>
      <c r="B944"/>
      <c r="C944"/>
    </row>
    <row r="945" spans="1:3" ht="15" x14ac:dyDescent="0.25">
      <c r="A945"/>
      <c r="B945"/>
      <c r="C945"/>
    </row>
    <row r="946" spans="1:3" ht="15" x14ac:dyDescent="0.25">
      <c r="A946"/>
      <c r="B946"/>
      <c r="C946"/>
    </row>
    <row r="947" spans="1:3" ht="15" x14ac:dyDescent="0.25">
      <c r="A947"/>
      <c r="B947"/>
      <c r="C947"/>
    </row>
    <row r="948" spans="1:3" ht="15" x14ac:dyDescent="0.25">
      <c r="A948"/>
      <c r="B948"/>
      <c r="C948"/>
    </row>
    <row r="949" spans="1:3" ht="15" x14ac:dyDescent="0.25">
      <c r="A949"/>
      <c r="B949"/>
      <c r="C949"/>
    </row>
    <row r="950" spans="1:3" ht="15" x14ac:dyDescent="0.25">
      <c r="A950"/>
      <c r="B950"/>
      <c r="C950"/>
    </row>
    <row r="951" spans="1:3" ht="15" x14ac:dyDescent="0.25">
      <c r="A951"/>
      <c r="B951"/>
      <c r="C951"/>
    </row>
    <row r="952" spans="1:3" ht="15" x14ac:dyDescent="0.25">
      <c r="A952"/>
      <c r="B952"/>
      <c r="C952"/>
    </row>
    <row r="953" spans="1:3" ht="15" x14ac:dyDescent="0.25">
      <c r="A953"/>
      <c r="B953"/>
      <c r="C953"/>
    </row>
    <row r="954" spans="1:3" ht="15" x14ac:dyDescent="0.25">
      <c r="A954"/>
      <c r="B954"/>
      <c r="C954"/>
    </row>
    <row r="955" spans="1:3" ht="15" x14ac:dyDescent="0.25">
      <c r="A955"/>
      <c r="B955"/>
      <c r="C955"/>
    </row>
    <row r="956" spans="1:3" ht="15" x14ac:dyDescent="0.25">
      <c r="A956"/>
      <c r="B956"/>
      <c r="C956"/>
    </row>
    <row r="957" spans="1:3" ht="15" x14ac:dyDescent="0.25">
      <c r="A957"/>
      <c r="B957"/>
      <c r="C957"/>
    </row>
    <row r="958" spans="1:3" ht="15" x14ac:dyDescent="0.25">
      <c r="A958"/>
      <c r="B958"/>
      <c r="C958"/>
    </row>
    <row r="959" spans="1:3" ht="15" x14ac:dyDescent="0.25">
      <c r="A959"/>
      <c r="B959"/>
      <c r="C959"/>
    </row>
    <row r="960" spans="1:3" ht="15" x14ac:dyDescent="0.25">
      <c r="A960"/>
      <c r="B960"/>
      <c r="C960"/>
    </row>
    <row r="961" spans="1:3" ht="15" x14ac:dyDescent="0.25">
      <c r="A961"/>
      <c r="B961"/>
      <c r="C961"/>
    </row>
    <row r="962" spans="1:3" ht="15" x14ac:dyDescent="0.25">
      <c r="A962"/>
      <c r="B962"/>
      <c r="C962"/>
    </row>
    <row r="963" spans="1:3" ht="15" x14ac:dyDescent="0.25">
      <c r="A963"/>
      <c r="B963"/>
      <c r="C963"/>
    </row>
    <row r="964" spans="1:3" ht="15" x14ac:dyDescent="0.25">
      <c r="A964"/>
      <c r="B964"/>
      <c r="C964"/>
    </row>
    <row r="965" spans="1:3" ht="15" x14ac:dyDescent="0.25">
      <c r="A965"/>
      <c r="B965"/>
      <c r="C965"/>
    </row>
    <row r="966" spans="1:3" ht="15" x14ac:dyDescent="0.25">
      <c r="A966"/>
      <c r="B966"/>
      <c r="C966"/>
    </row>
    <row r="967" spans="1:3" ht="15" x14ac:dyDescent="0.25">
      <c r="A967"/>
      <c r="B967"/>
      <c r="C967"/>
    </row>
    <row r="968" spans="1:3" ht="15" x14ac:dyDescent="0.25">
      <c r="A968"/>
      <c r="B968"/>
      <c r="C968"/>
    </row>
    <row r="969" spans="1:3" ht="15" x14ac:dyDescent="0.25">
      <c r="A969"/>
      <c r="B969"/>
      <c r="C969"/>
    </row>
    <row r="970" spans="1:3" ht="15" x14ac:dyDescent="0.25">
      <c r="A970"/>
      <c r="B970"/>
      <c r="C970"/>
    </row>
    <row r="971" spans="1:3" ht="15" x14ac:dyDescent="0.25">
      <c r="A971"/>
      <c r="B971"/>
      <c r="C971"/>
    </row>
    <row r="972" spans="1:3" ht="15" x14ac:dyDescent="0.25">
      <c r="A972"/>
      <c r="B972"/>
      <c r="C972"/>
    </row>
    <row r="973" spans="1:3" ht="15" x14ac:dyDescent="0.25">
      <c r="A973"/>
      <c r="B973"/>
      <c r="C973"/>
    </row>
    <row r="974" spans="1:3" ht="15" x14ac:dyDescent="0.25">
      <c r="A974"/>
      <c r="B974"/>
      <c r="C974"/>
    </row>
    <row r="975" spans="1:3" ht="15" x14ac:dyDescent="0.25">
      <c r="A975"/>
      <c r="B975"/>
      <c r="C975"/>
    </row>
    <row r="976" spans="1:3" ht="15" x14ac:dyDescent="0.25">
      <c r="A976"/>
      <c r="B976"/>
      <c r="C976"/>
    </row>
    <row r="977" spans="1:3" ht="15" x14ac:dyDescent="0.25">
      <c r="A977"/>
      <c r="B977"/>
      <c r="C977"/>
    </row>
    <row r="978" spans="1:3" ht="15" x14ac:dyDescent="0.25">
      <c r="A978"/>
      <c r="B978"/>
      <c r="C978"/>
    </row>
    <row r="979" spans="1:3" ht="15" x14ac:dyDescent="0.25">
      <c r="A979"/>
      <c r="B979"/>
      <c r="C979"/>
    </row>
    <row r="980" spans="1:3" ht="15" x14ac:dyDescent="0.25">
      <c r="A980"/>
      <c r="B980"/>
      <c r="C980"/>
    </row>
    <row r="981" spans="1:3" ht="15" x14ac:dyDescent="0.25">
      <c r="A981"/>
      <c r="B981"/>
      <c r="C981"/>
    </row>
    <row r="982" spans="1:3" ht="15" x14ac:dyDescent="0.25">
      <c r="A982"/>
      <c r="B982"/>
      <c r="C982"/>
    </row>
    <row r="983" spans="1:3" ht="15" x14ac:dyDescent="0.25">
      <c r="A983"/>
      <c r="B983"/>
      <c r="C983"/>
    </row>
    <row r="984" spans="1:3" ht="15" x14ac:dyDescent="0.25">
      <c r="A984"/>
      <c r="B984"/>
      <c r="C984"/>
    </row>
    <row r="985" spans="1:3" ht="15" x14ac:dyDescent="0.25">
      <c r="A985"/>
      <c r="B985"/>
      <c r="C985"/>
    </row>
    <row r="986" spans="1:3" ht="15" x14ac:dyDescent="0.25">
      <c r="A986"/>
      <c r="B986"/>
      <c r="C986"/>
    </row>
    <row r="987" spans="1:3" ht="15" x14ac:dyDescent="0.25">
      <c r="A987"/>
      <c r="B987"/>
      <c r="C987"/>
    </row>
    <row r="988" spans="1:3" ht="15" x14ac:dyDescent="0.25">
      <c r="A988"/>
      <c r="B988"/>
      <c r="C988"/>
    </row>
    <row r="989" spans="1:3" ht="15" x14ac:dyDescent="0.25">
      <c r="A989"/>
      <c r="B989"/>
      <c r="C989"/>
    </row>
    <row r="990" spans="1:3" ht="15" x14ac:dyDescent="0.25">
      <c r="A990"/>
      <c r="B990"/>
      <c r="C990"/>
    </row>
    <row r="991" spans="1:3" ht="15" x14ac:dyDescent="0.25">
      <c r="A991"/>
      <c r="B991"/>
      <c r="C991"/>
    </row>
    <row r="992" spans="1:3" ht="15" x14ac:dyDescent="0.25">
      <c r="A992"/>
      <c r="B992"/>
      <c r="C992"/>
    </row>
    <row r="993" spans="1:3" ht="15" x14ac:dyDescent="0.25">
      <c r="A993"/>
      <c r="B993"/>
      <c r="C993"/>
    </row>
    <row r="994" spans="1:3" ht="15" x14ac:dyDescent="0.25">
      <c r="A994"/>
      <c r="B994"/>
      <c r="C994"/>
    </row>
    <row r="995" spans="1:3" ht="15" x14ac:dyDescent="0.25">
      <c r="A995"/>
      <c r="B995"/>
      <c r="C995"/>
    </row>
    <row r="996" spans="1:3" ht="15" x14ac:dyDescent="0.25">
      <c r="A996"/>
      <c r="B996"/>
      <c r="C996"/>
    </row>
    <row r="997" spans="1:3" ht="15" x14ac:dyDescent="0.25">
      <c r="A997"/>
      <c r="B997"/>
      <c r="C997"/>
    </row>
    <row r="998" spans="1:3" ht="15" x14ac:dyDescent="0.25">
      <c r="A998"/>
      <c r="B998"/>
      <c r="C998"/>
    </row>
    <row r="999" spans="1:3" ht="15" x14ac:dyDescent="0.25">
      <c r="A999"/>
      <c r="B999"/>
      <c r="C999"/>
    </row>
    <row r="1000" spans="1:3" ht="15" x14ac:dyDescent="0.25">
      <c r="A1000"/>
      <c r="B1000"/>
      <c r="C1000"/>
    </row>
    <row r="1001" spans="1:3" ht="15" x14ac:dyDescent="0.25">
      <c r="A1001"/>
      <c r="B1001"/>
      <c r="C1001"/>
    </row>
    <row r="1002" spans="1:3" ht="15" x14ac:dyDescent="0.25">
      <c r="A1002"/>
      <c r="B1002"/>
      <c r="C1002"/>
    </row>
    <row r="1003" spans="1:3" ht="15" x14ac:dyDescent="0.25">
      <c r="A1003"/>
      <c r="B1003"/>
      <c r="C1003"/>
    </row>
    <row r="1004" spans="1:3" ht="15" x14ac:dyDescent="0.25">
      <c r="A1004"/>
      <c r="B1004"/>
      <c r="C1004"/>
    </row>
    <row r="1005" spans="1:3" ht="15" x14ac:dyDescent="0.25">
      <c r="A1005"/>
      <c r="B1005"/>
      <c r="C1005"/>
    </row>
    <row r="1006" spans="1:3" ht="15" x14ac:dyDescent="0.25">
      <c r="A1006"/>
      <c r="B1006"/>
      <c r="C1006"/>
    </row>
    <row r="1007" spans="1:3" ht="15" x14ac:dyDescent="0.25">
      <c r="A1007"/>
      <c r="B1007"/>
      <c r="C1007"/>
    </row>
    <row r="1008" spans="1:3" ht="15" x14ac:dyDescent="0.25">
      <c r="A1008"/>
      <c r="B1008"/>
      <c r="C1008"/>
    </row>
    <row r="1009" spans="1:3" ht="15" x14ac:dyDescent="0.25">
      <c r="A1009"/>
      <c r="B1009"/>
      <c r="C1009"/>
    </row>
    <row r="1010" spans="1:3" ht="15" x14ac:dyDescent="0.25">
      <c r="A1010"/>
      <c r="B1010"/>
      <c r="C1010"/>
    </row>
    <row r="1011" spans="1:3" ht="15" x14ac:dyDescent="0.25">
      <c r="A1011"/>
      <c r="B1011"/>
      <c r="C1011"/>
    </row>
    <row r="1012" spans="1:3" ht="15" x14ac:dyDescent="0.25">
      <c r="A1012"/>
      <c r="B1012"/>
      <c r="C1012"/>
    </row>
    <row r="1013" spans="1:3" ht="15" x14ac:dyDescent="0.25">
      <c r="A1013"/>
      <c r="B1013"/>
      <c r="C1013"/>
    </row>
    <row r="1014" spans="1:3" ht="15" x14ac:dyDescent="0.25">
      <c r="A1014"/>
      <c r="B1014"/>
      <c r="C1014"/>
    </row>
    <row r="1015" spans="1:3" ht="15" x14ac:dyDescent="0.25">
      <c r="A1015"/>
      <c r="B1015"/>
      <c r="C1015"/>
    </row>
    <row r="1016" spans="1:3" ht="15" x14ac:dyDescent="0.25">
      <c r="A1016"/>
      <c r="B1016"/>
      <c r="C1016"/>
    </row>
    <row r="1017" spans="1:3" ht="15" x14ac:dyDescent="0.25">
      <c r="A1017"/>
      <c r="B1017"/>
      <c r="C1017"/>
    </row>
    <row r="1018" spans="1:3" ht="15" x14ac:dyDescent="0.25">
      <c r="A1018"/>
      <c r="B1018"/>
      <c r="C1018"/>
    </row>
    <row r="1019" spans="1:3" ht="15" x14ac:dyDescent="0.25">
      <c r="A1019"/>
      <c r="B1019"/>
      <c r="C1019"/>
    </row>
    <row r="1020" spans="1:3" ht="15" x14ac:dyDescent="0.25">
      <c r="A1020"/>
      <c r="B1020"/>
      <c r="C1020"/>
    </row>
    <row r="1021" spans="1:3" ht="15" x14ac:dyDescent="0.25">
      <c r="A1021"/>
      <c r="B1021"/>
      <c r="C1021"/>
    </row>
    <row r="1022" spans="1:3" ht="15" x14ac:dyDescent="0.25">
      <c r="A1022"/>
      <c r="B1022"/>
      <c r="C1022"/>
    </row>
    <row r="1023" spans="1:3" ht="15" x14ac:dyDescent="0.25">
      <c r="A1023"/>
      <c r="B1023"/>
      <c r="C1023"/>
    </row>
    <row r="1024" spans="1:3" ht="15" x14ac:dyDescent="0.25">
      <c r="A1024"/>
      <c r="B1024"/>
      <c r="C1024"/>
    </row>
    <row r="1025" spans="1:3" ht="15" x14ac:dyDescent="0.25">
      <c r="A1025"/>
      <c r="B1025"/>
      <c r="C1025"/>
    </row>
    <row r="1026" spans="1:3" ht="15" x14ac:dyDescent="0.25">
      <c r="A1026"/>
      <c r="B1026"/>
      <c r="C1026"/>
    </row>
    <row r="1027" spans="1:3" ht="15" x14ac:dyDescent="0.25">
      <c r="A1027"/>
      <c r="B1027"/>
      <c r="C1027"/>
    </row>
    <row r="1028" spans="1:3" ht="15" x14ac:dyDescent="0.25">
      <c r="A1028"/>
      <c r="B1028"/>
      <c r="C1028"/>
    </row>
    <row r="1029" spans="1:3" ht="15" x14ac:dyDescent="0.25">
      <c r="A1029"/>
      <c r="B1029"/>
      <c r="C1029"/>
    </row>
    <row r="1030" spans="1:3" ht="15" x14ac:dyDescent="0.25">
      <c r="A1030"/>
      <c r="B1030"/>
      <c r="C1030"/>
    </row>
    <row r="1031" spans="1:3" ht="15" x14ac:dyDescent="0.25">
      <c r="A1031"/>
      <c r="B1031"/>
      <c r="C1031"/>
    </row>
    <row r="1032" spans="1:3" ht="15" x14ac:dyDescent="0.25">
      <c r="A1032"/>
      <c r="B1032"/>
      <c r="C1032"/>
    </row>
    <row r="1033" spans="1:3" ht="15" x14ac:dyDescent="0.25">
      <c r="A1033"/>
      <c r="B1033"/>
      <c r="C1033"/>
    </row>
    <row r="1034" spans="1:3" ht="15" x14ac:dyDescent="0.25">
      <c r="A1034"/>
      <c r="B1034"/>
      <c r="C1034"/>
    </row>
    <row r="1035" spans="1:3" ht="15" x14ac:dyDescent="0.25">
      <c r="A1035"/>
      <c r="B1035"/>
      <c r="C1035"/>
    </row>
    <row r="1036" spans="1:3" ht="15" x14ac:dyDescent="0.25">
      <c r="A1036"/>
      <c r="B1036"/>
      <c r="C1036"/>
    </row>
    <row r="1037" spans="1:3" ht="15" x14ac:dyDescent="0.25">
      <c r="A1037"/>
      <c r="B1037"/>
      <c r="C1037"/>
    </row>
    <row r="1038" spans="1:3" ht="15" x14ac:dyDescent="0.25">
      <c r="A1038"/>
      <c r="B1038"/>
      <c r="C1038"/>
    </row>
    <row r="1039" spans="1:3" ht="15" x14ac:dyDescent="0.25">
      <c r="A1039"/>
      <c r="B1039"/>
      <c r="C1039"/>
    </row>
    <row r="1040" spans="1:3" ht="15" x14ac:dyDescent="0.25">
      <c r="A1040"/>
      <c r="B1040"/>
      <c r="C1040"/>
    </row>
    <row r="1041" spans="1:3" ht="15" x14ac:dyDescent="0.25">
      <c r="A1041"/>
      <c r="B1041"/>
      <c r="C1041"/>
    </row>
    <row r="1042" spans="1:3" ht="15" x14ac:dyDescent="0.25">
      <c r="A1042"/>
      <c r="B1042"/>
      <c r="C1042"/>
    </row>
    <row r="1043" spans="1:3" ht="15" x14ac:dyDescent="0.25">
      <c r="A1043"/>
      <c r="B1043"/>
      <c r="C1043"/>
    </row>
    <row r="1044" spans="1:3" ht="15" x14ac:dyDescent="0.25">
      <c r="A1044"/>
      <c r="B1044"/>
      <c r="C1044"/>
    </row>
    <row r="1045" spans="1:3" ht="15" x14ac:dyDescent="0.25">
      <c r="A1045"/>
      <c r="B1045"/>
      <c r="C1045"/>
    </row>
    <row r="1046" spans="1:3" ht="15" x14ac:dyDescent="0.25">
      <c r="A1046"/>
      <c r="B1046"/>
      <c r="C1046"/>
    </row>
    <row r="1047" spans="1:3" ht="15" x14ac:dyDescent="0.25">
      <c r="A1047"/>
      <c r="B1047"/>
      <c r="C1047"/>
    </row>
    <row r="1048" spans="1:3" ht="15" x14ac:dyDescent="0.25">
      <c r="A1048"/>
      <c r="B1048"/>
      <c r="C1048"/>
    </row>
    <row r="1049" spans="1:3" ht="15" x14ac:dyDescent="0.25">
      <c r="A1049"/>
      <c r="B1049"/>
      <c r="C1049"/>
    </row>
    <row r="1050" spans="1:3" ht="15" x14ac:dyDescent="0.25">
      <c r="A1050"/>
      <c r="B1050"/>
      <c r="C1050"/>
    </row>
    <row r="1051" spans="1:3" ht="15" x14ac:dyDescent="0.25">
      <c r="A1051"/>
      <c r="B1051"/>
      <c r="C1051"/>
    </row>
    <row r="1052" spans="1:3" ht="15" x14ac:dyDescent="0.25">
      <c r="A1052"/>
      <c r="B1052"/>
      <c r="C1052"/>
    </row>
    <row r="1053" spans="1:3" ht="15" x14ac:dyDescent="0.25">
      <c r="A1053"/>
      <c r="B1053"/>
      <c r="C1053"/>
    </row>
    <row r="1054" spans="1:3" ht="15" x14ac:dyDescent="0.25">
      <c r="A1054"/>
      <c r="B1054"/>
      <c r="C1054"/>
    </row>
    <row r="1055" spans="1:3" ht="15" x14ac:dyDescent="0.25">
      <c r="A1055"/>
      <c r="B1055"/>
      <c r="C1055"/>
    </row>
    <row r="1056" spans="1:3" ht="15" x14ac:dyDescent="0.25">
      <c r="A1056"/>
      <c r="B1056"/>
      <c r="C1056"/>
    </row>
    <row r="1057" spans="1:3" ht="15" x14ac:dyDescent="0.25">
      <c r="A1057"/>
      <c r="B1057"/>
      <c r="C1057"/>
    </row>
    <row r="1058" spans="1:3" ht="15" x14ac:dyDescent="0.25">
      <c r="A1058"/>
      <c r="B1058"/>
      <c r="C1058"/>
    </row>
    <row r="1059" spans="1:3" ht="15" x14ac:dyDescent="0.25">
      <c r="A1059"/>
      <c r="B1059"/>
      <c r="C1059"/>
    </row>
    <row r="1060" spans="1:3" ht="15" x14ac:dyDescent="0.25">
      <c r="A1060"/>
      <c r="B1060"/>
      <c r="C1060"/>
    </row>
    <row r="1061" spans="1:3" ht="15" x14ac:dyDescent="0.25">
      <c r="A1061"/>
      <c r="B1061"/>
      <c r="C1061"/>
    </row>
    <row r="1062" spans="1:3" ht="15" x14ac:dyDescent="0.25">
      <c r="A1062"/>
      <c r="B1062"/>
      <c r="C1062"/>
    </row>
    <row r="1063" spans="1:3" ht="15" x14ac:dyDescent="0.25">
      <c r="A1063"/>
      <c r="B1063"/>
      <c r="C1063"/>
    </row>
    <row r="1064" spans="1:3" ht="15" x14ac:dyDescent="0.25">
      <c r="A1064"/>
      <c r="B1064"/>
      <c r="C1064"/>
    </row>
    <row r="1065" spans="1:3" ht="15" x14ac:dyDescent="0.25">
      <c r="A1065"/>
      <c r="B1065"/>
      <c r="C1065"/>
    </row>
    <row r="1066" spans="1:3" ht="15" x14ac:dyDescent="0.25">
      <c r="A1066"/>
      <c r="B1066"/>
      <c r="C1066"/>
    </row>
    <row r="1067" spans="1:3" ht="15" x14ac:dyDescent="0.25">
      <c r="A1067"/>
      <c r="B1067"/>
      <c r="C1067"/>
    </row>
    <row r="1068" spans="1:3" ht="15" x14ac:dyDescent="0.25">
      <c r="A1068"/>
      <c r="B1068"/>
      <c r="C1068"/>
    </row>
    <row r="1069" spans="1:3" ht="15" x14ac:dyDescent="0.25">
      <c r="A1069"/>
      <c r="B1069"/>
      <c r="C1069"/>
    </row>
    <row r="1070" spans="1:3" ht="15" x14ac:dyDescent="0.25">
      <c r="A1070"/>
      <c r="B1070"/>
      <c r="C1070"/>
    </row>
    <row r="1071" spans="1:3" ht="15" x14ac:dyDescent="0.25">
      <c r="A1071"/>
      <c r="B1071"/>
      <c r="C1071"/>
    </row>
    <row r="1072" spans="1:3" ht="15" x14ac:dyDescent="0.25">
      <c r="A1072"/>
      <c r="B1072"/>
      <c r="C1072"/>
    </row>
    <row r="1073" spans="1:3" ht="15" x14ac:dyDescent="0.25">
      <c r="A1073"/>
      <c r="B1073"/>
      <c r="C1073"/>
    </row>
    <row r="1074" spans="1:3" ht="15" x14ac:dyDescent="0.25">
      <c r="A1074"/>
      <c r="B1074"/>
      <c r="C1074"/>
    </row>
    <row r="1075" spans="1:3" ht="15" x14ac:dyDescent="0.25">
      <c r="A1075"/>
      <c r="B1075"/>
      <c r="C1075"/>
    </row>
    <row r="1076" spans="1:3" ht="15" x14ac:dyDescent="0.25">
      <c r="A1076"/>
      <c r="B1076"/>
      <c r="C1076"/>
    </row>
    <row r="1077" spans="1:3" ht="15" x14ac:dyDescent="0.25">
      <c r="A1077"/>
      <c r="B1077"/>
      <c r="C1077"/>
    </row>
    <row r="1078" spans="1:3" ht="15" x14ac:dyDescent="0.25">
      <c r="A1078"/>
      <c r="B1078"/>
      <c r="C1078"/>
    </row>
    <row r="1079" spans="1:3" ht="15" x14ac:dyDescent="0.25">
      <c r="A1079"/>
      <c r="B1079"/>
      <c r="C1079"/>
    </row>
    <row r="1080" spans="1:3" ht="15" x14ac:dyDescent="0.25">
      <c r="A1080"/>
      <c r="B1080"/>
      <c r="C1080"/>
    </row>
    <row r="1081" spans="1:3" ht="15" x14ac:dyDescent="0.25">
      <c r="A1081"/>
      <c r="B1081"/>
      <c r="C1081"/>
    </row>
    <row r="1082" spans="1:3" ht="15" x14ac:dyDescent="0.25">
      <c r="A1082"/>
      <c r="B1082"/>
      <c r="C1082"/>
    </row>
    <row r="1083" spans="1:3" ht="15" x14ac:dyDescent="0.25">
      <c r="A1083"/>
      <c r="B1083"/>
      <c r="C1083"/>
    </row>
    <row r="1084" spans="1:3" ht="15" x14ac:dyDescent="0.25">
      <c r="A1084"/>
      <c r="B1084"/>
      <c r="C1084"/>
    </row>
    <row r="1085" spans="1:3" ht="15" x14ac:dyDescent="0.25">
      <c r="A1085"/>
      <c r="B1085"/>
      <c r="C1085"/>
    </row>
    <row r="1086" spans="1:3" ht="15" x14ac:dyDescent="0.25">
      <c r="A1086"/>
      <c r="B1086"/>
      <c r="C1086"/>
    </row>
    <row r="1087" spans="1:3" ht="15" x14ac:dyDescent="0.25">
      <c r="A1087"/>
      <c r="B1087"/>
      <c r="C1087"/>
    </row>
    <row r="1088" spans="1:3" ht="15" x14ac:dyDescent="0.25">
      <c r="A1088"/>
      <c r="B1088"/>
      <c r="C1088"/>
    </row>
    <row r="1089" spans="1:3" ht="15" x14ac:dyDescent="0.25">
      <c r="A1089"/>
      <c r="B1089"/>
      <c r="C1089"/>
    </row>
    <row r="1090" spans="1:3" ht="15" x14ac:dyDescent="0.25">
      <c r="A1090"/>
      <c r="B1090"/>
      <c r="C1090"/>
    </row>
    <row r="1091" spans="1:3" ht="15" x14ac:dyDescent="0.25">
      <c r="A1091"/>
      <c r="B1091"/>
      <c r="C1091"/>
    </row>
    <row r="1092" spans="1:3" ht="15" x14ac:dyDescent="0.25">
      <c r="A1092"/>
      <c r="B1092"/>
      <c r="C1092"/>
    </row>
    <row r="1093" spans="1:3" ht="15" x14ac:dyDescent="0.25">
      <c r="A1093"/>
      <c r="B1093"/>
      <c r="C1093"/>
    </row>
    <row r="1094" spans="1:3" ht="15" x14ac:dyDescent="0.25">
      <c r="A1094"/>
      <c r="B1094"/>
      <c r="C1094"/>
    </row>
    <row r="1095" spans="1:3" ht="15" x14ac:dyDescent="0.25">
      <c r="A1095"/>
      <c r="B1095"/>
      <c r="C1095"/>
    </row>
    <row r="1096" spans="1:3" ht="15" x14ac:dyDescent="0.25">
      <c r="A1096"/>
      <c r="B1096"/>
      <c r="C1096"/>
    </row>
    <row r="1097" spans="1:3" ht="15" x14ac:dyDescent="0.25">
      <c r="A1097"/>
      <c r="B1097"/>
      <c r="C1097"/>
    </row>
    <row r="1098" spans="1:3" ht="15" x14ac:dyDescent="0.25">
      <c r="A1098"/>
      <c r="B1098"/>
      <c r="C1098"/>
    </row>
    <row r="1099" spans="1:3" ht="15" x14ac:dyDescent="0.25">
      <c r="A1099"/>
      <c r="B1099"/>
      <c r="C1099"/>
    </row>
    <row r="1100" spans="1:3" ht="15" x14ac:dyDescent="0.25">
      <c r="A1100"/>
      <c r="B1100"/>
      <c r="C1100"/>
    </row>
    <row r="1101" spans="1:3" ht="15" x14ac:dyDescent="0.25">
      <c r="A1101"/>
      <c r="B1101"/>
      <c r="C1101"/>
    </row>
    <row r="1102" spans="1:3" ht="15" x14ac:dyDescent="0.25">
      <c r="A1102"/>
      <c r="B1102"/>
      <c r="C1102"/>
    </row>
    <row r="1103" spans="1:3" ht="15" x14ac:dyDescent="0.25">
      <c r="A1103"/>
      <c r="B1103"/>
      <c r="C1103"/>
    </row>
    <row r="1104" spans="1:3" ht="15" x14ac:dyDescent="0.25">
      <c r="A1104"/>
      <c r="B1104"/>
      <c r="C1104"/>
    </row>
    <row r="1105" spans="1:3" ht="15" x14ac:dyDescent="0.25">
      <c r="A1105"/>
      <c r="B1105"/>
      <c r="C1105"/>
    </row>
    <row r="1106" spans="1:3" ht="15" x14ac:dyDescent="0.25">
      <c r="A1106"/>
      <c r="B1106"/>
      <c r="C1106"/>
    </row>
    <row r="1107" spans="1:3" ht="15" x14ac:dyDescent="0.25">
      <c r="A1107"/>
      <c r="B1107"/>
      <c r="C1107"/>
    </row>
    <row r="1108" spans="1:3" ht="15" x14ac:dyDescent="0.25">
      <c r="A1108"/>
      <c r="B1108"/>
      <c r="C1108"/>
    </row>
    <row r="1109" spans="1:3" ht="15" x14ac:dyDescent="0.25">
      <c r="A1109"/>
      <c r="B1109"/>
      <c r="C1109"/>
    </row>
    <row r="1110" spans="1:3" ht="15" x14ac:dyDescent="0.25">
      <c r="A1110"/>
      <c r="B1110"/>
      <c r="C1110"/>
    </row>
    <row r="1111" spans="1:3" ht="15" x14ac:dyDescent="0.25">
      <c r="A1111"/>
      <c r="B1111"/>
      <c r="C1111"/>
    </row>
    <row r="1112" spans="1:3" ht="15" x14ac:dyDescent="0.25">
      <c r="A1112"/>
      <c r="B1112"/>
      <c r="C1112"/>
    </row>
    <row r="1113" spans="1:3" ht="15" x14ac:dyDescent="0.25">
      <c r="A1113"/>
      <c r="B1113"/>
      <c r="C1113"/>
    </row>
    <row r="1114" spans="1:3" ht="15" x14ac:dyDescent="0.25">
      <c r="A1114"/>
      <c r="B1114"/>
      <c r="C1114"/>
    </row>
    <row r="1115" spans="1:3" ht="15" x14ac:dyDescent="0.25">
      <c r="A1115"/>
      <c r="B1115"/>
      <c r="C1115"/>
    </row>
    <row r="1116" spans="1:3" ht="15" x14ac:dyDescent="0.25">
      <c r="A1116"/>
      <c r="B1116"/>
      <c r="C1116"/>
    </row>
    <row r="1117" spans="1:3" ht="15" x14ac:dyDescent="0.25">
      <c r="A1117"/>
      <c r="B1117"/>
      <c r="C1117"/>
    </row>
    <row r="1118" spans="1:3" ht="15" x14ac:dyDescent="0.25">
      <c r="A1118"/>
      <c r="B1118"/>
      <c r="C1118"/>
    </row>
    <row r="1119" spans="1:3" ht="15" x14ac:dyDescent="0.25">
      <c r="A1119"/>
      <c r="B1119"/>
      <c r="C1119"/>
    </row>
    <row r="1120" spans="1:3" ht="15" x14ac:dyDescent="0.25">
      <c r="A1120"/>
      <c r="B1120"/>
      <c r="C1120"/>
    </row>
    <row r="1121" spans="1:3" ht="15" x14ac:dyDescent="0.25">
      <c r="A1121"/>
      <c r="B1121"/>
      <c r="C1121"/>
    </row>
    <row r="1122" spans="1:3" ht="15" x14ac:dyDescent="0.25">
      <c r="A1122"/>
      <c r="B1122"/>
      <c r="C1122"/>
    </row>
    <row r="1123" spans="1:3" ht="15" x14ac:dyDescent="0.25">
      <c r="A1123"/>
      <c r="B1123"/>
      <c r="C1123"/>
    </row>
    <row r="1124" spans="1:3" ht="15" x14ac:dyDescent="0.25">
      <c r="A1124"/>
      <c r="B1124"/>
      <c r="C1124"/>
    </row>
    <row r="1125" spans="1:3" ht="15" x14ac:dyDescent="0.25">
      <c r="A1125"/>
      <c r="B1125"/>
      <c r="C1125"/>
    </row>
    <row r="1126" spans="1:3" ht="15" x14ac:dyDescent="0.25">
      <c r="A1126"/>
      <c r="B1126"/>
      <c r="C1126"/>
    </row>
    <row r="1127" spans="1:3" ht="15" x14ac:dyDescent="0.25">
      <c r="A1127"/>
      <c r="B1127"/>
      <c r="C1127"/>
    </row>
    <row r="1128" spans="1:3" ht="15" x14ac:dyDescent="0.25">
      <c r="A1128"/>
      <c r="B1128"/>
      <c r="C1128"/>
    </row>
    <row r="1129" spans="1:3" ht="15" x14ac:dyDescent="0.25">
      <c r="A1129"/>
      <c r="B1129"/>
      <c r="C1129"/>
    </row>
    <row r="1130" spans="1:3" ht="15" x14ac:dyDescent="0.25">
      <c r="A1130"/>
      <c r="B1130"/>
      <c r="C1130"/>
    </row>
    <row r="1131" spans="1:3" ht="15" x14ac:dyDescent="0.25">
      <c r="A1131"/>
      <c r="B1131"/>
      <c r="C1131"/>
    </row>
    <row r="1132" spans="1:3" ht="15" x14ac:dyDescent="0.25">
      <c r="A1132"/>
      <c r="B1132"/>
      <c r="C1132"/>
    </row>
    <row r="1133" spans="1:3" ht="15" x14ac:dyDescent="0.25">
      <c r="A1133"/>
      <c r="B1133"/>
      <c r="C1133"/>
    </row>
    <row r="1134" spans="1:3" ht="15" x14ac:dyDescent="0.25">
      <c r="A1134"/>
      <c r="B1134"/>
      <c r="C1134"/>
    </row>
    <row r="1135" spans="1:3" ht="15" x14ac:dyDescent="0.25">
      <c r="A1135"/>
      <c r="B1135"/>
      <c r="C1135"/>
    </row>
    <row r="1136" spans="1:3" ht="15" x14ac:dyDescent="0.25">
      <c r="A1136"/>
      <c r="B1136"/>
      <c r="C1136"/>
    </row>
    <row r="1137" spans="1:3" ht="15" x14ac:dyDescent="0.25">
      <c r="A1137"/>
      <c r="B1137"/>
      <c r="C1137"/>
    </row>
    <row r="1138" spans="1:3" ht="15" x14ac:dyDescent="0.25">
      <c r="A1138"/>
      <c r="B1138"/>
      <c r="C1138"/>
    </row>
    <row r="1139" spans="1:3" ht="15" x14ac:dyDescent="0.25">
      <c r="A1139"/>
      <c r="B1139"/>
      <c r="C1139"/>
    </row>
    <row r="1140" spans="1:3" ht="15" x14ac:dyDescent="0.25">
      <c r="A1140"/>
      <c r="B1140"/>
      <c r="C1140"/>
    </row>
    <row r="1141" spans="1:3" ht="15" x14ac:dyDescent="0.25">
      <c r="A1141"/>
      <c r="B1141"/>
      <c r="C1141"/>
    </row>
    <row r="1142" spans="1:3" ht="15" x14ac:dyDescent="0.25">
      <c r="A1142"/>
      <c r="B1142"/>
      <c r="C1142"/>
    </row>
    <row r="1143" spans="1:3" ht="15" x14ac:dyDescent="0.25">
      <c r="A1143"/>
      <c r="B1143"/>
      <c r="C1143"/>
    </row>
    <row r="1144" spans="1:3" ht="15" x14ac:dyDescent="0.25">
      <c r="A1144"/>
      <c r="B1144"/>
      <c r="C1144"/>
    </row>
    <row r="1145" spans="1:3" ht="15" x14ac:dyDescent="0.25">
      <c r="A1145"/>
      <c r="B1145"/>
      <c r="C1145"/>
    </row>
    <row r="1146" spans="1:3" ht="15" x14ac:dyDescent="0.25">
      <c r="A1146"/>
      <c r="B1146"/>
      <c r="C1146"/>
    </row>
    <row r="1147" spans="1:3" ht="15" x14ac:dyDescent="0.25">
      <c r="A1147"/>
      <c r="B1147"/>
      <c r="C1147"/>
    </row>
    <row r="1148" spans="1:3" ht="15" x14ac:dyDescent="0.25">
      <c r="A1148"/>
      <c r="B1148"/>
      <c r="C1148"/>
    </row>
    <row r="1149" spans="1:3" ht="15" x14ac:dyDescent="0.25">
      <c r="A1149"/>
      <c r="B1149"/>
      <c r="C1149"/>
    </row>
    <row r="1150" spans="1:3" ht="15" x14ac:dyDescent="0.25">
      <c r="A1150"/>
      <c r="B1150"/>
      <c r="C1150"/>
    </row>
    <row r="1151" spans="1:3" ht="15" x14ac:dyDescent="0.25">
      <c r="A1151"/>
      <c r="B1151"/>
      <c r="C1151"/>
    </row>
    <row r="1152" spans="1:3" ht="15" x14ac:dyDescent="0.25">
      <c r="A1152"/>
      <c r="B1152"/>
      <c r="C1152"/>
    </row>
    <row r="1153" spans="1:3" ht="15" x14ac:dyDescent="0.25">
      <c r="A1153"/>
      <c r="B1153"/>
      <c r="C1153"/>
    </row>
    <row r="1154" spans="1:3" ht="15" x14ac:dyDescent="0.25">
      <c r="A1154"/>
      <c r="B1154"/>
      <c r="C1154"/>
    </row>
    <row r="1155" spans="1:3" ht="15" x14ac:dyDescent="0.25">
      <c r="A1155"/>
      <c r="B1155"/>
      <c r="C1155"/>
    </row>
    <row r="1156" spans="1:3" ht="15" x14ac:dyDescent="0.25">
      <c r="A1156"/>
      <c r="B1156"/>
      <c r="C1156"/>
    </row>
    <row r="1157" spans="1:3" ht="15" x14ac:dyDescent="0.25">
      <c r="A1157"/>
      <c r="B1157"/>
      <c r="C1157"/>
    </row>
    <row r="1158" spans="1:3" ht="15" x14ac:dyDescent="0.25">
      <c r="A1158"/>
      <c r="B1158"/>
      <c r="C1158"/>
    </row>
    <row r="1159" spans="1:3" ht="15" x14ac:dyDescent="0.25">
      <c r="A1159"/>
      <c r="B1159"/>
      <c r="C1159"/>
    </row>
    <row r="1160" spans="1:3" ht="15" x14ac:dyDescent="0.25">
      <c r="A1160"/>
      <c r="B1160"/>
      <c r="C1160"/>
    </row>
    <row r="1161" spans="1:3" ht="15" x14ac:dyDescent="0.25">
      <c r="A1161"/>
      <c r="B1161"/>
      <c r="C1161"/>
    </row>
    <row r="1162" spans="1:3" ht="15" x14ac:dyDescent="0.25">
      <c r="A1162"/>
      <c r="B1162"/>
      <c r="C1162"/>
    </row>
    <row r="1163" spans="1:3" ht="15" x14ac:dyDescent="0.25">
      <c r="A1163"/>
      <c r="B1163"/>
      <c r="C1163"/>
    </row>
    <row r="1164" spans="1:3" ht="15" x14ac:dyDescent="0.25">
      <c r="A1164"/>
      <c r="B1164"/>
      <c r="C1164"/>
    </row>
    <row r="1165" spans="1:3" ht="15" x14ac:dyDescent="0.25">
      <c r="A1165"/>
      <c r="B1165"/>
      <c r="C1165"/>
    </row>
    <row r="1166" spans="1:3" ht="15" x14ac:dyDescent="0.25">
      <c r="A1166"/>
      <c r="B1166"/>
      <c r="C1166"/>
    </row>
    <row r="1167" spans="1:3" ht="15" x14ac:dyDescent="0.25">
      <c r="A1167"/>
      <c r="B1167"/>
      <c r="C1167"/>
    </row>
    <row r="1168" spans="1:3" ht="15" x14ac:dyDescent="0.25">
      <c r="A1168"/>
      <c r="B1168"/>
      <c r="C1168"/>
    </row>
    <row r="1169" spans="1:3" ht="15" x14ac:dyDescent="0.25">
      <c r="A1169"/>
      <c r="B1169"/>
      <c r="C1169"/>
    </row>
    <row r="1170" spans="1:3" ht="15" x14ac:dyDescent="0.25">
      <c r="A1170"/>
      <c r="B1170"/>
      <c r="C1170"/>
    </row>
    <row r="1171" spans="1:3" ht="15" x14ac:dyDescent="0.25">
      <c r="A1171"/>
      <c r="B1171"/>
      <c r="C1171"/>
    </row>
    <row r="1172" spans="1:3" ht="15" x14ac:dyDescent="0.25">
      <c r="A1172"/>
      <c r="B1172"/>
      <c r="C1172"/>
    </row>
    <row r="1173" spans="1:3" ht="15" x14ac:dyDescent="0.25">
      <c r="A1173"/>
      <c r="B1173"/>
      <c r="C1173"/>
    </row>
    <row r="1174" spans="1:3" ht="15" x14ac:dyDescent="0.25">
      <c r="A1174"/>
      <c r="B1174"/>
      <c r="C1174"/>
    </row>
    <row r="1175" spans="1:3" ht="15" x14ac:dyDescent="0.25">
      <c r="A1175"/>
      <c r="B1175"/>
      <c r="C1175"/>
    </row>
    <row r="1176" spans="1:3" ht="15" x14ac:dyDescent="0.25">
      <c r="A1176"/>
      <c r="B1176"/>
      <c r="C1176"/>
    </row>
    <row r="1177" spans="1:3" ht="15" x14ac:dyDescent="0.25">
      <c r="A1177"/>
      <c r="B1177"/>
      <c r="C1177"/>
    </row>
    <row r="1178" spans="1:3" ht="15" x14ac:dyDescent="0.25">
      <c r="A1178"/>
      <c r="B1178"/>
      <c r="C1178"/>
    </row>
    <row r="1179" spans="1:3" ht="15" x14ac:dyDescent="0.25">
      <c r="A1179"/>
      <c r="B1179"/>
      <c r="C1179"/>
    </row>
    <row r="1180" spans="1:3" ht="15" x14ac:dyDescent="0.25">
      <c r="A1180"/>
      <c r="B1180"/>
      <c r="C1180"/>
    </row>
    <row r="1181" spans="1:3" ht="15" x14ac:dyDescent="0.25">
      <c r="A1181"/>
      <c r="B1181"/>
      <c r="C1181"/>
    </row>
    <row r="1182" spans="1:3" ht="15" x14ac:dyDescent="0.25">
      <c r="A1182"/>
      <c r="B1182"/>
      <c r="C1182"/>
    </row>
    <row r="1183" spans="1:3" ht="15" x14ac:dyDescent="0.25">
      <c r="A1183"/>
      <c r="B1183"/>
      <c r="C1183"/>
    </row>
    <row r="1184" spans="1:3" ht="15" x14ac:dyDescent="0.25">
      <c r="A1184"/>
      <c r="B1184"/>
      <c r="C1184"/>
    </row>
    <row r="1185" spans="1:3" ht="15" x14ac:dyDescent="0.25">
      <c r="A1185"/>
      <c r="B1185"/>
      <c r="C1185"/>
    </row>
    <row r="1186" spans="1:3" ht="15" x14ac:dyDescent="0.25">
      <c r="A1186"/>
      <c r="B1186"/>
      <c r="C1186"/>
    </row>
    <row r="1187" spans="1:3" ht="15" x14ac:dyDescent="0.25">
      <c r="A1187"/>
      <c r="B1187"/>
      <c r="C1187"/>
    </row>
    <row r="1188" spans="1:3" ht="15" x14ac:dyDescent="0.25">
      <c r="A1188"/>
      <c r="B1188"/>
      <c r="C1188"/>
    </row>
    <row r="1189" spans="1:3" ht="15" x14ac:dyDescent="0.25">
      <c r="A1189"/>
      <c r="B1189"/>
      <c r="C1189"/>
    </row>
    <row r="1190" spans="1:3" ht="15" x14ac:dyDescent="0.25">
      <c r="A1190"/>
      <c r="B1190"/>
      <c r="C1190"/>
    </row>
    <row r="1191" spans="1:3" ht="15" x14ac:dyDescent="0.25">
      <c r="A1191"/>
      <c r="B1191"/>
      <c r="C1191"/>
    </row>
    <row r="1192" spans="1:3" ht="15" x14ac:dyDescent="0.25">
      <c r="A1192"/>
      <c r="B1192"/>
      <c r="C1192"/>
    </row>
    <row r="1193" spans="1:3" ht="15" x14ac:dyDescent="0.25">
      <c r="A1193"/>
      <c r="B1193"/>
      <c r="C1193"/>
    </row>
    <row r="1194" spans="1:3" ht="15" x14ac:dyDescent="0.25">
      <c r="A1194"/>
      <c r="B1194"/>
      <c r="C1194"/>
    </row>
    <row r="1195" spans="1:3" ht="15" x14ac:dyDescent="0.25">
      <c r="A1195"/>
      <c r="B1195"/>
      <c r="C1195"/>
    </row>
    <row r="1196" spans="1:3" ht="15" x14ac:dyDescent="0.25">
      <c r="A1196"/>
      <c r="B1196"/>
      <c r="C1196"/>
    </row>
    <row r="1197" spans="1:3" ht="15" x14ac:dyDescent="0.25">
      <c r="A1197"/>
      <c r="B1197"/>
      <c r="C1197"/>
    </row>
    <row r="1198" spans="1:3" ht="15" x14ac:dyDescent="0.25">
      <c r="A1198"/>
      <c r="B1198"/>
      <c r="C1198"/>
    </row>
    <row r="1199" spans="1:3" ht="15" x14ac:dyDescent="0.25">
      <c r="A1199"/>
      <c r="B1199"/>
      <c r="C1199"/>
    </row>
    <row r="1200" spans="1:3" ht="15" x14ac:dyDescent="0.25">
      <c r="A1200"/>
      <c r="B1200"/>
      <c r="C1200"/>
    </row>
    <row r="1201" spans="1:3" ht="15" x14ac:dyDescent="0.25">
      <c r="A1201"/>
      <c r="B1201"/>
      <c r="C1201"/>
    </row>
    <row r="1202" spans="1:3" ht="15" x14ac:dyDescent="0.25">
      <c r="A1202"/>
      <c r="B1202"/>
      <c r="C1202"/>
    </row>
    <row r="1203" spans="1:3" ht="15" x14ac:dyDescent="0.25">
      <c r="A1203"/>
      <c r="B1203"/>
      <c r="C1203"/>
    </row>
    <row r="1204" spans="1:3" ht="15" x14ac:dyDescent="0.25">
      <c r="A1204"/>
      <c r="B1204"/>
      <c r="C1204"/>
    </row>
    <row r="1205" spans="1:3" ht="15" x14ac:dyDescent="0.25">
      <c r="A1205"/>
      <c r="B1205"/>
      <c r="C1205"/>
    </row>
    <row r="1206" spans="1:3" ht="15" x14ac:dyDescent="0.25">
      <c r="A1206"/>
      <c r="B1206"/>
      <c r="C1206"/>
    </row>
    <row r="1207" spans="1:3" ht="15" x14ac:dyDescent="0.25">
      <c r="A1207"/>
      <c r="B1207"/>
      <c r="C1207"/>
    </row>
    <row r="1208" spans="1:3" ht="15" x14ac:dyDescent="0.25">
      <c r="A1208"/>
      <c r="B1208"/>
      <c r="C1208"/>
    </row>
    <row r="1209" spans="1:3" ht="15" x14ac:dyDescent="0.25">
      <c r="A1209"/>
      <c r="B1209"/>
      <c r="C1209"/>
    </row>
    <row r="1210" spans="1:3" ht="15" x14ac:dyDescent="0.25">
      <c r="A1210"/>
      <c r="B1210"/>
      <c r="C1210"/>
    </row>
    <row r="1211" spans="1:3" ht="15" x14ac:dyDescent="0.25">
      <c r="A1211"/>
      <c r="B1211"/>
      <c r="C1211"/>
    </row>
    <row r="1212" spans="1:3" ht="15" x14ac:dyDescent="0.25">
      <c r="A1212"/>
      <c r="B1212"/>
      <c r="C1212"/>
    </row>
    <row r="1213" spans="1:3" ht="15" x14ac:dyDescent="0.25">
      <c r="A1213"/>
      <c r="B1213"/>
      <c r="C1213"/>
    </row>
    <row r="1214" spans="1:3" ht="15" x14ac:dyDescent="0.25">
      <c r="A1214"/>
      <c r="B1214"/>
      <c r="C1214"/>
    </row>
    <row r="1215" spans="1:3" ht="15" x14ac:dyDescent="0.25">
      <c r="A1215"/>
      <c r="B1215"/>
      <c r="C1215"/>
    </row>
    <row r="1216" spans="1:3" ht="15" x14ac:dyDescent="0.25">
      <c r="A1216"/>
      <c r="B1216"/>
      <c r="C1216"/>
    </row>
    <row r="1217" spans="1:3" ht="15" x14ac:dyDescent="0.25">
      <c r="A1217"/>
      <c r="B1217"/>
      <c r="C1217"/>
    </row>
    <row r="1218" spans="1:3" ht="15" x14ac:dyDescent="0.25">
      <c r="A1218"/>
      <c r="B1218"/>
      <c r="C1218"/>
    </row>
    <row r="1219" spans="1:3" ht="15" x14ac:dyDescent="0.25">
      <c r="A1219"/>
      <c r="B1219"/>
      <c r="C1219"/>
    </row>
    <row r="1220" spans="1:3" ht="15" x14ac:dyDescent="0.25">
      <c r="A1220"/>
      <c r="B1220"/>
      <c r="C1220"/>
    </row>
    <row r="1221" spans="1:3" ht="15" x14ac:dyDescent="0.25">
      <c r="A1221"/>
      <c r="B1221"/>
      <c r="C1221"/>
    </row>
    <row r="1222" spans="1:3" ht="15" x14ac:dyDescent="0.25">
      <c r="A1222"/>
      <c r="B1222"/>
      <c r="C1222"/>
    </row>
    <row r="1223" spans="1:3" ht="15" x14ac:dyDescent="0.25">
      <c r="A1223"/>
      <c r="B1223"/>
      <c r="C1223"/>
    </row>
    <row r="1224" spans="1:3" ht="15" x14ac:dyDescent="0.25">
      <c r="A1224"/>
      <c r="B1224"/>
      <c r="C1224"/>
    </row>
    <row r="1225" spans="1:3" ht="15" x14ac:dyDescent="0.25">
      <c r="A1225"/>
      <c r="B1225"/>
      <c r="C1225"/>
    </row>
    <row r="1226" spans="1:3" ht="15" x14ac:dyDescent="0.25">
      <c r="A1226"/>
      <c r="B1226"/>
      <c r="C1226"/>
    </row>
    <row r="1227" spans="1:3" ht="15" x14ac:dyDescent="0.25">
      <c r="A1227"/>
      <c r="B1227"/>
      <c r="C1227"/>
    </row>
    <row r="1228" spans="1:3" ht="15" x14ac:dyDescent="0.25">
      <c r="A1228"/>
      <c r="B1228"/>
      <c r="C1228"/>
    </row>
    <row r="1229" spans="1:3" ht="15" x14ac:dyDescent="0.25">
      <c r="A1229"/>
      <c r="B1229"/>
      <c r="C1229"/>
    </row>
    <row r="1230" spans="1:3" ht="15" x14ac:dyDescent="0.25">
      <c r="A1230"/>
      <c r="B1230"/>
      <c r="C1230"/>
    </row>
    <row r="1231" spans="1:3" ht="15" x14ac:dyDescent="0.25">
      <c r="A1231"/>
      <c r="B1231"/>
      <c r="C1231"/>
    </row>
    <row r="1232" spans="1:3" ht="15" x14ac:dyDescent="0.25">
      <c r="A1232"/>
      <c r="B1232"/>
      <c r="C1232"/>
    </row>
    <row r="1233" spans="1:3" ht="15" x14ac:dyDescent="0.25">
      <c r="A1233"/>
      <c r="B1233"/>
      <c r="C1233"/>
    </row>
    <row r="1234" spans="1:3" ht="15" x14ac:dyDescent="0.25">
      <c r="A1234"/>
      <c r="B1234"/>
      <c r="C1234"/>
    </row>
    <row r="1235" spans="1:3" ht="15" x14ac:dyDescent="0.25">
      <c r="A1235"/>
      <c r="B1235"/>
      <c r="C1235"/>
    </row>
    <row r="1236" spans="1:3" ht="15" x14ac:dyDescent="0.25">
      <c r="A1236"/>
      <c r="B1236"/>
      <c r="C1236"/>
    </row>
    <row r="1237" spans="1:3" ht="15" x14ac:dyDescent="0.25">
      <c r="A1237"/>
      <c r="B1237"/>
      <c r="C1237"/>
    </row>
    <row r="1238" spans="1:3" ht="15" x14ac:dyDescent="0.25">
      <c r="A1238"/>
      <c r="B1238"/>
      <c r="C1238"/>
    </row>
    <row r="1239" spans="1:3" ht="15" x14ac:dyDescent="0.25">
      <c r="A1239"/>
      <c r="B1239"/>
      <c r="C1239"/>
    </row>
    <row r="1240" spans="1:3" ht="15" x14ac:dyDescent="0.25">
      <c r="A1240"/>
      <c r="B1240"/>
      <c r="C1240"/>
    </row>
    <row r="1241" spans="1:3" ht="15" x14ac:dyDescent="0.25">
      <c r="A1241"/>
      <c r="B1241"/>
      <c r="C1241"/>
    </row>
    <row r="1242" spans="1:3" ht="15" x14ac:dyDescent="0.25">
      <c r="A1242"/>
      <c r="B1242"/>
      <c r="C1242"/>
    </row>
    <row r="1243" spans="1:3" ht="15" x14ac:dyDescent="0.25">
      <c r="A1243"/>
      <c r="B1243"/>
      <c r="C1243"/>
    </row>
    <row r="1244" spans="1:3" ht="15" x14ac:dyDescent="0.25">
      <c r="A1244"/>
      <c r="B1244"/>
      <c r="C1244"/>
    </row>
    <row r="1245" spans="1:3" ht="15" x14ac:dyDescent="0.25">
      <c r="A1245"/>
      <c r="B1245"/>
      <c r="C1245"/>
    </row>
    <row r="1246" spans="1:3" ht="15" x14ac:dyDescent="0.25">
      <c r="A1246"/>
      <c r="B1246"/>
      <c r="C1246"/>
    </row>
    <row r="1247" spans="1:3" ht="15" x14ac:dyDescent="0.25">
      <c r="A1247"/>
      <c r="B1247"/>
      <c r="C1247"/>
    </row>
    <row r="1248" spans="1:3" ht="15" x14ac:dyDescent="0.25">
      <c r="A1248"/>
      <c r="B1248"/>
      <c r="C1248"/>
    </row>
    <row r="1249" spans="1:3" ht="15" x14ac:dyDescent="0.25">
      <c r="A1249"/>
      <c r="B1249"/>
      <c r="C1249"/>
    </row>
    <row r="1250" spans="1:3" ht="15" x14ac:dyDescent="0.25">
      <c r="A1250"/>
      <c r="B1250"/>
      <c r="C1250"/>
    </row>
    <row r="1251" spans="1:3" ht="15" x14ac:dyDescent="0.25">
      <c r="A1251"/>
      <c r="B1251"/>
      <c r="C1251"/>
    </row>
    <row r="1252" spans="1:3" ht="15" x14ac:dyDescent="0.25">
      <c r="A1252"/>
      <c r="B1252"/>
      <c r="C1252"/>
    </row>
    <row r="1253" spans="1:3" ht="15" x14ac:dyDescent="0.25">
      <c r="A1253"/>
      <c r="B1253"/>
      <c r="C1253"/>
    </row>
    <row r="1254" spans="1:3" ht="15" x14ac:dyDescent="0.25">
      <c r="A1254"/>
      <c r="B1254"/>
      <c r="C1254"/>
    </row>
    <row r="1255" spans="1:3" ht="15" x14ac:dyDescent="0.25">
      <c r="A1255"/>
      <c r="B1255"/>
      <c r="C1255"/>
    </row>
    <row r="1256" spans="1:3" ht="15" x14ac:dyDescent="0.25">
      <c r="A1256"/>
      <c r="B1256"/>
      <c r="C1256"/>
    </row>
    <row r="1257" spans="1:3" ht="15" x14ac:dyDescent="0.25">
      <c r="A1257"/>
      <c r="B1257"/>
      <c r="C1257"/>
    </row>
    <row r="1258" spans="1:3" ht="15" x14ac:dyDescent="0.25">
      <c r="A1258"/>
      <c r="B1258"/>
      <c r="C1258"/>
    </row>
    <row r="1259" spans="1:3" ht="15" x14ac:dyDescent="0.25">
      <c r="A1259"/>
      <c r="B1259"/>
      <c r="C1259"/>
    </row>
    <row r="1260" spans="1:3" ht="15" x14ac:dyDescent="0.25">
      <c r="A1260"/>
      <c r="B1260"/>
      <c r="C1260"/>
    </row>
    <row r="1261" spans="1:3" ht="15" x14ac:dyDescent="0.25">
      <c r="A1261"/>
      <c r="B1261"/>
      <c r="C1261"/>
    </row>
    <row r="1262" spans="1:3" ht="15" x14ac:dyDescent="0.25">
      <c r="A1262"/>
      <c r="B1262"/>
      <c r="C1262"/>
    </row>
    <row r="1263" spans="1:3" ht="15" x14ac:dyDescent="0.25">
      <c r="A1263"/>
      <c r="B1263"/>
      <c r="C1263"/>
    </row>
    <row r="1264" spans="1:3" ht="15" x14ac:dyDescent="0.25">
      <c r="A1264"/>
      <c r="B1264"/>
      <c r="C1264"/>
    </row>
    <row r="1265" spans="1:3" ht="15" x14ac:dyDescent="0.25">
      <c r="A1265"/>
      <c r="B1265"/>
      <c r="C1265"/>
    </row>
    <row r="1266" spans="1:3" ht="15" x14ac:dyDescent="0.25">
      <c r="A1266"/>
      <c r="B1266"/>
      <c r="C1266"/>
    </row>
    <row r="1267" spans="1:3" ht="15" x14ac:dyDescent="0.25">
      <c r="A1267"/>
      <c r="B1267"/>
      <c r="C1267"/>
    </row>
    <row r="1268" spans="1:3" ht="15" x14ac:dyDescent="0.25">
      <c r="A1268"/>
      <c r="B1268"/>
      <c r="C1268"/>
    </row>
    <row r="1269" spans="1:3" ht="15" x14ac:dyDescent="0.25">
      <c r="A1269"/>
      <c r="B1269"/>
      <c r="C1269"/>
    </row>
    <row r="1270" spans="1:3" ht="15" x14ac:dyDescent="0.25">
      <c r="A1270"/>
      <c r="B1270"/>
      <c r="C1270"/>
    </row>
    <row r="1271" spans="1:3" ht="15" x14ac:dyDescent="0.25">
      <c r="A1271"/>
      <c r="B1271"/>
      <c r="C1271"/>
    </row>
    <row r="1272" spans="1:3" ht="15" x14ac:dyDescent="0.25">
      <c r="A1272"/>
      <c r="B1272"/>
      <c r="C1272"/>
    </row>
    <row r="1273" spans="1:3" ht="15" x14ac:dyDescent="0.25">
      <c r="A1273"/>
      <c r="B1273"/>
      <c r="C1273"/>
    </row>
    <row r="1274" spans="1:3" ht="15" x14ac:dyDescent="0.25">
      <c r="A1274"/>
      <c r="B1274"/>
      <c r="C1274"/>
    </row>
    <row r="1275" spans="1:3" ht="15" x14ac:dyDescent="0.25">
      <c r="A1275"/>
      <c r="B1275"/>
      <c r="C1275"/>
    </row>
    <row r="1276" spans="1:3" ht="15" x14ac:dyDescent="0.25">
      <c r="A1276"/>
      <c r="B1276"/>
      <c r="C1276"/>
    </row>
    <row r="1277" spans="1:3" ht="15" x14ac:dyDescent="0.25">
      <c r="A1277"/>
      <c r="B1277"/>
      <c r="C1277"/>
    </row>
    <row r="1278" spans="1:3" ht="15" x14ac:dyDescent="0.25">
      <c r="A1278"/>
      <c r="B1278"/>
      <c r="C1278"/>
    </row>
    <row r="1279" spans="1:3" ht="15" x14ac:dyDescent="0.25">
      <c r="A1279"/>
      <c r="B1279"/>
      <c r="C1279"/>
    </row>
    <row r="1280" spans="1:3" ht="15" x14ac:dyDescent="0.25">
      <c r="A1280"/>
      <c r="B1280"/>
      <c r="C1280"/>
    </row>
    <row r="1281" spans="1:3" ht="15" x14ac:dyDescent="0.25">
      <c r="A1281"/>
      <c r="B1281"/>
      <c r="C1281"/>
    </row>
    <row r="1282" spans="1:3" ht="15" x14ac:dyDescent="0.25">
      <c r="A1282"/>
      <c r="B1282"/>
      <c r="C1282"/>
    </row>
    <row r="1283" spans="1:3" ht="15" x14ac:dyDescent="0.25">
      <c r="A1283"/>
      <c r="B1283"/>
      <c r="C1283"/>
    </row>
    <row r="1284" spans="1:3" ht="15" x14ac:dyDescent="0.25">
      <c r="A1284"/>
      <c r="B1284"/>
      <c r="C1284"/>
    </row>
    <row r="1285" spans="1:3" ht="15" x14ac:dyDescent="0.25">
      <c r="A1285"/>
      <c r="B1285"/>
      <c r="C1285"/>
    </row>
    <row r="1286" spans="1:3" ht="15" x14ac:dyDescent="0.25">
      <c r="A1286"/>
      <c r="B1286"/>
      <c r="C1286"/>
    </row>
    <row r="1287" spans="1:3" ht="15" x14ac:dyDescent="0.25">
      <c r="A1287"/>
      <c r="B1287"/>
      <c r="C1287"/>
    </row>
    <row r="1288" spans="1:3" ht="15" x14ac:dyDescent="0.25">
      <c r="A1288"/>
      <c r="B1288"/>
      <c r="C1288"/>
    </row>
    <row r="1289" spans="1:3" ht="15" x14ac:dyDescent="0.25">
      <c r="A1289"/>
      <c r="B1289"/>
      <c r="C1289"/>
    </row>
    <row r="1290" spans="1:3" ht="15" x14ac:dyDescent="0.25">
      <c r="A1290"/>
      <c r="B1290"/>
      <c r="C1290"/>
    </row>
    <row r="1291" spans="1:3" ht="15" x14ac:dyDescent="0.25">
      <c r="A1291"/>
      <c r="B1291"/>
      <c r="C1291"/>
    </row>
    <row r="1292" spans="1:3" ht="15" x14ac:dyDescent="0.25">
      <c r="A1292"/>
      <c r="B1292"/>
      <c r="C1292"/>
    </row>
    <row r="1293" spans="1:3" ht="15" x14ac:dyDescent="0.25">
      <c r="A1293"/>
      <c r="B1293"/>
      <c r="C1293"/>
    </row>
    <row r="1294" spans="1:3" ht="15" x14ac:dyDescent="0.25">
      <c r="A1294"/>
      <c r="B1294"/>
      <c r="C1294"/>
    </row>
    <row r="1295" spans="1:3" ht="15" x14ac:dyDescent="0.25">
      <c r="A1295"/>
      <c r="B1295"/>
      <c r="C1295"/>
    </row>
    <row r="1296" spans="1:3" ht="15" x14ac:dyDescent="0.25">
      <c r="A1296"/>
      <c r="B1296"/>
      <c r="C1296"/>
    </row>
    <row r="1297" spans="1:3" ht="15" x14ac:dyDescent="0.25">
      <c r="A1297"/>
      <c r="B1297"/>
      <c r="C1297"/>
    </row>
    <row r="1298" spans="1:3" ht="15" x14ac:dyDescent="0.25">
      <c r="A1298"/>
      <c r="B1298"/>
      <c r="C1298"/>
    </row>
    <row r="1299" spans="1:3" ht="15" x14ac:dyDescent="0.25">
      <c r="A1299"/>
      <c r="B1299"/>
      <c r="C1299"/>
    </row>
    <row r="1300" spans="1:3" ht="15" x14ac:dyDescent="0.25">
      <c r="A1300"/>
      <c r="B1300"/>
      <c r="C1300"/>
    </row>
    <row r="1301" spans="1:3" ht="15" x14ac:dyDescent="0.25">
      <c r="A1301"/>
      <c r="B1301"/>
      <c r="C1301"/>
    </row>
    <row r="1302" spans="1:3" ht="15" x14ac:dyDescent="0.25">
      <c r="A1302"/>
      <c r="B1302"/>
      <c r="C1302"/>
    </row>
    <row r="1303" spans="1:3" ht="15" x14ac:dyDescent="0.25">
      <c r="A1303"/>
      <c r="B1303"/>
      <c r="C1303"/>
    </row>
    <row r="1304" spans="1:3" ht="15" x14ac:dyDescent="0.25">
      <c r="A1304"/>
      <c r="B1304"/>
      <c r="C1304"/>
    </row>
    <row r="1305" spans="1:3" ht="15" x14ac:dyDescent="0.25">
      <c r="A1305"/>
      <c r="B1305"/>
      <c r="C1305"/>
    </row>
    <row r="1306" spans="1:3" ht="15" x14ac:dyDescent="0.25">
      <c r="A1306"/>
      <c r="B1306"/>
      <c r="C1306"/>
    </row>
    <row r="1307" spans="1:3" ht="15" x14ac:dyDescent="0.25">
      <c r="A1307"/>
      <c r="B1307"/>
      <c r="C1307"/>
    </row>
    <row r="1308" spans="1:3" ht="15" x14ac:dyDescent="0.25">
      <c r="A1308"/>
      <c r="B1308"/>
      <c r="C1308"/>
    </row>
    <row r="1309" spans="1:3" ht="15" x14ac:dyDescent="0.25">
      <c r="A1309"/>
      <c r="B1309"/>
      <c r="C1309"/>
    </row>
    <row r="1310" spans="1:3" ht="15" x14ac:dyDescent="0.25">
      <c r="A1310"/>
      <c r="B1310"/>
      <c r="C1310"/>
    </row>
    <row r="1311" spans="1:3" ht="15" x14ac:dyDescent="0.25">
      <c r="A1311"/>
      <c r="B1311"/>
      <c r="C1311"/>
    </row>
    <row r="1312" spans="1:3" ht="15" x14ac:dyDescent="0.25">
      <c r="A1312"/>
      <c r="B1312"/>
      <c r="C1312"/>
    </row>
    <row r="1313" spans="1:3" ht="15" x14ac:dyDescent="0.25">
      <c r="A1313"/>
      <c r="B1313"/>
      <c r="C1313"/>
    </row>
    <row r="1314" spans="1:3" ht="15" x14ac:dyDescent="0.25">
      <c r="A1314"/>
      <c r="B1314"/>
      <c r="C1314"/>
    </row>
    <row r="1315" spans="1:3" ht="15" x14ac:dyDescent="0.25">
      <c r="A1315"/>
      <c r="B1315"/>
      <c r="C1315"/>
    </row>
    <row r="1316" spans="1:3" ht="15" x14ac:dyDescent="0.25">
      <c r="A1316"/>
      <c r="B1316"/>
      <c r="C1316"/>
    </row>
    <row r="1317" spans="1:3" ht="15" x14ac:dyDescent="0.25">
      <c r="A1317"/>
      <c r="B1317"/>
      <c r="C1317"/>
    </row>
    <row r="1318" spans="1:3" ht="15" x14ac:dyDescent="0.25">
      <c r="A1318"/>
      <c r="B1318"/>
      <c r="C1318"/>
    </row>
    <row r="1319" spans="1:3" ht="15" x14ac:dyDescent="0.25">
      <c r="A1319"/>
      <c r="B1319"/>
      <c r="C1319"/>
    </row>
    <row r="1320" spans="1:3" ht="15" x14ac:dyDescent="0.25">
      <c r="A1320"/>
      <c r="B1320"/>
      <c r="C1320"/>
    </row>
    <row r="1321" spans="1:3" ht="15" x14ac:dyDescent="0.25">
      <c r="A1321"/>
      <c r="B1321"/>
      <c r="C1321"/>
    </row>
    <row r="1322" spans="1:3" ht="15" x14ac:dyDescent="0.25">
      <c r="A1322"/>
      <c r="B1322"/>
      <c r="C1322"/>
    </row>
    <row r="1323" spans="1:3" ht="15" x14ac:dyDescent="0.25">
      <c r="A1323"/>
      <c r="B1323"/>
      <c r="C1323"/>
    </row>
    <row r="1324" spans="1:3" ht="15" x14ac:dyDescent="0.25">
      <c r="A1324"/>
      <c r="B1324"/>
      <c r="C1324"/>
    </row>
    <row r="1325" spans="1:3" ht="15" x14ac:dyDescent="0.25">
      <c r="A1325"/>
      <c r="B1325"/>
      <c r="C1325"/>
    </row>
    <row r="1326" spans="1:3" ht="15" x14ac:dyDescent="0.25">
      <c r="A1326"/>
      <c r="B1326"/>
      <c r="C1326"/>
    </row>
    <row r="1327" spans="1:3" ht="15" x14ac:dyDescent="0.25">
      <c r="A1327"/>
      <c r="B1327"/>
      <c r="C1327"/>
    </row>
    <row r="1328" spans="1:3" ht="15" x14ac:dyDescent="0.25">
      <c r="A1328"/>
      <c r="B1328"/>
      <c r="C1328"/>
    </row>
    <row r="1329" spans="1:3" ht="15" x14ac:dyDescent="0.25">
      <c r="A1329"/>
      <c r="B1329"/>
      <c r="C1329"/>
    </row>
    <row r="1330" spans="1:3" ht="15" x14ac:dyDescent="0.25">
      <c r="A1330"/>
      <c r="B1330"/>
      <c r="C1330"/>
    </row>
    <row r="1331" spans="1:3" ht="15" x14ac:dyDescent="0.25">
      <c r="A1331"/>
      <c r="B1331"/>
      <c r="C1331"/>
    </row>
    <row r="1332" spans="1:3" ht="15" x14ac:dyDescent="0.25">
      <c r="A1332"/>
      <c r="B1332"/>
      <c r="C1332"/>
    </row>
    <row r="1333" spans="1:3" ht="15" x14ac:dyDescent="0.25">
      <c r="A1333"/>
      <c r="B1333"/>
      <c r="C1333"/>
    </row>
    <row r="1334" spans="1:3" ht="15" x14ac:dyDescent="0.25">
      <c r="A1334"/>
      <c r="B1334"/>
      <c r="C1334"/>
    </row>
    <row r="1335" spans="1:3" ht="15" x14ac:dyDescent="0.25">
      <c r="A1335"/>
      <c r="B1335"/>
      <c r="C1335"/>
    </row>
    <row r="1336" spans="1:3" ht="15" x14ac:dyDescent="0.25">
      <c r="A1336"/>
      <c r="B1336"/>
      <c r="C1336"/>
    </row>
    <row r="1337" spans="1:3" ht="15" x14ac:dyDescent="0.25">
      <c r="A1337"/>
      <c r="B1337"/>
      <c r="C1337"/>
    </row>
    <row r="1338" spans="1:3" ht="15" x14ac:dyDescent="0.25">
      <c r="A1338"/>
      <c r="B1338"/>
      <c r="C1338"/>
    </row>
    <row r="1339" spans="1:3" ht="15" x14ac:dyDescent="0.25">
      <c r="A1339"/>
      <c r="B1339"/>
      <c r="C1339"/>
    </row>
    <row r="1340" spans="1:3" ht="15" x14ac:dyDescent="0.25">
      <c r="A1340"/>
      <c r="B1340"/>
      <c r="C1340"/>
    </row>
    <row r="1341" spans="1:3" ht="15" x14ac:dyDescent="0.25">
      <c r="A1341"/>
      <c r="B1341"/>
      <c r="C1341"/>
    </row>
    <row r="1342" spans="1:3" ht="15" x14ac:dyDescent="0.25">
      <c r="A1342"/>
      <c r="B1342"/>
      <c r="C1342"/>
    </row>
    <row r="1343" spans="1:3" ht="15" x14ac:dyDescent="0.25">
      <c r="A1343"/>
      <c r="B1343"/>
      <c r="C1343"/>
    </row>
    <row r="1344" spans="1:3" ht="15" x14ac:dyDescent="0.25">
      <c r="A1344"/>
      <c r="B1344"/>
      <c r="C1344"/>
    </row>
    <row r="1345" spans="1:3" ht="15" x14ac:dyDescent="0.25">
      <c r="A1345"/>
      <c r="B1345"/>
      <c r="C1345"/>
    </row>
    <row r="1346" spans="1:3" ht="15" x14ac:dyDescent="0.25">
      <c r="A1346"/>
      <c r="B1346"/>
      <c r="C1346"/>
    </row>
    <row r="1347" spans="1:3" ht="15" x14ac:dyDescent="0.25">
      <c r="A1347"/>
      <c r="B1347"/>
      <c r="C1347"/>
    </row>
    <row r="1348" spans="1:3" ht="15" x14ac:dyDescent="0.25">
      <c r="A1348"/>
      <c r="B1348"/>
      <c r="C1348"/>
    </row>
    <row r="1349" spans="1:3" ht="15" x14ac:dyDescent="0.25">
      <c r="A1349"/>
      <c r="B1349"/>
      <c r="C1349"/>
    </row>
    <row r="1350" spans="1:3" ht="15" x14ac:dyDescent="0.25">
      <c r="A1350"/>
      <c r="B1350"/>
      <c r="C1350"/>
    </row>
    <row r="1351" spans="1:3" ht="15" x14ac:dyDescent="0.25">
      <c r="A1351"/>
      <c r="B1351"/>
      <c r="C1351"/>
    </row>
    <row r="1352" spans="1:3" ht="15" x14ac:dyDescent="0.25">
      <c r="A1352"/>
      <c r="B1352"/>
      <c r="C1352"/>
    </row>
    <row r="1353" spans="1:3" ht="15" x14ac:dyDescent="0.25">
      <c r="A1353"/>
      <c r="B1353"/>
      <c r="C1353"/>
    </row>
    <row r="1354" spans="1:3" ht="15" x14ac:dyDescent="0.25">
      <c r="A1354"/>
      <c r="B1354"/>
      <c r="C1354"/>
    </row>
    <row r="1355" spans="1:3" ht="15" x14ac:dyDescent="0.25">
      <c r="A1355"/>
      <c r="B1355"/>
      <c r="C1355"/>
    </row>
    <row r="1356" spans="1:3" ht="15" x14ac:dyDescent="0.25">
      <c r="A1356"/>
      <c r="B1356"/>
      <c r="C1356"/>
    </row>
    <row r="1357" spans="1:3" ht="15" x14ac:dyDescent="0.25">
      <c r="A1357"/>
      <c r="B1357"/>
      <c r="C1357"/>
    </row>
    <row r="1358" spans="1:3" ht="15" x14ac:dyDescent="0.25">
      <c r="A1358"/>
      <c r="B1358"/>
      <c r="C1358"/>
    </row>
    <row r="1359" spans="1:3" ht="15" x14ac:dyDescent="0.25">
      <c r="A1359"/>
      <c r="B1359"/>
      <c r="C1359"/>
    </row>
    <row r="1360" spans="1:3" ht="15" x14ac:dyDescent="0.25">
      <c r="A1360"/>
      <c r="B1360"/>
      <c r="C1360"/>
    </row>
    <row r="1361" spans="1:3" ht="15" x14ac:dyDescent="0.25">
      <c r="A1361"/>
      <c r="B1361"/>
      <c r="C1361"/>
    </row>
    <row r="1362" spans="1:3" ht="15" x14ac:dyDescent="0.25">
      <c r="A1362"/>
      <c r="B1362"/>
      <c r="C1362"/>
    </row>
    <row r="1363" spans="1:3" ht="15" x14ac:dyDescent="0.25">
      <c r="A1363"/>
      <c r="B1363"/>
      <c r="C1363"/>
    </row>
    <row r="1364" spans="1:3" ht="15" x14ac:dyDescent="0.25">
      <c r="A1364"/>
      <c r="B1364"/>
      <c r="C1364"/>
    </row>
    <row r="1365" spans="1:3" ht="15" x14ac:dyDescent="0.25">
      <c r="A1365"/>
      <c r="B1365"/>
      <c r="C1365"/>
    </row>
    <row r="1366" spans="1:3" ht="15" x14ac:dyDescent="0.25">
      <c r="A1366"/>
      <c r="B1366"/>
      <c r="C1366"/>
    </row>
    <row r="1367" spans="1:3" ht="15" x14ac:dyDescent="0.25">
      <c r="A1367"/>
      <c r="B1367"/>
      <c r="C1367"/>
    </row>
    <row r="1368" spans="1:3" ht="15" x14ac:dyDescent="0.25">
      <c r="A1368"/>
      <c r="B1368"/>
      <c r="C1368"/>
    </row>
    <row r="1369" spans="1:3" ht="15" x14ac:dyDescent="0.25">
      <c r="A1369"/>
      <c r="B1369"/>
      <c r="C1369"/>
    </row>
    <row r="1370" spans="1:3" ht="15" x14ac:dyDescent="0.25">
      <c r="A1370"/>
      <c r="B1370"/>
      <c r="C1370"/>
    </row>
    <row r="1371" spans="1:3" ht="15" x14ac:dyDescent="0.25">
      <c r="A1371"/>
      <c r="B1371"/>
      <c r="C1371"/>
    </row>
    <row r="1372" spans="1:3" ht="15" x14ac:dyDescent="0.25">
      <c r="A1372"/>
      <c r="B1372"/>
      <c r="C1372"/>
    </row>
    <row r="1373" spans="1:3" ht="15" x14ac:dyDescent="0.25">
      <c r="A1373"/>
      <c r="B1373"/>
      <c r="C1373"/>
    </row>
    <row r="1374" spans="1:3" ht="15" x14ac:dyDescent="0.25">
      <c r="A1374"/>
      <c r="B1374"/>
      <c r="C1374"/>
    </row>
    <row r="1375" spans="1:3" ht="15" x14ac:dyDescent="0.25">
      <c r="A1375"/>
      <c r="B1375"/>
      <c r="C1375"/>
    </row>
    <row r="1376" spans="1:3" ht="15" x14ac:dyDescent="0.25">
      <c r="A1376"/>
      <c r="B1376"/>
      <c r="C1376"/>
    </row>
    <row r="1377" spans="1:3" ht="15" x14ac:dyDescent="0.25">
      <c r="A1377"/>
      <c r="B1377"/>
      <c r="C1377"/>
    </row>
    <row r="1378" spans="1:3" ht="15" x14ac:dyDescent="0.25">
      <c r="A1378"/>
      <c r="B1378"/>
      <c r="C1378"/>
    </row>
    <row r="1379" spans="1:3" ht="15" x14ac:dyDescent="0.25">
      <c r="A1379"/>
      <c r="B1379"/>
      <c r="C1379"/>
    </row>
    <row r="1380" spans="1:3" ht="15" x14ac:dyDescent="0.25">
      <c r="A1380"/>
      <c r="B1380"/>
      <c r="C1380"/>
    </row>
    <row r="1381" spans="1:3" ht="15" x14ac:dyDescent="0.25">
      <c r="A1381"/>
      <c r="B1381"/>
      <c r="C1381"/>
    </row>
    <row r="1382" spans="1:3" ht="15" x14ac:dyDescent="0.25">
      <c r="A1382"/>
      <c r="B1382"/>
      <c r="C1382"/>
    </row>
    <row r="1383" spans="1:3" ht="15" x14ac:dyDescent="0.25">
      <c r="A1383"/>
      <c r="B1383"/>
      <c r="C1383"/>
    </row>
    <row r="1384" spans="1:3" ht="15" x14ac:dyDescent="0.25">
      <c r="A1384"/>
      <c r="B1384"/>
      <c r="C1384"/>
    </row>
    <row r="1385" spans="1:3" ht="15" x14ac:dyDescent="0.25">
      <c r="A1385"/>
      <c r="B1385"/>
      <c r="C1385"/>
    </row>
    <row r="1386" spans="1:3" ht="15" x14ac:dyDescent="0.25">
      <c r="A1386"/>
      <c r="B1386"/>
      <c r="C1386"/>
    </row>
    <row r="1387" spans="1:3" ht="15" x14ac:dyDescent="0.25">
      <c r="A1387"/>
      <c r="B1387"/>
      <c r="C1387"/>
    </row>
    <row r="1388" spans="1:3" ht="15" x14ac:dyDescent="0.25">
      <c r="A1388"/>
      <c r="B1388"/>
      <c r="C1388"/>
    </row>
    <row r="1389" spans="1:3" ht="15" x14ac:dyDescent="0.25">
      <c r="A1389"/>
      <c r="B1389"/>
      <c r="C1389"/>
    </row>
    <row r="1390" spans="1:3" ht="15" x14ac:dyDescent="0.25">
      <c r="A1390"/>
      <c r="B1390"/>
      <c r="C1390"/>
    </row>
    <row r="1391" spans="1:3" ht="15" x14ac:dyDescent="0.25">
      <c r="A1391"/>
      <c r="B1391"/>
      <c r="C1391"/>
    </row>
    <row r="1392" spans="1:3" ht="15" x14ac:dyDescent="0.25">
      <c r="A1392"/>
      <c r="B1392"/>
      <c r="C1392"/>
    </row>
    <row r="1393" spans="1:3" ht="15" x14ac:dyDescent="0.25">
      <c r="A1393"/>
      <c r="B1393"/>
      <c r="C1393"/>
    </row>
    <row r="1394" spans="1:3" ht="15" x14ac:dyDescent="0.25">
      <c r="A1394"/>
      <c r="B1394"/>
      <c r="C1394"/>
    </row>
    <row r="1395" spans="1:3" ht="15" x14ac:dyDescent="0.25">
      <c r="A1395"/>
      <c r="B1395"/>
      <c r="C1395"/>
    </row>
    <row r="1396" spans="1:3" ht="15" x14ac:dyDescent="0.25">
      <c r="A1396"/>
      <c r="B1396"/>
      <c r="C1396"/>
    </row>
    <row r="1397" spans="1:3" ht="15" x14ac:dyDescent="0.25">
      <c r="A1397"/>
      <c r="B1397"/>
      <c r="C1397"/>
    </row>
    <row r="1398" spans="1:3" ht="15" x14ac:dyDescent="0.25">
      <c r="A1398"/>
      <c r="B1398"/>
      <c r="C1398"/>
    </row>
    <row r="1399" spans="1:3" ht="15" x14ac:dyDescent="0.25">
      <c r="A1399"/>
      <c r="B1399"/>
      <c r="C1399"/>
    </row>
    <row r="1400" spans="1:3" ht="15" x14ac:dyDescent="0.25">
      <c r="A1400"/>
      <c r="B1400"/>
      <c r="C1400"/>
    </row>
    <row r="1401" spans="1:3" ht="15" x14ac:dyDescent="0.25">
      <c r="A1401"/>
      <c r="B1401"/>
      <c r="C1401"/>
    </row>
    <row r="1402" spans="1:3" ht="15" x14ac:dyDescent="0.25">
      <c r="A1402"/>
      <c r="B1402"/>
      <c r="C1402"/>
    </row>
    <row r="1403" spans="1:3" ht="15" x14ac:dyDescent="0.25">
      <c r="A1403"/>
      <c r="B1403"/>
      <c r="C1403"/>
    </row>
    <row r="1404" spans="1:3" ht="15" x14ac:dyDescent="0.25">
      <c r="A1404"/>
      <c r="B1404"/>
      <c r="C1404"/>
    </row>
    <row r="1405" spans="1:3" ht="15" x14ac:dyDescent="0.25">
      <c r="A1405"/>
      <c r="B1405"/>
      <c r="C1405"/>
    </row>
    <row r="1406" spans="1:3" ht="15" x14ac:dyDescent="0.25">
      <c r="A1406"/>
      <c r="B1406"/>
      <c r="C1406"/>
    </row>
    <row r="1407" spans="1:3" ht="15" x14ac:dyDescent="0.25">
      <c r="A1407"/>
      <c r="B1407"/>
      <c r="C1407"/>
    </row>
    <row r="1408" spans="1:3" ht="15" x14ac:dyDescent="0.25">
      <c r="A1408"/>
      <c r="B1408"/>
      <c r="C1408"/>
    </row>
    <row r="1409" spans="1:3" ht="15" x14ac:dyDescent="0.25">
      <c r="A1409"/>
      <c r="B1409"/>
      <c r="C1409"/>
    </row>
    <row r="1410" spans="1:3" ht="15" x14ac:dyDescent="0.25">
      <c r="A1410"/>
      <c r="B1410"/>
      <c r="C1410"/>
    </row>
    <row r="1411" spans="1:3" ht="15" x14ac:dyDescent="0.25">
      <c r="A1411"/>
      <c r="B1411"/>
      <c r="C1411"/>
    </row>
    <row r="1412" spans="1:3" ht="15" x14ac:dyDescent="0.25">
      <c r="A1412"/>
      <c r="B1412"/>
      <c r="C1412"/>
    </row>
    <row r="1413" spans="1:3" ht="15" x14ac:dyDescent="0.25">
      <c r="A1413"/>
      <c r="B1413"/>
      <c r="C1413"/>
    </row>
    <row r="1414" spans="1:3" ht="15" x14ac:dyDescent="0.25">
      <c r="A1414"/>
      <c r="B1414"/>
      <c r="C1414"/>
    </row>
    <row r="1415" spans="1:3" ht="15" x14ac:dyDescent="0.25">
      <c r="A1415"/>
      <c r="B1415"/>
      <c r="C1415"/>
    </row>
    <row r="1416" spans="1:3" ht="15" x14ac:dyDescent="0.25">
      <c r="A1416"/>
      <c r="B1416"/>
      <c r="C1416"/>
    </row>
    <row r="1417" spans="1:3" ht="15" x14ac:dyDescent="0.25">
      <c r="A1417"/>
      <c r="B1417"/>
      <c r="C1417"/>
    </row>
    <row r="1418" spans="1:3" ht="15" x14ac:dyDescent="0.25">
      <c r="A1418"/>
      <c r="B1418"/>
      <c r="C1418"/>
    </row>
    <row r="1419" spans="1:3" ht="15" x14ac:dyDescent="0.25">
      <c r="A1419"/>
      <c r="B1419"/>
      <c r="C1419"/>
    </row>
    <row r="1420" spans="1:3" ht="15" x14ac:dyDescent="0.25">
      <c r="A1420"/>
      <c r="B1420"/>
      <c r="C1420"/>
    </row>
    <row r="1421" spans="1:3" ht="15" x14ac:dyDescent="0.25">
      <c r="A1421"/>
      <c r="B1421"/>
      <c r="C1421"/>
    </row>
    <row r="1422" spans="1:3" ht="15" x14ac:dyDescent="0.25">
      <c r="A1422"/>
      <c r="B1422"/>
      <c r="C1422"/>
    </row>
    <row r="1423" spans="1:3" ht="15" x14ac:dyDescent="0.25">
      <c r="A1423"/>
      <c r="B1423"/>
      <c r="C1423"/>
    </row>
    <row r="1424" spans="1:3" ht="15" x14ac:dyDescent="0.25">
      <c r="A1424"/>
      <c r="B1424"/>
      <c r="C1424"/>
    </row>
    <row r="1425" spans="1:3" ht="15" x14ac:dyDescent="0.25">
      <c r="A1425"/>
      <c r="B1425"/>
      <c r="C1425"/>
    </row>
    <row r="1426" spans="1:3" ht="15" x14ac:dyDescent="0.25">
      <c r="A1426"/>
      <c r="B1426"/>
      <c r="C1426"/>
    </row>
    <row r="1427" spans="1:3" ht="15" x14ac:dyDescent="0.25">
      <c r="A1427"/>
      <c r="B1427"/>
      <c r="C1427"/>
    </row>
    <row r="1428" spans="1:3" ht="15" x14ac:dyDescent="0.25">
      <c r="A1428"/>
      <c r="B1428"/>
      <c r="C1428"/>
    </row>
    <row r="1429" spans="1:3" ht="15" x14ac:dyDescent="0.25">
      <c r="A1429"/>
      <c r="B1429"/>
      <c r="C1429"/>
    </row>
    <row r="1430" spans="1:3" ht="15" x14ac:dyDescent="0.25">
      <c r="A1430"/>
      <c r="B1430"/>
      <c r="C1430"/>
    </row>
    <row r="1431" spans="1:3" ht="15" x14ac:dyDescent="0.25">
      <c r="A1431"/>
      <c r="B1431"/>
      <c r="C1431"/>
    </row>
    <row r="1432" spans="1:3" ht="15" x14ac:dyDescent="0.25">
      <c r="A1432"/>
      <c r="B1432"/>
      <c r="C1432"/>
    </row>
    <row r="1433" spans="1:3" ht="15" x14ac:dyDescent="0.25">
      <c r="A1433"/>
      <c r="B1433"/>
      <c r="C1433"/>
    </row>
    <row r="1434" spans="1:3" ht="15" x14ac:dyDescent="0.25">
      <c r="A1434"/>
      <c r="B1434"/>
      <c r="C1434"/>
    </row>
    <row r="1435" spans="1:3" ht="15" x14ac:dyDescent="0.25">
      <c r="A1435"/>
      <c r="B1435"/>
      <c r="C1435"/>
    </row>
    <row r="1436" spans="1:3" ht="15" x14ac:dyDescent="0.25">
      <c r="A1436"/>
      <c r="B1436"/>
      <c r="C1436"/>
    </row>
    <row r="1437" spans="1:3" ht="15" x14ac:dyDescent="0.25">
      <c r="A1437"/>
      <c r="B1437"/>
      <c r="C1437"/>
    </row>
    <row r="1438" spans="1:3" ht="15" x14ac:dyDescent="0.25">
      <c r="A1438"/>
      <c r="B1438"/>
      <c r="C1438"/>
    </row>
    <row r="1439" spans="1:3" ht="15" x14ac:dyDescent="0.25">
      <c r="A1439"/>
      <c r="B1439"/>
      <c r="C1439"/>
    </row>
    <row r="1440" spans="1:3" ht="15" x14ac:dyDescent="0.25">
      <c r="A1440"/>
      <c r="B1440"/>
      <c r="C1440"/>
    </row>
    <row r="1441" spans="1:3" ht="15" x14ac:dyDescent="0.25">
      <c r="A1441"/>
      <c r="B1441"/>
      <c r="C1441"/>
    </row>
    <row r="1442" spans="1:3" ht="15" x14ac:dyDescent="0.25">
      <c r="A1442"/>
      <c r="B1442"/>
      <c r="C1442"/>
    </row>
    <row r="1443" spans="1:3" ht="15" x14ac:dyDescent="0.25">
      <c r="A1443"/>
      <c r="B1443"/>
      <c r="C1443"/>
    </row>
    <row r="1444" spans="1:3" ht="15" x14ac:dyDescent="0.25">
      <c r="A1444"/>
      <c r="B1444"/>
      <c r="C1444"/>
    </row>
    <row r="1445" spans="1:3" ht="15" x14ac:dyDescent="0.25">
      <c r="A1445"/>
      <c r="B1445"/>
      <c r="C1445"/>
    </row>
    <row r="1446" spans="1:3" ht="15" x14ac:dyDescent="0.25">
      <c r="A1446"/>
      <c r="B1446"/>
      <c r="C1446"/>
    </row>
    <row r="1447" spans="1:3" ht="15" x14ac:dyDescent="0.25">
      <c r="A1447"/>
      <c r="B1447"/>
      <c r="C1447"/>
    </row>
    <row r="1448" spans="1:3" ht="15" x14ac:dyDescent="0.25">
      <c r="A1448"/>
      <c r="B1448"/>
      <c r="C1448"/>
    </row>
    <row r="1449" spans="1:3" ht="15" x14ac:dyDescent="0.25">
      <c r="A1449"/>
      <c r="B1449"/>
      <c r="C1449"/>
    </row>
    <row r="1450" spans="1:3" ht="15" x14ac:dyDescent="0.25">
      <c r="A1450"/>
      <c r="B1450"/>
      <c r="C1450"/>
    </row>
    <row r="1451" spans="1:3" ht="15" x14ac:dyDescent="0.25">
      <c r="A1451"/>
      <c r="B1451"/>
      <c r="C1451"/>
    </row>
    <row r="1452" spans="1:3" ht="15" x14ac:dyDescent="0.25">
      <c r="A1452"/>
      <c r="B1452"/>
      <c r="C1452"/>
    </row>
    <row r="1453" spans="1:3" ht="15" x14ac:dyDescent="0.25">
      <c r="A1453"/>
      <c r="B1453"/>
      <c r="C1453"/>
    </row>
    <row r="1454" spans="1:3" ht="15" x14ac:dyDescent="0.25">
      <c r="A1454"/>
      <c r="B1454"/>
      <c r="C1454"/>
    </row>
    <row r="1455" spans="1:3" ht="15" x14ac:dyDescent="0.25">
      <c r="A1455"/>
      <c r="B1455"/>
      <c r="C1455"/>
    </row>
    <row r="1456" spans="1:3" ht="15" x14ac:dyDescent="0.25">
      <c r="A1456"/>
      <c r="B1456"/>
      <c r="C1456"/>
    </row>
    <row r="1457" spans="1:3" ht="15" x14ac:dyDescent="0.25">
      <c r="A1457"/>
      <c r="B1457"/>
      <c r="C1457"/>
    </row>
    <row r="1458" spans="1:3" ht="15" x14ac:dyDescent="0.25">
      <c r="A1458"/>
      <c r="B1458"/>
      <c r="C1458"/>
    </row>
    <row r="1459" spans="1:3" ht="15" x14ac:dyDescent="0.25">
      <c r="A1459"/>
      <c r="B1459"/>
      <c r="C1459"/>
    </row>
    <row r="1460" spans="1:3" ht="15" x14ac:dyDescent="0.25">
      <c r="A1460"/>
      <c r="B1460"/>
      <c r="C1460"/>
    </row>
    <row r="1461" spans="1:3" ht="15" x14ac:dyDescent="0.25">
      <c r="A1461"/>
      <c r="B1461"/>
      <c r="C1461"/>
    </row>
    <row r="1462" spans="1:3" ht="15" x14ac:dyDescent="0.25">
      <c r="A1462"/>
      <c r="B1462"/>
      <c r="C1462"/>
    </row>
    <row r="1463" spans="1:3" ht="15" x14ac:dyDescent="0.25">
      <c r="A1463"/>
      <c r="B1463"/>
      <c r="C1463"/>
    </row>
    <row r="1464" spans="1:3" ht="15" x14ac:dyDescent="0.25">
      <c r="A1464"/>
      <c r="B1464"/>
      <c r="C1464"/>
    </row>
    <row r="1465" spans="1:3" ht="15" x14ac:dyDescent="0.25">
      <c r="A1465"/>
      <c r="B1465"/>
      <c r="C1465"/>
    </row>
    <row r="1466" spans="1:3" ht="15" x14ac:dyDescent="0.25">
      <c r="A1466"/>
      <c r="B1466"/>
      <c r="C1466"/>
    </row>
    <row r="1467" spans="1:3" ht="15" x14ac:dyDescent="0.25">
      <c r="A1467"/>
      <c r="B1467"/>
      <c r="C1467"/>
    </row>
    <row r="1468" spans="1:3" ht="15" x14ac:dyDescent="0.25">
      <c r="A1468"/>
      <c r="B1468"/>
      <c r="C1468"/>
    </row>
    <row r="1469" spans="1:3" ht="15" x14ac:dyDescent="0.25">
      <c r="A1469"/>
      <c r="B1469"/>
      <c r="C1469"/>
    </row>
    <row r="1470" spans="1:3" ht="15" x14ac:dyDescent="0.25">
      <c r="A1470"/>
      <c r="B1470"/>
      <c r="C1470"/>
    </row>
    <row r="1471" spans="1:3" ht="15" x14ac:dyDescent="0.25">
      <c r="A1471"/>
      <c r="B1471"/>
      <c r="C1471"/>
    </row>
    <row r="1472" spans="1:3" ht="15" x14ac:dyDescent="0.25">
      <c r="A1472"/>
      <c r="B1472"/>
      <c r="C1472"/>
    </row>
    <row r="1473" spans="1:3" ht="15" x14ac:dyDescent="0.25">
      <c r="A1473"/>
      <c r="B1473"/>
      <c r="C1473"/>
    </row>
    <row r="1474" spans="1:3" ht="15" x14ac:dyDescent="0.25">
      <c r="A1474"/>
      <c r="B1474"/>
      <c r="C1474"/>
    </row>
    <row r="1475" spans="1:3" ht="15" x14ac:dyDescent="0.25">
      <c r="A1475"/>
      <c r="B1475"/>
      <c r="C1475"/>
    </row>
    <row r="1476" spans="1:3" ht="15" x14ac:dyDescent="0.25">
      <c r="A1476"/>
      <c r="B1476"/>
      <c r="C1476"/>
    </row>
    <row r="1477" spans="1:3" ht="15" x14ac:dyDescent="0.25">
      <c r="A1477"/>
      <c r="B1477"/>
      <c r="C1477"/>
    </row>
    <row r="1478" spans="1:3" ht="15" x14ac:dyDescent="0.25">
      <c r="A1478"/>
      <c r="B1478"/>
      <c r="C1478"/>
    </row>
    <row r="1479" spans="1:3" ht="15" x14ac:dyDescent="0.25">
      <c r="A1479"/>
      <c r="B1479"/>
      <c r="C1479"/>
    </row>
    <row r="1480" spans="1:3" ht="15" x14ac:dyDescent="0.25">
      <c r="A1480"/>
      <c r="B1480"/>
      <c r="C1480"/>
    </row>
    <row r="1481" spans="1:3" ht="15" x14ac:dyDescent="0.25">
      <c r="A1481"/>
      <c r="B1481"/>
      <c r="C1481"/>
    </row>
    <row r="1482" spans="1:3" ht="15" x14ac:dyDescent="0.25">
      <c r="A1482"/>
      <c r="B1482"/>
      <c r="C1482"/>
    </row>
    <row r="1483" spans="1:3" ht="15" x14ac:dyDescent="0.25">
      <c r="A1483"/>
      <c r="B1483"/>
      <c r="C1483"/>
    </row>
    <row r="1484" spans="1:3" ht="15" x14ac:dyDescent="0.25">
      <c r="A1484"/>
      <c r="B1484"/>
      <c r="C1484"/>
    </row>
    <row r="1485" spans="1:3" ht="15" x14ac:dyDescent="0.25">
      <c r="A1485"/>
      <c r="B1485"/>
      <c r="C1485"/>
    </row>
    <row r="1486" spans="1:3" ht="15" x14ac:dyDescent="0.25">
      <c r="A1486"/>
      <c r="B1486"/>
      <c r="C1486"/>
    </row>
    <row r="1487" spans="1:3" ht="15" x14ac:dyDescent="0.25">
      <c r="A1487"/>
      <c r="B1487"/>
      <c r="C1487"/>
    </row>
    <row r="1488" spans="1:3" ht="15" x14ac:dyDescent="0.25">
      <c r="A1488"/>
      <c r="B1488"/>
      <c r="C1488"/>
    </row>
    <row r="1489" spans="1:3" ht="15" x14ac:dyDescent="0.25">
      <c r="A1489"/>
      <c r="B1489"/>
      <c r="C1489"/>
    </row>
    <row r="1490" spans="1:3" ht="15" x14ac:dyDescent="0.25">
      <c r="A1490"/>
      <c r="B1490"/>
      <c r="C1490"/>
    </row>
    <row r="1491" spans="1:3" ht="15" x14ac:dyDescent="0.25">
      <c r="A1491"/>
      <c r="B1491"/>
      <c r="C1491"/>
    </row>
    <row r="1492" spans="1:3" ht="15" x14ac:dyDescent="0.25">
      <c r="A1492"/>
      <c r="B1492"/>
      <c r="C1492"/>
    </row>
    <row r="1493" spans="1:3" ht="15" x14ac:dyDescent="0.25">
      <c r="A1493"/>
      <c r="B1493"/>
      <c r="C1493"/>
    </row>
    <row r="1494" spans="1:3" ht="15" x14ac:dyDescent="0.25">
      <c r="A1494"/>
      <c r="B1494"/>
      <c r="C1494"/>
    </row>
    <row r="1495" spans="1:3" ht="15" x14ac:dyDescent="0.25">
      <c r="A1495"/>
      <c r="B1495"/>
      <c r="C1495"/>
    </row>
    <row r="1496" spans="1:3" ht="15" x14ac:dyDescent="0.25">
      <c r="A1496"/>
      <c r="B1496"/>
      <c r="C1496"/>
    </row>
    <row r="1497" spans="1:3" ht="15" x14ac:dyDescent="0.25">
      <c r="A1497"/>
      <c r="B1497"/>
      <c r="C1497"/>
    </row>
    <row r="1498" spans="1:3" ht="15" x14ac:dyDescent="0.25">
      <c r="A1498"/>
      <c r="B1498"/>
      <c r="C1498"/>
    </row>
    <row r="1499" spans="1:3" ht="15" x14ac:dyDescent="0.25">
      <c r="A1499"/>
      <c r="B1499"/>
      <c r="C1499"/>
    </row>
    <row r="1500" spans="1:3" ht="15" x14ac:dyDescent="0.25">
      <c r="A1500"/>
      <c r="B1500"/>
      <c r="C1500"/>
    </row>
    <row r="1501" spans="1:3" ht="15" x14ac:dyDescent="0.25">
      <c r="A1501"/>
      <c r="B1501"/>
      <c r="C1501"/>
    </row>
    <row r="1502" spans="1:3" ht="15" x14ac:dyDescent="0.25">
      <c r="A1502"/>
      <c r="B1502"/>
      <c r="C1502"/>
    </row>
    <row r="1503" spans="1:3" ht="15" x14ac:dyDescent="0.25">
      <c r="A1503"/>
      <c r="B1503"/>
      <c r="C1503"/>
    </row>
    <row r="1504" spans="1:3" ht="15" x14ac:dyDescent="0.25">
      <c r="A1504"/>
      <c r="B1504"/>
      <c r="C1504"/>
    </row>
    <row r="1505" spans="1:3" ht="15" x14ac:dyDescent="0.25">
      <c r="A1505"/>
      <c r="B1505"/>
      <c r="C1505"/>
    </row>
    <row r="1506" spans="1:3" ht="15" x14ac:dyDescent="0.25">
      <c r="A1506"/>
      <c r="B1506"/>
      <c r="C1506"/>
    </row>
    <row r="1507" spans="1:3" ht="15" x14ac:dyDescent="0.25">
      <c r="A1507"/>
      <c r="B1507"/>
      <c r="C1507"/>
    </row>
    <row r="1508" spans="1:3" ht="15" x14ac:dyDescent="0.25">
      <c r="A1508"/>
      <c r="B1508"/>
      <c r="C1508"/>
    </row>
    <row r="1509" spans="1:3" ht="15" x14ac:dyDescent="0.25">
      <c r="A1509"/>
      <c r="B1509"/>
      <c r="C1509"/>
    </row>
    <row r="1510" spans="1:3" ht="15" x14ac:dyDescent="0.25">
      <c r="A1510"/>
      <c r="B1510"/>
      <c r="C1510"/>
    </row>
    <row r="1511" spans="1:3" ht="15" x14ac:dyDescent="0.25">
      <c r="A1511"/>
      <c r="B1511"/>
      <c r="C1511"/>
    </row>
    <row r="1512" spans="1:3" ht="15" x14ac:dyDescent="0.25">
      <c r="A1512"/>
      <c r="B1512"/>
      <c r="C1512"/>
    </row>
    <row r="1513" spans="1:3" ht="15" x14ac:dyDescent="0.25">
      <c r="A1513"/>
      <c r="B1513"/>
      <c r="C1513"/>
    </row>
    <row r="1514" spans="1:3" ht="15" x14ac:dyDescent="0.25">
      <c r="A1514"/>
      <c r="B1514"/>
      <c r="C1514"/>
    </row>
    <row r="1515" spans="1:3" ht="15" x14ac:dyDescent="0.25">
      <c r="A1515"/>
      <c r="B1515"/>
      <c r="C1515"/>
    </row>
    <row r="1516" spans="1:3" ht="15" x14ac:dyDescent="0.25">
      <c r="A1516"/>
      <c r="B1516"/>
      <c r="C1516"/>
    </row>
    <row r="1517" spans="1:3" ht="15" x14ac:dyDescent="0.25">
      <c r="A1517"/>
      <c r="B1517"/>
      <c r="C1517"/>
    </row>
    <row r="1518" spans="1:3" ht="15" x14ac:dyDescent="0.25">
      <c r="A1518"/>
      <c r="B1518"/>
      <c r="C1518"/>
    </row>
    <row r="1519" spans="1:3" ht="15" x14ac:dyDescent="0.25">
      <c r="A1519"/>
      <c r="B1519"/>
      <c r="C1519"/>
    </row>
    <row r="1520" spans="1:3" ht="15" x14ac:dyDescent="0.25">
      <c r="A1520"/>
      <c r="B1520"/>
      <c r="C1520"/>
    </row>
    <row r="1521" spans="1:3" ht="15" x14ac:dyDescent="0.25">
      <c r="A1521"/>
      <c r="B1521"/>
      <c r="C1521"/>
    </row>
    <row r="1522" spans="1:3" ht="15" x14ac:dyDescent="0.25">
      <c r="A1522"/>
      <c r="B1522"/>
      <c r="C1522"/>
    </row>
    <row r="1523" spans="1:3" ht="15" x14ac:dyDescent="0.25">
      <c r="A1523"/>
      <c r="B1523"/>
      <c r="C1523"/>
    </row>
    <row r="1524" spans="1:3" ht="15" x14ac:dyDescent="0.25">
      <c r="A1524"/>
      <c r="B1524"/>
      <c r="C1524"/>
    </row>
    <row r="1525" spans="1:3" ht="15" x14ac:dyDescent="0.25">
      <c r="A1525"/>
      <c r="B1525"/>
      <c r="C1525"/>
    </row>
    <row r="1526" spans="1:3" ht="15" x14ac:dyDescent="0.25">
      <c r="A1526"/>
      <c r="B1526"/>
      <c r="C1526"/>
    </row>
    <row r="1527" spans="1:3" ht="15" x14ac:dyDescent="0.25">
      <c r="A1527"/>
      <c r="B1527"/>
      <c r="C1527"/>
    </row>
    <row r="1528" spans="1:3" ht="15" x14ac:dyDescent="0.25">
      <c r="A1528"/>
      <c r="B1528"/>
      <c r="C1528"/>
    </row>
    <row r="1529" spans="1:3" ht="15" x14ac:dyDescent="0.25">
      <c r="A1529"/>
      <c r="B1529"/>
      <c r="C1529"/>
    </row>
    <row r="1530" spans="1:3" ht="15" x14ac:dyDescent="0.25">
      <c r="A1530"/>
      <c r="B1530"/>
      <c r="C1530"/>
    </row>
    <row r="1531" spans="1:3" ht="15" x14ac:dyDescent="0.25">
      <c r="A1531"/>
      <c r="B1531"/>
      <c r="C1531"/>
    </row>
    <row r="1532" spans="1:3" ht="15" x14ac:dyDescent="0.25">
      <c r="A1532"/>
      <c r="B1532"/>
      <c r="C1532"/>
    </row>
    <row r="1533" spans="1:3" ht="15" x14ac:dyDescent="0.25">
      <c r="A1533"/>
      <c r="B1533"/>
      <c r="C1533"/>
    </row>
    <row r="1534" spans="1:3" ht="15" x14ac:dyDescent="0.25">
      <c r="A1534"/>
      <c r="B1534"/>
      <c r="C1534"/>
    </row>
    <row r="1535" spans="1:3" ht="15" x14ac:dyDescent="0.25">
      <c r="A1535"/>
      <c r="B1535"/>
      <c r="C1535"/>
    </row>
    <row r="1536" spans="1:3" ht="15" x14ac:dyDescent="0.25">
      <c r="A1536"/>
      <c r="B1536"/>
      <c r="C1536"/>
    </row>
    <row r="1537" spans="1:3" ht="15" x14ac:dyDescent="0.25">
      <c r="A1537"/>
      <c r="B1537"/>
      <c r="C1537"/>
    </row>
    <row r="1538" spans="1:3" ht="15" x14ac:dyDescent="0.25">
      <c r="A1538"/>
      <c r="B1538"/>
      <c r="C1538"/>
    </row>
    <row r="1539" spans="1:3" ht="15" x14ac:dyDescent="0.25">
      <c r="A1539"/>
      <c r="B1539"/>
      <c r="C1539"/>
    </row>
    <row r="1540" spans="1:3" ht="15" x14ac:dyDescent="0.25">
      <c r="A1540"/>
      <c r="B1540"/>
      <c r="C1540"/>
    </row>
    <row r="1541" spans="1:3" ht="15" x14ac:dyDescent="0.25">
      <c r="A1541"/>
      <c r="B1541"/>
      <c r="C1541"/>
    </row>
    <row r="1542" spans="1:3" ht="15" x14ac:dyDescent="0.25">
      <c r="A1542"/>
      <c r="B1542"/>
      <c r="C1542"/>
    </row>
    <row r="1543" spans="1:3" ht="15" x14ac:dyDescent="0.25">
      <c r="A1543"/>
      <c r="B1543"/>
      <c r="C1543"/>
    </row>
    <row r="1544" spans="1:3" ht="15" x14ac:dyDescent="0.25">
      <c r="A1544"/>
      <c r="B1544"/>
      <c r="C1544"/>
    </row>
    <row r="1545" spans="1:3" ht="15" x14ac:dyDescent="0.25">
      <c r="A1545"/>
      <c r="B1545"/>
      <c r="C1545"/>
    </row>
    <row r="1546" spans="1:3" ht="15" x14ac:dyDescent="0.25">
      <c r="A1546"/>
      <c r="B1546"/>
      <c r="C1546"/>
    </row>
    <row r="1547" spans="1:3" ht="15" x14ac:dyDescent="0.25">
      <c r="A1547"/>
      <c r="B1547"/>
      <c r="C1547"/>
    </row>
    <row r="1548" spans="1:3" ht="15" x14ac:dyDescent="0.25">
      <c r="A1548"/>
      <c r="B1548"/>
      <c r="C1548"/>
    </row>
    <row r="1549" spans="1:3" ht="15" x14ac:dyDescent="0.25">
      <c r="A1549"/>
      <c r="B1549"/>
      <c r="C1549"/>
    </row>
    <row r="1550" spans="1:3" ht="15" x14ac:dyDescent="0.25">
      <c r="A1550"/>
      <c r="B1550"/>
      <c r="C1550"/>
    </row>
    <row r="1551" spans="1:3" ht="15" x14ac:dyDescent="0.25">
      <c r="A1551"/>
      <c r="B1551"/>
      <c r="C1551"/>
    </row>
    <row r="1552" spans="1:3" ht="15" x14ac:dyDescent="0.25">
      <c r="A1552"/>
      <c r="B1552"/>
      <c r="C1552"/>
    </row>
    <row r="1553" spans="1:3" ht="15" x14ac:dyDescent="0.25">
      <c r="A1553"/>
      <c r="B1553"/>
      <c r="C1553"/>
    </row>
    <row r="1554" spans="1:3" ht="15" x14ac:dyDescent="0.25">
      <c r="A1554"/>
      <c r="B1554"/>
      <c r="C1554"/>
    </row>
    <row r="1555" spans="1:3" ht="15" x14ac:dyDescent="0.25">
      <c r="A1555"/>
      <c r="B1555"/>
      <c r="C1555"/>
    </row>
    <row r="1556" spans="1:3" ht="15" x14ac:dyDescent="0.25">
      <c r="A1556"/>
      <c r="B1556"/>
      <c r="C1556"/>
    </row>
    <row r="1557" spans="1:3" ht="15" x14ac:dyDescent="0.25">
      <c r="A1557"/>
      <c r="B1557"/>
      <c r="C1557"/>
    </row>
    <row r="1558" spans="1:3" ht="15" x14ac:dyDescent="0.25">
      <c r="A1558"/>
      <c r="B1558"/>
      <c r="C1558"/>
    </row>
    <row r="1559" spans="1:3" ht="15" x14ac:dyDescent="0.25">
      <c r="A1559"/>
      <c r="B1559"/>
      <c r="C1559"/>
    </row>
    <row r="1560" spans="1:3" ht="15" x14ac:dyDescent="0.25">
      <c r="A1560"/>
      <c r="B1560"/>
      <c r="C1560"/>
    </row>
    <row r="1561" spans="1:3" ht="15" x14ac:dyDescent="0.25">
      <c r="A1561"/>
      <c r="B1561"/>
      <c r="C1561"/>
    </row>
    <row r="1562" spans="1:3" ht="15" x14ac:dyDescent="0.25">
      <c r="A1562"/>
      <c r="B1562"/>
      <c r="C1562"/>
    </row>
    <row r="1563" spans="1:3" ht="15" x14ac:dyDescent="0.25">
      <c r="A1563"/>
      <c r="B1563"/>
      <c r="C1563"/>
    </row>
    <row r="1564" spans="1:3" ht="15" x14ac:dyDescent="0.25">
      <c r="A1564"/>
      <c r="B1564"/>
      <c r="C1564"/>
    </row>
    <row r="1565" spans="1:3" ht="15" x14ac:dyDescent="0.25">
      <c r="A1565"/>
      <c r="B1565"/>
      <c r="C1565"/>
    </row>
    <row r="1566" spans="1:3" ht="15" x14ac:dyDescent="0.25">
      <c r="A1566"/>
      <c r="B1566"/>
      <c r="C1566"/>
    </row>
    <row r="1567" spans="1:3" ht="15" x14ac:dyDescent="0.25">
      <c r="A1567"/>
      <c r="B1567"/>
      <c r="C1567"/>
    </row>
    <row r="1568" spans="1:3" ht="15" x14ac:dyDescent="0.25">
      <c r="A1568"/>
      <c r="B1568"/>
      <c r="C1568"/>
    </row>
    <row r="1569" spans="1:3" ht="15" x14ac:dyDescent="0.25">
      <c r="A1569"/>
      <c r="B1569"/>
      <c r="C1569"/>
    </row>
    <row r="1570" spans="1:3" ht="15" x14ac:dyDescent="0.25">
      <c r="A1570"/>
      <c r="B1570"/>
      <c r="C1570"/>
    </row>
    <row r="1571" spans="1:3" ht="15" x14ac:dyDescent="0.25">
      <c r="A1571"/>
      <c r="B1571"/>
      <c r="C1571"/>
    </row>
    <row r="1572" spans="1:3" ht="15" x14ac:dyDescent="0.25">
      <c r="A1572"/>
      <c r="B1572"/>
      <c r="C1572"/>
    </row>
    <row r="1573" spans="1:3" ht="15" x14ac:dyDescent="0.25">
      <c r="A1573"/>
      <c r="B1573"/>
      <c r="C1573"/>
    </row>
    <row r="1574" spans="1:3" ht="15" x14ac:dyDescent="0.25">
      <c r="A1574"/>
      <c r="B1574"/>
      <c r="C1574"/>
    </row>
    <row r="1575" spans="1:3" ht="15" x14ac:dyDescent="0.25">
      <c r="A1575"/>
      <c r="B1575"/>
      <c r="C1575"/>
    </row>
    <row r="1576" spans="1:3" ht="15" x14ac:dyDescent="0.25">
      <c r="A1576"/>
      <c r="B1576"/>
      <c r="C1576"/>
    </row>
    <row r="1577" spans="1:3" ht="15" x14ac:dyDescent="0.25">
      <c r="A1577"/>
      <c r="B1577"/>
      <c r="C1577"/>
    </row>
    <row r="1578" spans="1:3" ht="15" x14ac:dyDescent="0.25">
      <c r="A1578"/>
      <c r="B1578"/>
      <c r="C1578"/>
    </row>
    <row r="1579" spans="1:3" ht="15" x14ac:dyDescent="0.25">
      <c r="A1579"/>
      <c r="B1579"/>
      <c r="C1579"/>
    </row>
    <row r="1580" spans="1:3" ht="15" x14ac:dyDescent="0.25">
      <c r="A1580"/>
      <c r="B1580"/>
      <c r="C1580"/>
    </row>
    <row r="1581" spans="1:3" ht="15" x14ac:dyDescent="0.25">
      <c r="A1581"/>
      <c r="B1581"/>
      <c r="C1581"/>
    </row>
    <row r="1582" spans="1:3" ht="15" x14ac:dyDescent="0.25">
      <c r="A1582"/>
      <c r="B1582"/>
      <c r="C1582"/>
    </row>
    <row r="1583" spans="1:3" ht="15" x14ac:dyDescent="0.25">
      <c r="A1583"/>
      <c r="B1583"/>
      <c r="C1583"/>
    </row>
    <row r="1584" spans="1:3" ht="15" x14ac:dyDescent="0.25">
      <c r="A1584"/>
      <c r="B1584"/>
      <c r="C1584"/>
    </row>
    <row r="1585" spans="1:3" ht="15" x14ac:dyDescent="0.25">
      <c r="A1585"/>
      <c r="B1585"/>
      <c r="C1585"/>
    </row>
    <row r="1586" spans="1:3" ht="15" x14ac:dyDescent="0.25">
      <c r="A1586"/>
      <c r="B1586"/>
      <c r="C1586"/>
    </row>
    <row r="1587" spans="1:3" ht="15" x14ac:dyDescent="0.25">
      <c r="A1587"/>
      <c r="B1587"/>
      <c r="C1587"/>
    </row>
    <row r="1588" spans="1:3" ht="15" x14ac:dyDescent="0.25">
      <c r="A1588"/>
      <c r="B1588"/>
      <c r="C1588"/>
    </row>
    <row r="1589" spans="1:3" ht="15" x14ac:dyDescent="0.25">
      <c r="A1589"/>
      <c r="B1589"/>
      <c r="C1589"/>
    </row>
    <row r="1590" spans="1:3" ht="15" x14ac:dyDescent="0.25">
      <c r="A1590"/>
      <c r="B1590"/>
      <c r="C1590"/>
    </row>
    <row r="1591" spans="1:3" ht="15" x14ac:dyDescent="0.25">
      <c r="A1591"/>
      <c r="B1591"/>
      <c r="C1591"/>
    </row>
    <row r="1592" spans="1:3" ht="15" x14ac:dyDescent="0.25">
      <c r="A1592"/>
      <c r="B1592"/>
      <c r="C1592"/>
    </row>
    <row r="1593" spans="1:3" ht="15" x14ac:dyDescent="0.25">
      <c r="A1593"/>
      <c r="B1593"/>
      <c r="C1593"/>
    </row>
    <row r="1594" spans="1:3" ht="15" x14ac:dyDescent="0.25">
      <c r="A1594"/>
      <c r="B1594"/>
      <c r="C1594"/>
    </row>
    <row r="1595" spans="1:3" ht="15" x14ac:dyDescent="0.25">
      <c r="A1595"/>
      <c r="B1595"/>
      <c r="C1595"/>
    </row>
    <row r="1596" spans="1:3" ht="15" x14ac:dyDescent="0.25">
      <c r="A1596"/>
      <c r="B1596"/>
      <c r="C1596"/>
    </row>
    <row r="1597" spans="1:3" ht="15" x14ac:dyDescent="0.25">
      <c r="A1597"/>
      <c r="B1597"/>
      <c r="C1597"/>
    </row>
    <row r="1598" spans="1:3" ht="15" x14ac:dyDescent="0.25">
      <c r="A1598"/>
      <c r="B1598"/>
      <c r="C1598"/>
    </row>
    <row r="1599" spans="1:3" ht="15" x14ac:dyDescent="0.25">
      <c r="A1599"/>
      <c r="B1599"/>
      <c r="C1599"/>
    </row>
    <row r="1600" spans="1:3" ht="15" x14ac:dyDescent="0.25">
      <c r="A1600"/>
      <c r="B1600"/>
      <c r="C1600"/>
    </row>
    <row r="1601" spans="1:3" ht="15" x14ac:dyDescent="0.25">
      <c r="A1601"/>
      <c r="B1601"/>
      <c r="C1601"/>
    </row>
    <row r="1602" spans="1:3" ht="15" x14ac:dyDescent="0.25">
      <c r="A1602"/>
      <c r="B1602"/>
      <c r="C1602"/>
    </row>
    <row r="1603" spans="1:3" ht="15" x14ac:dyDescent="0.25">
      <c r="A1603"/>
      <c r="B1603"/>
      <c r="C1603"/>
    </row>
    <row r="1604" spans="1:3" ht="15" x14ac:dyDescent="0.25">
      <c r="A1604"/>
      <c r="B1604"/>
      <c r="C1604"/>
    </row>
    <row r="1605" spans="1:3" ht="15" x14ac:dyDescent="0.25">
      <c r="A1605"/>
      <c r="B1605"/>
      <c r="C1605"/>
    </row>
    <row r="1606" spans="1:3" ht="15" x14ac:dyDescent="0.25">
      <c r="A1606"/>
      <c r="B1606"/>
      <c r="C1606"/>
    </row>
    <row r="1607" spans="1:3" ht="15" x14ac:dyDescent="0.25">
      <c r="A1607"/>
      <c r="B1607"/>
      <c r="C1607"/>
    </row>
    <row r="1608" spans="1:3" ht="15" x14ac:dyDescent="0.25">
      <c r="A1608"/>
      <c r="B1608"/>
      <c r="C1608"/>
    </row>
    <row r="1609" spans="1:3" ht="15" x14ac:dyDescent="0.25">
      <c r="A1609"/>
      <c r="B1609"/>
      <c r="C1609"/>
    </row>
    <row r="1610" spans="1:3" ht="15" x14ac:dyDescent="0.25">
      <c r="A1610"/>
      <c r="B1610"/>
      <c r="C1610"/>
    </row>
    <row r="1611" spans="1:3" ht="15" x14ac:dyDescent="0.25">
      <c r="A1611"/>
      <c r="B1611"/>
      <c r="C1611"/>
    </row>
    <row r="1612" spans="1:3" ht="15" x14ac:dyDescent="0.25">
      <c r="A1612"/>
      <c r="B1612"/>
      <c r="C1612"/>
    </row>
    <row r="1613" spans="1:3" ht="15" x14ac:dyDescent="0.25">
      <c r="A1613"/>
      <c r="B1613"/>
      <c r="C1613"/>
    </row>
    <row r="1614" spans="1:3" ht="15" x14ac:dyDescent="0.25">
      <c r="A1614"/>
      <c r="B1614"/>
      <c r="C1614"/>
    </row>
    <row r="1615" spans="1:3" ht="15" x14ac:dyDescent="0.25">
      <c r="A1615"/>
      <c r="B1615"/>
      <c r="C1615"/>
    </row>
    <row r="1616" spans="1:3" ht="15" x14ac:dyDescent="0.25">
      <c r="A1616"/>
      <c r="B1616"/>
      <c r="C1616"/>
    </row>
    <row r="1617" spans="1:3" ht="15" x14ac:dyDescent="0.25">
      <c r="A1617"/>
      <c r="B1617"/>
      <c r="C1617"/>
    </row>
    <row r="1618" spans="1:3" ht="15" x14ac:dyDescent="0.25">
      <c r="A1618"/>
      <c r="B1618"/>
      <c r="C1618"/>
    </row>
    <row r="1619" spans="1:3" ht="15" x14ac:dyDescent="0.25">
      <c r="A1619"/>
      <c r="B1619"/>
      <c r="C1619"/>
    </row>
    <row r="1620" spans="1:3" ht="15" x14ac:dyDescent="0.25">
      <c r="A1620"/>
      <c r="B1620"/>
      <c r="C1620"/>
    </row>
    <row r="1621" spans="1:3" ht="15" x14ac:dyDescent="0.25">
      <c r="A1621"/>
      <c r="B1621"/>
      <c r="C1621"/>
    </row>
    <row r="1622" spans="1:3" ht="15" x14ac:dyDescent="0.25">
      <c r="A1622"/>
      <c r="B1622"/>
      <c r="C1622"/>
    </row>
    <row r="1623" spans="1:3" ht="15" x14ac:dyDescent="0.25">
      <c r="A1623"/>
      <c r="B1623"/>
      <c r="C1623"/>
    </row>
    <row r="1624" spans="1:3" ht="15" x14ac:dyDescent="0.25">
      <c r="A1624"/>
      <c r="B1624"/>
      <c r="C1624"/>
    </row>
    <row r="1625" spans="1:3" ht="15" x14ac:dyDescent="0.25">
      <c r="A1625"/>
      <c r="B1625"/>
      <c r="C1625"/>
    </row>
    <row r="1626" spans="1:3" ht="15" x14ac:dyDescent="0.25">
      <c r="A1626"/>
      <c r="B1626"/>
      <c r="C1626"/>
    </row>
    <row r="1627" spans="1:3" ht="15" x14ac:dyDescent="0.25">
      <c r="A1627"/>
      <c r="B1627"/>
      <c r="C1627"/>
    </row>
    <row r="1628" spans="1:3" ht="15" x14ac:dyDescent="0.25">
      <c r="A1628"/>
      <c r="B1628"/>
      <c r="C1628"/>
    </row>
    <row r="1629" spans="1:3" ht="15" x14ac:dyDescent="0.25">
      <c r="A1629"/>
      <c r="B1629"/>
      <c r="C1629"/>
    </row>
    <row r="1630" spans="1:3" ht="15" x14ac:dyDescent="0.25">
      <c r="A1630"/>
      <c r="B1630"/>
      <c r="C1630"/>
    </row>
    <row r="1631" spans="1:3" ht="15" x14ac:dyDescent="0.25">
      <c r="A1631"/>
      <c r="B1631"/>
      <c r="C1631"/>
    </row>
    <row r="1632" spans="1:3" ht="15" x14ac:dyDescent="0.25">
      <c r="A1632"/>
      <c r="B1632"/>
      <c r="C1632"/>
    </row>
    <row r="1633" spans="1:3" ht="15" x14ac:dyDescent="0.25">
      <c r="A1633"/>
      <c r="B1633"/>
      <c r="C1633"/>
    </row>
    <row r="1634" spans="1:3" ht="15" x14ac:dyDescent="0.25">
      <c r="A1634"/>
      <c r="B1634"/>
      <c r="C1634"/>
    </row>
    <row r="1635" spans="1:3" ht="15" x14ac:dyDescent="0.25">
      <c r="A1635"/>
      <c r="B1635"/>
      <c r="C1635"/>
    </row>
    <row r="1636" spans="1:3" ht="15" x14ac:dyDescent="0.25">
      <c r="A1636"/>
      <c r="B1636"/>
      <c r="C1636"/>
    </row>
    <row r="1637" spans="1:3" ht="15" x14ac:dyDescent="0.25">
      <c r="A1637"/>
      <c r="B1637"/>
      <c r="C1637"/>
    </row>
    <row r="1638" spans="1:3" ht="15" x14ac:dyDescent="0.25">
      <c r="A1638"/>
      <c r="B1638"/>
      <c r="C1638"/>
    </row>
    <row r="1639" spans="1:3" ht="15" x14ac:dyDescent="0.25">
      <c r="A1639"/>
      <c r="B1639"/>
      <c r="C1639"/>
    </row>
    <row r="1640" spans="1:3" ht="15" x14ac:dyDescent="0.25">
      <c r="A1640"/>
      <c r="B1640"/>
      <c r="C1640"/>
    </row>
    <row r="1641" spans="1:3" ht="15" x14ac:dyDescent="0.25">
      <c r="A1641"/>
      <c r="B1641"/>
      <c r="C1641"/>
    </row>
    <row r="1642" spans="1:3" ht="15" x14ac:dyDescent="0.25">
      <c r="A1642"/>
      <c r="B1642"/>
      <c r="C1642"/>
    </row>
    <row r="1643" spans="1:3" ht="15" x14ac:dyDescent="0.25">
      <c r="A1643"/>
      <c r="B1643"/>
      <c r="C1643"/>
    </row>
    <row r="1644" spans="1:3" ht="15" x14ac:dyDescent="0.25">
      <c r="A1644"/>
      <c r="B1644"/>
      <c r="C1644"/>
    </row>
    <row r="1645" spans="1:3" ht="15" x14ac:dyDescent="0.25">
      <c r="A1645"/>
      <c r="B1645"/>
      <c r="C1645"/>
    </row>
    <row r="1646" spans="1:3" ht="15" x14ac:dyDescent="0.25">
      <c r="A1646"/>
      <c r="B1646"/>
      <c r="C1646"/>
    </row>
    <row r="1647" spans="1:3" ht="15" x14ac:dyDescent="0.25">
      <c r="A1647"/>
      <c r="B1647"/>
      <c r="C1647"/>
    </row>
    <row r="1648" spans="1:3" ht="15" x14ac:dyDescent="0.25">
      <c r="A1648"/>
      <c r="B1648"/>
      <c r="C1648"/>
    </row>
    <row r="1649" spans="1:3" ht="15" x14ac:dyDescent="0.25">
      <c r="A1649"/>
      <c r="B1649"/>
      <c r="C1649"/>
    </row>
    <row r="1650" spans="1:3" ht="15" x14ac:dyDescent="0.25">
      <c r="A1650"/>
      <c r="B1650"/>
      <c r="C1650"/>
    </row>
    <row r="1651" spans="1:3" ht="15" x14ac:dyDescent="0.25">
      <c r="A1651"/>
      <c r="B1651"/>
      <c r="C1651"/>
    </row>
    <row r="1652" spans="1:3" ht="15" x14ac:dyDescent="0.25">
      <c r="A1652"/>
      <c r="B1652"/>
      <c r="C1652"/>
    </row>
    <row r="1653" spans="1:3" ht="15" x14ac:dyDescent="0.25">
      <c r="A1653"/>
      <c r="B1653"/>
      <c r="C1653"/>
    </row>
    <row r="1654" spans="1:3" ht="15" x14ac:dyDescent="0.25">
      <c r="A1654"/>
      <c r="B1654"/>
      <c r="C1654"/>
    </row>
    <row r="1655" spans="1:3" ht="15" x14ac:dyDescent="0.25">
      <c r="A1655"/>
      <c r="B1655"/>
      <c r="C1655"/>
    </row>
    <row r="1656" spans="1:3" ht="15" x14ac:dyDescent="0.25">
      <c r="A1656"/>
      <c r="B1656"/>
      <c r="C1656"/>
    </row>
    <row r="1657" spans="1:3" ht="15" x14ac:dyDescent="0.25">
      <c r="A1657"/>
      <c r="B1657"/>
      <c r="C1657"/>
    </row>
    <row r="1658" spans="1:3" ht="15" x14ac:dyDescent="0.25">
      <c r="A1658"/>
      <c r="B1658"/>
      <c r="C1658"/>
    </row>
    <row r="1659" spans="1:3" ht="15" x14ac:dyDescent="0.25">
      <c r="A1659"/>
      <c r="B1659"/>
      <c r="C1659"/>
    </row>
    <row r="1660" spans="1:3" ht="15" x14ac:dyDescent="0.25">
      <c r="A1660"/>
      <c r="B1660"/>
      <c r="C1660"/>
    </row>
    <row r="1661" spans="1:3" ht="15" x14ac:dyDescent="0.25">
      <c r="A1661"/>
      <c r="B1661"/>
      <c r="C1661"/>
    </row>
    <row r="1662" spans="1:3" ht="15" x14ac:dyDescent="0.25">
      <c r="A1662"/>
      <c r="B1662"/>
      <c r="C1662"/>
    </row>
    <row r="1663" spans="1:3" ht="15" x14ac:dyDescent="0.25">
      <c r="A1663"/>
      <c r="B1663"/>
      <c r="C1663"/>
    </row>
    <row r="1664" spans="1:3" ht="15" x14ac:dyDescent="0.25">
      <c r="A1664"/>
      <c r="B1664"/>
      <c r="C1664"/>
    </row>
    <row r="1665" spans="1:3" ht="15" x14ac:dyDescent="0.25">
      <c r="A1665"/>
      <c r="B1665"/>
      <c r="C1665"/>
    </row>
    <row r="1666" spans="1:3" ht="15" x14ac:dyDescent="0.25">
      <c r="A1666"/>
      <c r="B1666"/>
      <c r="C1666"/>
    </row>
    <row r="1667" spans="1:3" ht="15" x14ac:dyDescent="0.25">
      <c r="A1667"/>
      <c r="B1667"/>
      <c r="C1667"/>
    </row>
    <row r="1668" spans="1:3" ht="15" x14ac:dyDescent="0.25">
      <c r="A1668"/>
      <c r="B1668"/>
      <c r="C1668"/>
    </row>
    <row r="1669" spans="1:3" ht="15" x14ac:dyDescent="0.25">
      <c r="A1669"/>
      <c r="B1669"/>
      <c r="C1669"/>
    </row>
    <row r="1670" spans="1:3" ht="15" x14ac:dyDescent="0.25">
      <c r="A1670"/>
      <c r="B1670"/>
      <c r="C1670"/>
    </row>
    <row r="1671" spans="1:3" ht="15" x14ac:dyDescent="0.25">
      <c r="A1671"/>
      <c r="B1671"/>
      <c r="C1671"/>
    </row>
    <row r="1672" spans="1:3" ht="15" x14ac:dyDescent="0.25">
      <c r="A1672"/>
      <c r="B1672"/>
      <c r="C1672"/>
    </row>
    <row r="1673" spans="1:3" ht="15" x14ac:dyDescent="0.25">
      <c r="A1673"/>
      <c r="B1673"/>
      <c r="C1673"/>
    </row>
    <row r="1674" spans="1:3" ht="15" x14ac:dyDescent="0.25">
      <c r="A1674"/>
      <c r="B1674"/>
      <c r="C1674"/>
    </row>
    <row r="1675" spans="1:3" ht="15" x14ac:dyDescent="0.25">
      <c r="A1675"/>
      <c r="B1675"/>
      <c r="C1675"/>
    </row>
    <row r="1676" spans="1:3" ht="15" x14ac:dyDescent="0.25">
      <c r="A1676"/>
      <c r="B1676"/>
      <c r="C1676"/>
    </row>
    <row r="1677" spans="1:3" ht="15" x14ac:dyDescent="0.25">
      <c r="A1677"/>
      <c r="B1677"/>
      <c r="C1677"/>
    </row>
    <row r="1678" spans="1:3" ht="15" x14ac:dyDescent="0.25">
      <c r="A1678"/>
      <c r="B1678"/>
      <c r="C1678"/>
    </row>
    <row r="1679" spans="1:3" ht="15" x14ac:dyDescent="0.25">
      <c r="A1679"/>
      <c r="B1679"/>
      <c r="C1679"/>
    </row>
    <row r="1680" spans="1:3" ht="15" x14ac:dyDescent="0.25">
      <c r="A1680"/>
      <c r="B1680"/>
      <c r="C1680"/>
    </row>
    <row r="1681" spans="1:3" ht="15" x14ac:dyDescent="0.25">
      <c r="A1681"/>
      <c r="B1681"/>
      <c r="C1681"/>
    </row>
    <row r="1682" spans="1:3" ht="15" x14ac:dyDescent="0.25">
      <c r="A1682"/>
      <c r="B1682"/>
      <c r="C1682"/>
    </row>
    <row r="1683" spans="1:3" ht="15" x14ac:dyDescent="0.25">
      <c r="A1683"/>
      <c r="B1683"/>
      <c r="C1683"/>
    </row>
    <row r="1684" spans="1:3" ht="15" x14ac:dyDescent="0.25">
      <c r="A1684"/>
      <c r="B1684"/>
      <c r="C1684"/>
    </row>
    <row r="1685" spans="1:3" ht="15" x14ac:dyDescent="0.25">
      <c r="A1685"/>
      <c r="B1685"/>
      <c r="C1685"/>
    </row>
    <row r="1686" spans="1:3" ht="15" x14ac:dyDescent="0.25">
      <c r="A1686"/>
      <c r="B1686"/>
      <c r="C1686"/>
    </row>
    <row r="1687" spans="1:3" ht="15" x14ac:dyDescent="0.25">
      <c r="A1687"/>
      <c r="B1687"/>
      <c r="C1687"/>
    </row>
    <row r="1688" spans="1:3" ht="15" x14ac:dyDescent="0.25">
      <c r="A1688"/>
      <c r="B1688"/>
      <c r="C1688"/>
    </row>
    <row r="1689" spans="1:3" ht="15" x14ac:dyDescent="0.25">
      <c r="A1689"/>
      <c r="B1689"/>
      <c r="C1689"/>
    </row>
    <row r="1690" spans="1:3" ht="15" x14ac:dyDescent="0.25">
      <c r="A1690"/>
      <c r="B1690"/>
      <c r="C1690"/>
    </row>
    <row r="1691" spans="1:3" ht="15" x14ac:dyDescent="0.25">
      <c r="A1691"/>
      <c r="B1691"/>
      <c r="C1691"/>
    </row>
    <row r="1692" spans="1:3" ht="15" x14ac:dyDescent="0.25">
      <c r="A1692"/>
      <c r="B1692"/>
      <c r="C1692"/>
    </row>
    <row r="1693" spans="1:3" ht="15" x14ac:dyDescent="0.25">
      <c r="A1693"/>
      <c r="B1693"/>
      <c r="C1693"/>
    </row>
    <row r="1694" spans="1:3" ht="15" x14ac:dyDescent="0.25">
      <c r="A1694"/>
      <c r="B1694"/>
      <c r="C1694"/>
    </row>
    <row r="1695" spans="1:3" ht="15" x14ac:dyDescent="0.25">
      <c r="A1695"/>
      <c r="B1695"/>
      <c r="C1695"/>
    </row>
    <row r="1696" spans="1:3" ht="15" x14ac:dyDescent="0.25">
      <c r="A1696"/>
      <c r="B1696"/>
      <c r="C1696"/>
    </row>
    <row r="1697" spans="1:3" ht="15" x14ac:dyDescent="0.25">
      <c r="A1697"/>
      <c r="B1697"/>
      <c r="C1697"/>
    </row>
    <row r="1698" spans="1:3" ht="15" x14ac:dyDescent="0.25">
      <c r="A1698"/>
      <c r="B1698"/>
      <c r="C1698"/>
    </row>
    <row r="1699" spans="1:3" ht="15" x14ac:dyDescent="0.25">
      <c r="A1699"/>
      <c r="B1699"/>
      <c r="C1699"/>
    </row>
    <row r="1700" spans="1:3" ht="15" x14ac:dyDescent="0.25">
      <c r="A1700"/>
      <c r="B1700"/>
      <c r="C1700"/>
    </row>
    <row r="1701" spans="1:3" ht="15" x14ac:dyDescent="0.25">
      <c r="A1701"/>
      <c r="B1701"/>
      <c r="C1701"/>
    </row>
    <row r="1702" spans="1:3" ht="15" x14ac:dyDescent="0.25">
      <c r="A1702"/>
      <c r="B1702"/>
      <c r="C1702"/>
    </row>
    <row r="1703" spans="1:3" ht="15" x14ac:dyDescent="0.25">
      <c r="A1703"/>
      <c r="B1703"/>
      <c r="C1703"/>
    </row>
    <row r="1704" spans="1:3" ht="15" x14ac:dyDescent="0.25">
      <c r="A1704"/>
      <c r="B1704"/>
      <c r="C1704"/>
    </row>
    <row r="1705" spans="1:3" ht="15" x14ac:dyDescent="0.25">
      <c r="A1705"/>
      <c r="B1705"/>
      <c r="C1705"/>
    </row>
    <row r="1706" spans="1:3" ht="15" x14ac:dyDescent="0.25">
      <c r="A1706"/>
      <c r="B1706"/>
      <c r="C1706"/>
    </row>
    <row r="1707" spans="1:3" ht="15" x14ac:dyDescent="0.25">
      <c r="A1707"/>
      <c r="B1707"/>
      <c r="C1707"/>
    </row>
    <row r="1708" spans="1:3" ht="15" x14ac:dyDescent="0.25">
      <c r="A1708"/>
      <c r="B1708"/>
      <c r="C1708"/>
    </row>
    <row r="1709" spans="1:3" ht="15" x14ac:dyDescent="0.25">
      <c r="A1709"/>
      <c r="B1709"/>
      <c r="C1709"/>
    </row>
    <row r="1710" spans="1:3" ht="15" x14ac:dyDescent="0.25">
      <c r="A1710"/>
      <c r="B1710"/>
      <c r="C1710"/>
    </row>
    <row r="1711" spans="1:3" ht="15" x14ac:dyDescent="0.25">
      <c r="A1711"/>
      <c r="B1711"/>
      <c r="C1711"/>
    </row>
    <row r="1712" spans="1:3" ht="15" x14ac:dyDescent="0.25">
      <c r="A1712"/>
      <c r="B1712"/>
      <c r="C1712"/>
    </row>
    <row r="1713" spans="1:3" ht="15" x14ac:dyDescent="0.25">
      <c r="A1713"/>
      <c r="B1713"/>
      <c r="C1713"/>
    </row>
    <row r="1714" spans="1:3" ht="15" x14ac:dyDescent="0.25">
      <c r="A1714"/>
      <c r="B1714"/>
      <c r="C1714"/>
    </row>
    <row r="1715" spans="1:3" ht="15" x14ac:dyDescent="0.25">
      <c r="A1715"/>
      <c r="B1715"/>
      <c r="C1715"/>
    </row>
    <row r="1716" spans="1:3" ht="15" x14ac:dyDescent="0.25">
      <c r="A1716"/>
      <c r="B1716"/>
      <c r="C1716"/>
    </row>
    <row r="1717" spans="1:3" ht="15" x14ac:dyDescent="0.25">
      <c r="A1717"/>
      <c r="B1717"/>
      <c r="C1717"/>
    </row>
    <row r="1718" spans="1:3" ht="15" x14ac:dyDescent="0.25">
      <c r="A1718"/>
      <c r="B1718"/>
      <c r="C1718"/>
    </row>
    <row r="1719" spans="1:3" ht="15" x14ac:dyDescent="0.25">
      <c r="A1719"/>
      <c r="B1719"/>
      <c r="C1719"/>
    </row>
    <row r="1720" spans="1:3" ht="15" x14ac:dyDescent="0.25">
      <c r="A1720"/>
      <c r="B1720"/>
      <c r="C1720"/>
    </row>
    <row r="1721" spans="1:3" ht="15" x14ac:dyDescent="0.25">
      <c r="A1721"/>
      <c r="B1721"/>
      <c r="C1721"/>
    </row>
    <row r="1722" spans="1:3" ht="15" x14ac:dyDescent="0.25">
      <c r="A1722"/>
      <c r="B1722"/>
      <c r="C1722"/>
    </row>
    <row r="1723" spans="1:3" ht="15" x14ac:dyDescent="0.25">
      <c r="A1723"/>
      <c r="B1723"/>
      <c r="C1723"/>
    </row>
    <row r="1724" spans="1:3" ht="15" x14ac:dyDescent="0.25">
      <c r="A1724"/>
      <c r="B1724"/>
      <c r="C1724"/>
    </row>
    <row r="1725" spans="1:3" ht="15" x14ac:dyDescent="0.25">
      <c r="A1725"/>
      <c r="B1725"/>
      <c r="C1725"/>
    </row>
    <row r="1726" spans="1:3" ht="15" x14ac:dyDescent="0.25">
      <c r="A1726"/>
      <c r="B1726"/>
      <c r="C1726"/>
    </row>
    <row r="1727" spans="1:3" ht="15" x14ac:dyDescent="0.25">
      <c r="A1727"/>
      <c r="B1727"/>
      <c r="C1727"/>
    </row>
    <row r="1728" spans="1:3" ht="15" x14ac:dyDescent="0.25">
      <c r="A1728"/>
      <c r="B1728"/>
      <c r="C1728"/>
    </row>
    <row r="1729" spans="1:3" ht="15" x14ac:dyDescent="0.25">
      <c r="A1729"/>
      <c r="B1729"/>
      <c r="C1729"/>
    </row>
    <row r="1730" spans="1:3" ht="15" x14ac:dyDescent="0.25">
      <c r="A1730"/>
      <c r="B1730"/>
      <c r="C1730"/>
    </row>
    <row r="1731" spans="1:3" ht="15" x14ac:dyDescent="0.25">
      <c r="A1731"/>
      <c r="B1731"/>
      <c r="C1731"/>
    </row>
    <row r="1732" spans="1:3" ht="15" x14ac:dyDescent="0.25">
      <c r="A1732"/>
      <c r="B1732"/>
      <c r="C1732"/>
    </row>
    <row r="1733" spans="1:3" ht="15" x14ac:dyDescent="0.25">
      <c r="A1733"/>
      <c r="B1733"/>
      <c r="C1733"/>
    </row>
    <row r="1734" spans="1:3" ht="15" x14ac:dyDescent="0.25">
      <c r="A1734"/>
      <c r="B1734"/>
      <c r="C1734"/>
    </row>
    <row r="1735" spans="1:3" ht="15" x14ac:dyDescent="0.25">
      <c r="A1735"/>
      <c r="B1735"/>
      <c r="C1735"/>
    </row>
    <row r="1736" spans="1:3" ht="15" x14ac:dyDescent="0.25">
      <c r="A1736"/>
      <c r="B1736"/>
      <c r="C1736"/>
    </row>
  </sheetData>
  <mergeCells count="1">
    <mergeCell ref="A1:Q1"/>
  </mergeCells>
  <conditionalFormatting pivot="1" sqref="B7:B19">
    <cfRule type="dataBar" priority="1">
      <dataBar>
        <cfvo type="min"/>
        <cfvo type="max"/>
        <color rgb="FF0070C0"/>
      </dataBar>
      <extLst>
        <ext xmlns:x14="http://schemas.microsoft.com/office/spreadsheetml/2009/9/main" uri="{B025F937-C7B1-47D3-B67F-A62EFF666E3E}">
          <x14:id>{98A66B62-07AA-4785-A313-68FDE8510E09}</x14:id>
        </ext>
      </extLs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98A66B62-07AA-4785-A313-68FDE8510E09}">
            <x14:dataBar minLength="0" maxLength="100" border="1">
              <x14:cfvo type="autoMin"/>
              <x14:cfvo type="autoMax"/>
              <x14:borderColor rgb="FF000000"/>
              <x14:negativeFillColor rgb="FFFF0000"/>
              <x14:axisColor rgb="FF000000"/>
            </x14:dataBar>
          </x14:cfRule>
          <xm:sqref>B7:B19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26"/>
  <sheetViews>
    <sheetView workbookViewId="0">
      <pane xSplit="1" topLeftCell="B1" activePane="topRight" state="frozen"/>
      <selection pane="topRight" activeCell="O2" sqref="O2"/>
    </sheetView>
  </sheetViews>
  <sheetFormatPr defaultColWidth="7.5703125" defaultRowHeight="15" x14ac:dyDescent="0.25"/>
  <cols>
    <col min="1" max="1" width="19.7109375" customWidth="1"/>
    <col min="2" max="2" width="13.85546875" customWidth="1"/>
    <col min="11" max="11" width="11.85546875" customWidth="1"/>
    <col min="14" max="14" width="16" customWidth="1"/>
    <col min="27" max="27" width="10.85546875" customWidth="1"/>
    <col min="28" max="28" width="9.42578125" customWidth="1"/>
    <col min="29" max="29" width="11" customWidth="1"/>
    <col min="30" max="30" width="10.7109375" customWidth="1"/>
  </cols>
  <sheetData>
    <row r="1" spans="1:30" ht="21" x14ac:dyDescent="0.35">
      <c r="A1" s="135" t="s">
        <v>1122</v>
      </c>
      <c r="B1" s="135"/>
      <c r="C1" s="135"/>
      <c r="D1" s="135"/>
      <c r="E1" s="135"/>
      <c r="F1" s="135"/>
      <c r="G1" s="135"/>
      <c r="H1" s="135"/>
      <c r="I1" s="135"/>
      <c r="J1" s="135"/>
      <c r="K1" s="135"/>
      <c r="L1" s="135"/>
      <c r="M1" s="135"/>
      <c r="N1" s="135"/>
      <c r="O1" s="135"/>
      <c r="P1" s="135"/>
      <c r="Q1" s="135"/>
    </row>
    <row r="3" spans="1:30" x14ac:dyDescent="0.25">
      <c r="A3" s="4" t="s">
        <v>33</v>
      </c>
      <c r="B3" s="4" t="s">
        <v>31</v>
      </c>
      <c r="AC3" s="139" t="s">
        <v>1120</v>
      </c>
      <c r="AD3" s="136" t="s">
        <v>1121</v>
      </c>
    </row>
    <row r="4" spans="1:30" x14ac:dyDescent="0.25">
      <c r="B4" s="3" t="s">
        <v>1115</v>
      </c>
      <c r="N4" s="8" t="s">
        <v>1116</v>
      </c>
      <c r="O4" s="3" t="s">
        <v>1117</v>
      </c>
      <c r="AA4" s="3" t="s">
        <v>1118</v>
      </c>
      <c r="AB4" s="3" t="s">
        <v>29</v>
      </c>
      <c r="AC4" s="140"/>
      <c r="AD4" s="137"/>
    </row>
    <row r="5" spans="1:30" x14ac:dyDescent="0.25">
      <c r="B5" s="3" t="s">
        <v>544</v>
      </c>
      <c r="N5" s="8"/>
      <c r="O5" s="3" t="s">
        <v>544</v>
      </c>
      <c r="AC5" s="140"/>
      <c r="AD5" s="137"/>
    </row>
    <row r="6" spans="1:30" x14ac:dyDescent="0.25">
      <c r="A6" s="4" t="s">
        <v>1119</v>
      </c>
      <c r="B6" s="8" t="s">
        <v>65</v>
      </c>
      <c r="C6" s="8" t="s">
        <v>68</v>
      </c>
      <c r="D6" s="8" t="s">
        <v>549</v>
      </c>
      <c r="E6" s="8" t="s">
        <v>548</v>
      </c>
      <c r="F6" s="8" t="s">
        <v>547</v>
      </c>
      <c r="G6" s="8" t="s">
        <v>71</v>
      </c>
      <c r="H6" s="8" t="s">
        <v>72</v>
      </c>
      <c r="I6" s="8" t="s">
        <v>73</v>
      </c>
      <c r="J6" s="8" t="s">
        <v>19</v>
      </c>
      <c r="K6" s="8" t="s">
        <v>66</v>
      </c>
      <c r="L6" s="8" t="s">
        <v>67</v>
      </c>
      <c r="M6" s="8" t="s">
        <v>20</v>
      </c>
      <c r="N6" s="8"/>
      <c r="O6" s="8" t="s">
        <v>65</v>
      </c>
      <c r="P6" s="8" t="s">
        <v>68</v>
      </c>
      <c r="Q6" s="8" t="s">
        <v>549</v>
      </c>
      <c r="R6" s="8" t="s">
        <v>548</v>
      </c>
      <c r="S6" s="8" t="s">
        <v>547</v>
      </c>
      <c r="T6" s="8" t="s">
        <v>71</v>
      </c>
      <c r="U6" s="8" t="s">
        <v>72</v>
      </c>
      <c r="V6" s="8" t="s">
        <v>73</v>
      </c>
      <c r="W6" s="8" t="s">
        <v>19</v>
      </c>
      <c r="X6" s="8" t="s">
        <v>66</v>
      </c>
      <c r="Y6" s="8" t="s">
        <v>67</v>
      </c>
      <c r="Z6" s="8" t="s">
        <v>20</v>
      </c>
      <c r="AC6" s="141"/>
      <c r="AD6" s="138"/>
    </row>
    <row r="7" spans="1:30" x14ac:dyDescent="0.25">
      <c r="A7" s="5" t="s">
        <v>0</v>
      </c>
      <c r="B7" s="9">
        <v>482</v>
      </c>
      <c r="C7" s="9">
        <v>531</v>
      </c>
      <c r="D7" s="9">
        <v>1032</v>
      </c>
      <c r="E7" s="9">
        <v>1211</v>
      </c>
      <c r="F7" s="9">
        <v>1788</v>
      </c>
      <c r="G7" s="9">
        <v>5664</v>
      </c>
      <c r="H7" s="9">
        <v>4970</v>
      </c>
      <c r="I7" s="9">
        <v>3609</v>
      </c>
      <c r="J7" s="9">
        <v>5312</v>
      </c>
      <c r="K7" s="9">
        <v>9216</v>
      </c>
      <c r="L7" s="9">
        <v>4253</v>
      </c>
      <c r="M7" s="9">
        <v>3171</v>
      </c>
      <c r="N7" s="9">
        <v>41239</v>
      </c>
      <c r="O7" s="9">
        <v>464</v>
      </c>
      <c r="P7" s="9">
        <v>513</v>
      </c>
      <c r="Q7" s="9">
        <v>1071</v>
      </c>
      <c r="R7" s="9">
        <v>1129</v>
      </c>
      <c r="S7" s="9">
        <v>1741</v>
      </c>
      <c r="T7" s="9">
        <v>5692</v>
      </c>
      <c r="U7" s="9">
        <v>4840</v>
      </c>
      <c r="V7" s="9">
        <v>3482</v>
      </c>
      <c r="W7" s="9">
        <v>4692</v>
      </c>
      <c r="X7" s="9">
        <v>8185</v>
      </c>
      <c r="Y7" s="9">
        <v>3373</v>
      </c>
      <c r="Z7" s="9">
        <v>2174</v>
      </c>
      <c r="AA7" s="9">
        <v>37356</v>
      </c>
      <c r="AB7" s="9">
        <v>78595</v>
      </c>
      <c r="AC7" s="28"/>
      <c r="AD7" s="87">
        <f>GETPIVOTDATA("Total",$A$3,"State","Kachin")/GETPIVOTDATA("Total",$A$3)</f>
        <v>0.93974938422172805</v>
      </c>
    </row>
    <row r="8" spans="1:30" x14ac:dyDescent="0.25">
      <c r="A8" s="7" t="s">
        <v>7</v>
      </c>
      <c r="B8" s="9">
        <v>48</v>
      </c>
      <c r="C8" s="9">
        <v>60</v>
      </c>
      <c r="D8" s="9">
        <v>78</v>
      </c>
      <c r="E8" s="9">
        <v>108</v>
      </c>
      <c r="F8" s="9">
        <v>149</v>
      </c>
      <c r="G8" s="9">
        <v>436</v>
      </c>
      <c r="H8" s="9">
        <v>368</v>
      </c>
      <c r="I8" s="9">
        <v>351</v>
      </c>
      <c r="J8" s="9">
        <v>512</v>
      </c>
      <c r="K8" s="9">
        <v>713</v>
      </c>
      <c r="L8" s="9">
        <v>398</v>
      </c>
      <c r="M8" s="9">
        <v>325</v>
      </c>
      <c r="N8" s="9">
        <v>3546</v>
      </c>
      <c r="O8" s="9">
        <v>59</v>
      </c>
      <c r="P8" s="9">
        <v>50</v>
      </c>
      <c r="Q8" s="9">
        <v>75</v>
      </c>
      <c r="R8" s="9">
        <v>119</v>
      </c>
      <c r="S8" s="9">
        <v>156</v>
      </c>
      <c r="T8" s="9">
        <v>438</v>
      </c>
      <c r="U8" s="9">
        <v>417</v>
      </c>
      <c r="V8" s="9">
        <v>367</v>
      </c>
      <c r="W8" s="9">
        <v>522</v>
      </c>
      <c r="X8" s="9">
        <v>690</v>
      </c>
      <c r="Y8" s="9">
        <v>352</v>
      </c>
      <c r="Z8" s="9">
        <v>171</v>
      </c>
      <c r="AA8" s="9">
        <v>3416</v>
      </c>
      <c r="AB8" s="9">
        <v>6962</v>
      </c>
      <c r="AC8" s="29">
        <f>GETPIVOTDATA("Total",$A$3,"State","Kachin","Township","Bhamo")/GETPIVOTDATA("Total",$A$3)</f>
        <v>8.3243656885955475E-2</v>
      </c>
      <c r="AD8" s="29"/>
    </row>
    <row r="9" spans="1:30" x14ac:dyDescent="0.25">
      <c r="A9" s="7" t="s">
        <v>6</v>
      </c>
      <c r="B9" s="9">
        <v>20</v>
      </c>
      <c r="C9" s="9">
        <v>16</v>
      </c>
      <c r="D9" s="9">
        <v>40</v>
      </c>
      <c r="E9" s="9">
        <v>67</v>
      </c>
      <c r="F9" s="9">
        <v>103</v>
      </c>
      <c r="G9" s="9">
        <v>163</v>
      </c>
      <c r="H9" s="9">
        <v>166</v>
      </c>
      <c r="I9" s="9">
        <v>123</v>
      </c>
      <c r="J9" s="9">
        <v>151</v>
      </c>
      <c r="K9" s="9">
        <v>257</v>
      </c>
      <c r="L9" s="9">
        <v>140</v>
      </c>
      <c r="M9" s="9">
        <v>93</v>
      </c>
      <c r="N9" s="9">
        <v>1339</v>
      </c>
      <c r="O9" s="9">
        <v>14</v>
      </c>
      <c r="P9" s="9">
        <v>15</v>
      </c>
      <c r="Q9" s="9">
        <v>37</v>
      </c>
      <c r="R9" s="9">
        <v>49</v>
      </c>
      <c r="S9" s="9">
        <v>149</v>
      </c>
      <c r="T9" s="9">
        <v>168</v>
      </c>
      <c r="U9" s="9">
        <v>170</v>
      </c>
      <c r="V9" s="9">
        <v>112</v>
      </c>
      <c r="W9" s="9">
        <v>184</v>
      </c>
      <c r="X9" s="9">
        <v>226</v>
      </c>
      <c r="Y9" s="9">
        <v>97</v>
      </c>
      <c r="Z9" s="9">
        <v>54</v>
      </c>
      <c r="AA9" s="9">
        <v>1275</v>
      </c>
      <c r="AB9" s="9">
        <v>2614</v>
      </c>
      <c r="AC9" s="29">
        <f>GETPIVOTDATA("Total",$A$3,"State","Kachin","Township","Chipwi")/GETPIVOTDATA("Total",$A$3)</f>
        <v>3.1255231126097044E-2</v>
      </c>
      <c r="AD9" s="29"/>
    </row>
    <row r="10" spans="1:30" x14ac:dyDescent="0.25">
      <c r="A10" s="7" t="s">
        <v>13</v>
      </c>
      <c r="B10" s="9">
        <v>11</v>
      </c>
      <c r="C10" s="9">
        <v>23</v>
      </c>
      <c r="D10" s="9">
        <v>31</v>
      </c>
      <c r="E10" s="9">
        <v>43</v>
      </c>
      <c r="F10" s="9">
        <v>111</v>
      </c>
      <c r="G10" s="9">
        <v>285</v>
      </c>
      <c r="H10" s="9">
        <v>143</v>
      </c>
      <c r="I10" s="9">
        <v>155</v>
      </c>
      <c r="J10" s="9">
        <v>229</v>
      </c>
      <c r="K10" s="9">
        <v>422</v>
      </c>
      <c r="L10" s="9">
        <v>169</v>
      </c>
      <c r="M10" s="9">
        <v>89</v>
      </c>
      <c r="N10" s="9">
        <v>1711</v>
      </c>
      <c r="O10" s="9">
        <v>16</v>
      </c>
      <c r="P10" s="9">
        <v>20</v>
      </c>
      <c r="Q10" s="9">
        <v>46</v>
      </c>
      <c r="R10" s="9">
        <v>40</v>
      </c>
      <c r="S10" s="9">
        <v>94</v>
      </c>
      <c r="T10" s="9">
        <v>282</v>
      </c>
      <c r="U10" s="9">
        <v>143</v>
      </c>
      <c r="V10" s="9">
        <v>150</v>
      </c>
      <c r="W10" s="9">
        <v>221</v>
      </c>
      <c r="X10" s="9">
        <v>410</v>
      </c>
      <c r="Y10" s="9">
        <v>184</v>
      </c>
      <c r="Z10" s="9">
        <v>57</v>
      </c>
      <c r="AA10" s="9">
        <v>1663</v>
      </c>
      <c r="AB10" s="9">
        <v>3374</v>
      </c>
      <c r="AC10" s="29">
        <f>GETPIVOTDATA("Total",$A$3,"State","Kachin","Township","Hpakant")/GETPIVOTDATA("Total",$A$3)</f>
        <v>4.0342444460386921E-2</v>
      </c>
      <c r="AD10" s="29"/>
    </row>
    <row r="11" spans="1:30" x14ac:dyDescent="0.25">
      <c r="A11" s="7" t="s">
        <v>9</v>
      </c>
      <c r="B11" s="9">
        <v>100</v>
      </c>
      <c r="C11" s="9">
        <v>97</v>
      </c>
      <c r="D11" s="9">
        <v>156</v>
      </c>
      <c r="E11" s="9">
        <v>154</v>
      </c>
      <c r="F11" s="9">
        <v>265</v>
      </c>
      <c r="G11" s="9">
        <v>979</v>
      </c>
      <c r="H11" s="9">
        <v>846</v>
      </c>
      <c r="I11" s="9">
        <v>477</v>
      </c>
      <c r="J11" s="9">
        <v>814</v>
      </c>
      <c r="K11" s="9">
        <v>1141</v>
      </c>
      <c r="L11" s="9">
        <v>855</v>
      </c>
      <c r="M11" s="9">
        <v>472</v>
      </c>
      <c r="N11" s="9">
        <v>6356</v>
      </c>
      <c r="O11" s="9">
        <v>76</v>
      </c>
      <c r="P11" s="9">
        <v>97</v>
      </c>
      <c r="Q11" s="9">
        <v>143</v>
      </c>
      <c r="R11" s="9">
        <v>132</v>
      </c>
      <c r="S11" s="9">
        <v>216</v>
      </c>
      <c r="T11" s="9">
        <v>849</v>
      </c>
      <c r="U11" s="9">
        <v>736</v>
      </c>
      <c r="V11" s="9">
        <v>545</v>
      </c>
      <c r="W11" s="9">
        <v>613</v>
      </c>
      <c r="X11" s="9">
        <v>893</v>
      </c>
      <c r="Y11" s="9">
        <v>647</v>
      </c>
      <c r="Z11" s="9">
        <v>296</v>
      </c>
      <c r="AA11" s="9">
        <v>5243</v>
      </c>
      <c r="AB11" s="9">
        <v>11599</v>
      </c>
      <c r="AC11" s="29">
        <f>GETPIVOTDATA("Total",$A$3,"State","Kachin","Township","Mansi")/GETPIVOTDATA("Total",$A$3)</f>
        <v>0.13868761508477415</v>
      </c>
      <c r="AD11" s="29"/>
    </row>
    <row r="12" spans="1:30" x14ac:dyDescent="0.25">
      <c r="A12" s="7" t="s">
        <v>11</v>
      </c>
      <c r="B12" s="9">
        <v>0</v>
      </c>
      <c r="C12" s="9">
        <v>1</v>
      </c>
      <c r="D12" s="9">
        <v>7</v>
      </c>
      <c r="E12" s="9">
        <v>4</v>
      </c>
      <c r="F12" s="9">
        <v>6</v>
      </c>
      <c r="G12" s="9">
        <v>30</v>
      </c>
      <c r="H12" s="9">
        <v>8</v>
      </c>
      <c r="I12" s="9">
        <v>10</v>
      </c>
      <c r="J12" s="9">
        <v>7</v>
      </c>
      <c r="K12" s="9">
        <v>54</v>
      </c>
      <c r="L12" s="9">
        <v>10</v>
      </c>
      <c r="M12" s="9">
        <v>11</v>
      </c>
      <c r="N12" s="9">
        <v>148</v>
      </c>
      <c r="O12" s="9">
        <v>2</v>
      </c>
      <c r="P12" s="9">
        <v>2</v>
      </c>
      <c r="Q12" s="9">
        <v>5</v>
      </c>
      <c r="R12" s="9">
        <v>7</v>
      </c>
      <c r="S12" s="9">
        <v>9</v>
      </c>
      <c r="T12" s="9">
        <v>49</v>
      </c>
      <c r="U12" s="9">
        <v>23</v>
      </c>
      <c r="V12" s="9">
        <v>19</v>
      </c>
      <c r="W12" s="9">
        <v>11</v>
      </c>
      <c r="X12" s="9">
        <v>27</v>
      </c>
      <c r="Y12" s="9">
        <v>3</v>
      </c>
      <c r="Z12" s="9">
        <v>9</v>
      </c>
      <c r="AA12" s="9">
        <v>166</v>
      </c>
      <c r="AB12" s="9">
        <v>314</v>
      </c>
      <c r="AC12" s="29">
        <f>GETPIVOTDATA("Total",$A$3,"State","Kachin","Township","Mogaung")/GETPIVOTDATA("Total",$A$3)</f>
        <v>3.7544539302197671E-3</v>
      </c>
      <c r="AD12" s="29"/>
    </row>
    <row r="13" spans="1:30" x14ac:dyDescent="0.25">
      <c r="A13" s="7" t="s">
        <v>12</v>
      </c>
      <c r="B13" s="9">
        <v>0</v>
      </c>
      <c r="C13" s="9">
        <v>0</v>
      </c>
      <c r="D13" s="9">
        <v>4</v>
      </c>
      <c r="E13" s="9">
        <v>4</v>
      </c>
      <c r="F13" s="9">
        <v>5</v>
      </c>
      <c r="G13" s="9">
        <v>13</v>
      </c>
      <c r="H13" s="9">
        <v>8</v>
      </c>
      <c r="I13" s="9">
        <v>10</v>
      </c>
      <c r="J13" s="9">
        <v>6</v>
      </c>
      <c r="K13" s="9">
        <v>24</v>
      </c>
      <c r="L13" s="9">
        <v>7</v>
      </c>
      <c r="M13" s="9">
        <v>5</v>
      </c>
      <c r="N13" s="9">
        <v>86</v>
      </c>
      <c r="O13" s="9">
        <v>0</v>
      </c>
      <c r="P13" s="9">
        <v>4</v>
      </c>
      <c r="Q13" s="9">
        <v>2</v>
      </c>
      <c r="R13" s="9">
        <v>2</v>
      </c>
      <c r="S13" s="9">
        <v>3</v>
      </c>
      <c r="T13" s="9">
        <v>18</v>
      </c>
      <c r="U13" s="9">
        <v>13</v>
      </c>
      <c r="V13" s="9">
        <v>9</v>
      </c>
      <c r="W13" s="9">
        <v>7</v>
      </c>
      <c r="X13" s="9">
        <v>13</v>
      </c>
      <c r="Y13" s="9">
        <v>2</v>
      </c>
      <c r="Z13" s="9">
        <v>3</v>
      </c>
      <c r="AA13" s="9">
        <v>76</v>
      </c>
      <c r="AB13" s="9">
        <v>162</v>
      </c>
      <c r="AC13" s="29">
        <f>GETPIVOTDATA("Total",$A$3,"State","Kachin","Township","Mohnyin")/GETPIVOTDATA("Total",$A$3)</f>
        <v>1.9370112633617907E-3</v>
      </c>
      <c r="AD13" s="29"/>
    </row>
    <row r="14" spans="1:30" x14ac:dyDescent="0.25">
      <c r="A14" s="7" t="s">
        <v>8</v>
      </c>
      <c r="B14" s="9">
        <v>156</v>
      </c>
      <c r="C14" s="9">
        <v>137</v>
      </c>
      <c r="D14" s="9">
        <v>328</v>
      </c>
      <c r="E14" s="9">
        <v>374</v>
      </c>
      <c r="F14" s="9">
        <v>460</v>
      </c>
      <c r="G14" s="9">
        <v>1623</v>
      </c>
      <c r="H14" s="9">
        <v>1803</v>
      </c>
      <c r="I14" s="9">
        <v>1114</v>
      </c>
      <c r="J14" s="9">
        <v>1489</v>
      </c>
      <c r="K14" s="9">
        <v>2459</v>
      </c>
      <c r="L14" s="9">
        <v>1076</v>
      </c>
      <c r="M14" s="9">
        <v>946</v>
      </c>
      <c r="N14" s="9">
        <v>11965</v>
      </c>
      <c r="O14" s="9">
        <v>142</v>
      </c>
      <c r="P14" s="9">
        <v>122</v>
      </c>
      <c r="Q14" s="9">
        <v>330</v>
      </c>
      <c r="R14" s="9">
        <v>328</v>
      </c>
      <c r="S14" s="9">
        <v>467</v>
      </c>
      <c r="T14" s="9">
        <v>1719</v>
      </c>
      <c r="U14" s="9">
        <v>1797</v>
      </c>
      <c r="V14" s="9">
        <v>959</v>
      </c>
      <c r="W14" s="9">
        <v>1304</v>
      </c>
      <c r="X14" s="9">
        <v>2478</v>
      </c>
      <c r="Y14" s="9">
        <v>878</v>
      </c>
      <c r="Z14" s="9">
        <v>707</v>
      </c>
      <c r="AA14" s="9">
        <v>11231</v>
      </c>
      <c r="AB14" s="9">
        <v>23196</v>
      </c>
      <c r="AC14" s="29">
        <f>GETPIVOTDATA("Total",$A$3,"State","Kachin","Township","Momauk")/GETPIVOTDATA("Total",$A$3)</f>
        <v>0.27735131645024752</v>
      </c>
      <c r="AD14" s="29"/>
    </row>
    <row r="15" spans="1:30" x14ac:dyDescent="0.25">
      <c r="A15" s="7" t="s">
        <v>4</v>
      </c>
      <c r="B15" s="9">
        <v>35</v>
      </c>
      <c r="C15" s="9">
        <v>40</v>
      </c>
      <c r="D15" s="9">
        <v>53</v>
      </c>
      <c r="E15" s="9">
        <v>57</v>
      </c>
      <c r="F15" s="9">
        <v>163</v>
      </c>
      <c r="G15" s="9">
        <v>504</v>
      </c>
      <c r="H15" s="9">
        <v>375</v>
      </c>
      <c r="I15" s="9">
        <v>331</v>
      </c>
      <c r="J15" s="9">
        <v>460</v>
      </c>
      <c r="K15" s="9">
        <v>920</v>
      </c>
      <c r="L15" s="9">
        <v>299</v>
      </c>
      <c r="M15" s="9">
        <v>315</v>
      </c>
      <c r="N15" s="9">
        <v>3552</v>
      </c>
      <c r="O15" s="9">
        <v>30</v>
      </c>
      <c r="P15" s="9">
        <v>38</v>
      </c>
      <c r="Q15" s="9">
        <v>65</v>
      </c>
      <c r="R15" s="9">
        <v>78</v>
      </c>
      <c r="S15" s="9">
        <v>151</v>
      </c>
      <c r="T15" s="9">
        <v>541</v>
      </c>
      <c r="U15" s="9">
        <v>362</v>
      </c>
      <c r="V15" s="9">
        <v>279</v>
      </c>
      <c r="W15" s="9">
        <v>389</v>
      </c>
      <c r="X15" s="9">
        <v>823</v>
      </c>
      <c r="Y15" s="9">
        <v>189</v>
      </c>
      <c r="Z15" s="9">
        <v>177</v>
      </c>
      <c r="AA15" s="9">
        <v>3122</v>
      </c>
      <c r="AB15" s="9">
        <v>6674</v>
      </c>
      <c r="AC15" s="29">
        <f>GETPIVOTDATA("Total",$A$3,"State","Kachin","Township","Myitkyina")/GETPIVOTDATA("Total",$A$3)</f>
        <v>7.980008130664562E-2</v>
      </c>
      <c r="AD15" s="29"/>
    </row>
    <row r="16" spans="1:30" x14ac:dyDescent="0.25">
      <c r="A16" s="7" t="s">
        <v>10</v>
      </c>
      <c r="B16" s="9">
        <v>4</v>
      </c>
      <c r="C16" s="9">
        <v>6</v>
      </c>
      <c r="D16" s="9">
        <v>4</v>
      </c>
      <c r="E16" s="9">
        <v>5</v>
      </c>
      <c r="F16" s="9">
        <v>19</v>
      </c>
      <c r="G16" s="9">
        <v>35</v>
      </c>
      <c r="H16" s="9">
        <v>27</v>
      </c>
      <c r="I16" s="9">
        <v>37</v>
      </c>
      <c r="J16" s="9">
        <v>49</v>
      </c>
      <c r="K16" s="9">
        <v>62</v>
      </c>
      <c r="L16" s="9">
        <v>10</v>
      </c>
      <c r="M16" s="9">
        <v>10</v>
      </c>
      <c r="N16" s="9">
        <v>268</v>
      </c>
      <c r="O16" s="9">
        <v>2</v>
      </c>
      <c r="P16" s="9">
        <v>3</v>
      </c>
      <c r="Q16" s="9">
        <v>5</v>
      </c>
      <c r="R16" s="9">
        <v>3</v>
      </c>
      <c r="S16" s="9">
        <v>5</v>
      </c>
      <c r="T16" s="9">
        <v>39</v>
      </c>
      <c r="U16" s="9">
        <v>31</v>
      </c>
      <c r="V16" s="9">
        <v>17</v>
      </c>
      <c r="W16" s="9">
        <v>42</v>
      </c>
      <c r="X16" s="9">
        <v>37</v>
      </c>
      <c r="Y16" s="9">
        <v>9</v>
      </c>
      <c r="Z16" s="9">
        <v>7</v>
      </c>
      <c r="AA16" s="9">
        <v>200</v>
      </c>
      <c r="AB16" s="9">
        <v>468</v>
      </c>
      <c r="AC16" s="29">
        <f>GETPIVOTDATA("Total",$A$3,"State","Kachin","Township","Shwegu")/GETPIVOTDATA("Total",$A$3)</f>
        <v>5.5958103163785064E-3</v>
      </c>
      <c r="AD16" s="29"/>
    </row>
    <row r="17" spans="1:30" x14ac:dyDescent="0.25">
      <c r="A17" s="7" t="s">
        <v>5</v>
      </c>
      <c r="B17" s="9">
        <v>106</v>
      </c>
      <c r="C17" s="9">
        <v>149</v>
      </c>
      <c r="D17" s="9">
        <v>327</v>
      </c>
      <c r="E17" s="9">
        <v>388</v>
      </c>
      <c r="F17" s="9">
        <v>501</v>
      </c>
      <c r="G17" s="9">
        <v>1584</v>
      </c>
      <c r="H17" s="9">
        <v>1220</v>
      </c>
      <c r="I17" s="9">
        <v>995</v>
      </c>
      <c r="J17" s="9">
        <v>1583</v>
      </c>
      <c r="K17" s="9">
        <v>3126</v>
      </c>
      <c r="L17" s="9">
        <v>1284</v>
      </c>
      <c r="M17" s="9">
        <v>893</v>
      </c>
      <c r="N17" s="9">
        <v>12156</v>
      </c>
      <c r="O17" s="9">
        <v>117</v>
      </c>
      <c r="P17" s="9">
        <v>159</v>
      </c>
      <c r="Q17" s="9">
        <v>362</v>
      </c>
      <c r="R17" s="9">
        <v>367</v>
      </c>
      <c r="S17" s="9">
        <v>482</v>
      </c>
      <c r="T17" s="9">
        <v>1566</v>
      </c>
      <c r="U17" s="9">
        <v>1135</v>
      </c>
      <c r="V17" s="9">
        <v>1016</v>
      </c>
      <c r="W17" s="9">
        <v>1391</v>
      </c>
      <c r="X17" s="9">
        <v>2554</v>
      </c>
      <c r="Y17" s="9">
        <v>1005</v>
      </c>
      <c r="Z17" s="9">
        <v>687</v>
      </c>
      <c r="AA17" s="9">
        <v>10841</v>
      </c>
      <c r="AB17" s="9">
        <v>22997</v>
      </c>
      <c r="AC17" s="29">
        <f>GETPIVOTDATA("Total",$A$3,"State","Kachin","Township","Waingmaw")/GETPIVOTDATA("Total",$A$3)</f>
        <v>0.27497190137982158</v>
      </c>
      <c r="AD17" s="29"/>
    </row>
    <row r="18" spans="1:30" x14ac:dyDescent="0.25">
      <c r="A18" s="7" t="s">
        <v>624</v>
      </c>
      <c r="B18" s="9">
        <v>2</v>
      </c>
      <c r="C18" s="9">
        <v>2</v>
      </c>
      <c r="D18" s="9">
        <v>4</v>
      </c>
      <c r="E18" s="9">
        <v>7</v>
      </c>
      <c r="F18" s="9">
        <v>6</v>
      </c>
      <c r="G18" s="9">
        <v>12</v>
      </c>
      <c r="H18" s="9">
        <v>6</v>
      </c>
      <c r="I18" s="9">
        <v>6</v>
      </c>
      <c r="J18" s="9">
        <v>12</v>
      </c>
      <c r="K18" s="9">
        <v>38</v>
      </c>
      <c r="L18" s="9">
        <v>5</v>
      </c>
      <c r="M18" s="9">
        <v>12</v>
      </c>
      <c r="N18" s="9">
        <v>112</v>
      </c>
      <c r="O18" s="9">
        <v>6</v>
      </c>
      <c r="P18" s="9">
        <v>3</v>
      </c>
      <c r="Q18" s="9">
        <v>1</v>
      </c>
      <c r="R18" s="9">
        <v>4</v>
      </c>
      <c r="S18" s="9">
        <v>9</v>
      </c>
      <c r="T18" s="9">
        <v>23</v>
      </c>
      <c r="U18" s="9">
        <v>13</v>
      </c>
      <c r="V18" s="9">
        <v>9</v>
      </c>
      <c r="W18" s="9">
        <v>8</v>
      </c>
      <c r="X18" s="9">
        <v>34</v>
      </c>
      <c r="Y18" s="9">
        <v>7</v>
      </c>
      <c r="Z18" s="9">
        <v>6</v>
      </c>
      <c r="AA18" s="9">
        <v>123</v>
      </c>
      <c r="AB18" s="9">
        <v>235</v>
      </c>
      <c r="AC18" s="29">
        <f>GETPIVOTDATA("Total",$A$3,"State","Kachin","Township","Puta-O")/GETPIVOTDATA("Total",$A$3)</f>
        <v>2.8098620178396345E-3</v>
      </c>
      <c r="AD18" s="29"/>
    </row>
    <row r="19" spans="1:30" x14ac:dyDescent="0.25">
      <c r="A19" s="5" t="s">
        <v>3</v>
      </c>
      <c r="B19" s="9">
        <v>25</v>
      </c>
      <c r="C19" s="9">
        <v>39</v>
      </c>
      <c r="D19" s="9">
        <v>35</v>
      </c>
      <c r="E19" s="9">
        <v>59</v>
      </c>
      <c r="F19" s="9">
        <v>159</v>
      </c>
      <c r="G19" s="9">
        <v>458</v>
      </c>
      <c r="H19" s="9">
        <v>320</v>
      </c>
      <c r="I19" s="9">
        <v>203</v>
      </c>
      <c r="J19" s="9">
        <v>293</v>
      </c>
      <c r="K19" s="9">
        <v>590</v>
      </c>
      <c r="L19" s="9">
        <v>160</v>
      </c>
      <c r="M19" s="9">
        <v>335</v>
      </c>
      <c r="N19" s="9">
        <v>2676</v>
      </c>
      <c r="O19" s="9">
        <v>26</v>
      </c>
      <c r="P19" s="9">
        <v>39</v>
      </c>
      <c r="Q19" s="9">
        <v>58</v>
      </c>
      <c r="R19" s="9">
        <v>48</v>
      </c>
      <c r="S19" s="9">
        <v>152</v>
      </c>
      <c r="T19" s="9">
        <v>460</v>
      </c>
      <c r="U19" s="9">
        <v>278</v>
      </c>
      <c r="V19" s="9">
        <v>173</v>
      </c>
      <c r="W19" s="9">
        <v>292</v>
      </c>
      <c r="X19" s="9">
        <v>448</v>
      </c>
      <c r="Y19" s="9">
        <v>119</v>
      </c>
      <c r="Z19" s="9">
        <v>270</v>
      </c>
      <c r="AA19" s="9">
        <v>2363</v>
      </c>
      <c r="AB19" s="9">
        <v>5039</v>
      </c>
      <c r="AC19" s="29"/>
      <c r="AD19" s="88">
        <f>GETPIVOTDATA("Total",$A$3,"State","Shan_North")/GETPIVOTDATA("Total",$A$3)</f>
        <v>6.0250615778271996E-2</v>
      </c>
    </row>
    <row r="20" spans="1:30" x14ac:dyDescent="0.25">
      <c r="A20" s="7" t="s">
        <v>15</v>
      </c>
      <c r="B20" s="9">
        <v>10</v>
      </c>
      <c r="C20" s="9">
        <v>16</v>
      </c>
      <c r="D20" s="9">
        <v>17</v>
      </c>
      <c r="E20" s="9">
        <v>31</v>
      </c>
      <c r="F20" s="9">
        <v>90</v>
      </c>
      <c r="G20" s="9">
        <v>245</v>
      </c>
      <c r="H20" s="9">
        <v>151</v>
      </c>
      <c r="I20" s="9">
        <v>70</v>
      </c>
      <c r="J20" s="9">
        <v>112</v>
      </c>
      <c r="K20" s="9">
        <v>294</v>
      </c>
      <c r="L20" s="9">
        <v>80</v>
      </c>
      <c r="M20" s="9">
        <v>64</v>
      </c>
      <c r="N20" s="9">
        <v>1180</v>
      </c>
      <c r="O20" s="9">
        <v>17</v>
      </c>
      <c r="P20" s="9">
        <v>25</v>
      </c>
      <c r="Q20" s="9">
        <v>27</v>
      </c>
      <c r="R20" s="9">
        <v>25</v>
      </c>
      <c r="S20" s="9">
        <v>87</v>
      </c>
      <c r="T20" s="9">
        <v>257</v>
      </c>
      <c r="U20" s="9">
        <v>129</v>
      </c>
      <c r="V20" s="9">
        <v>73</v>
      </c>
      <c r="W20" s="9">
        <v>126</v>
      </c>
      <c r="X20" s="9">
        <v>221</v>
      </c>
      <c r="Y20" s="9">
        <v>74</v>
      </c>
      <c r="Z20" s="9">
        <v>45</v>
      </c>
      <c r="AA20" s="9">
        <v>1106</v>
      </c>
      <c r="AB20" s="9">
        <v>2286</v>
      </c>
      <c r="AC20" s="29">
        <f>GETPIVOTDATA("Total",$A$3,"State","Shan_North","Township","Kutkai")/GETPIVOTDATA("Total",$A$3)</f>
        <v>2.7333381160771934E-2</v>
      </c>
      <c r="AD20" s="29"/>
    </row>
    <row r="21" spans="1:30" x14ac:dyDescent="0.25">
      <c r="A21" s="7" t="s">
        <v>16</v>
      </c>
      <c r="B21" s="9">
        <v>3</v>
      </c>
      <c r="C21" s="9">
        <v>3</v>
      </c>
      <c r="D21" s="9">
        <v>3</v>
      </c>
      <c r="E21" s="9">
        <v>3</v>
      </c>
      <c r="F21" s="9">
        <v>8</v>
      </c>
      <c r="G21" s="9">
        <v>29</v>
      </c>
      <c r="H21" s="9">
        <v>5</v>
      </c>
      <c r="I21" s="9">
        <v>25</v>
      </c>
      <c r="J21" s="9">
        <v>38</v>
      </c>
      <c r="K21" s="9">
        <v>45</v>
      </c>
      <c r="L21" s="9">
        <v>13</v>
      </c>
      <c r="M21" s="9">
        <v>9</v>
      </c>
      <c r="N21" s="9">
        <v>184</v>
      </c>
      <c r="O21" s="9">
        <v>2</v>
      </c>
      <c r="P21" s="9">
        <v>1</v>
      </c>
      <c r="Q21" s="9">
        <v>5</v>
      </c>
      <c r="R21" s="9">
        <v>0</v>
      </c>
      <c r="S21" s="9">
        <v>11</v>
      </c>
      <c r="T21" s="9">
        <v>24</v>
      </c>
      <c r="U21" s="9">
        <v>7</v>
      </c>
      <c r="V21" s="9">
        <v>14</v>
      </c>
      <c r="W21" s="9">
        <v>21</v>
      </c>
      <c r="X21" s="9">
        <v>46</v>
      </c>
      <c r="Y21" s="9">
        <v>6</v>
      </c>
      <c r="Z21" s="9">
        <v>8</v>
      </c>
      <c r="AA21" s="9">
        <v>145</v>
      </c>
      <c r="AB21" s="9">
        <v>329</v>
      </c>
      <c r="AC21" s="29">
        <f>GETPIVOTDATA("Total",$A$3,"State","Shan_North","Township","Manton")/GETPIVOTDATA("Total",$A$3)</f>
        <v>3.9338068249754887E-3</v>
      </c>
      <c r="AD21" s="29"/>
    </row>
    <row r="22" spans="1:30" x14ac:dyDescent="0.25">
      <c r="A22" s="7" t="s">
        <v>17</v>
      </c>
      <c r="B22" s="9">
        <v>2</v>
      </c>
      <c r="C22" s="9">
        <v>3</v>
      </c>
      <c r="D22" s="9">
        <v>3</v>
      </c>
      <c r="E22" s="9">
        <v>3</v>
      </c>
      <c r="F22" s="9">
        <v>14</v>
      </c>
      <c r="G22" s="9">
        <v>39</v>
      </c>
      <c r="H22" s="9">
        <v>35</v>
      </c>
      <c r="I22" s="9">
        <v>13</v>
      </c>
      <c r="J22" s="9">
        <v>10</v>
      </c>
      <c r="K22" s="9">
        <v>52</v>
      </c>
      <c r="L22" s="9">
        <v>5</v>
      </c>
      <c r="M22" s="9">
        <v>11</v>
      </c>
      <c r="N22" s="9">
        <v>190</v>
      </c>
      <c r="O22" s="9">
        <v>1</v>
      </c>
      <c r="P22" s="9">
        <v>1</v>
      </c>
      <c r="Q22" s="9">
        <v>4</v>
      </c>
      <c r="R22" s="9">
        <v>7</v>
      </c>
      <c r="S22" s="9">
        <v>16</v>
      </c>
      <c r="T22" s="9">
        <v>36</v>
      </c>
      <c r="U22" s="9">
        <v>25</v>
      </c>
      <c r="V22" s="9">
        <v>9</v>
      </c>
      <c r="W22" s="9">
        <v>6</v>
      </c>
      <c r="X22" s="9">
        <v>28</v>
      </c>
      <c r="Y22" s="9">
        <v>4</v>
      </c>
      <c r="Z22" s="9">
        <v>3</v>
      </c>
      <c r="AA22" s="9">
        <v>140</v>
      </c>
      <c r="AB22" s="9">
        <v>330</v>
      </c>
      <c r="AC22" s="29">
        <f>GETPIVOTDATA("Total",$A$3,"State","Shan_North","Township","Muse")/GETPIVOTDATA("Total",$A$3)</f>
        <v>3.9457636846258696E-3</v>
      </c>
      <c r="AD22" s="29"/>
    </row>
    <row r="23" spans="1:30" x14ac:dyDescent="0.25">
      <c r="A23" s="7" t="s">
        <v>14</v>
      </c>
      <c r="B23" s="9">
        <v>10</v>
      </c>
      <c r="C23" s="9">
        <v>17</v>
      </c>
      <c r="D23" s="9">
        <v>12</v>
      </c>
      <c r="E23" s="9">
        <v>22</v>
      </c>
      <c r="F23" s="9">
        <v>47</v>
      </c>
      <c r="G23" s="9">
        <v>140</v>
      </c>
      <c r="H23" s="9">
        <v>126</v>
      </c>
      <c r="I23" s="9">
        <v>91</v>
      </c>
      <c r="J23" s="9">
        <v>133</v>
      </c>
      <c r="K23" s="9">
        <v>193</v>
      </c>
      <c r="L23" s="9">
        <v>61</v>
      </c>
      <c r="M23" s="9">
        <v>250</v>
      </c>
      <c r="N23" s="9">
        <v>1102</v>
      </c>
      <c r="O23" s="9">
        <v>6</v>
      </c>
      <c r="P23" s="9">
        <v>12</v>
      </c>
      <c r="Q23" s="9">
        <v>22</v>
      </c>
      <c r="R23" s="9">
        <v>16</v>
      </c>
      <c r="S23" s="9">
        <v>37</v>
      </c>
      <c r="T23" s="9">
        <v>138</v>
      </c>
      <c r="U23" s="9">
        <v>113</v>
      </c>
      <c r="V23" s="9">
        <v>76</v>
      </c>
      <c r="W23" s="9">
        <v>139</v>
      </c>
      <c r="X23" s="9">
        <v>150</v>
      </c>
      <c r="Y23" s="9">
        <v>32</v>
      </c>
      <c r="Z23" s="9">
        <v>214</v>
      </c>
      <c r="AA23" s="9">
        <v>955</v>
      </c>
      <c r="AB23" s="9">
        <v>2057</v>
      </c>
      <c r="AC23" s="29">
        <f>GETPIVOTDATA("Total",$A$3,"State","Shan_North","Township","Namhkan")/GETPIVOTDATA("Total",$A$3)</f>
        <v>2.4595260300834587E-2</v>
      </c>
      <c r="AD23" s="29"/>
    </row>
    <row r="24" spans="1:30" x14ac:dyDescent="0.25">
      <c r="A24" s="7" t="s">
        <v>18</v>
      </c>
      <c r="B24" s="9">
        <v>0</v>
      </c>
      <c r="C24" s="9">
        <v>0</v>
      </c>
      <c r="D24" s="9">
        <v>0</v>
      </c>
      <c r="E24" s="9">
        <v>0</v>
      </c>
      <c r="F24" s="9">
        <v>0</v>
      </c>
      <c r="G24" s="9">
        <v>5</v>
      </c>
      <c r="H24" s="9">
        <v>3</v>
      </c>
      <c r="I24" s="9">
        <v>4</v>
      </c>
      <c r="J24" s="9">
        <v>0</v>
      </c>
      <c r="K24" s="9">
        <v>6</v>
      </c>
      <c r="L24" s="9">
        <v>1</v>
      </c>
      <c r="M24" s="9">
        <v>1</v>
      </c>
      <c r="N24" s="9">
        <v>20</v>
      </c>
      <c r="O24" s="9">
        <v>0</v>
      </c>
      <c r="P24" s="9">
        <v>0</v>
      </c>
      <c r="Q24" s="9">
        <v>0</v>
      </c>
      <c r="R24" s="9">
        <v>0</v>
      </c>
      <c r="S24" s="9">
        <v>1</v>
      </c>
      <c r="T24" s="9">
        <v>5</v>
      </c>
      <c r="U24" s="9">
        <v>4</v>
      </c>
      <c r="V24" s="9">
        <v>1</v>
      </c>
      <c r="W24" s="9">
        <v>0</v>
      </c>
      <c r="X24" s="9">
        <v>3</v>
      </c>
      <c r="Y24" s="9">
        <v>3</v>
      </c>
      <c r="Z24" s="9">
        <v>0</v>
      </c>
      <c r="AA24" s="9">
        <v>17</v>
      </c>
      <c r="AB24" s="9">
        <v>37</v>
      </c>
      <c r="AC24" s="29">
        <f>GETPIVOTDATA("Total",$A$3,"State","Shan_North","Township","Namtu")/GETPIVOTDATA("Total",$A$3)</f>
        <v>4.4240380706411266E-4</v>
      </c>
      <c r="AD24" s="29"/>
    </row>
    <row r="25" spans="1:30" x14ac:dyDescent="0.25">
      <c r="A25" s="5" t="s">
        <v>29</v>
      </c>
      <c r="B25" s="9">
        <v>507</v>
      </c>
      <c r="C25" s="9">
        <v>570</v>
      </c>
      <c r="D25" s="9">
        <v>1067</v>
      </c>
      <c r="E25" s="9">
        <v>1270</v>
      </c>
      <c r="F25" s="9">
        <v>1947</v>
      </c>
      <c r="G25" s="9">
        <v>6122</v>
      </c>
      <c r="H25" s="9">
        <v>5290</v>
      </c>
      <c r="I25" s="9">
        <v>3812</v>
      </c>
      <c r="J25" s="9">
        <v>5605</v>
      </c>
      <c r="K25" s="9">
        <v>9806</v>
      </c>
      <c r="L25" s="9">
        <v>4413</v>
      </c>
      <c r="M25" s="9">
        <v>3506</v>
      </c>
      <c r="N25" s="9">
        <v>43915</v>
      </c>
      <c r="O25" s="9">
        <v>490</v>
      </c>
      <c r="P25" s="9">
        <v>552</v>
      </c>
      <c r="Q25" s="9">
        <v>1129</v>
      </c>
      <c r="R25" s="9">
        <v>1177</v>
      </c>
      <c r="S25" s="9">
        <v>1893</v>
      </c>
      <c r="T25" s="9">
        <v>6152</v>
      </c>
      <c r="U25" s="9">
        <v>5118</v>
      </c>
      <c r="V25" s="9">
        <v>3655</v>
      </c>
      <c r="W25" s="9">
        <v>4984</v>
      </c>
      <c r="X25" s="9">
        <v>8633</v>
      </c>
      <c r="Y25" s="9">
        <v>3492</v>
      </c>
      <c r="Z25" s="9">
        <v>2444</v>
      </c>
      <c r="AA25" s="9">
        <v>39719</v>
      </c>
      <c r="AB25" s="9">
        <v>83634</v>
      </c>
      <c r="AC25" s="29"/>
      <c r="AD25" s="29"/>
    </row>
    <row r="26" spans="1:30" x14ac:dyDescent="0.25">
      <c r="A26" s="29" t="s">
        <v>1111</v>
      </c>
      <c r="B26" s="29">
        <f>GETPIVOTDATA("Total",$A$3,"Age Category","00-05","Sex","Females","Age Category2","Age Category")/GETPIVOTDATA("Total",$A$3,"Sex","Females")</f>
        <v>1.1545030171923033E-2</v>
      </c>
      <c r="C26" s="29">
        <f>GETPIVOTDATA("Total",$A$3,"Age Category","06-11","Sex","Females","Age Category2","Age Category")/GETPIVOTDATA("Total",$A$3,"Sex","Females")</f>
        <v>1.2979619719913469E-2</v>
      </c>
      <c r="D26" s="29">
        <f>GETPIVOTDATA("Total",$A$3,"Age Category","01","Sex","Females","Age Category2","Age Category")/GETPIVOTDATA("Total",$A$3,"Sex","Females")</f>
        <v>2.4296937265171355E-2</v>
      </c>
      <c r="E26" s="29">
        <f>GETPIVOTDATA("Total",$A$3,"Age Category","02","Sex","Females","Age Category2","Age Category")/GETPIVOTDATA("Total",$A$3,"Sex","Females")</f>
        <v>2.8919503586473869E-2</v>
      </c>
      <c r="F26" s="29">
        <f>GETPIVOTDATA("Total",$A$3,"Age Category","03-04","Sex","Females","Age Category2","Age Category")/GETPIVOTDATA("Total",$A$3,"Sex","Females")</f>
        <v>4.4335648411704426E-2</v>
      </c>
      <c r="G26" s="29">
        <f>GETPIVOTDATA("Total",$A$3,"Age Category","5-10","Sex","Females","Age Category2","Age Category")/GETPIVOTDATA("Total",$A$3,"Sex","Females")</f>
        <v>0.13940567004440396</v>
      </c>
      <c r="H26" s="29">
        <f>GETPIVOTDATA("Total",$A$3,"Age Category","11-14","Sex","Females","Age Category2","Age Category")/GETPIVOTDATA("Total",$A$3,"Sex","Females")</f>
        <v>0.1204599795058636</v>
      </c>
      <c r="I26" s="29">
        <f>GETPIVOTDATA("Total",$A$3,"Age Category","15-17","Sex","Females","Age Category2","Age Category")/GETPIVOTDATA("Total",$A$3,"Sex","Females")</f>
        <v>8.6804053284754643E-2</v>
      </c>
      <c r="J26" s="29">
        <f>GETPIVOTDATA("Total",$A$3,"Age Category","18-24","Sex","Females","Age Category2","Age Category")/GETPIVOTDATA("Total",$A$3,"Sex","Females")</f>
        <v>0.12763292724581579</v>
      </c>
      <c r="K26" s="29">
        <f>GETPIVOTDATA("Total",$A$3,"Age Category","25-49","Sex","Females","Age Category2","Age Category")/GETPIVOTDATA("Total",$A$3,"Sex","Females")</f>
        <v>0.22329500170784469</v>
      </c>
      <c r="L26" s="29">
        <f>GETPIVOTDATA("Total",$A$3,"Age Category","50-59","Sex","Females","Age Category2","Age Category")/GETPIVOTDATA("Total",$A$3,"Sex","Females")</f>
        <v>0.10048958214733007</v>
      </c>
      <c r="M26" s="29">
        <f>GETPIVOTDATA("Total",$A$3,"Age Category","60+","Sex","Females","Age Category2","Age Category")/GETPIVOTDATA("Total",$A$3,"Sex","Females")</f>
        <v>7.9836046908801098E-2</v>
      </c>
      <c r="N26" s="88">
        <f>GETPIVOTDATA("Total",$A$3,"Sex","Females")/GETPIVOTDATA("Total",$A$3)</f>
        <v>0.52508549154650019</v>
      </c>
      <c r="O26" s="29">
        <f>GETPIVOTDATA("Total",$A$3,"Age Category","00-05","Sex","Males","Age Category2","Age Category")/GETPIVOTDATA("Total",$A$3,"Sex","Males")</f>
        <v>1.2336665072131726E-2</v>
      </c>
      <c r="P26" s="29">
        <f>GETPIVOTDATA("Total",$A$3,"Age Category","06-11","Sex","Males","Age Category2","Age Category")/GETPIVOTDATA("Total",$A$3,"Sex","Males")</f>
        <v>1.3897630856768801E-2</v>
      </c>
      <c r="Q26" s="29">
        <f>GETPIVOTDATA("Total",$A$3,"Age Category","01","Sex","Males","Age Category2","Age Category")/GETPIVOTDATA("Total",$A$3,"Sex","Males")</f>
        <v>2.842468340089126E-2</v>
      </c>
      <c r="R26" s="29">
        <f>GETPIVOTDATA("Total",$A$3,"Age Category","02","Sex","Males","Age Category2","Age Category")/GETPIVOTDATA("Total",$A$3,"Sex","Males")</f>
        <v>2.9633173040610288E-2</v>
      </c>
      <c r="S26" s="29">
        <f>GETPIVOTDATA("Total",$A$3,"Age Category","03-04","Sex","Males","Age Category2","Age Category")/GETPIVOTDATA("Total",$A$3,"Sex","Males")</f>
        <v>4.7659810166419091E-2</v>
      </c>
      <c r="T26" s="29">
        <f>GETPIVOTDATA("Total",$A$3,"Age Category","5-10","Sex","Males","Age Category2","Age Category")/GETPIVOTDATA("Total",$A$3,"Sex","Males")</f>
        <v>0.15488808882398852</v>
      </c>
      <c r="U26" s="29">
        <f>GETPIVOTDATA("Total",$A$3,"Age Category","11-14","Sex","Males","Age Category2","Age Category")/GETPIVOTDATA("Total",$A$3,"Sex","Males")</f>
        <v>0.12885520783504117</v>
      </c>
      <c r="V26" s="29">
        <f>GETPIVOTDATA("Total",$A$3,"Age Category","15-17","Sex","Males","Age Category2","Age Category")/GETPIVOTDATA("Total",$A$3,"Sex","Males")</f>
        <v>9.2021450691105011E-2</v>
      </c>
      <c r="W26" s="29">
        <f>GETPIVOTDATA("Total",$A$3,"Age Category","18-24","Sex","Males","Age Category2","Age Category")/GETPIVOTDATA("Total",$A$3,"Sex","Males")</f>
        <v>0.12548150759082555</v>
      </c>
      <c r="X26" s="29">
        <f>GETPIVOTDATA("Total",$A$3,"Age Category","25-49","Sex","Males","Age Category2","Age Category")/GETPIVOTDATA("Total",$A$3,"Sex","Males")</f>
        <v>0.21735189707696567</v>
      </c>
      <c r="Y26" s="29">
        <f>GETPIVOTDATA("Total",$A$3,"Age Category","50-59","Sex","Males","Age Category2","Age Category")/GETPIVOTDATA("Total",$A$3,"Sex","Males")</f>
        <v>8.7917621289559156E-2</v>
      </c>
      <c r="Z26" s="29">
        <f>GETPIVOTDATA("Total",$A$3,"Age Category","60+","Sex","Males","Age Category2","Age Category")/GETPIVOTDATA("Total",$A$3,"Sex","Males")</f>
        <v>6.1532264155693746E-2</v>
      </c>
      <c r="AA26" s="88">
        <f>GETPIVOTDATA("Total",$A$3,"Sex","Males")/GETPIVOTDATA("Total",$A$3)</f>
        <v>0.47491450845349975</v>
      </c>
      <c r="AB26" s="29">
        <v>1</v>
      </c>
      <c r="AC26" s="29"/>
      <c r="AD26" s="29"/>
    </row>
  </sheetData>
  <mergeCells count="3">
    <mergeCell ref="AD3:AD6"/>
    <mergeCell ref="A1:Q1"/>
    <mergeCell ref="AC3:AC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78"/>
  <sheetViews>
    <sheetView zoomScale="85" zoomScaleNormal="85" workbookViewId="0">
      <selection activeCell="E32" sqref="E32"/>
    </sheetView>
  </sheetViews>
  <sheetFormatPr defaultRowHeight="15" x14ac:dyDescent="0.25"/>
  <cols>
    <col min="1" max="1" width="17.42578125" customWidth="1"/>
    <col min="2" max="2" width="16.28515625" customWidth="1"/>
    <col min="3" max="3" width="13.42578125" customWidth="1"/>
    <col min="4" max="4" width="9.85546875" customWidth="1"/>
    <col min="5" max="5" width="28.85546875" bestFit="1" customWidth="1"/>
    <col min="6" max="6" width="13.140625" customWidth="1"/>
    <col min="7" max="7" width="14.42578125" customWidth="1"/>
    <col min="8" max="8" width="7.28515625" customWidth="1"/>
    <col min="9" max="9" width="17.42578125" customWidth="1"/>
    <col min="10" max="10" width="16.28515625" customWidth="1"/>
    <col min="11" max="11" width="14.42578125" customWidth="1"/>
    <col min="12" max="12" width="13.7109375" style="3" customWidth="1"/>
    <col min="13" max="13" width="32.85546875" style="51" customWidth="1"/>
    <col min="14" max="14" width="9.85546875" style="51" customWidth="1"/>
    <col min="15" max="15" width="10.140625" style="51" customWidth="1"/>
    <col min="16" max="16" width="5.85546875" customWidth="1"/>
  </cols>
  <sheetData>
    <row r="1" spans="1:15" ht="67.900000000000006" customHeight="1" x14ac:dyDescent="0.35">
      <c r="A1" s="143" t="s">
        <v>2377</v>
      </c>
      <c r="B1" s="143"/>
      <c r="C1" s="143"/>
      <c r="D1" s="143"/>
      <c r="E1" s="143"/>
      <c r="F1" s="143"/>
      <c r="G1" s="143"/>
      <c r="I1" s="143" t="s">
        <v>2379</v>
      </c>
      <c r="J1" s="143"/>
      <c r="K1" s="143"/>
      <c r="M1" s="144"/>
      <c r="N1" s="144"/>
      <c r="O1" s="144"/>
    </row>
    <row r="3" spans="1:15" x14ac:dyDescent="0.25">
      <c r="A3" s="4" t="s">
        <v>1119</v>
      </c>
      <c r="B3" s="3" t="s">
        <v>38</v>
      </c>
      <c r="C3" s="3" t="s">
        <v>2376</v>
      </c>
      <c r="D3" s="3" t="s">
        <v>2378</v>
      </c>
      <c r="E3" s="3" t="s">
        <v>39</v>
      </c>
      <c r="F3" s="3" t="s">
        <v>2375</v>
      </c>
      <c r="G3" s="3" t="s">
        <v>40</v>
      </c>
      <c r="I3" s="4" t="s">
        <v>1119</v>
      </c>
      <c r="J3" s="3" t="s">
        <v>2378</v>
      </c>
      <c r="K3" s="3" t="s">
        <v>39</v>
      </c>
    </row>
    <row r="4" spans="1:15" x14ac:dyDescent="0.25">
      <c r="A4" s="5" t="s">
        <v>0</v>
      </c>
      <c r="B4" s="6">
        <v>580</v>
      </c>
      <c r="C4" s="6">
        <v>14</v>
      </c>
      <c r="D4" s="6">
        <v>141</v>
      </c>
      <c r="E4" s="6">
        <v>651</v>
      </c>
      <c r="F4" s="6">
        <v>255</v>
      </c>
      <c r="G4" s="6">
        <v>1230</v>
      </c>
      <c r="I4" s="5" t="s">
        <v>0</v>
      </c>
      <c r="J4" s="6">
        <v>141</v>
      </c>
      <c r="K4" s="6">
        <v>651</v>
      </c>
      <c r="L4" s="6"/>
      <c r="M4" s="14"/>
      <c r="N4" s="11"/>
      <c r="O4" s="11"/>
    </row>
    <row r="5" spans="1:15" x14ac:dyDescent="0.25">
      <c r="A5" s="7" t="s">
        <v>7</v>
      </c>
      <c r="B5" s="6">
        <v>98</v>
      </c>
      <c r="C5" s="6">
        <v>3</v>
      </c>
      <c r="D5" s="6">
        <v>5</v>
      </c>
      <c r="E5" s="6">
        <v>29</v>
      </c>
      <c r="F5" s="6">
        <v>27</v>
      </c>
      <c r="G5" s="6">
        <v>104</v>
      </c>
      <c r="I5" s="7" t="s">
        <v>255</v>
      </c>
      <c r="J5" s="6">
        <v>1</v>
      </c>
      <c r="K5" s="6">
        <v>5</v>
      </c>
      <c r="L5" s="6"/>
      <c r="M5" s="15"/>
      <c r="N5" s="11"/>
      <c r="O5" s="11"/>
    </row>
    <row r="6" spans="1:15" x14ac:dyDescent="0.25">
      <c r="A6" s="7" t="s">
        <v>6</v>
      </c>
      <c r="B6" s="6">
        <v>18</v>
      </c>
      <c r="C6" s="6"/>
      <c r="D6" s="6">
        <v>3</v>
      </c>
      <c r="E6" s="6">
        <v>17</v>
      </c>
      <c r="F6" s="6">
        <v>7</v>
      </c>
      <c r="G6" s="6">
        <v>32</v>
      </c>
      <c r="I6" s="7" t="s">
        <v>251</v>
      </c>
      <c r="J6" s="6">
        <v>17</v>
      </c>
      <c r="K6" s="6">
        <v>107</v>
      </c>
      <c r="L6" s="6"/>
      <c r="M6" s="16"/>
      <c r="N6" s="11"/>
      <c r="O6" s="11"/>
    </row>
    <row r="7" spans="1:15" x14ac:dyDescent="0.25">
      <c r="A7" s="7" t="s">
        <v>13</v>
      </c>
      <c r="B7" s="6">
        <v>31</v>
      </c>
      <c r="C7" s="6">
        <v>3</v>
      </c>
      <c r="D7" s="6">
        <v>10</v>
      </c>
      <c r="E7" s="6">
        <v>42</v>
      </c>
      <c r="F7" s="6">
        <v>23</v>
      </c>
      <c r="G7" s="6">
        <v>94</v>
      </c>
      <c r="I7" s="7" t="s">
        <v>253</v>
      </c>
      <c r="J7" s="6">
        <v>70</v>
      </c>
      <c r="K7" s="6">
        <v>307</v>
      </c>
      <c r="L7" s="6"/>
      <c r="M7" s="16"/>
      <c r="N7" s="11"/>
      <c r="O7" s="11"/>
    </row>
    <row r="8" spans="1:15" x14ac:dyDescent="0.25">
      <c r="A8" s="7" t="s">
        <v>9</v>
      </c>
      <c r="B8" s="6">
        <v>79</v>
      </c>
      <c r="C8" s="6"/>
      <c r="D8" s="6">
        <v>15</v>
      </c>
      <c r="E8" s="6">
        <v>75</v>
      </c>
      <c r="F8" s="6">
        <v>23</v>
      </c>
      <c r="G8" s="6">
        <v>101</v>
      </c>
      <c r="I8" s="7" t="s">
        <v>249</v>
      </c>
      <c r="J8" s="6">
        <v>53</v>
      </c>
      <c r="K8" s="6">
        <v>232</v>
      </c>
      <c r="L8" s="6"/>
      <c r="M8" s="16"/>
      <c r="N8" s="11"/>
      <c r="O8" s="11"/>
    </row>
    <row r="9" spans="1:15" x14ac:dyDescent="0.25">
      <c r="A9" s="7" t="s">
        <v>11</v>
      </c>
      <c r="B9" s="6">
        <v>4</v>
      </c>
      <c r="C9" s="6">
        <v>1</v>
      </c>
      <c r="D9" s="6">
        <v>7</v>
      </c>
      <c r="E9" s="6">
        <v>33</v>
      </c>
      <c r="F9" s="6">
        <v>4</v>
      </c>
      <c r="G9" s="6">
        <v>8</v>
      </c>
      <c r="I9" s="7" t="s">
        <v>32</v>
      </c>
      <c r="J9" s="6"/>
      <c r="K9" s="6"/>
      <c r="L9" s="6"/>
      <c r="M9" s="16"/>
      <c r="N9" s="11"/>
      <c r="O9" s="11"/>
    </row>
    <row r="10" spans="1:15" x14ac:dyDescent="0.25">
      <c r="A10" s="7" t="s">
        <v>12</v>
      </c>
      <c r="B10" s="6"/>
      <c r="C10" s="6"/>
      <c r="D10" s="6">
        <v>1</v>
      </c>
      <c r="E10" s="6">
        <v>7</v>
      </c>
      <c r="F10" s="6"/>
      <c r="G10" s="6"/>
      <c r="I10" s="5" t="s">
        <v>3</v>
      </c>
      <c r="J10" s="6">
        <v>19</v>
      </c>
      <c r="K10" s="6">
        <v>82</v>
      </c>
      <c r="L10" s="6"/>
      <c r="M10" s="15"/>
      <c r="N10" s="11"/>
      <c r="O10" s="11"/>
    </row>
    <row r="11" spans="1:15" x14ac:dyDescent="0.25">
      <c r="A11" s="7" t="s">
        <v>8</v>
      </c>
      <c r="B11" s="6">
        <v>196</v>
      </c>
      <c r="C11" s="6"/>
      <c r="D11" s="6">
        <v>32</v>
      </c>
      <c r="E11" s="6">
        <v>137</v>
      </c>
      <c r="F11" s="6">
        <v>9</v>
      </c>
      <c r="G11" s="6">
        <v>31</v>
      </c>
      <c r="I11" s="7" t="s">
        <v>253</v>
      </c>
      <c r="J11" s="6">
        <v>3</v>
      </c>
      <c r="K11" s="6">
        <v>11</v>
      </c>
      <c r="L11" s="6"/>
      <c r="M11" s="16"/>
      <c r="N11" s="11"/>
      <c r="O11" s="11"/>
    </row>
    <row r="12" spans="1:15" x14ac:dyDescent="0.25">
      <c r="A12" s="7" t="s">
        <v>4</v>
      </c>
      <c r="B12" s="6">
        <v>38</v>
      </c>
      <c r="C12" s="6"/>
      <c r="D12" s="6">
        <v>29</v>
      </c>
      <c r="E12" s="6">
        <v>130</v>
      </c>
      <c r="F12" s="6">
        <v>76</v>
      </c>
      <c r="G12" s="6">
        <v>372</v>
      </c>
      <c r="I12" s="7" t="s">
        <v>249</v>
      </c>
      <c r="J12" s="6">
        <v>16</v>
      </c>
      <c r="K12" s="6">
        <v>71</v>
      </c>
      <c r="L12" s="6"/>
      <c r="M12" s="15"/>
      <c r="N12" s="11"/>
      <c r="O12" s="11"/>
    </row>
    <row r="13" spans="1:15" x14ac:dyDescent="0.25">
      <c r="A13" s="7" t="s">
        <v>624</v>
      </c>
      <c r="B13" s="6">
        <v>5</v>
      </c>
      <c r="C13" s="6"/>
      <c r="D13" s="6"/>
      <c r="E13" s="6"/>
      <c r="F13" s="6"/>
      <c r="G13" s="6"/>
      <c r="I13" s="7" t="s">
        <v>32</v>
      </c>
      <c r="J13" s="6"/>
      <c r="K13" s="6"/>
      <c r="L13" s="6"/>
      <c r="M13" s="16"/>
      <c r="N13" s="11"/>
      <c r="O13" s="11"/>
    </row>
    <row r="14" spans="1:15" x14ac:dyDescent="0.25">
      <c r="A14" s="7" t="s">
        <v>10</v>
      </c>
      <c r="B14" s="6">
        <v>5</v>
      </c>
      <c r="C14" s="6"/>
      <c r="D14" s="6"/>
      <c r="E14" s="6"/>
      <c r="F14" s="6"/>
      <c r="G14" s="6"/>
      <c r="I14" s="5" t="s">
        <v>29</v>
      </c>
      <c r="J14" s="6">
        <v>160</v>
      </c>
      <c r="K14" s="6">
        <v>733</v>
      </c>
      <c r="L14" s="6"/>
      <c r="M14" s="15"/>
      <c r="N14" s="11"/>
      <c r="O14" s="11"/>
    </row>
    <row r="15" spans="1:15" x14ac:dyDescent="0.25">
      <c r="A15" s="7" t="s">
        <v>5</v>
      </c>
      <c r="B15" s="6">
        <v>106</v>
      </c>
      <c r="C15" s="6">
        <v>7</v>
      </c>
      <c r="D15" s="6">
        <v>39</v>
      </c>
      <c r="E15" s="6">
        <v>181</v>
      </c>
      <c r="F15" s="6">
        <v>86</v>
      </c>
      <c r="G15" s="6">
        <v>488</v>
      </c>
      <c r="M15" s="16"/>
      <c r="N15" s="11"/>
      <c r="O15" s="11"/>
    </row>
    <row r="16" spans="1:15" x14ac:dyDescent="0.25">
      <c r="A16" s="5" t="s">
        <v>3</v>
      </c>
      <c r="B16" s="6">
        <v>12</v>
      </c>
      <c r="C16" s="6"/>
      <c r="D16" s="6">
        <v>19</v>
      </c>
      <c r="E16" s="6">
        <v>82</v>
      </c>
      <c r="F16" s="6">
        <v>30</v>
      </c>
      <c r="G16" s="6">
        <v>139</v>
      </c>
      <c r="M16" s="16"/>
      <c r="N16" s="11"/>
      <c r="O16" s="11"/>
    </row>
    <row r="17" spans="1:15" x14ac:dyDescent="0.25">
      <c r="A17" s="7" t="s">
        <v>15</v>
      </c>
      <c r="B17" s="6">
        <v>6</v>
      </c>
      <c r="C17" s="6"/>
      <c r="D17" s="6">
        <v>15</v>
      </c>
      <c r="E17" s="6">
        <v>66</v>
      </c>
      <c r="F17" s="6">
        <v>8</v>
      </c>
      <c r="G17" s="6">
        <v>38</v>
      </c>
      <c r="M17" s="16"/>
      <c r="N17" s="11"/>
      <c r="O17" s="11"/>
    </row>
    <row r="18" spans="1:15" x14ac:dyDescent="0.25">
      <c r="A18" s="7" t="s">
        <v>16</v>
      </c>
      <c r="B18" s="6">
        <v>3</v>
      </c>
      <c r="C18" s="6"/>
      <c r="D18" s="6"/>
      <c r="E18" s="6"/>
      <c r="F18" s="6">
        <v>1</v>
      </c>
      <c r="G18" s="6">
        <v>3</v>
      </c>
      <c r="M18" s="122"/>
      <c r="N18" s="123"/>
      <c r="O18" s="123"/>
    </row>
    <row r="19" spans="1:15" x14ac:dyDescent="0.25">
      <c r="A19" s="7" t="s">
        <v>17</v>
      </c>
      <c r="B19" s="6">
        <v>3</v>
      </c>
      <c r="C19" s="6"/>
      <c r="D19" s="6">
        <v>1</v>
      </c>
      <c r="E19" s="6">
        <v>5</v>
      </c>
      <c r="F19" s="6">
        <v>5</v>
      </c>
      <c r="G19" s="6">
        <v>13</v>
      </c>
      <c r="M19" s="16"/>
      <c r="N19" s="11"/>
      <c r="O19" s="11"/>
    </row>
    <row r="20" spans="1:15" x14ac:dyDescent="0.25">
      <c r="A20" s="7" t="s">
        <v>14</v>
      </c>
      <c r="B20" s="6"/>
      <c r="C20" s="6"/>
      <c r="D20" s="6">
        <v>3</v>
      </c>
      <c r="E20" s="6">
        <v>11</v>
      </c>
      <c r="F20" s="6">
        <v>15</v>
      </c>
      <c r="G20" s="6">
        <v>81</v>
      </c>
      <c r="M20" s="16"/>
      <c r="N20" s="11"/>
      <c r="O20" s="11"/>
    </row>
    <row r="21" spans="1:15" x14ac:dyDescent="0.25">
      <c r="A21" s="7" t="s">
        <v>18</v>
      </c>
      <c r="B21" s="6"/>
      <c r="C21" s="6"/>
      <c r="D21" s="6"/>
      <c r="E21" s="6"/>
      <c r="F21" s="6">
        <v>1</v>
      </c>
      <c r="G21" s="6">
        <v>4</v>
      </c>
      <c r="M21" s="16"/>
      <c r="N21" s="11"/>
      <c r="O21" s="11"/>
    </row>
    <row r="22" spans="1:15" x14ac:dyDescent="0.25">
      <c r="A22" s="5" t="s">
        <v>29</v>
      </c>
      <c r="B22" s="6">
        <v>592</v>
      </c>
      <c r="C22" s="6">
        <v>14</v>
      </c>
      <c r="D22" s="6">
        <v>160</v>
      </c>
      <c r="E22" s="6">
        <v>733</v>
      </c>
      <c r="F22" s="6">
        <v>285</v>
      </c>
      <c r="G22" s="6">
        <v>1369</v>
      </c>
      <c r="M22" s="15"/>
      <c r="N22" s="11"/>
      <c r="O22" s="11"/>
    </row>
    <row r="23" spans="1:15" x14ac:dyDescent="0.25">
      <c r="M23" s="16"/>
      <c r="N23" s="11"/>
      <c r="O23" s="11"/>
    </row>
    <row r="24" spans="1:15" x14ac:dyDescent="0.25">
      <c r="M24" s="15"/>
      <c r="N24" s="11"/>
      <c r="O24" s="11"/>
    </row>
    <row r="25" spans="1:15" s="58" customFormat="1" ht="55.9" customHeight="1" x14ac:dyDescent="0.3">
      <c r="A25" s="142" t="s">
        <v>2380</v>
      </c>
      <c r="B25" s="142"/>
      <c r="C25" s="142"/>
      <c r="E25" s="142"/>
      <c r="F25" s="142"/>
      <c r="G25" s="142"/>
      <c r="I25" s="142"/>
      <c r="J25" s="142"/>
      <c r="K25" s="142"/>
      <c r="M25" s="16"/>
      <c r="N25" s="11"/>
      <c r="O25" s="11"/>
    </row>
    <row r="26" spans="1:15" x14ac:dyDescent="0.25">
      <c r="A26" s="3"/>
      <c r="B26" s="3"/>
      <c r="C26" s="3"/>
      <c r="E26" s="51"/>
      <c r="F26" s="51"/>
      <c r="G26" s="51"/>
      <c r="I26" s="124"/>
      <c r="J26" s="51"/>
      <c r="K26" s="51"/>
      <c r="M26" s="16"/>
      <c r="N26" s="11"/>
      <c r="O26" s="11"/>
    </row>
    <row r="27" spans="1:15" x14ac:dyDescent="0.25">
      <c r="A27" s="4" t="s">
        <v>1119</v>
      </c>
      <c r="B27" s="3" t="s">
        <v>2375</v>
      </c>
      <c r="C27" s="3" t="s">
        <v>2381</v>
      </c>
      <c r="E27" s="51"/>
      <c r="F27" s="51"/>
      <c r="G27" s="51"/>
      <c r="I27" s="51"/>
      <c r="J27" s="51"/>
      <c r="K27" s="51"/>
      <c r="L27"/>
      <c r="M27" s="15"/>
      <c r="N27" s="11"/>
      <c r="O27" s="11"/>
    </row>
    <row r="28" spans="1:15" x14ac:dyDescent="0.25">
      <c r="A28" s="5" t="s">
        <v>0</v>
      </c>
      <c r="B28" s="6">
        <v>255</v>
      </c>
      <c r="C28" s="6">
        <v>1230</v>
      </c>
      <c r="E28" s="14"/>
      <c r="F28" s="11"/>
      <c r="G28" s="11"/>
      <c r="I28" s="51"/>
      <c r="J28" s="51"/>
      <c r="K28" s="51"/>
      <c r="L28"/>
      <c r="M28" s="16"/>
      <c r="N28" s="11"/>
      <c r="O28" s="11"/>
    </row>
    <row r="29" spans="1:15" x14ac:dyDescent="0.25">
      <c r="A29" s="7" t="s">
        <v>252</v>
      </c>
      <c r="B29" s="6">
        <v>4</v>
      </c>
      <c r="C29" s="6">
        <v>12</v>
      </c>
      <c r="E29" s="15"/>
      <c r="F29" s="11"/>
      <c r="G29" s="11"/>
      <c r="I29" s="51"/>
      <c r="J29" s="51"/>
      <c r="K29" s="51"/>
      <c r="L29"/>
      <c r="M29" s="15"/>
      <c r="N29" s="11"/>
      <c r="O29" s="11"/>
    </row>
    <row r="30" spans="1:15" x14ac:dyDescent="0.25">
      <c r="A30" s="7" t="s">
        <v>251</v>
      </c>
      <c r="B30" s="6">
        <v>5</v>
      </c>
      <c r="C30" s="6">
        <v>22</v>
      </c>
      <c r="E30" s="16"/>
      <c r="F30" s="11"/>
      <c r="G30" s="11"/>
      <c r="I30" s="14"/>
      <c r="J30" s="11"/>
      <c r="K30" s="11"/>
      <c r="L30"/>
      <c r="M30" s="16"/>
      <c r="N30" s="11"/>
      <c r="O30" s="11"/>
    </row>
    <row r="31" spans="1:15" x14ac:dyDescent="0.25">
      <c r="A31" s="7" t="s">
        <v>253</v>
      </c>
      <c r="B31" s="6">
        <v>80</v>
      </c>
      <c r="C31" s="6">
        <v>350</v>
      </c>
      <c r="E31" s="15"/>
      <c r="F31" s="11"/>
      <c r="G31" s="11"/>
      <c r="I31" s="14"/>
      <c r="J31" s="11"/>
      <c r="K31" s="11"/>
      <c r="L31"/>
      <c r="M31" s="15"/>
      <c r="N31" s="11"/>
      <c r="O31" s="11"/>
    </row>
    <row r="32" spans="1:15" x14ac:dyDescent="0.25">
      <c r="A32" s="7" t="s">
        <v>254</v>
      </c>
      <c r="B32" s="6">
        <v>80</v>
      </c>
      <c r="C32" s="6">
        <v>390</v>
      </c>
      <c r="E32" s="16"/>
      <c r="F32" s="11"/>
      <c r="G32" s="11"/>
      <c r="I32" s="14"/>
      <c r="J32" s="11"/>
      <c r="K32" s="11"/>
      <c r="L32"/>
      <c r="M32" s="16"/>
      <c r="N32" s="11"/>
      <c r="O32" s="11"/>
    </row>
    <row r="33" spans="1:15" x14ac:dyDescent="0.25">
      <c r="A33" s="7" t="s">
        <v>249</v>
      </c>
      <c r="B33" s="6">
        <v>66</v>
      </c>
      <c r="C33" s="6">
        <v>374</v>
      </c>
      <c r="E33" s="15"/>
      <c r="F33" s="11"/>
      <c r="G33" s="11"/>
      <c r="I33" s="124"/>
      <c r="J33" s="51"/>
      <c r="K33" s="51"/>
      <c r="L33"/>
      <c r="M33" s="15"/>
      <c r="N33" s="11"/>
      <c r="O33" s="11"/>
    </row>
    <row r="34" spans="1:15" x14ac:dyDescent="0.25">
      <c r="A34" s="7" t="s">
        <v>32</v>
      </c>
      <c r="B34" s="6">
        <v>20</v>
      </c>
      <c r="C34" s="6">
        <v>82</v>
      </c>
      <c r="E34" s="16"/>
      <c r="F34" s="11"/>
      <c r="G34" s="11"/>
      <c r="I34" s="51"/>
      <c r="J34" s="51"/>
      <c r="K34" s="51"/>
      <c r="L34"/>
      <c r="M34" s="16"/>
      <c r="N34" s="11"/>
      <c r="O34" s="11"/>
    </row>
    <row r="35" spans="1:15" x14ac:dyDescent="0.25">
      <c r="A35" s="5" t="s">
        <v>3</v>
      </c>
      <c r="B35" s="6">
        <v>30</v>
      </c>
      <c r="C35" s="6">
        <v>139</v>
      </c>
      <c r="E35" s="16"/>
      <c r="F35" s="11"/>
      <c r="G35" s="11"/>
      <c r="I35" s="51"/>
      <c r="J35" s="51"/>
      <c r="K35" s="51"/>
      <c r="M35" s="16"/>
      <c r="N35" s="11"/>
      <c r="O35" s="11"/>
    </row>
    <row r="36" spans="1:15" x14ac:dyDescent="0.25">
      <c r="A36" s="7" t="s">
        <v>253</v>
      </c>
      <c r="B36" s="6">
        <v>10</v>
      </c>
      <c r="C36" s="6">
        <v>45</v>
      </c>
      <c r="E36" s="16"/>
      <c r="F36" s="11"/>
      <c r="G36" s="11"/>
      <c r="I36" s="51"/>
      <c r="J36" s="51"/>
      <c r="K36" s="51"/>
      <c r="M36" s="16"/>
      <c r="N36" s="11"/>
      <c r="O36" s="11"/>
    </row>
    <row r="37" spans="1:15" x14ac:dyDescent="0.25">
      <c r="A37" s="7" t="s">
        <v>254</v>
      </c>
      <c r="B37" s="6">
        <v>10</v>
      </c>
      <c r="C37" s="6">
        <v>53</v>
      </c>
      <c r="E37" s="16"/>
      <c r="F37" s="11"/>
      <c r="G37" s="11"/>
      <c r="I37" s="14"/>
      <c r="J37" s="11"/>
      <c r="K37" s="11"/>
      <c r="M37" s="16"/>
      <c r="N37" s="11"/>
      <c r="O37" s="11"/>
    </row>
    <row r="38" spans="1:15" x14ac:dyDescent="0.25">
      <c r="A38" s="7" t="s">
        <v>249</v>
      </c>
      <c r="B38" s="6">
        <v>8</v>
      </c>
      <c r="C38" s="6">
        <v>34</v>
      </c>
      <c r="E38" s="16"/>
      <c r="F38" s="11"/>
      <c r="G38" s="11"/>
      <c r="I38" s="14"/>
      <c r="J38" s="11"/>
      <c r="K38" s="11"/>
      <c r="M38" s="15"/>
      <c r="N38" s="11"/>
      <c r="O38" s="11"/>
    </row>
    <row r="39" spans="1:15" x14ac:dyDescent="0.25">
      <c r="A39" s="7" t="s">
        <v>32</v>
      </c>
      <c r="B39" s="6">
        <v>2</v>
      </c>
      <c r="C39" s="6">
        <v>7</v>
      </c>
      <c r="E39" s="15"/>
      <c r="F39" s="11"/>
      <c r="G39" s="11"/>
      <c r="I39" s="124"/>
      <c r="J39" s="51"/>
      <c r="K39" s="51"/>
      <c r="M39" s="16"/>
      <c r="N39" s="11"/>
      <c r="O39" s="11"/>
    </row>
    <row r="40" spans="1:15" x14ac:dyDescent="0.25">
      <c r="A40" s="5" t="s">
        <v>29</v>
      </c>
      <c r="B40" s="6">
        <v>285</v>
      </c>
      <c r="C40" s="6">
        <v>1369</v>
      </c>
      <c r="E40" s="16"/>
      <c r="F40" s="11"/>
      <c r="G40" s="11"/>
      <c r="I40" s="51"/>
      <c r="J40" s="51"/>
      <c r="K40" s="51"/>
      <c r="L40"/>
      <c r="M40" s="16"/>
      <c r="N40" s="11"/>
      <c r="O40" s="11"/>
    </row>
    <row r="41" spans="1:15" x14ac:dyDescent="0.25">
      <c r="E41" s="16"/>
      <c r="F41" s="11"/>
      <c r="G41" s="11"/>
      <c r="I41" s="51"/>
      <c r="J41" s="51"/>
      <c r="K41" s="51"/>
      <c r="L41"/>
      <c r="M41" s="16"/>
      <c r="N41" s="11"/>
      <c r="O41" s="11"/>
    </row>
    <row r="42" spans="1:15" x14ac:dyDescent="0.25">
      <c r="D42" s="106"/>
      <c r="E42" s="16"/>
      <c r="F42" s="11"/>
      <c r="G42" s="11"/>
      <c r="I42" s="51"/>
      <c r="J42" s="51"/>
      <c r="K42" s="51"/>
      <c r="L42"/>
      <c r="M42" s="16"/>
      <c r="N42" s="11"/>
      <c r="O42" s="11"/>
    </row>
    <row r="43" spans="1:15" ht="36.75" customHeight="1" x14ac:dyDescent="0.3">
      <c r="A43" s="142"/>
      <c r="B43" s="142"/>
      <c r="C43" s="142"/>
      <c r="E43" s="15"/>
      <c r="F43" s="11"/>
      <c r="G43" s="11"/>
      <c r="I43" s="14"/>
      <c r="J43" s="11"/>
      <c r="K43" s="11"/>
      <c r="L43"/>
      <c r="M43" s="16"/>
      <c r="N43" s="11"/>
      <c r="O43" s="11"/>
    </row>
    <row r="44" spans="1:15" x14ac:dyDescent="0.25">
      <c r="A44" s="124"/>
      <c r="B44" s="51"/>
      <c r="C44" s="51"/>
      <c r="E44" s="16"/>
      <c r="F44" s="11"/>
      <c r="G44" s="11"/>
      <c r="I44" s="14"/>
      <c r="J44" s="11"/>
      <c r="K44" s="11"/>
      <c r="M44" s="16"/>
      <c r="N44" s="11"/>
      <c r="O44" s="11"/>
    </row>
    <row r="45" spans="1:15" x14ac:dyDescent="0.25">
      <c r="A45" s="51"/>
      <c r="B45" s="51"/>
      <c r="C45" s="51"/>
      <c r="E45" s="15"/>
      <c r="F45" s="11"/>
      <c r="G45" s="11"/>
      <c r="I45" s="124"/>
      <c r="J45" s="51"/>
      <c r="K45" s="51"/>
      <c r="M45" s="15"/>
      <c r="N45" s="11"/>
      <c r="O45" s="11"/>
    </row>
    <row r="46" spans="1:15" x14ac:dyDescent="0.25">
      <c r="A46" s="51"/>
      <c r="B46" s="51"/>
      <c r="C46" s="51"/>
      <c r="E46" s="16"/>
      <c r="F46" s="11"/>
      <c r="G46" s="11"/>
      <c r="I46" s="51"/>
      <c r="J46" s="51"/>
      <c r="K46" s="51"/>
      <c r="L46"/>
      <c r="M46" s="16"/>
      <c r="N46" s="11"/>
      <c r="O46" s="11"/>
    </row>
    <row r="47" spans="1:15" x14ac:dyDescent="0.25">
      <c r="A47" s="51"/>
      <c r="B47" s="51"/>
      <c r="C47" s="51"/>
      <c r="E47" s="16"/>
      <c r="F47" s="11"/>
      <c r="G47" s="11"/>
      <c r="I47" s="51"/>
      <c r="J47" s="51"/>
      <c r="K47" s="51"/>
      <c r="L47"/>
      <c r="M47" s="15"/>
      <c r="N47" s="11"/>
      <c r="O47" s="11"/>
    </row>
    <row r="48" spans="1:15" x14ac:dyDescent="0.25">
      <c r="A48" s="14"/>
      <c r="B48" s="11"/>
      <c r="C48" s="11"/>
      <c r="E48" s="16"/>
      <c r="F48" s="11"/>
      <c r="G48" s="11"/>
      <c r="I48" s="51"/>
      <c r="J48" s="51"/>
      <c r="K48" s="51"/>
      <c r="L48"/>
      <c r="M48" s="16"/>
      <c r="N48" s="11"/>
      <c r="O48" s="11"/>
    </row>
    <row r="49" spans="1:15" x14ac:dyDescent="0.25">
      <c r="A49" s="14"/>
      <c r="B49" s="11"/>
      <c r="C49" s="11"/>
      <c r="E49" s="16"/>
      <c r="F49" s="11"/>
      <c r="G49" s="11"/>
      <c r="I49" s="14"/>
      <c r="J49" s="11"/>
      <c r="K49" s="11"/>
      <c r="L49"/>
      <c r="M49" s="14"/>
      <c r="N49" s="11"/>
      <c r="O49" s="11"/>
    </row>
    <row r="50" spans="1:15" x14ac:dyDescent="0.25">
      <c r="A50" s="124"/>
      <c r="B50" s="51"/>
      <c r="C50" s="51"/>
      <c r="E50" s="15"/>
      <c r="F50" s="11"/>
      <c r="G50" s="11"/>
      <c r="I50" s="14"/>
      <c r="J50" s="11"/>
      <c r="K50" s="11"/>
      <c r="M50" s="15"/>
      <c r="N50" s="11"/>
      <c r="O50" s="11"/>
    </row>
    <row r="51" spans="1:15" x14ac:dyDescent="0.25">
      <c r="A51" s="51"/>
      <c r="B51" s="51"/>
      <c r="C51" s="51"/>
      <c r="E51" s="16"/>
      <c r="F51" s="11"/>
      <c r="G51" s="11"/>
      <c r="I51" s="14"/>
      <c r="J51" s="11"/>
      <c r="K51" s="11"/>
      <c r="M51" s="16"/>
      <c r="N51" s="11"/>
      <c r="O51" s="11"/>
    </row>
    <row r="52" spans="1:15" x14ac:dyDescent="0.25">
      <c r="A52" s="51"/>
      <c r="B52" s="51"/>
      <c r="C52" s="51"/>
      <c r="E52" s="15"/>
      <c r="F52" s="11"/>
      <c r="G52" s="11"/>
      <c r="I52" s="125"/>
      <c r="J52" s="51"/>
      <c r="K52" s="51"/>
      <c r="M52" s="15"/>
      <c r="N52" s="11"/>
      <c r="O52" s="11"/>
    </row>
    <row r="53" spans="1:15" x14ac:dyDescent="0.25">
      <c r="A53" s="51"/>
      <c r="B53" s="51"/>
      <c r="C53" s="51"/>
      <c r="E53" s="16"/>
      <c r="F53" s="11"/>
      <c r="G53" s="11"/>
      <c r="I53" s="51"/>
      <c r="J53" s="51"/>
      <c r="K53" s="51"/>
      <c r="L53"/>
      <c r="M53" s="16"/>
      <c r="N53" s="11"/>
      <c r="O53" s="11"/>
    </row>
    <row r="54" spans="1:15" x14ac:dyDescent="0.25">
      <c r="A54" s="14"/>
      <c r="B54" s="11"/>
      <c r="C54" s="11"/>
      <c r="E54" s="16"/>
      <c r="F54" s="11"/>
      <c r="G54" s="11"/>
      <c r="I54" s="51"/>
      <c r="J54" s="51"/>
      <c r="K54" s="51"/>
      <c r="L54"/>
      <c r="M54" s="14"/>
      <c r="N54" s="11"/>
      <c r="O54" s="11"/>
    </row>
    <row r="55" spans="1:15" x14ac:dyDescent="0.25">
      <c r="A55" s="14"/>
      <c r="B55" s="11"/>
      <c r="C55" s="11"/>
      <c r="E55" s="16"/>
      <c r="F55" s="11"/>
      <c r="G55" s="11"/>
      <c r="I55" s="51"/>
      <c r="J55" s="51"/>
      <c r="K55" s="51"/>
      <c r="L55"/>
    </row>
    <row r="56" spans="1:15" x14ac:dyDescent="0.25">
      <c r="A56" s="14"/>
      <c r="B56" s="11"/>
      <c r="C56" s="11"/>
      <c r="E56" s="16"/>
      <c r="F56" s="11"/>
      <c r="G56" s="11"/>
      <c r="I56" s="14"/>
      <c r="J56" s="11"/>
      <c r="K56" s="11"/>
      <c r="L56"/>
    </row>
    <row r="57" spans="1:15" x14ac:dyDescent="0.25">
      <c r="A57" s="125"/>
      <c r="B57" s="51"/>
      <c r="C57" s="51"/>
      <c r="E57" s="16"/>
      <c r="F57" s="11"/>
      <c r="G57" s="11"/>
      <c r="I57" s="14"/>
      <c r="J57" s="11"/>
      <c r="K57" s="11"/>
    </row>
    <row r="58" spans="1:15" x14ac:dyDescent="0.25">
      <c r="A58" s="51"/>
      <c r="B58" s="51"/>
      <c r="C58" s="51"/>
      <c r="E58" s="15"/>
      <c r="F58" s="11"/>
      <c r="G58" s="11"/>
      <c r="I58" s="14"/>
      <c r="J58" s="11"/>
      <c r="K58" s="11"/>
    </row>
    <row r="59" spans="1:15" x14ac:dyDescent="0.25">
      <c r="A59" s="51"/>
      <c r="B59" s="51"/>
      <c r="C59" s="51"/>
      <c r="E59" s="16"/>
      <c r="F59" s="11"/>
      <c r="G59" s="11"/>
      <c r="I59" s="125"/>
      <c r="J59" s="51"/>
      <c r="K59" s="51"/>
    </row>
    <row r="60" spans="1:15" x14ac:dyDescent="0.25">
      <c r="A60" s="51"/>
      <c r="B60" s="51"/>
      <c r="C60" s="51"/>
      <c r="E60" s="16"/>
      <c r="F60" s="11"/>
      <c r="G60" s="11"/>
      <c r="I60" s="51"/>
      <c r="J60" s="51"/>
      <c r="K60" s="51"/>
      <c r="L60"/>
    </row>
    <row r="61" spans="1:15" x14ac:dyDescent="0.25">
      <c r="A61" s="14"/>
      <c r="B61" s="11"/>
      <c r="C61" s="11"/>
      <c r="E61" s="15"/>
      <c r="F61" s="11"/>
      <c r="G61" s="11"/>
      <c r="I61" s="51"/>
      <c r="J61" s="51"/>
      <c r="K61" s="51"/>
      <c r="L61"/>
    </row>
    <row r="62" spans="1:15" x14ac:dyDescent="0.25">
      <c r="A62" s="14"/>
      <c r="B62" s="11"/>
      <c r="C62" s="11"/>
      <c r="E62" s="16"/>
      <c r="F62" s="11"/>
      <c r="G62" s="11"/>
      <c r="I62" s="51"/>
      <c r="J62" s="51"/>
      <c r="K62" s="51"/>
      <c r="L62"/>
    </row>
    <row r="63" spans="1:15" x14ac:dyDescent="0.25">
      <c r="A63" s="14"/>
      <c r="B63" s="11"/>
      <c r="C63" s="11"/>
      <c r="E63" s="14"/>
      <c r="F63" s="11"/>
      <c r="G63" s="11"/>
      <c r="I63" s="14"/>
      <c r="J63" s="11"/>
      <c r="K63" s="11"/>
      <c r="L63"/>
    </row>
    <row r="64" spans="1:15" x14ac:dyDescent="0.25">
      <c r="A64" s="125"/>
      <c r="B64" s="51"/>
      <c r="C64" s="51"/>
      <c r="E64" s="15"/>
      <c r="F64" s="11"/>
      <c r="G64" s="11"/>
      <c r="I64" s="14"/>
      <c r="J64" s="11"/>
      <c r="K64" s="11"/>
    </row>
    <row r="65" spans="1:11" x14ac:dyDescent="0.25">
      <c r="A65" s="51"/>
      <c r="B65" s="51"/>
      <c r="C65" s="51"/>
      <c r="E65" s="16"/>
      <c r="F65" s="11"/>
      <c r="G65" s="11"/>
      <c r="I65" s="14"/>
      <c r="J65" s="11"/>
      <c r="K65" s="11"/>
    </row>
    <row r="66" spans="1:11" x14ac:dyDescent="0.25">
      <c r="A66" s="51"/>
      <c r="B66" s="51"/>
      <c r="C66" s="51"/>
      <c r="E66" s="16"/>
      <c r="F66" s="11"/>
      <c r="G66" s="11"/>
      <c r="I66" s="51"/>
      <c r="J66" s="51"/>
      <c r="K66" s="51"/>
    </row>
    <row r="67" spans="1:11" x14ac:dyDescent="0.25">
      <c r="A67" s="51"/>
      <c r="B67" s="51"/>
      <c r="C67" s="51"/>
      <c r="E67" s="15"/>
      <c r="F67" s="11"/>
      <c r="G67" s="11"/>
      <c r="I67" s="51"/>
      <c r="J67" s="51"/>
      <c r="K67" s="51"/>
    </row>
    <row r="68" spans="1:11" x14ac:dyDescent="0.25">
      <c r="A68" s="14"/>
      <c r="B68" s="11"/>
      <c r="C68" s="11"/>
      <c r="E68" s="16"/>
      <c r="F68" s="11"/>
      <c r="G68" s="11"/>
      <c r="I68" s="51"/>
      <c r="J68" s="51"/>
      <c r="K68" s="51"/>
    </row>
    <row r="69" spans="1:11" x14ac:dyDescent="0.25">
      <c r="A69" s="14"/>
      <c r="B69" s="11"/>
      <c r="C69" s="11"/>
      <c r="E69" s="16"/>
      <c r="F69" s="11"/>
      <c r="G69" s="11"/>
    </row>
    <row r="70" spans="1:11" x14ac:dyDescent="0.25">
      <c r="A70" s="51"/>
      <c r="B70" s="51"/>
      <c r="C70" s="51"/>
      <c r="E70" s="15"/>
      <c r="F70" s="11"/>
      <c r="G70" s="11"/>
    </row>
    <row r="71" spans="1:11" x14ac:dyDescent="0.25">
      <c r="E71" s="16"/>
      <c r="F71" s="11"/>
      <c r="G71" s="11"/>
    </row>
    <row r="72" spans="1:11" x14ac:dyDescent="0.25">
      <c r="E72" s="15"/>
      <c r="F72" s="11"/>
      <c r="G72" s="11"/>
    </row>
    <row r="73" spans="1:11" x14ac:dyDescent="0.25">
      <c r="E73" s="16"/>
      <c r="F73" s="11"/>
      <c r="G73" s="11"/>
    </row>
    <row r="74" spans="1:11" x14ac:dyDescent="0.25">
      <c r="E74" s="15"/>
      <c r="F74" s="11"/>
      <c r="G74" s="11"/>
    </row>
    <row r="75" spans="1:11" x14ac:dyDescent="0.25">
      <c r="E75" s="16"/>
      <c r="F75" s="11"/>
      <c r="G75" s="11"/>
    </row>
    <row r="76" spans="1:11" x14ac:dyDescent="0.25">
      <c r="E76" s="14"/>
      <c r="F76" s="11"/>
      <c r="G76" s="11"/>
    </row>
    <row r="77" spans="1:11" x14ac:dyDescent="0.25">
      <c r="E77" s="51"/>
      <c r="F77" s="51"/>
      <c r="G77" s="51"/>
    </row>
    <row r="78" spans="1:11" x14ac:dyDescent="0.25">
      <c r="E78" s="51"/>
      <c r="F78" s="51"/>
      <c r="G78" s="51"/>
    </row>
  </sheetData>
  <mergeCells count="7">
    <mergeCell ref="A43:C43"/>
    <mergeCell ref="A1:G1"/>
    <mergeCell ref="I1:K1"/>
    <mergeCell ref="M1:O1"/>
    <mergeCell ref="A25:C25"/>
    <mergeCell ref="E25:G25"/>
    <mergeCell ref="I25:K25"/>
  </mergeCell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M1537"/>
  <sheetViews>
    <sheetView workbookViewId="0">
      <pane xSplit="4" ySplit="1" topLeftCell="E2" activePane="bottomRight" state="frozen"/>
      <selection pane="topRight" activeCell="E1" sqref="E1"/>
      <selection pane="bottomLeft" activeCell="A2" sqref="A2"/>
      <selection pane="bottomRight" activeCell="H568" sqref="H568"/>
    </sheetView>
  </sheetViews>
  <sheetFormatPr defaultColWidth="8.85546875" defaultRowHeight="15" x14ac:dyDescent="0.25"/>
  <cols>
    <col min="1" max="1" width="9.28515625" style="126" customWidth="1"/>
    <col min="2" max="2" width="9.85546875" style="126" customWidth="1"/>
    <col min="3" max="3" width="29.5703125" style="126" customWidth="1"/>
    <col min="4" max="4" width="15.7109375" style="126" bestFit="1" customWidth="1"/>
    <col min="5" max="5" width="12.140625" style="126" customWidth="1"/>
    <col min="6" max="6" width="10.28515625" style="126" customWidth="1"/>
    <col min="7" max="7" width="8.42578125" style="126" customWidth="1"/>
    <col min="8" max="8" width="21.7109375" style="126" customWidth="1"/>
    <col min="9" max="9" width="8.5703125" style="126" customWidth="1"/>
    <col min="10" max="10" width="13.140625" style="126" customWidth="1"/>
    <col min="11" max="11" width="45.85546875" style="126" customWidth="1"/>
    <col min="12" max="12" width="22.7109375" style="126" bestFit="1" customWidth="1"/>
    <col min="13" max="13" width="31.5703125" style="126" bestFit="1" customWidth="1"/>
    <col min="14" max="14" width="41.7109375" style="126" bestFit="1" customWidth="1"/>
    <col min="15" max="15" width="23.5703125" style="126" bestFit="1" customWidth="1"/>
    <col min="16" max="16" width="42.85546875" style="126" bestFit="1" customWidth="1"/>
    <col min="17" max="17" width="6.42578125" style="126" customWidth="1"/>
    <col min="18" max="18" width="19.85546875" style="126" customWidth="1"/>
    <col min="19" max="19" width="30.7109375" style="126" customWidth="1"/>
    <col min="20" max="20" width="23.42578125" style="126" customWidth="1"/>
    <col min="21" max="21" width="15.140625" style="126" customWidth="1"/>
    <col min="22" max="22" width="41.7109375" style="126" customWidth="1"/>
    <col min="23" max="23" width="6.42578125" style="126" customWidth="1"/>
    <col min="24" max="24" width="19.85546875" style="126" customWidth="1"/>
    <col min="25" max="25" width="30.7109375" style="126" customWidth="1"/>
    <col min="26" max="26" width="41.7109375" style="126" bestFit="1" customWidth="1"/>
    <col min="27" max="27" width="23.5703125" style="126" bestFit="1" customWidth="1"/>
    <col min="28" max="28" width="42.85546875" style="126" bestFit="1" customWidth="1"/>
    <col min="29" max="29" width="41.7109375" style="126" bestFit="1" customWidth="1"/>
    <col min="30" max="30" width="15" style="126" bestFit="1" customWidth="1"/>
    <col min="31" max="31" width="38" style="126" bestFit="1" customWidth="1"/>
    <col min="32" max="32" width="41.7109375" style="126" bestFit="1" customWidth="1"/>
    <col min="33" max="33" width="15" style="126" bestFit="1" customWidth="1"/>
    <col min="34" max="34" width="38" style="126" bestFit="1" customWidth="1"/>
    <col min="35" max="16384" width="8.85546875" style="126"/>
  </cols>
  <sheetData>
    <row r="1" spans="1:13" s="53" customFormat="1" ht="31.15" customHeight="1" x14ac:dyDescent="0.25">
      <c r="A1" s="53" t="s">
        <v>42</v>
      </c>
      <c r="B1" s="53" t="s">
        <v>43</v>
      </c>
      <c r="C1" s="53" t="s">
        <v>44</v>
      </c>
      <c r="D1" s="53" t="s">
        <v>45</v>
      </c>
      <c r="E1" s="53" t="s">
        <v>46</v>
      </c>
      <c r="F1" s="53" t="s">
        <v>47</v>
      </c>
      <c r="G1" s="53" t="s">
        <v>2493</v>
      </c>
      <c r="H1" s="53" t="s">
        <v>738</v>
      </c>
      <c r="I1" s="53" t="s">
        <v>232</v>
      </c>
      <c r="J1" s="53" t="s">
        <v>739</v>
      </c>
      <c r="K1" s="53" t="s">
        <v>23</v>
      </c>
      <c r="L1" s="53" t="s">
        <v>233</v>
      </c>
      <c r="M1" s="53" t="s">
        <v>234</v>
      </c>
    </row>
    <row r="2" spans="1:13" x14ac:dyDescent="0.25">
      <c r="A2" s="126" t="s">
        <v>0</v>
      </c>
      <c r="B2" s="126" t="s">
        <v>11</v>
      </c>
      <c r="C2" s="126" t="s">
        <v>144</v>
      </c>
      <c r="D2" s="126" t="s">
        <v>145</v>
      </c>
      <c r="E2" s="126" t="s">
        <v>51</v>
      </c>
      <c r="F2" s="126" t="s">
        <v>52</v>
      </c>
      <c r="G2" s="126">
        <v>14</v>
      </c>
      <c r="H2" s="126" t="s">
        <v>757</v>
      </c>
      <c r="I2" s="126" t="s">
        <v>741</v>
      </c>
      <c r="J2" s="126" t="s">
        <v>25</v>
      </c>
      <c r="K2" s="126" t="s">
        <v>751</v>
      </c>
    </row>
    <row r="3" spans="1:13" x14ac:dyDescent="0.25">
      <c r="A3" s="126" t="s">
        <v>0</v>
      </c>
      <c r="B3" s="126" t="s">
        <v>11</v>
      </c>
      <c r="C3" s="126" t="s">
        <v>144</v>
      </c>
      <c r="D3" s="126" t="s">
        <v>145</v>
      </c>
      <c r="E3" s="126" t="s">
        <v>51</v>
      </c>
      <c r="F3" s="126" t="s">
        <v>52</v>
      </c>
      <c r="G3" s="126">
        <v>14</v>
      </c>
      <c r="H3" s="126" t="s">
        <v>757</v>
      </c>
      <c r="I3" s="126" t="s">
        <v>743</v>
      </c>
      <c r="J3" s="126" t="s">
        <v>41</v>
      </c>
      <c r="K3" s="126" t="s">
        <v>1978</v>
      </c>
    </row>
    <row r="4" spans="1:13" x14ac:dyDescent="0.25">
      <c r="A4" s="126" t="s">
        <v>0</v>
      </c>
      <c r="B4" s="126" t="s">
        <v>11</v>
      </c>
      <c r="C4" s="126" t="s">
        <v>144</v>
      </c>
      <c r="D4" s="126" t="s">
        <v>145</v>
      </c>
      <c r="E4" s="126" t="s">
        <v>51</v>
      </c>
      <c r="F4" s="126" t="s">
        <v>52</v>
      </c>
      <c r="G4" s="126">
        <v>14</v>
      </c>
      <c r="H4" s="126" t="s">
        <v>757</v>
      </c>
      <c r="I4" s="126" t="s">
        <v>746</v>
      </c>
      <c r="J4" s="126" t="s">
        <v>36</v>
      </c>
      <c r="K4" s="126" t="s">
        <v>763</v>
      </c>
    </row>
    <row r="5" spans="1:13" x14ac:dyDescent="0.25">
      <c r="A5" s="126" t="s">
        <v>0</v>
      </c>
      <c r="B5" s="126" t="s">
        <v>11</v>
      </c>
      <c r="C5" s="126" t="s">
        <v>140</v>
      </c>
      <c r="D5" s="126" t="s">
        <v>141</v>
      </c>
      <c r="E5" s="126" t="s">
        <v>51</v>
      </c>
      <c r="F5" s="126" t="s">
        <v>85</v>
      </c>
      <c r="G5" s="126">
        <v>18</v>
      </c>
      <c r="H5" s="126" t="s">
        <v>740</v>
      </c>
      <c r="I5" s="126" t="s">
        <v>741</v>
      </c>
      <c r="J5" s="126" t="s">
        <v>35</v>
      </c>
      <c r="K5" s="126" t="s">
        <v>753</v>
      </c>
    </row>
    <row r="6" spans="1:13" x14ac:dyDescent="0.25">
      <c r="A6" s="126" t="s">
        <v>0</v>
      </c>
      <c r="B6" s="126" t="s">
        <v>11</v>
      </c>
      <c r="C6" s="126" t="s">
        <v>140</v>
      </c>
      <c r="D6" s="126" t="s">
        <v>141</v>
      </c>
      <c r="E6" s="126" t="s">
        <v>51</v>
      </c>
      <c r="F6" s="126" t="s">
        <v>85</v>
      </c>
      <c r="G6" s="126">
        <v>18</v>
      </c>
      <c r="H6" s="126" t="s">
        <v>740</v>
      </c>
      <c r="I6" s="126" t="s">
        <v>743</v>
      </c>
      <c r="J6" s="126" t="s">
        <v>25</v>
      </c>
      <c r="K6" s="126" t="s">
        <v>750</v>
      </c>
    </row>
    <row r="7" spans="1:13" x14ac:dyDescent="0.25">
      <c r="A7" s="126" t="s">
        <v>0</v>
      </c>
      <c r="B7" s="126" t="s">
        <v>11</v>
      </c>
      <c r="C7" s="126" t="s">
        <v>140</v>
      </c>
      <c r="D7" s="126" t="s">
        <v>141</v>
      </c>
      <c r="E7" s="126" t="s">
        <v>51</v>
      </c>
      <c r="F7" s="126" t="s">
        <v>85</v>
      </c>
      <c r="G7" s="126">
        <v>18</v>
      </c>
      <c r="H7" s="126" t="s">
        <v>740</v>
      </c>
      <c r="I7" s="126" t="s">
        <v>746</v>
      </c>
      <c r="J7" s="126" t="s">
        <v>35</v>
      </c>
      <c r="K7" s="126" t="s">
        <v>742</v>
      </c>
    </row>
    <row r="8" spans="1:13" x14ac:dyDescent="0.25">
      <c r="A8" s="126" t="s">
        <v>0</v>
      </c>
      <c r="B8" s="126" t="s">
        <v>11</v>
      </c>
      <c r="C8" s="126" t="s">
        <v>140</v>
      </c>
      <c r="D8" s="126" t="s">
        <v>141</v>
      </c>
      <c r="E8" s="126" t="s">
        <v>51</v>
      </c>
      <c r="F8" s="126" t="s">
        <v>85</v>
      </c>
      <c r="G8" s="126">
        <v>18</v>
      </c>
      <c r="H8" s="126" t="s">
        <v>748</v>
      </c>
      <c r="I8" s="126" t="s">
        <v>741</v>
      </c>
      <c r="J8" s="126" t="s">
        <v>754</v>
      </c>
      <c r="K8" s="126" t="s">
        <v>755</v>
      </c>
    </row>
    <row r="9" spans="1:13" x14ac:dyDescent="0.25">
      <c r="A9" s="126" t="s">
        <v>0</v>
      </c>
      <c r="B9" s="126" t="s">
        <v>11</v>
      </c>
      <c r="C9" s="126" t="s">
        <v>140</v>
      </c>
      <c r="D9" s="126" t="s">
        <v>141</v>
      </c>
      <c r="E9" s="126" t="s">
        <v>51</v>
      </c>
      <c r="F9" s="126" t="s">
        <v>85</v>
      </c>
      <c r="G9" s="126">
        <v>18</v>
      </c>
      <c r="H9" s="126" t="s">
        <v>748</v>
      </c>
      <c r="I9" s="126" t="s">
        <v>743</v>
      </c>
      <c r="J9" s="126" t="s">
        <v>35</v>
      </c>
      <c r="K9" s="126" t="s">
        <v>760</v>
      </c>
    </row>
    <row r="10" spans="1:13" x14ac:dyDescent="0.25">
      <c r="A10" s="126" t="s">
        <v>0</v>
      </c>
      <c r="B10" s="126" t="s">
        <v>11</v>
      </c>
      <c r="C10" s="126" t="s">
        <v>140</v>
      </c>
      <c r="D10" s="126" t="s">
        <v>141</v>
      </c>
      <c r="E10" s="126" t="s">
        <v>51</v>
      </c>
      <c r="F10" s="126" t="s">
        <v>85</v>
      </c>
      <c r="G10" s="126">
        <v>18</v>
      </c>
      <c r="H10" s="126" t="s">
        <v>748</v>
      </c>
      <c r="I10" s="126" t="s">
        <v>746</v>
      </c>
      <c r="J10" s="126" t="s">
        <v>754</v>
      </c>
      <c r="K10" s="126" t="s">
        <v>764</v>
      </c>
    </row>
    <row r="11" spans="1:13" x14ac:dyDescent="0.25">
      <c r="A11" s="126" t="s">
        <v>0</v>
      </c>
      <c r="B11" s="126" t="s">
        <v>11</v>
      </c>
      <c r="C11" s="126" t="s">
        <v>140</v>
      </c>
      <c r="D11" s="126" t="s">
        <v>141</v>
      </c>
      <c r="E11" s="126" t="s">
        <v>51</v>
      </c>
      <c r="F11" s="126" t="s">
        <v>85</v>
      </c>
      <c r="G11" s="126">
        <v>18</v>
      </c>
      <c r="H11" s="126" t="s">
        <v>752</v>
      </c>
      <c r="I11" s="126" t="s">
        <v>741</v>
      </c>
      <c r="J11" s="126" t="s">
        <v>754</v>
      </c>
      <c r="K11" s="126" t="s">
        <v>755</v>
      </c>
    </row>
    <row r="12" spans="1:13" x14ac:dyDescent="0.25">
      <c r="A12" s="126" t="s">
        <v>0</v>
      </c>
      <c r="B12" s="126" t="s">
        <v>11</v>
      </c>
      <c r="C12" s="126" t="s">
        <v>140</v>
      </c>
      <c r="D12" s="126" t="s">
        <v>141</v>
      </c>
      <c r="E12" s="126" t="s">
        <v>51</v>
      </c>
      <c r="F12" s="126" t="s">
        <v>85</v>
      </c>
      <c r="G12" s="126">
        <v>18</v>
      </c>
      <c r="H12" s="126" t="s">
        <v>752</v>
      </c>
      <c r="I12" s="126" t="s">
        <v>743</v>
      </c>
      <c r="J12" s="126" t="s">
        <v>34</v>
      </c>
      <c r="K12" s="126" t="s">
        <v>756</v>
      </c>
    </row>
    <row r="13" spans="1:13" x14ac:dyDescent="0.25">
      <c r="A13" s="126" t="s">
        <v>0</v>
      </c>
      <c r="B13" s="126" t="s">
        <v>11</v>
      </c>
      <c r="C13" s="126" t="s">
        <v>140</v>
      </c>
      <c r="D13" s="126" t="s">
        <v>141</v>
      </c>
      <c r="E13" s="126" t="s">
        <v>51</v>
      </c>
      <c r="F13" s="126" t="s">
        <v>85</v>
      </c>
      <c r="G13" s="126">
        <v>18</v>
      </c>
      <c r="H13" s="126" t="s">
        <v>752</v>
      </c>
      <c r="I13" s="126" t="s">
        <v>746</v>
      </c>
      <c r="J13" s="126" t="s">
        <v>35</v>
      </c>
      <c r="K13" s="126" t="s">
        <v>760</v>
      </c>
    </row>
    <row r="14" spans="1:13" x14ac:dyDescent="0.25">
      <c r="A14" s="126" t="s">
        <v>0</v>
      </c>
      <c r="B14" s="126" t="s">
        <v>11</v>
      </c>
      <c r="C14" s="126" t="s">
        <v>140</v>
      </c>
      <c r="D14" s="126" t="s">
        <v>141</v>
      </c>
      <c r="E14" s="126" t="s">
        <v>51</v>
      </c>
      <c r="F14" s="126" t="s">
        <v>85</v>
      </c>
      <c r="G14" s="126">
        <v>18</v>
      </c>
      <c r="H14" s="126" t="s">
        <v>757</v>
      </c>
      <c r="I14" s="126" t="s">
        <v>741</v>
      </c>
      <c r="J14" s="126" t="s">
        <v>35</v>
      </c>
      <c r="K14" s="126" t="s">
        <v>761</v>
      </c>
    </row>
    <row r="15" spans="1:13" x14ac:dyDescent="0.25">
      <c r="A15" s="126" t="s">
        <v>0</v>
      </c>
      <c r="B15" s="126" t="s">
        <v>11</v>
      </c>
      <c r="C15" s="126" t="s">
        <v>140</v>
      </c>
      <c r="D15" s="126" t="s">
        <v>141</v>
      </c>
      <c r="E15" s="126" t="s">
        <v>51</v>
      </c>
      <c r="F15" s="126" t="s">
        <v>85</v>
      </c>
      <c r="G15" s="126">
        <v>18</v>
      </c>
      <c r="H15" s="126" t="s">
        <v>757</v>
      </c>
      <c r="I15" s="126" t="s">
        <v>743</v>
      </c>
      <c r="J15" s="126" t="s">
        <v>25</v>
      </c>
      <c r="K15" s="126" t="s">
        <v>765</v>
      </c>
    </row>
    <row r="16" spans="1:13" x14ac:dyDescent="0.25">
      <c r="A16" s="126" t="s">
        <v>0</v>
      </c>
      <c r="B16" s="126" t="s">
        <v>11</v>
      </c>
      <c r="C16" s="126" t="s">
        <v>140</v>
      </c>
      <c r="D16" s="126" t="s">
        <v>141</v>
      </c>
      <c r="E16" s="126" t="s">
        <v>51</v>
      </c>
      <c r="F16" s="126" t="s">
        <v>85</v>
      </c>
      <c r="G16" s="126">
        <v>18</v>
      </c>
      <c r="H16" s="126" t="s">
        <v>757</v>
      </c>
      <c r="I16" s="126" t="s">
        <v>746</v>
      </c>
      <c r="J16" s="126" t="s">
        <v>25</v>
      </c>
      <c r="K16" s="126" t="s">
        <v>751</v>
      </c>
    </row>
    <row r="17" spans="1:11" x14ac:dyDescent="0.25">
      <c r="A17" s="126" t="s">
        <v>0</v>
      </c>
      <c r="B17" s="126" t="s">
        <v>4</v>
      </c>
      <c r="C17" s="126" t="s">
        <v>112</v>
      </c>
      <c r="D17" s="126" t="s">
        <v>113</v>
      </c>
      <c r="E17" s="126" t="s">
        <v>51</v>
      </c>
      <c r="F17" s="126" t="s">
        <v>52</v>
      </c>
      <c r="G17" s="126">
        <v>44</v>
      </c>
      <c r="H17" s="126" t="s">
        <v>740</v>
      </c>
      <c r="I17" s="126" t="s">
        <v>741</v>
      </c>
      <c r="J17" s="126" t="s">
        <v>35</v>
      </c>
      <c r="K17" s="126" t="s">
        <v>742</v>
      </c>
    </row>
    <row r="18" spans="1:11" x14ac:dyDescent="0.25">
      <c r="A18" s="126" t="s">
        <v>0</v>
      </c>
      <c r="B18" s="126" t="s">
        <v>4</v>
      </c>
      <c r="C18" s="126" t="s">
        <v>112</v>
      </c>
      <c r="D18" s="126" t="s">
        <v>113</v>
      </c>
      <c r="E18" s="126" t="s">
        <v>51</v>
      </c>
      <c r="F18" s="126" t="s">
        <v>52</v>
      </c>
      <c r="G18" s="126">
        <v>44</v>
      </c>
      <c r="H18" s="126" t="s">
        <v>740</v>
      </c>
      <c r="I18" s="126" t="s">
        <v>743</v>
      </c>
      <c r="J18" s="126" t="s">
        <v>744</v>
      </c>
      <c r="K18" s="126" t="s">
        <v>745</v>
      </c>
    </row>
    <row r="19" spans="1:11" x14ac:dyDescent="0.25">
      <c r="A19" s="126" t="s">
        <v>0</v>
      </c>
      <c r="B19" s="126" t="s">
        <v>4</v>
      </c>
      <c r="C19" s="126" t="s">
        <v>112</v>
      </c>
      <c r="D19" s="126" t="s">
        <v>113</v>
      </c>
      <c r="E19" s="126" t="s">
        <v>51</v>
      </c>
      <c r="F19" s="126" t="s">
        <v>52</v>
      </c>
      <c r="G19" s="126">
        <v>44</v>
      </c>
      <c r="H19" s="126" t="s">
        <v>740</v>
      </c>
      <c r="I19" s="126" t="s">
        <v>746</v>
      </c>
      <c r="J19" s="126" t="s">
        <v>35</v>
      </c>
      <c r="K19" s="126" t="s">
        <v>760</v>
      </c>
    </row>
    <row r="20" spans="1:11" x14ac:dyDescent="0.25">
      <c r="A20" s="126" t="s">
        <v>0</v>
      </c>
      <c r="B20" s="126" t="s">
        <v>4</v>
      </c>
      <c r="C20" s="126" t="s">
        <v>112</v>
      </c>
      <c r="D20" s="126" t="s">
        <v>113</v>
      </c>
      <c r="E20" s="126" t="s">
        <v>51</v>
      </c>
      <c r="F20" s="126" t="s">
        <v>52</v>
      </c>
      <c r="G20" s="126">
        <v>44</v>
      </c>
      <c r="H20" s="126" t="s">
        <v>748</v>
      </c>
      <c r="I20" s="126" t="s">
        <v>741</v>
      </c>
      <c r="J20" s="126" t="s">
        <v>35</v>
      </c>
      <c r="K20" s="126" t="s">
        <v>760</v>
      </c>
    </row>
    <row r="21" spans="1:11" x14ac:dyDescent="0.25">
      <c r="A21" s="126" t="s">
        <v>0</v>
      </c>
      <c r="B21" s="126" t="s">
        <v>4</v>
      </c>
      <c r="C21" s="126" t="s">
        <v>112</v>
      </c>
      <c r="D21" s="126" t="s">
        <v>113</v>
      </c>
      <c r="E21" s="126" t="s">
        <v>51</v>
      </c>
      <c r="F21" s="126" t="s">
        <v>52</v>
      </c>
      <c r="G21" s="126">
        <v>44</v>
      </c>
      <c r="H21" s="126" t="s">
        <v>748</v>
      </c>
      <c r="I21" s="126" t="s">
        <v>743</v>
      </c>
      <c r="J21" s="126" t="s">
        <v>25</v>
      </c>
      <c r="K21" s="126" t="s">
        <v>751</v>
      </c>
    </row>
    <row r="22" spans="1:11" x14ac:dyDescent="0.25">
      <c r="A22" s="126" t="s">
        <v>0</v>
      </c>
      <c r="B22" s="126" t="s">
        <v>4</v>
      </c>
      <c r="C22" s="126" t="s">
        <v>112</v>
      </c>
      <c r="D22" s="126" t="s">
        <v>113</v>
      </c>
      <c r="E22" s="126" t="s">
        <v>51</v>
      </c>
      <c r="F22" s="126" t="s">
        <v>52</v>
      </c>
      <c r="G22" s="126">
        <v>44</v>
      </c>
      <c r="H22" s="126" t="s">
        <v>748</v>
      </c>
      <c r="I22" s="126" t="s">
        <v>746</v>
      </c>
      <c r="J22" s="126" t="s">
        <v>25</v>
      </c>
      <c r="K22" s="126" t="s">
        <v>749</v>
      </c>
    </row>
    <row r="23" spans="1:11" x14ac:dyDescent="0.25">
      <c r="A23" s="126" t="s">
        <v>0</v>
      </c>
      <c r="B23" s="126" t="s">
        <v>4</v>
      </c>
      <c r="C23" s="126" t="s">
        <v>112</v>
      </c>
      <c r="D23" s="126" t="s">
        <v>113</v>
      </c>
      <c r="E23" s="126" t="s">
        <v>51</v>
      </c>
      <c r="F23" s="126" t="s">
        <v>52</v>
      </c>
      <c r="G23" s="126">
        <v>44</v>
      </c>
      <c r="H23" s="126" t="s">
        <v>752</v>
      </c>
      <c r="I23" s="126" t="s">
        <v>741</v>
      </c>
      <c r="J23" s="126" t="s">
        <v>35</v>
      </c>
      <c r="K23" s="126" t="s">
        <v>753</v>
      </c>
    </row>
    <row r="24" spans="1:11" x14ac:dyDescent="0.25">
      <c r="A24" s="126" t="s">
        <v>0</v>
      </c>
      <c r="B24" s="126" t="s">
        <v>4</v>
      </c>
      <c r="C24" s="126" t="s">
        <v>112</v>
      </c>
      <c r="D24" s="126" t="s">
        <v>113</v>
      </c>
      <c r="E24" s="126" t="s">
        <v>51</v>
      </c>
      <c r="F24" s="126" t="s">
        <v>52</v>
      </c>
      <c r="G24" s="126">
        <v>44</v>
      </c>
      <c r="H24" s="126" t="s">
        <v>752</v>
      </c>
      <c r="I24" s="126" t="s">
        <v>743</v>
      </c>
      <c r="J24" s="126" t="s">
        <v>754</v>
      </c>
      <c r="K24" s="126" t="s">
        <v>764</v>
      </c>
    </row>
    <row r="25" spans="1:11" x14ac:dyDescent="0.25">
      <c r="A25" s="126" t="s">
        <v>0</v>
      </c>
      <c r="B25" s="126" t="s">
        <v>4</v>
      </c>
      <c r="C25" s="126" t="s">
        <v>112</v>
      </c>
      <c r="D25" s="126" t="s">
        <v>113</v>
      </c>
      <c r="E25" s="126" t="s">
        <v>51</v>
      </c>
      <c r="F25" s="126" t="s">
        <v>52</v>
      </c>
      <c r="G25" s="126">
        <v>44</v>
      </c>
      <c r="H25" s="126" t="s">
        <v>752</v>
      </c>
      <c r="I25" s="126" t="s">
        <v>746</v>
      </c>
      <c r="J25" s="126" t="s">
        <v>34</v>
      </c>
      <c r="K25" s="126" t="s">
        <v>756</v>
      </c>
    </row>
    <row r="26" spans="1:11" x14ac:dyDescent="0.25">
      <c r="A26" s="126" t="s">
        <v>0</v>
      </c>
      <c r="B26" s="126" t="s">
        <v>4</v>
      </c>
      <c r="C26" s="126" t="s">
        <v>112</v>
      </c>
      <c r="D26" s="126" t="s">
        <v>113</v>
      </c>
      <c r="E26" s="126" t="s">
        <v>51</v>
      </c>
      <c r="F26" s="126" t="s">
        <v>52</v>
      </c>
      <c r="G26" s="126">
        <v>44</v>
      </c>
      <c r="H26" s="126" t="s">
        <v>757</v>
      </c>
      <c r="I26" s="126" t="s">
        <v>741</v>
      </c>
      <c r="J26" s="126" t="s">
        <v>25</v>
      </c>
      <c r="K26" s="126" t="s">
        <v>751</v>
      </c>
    </row>
    <row r="27" spans="1:11" x14ac:dyDescent="0.25">
      <c r="A27" s="126" t="s">
        <v>0</v>
      </c>
      <c r="B27" s="126" t="s">
        <v>4</v>
      </c>
      <c r="C27" s="126" t="s">
        <v>112</v>
      </c>
      <c r="D27" s="126" t="s">
        <v>113</v>
      </c>
      <c r="E27" s="126" t="s">
        <v>51</v>
      </c>
      <c r="F27" s="126" t="s">
        <v>52</v>
      </c>
      <c r="G27" s="126">
        <v>44</v>
      </c>
      <c r="H27" s="126" t="s">
        <v>757</v>
      </c>
      <c r="I27" s="126" t="s">
        <v>743</v>
      </c>
      <c r="J27" s="126" t="s">
        <v>25</v>
      </c>
      <c r="K27" s="126" t="s">
        <v>749</v>
      </c>
    </row>
    <row r="28" spans="1:11" x14ac:dyDescent="0.25">
      <c r="A28" s="126" t="s">
        <v>0</v>
      </c>
      <c r="B28" s="126" t="s">
        <v>4</v>
      </c>
      <c r="C28" s="126" t="s">
        <v>112</v>
      </c>
      <c r="D28" s="126" t="s">
        <v>113</v>
      </c>
      <c r="E28" s="126" t="s">
        <v>51</v>
      </c>
      <c r="F28" s="126" t="s">
        <v>52</v>
      </c>
      <c r="G28" s="126">
        <v>44</v>
      </c>
      <c r="H28" s="126" t="s">
        <v>757</v>
      </c>
      <c r="I28" s="126" t="s">
        <v>746</v>
      </c>
      <c r="J28" s="126" t="s">
        <v>36</v>
      </c>
      <c r="K28" s="126" t="s">
        <v>763</v>
      </c>
    </row>
    <row r="29" spans="1:11" x14ac:dyDescent="0.25">
      <c r="A29" s="126" t="s">
        <v>0</v>
      </c>
      <c r="B29" s="126" t="s">
        <v>4</v>
      </c>
      <c r="C29" s="126" t="s">
        <v>58</v>
      </c>
      <c r="D29" s="126" t="s">
        <v>59</v>
      </c>
      <c r="E29" s="126" t="s">
        <v>51</v>
      </c>
      <c r="F29" s="126" t="s">
        <v>52</v>
      </c>
      <c r="G29" s="126">
        <v>32</v>
      </c>
      <c r="H29" s="126" t="s">
        <v>740</v>
      </c>
      <c r="I29" s="126" t="s">
        <v>741</v>
      </c>
      <c r="J29" s="126" t="s">
        <v>35</v>
      </c>
      <c r="K29" s="126" t="s">
        <v>742</v>
      </c>
    </row>
    <row r="30" spans="1:11" x14ac:dyDescent="0.25">
      <c r="A30" s="126" t="s">
        <v>0</v>
      </c>
      <c r="B30" s="126" t="s">
        <v>4</v>
      </c>
      <c r="C30" s="126" t="s">
        <v>58</v>
      </c>
      <c r="D30" s="126" t="s">
        <v>59</v>
      </c>
      <c r="E30" s="126" t="s">
        <v>51</v>
      </c>
      <c r="F30" s="126" t="s">
        <v>52</v>
      </c>
      <c r="G30" s="126">
        <v>32</v>
      </c>
      <c r="H30" s="126" t="s">
        <v>740</v>
      </c>
      <c r="I30" s="126" t="s">
        <v>743</v>
      </c>
      <c r="J30" s="126" t="s">
        <v>36</v>
      </c>
      <c r="K30" s="126" t="s">
        <v>763</v>
      </c>
    </row>
    <row r="31" spans="1:11" x14ac:dyDescent="0.25">
      <c r="A31" s="126" t="s">
        <v>0</v>
      </c>
      <c r="B31" s="126" t="s">
        <v>4</v>
      </c>
      <c r="C31" s="126" t="s">
        <v>58</v>
      </c>
      <c r="D31" s="126" t="s">
        <v>59</v>
      </c>
      <c r="E31" s="126" t="s">
        <v>51</v>
      </c>
      <c r="F31" s="126" t="s">
        <v>52</v>
      </c>
      <c r="G31" s="126">
        <v>32</v>
      </c>
      <c r="H31" s="126" t="s">
        <v>740</v>
      </c>
      <c r="I31" s="126" t="s">
        <v>746</v>
      </c>
      <c r="J31" s="126" t="s">
        <v>35</v>
      </c>
      <c r="K31" s="126" t="s">
        <v>753</v>
      </c>
    </row>
    <row r="32" spans="1:11" x14ac:dyDescent="0.25">
      <c r="A32" s="126" t="s">
        <v>0</v>
      </c>
      <c r="B32" s="126" t="s">
        <v>4</v>
      </c>
      <c r="C32" s="126" t="s">
        <v>58</v>
      </c>
      <c r="D32" s="126" t="s">
        <v>59</v>
      </c>
      <c r="E32" s="126" t="s">
        <v>51</v>
      </c>
      <c r="F32" s="126" t="s">
        <v>52</v>
      </c>
      <c r="G32" s="126">
        <v>32</v>
      </c>
      <c r="H32" s="126" t="s">
        <v>748</v>
      </c>
      <c r="I32" s="126" t="s">
        <v>741</v>
      </c>
      <c r="J32" s="126" t="s">
        <v>37</v>
      </c>
      <c r="K32" s="126" t="s">
        <v>762</v>
      </c>
    </row>
    <row r="33" spans="1:11" x14ac:dyDescent="0.25">
      <c r="A33" s="126" t="s">
        <v>0</v>
      </c>
      <c r="B33" s="126" t="s">
        <v>4</v>
      </c>
      <c r="C33" s="126" t="s">
        <v>58</v>
      </c>
      <c r="D33" s="126" t="s">
        <v>59</v>
      </c>
      <c r="E33" s="126" t="s">
        <v>51</v>
      </c>
      <c r="F33" s="126" t="s">
        <v>52</v>
      </c>
      <c r="G33" s="126">
        <v>32</v>
      </c>
      <c r="H33" s="126" t="s">
        <v>748</v>
      </c>
      <c r="I33" s="126" t="s">
        <v>743</v>
      </c>
    </row>
    <row r="34" spans="1:11" x14ac:dyDescent="0.25">
      <c r="A34" s="126" t="s">
        <v>0</v>
      </c>
      <c r="B34" s="126" t="s">
        <v>4</v>
      </c>
      <c r="C34" s="126" t="s">
        <v>58</v>
      </c>
      <c r="D34" s="126" t="s">
        <v>59</v>
      </c>
      <c r="E34" s="126" t="s">
        <v>51</v>
      </c>
      <c r="F34" s="126" t="s">
        <v>52</v>
      </c>
      <c r="G34" s="126">
        <v>32</v>
      </c>
      <c r="H34" s="126" t="s">
        <v>748</v>
      </c>
      <c r="I34" s="126" t="s">
        <v>746</v>
      </c>
    </row>
    <row r="35" spans="1:11" x14ac:dyDescent="0.25">
      <c r="A35" s="126" t="s">
        <v>0</v>
      </c>
      <c r="B35" s="126" t="s">
        <v>4</v>
      </c>
      <c r="C35" s="126" t="s">
        <v>58</v>
      </c>
      <c r="D35" s="126" t="s">
        <v>59</v>
      </c>
      <c r="E35" s="126" t="s">
        <v>51</v>
      </c>
      <c r="F35" s="126" t="s">
        <v>52</v>
      </c>
      <c r="G35" s="126">
        <v>32</v>
      </c>
      <c r="H35" s="126" t="s">
        <v>752</v>
      </c>
      <c r="I35" s="126" t="s">
        <v>741</v>
      </c>
      <c r="J35" s="126" t="s">
        <v>34</v>
      </c>
      <c r="K35" s="126" t="s">
        <v>747</v>
      </c>
    </row>
    <row r="36" spans="1:11" x14ac:dyDescent="0.25">
      <c r="A36" s="126" t="s">
        <v>0</v>
      </c>
      <c r="B36" s="126" t="s">
        <v>4</v>
      </c>
      <c r="C36" s="126" t="s">
        <v>58</v>
      </c>
      <c r="D36" s="126" t="s">
        <v>59</v>
      </c>
      <c r="E36" s="126" t="s">
        <v>51</v>
      </c>
      <c r="F36" s="126" t="s">
        <v>52</v>
      </c>
      <c r="G36" s="126">
        <v>32</v>
      </c>
      <c r="H36" s="126" t="s">
        <v>752</v>
      </c>
      <c r="I36" s="126" t="s">
        <v>743</v>
      </c>
      <c r="J36" s="126" t="s">
        <v>25</v>
      </c>
      <c r="K36" s="126" t="s">
        <v>749</v>
      </c>
    </row>
    <row r="37" spans="1:11" x14ac:dyDescent="0.25">
      <c r="A37" s="126" t="s">
        <v>0</v>
      </c>
      <c r="B37" s="126" t="s">
        <v>4</v>
      </c>
      <c r="C37" s="126" t="s">
        <v>58</v>
      </c>
      <c r="D37" s="126" t="s">
        <v>59</v>
      </c>
      <c r="E37" s="126" t="s">
        <v>51</v>
      </c>
      <c r="F37" s="126" t="s">
        <v>52</v>
      </c>
      <c r="G37" s="126">
        <v>32</v>
      </c>
      <c r="H37" s="126" t="s">
        <v>752</v>
      </c>
      <c r="I37" s="126" t="s">
        <v>746</v>
      </c>
      <c r="J37" s="126" t="s">
        <v>41</v>
      </c>
      <c r="K37" s="126" t="s">
        <v>1979</v>
      </c>
    </row>
    <row r="38" spans="1:11" x14ac:dyDescent="0.25">
      <c r="A38" s="126" t="s">
        <v>0</v>
      </c>
      <c r="B38" s="126" t="s">
        <v>4</v>
      </c>
      <c r="C38" s="126" t="s">
        <v>58</v>
      </c>
      <c r="D38" s="126" t="s">
        <v>59</v>
      </c>
      <c r="E38" s="126" t="s">
        <v>51</v>
      </c>
      <c r="F38" s="126" t="s">
        <v>52</v>
      </c>
      <c r="G38" s="126">
        <v>32</v>
      </c>
      <c r="H38" s="126" t="s">
        <v>757</v>
      </c>
      <c r="I38" s="126" t="s">
        <v>741</v>
      </c>
      <c r="J38" s="126" t="s">
        <v>35</v>
      </c>
      <c r="K38" s="126" t="s">
        <v>761</v>
      </c>
    </row>
    <row r="39" spans="1:11" x14ac:dyDescent="0.25">
      <c r="A39" s="126" t="s">
        <v>0</v>
      </c>
      <c r="B39" s="126" t="s">
        <v>4</v>
      </c>
      <c r="C39" s="126" t="s">
        <v>58</v>
      </c>
      <c r="D39" s="126" t="s">
        <v>59</v>
      </c>
      <c r="E39" s="126" t="s">
        <v>51</v>
      </c>
      <c r="F39" s="126" t="s">
        <v>52</v>
      </c>
      <c r="G39" s="126">
        <v>32</v>
      </c>
      <c r="H39" s="126" t="s">
        <v>757</v>
      </c>
      <c r="I39" s="126" t="s">
        <v>743</v>
      </c>
      <c r="J39" s="126" t="s">
        <v>25</v>
      </c>
      <c r="K39" s="126" t="s">
        <v>751</v>
      </c>
    </row>
    <row r="40" spans="1:11" x14ac:dyDescent="0.25">
      <c r="A40" s="126" t="s">
        <v>0</v>
      </c>
      <c r="B40" s="126" t="s">
        <v>4</v>
      </c>
      <c r="C40" s="126" t="s">
        <v>58</v>
      </c>
      <c r="D40" s="126" t="s">
        <v>59</v>
      </c>
      <c r="E40" s="126" t="s">
        <v>51</v>
      </c>
      <c r="F40" s="126" t="s">
        <v>52</v>
      </c>
      <c r="G40" s="126">
        <v>32</v>
      </c>
      <c r="H40" s="126" t="s">
        <v>757</v>
      </c>
      <c r="I40" s="126" t="s">
        <v>746</v>
      </c>
      <c r="J40" s="126" t="s">
        <v>41</v>
      </c>
      <c r="K40" s="126" t="s">
        <v>1978</v>
      </c>
    </row>
    <row r="41" spans="1:11" x14ac:dyDescent="0.25">
      <c r="A41" s="126" t="s">
        <v>0</v>
      </c>
      <c r="B41" s="126" t="s">
        <v>4</v>
      </c>
      <c r="C41" s="126" t="s">
        <v>114</v>
      </c>
      <c r="D41" s="126" t="s">
        <v>115</v>
      </c>
      <c r="E41" s="126" t="s">
        <v>51</v>
      </c>
      <c r="F41" s="126" t="s">
        <v>52</v>
      </c>
      <c r="G41" s="126">
        <v>138</v>
      </c>
      <c r="H41" s="126" t="s">
        <v>740</v>
      </c>
      <c r="I41" s="126" t="s">
        <v>741</v>
      </c>
      <c r="J41" s="126" t="s">
        <v>35</v>
      </c>
      <c r="K41" s="126" t="s">
        <v>742</v>
      </c>
    </row>
    <row r="42" spans="1:11" x14ac:dyDescent="0.25">
      <c r="A42" s="126" t="s">
        <v>0</v>
      </c>
      <c r="B42" s="126" t="s">
        <v>4</v>
      </c>
      <c r="C42" s="126" t="s">
        <v>114</v>
      </c>
      <c r="D42" s="126" t="s">
        <v>115</v>
      </c>
      <c r="E42" s="126" t="s">
        <v>51</v>
      </c>
      <c r="F42" s="126" t="s">
        <v>52</v>
      </c>
      <c r="G42" s="126">
        <v>138</v>
      </c>
      <c r="H42" s="126" t="s">
        <v>740</v>
      </c>
      <c r="I42" s="126" t="s">
        <v>743</v>
      </c>
      <c r="J42" s="126" t="s">
        <v>25</v>
      </c>
      <c r="K42" s="126" t="s">
        <v>751</v>
      </c>
    </row>
    <row r="43" spans="1:11" x14ac:dyDescent="0.25">
      <c r="A43" s="126" t="s">
        <v>0</v>
      </c>
      <c r="B43" s="126" t="s">
        <v>4</v>
      </c>
      <c r="C43" s="126" t="s">
        <v>114</v>
      </c>
      <c r="D43" s="126" t="s">
        <v>115</v>
      </c>
      <c r="E43" s="126" t="s">
        <v>51</v>
      </c>
      <c r="F43" s="126" t="s">
        <v>52</v>
      </c>
      <c r="G43" s="126">
        <v>138</v>
      </c>
      <c r="H43" s="126" t="s">
        <v>740</v>
      </c>
      <c r="I43" s="126" t="s">
        <v>746</v>
      </c>
      <c r="J43" s="126" t="s">
        <v>41</v>
      </c>
      <c r="K43" s="126" t="s">
        <v>1980</v>
      </c>
    </row>
    <row r="44" spans="1:11" x14ac:dyDescent="0.25">
      <c r="A44" s="126" t="s">
        <v>0</v>
      </c>
      <c r="B44" s="126" t="s">
        <v>4</v>
      </c>
      <c r="C44" s="126" t="s">
        <v>114</v>
      </c>
      <c r="D44" s="126" t="s">
        <v>115</v>
      </c>
      <c r="E44" s="126" t="s">
        <v>51</v>
      </c>
      <c r="F44" s="126" t="s">
        <v>52</v>
      </c>
      <c r="G44" s="126">
        <v>138</v>
      </c>
      <c r="H44" s="126" t="s">
        <v>748</v>
      </c>
      <c r="I44" s="126" t="s">
        <v>741</v>
      </c>
      <c r="J44" s="126" t="s">
        <v>36</v>
      </c>
      <c r="K44" s="126" t="s">
        <v>768</v>
      </c>
    </row>
    <row r="45" spans="1:11" x14ac:dyDescent="0.25">
      <c r="A45" s="126" t="s">
        <v>0</v>
      </c>
      <c r="B45" s="126" t="s">
        <v>4</v>
      </c>
      <c r="C45" s="126" t="s">
        <v>114</v>
      </c>
      <c r="D45" s="126" t="s">
        <v>115</v>
      </c>
      <c r="E45" s="126" t="s">
        <v>51</v>
      </c>
      <c r="F45" s="126" t="s">
        <v>52</v>
      </c>
      <c r="G45" s="126">
        <v>138</v>
      </c>
      <c r="H45" s="126" t="s">
        <v>748</v>
      </c>
      <c r="I45" s="126" t="s">
        <v>743</v>
      </c>
      <c r="J45" s="126" t="s">
        <v>35</v>
      </c>
      <c r="K45" s="126" t="s">
        <v>753</v>
      </c>
    </row>
    <row r="46" spans="1:11" x14ac:dyDescent="0.25">
      <c r="A46" s="126" t="s">
        <v>0</v>
      </c>
      <c r="B46" s="126" t="s">
        <v>4</v>
      </c>
      <c r="C46" s="126" t="s">
        <v>114</v>
      </c>
      <c r="D46" s="126" t="s">
        <v>115</v>
      </c>
      <c r="E46" s="126" t="s">
        <v>51</v>
      </c>
      <c r="F46" s="126" t="s">
        <v>52</v>
      </c>
      <c r="G46" s="126">
        <v>138</v>
      </c>
      <c r="H46" s="126" t="s">
        <v>748</v>
      </c>
      <c r="I46" s="126" t="s">
        <v>746</v>
      </c>
      <c r="J46" s="126" t="s">
        <v>41</v>
      </c>
      <c r="K46" s="126" t="s">
        <v>1979</v>
      </c>
    </row>
    <row r="47" spans="1:11" x14ac:dyDescent="0.25">
      <c r="A47" s="126" t="s">
        <v>0</v>
      </c>
      <c r="B47" s="126" t="s">
        <v>4</v>
      </c>
      <c r="C47" s="126" t="s">
        <v>114</v>
      </c>
      <c r="D47" s="126" t="s">
        <v>115</v>
      </c>
      <c r="E47" s="126" t="s">
        <v>51</v>
      </c>
      <c r="F47" s="126" t="s">
        <v>52</v>
      </c>
      <c r="G47" s="126">
        <v>138</v>
      </c>
      <c r="H47" s="126" t="s">
        <v>752</v>
      </c>
      <c r="I47" s="126" t="s">
        <v>741</v>
      </c>
      <c r="J47" s="126" t="s">
        <v>754</v>
      </c>
      <c r="K47" s="126" t="s">
        <v>764</v>
      </c>
    </row>
    <row r="48" spans="1:11" x14ac:dyDescent="0.25">
      <c r="A48" s="126" t="s">
        <v>0</v>
      </c>
      <c r="B48" s="126" t="s">
        <v>4</v>
      </c>
      <c r="C48" s="126" t="s">
        <v>114</v>
      </c>
      <c r="D48" s="126" t="s">
        <v>115</v>
      </c>
      <c r="E48" s="126" t="s">
        <v>51</v>
      </c>
      <c r="F48" s="126" t="s">
        <v>52</v>
      </c>
      <c r="G48" s="126">
        <v>138</v>
      </c>
      <c r="H48" s="126" t="s">
        <v>752</v>
      </c>
      <c r="I48" s="126" t="s">
        <v>743</v>
      </c>
      <c r="J48" s="126" t="s">
        <v>35</v>
      </c>
      <c r="K48" s="126" t="s">
        <v>753</v>
      </c>
    </row>
    <row r="49" spans="1:11" x14ac:dyDescent="0.25">
      <c r="A49" s="126" t="s">
        <v>0</v>
      </c>
      <c r="B49" s="126" t="s">
        <v>4</v>
      </c>
      <c r="C49" s="126" t="s">
        <v>114</v>
      </c>
      <c r="D49" s="126" t="s">
        <v>115</v>
      </c>
      <c r="E49" s="126" t="s">
        <v>51</v>
      </c>
      <c r="F49" s="126" t="s">
        <v>52</v>
      </c>
      <c r="G49" s="126">
        <v>138</v>
      </c>
      <c r="H49" s="126" t="s">
        <v>752</v>
      </c>
      <c r="I49" s="126" t="s">
        <v>746</v>
      </c>
      <c r="J49" s="126" t="s">
        <v>25</v>
      </c>
      <c r="K49" s="126" t="s">
        <v>750</v>
      </c>
    </row>
    <row r="50" spans="1:11" x14ac:dyDescent="0.25">
      <c r="A50" s="126" t="s">
        <v>0</v>
      </c>
      <c r="B50" s="126" t="s">
        <v>4</v>
      </c>
      <c r="C50" s="126" t="s">
        <v>114</v>
      </c>
      <c r="D50" s="126" t="s">
        <v>115</v>
      </c>
      <c r="E50" s="126" t="s">
        <v>51</v>
      </c>
      <c r="F50" s="126" t="s">
        <v>52</v>
      </c>
      <c r="G50" s="126">
        <v>138</v>
      </c>
      <c r="H50" s="126" t="s">
        <v>757</v>
      </c>
      <c r="I50" s="126" t="s">
        <v>741</v>
      </c>
      <c r="J50" s="126" t="s">
        <v>35</v>
      </c>
      <c r="K50" s="126" t="s">
        <v>761</v>
      </c>
    </row>
    <row r="51" spans="1:11" x14ac:dyDescent="0.25">
      <c r="A51" s="126" t="s">
        <v>0</v>
      </c>
      <c r="B51" s="126" t="s">
        <v>4</v>
      </c>
      <c r="C51" s="126" t="s">
        <v>114</v>
      </c>
      <c r="D51" s="126" t="s">
        <v>115</v>
      </c>
      <c r="E51" s="126" t="s">
        <v>51</v>
      </c>
      <c r="F51" s="126" t="s">
        <v>52</v>
      </c>
      <c r="G51" s="126">
        <v>138</v>
      </c>
      <c r="H51" s="126" t="s">
        <v>757</v>
      </c>
      <c r="I51" s="126" t="s">
        <v>743</v>
      </c>
      <c r="J51" s="126" t="s">
        <v>25</v>
      </c>
      <c r="K51" s="126" t="s">
        <v>751</v>
      </c>
    </row>
    <row r="52" spans="1:11" x14ac:dyDescent="0.25">
      <c r="A52" s="126" t="s">
        <v>0</v>
      </c>
      <c r="B52" s="126" t="s">
        <v>4</v>
      </c>
      <c r="C52" s="126" t="s">
        <v>114</v>
      </c>
      <c r="D52" s="126" t="s">
        <v>115</v>
      </c>
      <c r="E52" s="126" t="s">
        <v>51</v>
      </c>
      <c r="F52" s="126" t="s">
        <v>52</v>
      </c>
      <c r="G52" s="126">
        <v>138</v>
      </c>
      <c r="H52" s="126" t="s">
        <v>757</v>
      </c>
      <c r="I52" s="126" t="s">
        <v>746</v>
      </c>
      <c r="J52" s="126" t="s">
        <v>35</v>
      </c>
      <c r="K52" s="126" t="s">
        <v>753</v>
      </c>
    </row>
    <row r="53" spans="1:11" x14ac:dyDescent="0.25">
      <c r="A53" s="126" t="s">
        <v>0</v>
      </c>
      <c r="B53" s="126" t="s">
        <v>4</v>
      </c>
      <c r="C53" s="126" t="s">
        <v>118</v>
      </c>
      <c r="D53" s="126" t="s">
        <v>119</v>
      </c>
      <c r="E53" s="126" t="s">
        <v>51</v>
      </c>
      <c r="F53" s="126" t="s">
        <v>52</v>
      </c>
      <c r="G53" s="126">
        <v>60</v>
      </c>
      <c r="H53" s="126" t="s">
        <v>740</v>
      </c>
      <c r="I53" s="126" t="s">
        <v>741</v>
      </c>
      <c r="J53" s="126" t="s">
        <v>35</v>
      </c>
      <c r="K53" s="126" t="s">
        <v>742</v>
      </c>
    </row>
    <row r="54" spans="1:11" x14ac:dyDescent="0.25">
      <c r="A54" s="126" t="s">
        <v>0</v>
      </c>
      <c r="B54" s="126" t="s">
        <v>4</v>
      </c>
      <c r="C54" s="126" t="s">
        <v>118</v>
      </c>
      <c r="D54" s="126" t="s">
        <v>119</v>
      </c>
      <c r="E54" s="126" t="s">
        <v>51</v>
      </c>
      <c r="F54" s="126" t="s">
        <v>52</v>
      </c>
      <c r="G54" s="126">
        <v>60</v>
      </c>
      <c r="H54" s="126" t="s">
        <v>740</v>
      </c>
      <c r="I54" s="126" t="s">
        <v>743</v>
      </c>
      <c r="J54" s="126" t="s">
        <v>35</v>
      </c>
      <c r="K54" s="126" t="s">
        <v>753</v>
      </c>
    </row>
    <row r="55" spans="1:11" x14ac:dyDescent="0.25">
      <c r="A55" s="126" t="s">
        <v>0</v>
      </c>
      <c r="B55" s="126" t="s">
        <v>4</v>
      </c>
      <c r="C55" s="126" t="s">
        <v>118</v>
      </c>
      <c r="D55" s="126" t="s">
        <v>119</v>
      </c>
      <c r="E55" s="126" t="s">
        <v>51</v>
      </c>
      <c r="F55" s="126" t="s">
        <v>52</v>
      </c>
      <c r="G55" s="126">
        <v>60</v>
      </c>
      <c r="H55" s="126" t="s">
        <v>740</v>
      </c>
      <c r="I55" s="126" t="s">
        <v>746</v>
      </c>
      <c r="J55" s="126" t="s">
        <v>41</v>
      </c>
      <c r="K55" s="126" t="s">
        <v>1979</v>
      </c>
    </row>
    <row r="56" spans="1:11" x14ac:dyDescent="0.25">
      <c r="A56" s="126" t="s">
        <v>0</v>
      </c>
      <c r="B56" s="126" t="s">
        <v>4</v>
      </c>
      <c r="C56" s="126" t="s">
        <v>118</v>
      </c>
      <c r="D56" s="126" t="s">
        <v>119</v>
      </c>
      <c r="E56" s="126" t="s">
        <v>51</v>
      </c>
      <c r="F56" s="126" t="s">
        <v>52</v>
      </c>
      <c r="G56" s="126">
        <v>60</v>
      </c>
      <c r="H56" s="126" t="s">
        <v>748</v>
      </c>
      <c r="I56" s="126" t="s">
        <v>741</v>
      </c>
      <c r="J56" s="126" t="s">
        <v>35</v>
      </c>
      <c r="K56" s="126" t="s">
        <v>760</v>
      </c>
    </row>
    <row r="57" spans="1:11" x14ac:dyDescent="0.25">
      <c r="A57" s="126" t="s">
        <v>0</v>
      </c>
      <c r="B57" s="126" t="s">
        <v>4</v>
      </c>
      <c r="C57" s="126" t="s">
        <v>118</v>
      </c>
      <c r="D57" s="126" t="s">
        <v>119</v>
      </c>
      <c r="E57" s="126" t="s">
        <v>51</v>
      </c>
      <c r="F57" s="126" t="s">
        <v>52</v>
      </c>
      <c r="G57" s="126">
        <v>60</v>
      </c>
      <c r="H57" s="126" t="s">
        <v>748</v>
      </c>
      <c r="I57" s="126" t="s">
        <v>743</v>
      </c>
      <c r="J57" s="126" t="s">
        <v>35</v>
      </c>
      <c r="K57" s="126" t="s">
        <v>742</v>
      </c>
    </row>
    <row r="58" spans="1:11" x14ac:dyDescent="0.25">
      <c r="A58" s="126" t="s">
        <v>0</v>
      </c>
      <c r="B58" s="126" t="s">
        <v>4</v>
      </c>
      <c r="C58" s="126" t="s">
        <v>118</v>
      </c>
      <c r="D58" s="126" t="s">
        <v>119</v>
      </c>
      <c r="E58" s="126" t="s">
        <v>51</v>
      </c>
      <c r="F58" s="126" t="s">
        <v>52</v>
      </c>
      <c r="G58" s="126">
        <v>60</v>
      </c>
      <c r="H58" s="126" t="s">
        <v>748</v>
      </c>
      <c r="I58" s="126" t="s">
        <v>746</v>
      </c>
      <c r="J58" s="126" t="s">
        <v>35</v>
      </c>
      <c r="K58" s="126" t="s">
        <v>760</v>
      </c>
    </row>
    <row r="59" spans="1:11" x14ac:dyDescent="0.25">
      <c r="A59" s="126" t="s">
        <v>0</v>
      </c>
      <c r="B59" s="126" t="s">
        <v>4</v>
      </c>
      <c r="C59" s="126" t="s">
        <v>118</v>
      </c>
      <c r="D59" s="126" t="s">
        <v>119</v>
      </c>
      <c r="E59" s="126" t="s">
        <v>51</v>
      </c>
      <c r="F59" s="126" t="s">
        <v>52</v>
      </c>
      <c r="G59" s="126">
        <v>60</v>
      </c>
      <c r="H59" s="126" t="s">
        <v>752</v>
      </c>
      <c r="I59" s="126" t="s">
        <v>741</v>
      </c>
      <c r="J59" s="126" t="s">
        <v>35</v>
      </c>
      <c r="K59" s="126" t="s">
        <v>753</v>
      </c>
    </row>
    <row r="60" spans="1:11" x14ac:dyDescent="0.25">
      <c r="A60" s="126" t="s">
        <v>0</v>
      </c>
      <c r="B60" s="126" t="s">
        <v>4</v>
      </c>
      <c r="C60" s="126" t="s">
        <v>118</v>
      </c>
      <c r="D60" s="126" t="s">
        <v>119</v>
      </c>
      <c r="E60" s="126" t="s">
        <v>51</v>
      </c>
      <c r="F60" s="126" t="s">
        <v>52</v>
      </c>
      <c r="G60" s="126">
        <v>60</v>
      </c>
      <c r="H60" s="126" t="s">
        <v>752</v>
      </c>
      <c r="I60" s="126" t="s">
        <v>743</v>
      </c>
      <c r="J60" s="126" t="s">
        <v>35</v>
      </c>
      <c r="K60" s="126" t="s">
        <v>742</v>
      </c>
    </row>
    <row r="61" spans="1:11" x14ac:dyDescent="0.25">
      <c r="A61" s="126" t="s">
        <v>0</v>
      </c>
      <c r="B61" s="126" t="s">
        <v>4</v>
      </c>
      <c r="C61" s="126" t="s">
        <v>118</v>
      </c>
      <c r="D61" s="126" t="s">
        <v>119</v>
      </c>
      <c r="E61" s="126" t="s">
        <v>51</v>
      </c>
      <c r="F61" s="126" t="s">
        <v>52</v>
      </c>
      <c r="G61" s="126">
        <v>60</v>
      </c>
      <c r="H61" s="126" t="s">
        <v>752</v>
      </c>
      <c r="I61" s="126" t="s">
        <v>746</v>
      </c>
      <c r="J61" s="126" t="s">
        <v>36</v>
      </c>
      <c r="K61" s="126" t="s">
        <v>763</v>
      </c>
    </row>
    <row r="62" spans="1:11" x14ac:dyDescent="0.25">
      <c r="A62" s="126" t="s">
        <v>0</v>
      </c>
      <c r="B62" s="126" t="s">
        <v>4</v>
      </c>
      <c r="C62" s="126" t="s">
        <v>118</v>
      </c>
      <c r="D62" s="126" t="s">
        <v>119</v>
      </c>
      <c r="E62" s="126" t="s">
        <v>51</v>
      </c>
      <c r="F62" s="126" t="s">
        <v>52</v>
      </c>
      <c r="G62" s="126">
        <v>60</v>
      </c>
      <c r="H62" s="126" t="s">
        <v>757</v>
      </c>
      <c r="I62" s="126" t="s">
        <v>741</v>
      </c>
      <c r="J62" s="126" t="s">
        <v>25</v>
      </c>
      <c r="K62" s="126" t="s">
        <v>751</v>
      </c>
    </row>
    <row r="63" spans="1:11" x14ac:dyDescent="0.25">
      <c r="A63" s="126" t="s">
        <v>0</v>
      </c>
      <c r="B63" s="126" t="s">
        <v>4</v>
      </c>
      <c r="C63" s="126" t="s">
        <v>118</v>
      </c>
      <c r="D63" s="126" t="s">
        <v>119</v>
      </c>
      <c r="E63" s="126" t="s">
        <v>51</v>
      </c>
      <c r="F63" s="126" t="s">
        <v>52</v>
      </c>
      <c r="G63" s="126">
        <v>60</v>
      </c>
      <c r="H63" s="126" t="s">
        <v>757</v>
      </c>
      <c r="I63" s="126" t="s">
        <v>743</v>
      </c>
      <c r="J63" s="126" t="s">
        <v>35</v>
      </c>
      <c r="K63" s="126" t="s">
        <v>753</v>
      </c>
    </row>
    <row r="64" spans="1:11" x14ac:dyDescent="0.25">
      <c r="A64" s="126" t="s">
        <v>0</v>
      </c>
      <c r="B64" s="126" t="s">
        <v>4</v>
      </c>
      <c r="C64" s="126" t="s">
        <v>118</v>
      </c>
      <c r="D64" s="126" t="s">
        <v>119</v>
      </c>
      <c r="E64" s="126" t="s">
        <v>51</v>
      </c>
      <c r="F64" s="126" t="s">
        <v>52</v>
      </c>
      <c r="G64" s="126">
        <v>60</v>
      </c>
      <c r="H64" s="126" t="s">
        <v>757</v>
      </c>
      <c r="I64" s="126" t="s">
        <v>746</v>
      </c>
      <c r="J64" s="126" t="s">
        <v>35</v>
      </c>
      <c r="K64" s="126" t="s">
        <v>761</v>
      </c>
    </row>
    <row r="65" spans="1:11" x14ac:dyDescent="0.25">
      <c r="A65" s="126" t="s">
        <v>0</v>
      </c>
      <c r="B65" s="126" t="s">
        <v>624</v>
      </c>
      <c r="C65" s="126" t="s">
        <v>733</v>
      </c>
      <c r="D65" s="126" t="s">
        <v>734</v>
      </c>
      <c r="E65" s="126" t="s">
        <v>51</v>
      </c>
      <c r="F65" s="126" t="s">
        <v>52</v>
      </c>
      <c r="G65" s="126">
        <v>59</v>
      </c>
      <c r="H65" s="126" t="s">
        <v>740</v>
      </c>
      <c r="I65" s="126" t="s">
        <v>741</v>
      </c>
      <c r="J65" s="126" t="s">
        <v>35</v>
      </c>
      <c r="K65" s="126" t="s">
        <v>742</v>
      </c>
    </row>
    <row r="66" spans="1:11" x14ac:dyDescent="0.25">
      <c r="A66" s="126" t="s">
        <v>0</v>
      </c>
      <c r="B66" s="126" t="s">
        <v>624</v>
      </c>
      <c r="C66" s="126" t="s">
        <v>733</v>
      </c>
      <c r="D66" s="126" t="s">
        <v>734</v>
      </c>
      <c r="E66" s="126" t="s">
        <v>51</v>
      </c>
      <c r="F66" s="126" t="s">
        <v>52</v>
      </c>
      <c r="G66" s="126">
        <v>59</v>
      </c>
      <c r="H66" s="126" t="s">
        <v>740</v>
      </c>
      <c r="I66" s="126" t="s">
        <v>743</v>
      </c>
      <c r="J66" s="126" t="s">
        <v>36</v>
      </c>
      <c r="K66" s="126" t="s">
        <v>763</v>
      </c>
    </row>
    <row r="67" spans="1:11" x14ac:dyDescent="0.25">
      <c r="A67" s="126" t="s">
        <v>0</v>
      </c>
      <c r="B67" s="126" t="s">
        <v>624</v>
      </c>
      <c r="C67" s="126" t="s">
        <v>733</v>
      </c>
      <c r="D67" s="126" t="s">
        <v>734</v>
      </c>
      <c r="E67" s="126" t="s">
        <v>51</v>
      </c>
      <c r="F67" s="126" t="s">
        <v>52</v>
      </c>
      <c r="G67" s="126">
        <v>59</v>
      </c>
      <c r="H67" s="126" t="s">
        <v>740</v>
      </c>
      <c r="I67" s="126" t="s">
        <v>746</v>
      </c>
      <c r="J67" s="126" t="s">
        <v>25</v>
      </c>
      <c r="K67" s="126" t="s">
        <v>750</v>
      </c>
    </row>
    <row r="68" spans="1:11" x14ac:dyDescent="0.25">
      <c r="A68" s="126" t="s">
        <v>0</v>
      </c>
      <c r="B68" s="126" t="s">
        <v>624</v>
      </c>
      <c r="C68" s="126" t="s">
        <v>733</v>
      </c>
      <c r="D68" s="126" t="s">
        <v>734</v>
      </c>
      <c r="E68" s="126" t="s">
        <v>51</v>
      </c>
      <c r="F68" s="126" t="s">
        <v>52</v>
      </c>
      <c r="G68" s="126">
        <v>59</v>
      </c>
      <c r="H68" s="126" t="s">
        <v>748</v>
      </c>
      <c r="I68" s="126" t="s">
        <v>741</v>
      </c>
      <c r="J68" s="126" t="s">
        <v>35</v>
      </c>
      <c r="K68" s="126" t="s">
        <v>760</v>
      </c>
    </row>
    <row r="69" spans="1:11" x14ac:dyDescent="0.25">
      <c r="A69" s="126" t="s">
        <v>0</v>
      </c>
      <c r="B69" s="126" t="s">
        <v>624</v>
      </c>
      <c r="C69" s="126" t="s">
        <v>733</v>
      </c>
      <c r="D69" s="126" t="s">
        <v>734</v>
      </c>
      <c r="E69" s="126" t="s">
        <v>51</v>
      </c>
      <c r="F69" s="126" t="s">
        <v>52</v>
      </c>
      <c r="G69" s="126">
        <v>59</v>
      </c>
      <c r="H69" s="126" t="s">
        <v>748</v>
      </c>
      <c r="I69" s="126" t="s">
        <v>743</v>
      </c>
      <c r="J69" s="126" t="s">
        <v>41</v>
      </c>
      <c r="K69" s="126" t="s">
        <v>771</v>
      </c>
    </row>
    <row r="70" spans="1:11" x14ac:dyDescent="0.25">
      <c r="A70" s="126" t="s">
        <v>0</v>
      </c>
      <c r="B70" s="126" t="s">
        <v>624</v>
      </c>
      <c r="C70" s="126" t="s">
        <v>733</v>
      </c>
      <c r="D70" s="126" t="s">
        <v>734</v>
      </c>
      <c r="E70" s="126" t="s">
        <v>51</v>
      </c>
      <c r="F70" s="126" t="s">
        <v>52</v>
      </c>
      <c r="G70" s="126">
        <v>59</v>
      </c>
      <c r="H70" s="126" t="s">
        <v>748</v>
      </c>
      <c r="I70" s="126" t="s">
        <v>746</v>
      </c>
      <c r="J70" s="126" t="s">
        <v>41</v>
      </c>
      <c r="K70" s="126" t="s">
        <v>1981</v>
      </c>
    </row>
    <row r="71" spans="1:11" x14ac:dyDescent="0.25">
      <c r="A71" s="126" t="s">
        <v>0</v>
      </c>
      <c r="B71" s="126" t="s">
        <v>624</v>
      </c>
      <c r="C71" s="126" t="s">
        <v>733</v>
      </c>
      <c r="D71" s="126" t="s">
        <v>734</v>
      </c>
      <c r="E71" s="126" t="s">
        <v>51</v>
      </c>
      <c r="F71" s="126" t="s">
        <v>52</v>
      </c>
      <c r="G71" s="126">
        <v>59</v>
      </c>
      <c r="H71" s="126" t="s">
        <v>752</v>
      </c>
      <c r="I71" s="126" t="s">
        <v>741</v>
      </c>
      <c r="J71" s="126" t="s">
        <v>744</v>
      </c>
      <c r="K71" s="126" t="s">
        <v>745</v>
      </c>
    </row>
    <row r="72" spans="1:11" x14ac:dyDescent="0.25">
      <c r="A72" s="126" t="s">
        <v>0</v>
      </c>
      <c r="B72" s="126" t="s">
        <v>624</v>
      </c>
      <c r="C72" s="126" t="s">
        <v>733</v>
      </c>
      <c r="D72" s="126" t="s">
        <v>734</v>
      </c>
      <c r="E72" s="126" t="s">
        <v>51</v>
      </c>
      <c r="F72" s="126" t="s">
        <v>52</v>
      </c>
      <c r="G72" s="126">
        <v>59</v>
      </c>
      <c r="H72" s="126" t="s">
        <v>752</v>
      </c>
      <c r="I72" s="126" t="s">
        <v>743</v>
      </c>
      <c r="J72" s="126" t="s">
        <v>34</v>
      </c>
      <c r="K72" s="126" t="s">
        <v>756</v>
      </c>
    </row>
    <row r="73" spans="1:11" x14ac:dyDescent="0.25">
      <c r="A73" s="126" t="s">
        <v>0</v>
      </c>
      <c r="B73" s="126" t="s">
        <v>624</v>
      </c>
      <c r="C73" s="126" t="s">
        <v>733</v>
      </c>
      <c r="D73" s="126" t="s">
        <v>734</v>
      </c>
      <c r="E73" s="126" t="s">
        <v>51</v>
      </c>
      <c r="F73" s="126" t="s">
        <v>52</v>
      </c>
      <c r="G73" s="126">
        <v>59</v>
      </c>
      <c r="H73" s="126" t="s">
        <v>752</v>
      </c>
      <c r="I73" s="126" t="s">
        <v>746</v>
      </c>
      <c r="J73" s="126" t="s">
        <v>35</v>
      </c>
      <c r="K73" s="126" t="s">
        <v>753</v>
      </c>
    </row>
    <row r="74" spans="1:11" x14ac:dyDescent="0.25">
      <c r="A74" s="126" t="s">
        <v>0</v>
      </c>
      <c r="B74" s="126" t="s">
        <v>624</v>
      </c>
      <c r="C74" s="126" t="s">
        <v>733</v>
      </c>
      <c r="D74" s="126" t="s">
        <v>734</v>
      </c>
      <c r="E74" s="126" t="s">
        <v>51</v>
      </c>
      <c r="F74" s="126" t="s">
        <v>52</v>
      </c>
      <c r="G74" s="126">
        <v>59</v>
      </c>
      <c r="H74" s="126" t="s">
        <v>757</v>
      </c>
      <c r="I74" s="126" t="s">
        <v>741</v>
      </c>
      <c r="J74" s="126" t="s">
        <v>35</v>
      </c>
      <c r="K74" s="126" t="s">
        <v>761</v>
      </c>
    </row>
    <row r="75" spans="1:11" x14ac:dyDescent="0.25">
      <c r="A75" s="126" t="s">
        <v>0</v>
      </c>
      <c r="B75" s="126" t="s">
        <v>624</v>
      </c>
      <c r="C75" s="126" t="s">
        <v>733</v>
      </c>
      <c r="D75" s="126" t="s">
        <v>734</v>
      </c>
      <c r="E75" s="126" t="s">
        <v>51</v>
      </c>
      <c r="F75" s="126" t="s">
        <v>52</v>
      </c>
      <c r="G75" s="126">
        <v>59</v>
      </c>
      <c r="H75" s="126" t="s">
        <v>757</v>
      </c>
      <c r="I75" s="126" t="s">
        <v>743</v>
      </c>
      <c r="J75" s="126" t="s">
        <v>25</v>
      </c>
      <c r="K75" s="126" t="s">
        <v>749</v>
      </c>
    </row>
    <row r="76" spans="1:11" x14ac:dyDescent="0.25">
      <c r="A76" s="126" t="s">
        <v>0</v>
      </c>
      <c r="B76" s="126" t="s">
        <v>624</v>
      </c>
      <c r="C76" s="126" t="s">
        <v>733</v>
      </c>
      <c r="D76" s="126" t="s">
        <v>734</v>
      </c>
      <c r="E76" s="126" t="s">
        <v>51</v>
      </c>
      <c r="F76" s="126" t="s">
        <v>52</v>
      </c>
      <c r="G76" s="126">
        <v>59</v>
      </c>
      <c r="H76" s="126" t="s">
        <v>757</v>
      </c>
      <c r="I76" s="126" t="s">
        <v>746</v>
      </c>
      <c r="J76" s="126" t="s">
        <v>36</v>
      </c>
      <c r="K76" s="126" t="s">
        <v>763</v>
      </c>
    </row>
    <row r="77" spans="1:11" x14ac:dyDescent="0.25">
      <c r="A77" s="126" t="s">
        <v>0</v>
      </c>
      <c r="B77" s="126" t="s">
        <v>4</v>
      </c>
      <c r="C77" s="126" t="s">
        <v>116</v>
      </c>
      <c r="D77" s="126" t="s">
        <v>117</v>
      </c>
      <c r="E77" s="126" t="s">
        <v>51</v>
      </c>
      <c r="F77" s="126" t="s">
        <v>52</v>
      </c>
      <c r="G77" s="126">
        <v>108</v>
      </c>
      <c r="H77" s="126" t="s">
        <v>740</v>
      </c>
      <c r="I77" s="126" t="s">
        <v>741</v>
      </c>
      <c r="J77" s="126" t="s">
        <v>35</v>
      </c>
      <c r="K77" s="126" t="s">
        <v>742</v>
      </c>
    </row>
    <row r="78" spans="1:11" x14ac:dyDescent="0.25">
      <c r="A78" s="126" t="s">
        <v>0</v>
      </c>
      <c r="B78" s="126" t="s">
        <v>4</v>
      </c>
      <c r="C78" s="126" t="s">
        <v>116</v>
      </c>
      <c r="D78" s="126" t="s">
        <v>117</v>
      </c>
      <c r="E78" s="126" t="s">
        <v>51</v>
      </c>
      <c r="F78" s="126" t="s">
        <v>52</v>
      </c>
      <c r="G78" s="126">
        <v>108</v>
      </c>
      <c r="H78" s="126" t="s">
        <v>740</v>
      </c>
      <c r="I78" s="126" t="s">
        <v>743</v>
      </c>
      <c r="J78" s="126" t="s">
        <v>35</v>
      </c>
      <c r="K78" s="126" t="s">
        <v>761</v>
      </c>
    </row>
    <row r="79" spans="1:11" x14ac:dyDescent="0.25">
      <c r="A79" s="126" t="s">
        <v>0</v>
      </c>
      <c r="B79" s="126" t="s">
        <v>4</v>
      </c>
      <c r="C79" s="126" t="s">
        <v>116</v>
      </c>
      <c r="D79" s="126" t="s">
        <v>117</v>
      </c>
      <c r="E79" s="126" t="s">
        <v>51</v>
      </c>
      <c r="F79" s="126" t="s">
        <v>52</v>
      </c>
      <c r="G79" s="126">
        <v>108</v>
      </c>
      <c r="H79" s="126" t="s">
        <v>740</v>
      </c>
      <c r="I79" s="126" t="s">
        <v>746</v>
      </c>
      <c r="J79" s="126" t="s">
        <v>754</v>
      </c>
      <c r="K79" s="126" t="s">
        <v>755</v>
      </c>
    </row>
    <row r="80" spans="1:11" x14ac:dyDescent="0.25">
      <c r="A80" s="126" t="s">
        <v>0</v>
      </c>
      <c r="B80" s="126" t="s">
        <v>4</v>
      </c>
      <c r="C80" s="126" t="s">
        <v>116</v>
      </c>
      <c r="D80" s="126" t="s">
        <v>117</v>
      </c>
      <c r="E80" s="126" t="s">
        <v>51</v>
      </c>
      <c r="F80" s="126" t="s">
        <v>52</v>
      </c>
      <c r="G80" s="126">
        <v>108</v>
      </c>
      <c r="H80" s="126" t="s">
        <v>748</v>
      </c>
      <c r="I80" s="126" t="s">
        <v>741</v>
      </c>
      <c r="J80" s="126" t="s">
        <v>35</v>
      </c>
      <c r="K80" s="126" t="s">
        <v>742</v>
      </c>
    </row>
    <row r="81" spans="1:11" x14ac:dyDescent="0.25">
      <c r="A81" s="126" t="s">
        <v>0</v>
      </c>
      <c r="B81" s="126" t="s">
        <v>4</v>
      </c>
      <c r="C81" s="126" t="s">
        <v>116</v>
      </c>
      <c r="D81" s="126" t="s">
        <v>117</v>
      </c>
      <c r="E81" s="126" t="s">
        <v>51</v>
      </c>
      <c r="F81" s="126" t="s">
        <v>52</v>
      </c>
      <c r="G81" s="126">
        <v>108</v>
      </c>
      <c r="H81" s="126" t="s">
        <v>748</v>
      </c>
      <c r="I81" s="126" t="s">
        <v>743</v>
      </c>
      <c r="J81" s="126" t="s">
        <v>744</v>
      </c>
      <c r="K81" s="126" t="s">
        <v>745</v>
      </c>
    </row>
    <row r="82" spans="1:11" x14ac:dyDescent="0.25">
      <c r="A82" s="126" t="s">
        <v>0</v>
      </c>
      <c r="B82" s="126" t="s">
        <v>4</v>
      </c>
      <c r="C82" s="126" t="s">
        <v>116</v>
      </c>
      <c r="D82" s="126" t="s">
        <v>117</v>
      </c>
      <c r="E82" s="126" t="s">
        <v>51</v>
      </c>
      <c r="F82" s="126" t="s">
        <v>52</v>
      </c>
      <c r="G82" s="126">
        <v>108</v>
      </c>
      <c r="H82" s="126" t="s">
        <v>748</v>
      </c>
      <c r="I82" s="126" t="s">
        <v>746</v>
      </c>
      <c r="J82" s="126" t="s">
        <v>25</v>
      </c>
      <c r="K82" s="126" t="s">
        <v>750</v>
      </c>
    </row>
    <row r="83" spans="1:11" x14ac:dyDescent="0.25">
      <c r="A83" s="126" t="s">
        <v>0</v>
      </c>
      <c r="B83" s="126" t="s">
        <v>4</v>
      </c>
      <c r="C83" s="126" t="s">
        <v>116</v>
      </c>
      <c r="D83" s="126" t="s">
        <v>117</v>
      </c>
      <c r="E83" s="126" t="s">
        <v>51</v>
      </c>
      <c r="F83" s="126" t="s">
        <v>52</v>
      </c>
      <c r="G83" s="126">
        <v>108</v>
      </c>
      <c r="H83" s="126" t="s">
        <v>752</v>
      </c>
      <c r="I83" s="126" t="s">
        <v>741</v>
      </c>
      <c r="J83" s="126" t="s">
        <v>35</v>
      </c>
      <c r="K83" s="126" t="s">
        <v>742</v>
      </c>
    </row>
    <row r="84" spans="1:11" x14ac:dyDescent="0.25">
      <c r="A84" s="126" t="s">
        <v>0</v>
      </c>
      <c r="B84" s="126" t="s">
        <v>4</v>
      </c>
      <c r="C84" s="126" t="s">
        <v>116</v>
      </c>
      <c r="D84" s="126" t="s">
        <v>117</v>
      </c>
      <c r="E84" s="126" t="s">
        <v>51</v>
      </c>
      <c r="F84" s="126" t="s">
        <v>52</v>
      </c>
      <c r="G84" s="126">
        <v>108</v>
      </c>
      <c r="H84" s="126" t="s">
        <v>752</v>
      </c>
      <c r="I84" s="126" t="s">
        <v>743</v>
      </c>
      <c r="J84" s="126" t="s">
        <v>37</v>
      </c>
      <c r="K84" s="126" t="s">
        <v>769</v>
      </c>
    </row>
    <row r="85" spans="1:11" x14ac:dyDescent="0.25">
      <c r="A85" s="126" t="s">
        <v>0</v>
      </c>
      <c r="B85" s="126" t="s">
        <v>4</v>
      </c>
      <c r="C85" s="126" t="s">
        <v>116</v>
      </c>
      <c r="D85" s="126" t="s">
        <v>117</v>
      </c>
      <c r="E85" s="126" t="s">
        <v>51</v>
      </c>
      <c r="F85" s="126" t="s">
        <v>52</v>
      </c>
      <c r="G85" s="126">
        <v>108</v>
      </c>
      <c r="H85" s="126" t="s">
        <v>752</v>
      </c>
      <c r="I85" s="126" t="s">
        <v>746</v>
      </c>
      <c r="J85" s="126" t="s">
        <v>36</v>
      </c>
      <c r="K85" s="126" t="s">
        <v>758</v>
      </c>
    </row>
    <row r="86" spans="1:11" x14ac:dyDescent="0.25">
      <c r="A86" s="126" t="s">
        <v>0</v>
      </c>
      <c r="B86" s="126" t="s">
        <v>4</v>
      </c>
      <c r="C86" s="126" t="s">
        <v>116</v>
      </c>
      <c r="D86" s="126" t="s">
        <v>117</v>
      </c>
      <c r="E86" s="126" t="s">
        <v>51</v>
      </c>
      <c r="F86" s="126" t="s">
        <v>52</v>
      </c>
      <c r="G86" s="126">
        <v>108</v>
      </c>
      <c r="H86" s="126" t="s">
        <v>757</v>
      </c>
      <c r="I86" s="126" t="s">
        <v>741</v>
      </c>
      <c r="J86" s="126" t="s">
        <v>35</v>
      </c>
      <c r="K86" s="126" t="s">
        <v>742</v>
      </c>
    </row>
    <row r="87" spans="1:11" x14ac:dyDescent="0.25">
      <c r="A87" s="126" t="s">
        <v>0</v>
      </c>
      <c r="B87" s="126" t="s">
        <v>4</v>
      </c>
      <c r="C87" s="126" t="s">
        <v>116</v>
      </c>
      <c r="D87" s="126" t="s">
        <v>117</v>
      </c>
      <c r="E87" s="126" t="s">
        <v>51</v>
      </c>
      <c r="F87" s="126" t="s">
        <v>52</v>
      </c>
      <c r="G87" s="126">
        <v>108</v>
      </c>
      <c r="H87" s="126" t="s">
        <v>757</v>
      </c>
      <c r="I87" s="126" t="s">
        <v>743</v>
      </c>
      <c r="J87" s="126" t="s">
        <v>34</v>
      </c>
      <c r="K87" s="126" t="s">
        <v>747</v>
      </c>
    </row>
    <row r="88" spans="1:11" x14ac:dyDescent="0.25">
      <c r="A88" s="126" t="s">
        <v>0</v>
      </c>
      <c r="B88" s="126" t="s">
        <v>4</v>
      </c>
      <c r="C88" s="126" t="s">
        <v>116</v>
      </c>
      <c r="D88" s="126" t="s">
        <v>117</v>
      </c>
      <c r="E88" s="126" t="s">
        <v>51</v>
      </c>
      <c r="F88" s="126" t="s">
        <v>52</v>
      </c>
      <c r="G88" s="126">
        <v>108</v>
      </c>
      <c r="H88" s="126" t="s">
        <v>757</v>
      </c>
      <c r="I88" s="126" t="s">
        <v>746</v>
      </c>
      <c r="J88" s="126" t="s">
        <v>25</v>
      </c>
      <c r="K88" s="126" t="s">
        <v>751</v>
      </c>
    </row>
    <row r="89" spans="1:11" x14ac:dyDescent="0.25">
      <c r="A89" s="126" t="s">
        <v>0</v>
      </c>
      <c r="B89" s="126" t="s">
        <v>4</v>
      </c>
      <c r="C89" s="126" t="s">
        <v>49</v>
      </c>
      <c r="D89" s="126" t="s">
        <v>50</v>
      </c>
      <c r="E89" s="126" t="s">
        <v>51</v>
      </c>
      <c r="F89" s="126" t="s">
        <v>52</v>
      </c>
      <c r="G89" s="126">
        <v>54</v>
      </c>
      <c r="H89" s="126" t="s">
        <v>740</v>
      </c>
      <c r="I89" s="126" t="s">
        <v>741</v>
      </c>
      <c r="J89" s="126" t="s">
        <v>35</v>
      </c>
      <c r="K89" s="126" t="s">
        <v>742</v>
      </c>
    </row>
    <row r="90" spans="1:11" x14ac:dyDescent="0.25">
      <c r="A90" s="126" t="s">
        <v>0</v>
      </c>
      <c r="B90" s="126" t="s">
        <v>4</v>
      </c>
      <c r="C90" s="126" t="s">
        <v>49</v>
      </c>
      <c r="D90" s="126" t="s">
        <v>50</v>
      </c>
      <c r="E90" s="126" t="s">
        <v>51</v>
      </c>
      <c r="F90" s="126" t="s">
        <v>52</v>
      </c>
      <c r="G90" s="126">
        <v>54</v>
      </c>
      <c r="H90" s="126" t="s">
        <v>740</v>
      </c>
      <c r="I90" s="126" t="s">
        <v>743</v>
      </c>
      <c r="J90" s="126" t="s">
        <v>744</v>
      </c>
      <c r="K90" s="126" t="s">
        <v>745</v>
      </c>
    </row>
    <row r="91" spans="1:11" x14ac:dyDescent="0.25">
      <c r="A91" s="126" t="s">
        <v>0</v>
      </c>
      <c r="B91" s="126" t="s">
        <v>4</v>
      </c>
      <c r="C91" s="126" t="s">
        <v>49</v>
      </c>
      <c r="D91" s="126" t="s">
        <v>50</v>
      </c>
      <c r="E91" s="126" t="s">
        <v>51</v>
      </c>
      <c r="F91" s="126" t="s">
        <v>52</v>
      </c>
      <c r="G91" s="126">
        <v>54</v>
      </c>
      <c r="H91" s="126" t="s">
        <v>740</v>
      </c>
      <c r="I91" s="126" t="s">
        <v>746</v>
      </c>
      <c r="J91" s="126" t="s">
        <v>34</v>
      </c>
      <c r="K91" s="126" t="s">
        <v>747</v>
      </c>
    </row>
    <row r="92" spans="1:11" x14ac:dyDescent="0.25">
      <c r="A92" s="126" t="s">
        <v>0</v>
      </c>
      <c r="B92" s="126" t="s">
        <v>4</v>
      </c>
      <c r="C92" s="126" t="s">
        <v>49</v>
      </c>
      <c r="D92" s="126" t="s">
        <v>50</v>
      </c>
      <c r="E92" s="126" t="s">
        <v>51</v>
      </c>
      <c r="F92" s="126" t="s">
        <v>52</v>
      </c>
      <c r="G92" s="126">
        <v>54</v>
      </c>
      <c r="H92" s="126" t="s">
        <v>748</v>
      </c>
      <c r="I92" s="126" t="s">
        <v>741</v>
      </c>
      <c r="J92" s="126" t="s">
        <v>25</v>
      </c>
      <c r="K92" s="126" t="s">
        <v>751</v>
      </c>
    </row>
    <row r="93" spans="1:11" x14ac:dyDescent="0.25">
      <c r="A93" s="126" t="s">
        <v>0</v>
      </c>
      <c r="B93" s="126" t="s">
        <v>4</v>
      </c>
      <c r="C93" s="126" t="s">
        <v>49</v>
      </c>
      <c r="D93" s="126" t="s">
        <v>50</v>
      </c>
      <c r="E93" s="126" t="s">
        <v>51</v>
      </c>
      <c r="F93" s="126" t="s">
        <v>52</v>
      </c>
      <c r="G93" s="126">
        <v>54</v>
      </c>
      <c r="H93" s="126" t="s">
        <v>748</v>
      </c>
      <c r="I93" s="126" t="s">
        <v>743</v>
      </c>
      <c r="J93" s="126" t="s">
        <v>25</v>
      </c>
      <c r="K93" s="126" t="s">
        <v>750</v>
      </c>
    </row>
    <row r="94" spans="1:11" x14ac:dyDescent="0.25">
      <c r="A94" s="126" t="s">
        <v>0</v>
      </c>
      <c r="B94" s="126" t="s">
        <v>4</v>
      </c>
      <c r="C94" s="126" t="s">
        <v>49</v>
      </c>
      <c r="D94" s="126" t="s">
        <v>50</v>
      </c>
      <c r="E94" s="126" t="s">
        <v>51</v>
      </c>
      <c r="F94" s="126" t="s">
        <v>52</v>
      </c>
      <c r="G94" s="126">
        <v>54</v>
      </c>
      <c r="H94" s="126" t="s">
        <v>748</v>
      </c>
      <c r="I94" s="126" t="s">
        <v>746</v>
      </c>
      <c r="J94" s="126" t="s">
        <v>25</v>
      </c>
      <c r="K94" s="126" t="s">
        <v>765</v>
      </c>
    </row>
    <row r="95" spans="1:11" x14ac:dyDescent="0.25">
      <c r="A95" s="126" t="s">
        <v>0</v>
      </c>
      <c r="B95" s="126" t="s">
        <v>4</v>
      </c>
      <c r="C95" s="126" t="s">
        <v>49</v>
      </c>
      <c r="D95" s="126" t="s">
        <v>50</v>
      </c>
      <c r="E95" s="126" t="s">
        <v>51</v>
      </c>
      <c r="F95" s="126" t="s">
        <v>52</v>
      </c>
      <c r="G95" s="126">
        <v>54</v>
      </c>
      <c r="H95" s="126" t="s">
        <v>752</v>
      </c>
      <c r="I95" s="126" t="s">
        <v>741</v>
      </c>
      <c r="J95" s="126" t="s">
        <v>35</v>
      </c>
      <c r="K95" s="126" t="s">
        <v>753</v>
      </c>
    </row>
    <row r="96" spans="1:11" x14ac:dyDescent="0.25">
      <c r="A96" s="126" t="s">
        <v>0</v>
      </c>
      <c r="B96" s="126" t="s">
        <v>4</v>
      </c>
      <c r="C96" s="126" t="s">
        <v>49</v>
      </c>
      <c r="D96" s="126" t="s">
        <v>50</v>
      </c>
      <c r="E96" s="126" t="s">
        <v>51</v>
      </c>
      <c r="F96" s="126" t="s">
        <v>52</v>
      </c>
      <c r="G96" s="126">
        <v>54</v>
      </c>
      <c r="H96" s="126" t="s">
        <v>752</v>
      </c>
      <c r="I96" s="126" t="s">
        <v>743</v>
      </c>
      <c r="J96" s="126" t="s">
        <v>754</v>
      </c>
      <c r="K96" s="126" t="s">
        <v>764</v>
      </c>
    </row>
    <row r="97" spans="1:11" x14ac:dyDescent="0.25">
      <c r="A97" s="126" t="s">
        <v>0</v>
      </c>
      <c r="B97" s="126" t="s">
        <v>4</v>
      </c>
      <c r="C97" s="126" t="s">
        <v>49</v>
      </c>
      <c r="D97" s="126" t="s">
        <v>50</v>
      </c>
      <c r="E97" s="126" t="s">
        <v>51</v>
      </c>
      <c r="F97" s="126" t="s">
        <v>52</v>
      </c>
      <c r="G97" s="126">
        <v>54</v>
      </c>
      <c r="H97" s="126" t="s">
        <v>752</v>
      </c>
      <c r="I97" s="126" t="s">
        <v>746</v>
      </c>
      <c r="J97" s="126" t="s">
        <v>34</v>
      </c>
      <c r="K97" s="126" t="s">
        <v>756</v>
      </c>
    </row>
    <row r="98" spans="1:11" x14ac:dyDescent="0.25">
      <c r="A98" s="126" t="s">
        <v>0</v>
      </c>
      <c r="B98" s="126" t="s">
        <v>4</v>
      </c>
      <c r="C98" s="126" t="s">
        <v>49</v>
      </c>
      <c r="D98" s="126" t="s">
        <v>50</v>
      </c>
      <c r="E98" s="126" t="s">
        <v>51</v>
      </c>
      <c r="F98" s="126" t="s">
        <v>52</v>
      </c>
      <c r="G98" s="126">
        <v>54</v>
      </c>
      <c r="H98" s="126" t="s">
        <v>757</v>
      </c>
      <c r="I98" s="126" t="s">
        <v>741</v>
      </c>
      <c r="J98" s="126" t="s">
        <v>36</v>
      </c>
      <c r="K98" s="126" t="s">
        <v>763</v>
      </c>
    </row>
    <row r="99" spans="1:11" x14ac:dyDescent="0.25">
      <c r="A99" s="126" t="s">
        <v>0</v>
      </c>
      <c r="B99" s="126" t="s">
        <v>4</v>
      </c>
      <c r="C99" s="126" t="s">
        <v>49</v>
      </c>
      <c r="D99" s="126" t="s">
        <v>50</v>
      </c>
      <c r="E99" s="126" t="s">
        <v>51</v>
      </c>
      <c r="F99" s="126" t="s">
        <v>52</v>
      </c>
      <c r="G99" s="126">
        <v>54</v>
      </c>
      <c r="H99" s="126" t="s">
        <v>757</v>
      </c>
      <c r="I99" s="126" t="s">
        <v>743</v>
      </c>
      <c r="J99" s="126" t="s">
        <v>25</v>
      </c>
      <c r="K99" s="126" t="s">
        <v>751</v>
      </c>
    </row>
    <row r="100" spans="1:11" x14ac:dyDescent="0.25">
      <c r="A100" s="126" t="s">
        <v>0</v>
      </c>
      <c r="B100" s="126" t="s">
        <v>4</v>
      </c>
      <c r="C100" s="126" t="s">
        <v>49</v>
      </c>
      <c r="D100" s="126" t="s">
        <v>50</v>
      </c>
      <c r="E100" s="126" t="s">
        <v>51</v>
      </c>
      <c r="F100" s="126" t="s">
        <v>52</v>
      </c>
      <c r="G100" s="126">
        <v>54</v>
      </c>
      <c r="H100" s="126" t="s">
        <v>757</v>
      </c>
      <c r="I100" s="126" t="s">
        <v>746</v>
      </c>
      <c r="J100" s="126" t="s">
        <v>25</v>
      </c>
      <c r="K100" s="126" t="s">
        <v>765</v>
      </c>
    </row>
    <row r="101" spans="1:11" x14ac:dyDescent="0.25">
      <c r="A101" s="126" t="s">
        <v>0</v>
      </c>
      <c r="B101" s="126" t="s">
        <v>4</v>
      </c>
      <c r="C101" s="126" t="s">
        <v>120</v>
      </c>
      <c r="D101" s="126" t="s">
        <v>121</v>
      </c>
      <c r="E101" s="126" t="s">
        <v>51</v>
      </c>
      <c r="F101" s="126" t="s">
        <v>52</v>
      </c>
      <c r="G101" s="126">
        <v>203</v>
      </c>
      <c r="H101" s="126" t="s">
        <v>740</v>
      </c>
      <c r="I101" s="126" t="s">
        <v>741</v>
      </c>
      <c r="J101" s="126" t="s">
        <v>35</v>
      </c>
      <c r="K101" s="126" t="s">
        <v>742</v>
      </c>
    </row>
    <row r="102" spans="1:11" x14ac:dyDescent="0.25">
      <c r="A102" s="126" t="s">
        <v>0</v>
      </c>
      <c r="B102" s="126" t="s">
        <v>4</v>
      </c>
      <c r="C102" s="126" t="s">
        <v>120</v>
      </c>
      <c r="D102" s="126" t="s">
        <v>121</v>
      </c>
      <c r="E102" s="126" t="s">
        <v>51</v>
      </c>
      <c r="F102" s="126" t="s">
        <v>52</v>
      </c>
      <c r="G102" s="126">
        <v>203</v>
      </c>
      <c r="H102" s="126" t="s">
        <v>740</v>
      </c>
      <c r="I102" s="126" t="s">
        <v>743</v>
      </c>
      <c r="J102" s="126" t="s">
        <v>35</v>
      </c>
      <c r="K102" s="126" t="s">
        <v>753</v>
      </c>
    </row>
    <row r="103" spans="1:11" x14ac:dyDescent="0.25">
      <c r="A103" s="126" t="s">
        <v>0</v>
      </c>
      <c r="B103" s="126" t="s">
        <v>4</v>
      </c>
      <c r="C103" s="126" t="s">
        <v>120</v>
      </c>
      <c r="D103" s="126" t="s">
        <v>121</v>
      </c>
      <c r="E103" s="126" t="s">
        <v>51</v>
      </c>
      <c r="F103" s="126" t="s">
        <v>52</v>
      </c>
      <c r="G103" s="126">
        <v>203</v>
      </c>
      <c r="H103" s="126" t="s">
        <v>740</v>
      </c>
      <c r="I103" s="126" t="s">
        <v>746</v>
      </c>
      <c r="J103" s="126" t="s">
        <v>37</v>
      </c>
      <c r="K103" s="126" t="s">
        <v>769</v>
      </c>
    </row>
    <row r="104" spans="1:11" x14ac:dyDescent="0.25">
      <c r="A104" s="126" t="s">
        <v>0</v>
      </c>
      <c r="B104" s="126" t="s">
        <v>4</v>
      </c>
      <c r="C104" s="126" t="s">
        <v>120</v>
      </c>
      <c r="D104" s="126" t="s">
        <v>121</v>
      </c>
      <c r="E104" s="126" t="s">
        <v>51</v>
      </c>
      <c r="F104" s="126" t="s">
        <v>52</v>
      </c>
      <c r="G104" s="126">
        <v>203</v>
      </c>
      <c r="H104" s="126" t="s">
        <v>748</v>
      </c>
      <c r="I104" s="126" t="s">
        <v>741</v>
      </c>
      <c r="J104" s="126" t="s">
        <v>36</v>
      </c>
      <c r="K104" s="126" t="s">
        <v>758</v>
      </c>
    </row>
    <row r="105" spans="1:11" x14ac:dyDescent="0.25">
      <c r="A105" s="126" t="s">
        <v>0</v>
      </c>
      <c r="B105" s="126" t="s">
        <v>4</v>
      </c>
      <c r="C105" s="126" t="s">
        <v>120</v>
      </c>
      <c r="D105" s="126" t="s">
        <v>121</v>
      </c>
      <c r="E105" s="126" t="s">
        <v>51</v>
      </c>
      <c r="F105" s="126" t="s">
        <v>52</v>
      </c>
      <c r="G105" s="126">
        <v>203</v>
      </c>
      <c r="H105" s="126" t="s">
        <v>748</v>
      </c>
      <c r="I105" s="126" t="s">
        <v>743</v>
      </c>
      <c r="J105" s="126" t="s">
        <v>744</v>
      </c>
      <c r="K105" s="126" t="s">
        <v>745</v>
      </c>
    </row>
    <row r="106" spans="1:11" x14ac:dyDescent="0.25">
      <c r="A106" s="126" t="s">
        <v>0</v>
      </c>
      <c r="B106" s="126" t="s">
        <v>5</v>
      </c>
      <c r="C106" s="126" t="s">
        <v>122</v>
      </c>
      <c r="D106" s="126" t="s">
        <v>123</v>
      </c>
      <c r="E106" s="126" t="s">
        <v>51</v>
      </c>
      <c r="F106" s="126" t="s">
        <v>52</v>
      </c>
      <c r="G106" s="126">
        <v>65</v>
      </c>
      <c r="H106" s="126" t="s">
        <v>740</v>
      </c>
      <c r="I106" s="126" t="s">
        <v>741</v>
      </c>
      <c r="J106" s="126" t="s">
        <v>35</v>
      </c>
      <c r="K106" s="126" t="s">
        <v>742</v>
      </c>
    </row>
    <row r="107" spans="1:11" x14ac:dyDescent="0.25">
      <c r="A107" s="126" t="s">
        <v>0</v>
      </c>
      <c r="B107" s="126" t="s">
        <v>5</v>
      </c>
      <c r="C107" s="126" t="s">
        <v>122</v>
      </c>
      <c r="D107" s="126" t="s">
        <v>123</v>
      </c>
      <c r="E107" s="126" t="s">
        <v>51</v>
      </c>
      <c r="F107" s="126" t="s">
        <v>52</v>
      </c>
      <c r="G107" s="126">
        <v>65</v>
      </c>
      <c r="H107" s="126" t="s">
        <v>740</v>
      </c>
      <c r="I107" s="126" t="s">
        <v>743</v>
      </c>
      <c r="J107" s="126" t="s">
        <v>34</v>
      </c>
      <c r="K107" s="126" t="s">
        <v>747</v>
      </c>
    </row>
    <row r="108" spans="1:11" x14ac:dyDescent="0.25">
      <c r="A108" s="126" t="s">
        <v>0</v>
      </c>
      <c r="B108" s="126" t="s">
        <v>5</v>
      </c>
      <c r="C108" s="126" t="s">
        <v>122</v>
      </c>
      <c r="D108" s="126" t="s">
        <v>123</v>
      </c>
      <c r="E108" s="126" t="s">
        <v>51</v>
      </c>
      <c r="F108" s="126" t="s">
        <v>52</v>
      </c>
      <c r="G108" s="126">
        <v>65</v>
      </c>
      <c r="H108" s="126" t="s">
        <v>740</v>
      </c>
      <c r="I108" s="126" t="s">
        <v>746</v>
      </c>
      <c r="J108" s="126" t="s">
        <v>36</v>
      </c>
      <c r="K108" s="126" t="s">
        <v>758</v>
      </c>
    </row>
    <row r="109" spans="1:11" x14ac:dyDescent="0.25">
      <c r="A109" s="126" t="s">
        <v>0</v>
      </c>
      <c r="B109" s="126" t="s">
        <v>5</v>
      </c>
      <c r="C109" s="126" t="s">
        <v>122</v>
      </c>
      <c r="D109" s="126" t="s">
        <v>123</v>
      </c>
      <c r="E109" s="126" t="s">
        <v>51</v>
      </c>
      <c r="F109" s="126" t="s">
        <v>52</v>
      </c>
      <c r="G109" s="126">
        <v>65</v>
      </c>
      <c r="H109" s="126" t="s">
        <v>748</v>
      </c>
      <c r="I109" s="126" t="s">
        <v>741</v>
      </c>
      <c r="J109" s="126" t="s">
        <v>35</v>
      </c>
      <c r="K109" s="126" t="s">
        <v>742</v>
      </c>
    </row>
    <row r="110" spans="1:11" x14ac:dyDescent="0.25">
      <c r="A110" s="126" t="s">
        <v>0</v>
      </c>
      <c r="B110" s="126" t="s">
        <v>5</v>
      </c>
      <c r="C110" s="126" t="s">
        <v>122</v>
      </c>
      <c r="D110" s="126" t="s">
        <v>123</v>
      </c>
      <c r="E110" s="126" t="s">
        <v>51</v>
      </c>
      <c r="F110" s="126" t="s">
        <v>52</v>
      </c>
      <c r="G110" s="126">
        <v>65</v>
      </c>
      <c r="H110" s="126" t="s">
        <v>748</v>
      </c>
      <c r="I110" s="126" t="s">
        <v>743</v>
      </c>
      <c r="J110" s="126" t="s">
        <v>744</v>
      </c>
      <c r="K110" s="126" t="s">
        <v>745</v>
      </c>
    </row>
    <row r="111" spans="1:11" x14ac:dyDescent="0.25">
      <c r="A111" s="126" t="s">
        <v>0</v>
      </c>
      <c r="B111" s="126" t="s">
        <v>5</v>
      </c>
      <c r="C111" s="126" t="s">
        <v>122</v>
      </c>
      <c r="D111" s="126" t="s">
        <v>123</v>
      </c>
      <c r="E111" s="126" t="s">
        <v>51</v>
      </c>
      <c r="F111" s="126" t="s">
        <v>52</v>
      </c>
      <c r="G111" s="126">
        <v>65</v>
      </c>
      <c r="H111" s="126" t="s">
        <v>748</v>
      </c>
      <c r="I111" s="126" t="s">
        <v>746</v>
      </c>
      <c r="J111" s="126" t="s">
        <v>34</v>
      </c>
      <c r="K111" s="126" t="s">
        <v>747</v>
      </c>
    </row>
    <row r="112" spans="1:11" x14ac:dyDescent="0.25">
      <c r="A112" s="126" t="s">
        <v>0</v>
      </c>
      <c r="B112" s="126" t="s">
        <v>5</v>
      </c>
      <c r="C112" s="126" t="s">
        <v>122</v>
      </c>
      <c r="D112" s="126" t="s">
        <v>123</v>
      </c>
      <c r="E112" s="126" t="s">
        <v>51</v>
      </c>
      <c r="F112" s="126" t="s">
        <v>52</v>
      </c>
      <c r="G112" s="126">
        <v>65</v>
      </c>
      <c r="H112" s="126" t="s">
        <v>752</v>
      </c>
      <c r="I112" s="126" t="s">
        <v>741</v>
      </c>
      <c r="J112" s="126" t="s">
        <v>34</v>
      </c>
      <c r="K112" s="126" t="s">
        <v>747</v>
      </c>
    </row>
    <row r="113" spans="1:11" x14ac:dyDescent="0.25">
      <c r="A113" s="126" t="s">
        <v>0</v>
      </c>
      <c r="B113" s="126" t="s">
        <v>5</v>
      </c>
      <c r="C113" s="126" t="s">
        <v>122</v>
      </c>
      <c r="D113" s="126" t="s">
        <v>123</v>
      </c>
      <c r="E113" s="126" t="s">
        <v>51</v>
      </c>
      <c r="F113" s="126" t="s">
        <v>52</v>
      </c>
      <c r="G113" s="126">
        <v>65</v>
      </c>
      <c r="H113" s="126" t="s">
        <v>752</v>
      </c>
      <c r="I113" s="126" t="s">
        <v>743</v>
      </c>
      <c r="J113" s="126" t="s">
        <v>25</v>
      </c>
      <c r="K113" s="126" t="s">
        <v>751</v>
      </c>
    </row>
    <row r="114" spans="1:11" x14ac:dyDescent="0.25">
      <c r="A114" s="126" t="s">
        <v>0</v>
      </c>
      <c r="B114" s="126" t="s">
        <v>5</v>
      </c>
      <c r="C114" s="126" t="s">
        <v>122</v>
      </c>
      <c r="D114" s="126" t="s">
        <v>123</v>
      </c>
      <c r="E114" s="126" t="s">
        <v>51</v>
      </c>
      <c r="F114" s="126" t="s">
        <v>52</v>
      </c>
      <c r="G114" s="126">
        <v>65</v>
      </c>
      <c r="H114" s="126" t="s">
        <v>752</v>
      </c>
      <c r="I114" s="126" t="s">
        <v>746</v>
      </c>
      <c r="J114" s="126" t="s">
        <v>744</v>
      </c>
      <c r="K114" s="126" t="s">
        <v>745</v>
      </c>
    </row>
    <row r="115" spans="1:11" x14ac:dyDescent="0.25">
      <c r="A115" s="126" t="s">
        <v>0</v>
      </c>
      <c r="B115" s="126" t="s">
        <v>5</v>
      </c>
      <c r="C115" s="126" t="s">
        <v>122</v>
      </c>
      <c r="D115" s="126" t="s">
        <v>123</v>
      </c>
      <c r="E115" s="126" t="s">
        <v>51</v>
      </c>
      <c r="F115" s="126" t="s">
        <v>52</v>
      </c>
      <c r="G115" s="126">
        <v>65</v>
      </c>
      <c r="H115" s="126" t="s">
        <v>757</v>
      </c>
      <c r="I115" s="126" t="s">
        <v>741</v>
      </c>
      <c r="J115" s="126" t="s">
        <v>35</v>
      </c>
      <c r="K115" s="126" t="s">
        <v>742</v>
      </c>
    </row>
    <row r="116" spans="1:11" x14ac:dyDescent="0.25">
      <c r="A116" s="126" t="s">
        <v>0</v>
      </c>
      <c r="B116" s="126" t="s">
        <v>5</v>
      </c>
      <c r="C116" s="126" t="s">
        <v>122</v>
      </c>
      <c r="D116" s="126" t="s">
        <v>123</v>
      </c>
      <c r="E116" s="126" t="s">
        <v>51</v>
      </c>
      <c r="F116" s="126" t="s">
        <v>52</v>
      </c>
      <c r="G116" s="126">
        <v>65</v>
      </c>
      <c r="H116" s="126" t="s">
        <v>757</v>
      </c>
      <c r="I116" s="126" t="s">
        <v>743</v>
      </c>
      <c r="J116" s="126" t="s">
        <v>25</v>
      </c>
      <c r="K116" s="126" t="s">
        <v>751</v>
      </c>
    </row>
    <row r="117" spans="1:11" x14ac:dyDescent="0.25">
      <c r="A117" s="126" t="s">
        <v>0</v>
      </c>
      <c r="B117" s="126" t="s">
        <v>5</v>
      </c>
      <c r="C117" s="126" t="s">
        <v>122</v>
      </c>
      <c r="D117" s="126" t="s">
        <v>123</v>
      </c>
      <c r="E117" s="126" t="s">
        <v>51</v>
      </c>
      <c r="F117" s="126" t="s">
        <v>52</v>
      </c>
      <c r="G117" s="126">
        <v>65</v>
      </c>
      <c r="H117" s="126" t="s">
        <v>757</v>
      </c>
      <c r="I117" s="126" t="s">
        <v>746</v>
      </c>
      <c r="J117" s="126" t="s">
        <v>34</v>
      </c>
      <c r="K117" s="126" t="s">
        <v>747</v>
      </c>
    </row>
    <row r="118" spans="1:11" x14ac:dyDescent="0.25">
      <c r="A118" s="126" t="s">
        <v>0</v>
      </c>
      <c r="B118" s="126" t="s">
        <v>12</v>
      </c>
      <c r="C118" s="126" t="s">
        <v>150</v>
      </c>
      <c r="D118" s="126" t="s">
        <v>151</v>
      </c>
      <c r="E118" s="126" t="s">
        <v>51</v>
      </c>
      <c r="F118" s="126" t="s">
        <v>78</v>
      </c>
      <c r="G118" s="126">
        <v>18</v>
      </c>
      <c r="H118" s="126" t="s">
        <v>740</v>
      </c>
      <c r="I118" s="126" t="s">
        <v>741</v>
      </c>
      <c r="J118" s="126" t="s">
        <v>34</v>
      </c>
      <c r="K118" s="126" t="s">
        <v>747</v>
      </c>
    </row>
    <row r="119" spans="1:11" x14ac:dyDescent="0.25">
      <c r="A119" s="126" t="s">
        <v>0</v>
      </c>
      <c r="B119" s="126" t="s">
        <v>12</v>
      </c>
      <c r="C119" s="126" t="s">
        <v>150</v>
      </c>
      <c r="D119" s="126" t="s">
        <v>151</v>
      </c>
      <c r="E119" s="126" t="s">
        <v>51</v>
      </c>
      <c r="F119" s="126" t="s">
        <v>78</v>
      </c>
      <c r="G119" s="126">
        <v>18</v>
      </c>
      <c r="H119" s="126" t="s">
        <v>740</v>
      </c>
      <c r="I119" s="126" t="s">
        <v>743</v>
      </c>
      <c r="J119" s="126" t="s">
        <v>36</v>
      </c>
      <c r="K119" s="126" t="s">
        <v>763</v>
      </c>
    </row>
    <row r="120" spans="1:11" x14ac:dyDescent="0.25">
      <c r="A120" s="126" t="s">
        <v>0</v>
      </c>
      <c r="B120" s="126" t="s">
        <v>12</v>
      </c>
      <c r="C120" s="126" t="s">
        <v>150</v>
      </c>
      <c r="D120" s="126" t="s">
        <v>151</v>
      </c>
      <c r="E120" s="126" t="s">
        <v>51</v>
      </c>
      <c r="F120" s="126" t="s">
        <v>78</v>
      </c>
      <c r="G120" s="126">
        <v>18</v>
      </c>
      <c r="H120" s="126" t="s">
        <v>740</v>
      </c>
      <c r="I120" s="126" t="s">
        <v>746</v>
      </c>
      <c r="J120" s="126" t="s">
        <v>35</v>
      </c>
      <c r="K120" s="126" t="s">
        <v>753</v>
      </c>
    </row>
    <row r="121" spans="1:11" x14ac:dyDescent="0.25">
      <c r="A121" s="126" t="s">
        <v>0</v>
      </c>
      <c r="B121" s="126" t="s">
        <v>12</v>
      </c>
      <c r="C121" s="126" t="s">
        <v>150</v>
      </c>
      <c r="D121" s="126" t="s">
        <v>151</v>
      </c>
      <c r="E121" s="126" t="s">
        <v>51</v>
      </c>
      <c r="F121" s="126" t="s">
        <v>78</v>
      </c>
      <c r="G121" s="126">
        <v>18</v>
      </c>
      <c r="H121" s="126" t="s">
        <v>748</v>
      </c>
      <c r="I121" s="126" t="s">
        <v>741</v>
      </c>
      <c r="J121" s="126" t="s">
        <v>35</v>
      </c>
      <c r="K121" s="126" t="s">
        <v>742</v>
      </c>
    </row>
    <row r="122" spans="1:11" x14ac:dyDescent="0.25">
      <c r="A122" s="126" t="s">
        <v>0</v>
      </c>
      <c r="B122" s="126" t="s">
        <v>12</v>
      </c>
      <c r="C122" s="126" t="s">
        <v>150</v>
      </c>
      <c r="D122" s="126" t="s">
        <v>151</v>
      </c>
      <c r="E122" s="126" t="s">
        <v>51</v>
      </c>
      <c r="F122" s="126" t="s">
        <v>78</v>
      </c>
      <c r="G122" s="126">
        <v>18</v>
      </c>
      <c r="H122" s="126" t="s">
        <v>748</v>
      </c>
      <c r="I122" s="126" t="s">
        <v>743</v>
      </c>
      <c r="J122" s="126" t="s">
        <v>36</v>
      </c>
      <c r="K122" s="126" t="s">
        <v>763</v>
      </c>
    </row>
    <row r="123" spans="1:11" x14ac:dyDescent="0.25">
      <c r="A123" s="126" t="s">
        <v>0</v>
      </c>
      <c r="B123" s="126" t="s">
        <v>12</v>
      </c>
      <c r="C123" s="126" t="s">
        <v>150</v>
      </c>
      <c r="D123" s="126" t="s">
        <v>151</v>
      </c>
      <c r="E123" s="126" t="s">
        <v>51</v>
      </c>
      <c r="F123" s="126" t="s">
        <v>78</v>
      </c>
      <c r="G123" s="126">
        <v>18</v>
      </c>
      <c r="H123" s="126" t="s">
        <v>748</v>
      </c>
      <c r="I123" s="126" t="s">
        <v>746</v>
      </c>
      <c r="J123" s="126" t="s">
        <v>35</v>
      </c>
      <c r="K123" s="126" t="s">
        <v>753</v>
      </c>
    </row>
    <row r="124" spans="1:11" x14ac:dyDescent="0.25">
      <c r="A124" s="126" t="s">
        <v>0</v>
      </c>
      <c r="B124" s="126" t="s">
        <v>12</v>
      </c>
      <c r="C124" s="126" t="s">
        <v>150</v>
      </c>
      <c r="D124" s="126" t="s">
        <v>151</v>
      </c>
      <c r="E124" s="126" t="s">
        <v>51</v>
      </c>
      <c r="F124" s="126" t="s">
        <v>78</v>
      </c>
      <c r="G124" s="126">
        <v>18</v>
      </c>
      <c r="H124" s="126" t="s">
        <v>752</v>
      </c>
      <c r="I124" s="126" t="s">
        <v>741</v>
      </c>
      <c r="J124" s="126" t="s">
        <v>35</v>
      </c>
      <c r="K124" s="126" t="s">
        <v>753</v>
      </c>
    </row>
    <row r="125" spans="1:11" x14ac:dyDescent="0.25">
      <c r="A125" s="126" t="s">
        <v>0</v>
      </c>
      <c r="B125" s="126" t="s">
        <v>12</v>
      </c>
      <c r="C125" s="126" t="s">
        <v>150</v>
      </c>
      <c r="D125" s="126" t="s">
        <v>151</v>
      </c>
      <c r="E125" s="126" t="s">
        <v>51</v>
      </c>
      <c r="F125" s="126" t="s">
        <v>78</v>
      </c>
      <c r="G125" s="126">
        <v>18</v>
      </c>
      <c r="H125" s="126" t="s">
        <v>752</v>
      </c>
      <c r="I125" s="126" t="s">
        <v>743</v>
      </c>
      <c r="J125" s="126" t="s">
        <v>34</v>
      </c>
      <c r="K125" s="126" t="s">
        <v>747</v>
      </c>
    </row>
    <row r="126" spans="1:11" x14ac:dyDescent="0.25">
      <c r="A126" s="126" t="s">
        <v>0</v>
      </c>
      <c r="B126" s="126" t="s">
        <v>12</v>
      </c>
      <c r="C126" s="126" t="s">
        <v>150</v>
      </c>
      <c r="D126" s="126" t="s">
        <v>151</v>
      </c>
      <c r="E126" s="126" t="s">
        <v>51</v>
      </c>
      <c r="F126" s="126" t="s">
        <v>78</v>
      </c>
      <c r="G126" s="126">
        <v>18</v>
      </c>
      <c r="H126" s="126" t="s">
        <v>752</v>
      </c>
      <c r="I126" s="126" t="s">
        <v>746</v>
      </c>
      <c r="J126" s="126" t="s">
        <v>34</v>
      </c>
      <c r="K126" s="126" t="s">
        <v>756</v>
      </c>
    </row>
    <row r="127" spans="1:11" x14ac:dyDescent="0.25">
      <c r="A127" s="126" t="s">
        <v>0</v>
      </c>
      <c r="B127" s="126" t="s">
        <v>12</v>
      </c>
      <c r="C127" s="126" t="s">
        <v>150</v>
      </c>
      <c r="D127" s="126" t="s">
        <v>151</v>
      </c>
      <c r="E127" s="126" t="s">
        <v>51</v>
      </c>
      <c r="F127" s="126" t="s">
        <v>78</v>
      </c>
      <c r="G127" s="126">
        <v>18</v>
      </c>
      <c r="H127" s="126" t="s">
        <v>757</v>
      </c>
      <c r="I127" s="126" t="s">
        <v>741</v>
      </c>
      <c r="J127" s="126" t="s">
        <v>25</v>
      </c>
      <c r="K127" s="126" t="s">
        <v>751</v>
      </c>
    </row>
    <row r="128" spans="1:11" x14ac:dyDescent="0.25">
      <c r="A128" s="126" t="s">
        <v>0</v>
      </c>
      <c r="B128" s="126" t="s">
        <v>12</v>
      </c>
      <c r="C128" s="126" t="s">
        <v>150</v>
      </c>
      <c r="D128" s="126" t="s">
        <v>151</v>
      </c>
      <c r="E128" s="126" t="s">
        <v>51</v>
      </c>
      <c r="F128" s="126" t="s">
        <v>78</v>
      </c>
      <c r="G128" s="126">
        <v>18</v>
      </c>
      <c r="H128" s="126" t="s">
        <v>757</v>
      </c>
      <c r="I128" s="126" t="s">
        <v>743</v>
      </c>
      <c r="J128" s="126" t="s">
        <v>35</v>
      </c>
      <c r="K128" s="126" t="s">
        <v>753</v>
      </c>
    </row>
    <row r="129" spans="1:11" x14ac:dyDescent="0.25">
      <c r="A129" s="126" t="s">
        <v>0</v>
      </c>
      <c r="B129" s="126" t="s">
        <v>12</v>
      </c>
      <c r="C129" s="126" t="s">
        <v>150</v>
      </c>
      <c r="D129" s="126" t="s">
        <v>151</v>
      </c>
      <c r="E129" s="126" t="s">
        <v>51</v>
      </c>
      <c r="F129" s="126" t="s">
        <v>78</v>
      </c>
      <c r="G129" s="126">
        <v>18</v>
      </c>
      <c r="H129" s="126" t="s">
        <v>757</v>
      </c>
      <c r="I129" s="126" t="s">
        <v>746</v>
      </c>
      <c r="J129" s="126" t="s">
        <v>34</v>
      </c>
      <c r="K129" s="126" t="s">
        <v>747</v>
      </c>
    </row>
    <row r="130" spans="1:11" x14ac:dyDescent="0.25">
      <c r="A130" s="126" t="s">
        <v>0</v>
      </c>
      <c r="B130" s="126" t="s">
        <v>13</v>
      </c>
      <c r="C130" s="126" t="s">
        <v>148</v>
      </c>
      <c r="D130" s="126" t="s">
        <v>149</v>
      </c>
      <c r="E130" s="126" t="s">
        <v>51</v>
      </c>
      <c r="F130" s="126" t="s">
        <v>85</v>
      </c>
      <c r="G130" s="126">
        <v>14</v>
      </c>
      <c r="H130" s="126" t="s">
        <v>740</v>
      </c>
      <c r="I130" s="126" t="s">
        <v>741</v>
      </c>
      <c r="J130" s="126" t="s">
        <v>35</v>
      </c>
      <c r="K130" s="126" t="s">
        <v>742</v>
      </c>
    </row>
    <row r="131" spans="1:11" x14ac:dyDescent="0.25">
      <c r="A131" s="126" t="s">
        <v>0</v>
      </c>
      <c r="B131" s="126" t="s">
        <v>13</v>
      </c>
      <c r="C131" s="126" t="s">
        <v>148</v>
      </c>
      <c r="D131" s="126" t="s">
        <v>149</v>
      </c>
      <c r="E131" s="126" t="s">
        <v>51</v>
      </c>
      <c r="F131" s="126" t="s">
        <v>85</v>
      </c>
      <c r="G131" s="126">
        <v>14</v>
      </c>
      <c r="H131" s="126" t="s">
        <v>740</v>
      </c>
      <c r="I131" s="126" t="s">
        <v>743</v>
      </c>
      <c r="J131" s="126" t="s">
        <v>25</v>
      </c>
      <c r="K131" s="126" t="s">
        <v>751</v>
      </c>
    </row>
    <row r="132" spans="1:11" x14ac:dyDescent="0.25">
      <c r="A132" s="126" t="s">
        <v>0</v>
      </c>
      <c r="B132" s="126" t="s">
        <v>13</v>
      </c>
      <c r="C132" s="126" t="s">
        <v>148</v>
      </c>
      <c r="D132" s="126" t="s">
        <v>149</v>
      </c>
      <c r="E132" s="126" t="s">
        <v>51</v>
      </c>
      <c r="F132" s="126" t="s">
        <v>85</v>
      </c>
      <c r="G132" s="126">
        <v>14</v>
      </c>
      <c r="H132" s="126" t="s">
        <v>740</v>
      </c>
      <c r="I132" s="126" t="s">
        <v>746</v>
      </c>
      <c r="J132" s="126" t="s">
        <v>36</v>
      </c>
      <c r="K132" s="126" t="s">
        <v>763</v>
      </c>
    </row>
    <row r="133" spans="1:11" x14ac:dyDescent="0.25">
      <c r="A133" s="126" t="s">
        <v>0</v>
      </c>
      <c r="B133" s="126" t="s">
        <v>13</v>
      </c>
      <c r="C133" s="126" t="s">
        <v>148</v>
      </c>
      <c r="D133" s="126" t="s">
        <v>149</v>
      </c>
      <c r="E133" s="126" t="s">
        <v>51</v>
      </c>
      <c r="F133" s="126" t="s">
        <v>85</v>
      </c>
      <c r="G133" s="126">
        <v>14</v>
      </c>
      <c r="H133" s="126" t="s">
        <v>748</v>
      </c>
      <c r="I133" s="126" t="s">
        <v>741</v>
      </c>
      <c r="J133" s="126" t="s">
        <v>754</v>
      </c>
      <c r="K133" s="126" t="s">
        <v>764</v>
      </c>
    </row>
    <row r="134" spans="1:11" x14ac:dyDescent="0.25">
      <c r="A134" s="126" t="s">
        <v>0</v>
      </c>
      <c r="B134" s="126" t="s">
        <v>13</v>
      </c>
      <c r="C134" s="126" t="s">
        <v>148</v>
      </c>
      <c r="D134" s="126" t="s">
        <v>149</v>
      </c>
      <c r="E134" s="126" t="s">
        <v>51</v>
      </c>
      <c r="F134" s="126" t="s">
        <v>85</v>
      </c>
      <c r="G134" s="126">
        <v>14</v>
      </c>
      <c r="H134" s="126" t="s">
        <v>748</v>
      </c>
      <c r="I134" s="126" t="s">
        <v>743</v>
      </c>
      <c r="J134" s="126" t="s">
        <v>37</v>
      </c>
      <c r="K134" s="126" t="s">
        <v>766</v>
      </c>
    </row>
    <row r="135" spans="1:11" x14ac:dyDescent="0.25">
      <c r="A135" s="126" t="s">
        <v>0</v>
      </c>
      <c r="B135" s="126" t="s">
        <v>13</v>
      </c>
      <c r="C135" s="126" t="s">
        <v>148</v>
      </c>
      <c r="D135" s="126" t="s">
        <v>149</v>
      </c>
      <c r="E135" s="126" t="s">
        <v>51</v>
      </c>
      <c r="F135" s="126" t="s">
        <v>85</v>
      </c>
      <c r="G135" s="126">
        <v>14</v>
      </c>
      <c r="H135" s="126" t="s">
        <v>748</v>
      </c>
      <c r="I135" s="126" t="s">
        <v>746</v>
      </c>
      <c r="J135" s="126" t="s">
        <v>37</v>
      </c>
      <c r="K135" s="126" t="s">
        <v>762</v>
      </c>
    </row>
    <row r="136" spans="1:11" x14ac:dyDescent="0.25">
      <c r="A136" s="126" t="s">
        <v>0</v>
      </c>
      <c r="B136" s="126" t="s">
        <v>13</v>
      </c>
      <c r="C136" s="126" t="s">
        <v>148</v>
      </c>
      <c r="D136" s="126" t="s">
        <v>149</v>
      </c>
      <c r="E136" s="126" t="s">
        <v>51</v>
      </c>
      <c r="F136" s="126" t="s">
        <v>85</v>
      </c>
      <c r="G136" s="126">
        <v>14</v>
      </c>
      <c r="H136" s="126" t="s">
        <v>752</v>
      </c>
      <c r="I136" s="126" t="s">
        <v>741</v>
      </c>
      <c r="J136" s="126" t="s">
        <v>35</v>
      </c>
      <c r="K136" s="126" t="s">
        <v>742</v>
      </c>
    </row>
    <row r="137" spans="1:11" x14ac:dyDescent="0.25">
      <c r="A137" s="126" t="s">
        <v>0</v>
      </c>
      <c r="B137" s="126" t="s">
        <v>13</v>
      </c>
      <c r="C137" s="126" t="s">
        <v>148</v>
      </c>
      <c r="D137" s="126" t="s">
        <v>149</v>
      </c>
      <c r="E137" s="126" t="s">
        <v>51</v>
      </c>
      <c r="F137" s="126" t="s">
        <v>85</v>
      </c>
      <c r="G137" s="126">
        <v>14</v>
      </c>
      <c r="H137" s="126" t="s">
        <v>752</v>
      </c>
      <c r="I137" s="126" t="s">
        <v>743</v>
      </c>
      <c r="J137" s="126" t="s">
        <v>25</v>
      </c>
      <c r="K137" s="126" t="s">
        <v>751</v>
      </c>
    </row>
    <row r="138" spans="1:11" x14ac:dyDescent="0.25">
      <c r="A138" s="126" t="s">
        <v>0</v>
      </c>
      <c r="B138" s="126" t="s">
        <v>13</v>
      </c>
      <c r="C138" s="126" t="s">
        <v>148</v>
      </c>
      <c r="D138" s="126" t="s">
        <v>149</v>
      </c>
      <c r="E138" s="126" t="s">
        <v>51</v>
      </c>
      <c r="F138" s="126" t="s">
        <v>85</v>
      </c>
      <c r="G138" s="126">
        <v>14</v>
      </c>
      <c r="H138" s="126" t="s">
        <v>752</v>
      </c>
      <c r="I138" s="126" t="s">
        <v>746</v>
      </c>
      <c r="J138" s="126" t="s">
        <v>36</v>
      </c>
      <c r="K138" s="126" t="s">
        <v>763</v>
      </c>
    </row>
    <row r="139" spans="1:11" x14ac:dyDescent="0.25">
      <c r="A139" s="126" t="s">
        <v>0</v>
      </c>
      <c r="B139" s="126" t="s">
        <v>13</v>
      </c>
      <c r="C139" s="126" t="s">
        <v>148</v>
      </c>
      <c r="D139" s="126" t="s">
        <v>149</v>
      </c>
      <c r="E139" s="126" t="s">
        <v>51</v>
      </c>
      <c r="F139" s="126" t="s">
        <v>85</v>
      </c>
      <c r="G139" s="126">
        <v>14</v>
      </c>
      <c r="H139" s="126" t="s">
        <v>757</v>
      </c>
      <c r="I139" s="126" t="s">
        <v>741</v>
      </c>
      <c r="J139" s="126" t="s">
        <v>25</v>
      </c>
      <c r="K139" s="126" t="s">
        <v>751</v>
      </c>
    </row>
    <row r="140" spans="1:11" x14ac:dyDescent="0.25">
      <c r="A140" s="126" t="s">
        <v>0</v>
      </c>
      <c r="B140" s="126" t="s">
        <v>13</v>
      </c>
      <c r="C140" s="126" t="s">
        <v>148</v>
      </c>
      <c r="D140" s="126" t="s">
        <v>149</v>
      </c>
      <c r="E140" s="126" t="s">
        <v>51</v>
      </c>
      <c r="F140" s="126" t="s">
        <v>85</v>
      </c>
      <c r="G140" s="126">
        <v>14</v>
      </c>
      <c r="H140" s="126" t="s">
        <v>757</v>
      </c>
      <c r="I140" s="126" t="s">
        <v>743</v>
      </c>
      <c r="J140" s="126" t="s">
        <v>25</v>
      </c>
      <c r="K140" s="126" t="s">
        <v>749</v>
      </c>
    </row>
    <row r="141" spans="1:11" x14ac:dyDescent="0.25">
      <c r="A141" s="126" t="s">
        <v>0</v>
      </c>
      <c r="B141" s="126" t="s">
        <v>13</v>
      </c>
      <c r="C141" s="126" t="s">
        <v>148</v>
      </c>
      <c r="D141" s="126" t="s">
        <v>149</v>
      </c>
      <c r="E141" s="126" t="s">
        <v>51</v>
      </c>
      <c r="F141" s="126" t="s">
        <v>85</v>
      </c>
      <c r="G141" s="126">
        <v>14</v>
      </c>
      <c r="H141" s="126" t="s">
        <v>757</v>
      </c>
      <c r="I141" s="126" t="s">
        <v>746</v>
      </c>
      <c r="J141" s="126" t="s">
        <v>36</v>
      </c>
      <c r="K141" s="126" t="s">
        <v>763</v>
      </c>
    </row>
    <row r="142" spans="1:11" x14ac:dyDescent="0.25">
      <c r="A142" s="126" t="s">
        <v>0</v>
      </c>
      <c r="B142" s="126" t="s">
        <v>11</v>
      </c>
      <c r="C142" s="126" t="s">
        <v>142</v>
      </c>
      <c r="D142" s="126" t="s">
        <v>143</v>
      </c>
      <c r="E142" s="126" t="s">
        <v>51</v>
      </c>
      <c r="F142" s="126" t="s">
        <v>85</v>
      </c>
      <c r="G142" s="126">
        <v>13</v>
      </c>
      <c r="H142" s="126" t="s">
        <v>740</v>
      </c>
      <c r="I142" s="126" t="s">
        <v>741</v>
      </c>
      <c r="J142" s="126" t="s">
        <v>744</v>
      </c>
      <c r="K142" s="126" t="s">
        <v>745</v>
      </c>
    </row>
    <row r="143" spans="1:11" x14ac:dyDescent="0.25">
      <c r="A143" s="126" t="s">
        <v>0</v>
      </c>
      <c r="B143" s="126" t="s">
        <v>11</v>
      </c>
      <c r="C143" s="126" t="s">
        <v>142</v>
      </c>
      <c r="D143" s="126" t="s">
        <v>143</v>
      </c>
      <c r="E143" s="126" t="s">
        <v>51</v>
      </c>
      <c r="F143" s="126" t="s">
        <v>85</v>
      </c>
      <c r="G143" s="126">
        <v>13</v>
      </c>
      <c r="H143" s="126" t="s">
        <v>740</v>
      </c>
      <c r="I143" s="126" t="s">
        <v>743</v>
      </c>
      <c r="J143" s="126" t="s">
        <v>35</v>
      </c>
      <c r="K143" s="126" t="s">
        <v>760</v>
      </c>
    </row>
    <row r="144" spans="1:11" x14ac:dyDescent="0.25">
      <c r="A144" s="126" t="s">
        <v>0</v>
      </c>
      <c r="B144" s="126" t="s">
        <v>11</v>
      </c>
      <c r="C144" s="126" t="s">
        <v>142</v>
      </c>
      <c r="D144" s="126" t="s">
        <v>143</v>
      </c>
      <c r="E144" s="126" t="s">
        <v>51</v>
      </c>
      <c r="F144" s="126" t="s">
        <v>85</v>
      </c>
      <c r="G144" s="126">
        <v>13</v>
      </c>
      <c r="H144" s="126" t="s">
        <v>740</v>
      </c>
      <c r="I144" s="126" t="s">
        <v>746</v>
      </c>
      <c r="J144" s="126" t="s">
        <v>41</v>
      </c>
      <c r="K144" s="126" t="s">
        <v>771</v>
      </c>
    </row>
    <row r="145" spans="1:11" x14ac:dyDescent="0.25">
      <c r="A145" s="126" t="s">
        <v>0</v>
      </c>
      <c r="B145" s="126" t="s">
        <v>11</v>
      </c>
      <c r="C145" s="126" t="s">
        <v>142</v>
      </c>
      <c r="D145" s="126" t="s">
        <v>143</v>
      </c>
      <c r="E145" s="126" t="s">
        <v>51</v>
      </c>
      <c r="F145" s="126" t="s">
        <v>85</v>
      </c>
      <c r="G145" s="126">
        <v>13</v>
      </c>
      <c r="H145" s="126" t="s">
        <v>748</v>
      </c>
      <c r="I145" s="126" t="s">
        <v>741</v>
      </c>
      <c r="J145" s="126" t="s">
        <v>35</v>
      </c>
      <c r="K145" s="126" t="s">
        <v>753</v>
      </c>
    </row>
    <row r="146" spans="1:11" x14ac:dyDescent="0.25">
      <c r="A146" s="126" t="s">
        <v>0</v>
      </c>
      <c r="B146" s="126" t="s">
        <v>11</v>
      </c>
      <c r="C146" s="126" t="s">
        <v>142</v>
      </c>
      <c r="D146" s="126" t="s">
        <v>143</v>
      </c>
      <c r="E146" s="126" t="s">
        <v>51</v>
      </c>
      <c r="F146" s="126" t="s">
        <v>85</v>
      </c>
      <c r="G146" s="126">
        <v>13</v>
      </c>
      <c r="H146" s="126" t="s">
        <v>748</v>
      </c>
      <c r="I146" s="126" t="s">
        <v>743</v>
      </c>
      <c r="J146" s="126" t="s">
        <v>35</v>
      </c>
      <c r="K146" s="126" t="s">
        <v>760</v>
      </c>
    </row>
    <row r="147" spans="1:11" x14ac:dyDescent="0.25">
      <c r="A147" s="126" t="s">
        <v>0</v>
      </c>
      <c r="B147" s="126" t="s">
        <v>11</v>
      </c>
      <c r="C147" s="126" t="s">
        <v>142</v>
      </c>
      <c r="D147" s="126" t="s">
        <v>143</v>
      </c>
      <c r="E147" s="126" t="s">
        <v>51</v>
      </c>
      <c r="F147" s="126" t="s">
        <v>85</v>
      </c>
      <c r="G147" s="126">
        <v>13</v>
      </c>
      <c r="H147" s="126" t="s">
        <v>748</v>
      </c>
      <c r="I147" s="126" t="s">
        <v>746</v>
      </c>
      <c r="J147" s="126" t="s">
        <v>41</v>
      </c>
      <c r="K147" s="126" t="s">
        <v>1981</v>
      </c>
    </row>
    <row r="148" spans="1:11" x14ac:dyDescent="0.25">
      <c r="A148" s="126" t="s">
        <v>0</v>
      </c>
      <c r="B148" s="126" t="s">
        <v>11</v>
      </c>
      <c r="C148" s="126" t="s">
        <v>142</v>
      </c>
      <c r="D148" s="126" t="s">
        <v>143</v>
      </c>
      <c r="E148" s="126" t="s">
        <v>51</v>
      </c>
      <c r="F148" s="126" t="s">
        <v>85</v>
      </c>
      <c r="G148" s="126">
        <v>13</v>
      </c>
      <c r="H148" s="126" t="s">
        <v>752</v>
      </c>
      <c r="I148" s="126" t="s">
        <v>741</v>
      </c>
      <c r="J148" s="126" t="s">
        <v>35</v>
      </c>
      <c r="K148" s="126" t="s">
        <v>753</v>
      </c>
    </row>
    <row r="149" spans="1:11" x14ac:dyDescent="0.25">
      <c r="A149" s="126" t="s">
        <v>0</v>
      </c>
      <c r="B149" s="126" t="s">
        <v>11</v>
      </c>
      <c r="C149" s="126" t="s">
        <v>142</v>
      </c>
      <c r="D149" s="126" t="s">
        <v>143</v>
      </c>
      <c r="E149" s="126" t="s">
        <v>51</v>
      </c>
      <c r="F149" s="126" t="s">
        <v>85</v>
      </c>
      <c r="G149" s="126">
        <v>13</v>
      </c>
      <c r="H149" s="126" t="s">
        <v>752</v>
      </c>
      <c r="I149" s="126" t="s">
        <v>743</v>
      </c>
      <c r="J149" s="126" t="s">
        <v>35</v>
      </c>
      <c r="K149" s="126" t="s">
        <v>742</v>
      </c>
    </row>
    <row r="150" spans="1:11" x14ac:dyDescent="0.25">
      <c r="A150" s="126" t="s">
        <v>0</v>
      </c>
      <c r="B150" s="126" t="s">
        <v>11</v>
      </c>
      <c r="C150" s="126" t="s">
        <v>142</v>
      </c>
      <c r="D150" s="126" t="s">
        <v>143</v>
      </c>
      <c r="E150" s="126" t="s">
        <v>51</v>
      </c>
      <c r="F150" s="126" t="s">
        <v>85</v>
      </c>
      <c r="G150" s="126">
        <v>13</v>
      </c>
      <c r="H150" s="126" t="s">
        <v>752</v>
      </c>
      <c r="I150" s="126" t="s">
        <v>746</v>
      </c>
      <c r="J150" s="126" t="s">
        <v>36</v>
      </c>
      <c r="K150" s="126" t="s">
        <v>758</v>
      </c>
    </row>
    <row r="151" spans="1:11" x14ac:dyDescent="0.25">
      <c r="A151" s="126" t="s">
        <v>0</v>
      </c>
      <c r="B151" s="126" t="s">
        <v>11</v>
      </c>
      <c r="C151" s="126" t="s">
        <v>142</v>
      </c>
      <c r="D151" s="126" t="s">
        <v>143</v>
      </c>
      <c r="E151" s="126" t="s">
        <v>51</v>
      </c>
      <c r="F151" s="126" t="s">
        <v>85</v>
      </c>
      <c r="G151" s="126">
        <v>13</v>
      </c>
      <c r="H151" s="126" t="s">
        <v>757</v>
      </c>
      <c r="I151" s="126" t="s">
        <v>741</v>
      </c>
      <c r="J151" s="126" t="s">
        <v>35</v>
      </c>
      <c r="K151" s="126" t="s">
        <v>753</v>
      </c>
    </row>
    <row r="152" spans="1:11" x14ac:dyDescent="0.25">
      <c r="A152" s="126" t="s">
        <v>0</v>
      </c>
      <c r="B152" s="126" t="s">
        <v>11</v>
      </c>
      <c r="C152" s="126" t="s">
        <v>142</v>
      </c>
      <c r="D152" s="126" t="s">
        <v>143</v>
      </c>
      <c r="E152" s="126" t="s">
        <v>51</v>
      </c>
      <c r="F152" s="126" t="s">
        <v>85</v>
      </c>
      <c r="G152" s="126">
        <v>13</v>
      </c>
      <c r="H152" s="126" t="s">
        <v>757</v>
      </c>
      <c r="I152" s="126" t="s">
        <v>743</v>
      </c>
      <c r="J152" s="126" t="s">
        <v>25</v>
      </c>
      <c r="K152" s="126" t="s">
        <v>751</v>
      </c>
    </row>
    <row r="153" spans="1:11" x14ac:dyDescent="0.25">
      <c r="A153" s="126" t="s">
        <v>0</v>
      </c>
      <c r="B153" s="126" t="s">
        <v>11</v>
      </c>
      <c r="C153" s="126" t="s">
        <v>142</v>
      </c>
      <c r="D153" s="126" t="s">
        <v>143</v>
      </c>
      <c r="E153" s="126" t="s">
        <v>51</v>
      </c>
      <c r="F153" s="126" t="s">
        <v>85</v>
      </c>
      <c r="G153" s="126">
        <v>13</v>
      </c>
      <c r="H153" s="126" t="s">
        <v>757</v>
      </c>
      <c r="I153" s="126" t="s">
        <v>746</v>
      </c>
      <c r="J153" s="126" t="s">
        <v>34</v>
      </c>
      <c r="K153" s="126" t="s">
        <v>747</v>
      </c>
    </row>
    <row r="154" spans="1:11" x14ac:dyDescent="0.25">
      <c r="A154" s="126" t="s">
        <v>0</v>
      </c>
      <c r="B154" s="126" t="s">
        <v>4</v>
      </c>
      <c r="C154" s="126" t="s">
        <v>120</v>
      </c>
      <c r="D154" s="126" t="s">
        <v>121</v>
      </c>
      <c r="E154" s="126" t="s">
        <v>51</v>
      </c>
      <c r="F154" s="126" t="s">
        <v>52</v>
      </c>
      <c r="G154" s="126">
        <v>203</v>
      </c>
      <c r="H154" s="126" t="s">
        <v>748</v>
      </c>
      <c r="I154" s="126" t="s">
        <v>746</v>
      </c>
      <c r="J154" s="126" t="s">
        <v>35</v>
      </c>
      <c r="K154" s="126" t="s">
        <v>742</v>
      </c>
    </row>
    <row r="155" spans="1:11" x14ac:dyDescent="0.25">
      <c r="A155" s="126" t="s">
        <v>0</v>
      </c>
      <c r="B155" s="126" t="s">
        <v>4</v>
      </c>
      <c r="C155" s="126" t="s">
        <v>120</v>
      </c>
      <c r="D155" s="126" t="s">
        <v>121</v>
      </c>
      <c r="E155" s="126" t="s">
        <v>51</v>
      </c>
      <c r="F155" s="126" t="s">
        <v>52</v>
      </c>
      <c r="G155" s="126">
        <v>203</v>
      </c>
      <c r="H155" s="126" t="s">
        <v>752</v>
      </c>
      <c r="I155" s="126" t="s">
        <v>741</v>
      </c>
      <c r="J155" s="126" t="s">
        <v>35</v>
      </c>
      <c r="K155" s="126" t="s">
        <v>742</v>
      </c>
    </row>
    <row r="156" spans="1:11" x14ac:dyDescent="0.25">
      <c r="A156" s="126" t="s">
        <v>0</v>
      </c>
      <c r="B156" s="126" t="s">
        <v>4</v>
      </c>
      <c r="C156" s="126" t="s">
        <v>120</v>
      </c>
      <c r="D156" s="126" t="s">
        <v>121</v>
      </c>
      <c r="E156" s="126" t="s">
        <v>51</v>
      </c>
      <c r="F156" s="126" t="s">
        <v>52</v>
      </c>
      <c r="G156" s="126">
        <v>203</v>
      </c>
      <c r="H156" s="126" t="s">
        <v>752</v>
      </c>
      <c r="I156" s="126" t="s">
        <v>743</v>
      </c>
      <c r="J156" s="126" t="s">
        <v>34</v>
      </c>
      <c r="K156" s="126" t="s">
        <v>767</v>
      </c>
    </row>
    <row r="157" spans="1:11" x14ac:dyDescent="0.25">
      <c r="A157" s="126" t="s">
        <v>0</v>
      </c>
      <c r="B157" s="126" t="s">
        <v>4</v>
      </c>
      <c r="C157" s="126" t="s">
        <v>120</v>
      </c>
      <c r="D157" s="126" t="s">
        <v>121</v>
      </c>
      <c r="E157" s="126" t="s">
        <v>51</v>
      </c>
      <c r="F157" s="126" t="s">
        <v>52</v>
      </c>
      <c r="G157" s="126">
        <v>203</v>
      </c>
      <c r="H157" s="126" t="s">
        <v>752</v>
      </c>
      <c r="I157" s="126" t="s">
        <v>746</v>
      </c>
      <c r="J157" s="126" t="s">
        <v>36</v>
      </c>
      <c r="K157" s="126" t="s">
        <v>758</v>
      </c>
    </row>
    <row r="158" spans="1:11" x14ac:dyDescent="0.25">
      <c r="A158" s="126" t="s">
        <v>0</v>
      </c>
      <c r="B158" s="126" t="s">
        <v>4</v>
      </c>
      <c r="C158" s="126" t="s">
        <v>120</v>
      </c>
      <c r="D158" s="126" t="s">
        <v>121</v>
      </c>
      <c r="E158" s="126" t="s">
        <v>51</v>
      </c>
      <c r="F158" s="126" t="s">
        <v>52</v>
      </c>
      <c r="G158" s="126">
        <v>203</v>
      </c>
      <c r="H158" s="126" t="s">
        <v>757</v>
      </c>
      <c r="I158" s="126" t="s">
        <v>741</v>
      </c>
      <c r="J158" s="126" t="s">
        <v>25</v>
      </c>
      <c r="K158" s="126" t="s">
        <v>751</v>
      </c>
    </row>
    <row r="159" spans="1:11" x14ac:dyDescent="0.25">
      <c r="A159" s="126" t="s">
        <v>0</v>
      </c>
      <c r="B159" s="126" t="s">
        <v>4</v>
      </c>
      <c r="C159" s="126" t="s">
        <v>120</v>
      </c>
      <c r="D159" s="126" t="s">
        <v>121</v>
      </c>
      <c r="E159" s="126" t="s">
        <v>51</v>
      </c>
      <c r="F159" s="126" t="s">
        <v>52</v>
      </c>
      <c r="G159" s="126">
        <v>203</v>
      </c>
      <c r="H159" s="126" t="s">
        <v>757</v>
      </c>
      <c r="I159" s="126" t="s">
        <v>743</v>
      </c>
      <c r="J159" s="126" t="s">
        <v>25</v>
      </c>
      <c r="K159" s="126" t="s">
        <v>749</v>
      </c>
    </row>
    <row r="160" spans="1:11" x14ac:dyDescent="0.25">
      <c r="A160" s="126" t="s">
        <v>0</v>
      </c>
      <c r="B160" s="126" t="s">
        <v>4</v>
      </c>
      <c r="C160" s="126" t="s">
        <v>120</v>
      </c>
      <c r="D160" s="126" t="s">
        <v>121</v>
      </c>
      <c r="E160" s="126" t="s">
        <v>51</v>
      </c>
      <c r="F160" s="126" t="s">
        <v>52</v>
      </c>
      <c r="G160" s="126">
        <v>203</v>
      </c>
      <c r="H160" s="126" t="s">
        <v>757</v>
      </c>
      <c r="I160" s="126" t="s">
        <v>746</v>
      </c>
      <c r="J160" s="126" t="s">
        <v>36</v>
      </c>
      <c r="K160" s="126" t="s">
        <v>758</v>
      </c>
    </row>
    <row r="161" spans="1:11" x14ac:dyDescent="0.25">
      <c r="A161" s="126" t="s">
        <v>0</v>
      </c>
      <c r="B161" s="126" t="s">
        <v>5</v>
      </c>
      <c r="C161" s="126" t="s">
        <v>136</v>
      </c>
      <c r="D161" s="126" t="s">
        <v>137</v>
      </c>
      <c r="E161" s="126" t="s">
        <v>51</v>
      </c>
      <c r="F161" s="126" t="s">
        <v>78</v>
      </c>
      <c r="G161" s="126">
        <v>48</v>
      </c>
      <c r="H161" s="126" t="s">
        <v>740</v>
      </c>
      <c r="I161" s="126" t="s">
        <v>741</v>
      </c>
      <c r="J161" s="126" t="s">
        <v>35</v>
      </c>
      <c r="K161" s="126" t="s">
        <v>742</v>
      </c>
    </row>
    <row r="162" spans="1:11" x14ac:dyDescent="0.25">
      <c r="A162" s="126" t="s">
        <v>0</v>
      </c>
      <c r="B162" s="126" t="s">
        <v>5</v>
      </c>
      <c r="C162" s="126" t="s">
        <v>136</v>
      </c>
      <c r="D162" s="126" t="s">
        <v>137</v>
      </c>
      <c r="E162" s="126" t="s">
        <v>51</v>
      </c>
      <c r="F162" s="126" t="s">
        <v>78</v>
      </c>
      <c r="G162" s="126">
        <v>48</v>
      </c>
      <c r="H162" s="126" t="s">
        <v>740</v>
      </c>
      <c r="I162" s="126" t="s">
        <v>743</v>
      </c>
      <c r="J162" s="126" t="s">
        <v>34</v>
      </c>
      <c r="K162" s="126" t="s">
        <v>747</v>
      </c>
    </row>
    <row r="163" spans="1:11" x14ac:dyDescent="0.25">
      <c r="A163" s="126" t="s">
        <v>0</v>
      </c>
      <c r="B163" s="126" t="s">
        <v>5</v>
      </c>
      <c r="C163" s="126" t="s">
        <v>136</v>
      </c>
      <c r="D163" s="126" t="s">
        <v>137</v>
      </c>
      <c r="E163" s="126" t="s">
        <v>51</v>
      </c>
      <c r="F163" s="126" t="s">
        <v>78</v>
      </c>
      <c r="G163" s="126">
        <v>48</v>
      </c>
      <c r="H163" s="126" t="s">
        <v>740</v>
      </c>
      <c r="I163" s="126" t="s">
        <v>746</v>
      </c>
      <c r="J163" s="126" t="s">
        <v>35</v>
      </c>
      <c r="K163" s="126" t="s">
        <v>761</v>
      </c>
    </row>
    <row r="164" spans="1:11" x14ac:dyDescent="0.25">
      <c r="A164" s="126" t="s">
        <v>0</v>
      </c>
      <c r="B164" s="126" t="s">
        <v>5</v>
      </c>
      <c r="C164" s="126" t="s">
        <v>136</v>
      </c>
      <c r="D164" s="126" t="s">
        <v>137</v>
      </c>
      <c r="E164" s="126" t="s">
        <v>51</v>
      </c>
      <c r="F164" s="126" t="s">
        <v>78</v>
      </c>
      <c r="G164" s="126">
        <v>48</v>
      </c>
      <c r="H164" s="126" t="s">
        <v>748</v>
      </c>
      <c r="I164" s="126" t="s">
        <v>741</v>
      </c>
      <c r="J164" s="126" t="s">
        <v>35</v>
      </c>
      <c r="K164" s="126" t="s">
        <v>760</v>
      </c>
    </row>
    <row r="165" spans="1:11" x14ac:dyDescent="0.25">
      <c r="A165" s="126" t="s">
        <v>0</v>
      </c>
      <c r="B165" s="126" t="s">
        <v>5</v>
      </c>
      <c r="C165" s="126" t="s">
        <v>136</v>
      </c>
      <c r="D165" s="126" t="s">
        <v>137</v>
      </c>
      <c r="E165" s="126" t="s">
        <v>51</v>
      </c>
      <c r="F165" s="126" t="s">
        <v>78</v>
      </c>
      <c r="G165" s="126">
        <v>48</v>
      </c>
      <c r="H165" s="126" t="s">
        <v>748</v>
      </c>
      <c r="I165" s="126" t="s">
        <v>743</v>
      </c>
      <c r="J165" s="126" t="s">
        <v>35</v>
      </c>
      <c r="K165" s="126" t="s">
        <v>753</v>
      </c>
    </row>
    <row r="166" spans="1:11" x14ac:dyDescent="0.25">
      <c r="A166" s="126" t="s">
        <v>0</v>
      </c>
      <c r="B166" s="126" t="s">
        <v>5</v>
      </c>
      <c r="C166" s="126" t="s">
        <v>136</v>
      </c>
      <c r="D166" s="126" t="s">
        <v>137</v>
      </c>
      <c r="E166" s="126" t="s">
        <v>51</v>
      </c>
      <c r="F166" s="126" t="s">
        <v>78</v>
      </c>
      <c r="G166" s="126">
        <v>48</v>
      </c>
      <c r="H166" s="126" t="s">
        <v>748</v>
      </c>
      <c r="I166" s="126" t="s">
        <v>746</v>
      </c>
      <c r="J166" s="126" t="s">
        <v>25</v>
      </c>
      <c r="K166" s="126" t="s">
        <v>751</v>
      </c>
    </row>
    <row r="167" spans="1:11" x14ac:dyDescent="0.25">
      <c r="A167" s="126" t="s">
        <v>0</v>
      </c>
      <c r="B167" s="126" t="s">
        <v>5</v>
      </c>
      <c r="C167" s="126" t="s">
        <v>136</v>
      </c>
      <c r="D167" s="126" t="s">
        <v>137</v>
      </c>
      <c r="E167" s="126" t="s">
        <v>51</v>
      </c>
      <c r="F167" s="126" t="s">
        <v>78</v>
      </c>
      <c r="G167" s="126">
        <v>48</v>
      </c>
      <c r="H167" s="126" t="s">
        <v>752</v>
      </c>
      <c r="I167" s="126" t="s">
        <v>741</v>
      </c>
      <c r="J167" s="126" t="s">
        <v>35</v>
      </c>
      <c r="K167" s="126" t="s">
        <v>753</v>
      </c>
    </row>
    <row r="168" spans="1:11" x14ac:dyDescent="0.25">
      <c r="A168" s="126" t="s">
        <v>0</v>
      </c>
      <c r="B168" s="126" t="s">
        <v>5</v>
      </c>
      <c r="C168" s="126" t="s">
        <v>136</v>
      </c>
      <c r="D168" s="126" t="s">
        <v>137</v>
      </c>
      <c r="E168" s="126" t="s">
        <v>51</v>
      </c>
      <c r="F168" s="126" t="s">
        <v>78</v>
      </c>
      <c r="G168" s="126">
        <v>48</v>
      </c>
      <c r="H168" s="126" t="s">
        <v>752</v>
      </c>
      <c r="I168" s="126" t="s">
        <v>743</v>
      </c>
      <c r="J168" s="126" t="s">
        <v>25</v>
      </c>
      <c r="K168" s="126" t="s">
        <v>750</v>
      </c>
    </row>
    <row r="169" spans="1:11" x14ac:dyDescent="0.25">
      <c r="A169" s="126" t="s">
        <v>0</v>
      </c>
      <c r="B169" s="126" t="s">
        <v>5</v>
      </c>
      <c r="C169" s="126" t="s">
        <v>136</v>
      </c>
      <c r="D169" s="126" t="s">
        <v>137</v>
      </c>
      <c r="E169" s="126" t="s">
        <v>51</v>
      </c>
      <c r="F169" s="126" t="s">
        <v>78</v>
      </c>
      <c r="G169" s="126">
        <v>48</v>
      </c>
      <c r="H169" s="126" t="s">
        <v>752</v>
      </c>
      <c r="I169" s="126" t="s">
        <v>746</v>
      </c>
      <c r="J169" s="126" t="s">
        <v>34</v>
      </c>
      <c r="K169" s="126" t="s">
        <v>747</v>
      </c>
    </row>
    <row r="170" spans="1:11" x14ac:dyDescent="0.25">
      <c r="A170" s="126" t="s">
        <v>0</v>
      </c>
      <c r="B170" s="126" t="s">
        <v>5</v>
      </c>
      <c r="C170" s="126" t="s">
        <v>136</v>
      </c>
      <c r="D170" s="126" t="s">
        <v>137</v>
      </c>
      <c r="E170" s="126" t="s">
        <v>51</v>
      </c>
      <c r="F170" s="126" t="s">
        <v>78</v>
      </c>
      <c r="G170" s="126">
        <v>48</v>
      </c>
      <c r="H170" s="126" t="s">
        <v>757</v>
      </c>
      <c r="I170" s="126" t="s">
        <v>741</v>
      </c>
      <c r="J170" s="126" t="s">
        <v>25</v>
      </c>
      <c r="K170" s="126" t="s">
        <v>751</v>
      </c>
    </row>
    <row r="171" spans="1:11" x14ac:dyDescent="0.25">
      <c r="A171" s="126" t="s">
        <v>0</v>
      </c>
      <c r="B171" s="126" t="s">
        <v>5</v>
      </c>
      <c r="C171" s="126" t="s">
        <v>136</v>
      </c>
      <c r="D171" s="126" t="s">
        <v>137</v>
      </c>
      <c r="E171" s="126" t="s">
        <v>51</v>
      </c>
      <c r="F171" s="126" t="s">
        <v>78</v>
      </c>
      <c r="G171" s="126">
        <v>48</v>
      </c>
      <c r="H171" s="126" t="s">
        <v>757</v>
      </c>
      <c r="I171" s="126" t="s">
        <v>743</v>
      </c>
      <c r="J171" s="126" t="s">
        <v>25</v>
      </c>
      <c r="K171" s="126" t="s">
        <v>765</v>
      </c>
    </row>
    <row r="172" spans="1:11" x14ac:dyDescent="0.25">
      <c r="A172" s="126" t="s">
        <v>0</v>
      </c>
      <c r="B172" s="126" t="s">
        <v>5</v>
      </c>
      <c r="C172" s="126" t="s">
        <v>136</v>
      </c>
      <c r="D172" s="126" t="s">
        <v>137</v>
      </c>
      <c r="E172" s="126" t="s">
        <v>51</v>
      </c>
      <c r="F172" s="126" t="s">
        <v>78</v>
      </c>
      <c r="G172" s="126">
        <v>48</v>
      </c>
      <c r="H172" s="126" t="s">
        <v>757</v>
      </c>
      <c r="I172" s="126" t="s">
        <v>746</v>
      </c>
      <c r="J172" s="126" t="s">
        <v>25</v>
      </c>
      <c r="K172" s="126" t="s">
        <v>749</v>
      </c>
    </row>
    <row r="173" spans="1:11" x14ac:dyDescent="0.25">
      <c r="A173" s="126" t="s">
        <v>0</v>
      </c>
      <c r="B173" s="126" t="s">
        <v>4</v>
      </c>
      <c r="C173" s="126" t="s">
        <v>100</v>
      </c>
      <c r="D173" s="126" t="s">
        <v>101</v>
      </c>
      <c r="E173" s="126" t="s">
        <v>51</v>
      </c>
      <c r="F173" s="126" t="s">
        <v>52</v>
      </c>
      <c r="G173" s="126">
        <v>90</v>
      </c>
      <c r="H173" s="126" t="s">
        <v>740</v>
      </c>
      <c r="I173" s="126" t="s">
        <v>741</v>
      </c>
      <c r="J173" s="126" t="s">
        <v>36</v>
      </c>
      <c r="K173" s="126" t="s">
        <v>763</v>
      </c>
    </row>
    <row r="174" spans="1:11" x14ac:dyDescent="0.25">
      <c r="A174" s="126" t="s">
        <v>0</v>
      </c>
      <c r="B174" s="126" t="s">
        <v>4</v>
      </c>
      <c r="C174" s="126" t="s">
        <v>100</v>
      </c>
      <c r="D174" s="126" t="s">
        <v>101</v>
      </c>
      <c r="E174" s="126" t="s">
        <v>51</v>
      </c>
      <c r="F174" s="126" t="s">
        <v>52</v>
      </c>
      <c r="G174" s="126">
        <v>90</v>
      </c>
      <c r="H174" s="126" t="s">
        <v>740</v>
      </c>
      <c r="I174" s="126" t="s">
        <v>743</v>
      </c>
      <c r="J174" s="126" t="s">
        <v>25</v>
      </c>
      <c r="K174" s="126" t="s">
        <v>751</v>
      </c>
    </row>
    <row r="175" spans="1:11" x14ac:dyDescent="0.25">
      <c r="A175" s="126" t="s">
        <v>0</v>
      </c>
      <c r="B175" s="126" t="s">
        <v>4</v>
      </c>
      <c r="C175" s="126" t="s">
        <v>100</v>
      </c>
      <c r="D175" s="126" t="s">
        <v>101</v>
      </c>
      <c r="E175" s="126" t="s">
        <v>51</v>
      </c>
      <c r="F175" s="126" t="s">
        <v>52</v>
      </c>
      <c r="G175" s="126">
        <v>90</v>
      </c>
      <c r="H175" s="126" t="s">
        <v>740</v>
      </c>
      <c r="I175" s="126" t="s">
        <v>746</v>
      </c>
      <c r="J175" s="126" t="s">
        <v>35</v>
      </c>
      <c r="K175" s="126" t="s">
        <v>760</v>
      </c>
    </row>
    <row r="176" spans="1:11" x14ac:dyDescent="0.25">
      <c r="A176" s="126" t="s">
        <v>0</v>
      </c>
      <c r="B176" s="126" t="s">
        <v>4</v>
      </c>
      <c r="C176" s="126" t="s">
        <v>100</v>
      </c>
      <c r="D176" s="126" t="s">
        <v>101</v>
      </c>
      <c r="E176" s="126" t="s">
        <v>51</v>
      </c>
      <c r="F176" s="126" t="s">
        <v>52</v>
      </c>
      <c r="G176" s="126">
        <v>90</v>
      </c>
      <c r="H176" s="126" t="s">
        <v>748</v>
      </c>
      <c r="I176" s="126" t="s">
        <v>741</v>
      </c>
      <c r="J176" s="126" t="s">
        <v>25</v>
      </c>
      <c r="K176" s="126" t="s">
        <v>750</v>
      </c>
    </row>
    <row r="177" spans="1:11" x14ac:dyDescent="0.25">
      <c r="A177" s="126" t="s">
        <v>0</v>
      </c>
      <c r="B177" s="126" t="s">
        <v>4</v>
      </c>
      <c r="C177" s="126" t="s">
        <v>100</v>
      </c>
      <c r="D177" s="126" t="s">
        <v>101</v>
      </c>
      <c r="E177" s="126" t="s">
        <v>51</v>
      </c>
      <c r="F177" s="126" t="s">
        <v>52</v>
      </c>
      <c r="G177" s="126">
        <v>90</v>
      </c>
      <c r="H177" s="126" t="s">
        <v>748</v>
      </c>
      <c r="I177" s="126" t="s">
        <v>743</v>
      </c>
      <c r="J177" s="126" t="s">
        <v>35</v>
      </c>
      <c r="K177" s="126" t="s">
        <v>760</v>
      </c>
    </row>
    <row r="178" spans="1:11" x14ac:dyDescent="0.25">
      <c r="A178" s="126" t="s">
        <v>0</v>
      </c>
      <c r="B178" s="126" t="s">
        <v>4</v>
      </c>
      <c r="C178" s="126" t="s">
        <v>100</v>
      </c>
      <c r="D178" s="126" t="s">
        <v>101</v>
      </c>
      <c r="E178" s="126" t="s">
        <v>51</v>
      </c>
      <c r="F178" s="126" t="s">
        <v>52</v>
      </c>
      <c r="G178" s="126">
        <v>90</v>
      </c>
      <c r="H178" s="126" t="s">
        <v>748</v>
      </c>
      <c r="I178" s="126" t="s">
        <v>746</v>
      </c>
      <c r="J178" s="126" t="s">
        <v>37</v>
      </c>
      <c r="K178" s="126" t="s">
        <v>769</v>
      </c>
    </row>
    <row r="179" spans="1:11" x14ac:dyDescent="0.25">
      <c r="A179" s="126" t="s">
        <v>0</v>
      </c>
      <c r="B179" s="126" t="s">
        <v>4</v>
      </c>
      <c r="C179" s="126" t="s">
        <v>100</v>
      </c>
      <c r="D179" s="126" t="s">
        <v>101</v>
      </c>
      <c r="E179" s="126" t="s">
        <v>51</v>
      </c>
      <c r="F179" s="126" t="s">
        <v>52</v>
      </c>
      <c r="G179" s="126">
        <v>90</v>
      </c>
      <c r="H179" s="126" t="s">
        <v>752</v>
      </c>
      <c r="I179" s="126" t="s">
        <v>741</v>
      </c>
      <c r="J179" s="126" t="s">
        <v>35</v>
      </c>
      <c r="K179" s="126" t="s">
        <v>742</v>
      </c>
    </row>
    <row r="180" spans="1:11" x14ac:dyDescent="0.25">
      <c r="A180" s="126" t="s">
        <v>0</v>
      </c>
      <c r="B180" s="126" t="s">
        <v>4</v>
      </c>
      <c r="C180" s="126" t="s">
        <v>100</v>
      </c>
      <c r="D180" s="126" t="s">
        <v>101</v>
      </c>
      <c r="E180" s="126" t="s">
        <v>51</v>
      </c>
      <c r="F180" s="126" t="s">
        <v>52</v>
      </c>
      <c r="G180" s="126">
        <v>90</v>
      </c>
      <c r="H180" s="126" t="s">
        <v>752</v>
      </c>
      <c r="I180" s="126" t="s">
        <v>743</v>
      </c>
      <c r="J180" s="126" t="s">
        <v>754</v>
      </c>
      <c r="K180" s="126" t="s">
        <v>764</v>
      </c>
    </row>
    <row r="181" spans="1:11" x14ac:dyDescent="0.25">
      <c r="A181" s="126" t="s">
        <v>0</v>
      </c>
      <c r="B181" s="126" t="s">
        <v>4</v>
      </c>
      <c r="C181" s="126" t="s">
        <v>100</v>
      </c>
      <c r="D181" s="126" t="s">
        <v>101</v>
      </c>
      <c r="E181" s="126" t="s">
        <v>51</v>
      </c>
      <c r="F181" s="126" t="s">
        <v>52</v>
      </c>
      <c r="G181" s="126">
        <v>90</v>
      </c>
      <c r="H181" s="126" t="s">
        <v>752</v>
      </c>
      <c r="I181" s="126" t="s">
        <v>746</v>
      </c>
      <c r="J181" s="126" t="s">
        <v>35</v>
      </c>
      <c r="K181" s="126" t="s">
        <v>753</v>
      </c>
    </row>
    <row r="182" spans="1:11" x14ac:dyDescent="0.25">
      <c r="A182" s="126" t="s">
        <v>0</v>
      </c>
      <c r="B182" s="126" t="s">
        <v>4</v>
      </c>
      <c r="C182" s="126" t="s">
        <v>100</v>
      </c>
      <c r="D182" s="126" t="s">
        <v>101</v>
      </c>
      <c r="E182" s="126" t="s">
        <v>51</v>
      </c>
      <c r="F182" s="126" t="s">
        <v>52</v>
      </c>
      <c r="G182" s="126">
        <v>90</v>
      </c>
      <c r="H182" s="126" t="s">
        <v>757</v>
      </c>
      <c r="I182" s="126" t="s">
        <v>741</v>
      </c>
      <c r="J182" s="126" t="s">
        <v>35</v>
      </c>
      <c r="K182" s="126" t="s">
        <v>761</v>
      </c>
    </row>
    <row r="183" spans="1:11" x14ac:dyDescent="0.25">
      <c r="A183" s="126" t="s">
        <v>0</v>
      </c>
      <c r="B183" s="126" t="s">
        <v>4</v>
      </c>
      <c r="C183" s="126" t="s">
        <v>100</v>
      </c>
      <c r="D183" s="126" t="s">
        <v>101</v>
      </c>
      <c r="E183" s="126" t="s">
        <v>51</v>
      </c>
      <c r="F183" s="126" t="s">
        <v>52</v>
      </c>
      <c r="G183" s="126">
        <v>90</v>
      </c>
      <c r="H183" s="126" t="s">
        <v>757</v>
      </c>
      <c r="I183" s="126" t="s">
        <v>743</v>
      </c>
      <c r="J183" s="126" t="s">
        <v>36</v>
      </c>
      <c r="K183" s="126" t="s">
        <v>763</v>
      </c>
    </row>
    <row r="184" spans="1:11" x14ac:dyDescent="0.25">
      <c r="A184" s="126" t="s">
        <v>0</v>
      </c>
      <c r="B184" s="126" t="s">
        <v>4</v>
      </c>
      <c r="C184" s="126" t="s">
        <v>100</v>
      </c>
      <c r="D184" s="126" t="s">
        <v>101</v>
      </c>
      <c r="E184" s="126" t="s">
        <v>51</v>
      </c>
      <c r="F184" s="126" t="s">
        <v>52</v>
      </c>
      <c r="G184" s="126">
        <v>90</v>
      </c>
      <c r="H184" s="126" t="s">
        <v>757</v>
      </c>
      <c r="I184" s="126" t="s">
        <v>746</v>
      </c>
      <c r="J184" s="126" t="s">
        <v>25</v>
      </c>
      <c r="K184" s="126" t="s">
        <v>751</v>
      </c>
    </row>
    <row r="185" spans="1:11" x14ac:dyDescent="0.25">
      <c r="A185" s="126" t="s">
        <v>0</v>
      </c>
      <c r="B185" s="126" t="s">
        <v>5</v>
      </c>
      <c r="C185" s="126" t="s">
        <v>138</v>
      </c>
      <c r="D185" s="126" t="s">
        <v>139</v>
      </c>
      <c r="E185" s="126" t="s">
        <v>51</v>
      </c>
      <c r="F185" s="126" t="s">
        <v>78</v>
      </c>
      <c r="G185" s="126">
        <v>428</v>
      </c>
      <c r="H185" s="126" t="s">
        <v>740</v>
      </c>
      <c r="I185" s="126" t="s">
        <v>741</v>
      </c>
      <c r="J185" s="126" t="s">
        <v>744</v>
      </c>
      <c r="K185" s="126" t="s">
        <v>745</v>
      </c>
    </row>
    <row r="186" spans="1:11" x14ac:dyDescent="0.25">
      <c r="A186" s="126" t="s">
        <v>0</v>
      </c>
      <c r="B186" s="126" t="s">
        <v>5</v>
      </c>
      <c r="C186" s="126" t="s">
        <v>138</v>
      </c>
      <c r="D186" s="126" t="s">
        <v>139</v>
      </c>
      <c r="E186" s="126" t="s">
        <v>51</v>
      </c>
      <c r="F186" s="126" t="s">
        <v>78</v>
      </c>
      <c r="G186" s="126">
        <v>428</v>
      </c>
      <c r="H186" s="126" t="s">
        <v>740</v>
      </c>
      <c r="I186" s="126" t="s">
        <v>743</v>
      </c>
      <c r="J186" s="126" t="s">
        <v>35</v>
      </c>
      <c r="K186" s="126" t="s">
        <v>742</v>
      </c>
    </row>
    <row r="187" spans="1:11" x14ac:dyDescent="0.25">
      <c r="A187" s="126" t="s">
        <v>0</v>
      </c>
      <c r="B187" s="126" t="s">
        <v>5</v>
      </c>
      <c r="C187" s="126" t="s">
        <v>138</v>
      </c>
      <c r="D187" s="126" t="s">
        <v>139</v>
      </c>
      <c r="E187" s="126" t="s">
        <v>51</v>
      </c>
      <c r="F187" s="126" t="s">
        <v>78</v>
      </c>
      <c r="G187" s="126">
        <v>428</v>
      </c>
      <c r="H187" s="126" t="s">
        <v>740</v>
      </c>
      <c r="I187" s="126" t="s">
        <v>746</v>
      </c>
      <c r="J187" s="126" t="s">
        <v>35</v>
      </c>
      <c r="K187" s="126" t="s">
        <v>761</v>
      </c>
    </row>
    <row r="188" spans="1:11" x14ac:dyDescent="0.25">
      <c r="A188" s="126" t="s">
        <v>0</v>
      </c>
      <c r="B188" s="126" t="s">
        <v>5</v>
      </c>
      <c r="C188" s="126" t="s">
        <v>138</v>
      </c>
      <c r="D188" s="126" t="s">
        <v>139</v>
      </c>
      <c r="E188" s="126" t="s">
        <v>51</v>
      </c>
      <c r="F188" s="126" t="s">
        <v>78</v>
      </c>
      <c r="G188" s="126">
        <v>428</v>
      </c>
      <c r="H188" s="126" t="s">
        <v>748</v>
      </c>
      <c r="I188" s="126" t="s">
        <v>741</v>
      </c>
      <c r="J188" s="126" t="s">
        <v>35</v>
      </c>
      <c r="K188" s="126" t="s">
        <v>760</v>
      </c>
    </row>
    <row r="189" spans="1:11" x14ac:dyDescent="0.25">
      <c r="A189" s="126" t="s">
        <v>0</v>
      </c>
      <c r="B189" s="126" t="s">
        <v>5</v>
      </c>
      <c r="C189" s="126" t="s">
        <v>138</v>
      </c>
      <c r="D189" s="126" t="s">
        <v>139</v>
      </c>
      <c r="E189" s="126" t="s">
        <v>51</v>
      </c>
      <c r="F189" s="126" t="s">
        <v>78</v>
      </c>
      <c r="G189" s="126">
        <v>428</v>
      </c>
      <c r="H189" s="126" t="s">
        <v>748</v>
      </c>
      <c r="I189" s="126" t="s">
        <v>743</v>
      </c>
      <c r="J189" s="126" t="s">
        <v>35</v>
      </c>
      <c r="K189" s="126" t="s">
        <v>742</v>
      </c>
    </row>
    <row r="190" spans="1:11" x14ac:dyDescent="0.25">
      <c r="A190" s="126" t="s">
        <v>0</v>
      </c>
      <c r="B190" s="126" t="s">
        <v>5</v>
      </c>
      <c r="C190" s="126" t="s">
        <v>138</v>
      </c>
      <c r="D190" s="126" t="s">
        <v>139</v>
      </c>
      <c r="E190" s="126" t="s">
        <v>51</v>
      </c>
      <c r="F190" s="126" t="s">
        <v>78</v>
      </c>
      <c r="G190" s="126">
        <v>428</v>
      </c>
      <c r="H190" s="126" t="s">
        <v>748</v>
      </c>
      <c r="I190" s="126" t="s">
        <v>746</v>
      </c>
      <c r="J190" s="126" t="s">
        <v>41</v>
      </c>
      <c r="K190" s="126" t="s">
        <v>771</v>
      </c>
    </row>
    <row r="191" spans="1:11" x14ac:dyDescent="0.25">
      <c r="A191" s="126" t="s">
        <v>0</v>
      </c>
      <c r="B191" s="126" t="s">
        <v>5</v>
      </c>
      <c r="C191" s="126" t="s">
        <v>138</v>
      </c>
      <c r="D191" s="126" t="s">
        <v>139</v>
      </c>
      <c r="E191" s="126" t="s">
        <v>51</v>
      </c>
      <c r="F191" s="126" t="s">
        <v>78</v>
      </c>
      <c r="G191" s="126">
        <v>428</v>
      </c>
      <c r="H191" s="126" t="s">
        <v>752</v>
      </c>
      <c r="I191" s="126" t="s">
        <v>741</v>
      </c>
      <c r="J191" s="126" t="s">
        <v>34</v>
      </c>
      <c r="K191" s="126" t="s">
        <v>747</v>
      </c>
    </row>
    <row r="192" spans="1:11" x14ac:dyDescent="0.25">
      <c r="A192" s="126" t="s">
        <v>0</v>
      </c>
      <c r="B192" s="126" t="s">
        <v>5</v>
      </c>
      <c r="C192" s="126" t="s">
        <v>138</v>
      </c>
      <c r="D192" s="126" t="s">
        <v>139</v>
      </c>
      <c r="E192" s="126" t="s">
        <v>51</v>
      </c>
      <c r="F192" s="126" t="s">
        <v>78</v>
      </c>
      <c r="G192" s="126">
        <v>428</v>
      </c>
      <c r="H192" s="126" t="s">
        <v>752</v>
      </c>
      <c r="I192" s="126" t="s">
        <v>743</v>
      </c>
      <c r="J192" s="126" t="s">
        <v>35</v>
      </c>
      <c r="K192" s="126" t="s">
        <v>742</v>
      </c>
    </row>
    <row r="193" spans="1:11" x14ac:dyDescent="0.25">
      <c r="A193" s="126" t="s">
        <v>0</v>
      </c>
      <c r="B193" s="126" t="s">
        <v>5</v>
      </c>
      <c r="C193" s="126" t="s">
        <v>138</v>
      </c>
      <c r="D193" s="126" t="s">
        <v>139</v>
      </c>
      <c r="E193" s="126" t="s">
        <v>51</v>
      </c>
      <c r="F193" s="126" t="s">
        <v>78</v>
      </c>
      <c r="G193" s="126">
        <v>428</v>
      </c>
      <c r="H193" s="126" t="s">
        <v>752</v>
      </c>
      <c r="I193" s="126" t="s">
        <v>746</v>
      </c>
      <c r="J193" s="126" t="s">
        <v>41</v>
      </c>
      <c r="K193" s="126" t="s">
        <v>1981</v>
      </c>
    </row>
    <row r="194" spans="1:11" x14ac:dyDescent="0.25">
      <c r="A194" s="126" t="s">
        <v>0</v>
      </c>
      <c r="B194" s="126" t="s">
        <v>5</v>
      </c>
      <c r="C194" s="126" t="s">
        <v>138</v>
      </c>
      <c r="D194" s="126" t="s">
        <v>139</v>
      </c>
      <c r="E194" s="126" t="s">
        <v>51</v>
      </c>
      <c r="F194" s="126" t="s">
        <v>78</v>
      </c>
      <c r="G194" s="126">
        <v>428</v>
      </c>
      <c r="H194" s="126" t="s">
        <v>757</v>
      </c>
      <c r="I194" s="126" t="s">
        <v>741</v>
      </c>
      <c r="J194" s="126" t="s">
        <v>35</v>
      </c>
      <c r="K194" s="126" t="s">
        <v>753</v>
      </c>
    </row>
    <row r="195" spans="1:11" x14ac:dyDescent="0.25">
      <c r="A195" s="126" t="s">
        <v>0</v>
      </c>
      <c r="B195" s="126" t="s">
        <v>5</v>
      </c>
      <c r="C195" s="126" t="s">
        <v>138</v>
      </c>
      <c r="D195" s="126" t="s">
        <v>139</v>
      </c>
      <c r="E195" s="126" t="s">
        <v>51</v>
      </c>
      <c r="F195" s="126" t="s">
        <v>78</v>
      </c>
      <c r="G195" s="126">
        <v>428</v>
      </c>
      <c r="H195" s="126" t="s">
        <v>757</v>
      </c>
      <c r="I195" s="126" t="s">
        <v>743</v>
      </c>
      <c r="J195" s="126" t="s">
        <v>35</v>
      </c>
      <c r="K195" s="126" t="s">
        <v>742</v>
      </c>
    </row>
    <row r="196" spans="1:11" x14ac:dyDescent="0.25">
      <c r="A196" s="126" t="s">
        <v>0</v>
      </c>
      <c r="B196" s="126" t="s">
        <v>5</v>
      </c>
      <c r="C196" s="126" t="s">
        <v>138</v>
      </c>
      <c r="D196" s="126" t="s">
        <v>139</v>
      </c>
      <c r="E196" s="126" t="s">
        <v>51</v>
      </c>
      <c r="F196" s="126" t="s">
        <v>78</v>
      </c>
      <c r="G196" s="126">
        <v>428</v>
      </c>
      <c r="H196" s="126" t="s">
        <v>757</v>
      </c>
      <c r="I196" s="126" t="s">
        <v>746</v>
      </c>
      <c r="J196" s="126" t="s">
        <v>35</v>
      </c>
      <c r="K196" s="126" t="s">
        <v>761</v>
      </c>
    </row>
    <row r="197" spans="1:11" x14ac:dyDescent="0.25">
      <c r="A197" s="126" t="s">
        <v>0</v>
      </c>
      <c r="B197" s="126" t="s">
        <v>5</v>
      </c>
      <c r="C197" s="126" t="s">
        <v>124</v>
      </c>
      <c r="D197" s="126" t="s">
        <v>125</v>
      </c>
      <c r="E197" s="126" t="s">
        <v>51</v>
      </c>
      <c r="F197" s="126" t="s">
        <v>78</v>
      </c>
      <c r="G197" s="126">
        <v>22</v>
      </c>
      <c r="H197" s="126" t="s">
        <v>740</v>
      </c>
      <c r="I197" s="126" t="s">
        <v>741</v>
      </c>
      <c r="J197" s="126" t="s">
        <v>35</v>
      </c>
      <c r="K197" s="126" t="s">
        <v>742</v>
      </c>
    </row>
    <row r="198" spans="1:11" x14ac:dyDescent="0.25">
      <c r="A198" s="126" t="s">
        <v>0</v>
      </c>
      <c r="B198" s="126" t="s">
        <v>5</v>
      </c>
      <c r="C198" s="126" t="s">
        <v>124</v>
      </c>
      <c r="D198" s="126" t="s">
        <v>125</v>
      </c>
      <c r="E198" s="126" t="s">
        <v>51</v>
      </c>
      <c r="F198" s="126" t="s">
        <v>78</v>
      </c>
      <c r="G198" s="126">
        <v>22</v>
      </c>
      <c r="H198" s="126" t="s">
        <v>740</v>
      </c>
      <c r="I198" s="126" t="s">
        <v>743</v>
      </c>
      <c r="J198" s="126" t="s">
        <v>744</v>
      </c>
      <c r="K198" s="126" t="s">
        <v>745</v>
      </c>
    </row>
    <row r="199" spans="1:11" x14ac:dyDescent="0.25">
      <c r="A199" s="126" t="s">
        <v>0</v>
      </c>
      <c r="B199" s="126" t="s">
        <v>5</v>
      </c>
      <c r="C199" s="126" t="s">
        <v>124</v>
      </c>
      <c r="D199" s="126" t="s">
        <v>125</v>
      </c>
      <c r="E199" s="126" t="s">
        <v>51</v>
      </c>
      <c r="F199" s="126" t="s">
        <v>78</v>
      </c>
      <c r="G199" s="126">
        <v>22</v>
      </c>
      <c r="H199" s="126" t="s">
        <v>740</v>
      </c>
      <c r="I199" s="126" t="s">
        <v>746</v>
      </c>
      <c r="J199" s="126" t="s">
        <v>34</v>
      </c>
      <c r="K199" s="126" t="s">
        <v>747</v>
      </c>
    </row>
    <row r="200" spans="1:11" x14ac:dyDescent="0.25">
      <c r="A200" s="126" t="s">
        <v>0</v>
      </c>
      <c r="B200" s="126" t="s">
        <v>5</v>
      </c>
      <c r="C200" s="126" t="s">
        <v>124</v>
      </c>
      <c r="D200" s="126" t="s">
        <v>125</v>
      </c>
      <c r="E200" s="126" t="s">
        <v>51</v>
      </c>
      <c r="F200" s="126" t="s">
        <v>78</v>
      </c>
      <c r="G200" s="126">
        <v>22</v>
      </c>
      <c r="H200" s="126" t="s">
        <v>748</v>
      </c>
      <c r="I200" s="126" t="s">
        <v>741</v>
      </c>
      <c r="J200" s="126" t="s">
        <v>35</v>
      </c>
      <c r="K200" s="126" t="s">
        <v>742</v>
      </c>
    </row>
    <row r="201" spans="1:11" x14ac:dyDescent="0.25">
      <c r="A201" s="126" t="s">
        <v>0</v>
      </c>
      <c r="B201" s="126" t="s">
        <v>5</v>
      </c>
      <c r="C201" s="126" t="s">
        <v>124</v>
      </c>
      <c r="D201" s="126" t="s">
        <v>125</v>
      </c>
      <c r="E201" s="126" t="s">
        <v>51</v>
      </c>
      <c r="F201" s="126" t="s">
        <v>78</v>
      </c>
      <c r="G201" s="126">
        <v>22</v>
      </c>
      <c r="H201" s="126" t="s">
        <v>748</v>
      </c>
      <c r="I201" s="126" t="s">
        <v>743</v>
      </c>
      <c r="J201" s="126" t="s">
        <v>25</v>
      </c>
      <c r="K201" s="126" t="s">
        <v>750</v>
      </c>
    </row>
    <row r="202" spans="1:11" x14ac:dyDescent="0.25">
      <c r="A202" s="126" t="s">
        <v>0</v>
      </c>
      <c r="B202" s="126" t="s">
        <v>5</v>
      </c>
      <c r="C202" s="126" t="s">
        <v>124</v>
      </c>
      <c r="D202" s="126" t="s">
        <v>125</v>
      </c>
      <c r="E202" s="126" t="s">
        <v>51</v>
      </c>
      <c r="F202" s="126" t="s">
        <v>78</v>
      </c>
      <c r="G202" s="126">
        <v>22</v>
      </c>
      <c r="H202" s="126" t="s">
        <v>748</v>
      </c>
      <c r="I202" s="126" t="s">
        <v>746</v>
      </c>
      <c r="J202" s="126" t="s">
        <v>744</v>
      </c>
      <c r="K202" s="126" t="s">
        <v>745</v>
      </c>
    </row>
    <row r="203" spans="1:11" x14ac:dyDescent="0.25">
      <c r="A203" s="126" t="s">
        <v>0</v>
      </c>
      <c r="B203" s="126" t="s">
        <v>5</v>
      </c>
      <c r="C203" s="126" t="s">
        <v>124</v>
      </c>
      <c r="D203" s="126" t="s">
        <v>125</v>
      </c>
      <c r="E203" s="126" t="s">
        <v>51</v>
      </c>
      <c r="F203" s="126" t="s">
        <v>78</v>
      </c>
      <c r="G203" s="126">
        <v>22</v>
      </c>
      <c r="H203" s="126" t="s">
        <v>752</v>
      </c>
      <c r="I203" s="126" t="s">
        <v>741</v>
      </c>
      <c r="J203" s="126" t="s">
        <v>35</v>
      </c>
      <c r="K203" s="126" t="s">
        <v>753</v>
      </c>
    </row>
    <row r="204" spans="1:11" x14ac:dyDescent="0.25">
      <c r="A204" s="126" t="s">
        <v>0</v>
      </c>
      <c r="B204" s="126" t="s">
        <v>5</v>
      </c>
      <c r="C204" s="126" t="s">
        <v>124</v>
      </c>
      <c r="D204" s="126" t="s">
        <v>125</v>
      </c>
      <c r="E204" s="126" t="s">
        <v>51</v>
      </c>
      <c r="F204" s="126" t="s">
        <v>78</v>
      </c>
      <c r="G204" s="126">
        <v>22</v>
      </c>
      <c r="H204" s="126" t="s">
        <v>752</v>
      </c>
      <c r="I204" s="126" t="s">
        <v>743</v>
      </c>
      <c r="J204" s="126" t="s">
        <v>35</v>
      </c>
      <c r="K204" s="126" t="s">
        <v>742</v>
      </c>
    </row>
    <row r="205" spans="1:11" x14ac:dyDescent="0.25">
      <c r="A205" s="126" t="s">
        <v>0</v>
      </c>
      <c r="B205" s="126" t="s">
        <v>5</v>
      </c>
      <c r="C205" s="126" t="s">
        <v>124</v>
      </c>
      <c r="D205" s="126" t="s">
        <v>125</v>
      </c>
      <c r="E205" s="126" t="s">
        <v>51</v>
      </c>
      <c r="F205" s="126" t="s">
        <v>78</v>
      </c>
      <c r="G205" s="126">
        <v>22</v>
      </c>
      <c r="H205" s="126" t="s">
        <v>752</v>
      </c>
      <c r="I205" s="126" t="s">
        <v>746</v>
      </c>
      <c r="J205" s="126" t="s">
        <v>754</v>
      </c>
      <c r="K205" s="126" t="s">
        <v>764</v>
      </c>
    </row>
    <row r="206" spans="1:11" x14ac:dyDescent="0.25">
      <c r="A206" s="126" t="s">
        <v>0</v>
      </c>
      <c r="B206" s="126" t="s">
        <v>5</v>
      </c>
      <c r="C206" s="126" t="s">
        <v>124</v>
      </c>
      <c r="D206" s="126" t="s">
        <v>125</v>
      </c>
      <c r="E206" s="126" t="s">
        <v>51</v>
      </c>
      <c r="F206" s="126" t="s">
        <v>78</v>
      </c>
      <c r="G206" s="126">
        <v>22</v>
      </c>
      <c r="H206" s="126" t="s">
        <v>757</v>
      </c>
      <c r="I206" s="126" t="s">
        <v>741</v>
      </c>
      <c r="J206" s="126" t="s">
        <v>25</v>
      </c>
      <c r="K206" s="126" t="s">
        <v>751</v>
      </c>
    </row>
    <row r="207" spans="1:11" x14ac:dyDescent="0.25">
      <c r="A207" s="126" t="s">
        <v>0</v>
      </c>
      <c r="B207" s="126" t="s">
        <v>5</v>
      </c>
      <c r="C207" s="126" t="s">
        <v>124</v>
      </c>
      <c r="D207" s="126" t="s">
        <v>125</v>
      </c>
      <c r="E207" s="126" t="s">
        <v>51</v>
      </c>
      <c r="F207" s="126" t="s">
        <v>78</v>
      </c>
      <c r="G207" s="126">
        <v>22</v>
      </c>
      <c r="H207" s="126" t="s">
        <v>757</v>
      </c>
      <c r="I207" s="126" t="s">
        <v>743</v>
      </c>
      <c r="J207" s="126" t="s">
        <v>35</v>
      </c>
      <c r="K207" s="126" t="s">
        <v>753</v>
      </c>
    </row>
    <row r="208" spans="1:11" x14ac:dyDescent="0.25">
      <c r="A208" s="126" t="s">
        <v>0</v>
      </c>
      <c r="B208" s="126" t="s">
        <v>5</v>
      </c>
      <c r="C208" s="126" t="s">
        <v>124</v>
      </c>
      <c r="D208" s="126" t="s">
        <v>125</v>
      </c>
      <c r="E208" s="126" t="s">
        <v>51</v>
      </c>
      <c r="F208" s="126" t="s">
        <v>78</v>
      </c>
      <c r="G208" s="126">
        <v>22</v>
      </c>
      <c r="H208" s="126" t="s">
        <v>757</v>
      </c>
      <c r="I208" s="126" t="s">
        <v>746</v>
      </c>
      <c r="J208" s="126" t="s">
        <v>35</v>
      </c>
      <c r="K208" s="126" t="s">
        <v>761</v>
      </c>
    </row>
    <row r="209" spans="1:11" x14ac:dyDescent="0.25">
      <c r="A209" s="126" t="s">
        <v>0</v>
      </c>
      <c r="B209" s="126" t="s">
        <v>13</v>
      </c>
      <c r="C209" s="126" t="s">
        <v>154</v>
      </c>
      <c r="D209" s="126" t="s">
        <v>155</v>
      </c>
      <c r="E209" s="126" t="s">
        <v>51</v>
      </c>
      <c r="F209" s="126" t="s">
        <v>85</v>
      </c>
      <c r="G209" s="126">
        <v>8</v>
      </c>
      <c r="H209" s="126" t="s">
        <v>740</v>
      </c>
      <c r="I209" s="126" t="s">
        <v>741</v>
      </c>
      <c r="J209" s="126" t="s">
        <v>35</v>
      </c>
      <c r="K209" s="126" t="s">
        <v>742</v>
      </c>
    </row>
    <row r="210" spans="1:11" x14ac:dyDescent="0.25">
      <c r="A210" s="126" t="s">
        <v>0</v>
      </c>
      <c r="B210" s="126" t="s">
        <v>13</v>
      </c>
      <c r="C210" s="126" t="s">
        <v>154</v>
      </c>
      <c r="D210" s="126" t="s">
        <v>155</v>
      </c>
      <c r="E210" s="126" t="s">
        <v>51</v>
      </c>
      <c r="F210" s="126" t="s">
        <v>85</v>
      </c>
      <c r="G210" s="126">
        <v>8</v>
      </c>
      <c r="H210" s="126" t="s">
        <v>740</v>
      </c>
      <c r="I210" s="126" t="s">
        <v>743</v>
      </c>
      <c r="J210" s="126" t="s">
        <v>41</v>
      </c>
      <c r="K210" s="126" t="s">
        <v>1979</v>
      </c>
    </row>
    <row r="211" spans="1:11" x14ac:dyDescent="0.25">
      <c r="A211" s="126" t="s">
        <v>0</v>
      </c>
      <c r="B211" s="126" t="s">
        <v>13</v>
      </c>
      <c r="C211" s="126" t="s">
        <v>154</v>
      </c>
      <c r="D211" s="126" t="s">
        <v>155</v>
      </c>
      <c r="E211" s="126" t="s">
        <v>51</v>
      </c>
      <c r="F211" s="126" t="s">
        <v>85</v>
      </c>
      <c r="G211" s="126">
        <v>8</v>
      </c>
      <c r="H211" s="126" t="s">
        <v>740</v>
      </c>
      <c r="I211" s="126" t="s">
        <v>746</v>
      </c>
      <c r="J211" s="126" t="s">
        <v>35</v>
      </c>
      <c r="K211" s="126" t="s">
        <v>753</v>
      </c>
    </row>
    <row r="212" spans="1:11" x14ac:dyDescent="0.25">
      <c r="A212" s="126" t="s">
        <v>0</v>
      </c>
      <c r="B212" s="126" t="s">
        <v>13</v>
      </c>
      <c r="C212" s="126" t="s">
        <v>154</v>
      </c>
      <c r="D212" s="126" t="s">
        <v>155</v>
      </c>
      <c r="E212" s="126" t="s">
        <v>51</v>
      </c>
      <c r="F212" s="126" t="s">
        <v>85</v>
      </c>
      <c r="G212" s="126">
        <v>8</v>
      </c>
      <c r="H212" s="126" t="s">
        <v>748</v>
      </c>
      <c r="I212" s="126" t="s">
        <v>741</v>
      </c>
      <c r="J212" s="126" t="s">
        <v>35</v>
      </c>
      <c r="K212" s="126" t="s">
        <v>753</v>
      </c>
    </row>
    <row r="213" spans="1:11" x14ac:dyDescent="0.25">
      <c r="A213" s="126" t="s">
        <v>0</v>
      </c>
      <c r="B213" s="126" t="s">
        <v>13</v>
      </c>
      <c r="C213" s="126" t="s">
        <v>154</v>
      </c>
      <c r="D213" s="126" t="s">
        <v>155</v>
      </c>
      <c r="E213" s="126" t="s">
        <v>51</v>
      </c>
      <c r="F213" s="126" t="s">
        <v>85</v>
      </c>
      <c r="G213" s="126">
        <v>8</v>
      </c>
      <c r="H213" s="126" t="s">
        <v>748</v>
      </c>
      <c r="I213" s="126" t="s">
        <v>743</v>
      </c>
      <c r="J213" s="126" t="s">
        <v>25</v>
      </c>
      <c r="K213" s="126" t="s">
        <v>750</v>
      </c>
    </row>
    <row r="214" spans="1:11" x14ac:dyDescent="0.25">
      <c r="A214" s="126" t="s">
        <v>0</v>
      </c>
      <c r="B214" s="126" t="s">
        <v>13</v>
      </c>
      <c r="C214" s="126" t="s">
        <v>154</v>
      </c>
      <c r="D214" s="126" t="s">
        <v>155</v>
      </c>
      <c r="E214" s="126" t="s">
        <v>51</v>
      </c>
      <c r="F214" s="126" t="s">
        <v>85</v>
      </c>
      <c r="G214" s="126">
        <v>8</v>
      </c>
      <c r="H214" s="126" t="s">
        <v>748</v>
      </c>
      <c r="I214" s="126" t="s">
        <v>746</v>
      </c>
      <c r="J214" s="126" t="s">
        <v>35</v>
      </c>
      <c r="K214" s="126" t="s">
        <v>742</v>
      </c>
    </row>
    <row r="215" spans="1:11" x14ac:dyDescent="0.25">
      <c r="A215" s="126" t="s">
        <v>0</v>
      </c>
      <c r="B215" s="126" t="s">
        <v>13</v>
      </c>
      <c r="C215" s="126" t="s">
        <v>154</v>
      </c>
      <c r="D215" s="126" t="s">
        <v>155</v>
      </c>
      <c r="E215" s="126" t="s">
        <v>51</v>
      </c>
      <c r="F215" s="126" t="s">
        <v>85</v>
      </c>
      <c r="G215" s="126">
        <v>8</v>
      </c>
      <c r="H215" s="126" t="s">
        <v>752</v>
      </c>
      <c r="I215" s="126" t="s">
        <v>741</v>
      </c>
      <c r="J215" s="126" t="s">
        <v>35</v>
      </c>
      <c r="K215" s="126" t="s">
        <v>753</v>
      </c>
    </row>
    <row r="216" spans="1:11" x14ac:dyDescent="0.25">
      <c r="A216" s="126" t="s">
        <v>0</v>
      </c>
      <c r="B216" s="126" t="s">
        <v>13</v>
      </c>
      <c r="C216" s="126" t="s">
        <v>154</v>
      </c>
      <c r="D216" s="126" t="s">
        <v>155</v>
      </c>
      <c r="E216" s="126" t="s">
        <v>51</v>
      </c>
      <c r="F216" s="126" t="s">
        <v>85</v>
      </c>
      <c r="G216" s="126">
        <v>8</v>
      </c>
      <c r="H216" s="126" t="s">
        <v>752</v>
      </c>
      <c r="I216" s="126" t="s">
        <v>743</v>
      </c>
      <c r="J216" s="126" t="s">
        <v>34</v>
      </c>
      <c r="K216" s="126" t="s">
        <v>756</v>
      </c>
    </row>
    <row r="217" spans="1:11" x14ac:dyDescent="0.25">
      <c r="A217" s="126" t="s">
        <v>0</v>
      </c>
      <c r="B217" s="126" t="s">
        <v>13</v>
      </c>
      <c r="C217" s="126" t="s">
        <v>154</v>
      </c>
      <c r="D217" s="126" t="s">
        <v>155</v>
      </c>
      <c r="E217" s="126" t="s">
        <v>51</v>
      </c>
      <c r="F217" s="126" t="s">
        <v>85</v>
      </c>
      <c r="G217" s="126">
        <v>8</v>
      </c>
      <c r="H217" s="126" t="s">
        <v>752</v>
      </c>
      <c r="I217" s="126" t="s">
        <v>746</v>
      </c>
      <c r="J217" s="126" t="s">
        <v>35</v>
      </c>
      <c r="K217" s="126" t="s">
        <v>742</v>
      </c>
    </row>
    <row r="218" spans="1:11" x14ac:dyDescent="0.25">
      <c r="A218" s="126" t="s">
        <v>0</v>
      </c>
      <c r="B218" s="126" t="s">
        <v>13</v>
      </c>
      <c r="C218" s="126" t="s">
        <v>154</v>
      </c>
      <c r="D218" s="126" t="s">
        <v>155</v>
      </c>
      <c r="E218" s="126" t="s">
        <v>51</v>
      </c>
      <c r="F218" s="126" t="s">
        <v>85</v>
      </c>
      <c r="G218" s="126">
        <v>8</v>
      </c>
      <c r="H218" s="126" t="s">
        <v>757</v>
      </c>
      <c r="I218" s="126" t="s">
        <v>741</v>
      </c>
      <c r="J218" s="126" t="s">
        <v>35</v>
      </c>
      <c r="K218" s="126" t="s">
        <v>742</v>
      </c>
    </row>
    <row r="219" spans="1:11" x14ac:dyDescent="0.25">
      <c r="A219" s="126" t="s">
        <v>0</v>
      </c>
      <c r="B219" s="126" t="s">
        <v>13</v>
      </c>
      <c r="C219" s="126" t="s">
        <v>154</v>
      </c>
      <c r="D219" s="126" t="s">
        <v>155</v>
      </c>
      <c r="E219" s="126" t="s">
        <v>51</v>
      </c>
      <c r="F219" s="126" t="s">
        <v>85</v>
      </c>
      <c r="G219" s="126">
        <v>8</v>
      </c>
      <c r="H219" s="126" t="s">
        <v>757</v>
      </c>
      <c r="I219" s="126" t="s">
        <v>743</v>
      </c>
      <c r="J219" s="126" t="s">
        <v>35</v>
      </c>
      <c r="K219" s="126" t="s">
        <v>761</v>
      </c>
    </row>
    <row r="220" spans="1:11" x14ac:dyDescent="0.25">
      <c r="A220" s="126" t="s">
        <v>0</v>
      </c>
      <c r="B220" s="126" t="s">
        <v>13</v>
      </c>
      <c r="C220" s="126" t="s">
        <v>154</v>
      </c>
      <c r="D220" s="126" t="s">
        <v>155</v>
      </c>
      <c r="E220" s="126" t="s">
        <v>51</v>
      </c>
      <c r="F220" s="126" t="s">
        <v>85</v>
      </c>
      <c r="G220" s="126">
        <v>8</v>
      </c>
      <c r="H220" s="126" t="s">
        <v>757</v>
      </c>
      <c r="I220" s="126" t="s">
        <v>746</v>
      </c>
      <c r="J220" s="126" t="s">
        <v>36</v>
      </c>
      <c r="K220" s="126" t="s">
        <v>768</v>
      </c>
    </row>
    <row r="221" spans="1:11" x14ac:dyDescent="0.25">
      <c r="A221" s="126" t="s">
        <v>0</v>
      </c>
      <c r="B221" s="126" t="s">
        <v>13</v>
      </c>
      <c r="C221" s="126" t="s">
        <v>156</v>
      </c>
      <c r="D221" s="126" t="s">
        <v>157</v>
      </c>
      <c r="E221" s="126" t="s">
        <v>51</v>
      </c>
      <c r="F221" s="126" t="s">
        <v>78</v>
      </c>
      <c r="G221" s="126">
        <v>35</v>
      </c>
      <c r="H221" s="126" t="s">
        <v>740</v>
      </c>
      <c r="I221" s="126" t="s">
        <v>741</v>
      </c>
      <c r="J221" s="126" t="s">
        <v>35</v>
      </c>
      <c r="K221" s="126" t="s">
        <v>760</v>
      </c>
    </row>
    <row r="222" spans="1:11" x14ac:dyDescent="0.25">
      <c r="A222" s="126" t="s">
        <v>0</v>
      </c>
      <c r="B222" s="126" t="s">
        <v>13</v>
      </c>
      <c r="C222" s="126" t="s">
        <v>156</v>
      </c>
      <c r="D222" s="126" t="s">
        <v>157</v>
      </c>
      <c r="E222" s="126" t="s">
        <v>51</v>
      </c>
      <c r="F222" s="126" t="s">
        <v>78</v>
      </c>
      <c r="G222" s="126">
        <v>35</v>
      </c>
      <c r="H222" s="126" t="s">
        <v>740</v>
      </c>
      <c r="I222" s="126" t="s">
        <v>743</v>
      </c>
      <c r="J222" s="126" t="s">
        <v>41</v>
      </c>
      <c r="K222" s="126" t="s">
        <v>1981</v>
      </c>
    </row>
    <row r="223" spans="1:11" x14ac:dyDescent="0.25">
      <c r="A223" s="126" t="s">
        <v>0</v>
      </c>
      <c r="B223" s="126" t="s">
        <v>13</v>
      </c>
      <c r="C223" s="126" t="s">
        <v>156</v>
      </c>
      <c r="D223" s="126" t="s">
        <v>157</v>
      </c>
      <c r="E223" s="126" t="s">
        <v>51</v>
      </c>
      <c r="F223" s="126" t="s">
        <v>78</v>
      </c>
      <c r="G223" s="126">
        <v>35</v>
      </c>
      <c r="H223" s="126" t="s">
        <v>740</v>
      </c>
      <c r="I223" s="126" t="s">
        <v>746</v>
      </c>
      <c r="J223" s="126" t="s">
        <v>41</v>
      </c>
      <c r="K223" s="126" t="s">
        <v>1980</v>
      </c>
    </row>
    <row r="224" spans="1:11" x14ac:dyDescent="0.25">
      <c r="A224" s="126" t="s">
        <v>0</v>
      </c>
      <c r="B224" s="126" t="s">
        <v>13</v>
      </c>
      <c r="C224" s="126" t="s">
        <v>156</v>
      </c>
      <c r="D224" s="126" t="s">
        <v>157</v>
      </c>
      <c r="E224" s="126" t="s">
        <v>51</v>
      </c>
      <c r="F224" s="126" t="s">
        <v>78</v>
      </c>
      <c r="G224" s="126">
        <v>35</v>
      </c>
      <c r="H224" s="126" t="s">
        <v>748</v>
      </c>
      <c r="I224" s="126" t="s">
        <v>741</v>
      </c>
      <c r="J224" s="126" t="s">
        <v>35</v>
      </c>
      <c r="K224" s="126" t="s">
        <v>753</v>
      </c>
    </row>
    <row r="225" spans="1:11" x14ac:dyDescent="0.25">
      <c r="A225" s="126" t="s">
        <v>0</v>
      </c>
      <c r="B225" s="126" t="s">
        <v>13</v>
      </c>
      <c r="C225" s="126" t="s">
        <v>156</v>
      </c>
      <c r="D225" s="126" t="s">
        <v>157</v>
      </c>
      <c r="E225" s="126" t="s">
        <v>51</v>
      </c>
      <c r="F225" s="126" t="s">
        <v>78</v>
      </c>
      <c r="G225" s="126">
        <v>35</v>
      </c>
      <c r="H225" s="126" t="s">
        <v>748</v>
      </c>
      <c r="I225" s="126" t="s">
        <v>743</v>
      </c>
      <c r="J225" s="126" t="s">
        <v>25</v>
      </c>
      <c r="K225" s="126" t="s">
        <v>750</v>
      </c>
    </row>
    <row r="226" spans="1:11" x14ac:dyDescent="0.25">
      <c r="A226" s="126" t="s">
        <v>0</v>
      </c>
      <c r="B226" s="126" t="s">
        <v>13</v>
      </c>
      <c r="C226" s="126" t="s">
        <v>156</v>
      </c>
      <c r="D226" s="126" t="s">
        <v>157</v>
      </c>
      <c r="E226" s="126" t="s">
        <v>51</v>
      </c>
      <c r="F226" s="126" t="s">
        <v>78</v>
      </c>
      <c r="G226" s="126">
        <v>35</v>
      </c>
      <c r="H226" s="126" t="s">
        <v>748</v>
      </c>
      <c r="I226" s="126" t="s">
        <v>746</v>
      </c>
      <c r="J226" s="126" t="s">
        <v>35</v>
      </c>
      <c r="K226" s="126" t="s">
        <v>742</v>
      </c>
    </row>
    <row r="227" spans="1:11" x14ac:dyDescent="0.25">
      <c r="A227" s="126" t="s">
        <v>0</v>
      </c>
      <c r="B227" s="126" t="s">
        <v>13</v>
      </c>
      <c r="C227" s="126" t="s">
        <v>156</v>
      </c>
      <c r="D227" s="126" t="s">
        <v>157</v>
      </c>
      <c r="E227" s="126" t="s">
        <v>51</v>
      </c>
      <c r="F227" s="126" t="s">
        <v>78</v>
      </c>
      <c r="G227" s="126">
        <v>35</v>
      </c>
      <c r="H227" s="126" t="s">
        <v>752</v>
      </c>
      <c r="I227" s="126" t="s">
        <v>741</v>
      </c>
      <c r="J227" s="126" t="s">
        <v>35</v>
      </c>
      <c r="K227" s="126" t="s">
        <v>760</v>
      </c>
    </row>
    <row r="228" spans="1:11" x14ac:dyDescent="0.25">
      <c r="A228" s="126" t="s">
        <v>0</v>
      </c>
      <c r="B228" s="126" t="s">
        <v>13</v>
      </c>
      <c r="C228" s="126" t="s">
        <v>156</v>
      </c>
      <c r="D228" s="126" t="s">
        <v>157</v>
      </c>
      <c r="E228" s="126" t="s">
        <v>51</v>
      </c>
      <c r="F228" s="126" t="s">
        <v>78</v>
      </c>
      <c r="G228" s="126">
        <v>35</v>
      </c>
      <c r="H228" s="126" t="s">
        <v>752</v>
      </c>
      <c r="I228" s="126" t="s">
        <v>743</v>
      </c>
      <c r="J228" s="126" t="s">
        <v>25</v>
      </c>
      <c r="K228" s="126" t="s">
        <v>750</v>
      </c>
    </row>
    <row r="229" spans="1:11" x14ac:dyDescent="0.25">
      <c r="A229" s="126" t="s">
        <v>0</v>
      </c>
      <c r="B229" s="126" t="s">
        <v>13</v>
      </c>
      <c r="C229" s="126" t="s">
        <v>156</v>
      </c>
      <c r="D229" s="126" t="s">
        <v>157</v>
      </c>
      <c r="E229" s="126" t="s">
        <v>51</v>
      </c>
      <c r="F229" s="126" t="s">
        <v>78</v>
      </c>
      <c r="G229" s="126">
        <v>35</v>
      </c>
      <c r="H229" s="126" t="s">
        <v>752</v>
      </c>
      <c r="I229" s="126" t="s">
        <v>746</v>
      </c>
      <c r="J229" s="126" t="s">
        <v>34</v>
      </c>
      <c r="K229" s="126" t="s">
        <v>756</v>
      </c>
    </row>
    <row r="230" spans="1:11" x14ac:dyDescent="0.25">
      <c r="A230" s="126" t="s">
        <v>0</v>
      </c>
      <c r="B230" s="126" t="s">
        <v>13</v>
      </c>
      <c r="C230" s="126" t="s">
        <v>156</v>
      </c>
      <c r="D230" s="126" t="s">
        <v>157</v>
      </c>
      <c r="E230" s="126" t="s">
        <v>51</v>
      </c>
      <c r="F230" s="126" t="s">
        <v>78</v>
      </c>
      <c r="G230" s="126">
        <v>35</v>
      </c>
      <c r="H230" s="126" t="s">
        <v>757</v>
      </c>
      <c r="I230" s="126" t="s">
        <v>741</v>
      </c>
      <c r="J230" s="126" t="s">
        <v>25</v>
      </c>
      <c r="K230" s="126" t="s">
        <v>751</v>
      </c>
    </row>
    <row r="231" spans="1:11" x14ac:dyDescent="0.25">
      <c r="A231" s="126" t="s">
        <v>0</v>
      </c>
      <c r="B231" s="126" t="s">
        <v>13</v>
      </c>
      <c r="C231" s="126" t="s">
        <v>156</v>
      </c>
      <c r="D231" s="126" t="s">
        <v>157</v>
      </c>
      <c r="E231" s="126" t="s">
        <v>51</v>
      </c>
      <c r="F231" s="126" t="s">
        <v>78</v>
      </c>
      <c r="G231" s="126">
        <v>35</v>
      </c>
      <c r="H231" s="126" t="s">
        <v>757</v>
      </c>
      <c r="I231" s="126" t="s">
        <v>743</v>
      </c>
      <c r="J231" s="126" t="s">
        <v>35</v>
      </c>
      <c r="K231" s="126" t="s">
        <v>761</v>
      </c>
    </row>
    <row r="232" spans="1:11" x14ac:dyDescent="0.25">
      <c r="A232" s="126" t="s">
        <v>0</v>
      </c>
      <c r="B232" s="126" t="s">
        <v>13</v>
      </c>
      <c r="C232" s="126" t="s">
        <v>156</v>
      </c>
      <c r="D232" s="126" t="s">
        <v>157</v>
      </c>
      <c r="E232" s="126" t="s">
        <v>51</v>
      </c>
      <c r="F232" s="126" t="s">
        <v>78</v>
      </c>
      <c r="G232" s="126">
        <v>35</v>
      </c>
      <c r="H232" s="126" t="s">
        <v>757</v>
      </c>
      <c r="I232" s="126" t="s">
        <v>746</v>
      </c>
      <c r="J232" s="126" t="s">
        <v>35</v>
      </c>
      <c r="K232" s="126" t="s">
        <v>753</v>
      </c>
    </row>
    <row r="233" spans="1:11" x14ac:dyDescent="0.25">
      <c r="A233" s="126" t="s">
        <v>0</v>
      </c>
      <c r="B233" s="126" t="s">
        <v>13</v>
      </c>
      <c r="C233" s="126" t="s">
        <v>158</v>
      </c>
      <c r="D233" s="126" t="s">
        <v>159</v>
      </c>
      <c r="E233" s="126" t="s">
        <v>51</v>
      </c>
      <c r="F233" s="126" t="s">
        <v>78</v>
      </c>
      <c r="G233" s="126">
        <v>116</v>
      </c>
      <c r="H233" s="126" t="s">
        <v>740</v>
      </c>
      <c r="I233" s="126" t="s">
        <v>741</v>
      </c>
      <c r="J233" s="126" t="s">
        <v>744</v>
      </c>
      <c r="K233" s="126" t="s">
        <v>745</v>
      </c>
    </row>
    <row r="234" spans="1:11" x14ac:dyDescent="0.25">
      <c r="A234" s="126" t="s">
        <v>0</v>
      </c>
      <c r="B234" s="126" t="s">
        <v>13</v>
      </c>
      <c r="C234" s="126" t="s">
        <v>158</v>
      </c>
      <c r="D234" s="126" t="s">
        <v>159</v>
      </c>
      <c r="E234" s="126" t="s">
        <v>51</v>
      </c>
      <c r="F234" s="126" t="s">
        <v>78</v>
      </c>
      <c r="G234" s="126">
        <v>116</v>
      </c>
      <c r="H234" s="126" t="s">
        <v>740</v>
      </c>
      <c r="I234" s="126" t="s">
        <v>743</v>
      </c>
      <c r="J234" s="126" t="s">
        <v>36</v>
      </c>
      <c r="K234" s="126" t="s">
        <v>763</v>
      </c>
    </row>
    <row r="235" spans="1:11" x14ac:dyDescent="0.25">
      <c r="A235" s="126" t="s">
        <v>0</v>
      </c>
      <c r="B235" s="126" t="s">
        <v>13</v>
      </c>
      <c r="C235" s="126" t="s">
        <v>158</v>
      </c>
      <c r="D235" s="126" t="s">
        <v>159</v>
      </c>
      <c r="E235" s="126" t="s">
        <v>51</v>
      </c>
      <c r="F235" s="126" t="s">
        <v>78</v>
      </c>
      <c r="G235" s="126">
        <v>116</v>
      </c>
      <c r="H235" s="126" t="s">
        <v>740</v>
      </c>
      <c r="I235" s="126" t="s">
        <v>746</v>
      </c>
      <c r="J235" s="126" t="s">
        <v>25</v>
      </c>
      <c r="K235" s="126" t="s">
        <v>750</v>
      </c>
    </row>
    <row r="236" spans="1:11" x14ac:dyDescent="0.25">
      <c r="A236" s="126" t="s">
        <v>0</v>
      </c>
      <c r="B236" s="126" t="s">
        <v>13</v>
      </c>
      <c r="C236" s="126" t="s">
        <v>158</v>
      </c>
      <c r="D236" s="126" t="s">
        <v>159</v>
      </c>
      <c r="E236" s="126" t="s">
        <v>51</v>
      </c>
      <c r="F236" s="126" t="s">
        <v>78</v>
      </c>
      <c r="G236" s="126">
        <v>116</v>
      </c>
      <c r="H236" s="126" t="s">
        <v>748</v>
      </c>
      <c r="I236" s="126" t="s">
        <v>741</v>
      </c>
      <c r="J236" s="126" t="s">
        <v>37</v>
      </c>
      <c r="K236" s="126" t="s">
        <v>766</v>
      </c>
    </row>
    <row r="237" spans="1:11" x14ac:dyDescent="0.25">
      <c r="A237" s="126" t="s">
        <v>0</v>
      </c>
      <c r="B237" s="126" t="s">
        <v>13</v>
      </c>
      <c r="C237" s="126" t="s">
        <v>158</v>
      </c>
      <c r="D237" s="126" t="s">
        <v>159</v>
      </c>
      <c r="E237" s="126" t="s">
        <v>51</v>
      </c>
      <c r="F237" s="126" t="s">
        <v>78</v>
      </c>
      <c r="G237" s="126">
        <v>116</v>
      </c>
      <c r="H237" s="126" t="s">
        <v>748</v>
      </c>
      <c r="I237" s="126" t="s">
        <v>743</v>
      </c>
      <c r="J237" s="126" t="s">
        <v>36</v>
      </c>
      <c r="K237" s="126" t="s">
        <v>763</v>
      </c>
    </row>
    <row r="238" spans="1:11" x14ac:dyDescent="0.25">
      <c r="A238" s="126" t="s">
        <v>0</v>
      </c>
      <c r="B238" s="126" t="s">
        <v>13</v>
      </c>
      <c r="C238" s="126" t="s">
        <v>158</v>
      </c>
      <c r="D238" s="126" t="s">
        <v>159</v>
      </c>
      <c r="E238" s="126" t="s">
        <v>51</v>
      </c>
      <c r="F238" s="126" t="s">
        <v>78</v>
      </c>
      <c r="G238" s="126">
        <v>116</v>
      </c>
      <c r="H238" s="126" t="s">
        <v>748</v>
      </c>
      <c r="I238" s="126" t="s">
        <v>746</v>
      </c>
      <c r="J238" s="126" t="s">
        <v>25</v>
      </c>
      <c r="K238" s="126" t="s">
        <v>750</v>
      </c>
    </row>
    <row r="239" spans="1:11" x14ac:dyDescent="0.25">
      <c r="A239" s="126" t="s">
        <v>0</v>
      </c>
      <c r="B239" s="126" t="s">
        <v>13</v>
      </c>
      <c r="C239" s="126" t="s">
        <v>158</v>
      </c>
      <c r="D239" s="126" t="s">
        <v>159</v>
      </c>
      <c r="E239" s="126" t="s">
        <v>51</v>
      </c>
      <c r="F239" s="126" t="s">
        <v>78</v>
      </c>
      <c r="G239" s="126">
        <v>116</v>
      </c>
      <c r="H239" s="126" t="s">
        <v>752</v>
      </c>
      <c r="I239" s="126" t="s">
        <v>741</v>
      </c>
      <c r="J239" s="126" t="s">
        <v>744</v>
      </c>
      <c r="K239" s="126" t="s">
        <v>745</v>
      </c>
    </row>
    <row r="240" spans="1:11" x14ac:dyDescent="0.25">
      <c r="A240" s="126" t="s">
        <v>0</v>
      </c>
      <c r="B240" s="126" t="s">
        <v>13</v>
      </c>
      <c r="C240" s="126" t="s">
        <v>158</v>
      </c>
      <c r="D240" s="126" t="s">
        <v>159</v>
      </c>
      <c r="E240" s="126" t="s">
        <v>51</v>
      </c>
      <c r="F240" s="126" t="s">
        <v>78</v>
      </c>
      <c r="G240" s="126">
        <v>116</v>
      </c>
      <c r="H240" s="126" t="s">
        <v>752</v>
      </c>
      <c r="I240" s="126" t="s">
        <v>743</v>
      </c>
      <c r="J240" s="126" t="s">
        <v>37</v>
      </c>
      <c r="K240" s="126" t="s">
        <v>766</v>
      </c>
    </row>
    <row r="241" spans="1:11" x14ac:dyDescent="0.25">
      <c r="A241" s="126" t="s">
        <v>0</v>
      </c>
      <c r="B241" s="126" t="s">
        <v>13</v>
      </c>
      <c r="C241" s="126" t="s">
        <v>158</v>
      </c>
      <c r="D241" s="126" t="s">
        <v>159</v>
      </c>
      <c r="E241" s="126" t="s">
        <v>51</v>
      </c>
      <c r="F241" s="126" t="s">
        <v>78</v>
      </c>
      <c r="G241" s="126">
        <v>116</v>
      </c>
      <c r="H241" s="126" t="s">
        <v>752</v>
      </c>
      <c r="I241" s="126" t="s">
        <v>746</v>
      </c>
      <c r="J241" s="126" t="s">
        <v>36</v>
      </c>
      <c r="K241" s="126" t="s">
        <v>758</v>
      </c>
    </row>
    <row r="242" spans="1:11" x14ac:dyDescent="0.25">
      <c r="A242" s="126" t="s">
        <v>0</v>
      </c>
      <c r="B242" s="126" t="s">
        <v>4</v>
      </c>
      <c r="C242" s="126" t="s">
        <v>106</v>
      </c>
      <c r="D242" s="126" t="s">
        <v>107</v>
      </c>
      <c r="E242" s="126" t="s">
        <v>51</v>
      </c>
      <c r="F242" s="126" t="s">
        <v>52</v>
      </c>
      <c r="G242" s="126">
        <v>43</v>
      </c>
      <c r="H242" s="126" t="s">
        <v>740</v>
      </c>
      <c r="I242" s="126" t="s">
        <v>741</v>
      </c>
      <c r="J242" s="126" t="s">
        <v>35</v>
      </c>
      <c r="K242" s="126" t="s">
        <v>742</v>
      </c>
    </row>
    <row r="243" spans="1:11" x14ac:dyDescent="0.25">
      <c r="A243" s="126" t="s">
        <v>0</v>
      </c>
      <c r="B243" s="126" t="s">
        <v>4</v>
      </c>
      <c r="C243" s="126" t="s">
        <v>106</v>
      </c>
      <c r="D243" s="126" t="s">
        <v>107</v>
      </c>
      <c r="E243" s="126" t="s">
        <v>51</v>
      </c>
      <c r="F243" s="126" t="s">
        <v>52</v>
      </c>
      <c r="G243" s="126">
        <v>43</v>
      </c>
      <c r="H243" s="126" t="s">
        <v>740</v>
      </c>
      <c r="I243" s="126" t="s">
        <v>743</v>
      </c>
      <c r="J243" s="126" t="s">
        <v>744</v>
      </c>
      <c r="K243" s="126" t="s">
        <v>745</v>
      </c>
    </row>
    <row r="244" spans="1:11" x14ac:dyDescent="0.25">
      <c r="A244" s="126" t="s">
        <v>0</v>
      </c>
      <c r="B244" s="126" t="s">
        <v>4</v>
      </c>
      <c r="C244" s="126" t="s">
        <v>106</v>
      </c>
      <c r="D244" s="126" t="s">
        <v>107</v>
      </c>
      <c r="E244" s="126" t="s">
        <v>51</v>
      </c>
      <c r="F244" s="126" t="s">
        <v>52</v>
      </c>
      <c r="G244" s="126">
        <v>43</v>
      </c>
      <c r="H244" s="126" t="s">
        <v>740</v>
      </c>
      <c r="I244" s="126" t="s">
        <v>746</v>
      </c>
      <c r="J244" s="126" t="s">
        <v>34</v>
      </c>
      <c r="K244" s="126" t="s">
        <v>759</v>
      </c>
    </row>
    <row r="245" spans="1:11" x14ac:dyDescent="0.25">
      <c r="A245" s="126" t="s">
        <v>0</v>
      </c>
      <c r="B245" s="126" t="s">
        <v>4</v>
      </c>
      <c r="C245" s="126" t="s">
        <v>106</v>
      </c>
      <c r="D245" s="126" t="s">
        <v>107</v>
      </c>
      <c r="E245" s="126" t="s">
        <v>51</v>
      </c>
      <c r="F245" s="126" t="s">
        <v>52</v>
      </c>
      <c r="G245" s="126">
        <v>43</v>
      </c>
      <c r="H245" s="126" t="s">
        <v>748</v>
      </c>
      <c r="I245" s="126" t="s">
        <v>741</v>
      </c>
      <c r="J245" s="126" t="s">
        <v>35</v>
      </c>
      <c r="K245" s="126" t="s">
        <v>742</v>
      </c>
    </row>
    <row r="246" spans="1:11" x14ac:dyDescent="0.25">
      <c r="A246" s="126" t="s">
        <v>0</v>
      </c>
      <c r="B246" s="126" t="s">
        <v>4</v>
      </c>
      <c r="C246" s="126" t="s">
        <v>106</v>
      </c>
      <c r="D246" s="126" t="s">
        <v>107</v>
      </c>
      <c r="E246" s="126" t="s">
        <v>51</v>
      </c>
      <c r="F246" s="126" t="s">
        <v>52</v>
      </c>
      <c r="G246" s="126">
        <v>43</v>
      </c>
      <c r="H246" s="126" t="s">
        <v>748</v>
      </c>
      <c r="I246" s="126" t="s">
        <v>743</v>
      </c>
      <c r="J246" s="126" t="s">
        <v>25</v>
      </c>
      <c r="K246" s="126" t="s">
        <v>750</v>
      </c>
    </row>
    <row r="247" spans="1:11" x14ac:dyDescent="0.25">
      <c r="A247" s="126" t="s">
        <v>0</v>
      </c>
      <c r="B247" s="126" t="s">
        <v>4</v>
      </c>
      <c r="C247" s="126" t="s">
        <v>106</v>
      </c>
      <c r="D247" s="126" t="s">
        <v>107</v>
      </c>
      <c r="E247" s="126" t="s">
        <v>51</v>
      </c>
      <c r="F247" s="126" t="s">
        <v>52</v>
      </c>
      <c r="G247" s="126">
        <v>43</v>
      </c>
      <c r="H247" s="126" t="s">
        <v>748</v>
      </c>
      <c r="I247" s="126" t="s">
        <v>746</v>
      </c>
      <c r="J247" s="126" t="s">
        <v>36</v>
      </c>
      <c r="K247" s="126" t="s">
        <v>763</v>
      </c>
    </row>
    <row r="248" spans="1:11" x14ac:dyDescent="0.25">
      <c r="A248" s="126" t="s">
        <v>0</v>
      </c>
      <c r="B248" s="126" t="s">
        <v>4</v>
      </c>
      <c r="C248" s="126" t="s">
        <v>106</v>
      </c>
      <c r="D248" s="126" t="s">
        <v>107</v>
      </c>
      <c r="E248" s="126" t="s">
        <v>51</v>
      </c>
      <c r="F248" s="126" t="s">
        <v>52</v>
      </c>
      <c r="G248" s="126">
        <v>43</v>
      </c>
      <c r="H248" s="126" t="s">
        <v>752</v>
      </c>
      <c r="I248" s="126" t="s">
        <v>741</v>
      </c>
      <c r="J248" s="126" t="s">
        <v>35</v>
      </c>
      <c r="K248" s="126" t="s">
        <v>742</v>
      </c>
    </row>
    <row r="249" spans="1:11" x14ac:dyDescent="0.25">
      <c r="A249" s="126" t="s">
        <v>0</v>
      </c>
      <c r="B249" s="126" t="s">
        <v>4</v>
      </c>
      <c r="C249" s="126" t="s">
        <v>106</v>
      </c>
      <c r="D249" s="126" t="s">
        <v>107</v>
      </c>
      <c r="E249" s="126" t="s">
        <v>51</v>
      </c>
      <c r="F249" s="126" t="s">
        <v>52</v>
      </c>
      <c r="G249" s="126">
        <v>43</v>
      </c>
      <c r="H249" s="126" t="s">
        <v>752</v>
      </c>
      <c r="I249" s="126" t="s">
        <v>743</v>
      </c>
      <c r="J249" s="126" t="s">
        <v>34</v>
      </c>
      <c r="K249" s="126" t="s">
        <v>747</v>
      </c>
    </row>
    <row r="250" spans="1:11" x14ac:dyDescent="0.25">
      <c r="A250" s="126" t="s">
        <v>0</v>
      </c>
      <c r="B250" s="126" t="s">
        <v>4</v>
      </c>
      <c r="C250" s="126" t="s">
        <v>106</v>
      </c>
      <c r="D250" s="126" t="s">
        <v>107</v>
      </c>
      <c r="E250" s="126" t="s">
        <v>51</v>
      </c>
      <c r="F250" s="126" t="s">
        <v>52</v>
      </c>
      <c r="G250" s="126">
        <v>43</v>
      </c>
      <c r="H250" s="126" t="s">
        <v>752</v>
      </c>
      <c r="I250" s="126" t="s">
        <v>746</v>
      </c>
      <c r="J250" s="126" t="s">
        <v>25</v>
      </c>
      <c r="K250" s="126" t="s">
        <v>750</v>
      </c>
    </row>
    <row r="251" spans="1:11" x14ac:dyDescent="0.25">
      <c r="A251" s="126" t="s">
        <v>0</v>
      </c>
      <c r="B251" s="126" t="s">
        <v>4</v>
      </c>
      <c r="C251" s="126" t="s">
        <v>106</v>
      </c>
      <c r="D251" s="126" t="s">
        <v>107</v>
      </c>
      <c r="E251" s="126" t="s">
        <v>51</v>
      </c>
      <c r="F251" s="126" t="s">
        <v>52</v>
      </c>
      <c r="G251" s="126">
        <v>43</v>
      </c>
      <c r="H251" s="126" t="s">
        <v>757</v>
      </c>
      <c r="I251" s="126" t="s">
        <v>741</v>
      </c>
      <c r="J251" s="126" t="s">
        <v>35</v>
      </c>
      <c r="K251" s="126" t="s">
        <v>742</v>
      </c>
    </row>
    <row r="252" spans="1:11" x14ac:dyDescent="0.25">
      <c r="A252" s="126" t="s">
        <v>0</v>
      </c>
      <c r="B252" s="126" t="s">
        <v>4</v>
      </c>
      <c r="C252" s="126" t="s">
        <v>106</v>
      </c>
      <c r="D252" s="126" t="s">
        <v>107</v>
      </c>
      <c r="E252" s="126" t="s">
        <v>51</v>
      </c>
      <c r="F252" s="126" t="s">
        <v>52</v>
      </c>
      <c r="G252" s="126">
        <v>43</v>
      </c>
      <c r="H252" s="126" t="s">
        <v>757</v>
      </c>
      <c r="I252" s="126" t="s">
        <v>743</v>
      </c>
      <c r="J252" s="126" t="s">
        <v>35</v>
      </c>
      <c r="K252" s="126" t="s">
        <v>761</v>
      </c>
    </row>
    <row r="253" spans="1:11" x14ac:dyDescent="0.25">
      <c r="A253" s="126" t="s">
        <v>0</v>
      </c>
      <c r="B253" s="126" t="s">
        <v>4</v>
      </c>
      <c r="C253" s="126" t="s">
        <v>106</v>
      </c>
      <c r="D253" s="126" t="s">
        <v>107</v>
      </c>
      <c r="E253" s="126" t="s">
        <v>51</v>
      </c>
      <c r="F253" s="126" t="s">
        <v>52</v>
      </c>
      <c r="G253" s="126">
        <v>43</v>
      </c>
      <c r="H253" s="126" t="s">
        <v>757</v>
      </c>
      <c r="I253" s="126" t="s">
        <v>746</v>
      </c>
      <c r="J253" s="126" t="s">
        <v>25</v>
      </c>
      <c r="K253" s="126" t="s">
        <v>751</v>
      </c>
    </row>
    <row r="254" spans="1:11" x14ac:dyDescent="0.25">
      <c r="A254" s="126" t="s">
        <v>0</v>
      </c>
      <c r="B254" s="126" t="s">
        <v>4</v>
      </c>
      <c r="C254" s="126" t="s">
        <v>55</v>
      </c>
      <c r="D254" s="126" t="s">
        <v>56</v>
      </c>
      <c r="E254" s="126" t="s">
        <v>51</v>
      </c>
      <c r="F254" s="126" t="s">
        <v>52</v>
      </c>
      <c r="G254" s="126">
        <v>57</v>
      </c>
      <c r="H254" s="126" t="s">
        <v>740</v>
      </c>
      <c r="I254" s="126" t="s">
        <v>741</v>
      </c>
      <c r="J254" s="126" t="s">
        <v>35</v>
      </c>
      <c r="K254" s="126" t="s">
        <v>742</v>
      </c>
    </row>
    <row r="255" spans="1:11" x14ac:dyDescent="0.25">
      <c r="A255" s="126" t="s">
        <v>0</v>
      </c>
      <c r="B255" s="126" t="s">
        <v>4</v>
      </c>
      <c r="C255" s="126" t="s">
        <v>55</v>
      </c>
      <c r="D255" s="126" t="s">
        <v>56</v>
      </c>
      <c r="E255" s="126" t="s">
        <v>51</v>
      </c>
      <c r="F255" s="126" t="s">
        <v>52</v>
      </c>
      <c r="G255" s="126">
        <v>57</v>
      </c>
      <c r="H255" s="126" t="s">
        <v>740</v>
      </c>
      <c r="I255" s="126" t="s">
        <v>743</v>
      </c>
      <c r="J255" s="126" t="s">
        <v>744</v>
      </c>
      <c r="K255" s="126" t="s">
        <v>745</v>
      </c>
    </row>
    <row r="256" spans="1:11" x14ac:dyDescent="0.25">
      <c r="A256" s="126" t="s">
        <v>0</v>
      </c>
      <c r="B256" s="126" t="s">
        <v>4</v>
      </c>
      <c r="C256" s="126" t="s">
        <v>55</v>
      </c>
      <c r="D256" s="126" t="s">
        <v>56</v>
      </c>
      <c r="E256" s="126" t="s">
        <v>51</v>
      </c>
      <c r="F256" s="126" t="s">
        <v>52</v>
      </c>
      <c r="G256" s="126">
        <v>57</v>
      </c>
      <c r="H256" s="126" t="s">
        <v>740</v>
      </c>
      <c r="I256" s="126" t="s">
        <v>746</v>
      </c>
      <c r="J256" s="126" t="s">
        <v>25</v>
      </c>
      <c r="K256" s="126" t="s">
        <v>750</v>
      </c>
    </row>
    <row r="257" spans="1:11" x14ac:dyDescent="0.25">
      <c r="A257" s="126" t="s">
        <v>0</v>
      </c>
      <c r="B257" s="126" t="s">
        <v>4</v>
      </c>
      <c r="C257" s="126" t="s">
        <v>55</v>
      </c>
      <c r="D257" s="126" t="s">
        <v>56</v>
      </c>
      <c r="E257" s="126" t="s">
        <v>51</v>
      </c>
      <c r="F257" s="126" t="s">
        <v>52</v>
      </c>
      <c r="G257" s="126">
        <v>57</v>
      </c>
      <c r="H257" s="126" t="s">
        <v>748</v>
      </c>
      <c r="I257" s="126" t="s">
        <v>741</v>
      </c>
      <c r="J257" s="126" t="s">
        <v>35</v>
      </c>
      <c r="K257" s="126" t="s">
        <v>742</v>
      </c>
    </row>
    <row r="258" spans="1:11" x14ac:dyDescent="0.25">
      <c r="A258" s="126" t="s">
        <v>0</v>
      </c>
      <c r="B258" s="126" t="s">
        <v>4</v>
      </c>
      <c r="C258" s="126" t="s">
        <v>55</v>
      </c>
      <c r="D258" s="126" t="s">
        <v>56</v>
      </c>
      <c r="E258" s="126" t="s">
        <v>51</v>
      </c>
      <c r="F258" s="126" t="s">
        <v>52</v>
      </c>
      <c r="G258" s="126">
        <v>57</v>
      </c>
      <c r="H258" s="126" t="s">
        <v>748</v>
      </c>
      <c r="I258" s="126" t="s">
        <v>743</v>
      </c>
      <c r="J258" s="126" t="s">
        <v>35</v>
      </c>
      <c r="K258" s="126" t="s">
        <v>760</v>
      </c>
    </row>
    <row r="259" spans="1:11" x14ac:dyDescent="0.25">
      <c r="A259" s="126" t="s">
        <v>0</v>
      </c>
      <c r="B259" s="126" t="s">
        <v>4</v>
      </c>
      <c r="C259" s="126" t="s">
        <v>55</v>
      </c>
      <c r="D259" s="126" t="s">
        <v>56</v>
      </c>
      <c r="E259" s="126" t="s">
        <v>51</v>
      </c>
      <c r="F259" s="126" t="s">
        <v>52</v>
      </c>
      <c r="G259" s="126">
        <v>57</v>
      </c>
      <c r="H259" s="126" t="s">
        <v>748</v>
      </c>
      <c r="I259" s="126" t="s">
        <v>746</v>
      </c>
      <c r="J259" s="126" t="s">
        <v>36</v>
      </c>
      <c r="K259" s="126" t="s">
        <v>763</v>
      </c>
    </row>
    <row r="260" spans="1:11" x14ac:dyDescent="0.25">
      <c r="A260" s="126" t="s">
        <v>0</v>
      </c>
      <c r="B260" s="126" t="s">
        <v>4</v>
      </c>
      <c r="C260" s="126" t="s">
        <v>55</v>
      </c>
      <c r="D260" s="126" t="s">
        <v>56</v>
      </c>
      <c r="E260" s="126" t="s">
        <v>51</v>
      </c>
      <c r="F260" s="126" t="s">
        <v>52</v>
      </c>
      <c r="G260" s="126">
        <v>57</v>
      </c>
      <c r="H260" s="126" t="s">
        <v>752</v>
      </c>
      <c r="I260" s="126" t="s">
        <v>741</v>
      </c>
      <c r="J260" s="126" t="s">
        <v>36</v>
      </c>
      <c r="K260" s="126" t="s">
        <v>763</v>
      </c>
    </row>
    <row r="261" spans="1:11" x14ac:dyDescent="0.25">
      <c r="A261" s="126" t="s">
        <v>0</v>
      </c>
      <c r="B261" s="126" t="s">
        <v>4</v>
      </c>
      <c r="C261" s="126" t="s">
        <v>55</v>
      </c>
      <c r="D261" s="126" t="s">
        <v>56</v>
      </c>
      <c r="E261" s="126" t="s">
        <v>51</v>
      </c>
      <c r="F261" s="126" t="s">
        <v>52</v>
      </c>
      <c r="G261" s="126">
        <v>57</v>
      </c>
      <c r="H261" s="126" t="s">
        <v>752</v>
      </c>
      <c r="I261" s="126" t="s">
        <v>743</v>
      </c>
      <c r="J261" s="126" t="s">
        <v>34</v>
      </c>
      <c r="K261" s="126" t="s">
        <v>747</v>
      </c>
    </row>
    <row r="262" spans="1:11" x14ac:dyDescent="0.25">
      <c r="A262" s="126" t="s">
        <v>0</v>
      </c>
      <c r="B262" s="126" t="s">
        <v>4</v>
      </c>
      <c r="C262" s="126" t="s">
        <v>55</v>
      </c>
      <c r="D262" s="126" t="s">
        <v>56</v>
      </c>
      <c r="E262" s="126" t="s">
        <v>51</v>
      </c>
      <c r="F262" s="126" t="s">
        <v>52</v>
      </c>
      <c r="G262" s="126">
        <v>57</v>
      </c>
      <c r="H262" s="126" t="s">
        <v>752</v>
      </c>
      <c r="I262" s="126" t="s">
        <v>746</v>
      </c>
      <c r="J262" s="126" t="s">
        <v>25</v>
      </c>
      <c r="K262" s="126" t="s">
        <v>750</v>
      </c>
    </row>
    <row r="263" spans="1:11" x14ac:dyDescent="0.25">
      <c r="A263" s="126" t="s">
        <v>0</v>
      </c>
      <c r="B263" s="126" t="s">
        <v>4</v>
      </c>
      <c r="C263" s="126" t="s">
        <v>55</v>
      </c>
      <c r="D263" s="126" t="s">
        <v>56</v>
      </c>
      <c r="E263" s="126" t="s">
        <v>51</v>
      </c>
      <c r="F263" s="126" t="s">
        <v>52</v>
      </c>
      <c r="G263" s="126">
        <v>57</v>
      </c>
      <c r="H263" s="126" t="s">
        <v>757</v>
      </c>
      <c r="I263" s="126" t="s">
        <v>741</v>
      </c>
      <c r="J263" s="126" t="s">
        <v>35</v>
      </c>
      <c r="K263" s="126" t="s">
        <v>742</v>
      </c>
    </row>
    <row r="264" spans="1:11" x14ac:dyDescent="0.25">
      <c r="A264" s="126" t="s">
        <v>0</v>
      </c>
      <c r="B264" s="126" t="s">
        <v>4</v>
      </c>
      <c r="C264" s="126" t="s">
        <v>55</v>
      </c>
      <c r="D264" s="126" t="s">
        <v>56</v>
      </c>
      <c r="E264" s="126" t="s">
        <v>51</v>
      </c>
      <c r="F264" s="126" t="s">
        <v>52</v>
      </c>
      <c r="G264" s="126">
        <v>57</v>
      </c>
      <c r="H264" s="126" t="s">
        <v>757</v>
      </c>
      <c r="I264" s="126" t="s">
        <v>743</v>
      </c>
      <c r="J264" s="126" t="s">
        <v>35</v>
      </c>
      <c r="K264" s="126" t="s">
        <v>761</v>
      </c>
    </row>
    <row r="265" spans="1:11" x14ac:dyDescent="0.25">
      <c r="A265" s="126" t="s">
        <v>0</v>
      </c>
      <c r="B265" s="126" t="s">
        <v>4</v>
      </c>
      <c r="C265" s="126" t="s">
        <v>55</v>
      </c>
      <c r="D265" s="126" t="s">
        <v>56</v>
      </c>
      <c r="E265" s="126" t="s">
        <v>51</v>
      </c>
      <c r="F265" s="126" t="s">
        <v>52</v>
      </c>
      <c r="G265" s="126">
        <v>57</v>
      </c>
      <c r="H265" s="126" t="s">
        <v>757</v>
      </c>
      <c r="I265" s="126" t="s">
        <v>746</v>
      </c>
      <c r="J265" s="126" t="s">
        <v>25</v>
      </c>
      <c r="K265" s="126" t="s">
        <v>751</v>
      </c>
    </row>
    <row r="266" spans="1:11" x14ac:dyDescent="0.25">
      <c r="A266" s="126" t="s">
        <v>0</v>
      </c>
      <c r="B266" s="126" t="s">
        <v>4</v>
      </c>
      <c r="C266" s="126" t="s">
        <v>108</v>
      </c>
      <c r="D266" s="126" t="s">
        <v>109</v>
      </c>
      <c r="E266" s="126" t="s">
        <v>51</v>
      </c>
      <c r="F266" s="126" t="s">
        <v>52</v>
      </c>
      <c r="G266" s="126">
        <v>95</v>
      </c>
      <c r="H266" s="126" t="s">
        <v>740</v>
      </c>
      <c r="I266" s="126" t="s">
        <v>741</v>
      </c>
      <c r="J266" s="126" t="s">
        <v>744</v>
      </c>
      <c r="K266" s="126" t="s">
        <v>745</v>
      </c>
    </row>
    <row r="267" spans="1:11" x14ac:dyDescent="0.25">
      <c r="A267" s="126" t="s">
        <v>0</v>
      </c>
      <c r="B267" s="126" t="s">
        <v>4</v>
      </c>
      <c r="C267" s="126" t="s">
        <v>108</v>
      </c>
      <c r="D267" s="126" t="s">
        <v>109</v>
      </c>
      <c r="E267" s="126" t="s">
        <v>51</v>
      </c>
      <c r="F267" s="126" t="s">
        <v>52</v>
      </c>
      <c r="G267" s="126">
        <v>95</v>
      </c>
      <c r="H267" s="126" t="s">
        <v>740</v>
      </c>
      <c r="I267" s="126" t="s">
        <v>743</v>
      </c>
      <c r="J267" s="126" t="s">
        <v>35</v>
      </c>
      <c r="K267" s="126" t="s">
        <v>753</v>
      </c>
    </row>
    <row r="268" spans="1:11" x14ac:dyDescent="0.25">
      <c r="A268" s="126" t="s">
        <v>0</v>
      </c>
      <c r="B268" s="126" t="s">
        <v>4</v>
      </c>
      <c r="C268" s="126" t="s">
        <v>108</v>
      </c>
      <c r="D268" s="126" t="s">
        <v>109</v>
      </c>
      <c r="E268" s="126" t="s">
        <v>51</v>
      </c>
      <c r="F268" s="126" t="s">
        <v>52</v>
      </c>
      <c r="G268" s="126">
        <v>95</v>
      </c>
      <c r="H268" s="126" t="s">
        <v>740</v>
      </c>
      <c r="I268" s="126" t="s">
        <v>746</v>
      </c>
      <c r="J268" s="126" t="s">
        <v>34</v>
      </c>
      <c r="K268" s="126" t="s">
        <v>767</v>
      </c>
    </row>
    <row r="269" spans="1:11" x14ac:dyDescent="0.25">
      <c r="A269" s="126" t="s">
        <v>0</v>
      </c>
      <c r="B269" s="126" t="s">
        <v>4</v>
      </c>
      <c r="C269" s="126" t="s">
        <v>108</v>
      </c>
      <c r="D269" s="126" t="s">
        <v>109</v>
      </c>
      <c r="E269" s="126" t="s">
        <v>51</v>
      </c>
      <c r="F269" s="126" t="s">
        <v>52</v>
      </c>
      <c r="G269" s="126">
        <v>95</v>
      </c>
      <c r="H269" s="126" t="s">
        <v>748</v>
      </c>
      <c r="I269" s="126" t="s">
        <v>741</v>
      </c>
      <c r="J269" s="126" t="s">
        <v>744</v>
      </c>
      <c r="K269" s="126" t="s">
        <v>745</v>
      </c>
    </row>
    <row r="270" spans="1:11" x14ac:dyDescent="0.25">
      <c r="A270" s="126" t="s">
        <v>0</v>
      </c>
      <c r="B270" s="126" t="s">
        <v>4</v>
      </c>
      <c r="C270" s="126" t="s">
        <v>108</v>
      </c>
      <c r="D270" s="126" t="s">
        <v>109</v>
      </c>
      <c r="E270" s="126" t="s">
        <v>51</v>
      </c>
      <c r="F270" s="126" t="s">
        <v>52</v>
      </c>
      <c r="G270" s="126">
        <v>95</v>
      </c>
      <c r="H270" s="126" t="s">
        <v>748</v>
      </c>
      <c r="I270" s="126" t="s">
        <v>743</v>
      </c>
      <c r="J270" s="126" t="s">
        <v>25</v>
      </c>
      <c r="K270" s="126" t="s">
        <v>751</v>
      </c>
    </row>
    <row r="271" spans="1:11" x14ac:dyDescent="0.25">
      <c r="A271" s="126" t="s">
        <v>0</v>
      </c>
      <c r="B271" s="126" t="s">
        <v>4</v>
      </c>
      <c r="C271" s="126" t="s">
        <v>108</v>
      </c>
      <c r="D271" s="126" t="s">
        <v>109</v>
      </c>
      <c r="E271" s="126" t="s">
        <v>51</v>
      </c>
      <c r="F271" s="126" t="s">
        <v>52</v>
      </c>
      <c r="G271" s="126">
        <v>95</v>
      </c>
      <c r="H271" s="126" t="s">
        <v>748</v>
      </c>
      <c r="I271" s="126" t="s">
        <v>746</v>
      </c>
      <c r="J271" s="126" t="s">
        <v>34</v>
      </c>
      <c r="K271" s="126" t="s">
        <v>767</v>
      </c>
    </row>
    <row r="272" spans="1:11" x14ac:dyDescent="0.25">
      <c r="A272" s="126" t="s">
        <v>0</v>
      </c>
      <c r="B272" s="126" t="s">
        <v>4</v>
      </c>
      <c r="C272" s="126" t="s">
        <v>108</v>
      </c>
      <c r="D272" s="126" t="s">
        <v>109</v>
      </c>
      <c r="E272" s="126" t="s">
        <v>51</v>
      </c>
      <c r="F272" s="126" t="s">
        <v>52</v>
      </c>
      <c r="G272" s="126">
        <v>95</v>
      </c>
      <c r="H272" s="126" t="s">
        <v>752</v>
      </c>
      <c r="I272" s="126" t="s">
        <v>741</v>
      </c>
      <c r="J272" s="126" t="s">
        <v>744</v>
      </c>
      <c r="K272" s="126" t="s">
        <v>745</v>
      </c>
    </row>
    <row r="273" spans="1:11" x14ac:dyDescent="0.25">
      <c r="A273" s="126" t="s">
        <v>0</v>
      </c>
      <c r="B273" s="126" t="s">
        <v>4</v>
      </c>
      <c r="C273" s="126" t="s">
        <v>108</v>
      </c>
      <c r="D273" s="126" t="s">
        <v>109</v>
      </c>
      <c r="E273" s="126" t="s">
        <v>51</v>
      </c>
      <c r="F273" s="126" t="s">
        <v>52</v>
      </c>
      <c r="G273" s="126">
        <v>95</v>
      </c>
      <c r="H273" s="126" t="s">
        <v>752</v>
      </c>
      <c r="I273" s="126" t="s">
        <v>743</v>
      </c>
      <c r="J273" s="126" t="s">
        <v>25</v>
      </c>
      <c r="K273" s="126" t="s">
        <v>751</v>
      </c>
    </row>
    <row r="274" spans="1:11" x14ac:dyDescent="0.25">
      <c r="A274" s="126" t="s">
        <v>0</v>
      </c>
      <c r="B274" s="126" t="s">
        <v>4</v>
      </c>
      <c r="C274" s="126" t="s">
        <v>108</v>
      </c>
      <c r="D274" s="126" t="s">
        <v>109</v>
      </c>
      <c r="E274" s="126" t="s">
        <v>51</v>
      </c>
      <c r="F274" s="126" t="s">
        <v>52</v>
      </c>
      <c r="G274" s="126">
        <v>95</v>
      </c>
      <c r="H274" s="126" t="s">
        <v>752</v>
      </c>
      <c r="I274" s="126" t="s">
        <v>746</v>
      </c>
      <c r="J274" s="126" t="s">
        <v>754</v>
      </c>
      <c r="K274" s="126" t="s">
        <v>764</v>
      </c>
    </row>
    <row r="275" spans="1:11" x14ac:dyDescent="0.25">
      <c r="A275" s="126" t="s">
        <v>0</v>
      </c>
      <c r="B275" s="126" t="s">
        <v>8</v>
      </c>
      <c r="C275" s="126" t="s">
        <v>461</v>
      </c>
      <c r="D275" s="126" t="s">
        <v>462</v>
      </c>
      <c r="E275" s="126" t="s">
        <v>162</v>
      </c>
      <c r="F275" s="126" t="s">
        <v>78</v>
      </c>
      <c r="G275" s="126">
        <v>116</v>
      </c>
      <c r="H275" s="126" t="s">
        <v>752</v>
      </c>
      <c r="I275" s="126" t="s">
        <v>746</v>
      </c>
      <c r="J275" s="126" t="s">
        <v>35</v>
      </c>
      <c r="K275" s="126" t="s">
        <v>760</v>
      </c>
    </row>
    <row r="276" spans="1:11" x14ac:dyDescent="0.25">
      <c r="A276" s="126" t="s">
        <v>0</v>
      </c>
      <c r="B276" s="126" t="s">
        <v>8</v>
      </c>
      <c r="C276" s="126" t="s">
        <v>461</v>
      </c>
      <c r="D276" s="126" t="s">
        <v>462</v>
      </c>
      <c r="E276" s="126" t="s">
        <v>162</v>
      </c>
      <c r="F276" s="126" t="s">
        <v>78</v>
      </c>
      <c r="G276" s="126">
        <v>116</v>
      </c>
      <c r="H276" s="126" t="s">
        <v>757</v>
      </c>
      <c r="I276" s="126" t="s">
        <v>741</v>
      </c>
      <c r="J276" s="126" t="s">
        <v>36</v>
      </c>
      <c r="K276" s="126" t="s">
        <v>763</v>
      </c>
    </row>
    <row r="277" spans="1:11" x14ac:dyDescent="0.25">
      <c r="A277" s="126" t="s">
        <v>0</v>
      </c>
      <c r="B277" s="126" t="s">
        <v>8</v>
      </c>
      <c r="C277" s="126" t="s">
        <v>461</v>
      </c>
      <c r="D277" s="126" t="s">
        <v>462</v>
      </c>
      <c r="E277" s="126" t="s">
        <v>162</v>
      </c>
      <c r="F277" s="126" t="s">
        <v>78</v>
      </c>
      <c r="G277" s="126">
        <v>116</v>
      </c>
      <c r="H277" s="126" t="s">
        <v>757</v>
      </c>
      <c r="I277" s="126" t="s">
        <v>743</v>
      </c>
      <c r="J277" s="126" t="s">
        <v>25</v>
      </c>
      <c r="K277" s="126" t="s">
        <v>750</v>
      </c>
    </row>
    <row r="278" spans="1:11" x14ac:dyDescent="0.25">
      <c r="A278" s="126" t="s">
        <v>0</v>
      </c>
      <c r="B278" s="126" t="s">
        <v>8</v>
      </c>
      <c r="C278" s="126" t="s">
        <v>461</v>
      </c>
      <c r="D278" s="126" t="s">
        <v>462</v>
      </c>
      <c r="E278" s="126" t="s">
        <v>162</v>
      </c>
      <c r="F278" s="126" t="s">
        <v>78</v>
      </c>
      <c r="G278" s="126">
        <v>116</v>
      </c>
      <c r="H278" s="126" t="s">
        <v>757</v>
      </c>
      <c r="I278" s="126" t="s">
        <v>746</v>
      </c>
      <c r="J278" s="126" t="s">
        <v>35</v>
      </c>
      <c r="K278" s="126" t="s">
        <v>753</v>
      </c>
    </row>
    <row r="279" spans="1:11" x14ac:dyDescent="0.25">
      <c r="A279" s="126" t="s">
        <v>0</v>
      </c>
      <c r="B279" s="126" t="s">
        <v>5</v>
      </c>
      <c r="C279" s="126" t="s">
        <v>438</v>
      </c>
      <c r="D279" s="126" t="s">
        <v>439</v>
      </c>
      <c r="E279" s="126" t="s">
        <v>162</v>
      </c>
      <c r="F279" s="126" t="s">
        <v>78</v>
      </c>
      <c r="G279" s="126">
        <v>608</v>
      </c>
      <c r="H279" s="126" t="s">
        <v>740</v>
      </c>
      <c r="I279" s="126" t="s">
        <v>741</v>
      </c>
      <c r="J279" s="126" t="s">
        <v>35</v>
      </c>
      <c r="K279" s="126" t="s">
        <v>742</v>
      </c>
    </row>
    <row r="280" spans="1:11" x14ac:dyDescent="0.25">
      <c r="A280" s="126" t="s">
        <v>0</v>
      </c>
      <c r="B280" s="126" t="s">
        <v>5</v>
      </c>
      <c r="C280" s="126" t="s">
        <v>438</v>
      </c>
      <c r="D280" s="126" t="s">
        <v>439</v>
      </c>
      <c r="E280" s="126" t="s">
        <v>162</v>
      </c>
      <c r="F280" s="126" t="s">
        <v>78</v>
      </c>
      <c r="G280" s="126">
        <v>608</v>
      </c>
      <c r="H280" s="126" t="s">
        <v>740</v>
      </c>
      <c r="I280" s="126" t="s">
        <v>743</v>
      </c>
      <c r="J280" s="126" t="s">
        <v>35</v>
      </c>
      <c r="K280" s="126" t="s">
        <v>753</v>
      </c>
    </row>
    <row r="281" spans="1:11" x14ac:dyDescent="0.25">
      <c r="A281" s="126" t="s">
        <v>0</v>
      </c>
      <c r="B281" s="126" t="s">
        <v>5</v>
      </c>
      <c r="C281" s="126" t="s">
        <v>438</v>
      </c>
      <c r="D281" s="126" t="s">
        <v>439</v>
      </c>
      <c r="E281" s="126" t="s">
        <v>162</v>
      </c>
      <c r="F281" s="126" t="s">
        <v>78</v>
      </c>
      <c r="G281" s="126">
        <v>608</v>
      </c>
      <c r="H281" s="126" t="s">
        <v>740</v>
      </c>
      <c r="I281" s="126" t="s">
        <v>746</v>
      </c>
      <c r="J281" s="126" t="s">
        <v>36</v>
      </c>
      <c r="K281" s="126" t="s">
        <v>763</v>
      </c>
    </row>
    <row r="282" spans="1:11" x14ac:dyDescent="0.25">
      <c r="A282" s="126" t="s">
        <v>0</v>
      </c>
      <c r="B282" s="126" t="s">
        <v>5</v>
      </c>
      <c r="C282" s="126" t="s">
        <v>438</v>
      </c>
      <c r="D282" s="126" t="s">
        <v>439</v>
      </c>
      <c r="E282" s="126" t="s">
        <v>162</v>
      </c>
      <c r="F282" s="126" t="s">
        <v>78</v>
      </c>
      <c r="G282" s="126">
        <v>608</v>
      </c>
      <c r="H282" s="126" t="s">
        <v>748</v>
      </c>
      <c r="I282" s="126" t="s">
        <v>741</v>
      </c>
      <c r="J282" s="126" t="s">
        <v>25</v>
      </c>
      <c r="K282" s="126" t="s">
        <v>750</v>
      </c>
    </row>
    <row r="283" spans="1:11" x14ac:dyDescent="0.25">
      <c r="A283" s="126" t="s">
        <v>0</v>
      </c>
      <c r="B283" s="126" t="s">
        <v>5</v>
      </c>
      <c r="C283" s="126" t="s">
        <v>438</v>
      </c>
      <c r="D283" s="126" t="s">
        <v>439</v>
      </c>
      <c r="E283" s="126" t="s">
        <v>162</v>
      </c>
      <c r="F283" s="126" t="s">
        <v>78</v>
      </c>
      <c r="G283" s="126">
        <v>608</v>
      </c>
      <c r="H283" s="126" t="s">
        <v>748</v>
      </c>
      <c r="I283" s="126" t="s">
        <v>743</v>
      </c>
      <c r="J283" s="126" t="s">
        <v>37</v>
      </c>
      <c r="K283" s="126" t="s">
        <v>762</v>
      </c>
    </row>
    <row r="284" spans="1:11" x14ac:dyDescent="0.25">
      <c r="A284" s="126" t="s">
        <v>0</v>
      </c>
      <c r="B284" s="126" t="s">
        <v>5</v>
      </c>
      <c r="C284" s="126" t="s">
        <v>438</v>
      </c>
      <c r="D284" s="126" t="s">
        <v>439</v>
      </c>
      <c r="E284" s="126" t="s">
        <v>162</v>
      </c>
      <c r="F284" s="126" t="s">
        <v>78</v>
      </c>
      <c r="G284" s="126">
        <v>608</v>
      </c>
      <c r="H284" s="126" t="s">
        <v>748</v>
      </c>
      <c r="I284" s="126" t="s">
        <v>746</v>
      </c>
      <c r="J284" s="126" t="s">
        <v>41</v>
      </c>
      <c r="K284" s="126" t="s">
        <v>771</v>
      </c>
    </row>
    <row r="285" spans="1:11" x14ac:dyDescent="0.25">
      <c r="A285" s="126" t="s">
        <v>0</v>
      </c>
      <c r="B285" s="126" t="s">
        <v>5</v>
      </c>
      <c r="C285" s="126" t="s">
        <v>438</v>
      </c>
      <c r="D285" s="126" t="s">
        <v>439</v>
      </c>
      <c r="E285" s="126" t="s">
        <v>162</v>
      </c>
      <c r="F285" s="126" t="s">
        <v>78</v>
      </c>
      <c r="G285" s="126">
        <v>608</v>
      </c>
      <c r="H285" s="126" t="s">
        <v>752</v>
      </c>
      <c r="I285" s="126" t="s">
        <v>741</v>
      </c>
      <c r="J285" s="126" t="s">
        <v>34</v>
      </c>
      <c r="K285" s="126" t="s">
        <v>756</v>
      </c>
    </row>
    <row r="286" spans="1:11" x14ac:dyDescent="0.25">
      <c r="A286" s="126" t="s">
        <v>0</v>
      </c>
      <c r="B286" s="126" t="s">
        <v>5</v>
      </c>
      <c r="C286" s="126" t="s">
        <v>438</v>
      </c>
      <c r="D286" s="126" t="s">
        <v>439</v>
      </c>
      <c r="E286" s="126" t="s">
        <v>162</v>
      </c>
      <c r="F286" s="126" t="s">
        <v>78</v>
      </c>
      <c r="G286" s="126">
        <v>608</v>
      </c>
      <c r="H286" s="126" t="s">
        <v>752</v>
      </c>
      <c r="I286" s="126" t="s">
        <v>743</v>
      </c>
      <c r="J286" s="126" t="s">
        <v>34</v>
      </c>
      <c r="K286" s="126" t="s">
        <v>747</v>
      </c>
    </row>
    <row r="287" spans="1:11" x14ac:dyDescent="0.25">
      <c r="A287" s="126" t="s">
        <v>0</v>
      </c>
      <c r="B287" s="126" t="s">
        <v>5</v>
      </c>
      <c r="C287" s="126" t="s">
        <v>438</v>
      </c>
      <c r="D287" s="126" t="s">
        <v>439</v>
      </c>
      <c r="E287" s="126" t="s">
        <v>162</v>
      </c>
      <c r="F287" s="126" t="s">
        <v>78</v>
      </c>
      <c r="G287" s="126">
        <v>608</v>
      </c>
      <c r="H287" s="126" t="s">
        <v>752</v>
      </c>
      <c r="I287" s="126" t="s">
        <v>746</v>
      </c>
      <c r="J287" s="126" t="s">
        <v>35</v>
      </c>
      <c r="K287" s="126" t="s">
        <v>761</v>
      </c>
    </row>
    <row r="288" spans="1:11" x14ac:dyDescent="0.25">
      <c r="A288" s="126" t="s">
        <v>0</v>
      </c>
      <c r="B288" s="126" t="s">
        <v>5</v>
      </c>
      <c r="C288" s="126" t="s">
        <v>438</v>
      </c>
      <c r="D288" s="126" t="s">
        <v>439</v>
      </c>
      <c r="E288" s="126" t="s">
        <v>162</v>
      </c>
      <c r="F288" s="126" t="s">
        <v>78</v>
      </c>
      <c r="G288" s="126">
        <v>608</v>
      </c>
      <c r="H288" s="126" t="s">
        <v>757</v>
      </c>
      <c r="I288" s="126" t="s">
        <v>741</v>
      </c>
      <c r="J288" s="126" t="s">
        <v>25</v>
      </c>
      <c r="K288" s="126" t="s">
        <v>751</v>
      </c>
    </row>
    <row r="289" spans="1:12" x14ac:dyDescent="0.25">
      <c r="A289" s="126" t="s">
        <v>0</v>
      </c>
      <c r="B289" s="126" t="s">
        <v>5</v>
      </c>
      <c r="C289" s="126" t="s">
        <v>438</v>
      </c>
      <c r="D289" s="126" t="s">
        <v>439</v>
      </c>
      <c r="E289" s="126" t="s">
        <v>162</v>
      </c>
      <c r="F289" s="126" t="s">
        <v>78</v>
      </c>
      <c r="G289" s="126">
        <v>608</v>
      </c>
      <c r="H289" s="126" t="s">
        <v>757</v>
      </c>
      <c r="I289" s="126" t="s">
        <v>743</v>
      </c>
      <c r="J289" s="126" t="s">
        <v>35</v>
      </c>
      <c r="K289" s="126" t="s">
        <v>761</v>
      </c>
    </row>
    <row r="290" spans="1:12" x14ac:dyDescent="0.25">
      <c r="A290" s="126" t="s">
        <v>0</v>
      </c>
      <c r="B290" s="126" t="s">
        <v>5</v>
      </c>
      <c r="C290" s="126" t="s">
        <v>438</v>
      </c>
      <c r="D290" s="126" t="s">
        <v>439</v>
      </c>
      <c r="E290" s="126" t="s">
        <v>162</v>
      </c>
      <c r="F290" s="126" t="s">
        <v>78</v>
      </c>
      <c r="G290" s="126">
        <v>608</v>
      </c>
      <c r="H290" s="126" t="s">
        <v>757</v>
      </c>
      <c r="I290" s="126" t="s">
        <v>746</v>
      </c>
      <c r="J290" s="126" t="s">
        <v>36</v>
      </c>
      <c r="K290" s="126" t="s">
        <v>763</v>
      </c>
    </row>
    <row r="291" spans="1:12" x14ac:dyDescent="0.25">
      <c r="A291" s="126" t="s">
        <v>0</v>
      </c>
      <c r="B291" s="126" t="s">
        <v>8</v>
      </c>
      <c r="C291" s="126" t="s">
        <v>469</v>
      </c>
      <c r="D291" s="126" t="s">
        <v>470</v>
      </c>
      <c r="E291" s="126" t="s">
        <v>162</v>
      </c>
      <c r="F291" s="126" t="s">
        <v>78</v>
      </c>
      <c r="G291" s="126">
        <v>1695</v>
      </c>
      <c r="H291" s="126" t="s">
        <v>740</v>
      </c>
      <c r="I291" s="126" t="s">
        <v>741</v>
      </c>
      <c r="J291" s="126" t="s">
        <v>35</v>
      </c>
      <c r="K291" s="126" t="s">
        <v>761</v>
      </c>
    </row>
    <row r="292" spans="1:12" x14ac:dyDescent="0.25">
      <c r="A292" s="126" t="s">
        <v>0</v>
      </c>
      <c r="B292" s="126" t="s">
        <v>8</v>
      </c>
      <c r="C292" s="126" t="s">
        <v>469</v>
      </c>
      <c r="D292" s="126" t="s">
        <v>470</v>
      </c>
      <c r="E292" s="126" t="s">
        <v>162</v>
      </c>
      <c r="F292" s="126" t="s">
        <v>78</v>
      </c>
      <c r="G292" s="126">
        <v>1695</v>
      </c>
      <c r="H292" s="126" t="s">
        <v>740</v>
      </c>
      <c r="I292" s="126" t="s">
        <v>743</v>
      </c>
      <c r="J292" s="126" t="s">
        <v>36</v>
      </c>
      <c r="K292" s="126" t="s">
        <v>763</v>
      </c>
    </row>
    <row r="293" spans="1:12" x14ac:dyDescent="0.25">
      <c r="A293" s="126" t="s">
        <v>0</v>
      </c>
      <c r="B293" s="126" t="s">
        <v>8</v>
      </c>
      <c r="C293" s="126" t="s">
        <v>469</v>
      </c>
      <c r="D293" s="126" t="s">
        <v>470</v>
      </c>
      <c r="E293" s="126" t="s">
        <v>162</v>
      </c>
      <c r="F293" s="126" t="s">
        <v>78</v>
      </c>
      <c r="G293" s="126">
        <v>1695</v>
      </c>
      <c r="H293" s="126" t="s">
        <v>740</v>
      </c>
      <c r="I293" s="126" t="s">
        <v>746</v>
      </c>
      <c r="J293" s="126" t="s">
        <v>25</v>
      </c>
      <c r="K293" s="126" t="s">
        <v>765</v>
      </c>
    </row>
    <row r="294" spans="1:12" x14ac:dyDescent="0.25">
      <c r="A294" s="126" t="s">
        <v>0</v>
      </c>
      <c r="B294" s="126" t="s">
        <v>8</v>
      </c>
      <c r="C294" s="126" t="s">
        <v>469</v>
      </c>
      <c r="D294" s="126" t="s">
        <v>470</v>
      </c>
      <c r="E294" s="126" t="s">
        <v>162</v>
      </c>
      <c r="F294" s="126" t="s">
        <v>78</v>
      </c>
      <c r="G294" s="126">
        <v>1695</v>
      </c>
      <c r="H294" s="126" t="s">
        <v>748</v>
      </c>
      <c r="I294" s="126" t="s">
        <v>741</v>
      </c>
      <c r="J294" s="126" t="s">
        <v>35</v>
      </c>
      <c r="K294" s="126" t="s">
        <v>742</v>
      </c>
    </row>
    <row r="295" spans="1:12" x14ac:dyDescent="0.25">
      <c r="A295" s="126" t="s">
        <v>0</v>
      </c>
      <c r="B295" s="126" t="s">
        <v>8</v>
      </c>
      <c r="C295" s="126" t="s">
        <v>469</v>
      </c>
      <c r="D295" s="126" t="s">
        <v>470</v>
      </c>
      <c r="E295" s="126" t="s">
        <v>162</v>
      </c>
      <c r="F295" s="126" t="s">
        <v>78</v>
      </c>
      <c r="G295" s="126">
        <v>1695</v>
      </c>
      <c r="H295" s="126" t="s">
        <v>748</v>
      </c>
      <c r="I295" s="126" t="s">
        <v>743</v>
      </c>
      <c r="J295" s="126" t="s">
        <v>35</v>
      </c>
      <c r="K295" s="126" t="s">
        <v>753</v>
      </c>
    </row>
    <row r="296" spans="1:12" x14ac:dyDescent="0.25">
      <c r="A296" s="126" t="s">
        <v>0</v>
      </c>
      <c r="B296" s="126" t="s">
        <v>8</v>
      </c>
      <c r="C296" s="126" t="s">
        <v>469</v>
      </c>
      <c r="D296" s="126" t="s">
        <v>470</v>
      </c>
      <c r="E296" s="126" t="s">
        <v>162</v>
      </c>
      <c r="F296" s="126" t="s">
        <v>78</v>
      </c>
      <c r="G296" s="126">
        <v>1695</v>
      </c>
      <c r="H296" s="126" t="s">
        <v>748</v>
      </c>
      <c r="I296" s="126" t="s">
        <v>746</v>
      </c>
      <c r="J296" s="126" t="s">
        <v>36</v>
      </c>
      <c r="K296" s="126" t="s">
        <v>763</v>
      </c>
    </row>
    <row r="297" spans="1:12" x14ac:dyDescent="0.25">
      <c r="A297" s="126" t="s">
        <v>0</v>
      </c>
      <c r="B297" s="126" t="s">
        <v>8</v>
      </c>
      <c r="C297" s="126" t="s">
        <v>469</v>
      </c>
      <c r="D297" s="126" t="s">
        <v>470</v>
      </c>
      <c r="E297" s="126" t="s">
        <v>162</v>
      </c>
      <c r="F297" s="126" t="s">
        <v>78</v>
      </c>
      <c r="G297" s="126">
        <v>1695</v>
      </c>
      <c r="H297" s="126" t="s">
        <v>752</v>
      </c>
      <c r="I297" s="126" t="s">
        <v>741</v>
      </c>
      <c r="J297" s="126" t="s">
        <v>35</v>
      </c>
      <c r="K297" s="126" t="s">
        <v>753</v>
      </c>
    </row>
    <row r="298" spans="1:12" x14ac:dyDescent="0.25">
      <c r="A298" s="126" t="s">
        <v>0</v>
      </c>
      <c r="B298" s="126" t="s">
        <v>8</v>
      </c>
      <c r="C298" s="126" t="s">
        <v>469</v>
      </c>
      <c r="D298" s="126" t="s">
        <v>470</v>
      </c>
      <c r="E298" s="126" t="s">
        <v>162</v>
      </c>
      <c r="F298" s="126" t="s">
        <v>78</v>
      </c>
      <c r="G298" s="126">
        <v>1695</v>
      </c>
      <c r="H298" s="126" t="s">
        <v>752</v>
      </c>
      <c r="I298" s="126" t="s">
        <v>743</v>
      </c>
      <c r="J298" s="126" t="s">
        <v>34</v>
      </c>
      <c r="K298" s="126" t="s">
        <v>747</v>
      </c>
    </row>
    <row r="299" spans="1:12" x14ac:dyDescent="0.25">
      <c r="A299" s="126" t="s">
        <v>0</v>
      </c>
      <c r="B299" s="126" t="s">
        <v>8</v>
      </c>
      <c r="C299" s="126" t="s">
        <v>469</v>
      </c>
      <c r="D299" s="126" t="s">
        <v>470</v>
      </c>
      <c r="E299" s="126" t="s">
        <v>162</v>
      </c>
      <c r="F299" s="126" t="s">
        <v>78</v>
      </c>
      <c r="G299" s="126">
        <v>1695</v>
      </c>
      <c r="H299" s="126" t="s">
        <v>752</v>
      </c>
      <c r="I299" s="126" t="s">
        <v>746</v>
      </c>
      <c r="J299" s="126" t="s">
        <v>35</v>
      </c>
      <c r="K299" s="126" t="s">
        <v>760</v>
      </c>
    </row>
    <row r="300" spans="1:12" x14ac:dyDescent="0.25">
      <c r="A300" s="126" t="s">
        <v>0</v>
      </c>
      <c r="B300" s="126" t="s">
        <v>8</v>
      </c>
      <c r="C300" s="126" t="s">
        <v>469</v>
      </c>
      <c r="D300" s="126" t="s">
        <v>470</v>
      </c>
      <c r="E300" s="126" t="s">
        <v>162</v>
      </c>
      <c r="F300" s="126" t="s">
        <v>78</v>
      </c>
      <c r="G300" s="126">
        <v>1695</v>
      </c>
      <c r="H300" s="126" t="s">
        <v>757</v>
      </c>
      <c r="I300" s="126" t="s">
        <v>741</v>
      </c>
      <c r="J300" s="126" t="s">
        <v>25</v>
      </c>
      <c r="K300" s="126" t="s">
        <v>765</v>
      </c>
    </row>
    <row r="301" spans="1:12" x14ac:dyDescent="0.25">
      <c r="A301" s="126" t="s">
        <v>0</v>
      </c>
      <c r="B301" s="126" t="s">
        <v>8</v>
      </c>
      <c r="C301" s="126" t="s">
        <v>469</v>
      </c>
      <c r="D301" s="126" t="s">
        <v>470</v>
      </c>
      <c r="E301" s="126" t="s">
        <v>162</v>
      </c>
      <c r="F301" s="126" t="s">
        <v>78</v>
      </c>
      <c r="G301" s="126">
        <v>1695</v>
      </c>
      <c r="H301" s="126" t="s">
        <v>757</v>
      </c>
      <c r="I301" s="126" t="s">
        <v>743</v>
      </c>
      <c r="J301" s="126" t="s">
        <v>25</v>
      </c>
      <c r="K301" s="126" t="s">
        <v>751</v>
      </c>
    </row>
    <row r="302" spans="1:12" x14ac:dyDescent="0.25">
      <c r="A302" s="126" t="s">
        <v>0</v>
      </c>
      <c r="B302" s="126" t="s">
        <v>8</v>
      </c>
      <c r="C302" s="126" t="s">
        <v>469</v>
      </c>
      <c r="D302" s="126" t="s">
        <v>470</v>
      </c>
      <c r="E302" s="126" t="s">
        <v>162</v>
      </c>
      <c r="F302" s="126" t="s">
        <v>78</v>
      </c>
      <c r="G302" s="126">
        <v>1695</v>
      </c>
      <c r="H302" s="126" t="s">
        <v>757</v>
      </c>
      <c r="I302" s="126" t="s">
        <v>746</v>
      </c>
      <c r="J302" s="126" t="s">
        <v>1</v>
      </c>
      <c r="K302" s="126" t="s">
        <v>1</v>
      </c>
      <c r="L302" s="126" t="s">
        <v>1982</v>
      </c>
    </row>
    <row r="303" spans="1:12" x14ac:dyDescent="0.25">
      <c r="A303" s="126" t="s">
        <v>0</v>
      </c>
      <c r="B303" s="126" t="s">
        <v>8</v>
      </c>
      <c r="C303" s="126" t="s">
        <v>465</v>
      </c>
      <c r="D303" s="126" t="s">
        <v>466</v>
      </c>
      <c r="E303" s="126" t="s">
        <v>162</v>
      </c>
      <c r="F303" s="126" t="s">
        <v>78</v>
      </c>
      <c r="G303" s="126">
        <v>662</v>
      </c>
      <c r="H303" s="126" t="s">
        <v>740</v>
      </c>
      <c r="I303" s="126" t="s">
        <v>741</v>
      </c>
      <c r="J303" s="126" t="s">
        <v>35</v>
      </c>
      <c r="K303" s="126" t="s">
        <v>742</v>
      </c>
    </row>
    <row r="304" spans="1:12" x14ac:dyDescent="0.25">
      <c r="A304" s="126" t="s">
        <v>0</v>
      </c>
      <c r="B304" s="126" t="s">
        <v>8</v>
      </c>
      <c r="C304" s="126" t="s">
        <v>465</v>
      </c>
      <c r="D304" s="126" t="s">
        <v>466</v>
      </c>
      <c r="E304" s="126" t="s">
        <v>162</v>
      </c>
      <c r="F304" s="126" t="s">
        <v>78</v>
      </c>
      <c r="G304" s="126">
        <v>662</v>
      </c>
      <c r="H304" s="126" t="s">
        <v>740</v>
      </c>
      <c r="I304" s="126" t="s">
        <v>743</v>
      </c>
      <c r="J304" s="126" t="s">
        <v>35</v>
      </c>
      <c r="K304" s="126" t="s">
        <v>753</v>
      </c>
    </row>
    <row r="305" spans="1:11" x14ac:dyDescent="0.25">
      <c r="A305" s="126" t="s">
        <v>0</v>
      </c>
      <c r="B305" s="126" t="s">
        <v>8</v>
      </c>
      <c r="C305" s="126" t="s">
        <v>465</v>
      </c>
      <c r="D305" s="126" t="s">
        <v>466</v>
      </c>
      <c r="E305" s="126" t="s">
        <v>162</v>
      </c>
      <c r="F305" s="126" t="s">
        <v>78</v>
      </c>
      <c r="G305" s="126">
        <v>662</v>
      </c>
      <c r="H305" s="126" t="s">
        <v>740</v>
      </c>
      <c r="I305" s="126" t="s">
        <v>746</v>
      </c>
      <c r="J305" s="126" t="s">
        <v>37</v>
      </c>
      <c r="K305" s="126" t="s">
        <v>762</v>
      </c>
    </row>
    <row r="306" spans="1:11" x14ac:dyDescent="0.25">
      <c r="A306" s="126" t="s">
        <v>0</v>
      </c>
      <c r="B306" s="126" t="s">
        <v>8</v>
      </c>
      <c r="C306" s="126" t="s">
        <v>465</v>
      </c>
      <c r="D306" s="126" t="s">
        <v>466</v>
      </c>
      <c r="E306" s="126" t="s">
        <v>162</v>
      </c>
      <c r="F306" s="126" t="s">
        <v>78</v>
      </c>
      <c r="G306" s="126">
        <v>662</v>
      </c>
      <c r="H306" s="126" t="s">
        <v>748</v>
      </c>
      <c r="I306" s="126" t="s">
        <v>741</v>
      </c>
      <c r="J306" s="126" t="s">
        <v>35</v>
      </c>
      <c r="K306" s="126" t="s">
        <v>760</v>
      </c>
    </row>
    <row r="307" spans="1:11" x14ac:dyDescent="0.25">
      <c r="A307" s="126" t="s">
        <v>0</v>
      </c>
      <c r="B307" s="126" t="s">
        <v>8</v>
      </c>
      <c r="C307" s="126" t="s">
        <v>465</v>
      </c>
      <c r="D307" s="126" t="s">
        <v>466</v>
      </c>
      <c r="E307" s="126" t="s">
        <v>162</v>
      </c>
      <c r="F307" s="126" t="s">
        <v>78</v>
      </c>
      <c r="G307" s="126">
        <v>662</v>
      </c>
      <c r="H307" s="126" t="s">
        <v>748</v>
      </c>
      <c r="I307" s="126" t="s">
        <v>743</v>
      </c>
      <c r="J307" s="126" t="s">
        <v>37</v>
      </c>
      <c r="K307" s="126" t="s">
        <v>762</v>
      </c>
    </row>
    <row r="308" spans="1:11" x14ac:dyDescent="0.25">
      <c r="A308" s="126" t="s">
        <v>0</v>
      </c>
      <c r="B308" s="126" t="s">
        <v>8</v>
      </c>
      <c r="C308" s="126" t="s">
        <v>465</v>
      </c>
      <c r="D308" s="126" t="s">
        <v>466</v>
      </c>
      <c r="E308" s="126" t="s">
        <v>162</v>
      </c>
      <c r="F308" s="126" t="s">
        <v>78</v>
      </c>
      <c r="G308" s="126">
        <v>662</v>
      </c>
      <c r="H308" s="126" t="s">
        <v>748</v>
      </c>
      <c r="I308" s="126" t="s">
        <v>746</v>
      </c>
      <c r="J308" s="126" t="s">
        <v>35</v>
      </c>
      <c r="K308" s="126" t="s">
        <v>742</v>
      </c>
    </row>
    <row r="309" spans="1:11" x14ac:dyDescent="0.25">
      <c r="A309" s="126" t="s">
        <v>0</v>
      </c>
      <c r="B309" s="126" t="s">
        <v>8</v>
      </c>
      <c r="C309" s="126" t="s">
        <v>465</v>
      </c>
      <c r="D309" s="126" t="s">
        <v>466</v>
      </c>
      <c r="E309" s="126" t="s">
        <v>162</v>
      </c>
      <c r="F309" s="126" t="s">
        <v>78</v>
      </c>
      <c r="G309" s="126">
        <v>662</v>
      </c>
      <c r="H309" s="126" t="s">
        <v>752</v>
      </c>
      <c r="I309" s="126" t="s">
        <v>741</v>
      </c>
      <c r="J309" s="126" t="s">
        <v>35</v>
      </c>
      <c r="K309" s="126" t="s">
        <v>742</v>
      </c>
    </row>
    <row r="310" spans="1:11" x14ac:dyDescent="0.25">
      <c r="A310" s="126" t="s">
        <v>0</v>
      </c>
      <c r="B310" s="126" t="s">
        <v>8</v>
      </c>
      <c r="C310" s="126" t="s">
        <v>465</v>
      </c>
      <c r="D310" s="126" t="s">
        <v>466</v>
      </c>
      <c r="E310" s="126" t="s">
        <v>162</v>
      </c>
      <c r="F310" s="126" t="s">
        <v>78</v>
      </c>
      <c r="G310" s="126">
        <v>662</v>
      </c>
      <c r="H310" s="126" t="s">
        <v>752</v>
      </c>
      <c r="I310" s="126" t="s">
        <v>743</v>
      </c>
      <c r="J310" s="126" t="s">
        <v>35</v>
      </c>
      <c r="K310" s="126" t="s">
        <v>760</v>
      </c>
    </row>
    <row r="311" spans="1:11" x14ac:dyDescent="0.25">
      <c r="A311" s="126" t="s">
        <v>0</v>
      </c>
      <c r="B311" s="126" t="s">
        <v>8</v>
      </c>
      <c r="C311" s="126" t="s">
        <v>465</v>
      </c>
      <c r="D311" s="126" t="s">
        <v>466</v>
      </c>
      <c r="E311" s="126" t="s">
        <v>162</v>
      </c>
      <c r="F311" s="126" t="s">
        <v>78</v>
      </c>
      <c r="G311" s="126">
        <v>662</v>
      </c>
      <c r="H311" s="126" t="s">
        <v>752</v>
      </c>
      <c r="I311" s="126" t="s">
        <v>746</v>
      </c>
      <c r="J311" s="126" t="s">
        <v>35</v>
      </c>
      <c r="K311" s="126" t="s">
        <v>753</v>
      </c>
    </row>
    <row r="312" spans="1:11" x14ac:dyDescent="0.25">
      <c r="A312" s="126" t="s">
        <v>0</v>
      </c>
      <c r="B312" s="126" t="s">
        <v>8</v>
      </c>
      <c r="C312" s="126" t="s">
        <v>465</v>
      </c>
      <c r="D312" s="126" t="s">
        <v>466</v>
      </c>
      <c r="E312" s="126" t="s">
        <v>162</v>
      </c>
      <c r="F312" s="126" t="s">
        <v>78</v>
      </c>
      <c r="G312" s="126">
        <v>662</v>
      </c>
      <c r="H312" s="126" t="s">
        <v>757</v>
      </c>
      <c r="I312" s="126" t="s">
        <v>741</v>
      </c>
      <c r="J312" s="126" t="s">
        <v>25</v>
      </c>
      <c r="K312" s="126" t="s">
        <v>751</v>
      </c>
    </row>
    <row r="313" spans="1:11" x14ac:dyDescent="0.25">
      <c r="A313" s="126" t="s">
        <v>0</v>
      </c>
      <c r="B313" s="126" t="s">
        <v>8</v>
      </c>
      <c r="C313" s="126" t="s">
        <v>465</v>
      </c>
      <c r="D313" s="126" t="s">
        <v>466</v>
      </c>
      <c r="E313" s="126" t="s">
        <v>162</v>
      </c>
      <c r="F313" s="126" t="s">
        <v>78</v>
      </c>
      <c r="G313" s="126">
        <v>662</v>
      </c>
      <c r="H313" s="126" t="s">
        <v>757</v>
      </c>
      <c r="I313" s="126" t="s">
        <v>743</v>
      </c>
      <c r="J313" s="126" t="s">
        <v>41</v>
      </c>
      <c r="K313" s="126" t="s">
        <v>1978</v>
      </c>
    </row>
    <row r="314" spans="1:11" x14ac:dyDescent="0.25">
      <c r="A314" s="126" t="s">
        <v>0</v>
      </c>
      <c r="B314" s="126" t="s">
        <v>8</v>
      </c>
      <c r="C314" s="126" t="s">
        <v>465</v>
      </c>
      <c r="D314" s="126" t="s">
        <v>466</v>
      </c>
      <c r="E314" s="126" t="s">
        <v>162</v>
      </c>
      <c r="F314" s="126" t="s">
        <v>78</v>
      </c>
      <c r="G314" s="126">
        <v>662</v>
      </c>
      <c r="H314" s="126" t="s">
        <v>757</v>
      </c>
      <c r="I314" s="126" t="s">
        <v>746</v>
      </c>
      <c r="J314" s="126" t="s">
        <v>36</v>
      </c>
      <c r="K314" s="126" t="s">
        <v>758</v>
      </c>
    </row>
    <row r="315" spans="1:11" x14ac:dyDescent="0.25">
      <c r="A315" s="126" t="s">
        <v>0</v>
      </c>
      <c r="B315" s="126" t="s">
        <v>5</v>
      </c>
      <c r="C315" s="126" t="s">
        <v>443</v>
      </c>
      <c r="D315" s="126" t="s">
        <v>444</v>
      </c>
      <c r="E315" s="126" t="s">
        <v>162</v>
      </c>
      <c r="F315" s="126" t="s">
        <v>52</v>
      </c>
      <c r="G315" s="126">
        <v>1344</v>
      </c>
      <c r="H315" s="126" t="s">
        <v>740</v>
      </c>
      <c r="I315" s="126" t="s">
        <v>741</v>
      </c>
      <c r="J315" s="126" t="s">
        <v>35</v>
      </c>
      <c r="K315" s="126" t="s">
        <v>742</v>
      </c>
    </row>
    <row r="316" spans="1:11" x14ac:dyDescent="0.25">
      <c r="A316" s="126" t="s">
        <v>0</v>
      </c>
      <c r="B316" s="126" t="s">
        <v>5</v>
      </c>
      <c r="C316" s="126" t="s">
        <v>443</v>
      </c>
      <c r="D316" s="126" t="s">
        <v>444</v>
      </c>
      <c r="E316" s="126" t="s">
        <v>162</v>
      </c>
      <c r="F316" s="126" t="s">
        <v>52</v>
      </c>
      <c r="G316" s="126">
        <v>1344</v>
      </c>
      <c r="H316" s="126" t="s">
        <v>740</v>
      </c>
      <c r="I316" s="126" t="s">
        <v>743</v>
      </c>
      <c r="J316" s="126" t="s">
        <v>37</v>
      </c>
      <c r="K316" s="126" t="s">
        <v>762</v>
      </c>
    </row>
    <row r="317" spans="1:11" x14ac:dyDescent="0.25">
      <c r="A317" s="126" t="s">
        <v>0</v>
      </c>
      <c r="B317" s="126" t="s">
        <v>5</v>
      </c>
      <c r="C317" s="126" t="s">
        <v>443</v>
      </c>
      <c r="D317" s="126" t="s">
        <v>444</v>
      </c>
      <c r="E317" s="126" t="s">
        <v>162</v>
      </c>
      <c r="F317" s="126" t="s">
        <v>52</v>
      </c>
      <c r="G317" s="126">
        <v>1344</v>
      </c>
      <c r="H317" s="126" t="s">
        <v>740</v>
      </c>
      <c r="I317" s="126" t="s">
        <v>746</v>
      </c>
      <c r="J317" s="126" t="s">
        <v>34</v>
      </c>
      <c r="K317" s="126" t="s">
        <v>770</v>
      </c>
    </row>
    <row r="318" spans="1:11" x14ac:dyDescent="0.25">
      <c r="A318" s="126" t="s">
        <v>0</v>
      </c>
      <c r="B318" s="126" t="s">
        <v>5</v>
      </c>
      <c r="C318" s="126" t="s">
        <v>443</v>
      </c>
      <c r="D318" s="126" t="s">
        <v>444</v>
      </c>
      <c r="E318" s="126" t="s">
        <v>162</v>
      </c>
      <c r="F318" s="126" t="s">
        <v>52</v>
      </c>
      <c r="G318" s="126">
        <v>1344</v>
      </c>
      <c r="H318" s="126" t="s">
        <v>748</v>
      </c>
      <c r="I318" s="126" t="s">
        <v>741</v>
      </c>
      <c r="J318" s="126" t="s">
        <v>35</v>
      </c>
      <c r="K318" s="126" t="s">
        <v>742</v>
      </c>
    </row>
    <row r="319" spans="1:11" x14ac:dyDescent="0.25">
      <c r="A319" s="126" t="s">
        <v>0</v>
      </c>
      <c r="B319" s="126" t="s">
        <v>5</v>
      </c>
      <c r="C319" s="126" t="s">
        <v>443</v>
      </c>
      <c r="D319" s="126" t="s">
        <v>444</v>
      </c>
      <c r="E319" s="126" t="s">
        <v>162</v>
      </c>
      <c r="F319" s="126" t="s">
        <v>52</v>
      </c>
      <c r="G319" s="126">
        <v>1344</v>
      </c>
      <c r="H319" s="126" t="s">
        <v>748</v>
      </c>
      <c r="I319" s="126" t="s">
        <v>743</v>
      </c>
      <c r="J319" s="126" t="s">
        <v>35</v>
      </c>
      <c r="K319" s="126" t="s">
        <v>760</v>
      </c>
    </row>
    <row r="320" spans="1:11" x14ac:dyDescent="0.25">
      <c r="A320" s="126" t="s">
        <v>0</v>
      </c>
      <c r="B320" s="126" t="s">
        <v>5</v>
      </c>
      <c r="C320" s="126" t="s">
        <v>443</v>
      </c>
      <c r="D320" s="126" t="s">
        <v>444</v>
      </c>
      <c r="E320" s="126" t="s">
        <v>162</v>
      </c>
      <c r="F320" s="126" t="s">
        <v>52</v>
      </c>
      <c r="G320" s="126">
        <v>1344</v>
      </c>
      <c r="H320" s="126" t="s">
        <v>748</v>
      </c>
      <c r="I320" s="126" t="s">
        <v>746</v>
      </c>
      <c r="J320" s="126" t="s">
        <v>35</v>
      </c>
      <c r="K320" s="126" t="s">
        <v>753</v>
      </c>
    </row>
    <row r="321" spans="1:12" x14ac:dyDescent="0.25">
      <c r="A321" s="126" t="s">
        <v>0</v>
      </c>
      <c r="B321" s="126" t="s">
        <v>5</v>
      </c>
      <c r="C321" s="126" t="s">
        <v>443</v>
      </c>
      <c r="D321" s="126" t="s">
        <v>444</v>
      </c>
      <c r="E321" s="126" t="s">
        <v>162</v>
      </c>
      <c r="F321" s="126" t="s">
        <v>52</v>
      </c>
      <c r="G321" s="126">
        <v>1344</v>
      </c>
      <c r="H321" s="126" t="s">
        <v>752</v>
      </c>
      <c r="I321" s="126" t="s">
        <v>741</v>
      </c>
      <c r="J321" s="126" t="s">
        <v>35</v>
      </c>
      <c r="K321" s="126" t="s">
        <v>742</v>
      </c>
    </row>
    <row r="322" spans="1:12" x14ac:dyDescent="0.25">
      <c r="A322" s="126" t="s">
        <v>0</v>
      </c>
      <c r="B322" s="126" t="s">
        <v>5</v>
      </c>
      <c r="C322" s="126" t="s">
        <v>443</v>
      </c>
      <c r="D322" s="126" t="s">
        <v>444</v>
      </c>
      <c r="E322" s="126" t="s">
        <v>162</v>
      </c>
      <c r="F322" s="126" t="s">
        <v>52</v>
      </c>
      <c r="G322" s="126">
        <v>1344</v>
      </c>
      <c r="H322" s="126" t="s">
        <v>752</v>
      </c>
      <c r="I322" s="126" t="s">
        <v>743</v>
      </c>
      <c r="J322" s="126" t="s">
        <v>35</v>
      </c>
      <c r="K322" s="126" t="s">
        <v>760</v>
      </c>
    </row>
    <row r="323" spans="1:12" x14ac:dyDescent="0.25">
      <c r="A323" s="126" t="s">
        <v>0</v>
      </c>
      <c r="B323" s="126" t="s">
        <v>5</v>
      </c>
      <c r="C323" s="126" t="s">
        <v>443</v>
      </c>
      <c r="D323" s="126" t="s">
        <v>444</v>
      </c>
      <c r="E323" s="126" t="s">
        <v>162</v>
      </c>
      <c r="F323" s="126" t="s">
        <v>52</v>
      </c>
      <c r="G323" s="126">
        <v>1344</v>
      </c>
      <c r="H323" s="126" t="s">
        <v>752</v>
      </c>
      <c r="I323" s="126" t="s">
        <v>746</v>
      </c>
      <c r="J323" s="126" t="s">
        <v>35</v>
      </c>
      <c r="K323" s="126" t="s">
        <v>753</v>
      </c>
    </row>
    <row r="324" spans="1:12" x14ac:dyDescent="0.25">
      <c r="A324" s="126" t="s">
        <v>0</v>
      </c>
      <c r="B324" s="126" t="s">
        <v>5</v>
      </c>
      <c r="C324" s="126" t="s">
        <v>443</v>
      </c>
      <c r="D324" s="126" t="s">
        <v>444</v>
      </c>
      <c r="E324" s="126" t="s">
        <v>162</v>
      </c>
      <c r="F324" s="126" t="s">
        <v>52</v>
      </c>
      <c r="G324" s="126">
        <v>1344</v>
      </c>
      <c r="H324" s="126" t="s">
        <v>757</v>
      </c>
      <c r="I324" s="126" t="s">
        <v>741</v>
      </c>
      <c r="J324" s="126" t="s">
        <v>35</v>
      </c>
      <c r="K324" s="126" t="s">
        <v>761</v>
      </c>
    </row>
    <row r="325" spans="1:12" x14ac:dyDescent="0.25">
      <c r="A325" s="126" t="s">
        <v>0</v>
      </c>
      <c r="B325" s="126" t="s">
        <v>5</v>
      </c>
      <c r="C325" s="126" t="s">
        <v>443</v>
      </c>
      <c r="D325" s="126" t="s">
        <v>444</v>
      </c>
      <c r="E325" s="126" t="s">
        <v>162</v>
      </c>
      <c r="F325" s="126" t="s">
        <v>52</v>
      </c>
      <c r="G325" s="126">
        <v>1344</v>
      </c>
      <c r="H325" s="126" t="s">
        <v>757</v>
      </c>
      <c r="I325" s="126" t="s">
        <v>743</v>
      </c>
      <c r="J325" s="126" t="s">
        <v>1</v>
      </c>
      <c r="K325" s="126" t="s">
        <v>1</v>
      </c>
      <c r="L325" s="126" t="s">
        <v>1983</v>
      </c>
    </row>
    <row r="326" spans="1:12" x14ac:dyDescent="0.25">
      <c r="A326" s="126" t="s">
        <v>0</v>
      </c>
      <c r="B326" s="126" t="s">
        <v>5</v>
      </c>
      <c r="C326" s="126" t="s">
        <v>443</v>
      </c>
      <c r="D326" s="126" t="s">
        <v>444</v>
      </c>
      <c r="E326" s="126" t="s">
        <v>162</v>
      </c>
      <c r="F326" s="126" t="s">
        <v>52</v>
      </c>
      <c r="G326" s="126">
        <v>1344</v>
      </c>
      <c r="H326" s="126" t="s">
        <v>757</v>
      </c>
      <c r="I326" s="126" t="s">
        <v>746</v>
      </c>
      <c r="J326" s="126" t="s">
        <v>25</v>
      </c>
      <c r="K326" s="126" t="s">
        <v>749</v>
      </c>
    </row>
    <row r="327" spans="1:12" x14ac:dyDescent="0.25">
      <c r="A327" s="126" t="s">
        <v>0</v>
      </c>
      <c r="B327" s="126" t="s">
        <v>12</v>
      </c>
      <c r="C327" s="126" t="s">
        <v>449</v>
      </c>
      <c r="D327" s="126" t="s">
        <v>450</v>
      </c>
      <c r="E327" s="126" t="s">
        <v>51</v>
      </c>
      <c r="F327" s="126" t="s">
        <v>52</v>
      </c>
      <c r="G327" s="126">
        <v>12</v>
      </c>
      <c r="H327" s="126" t="s">
        <v>740</v>
      </c>
      <c r="I327" s="126" t="s">
        <v>741</v>
      </c>
      <c r="J327" s="126" t="s">
        <v>35</v>
      </c>
      <c r="K327" s="126" t="s">
        <v>760</v>
      </c>
    </row>
    <row r="328" spans="1:12" x14ac:dyDescent="0.25">
      <c r="A328" s="126" t="s">
        <v>0</v>
      </c>
      <c r="B328" s="126" t="s">
        <v>12</v>
      </c>
      <c r="C328" s="126" t="s">
        <v>449</v>
      </c>
      <c r="D328" s="126" t="s">
        <v>450</v>
      </c>
      <c r="E328" s="126" t="s">
        <v>51</v>
      </c>
      <c r="F328" s="126" t="s">
        <v>52</v>
      </c>
      <c r="G328" s="126">
        <v>12</v>
      </c>
      <c r="H328" s="126" t="s">
        <v>740</v>
      </c>
      <c r="I328" s="126" t="s">
        <v>743</v>
      </c>
      <c r="J328" s="126" t="s">
        <v>25</v>
      </c>
      <c r="K328" s="126" t="s">
        <v>750</v>
      </c>
    </row>
    <row r="329" spans="1:12" x14ac:dyDescent="0.25">
      <c r="A329" s="126" t="s">
        <v>0</v>
      </c>
      <c r="B329" s="126" t="s">
        <v>12</v>
      </c>
      <c r="C329" s="126" t="s">
        <v>449</v>
      </c>
      <c r="D329" s="126" t="s">
        <v>450</v>
      </c>
      <c r="E329" s="126" t="s">
        <v>51</v>
      </c>
      <c r="F329" s="126" t="s">
        <v>52</v>
      </c>
      <c r="G329" s="126">
        <v>12</v>
      </c>
      <c r="H329" s="126" t="s">
        <v>740</v>
      </c>
      <c r="I329" s="126" t="s">
        <v>746</v>
      </c>
      <c r="J329" s="126" t="s">
        <v>41</v>
      </c>
      <c r="K329" s="126" t="s">
        <v>1981</v>
      </c>
    </row>
    <row r="330" spans="1:12" x14ac:dyDescent="0.25">
      <c r="A330" s="126" t="s">
        <v>0</v>
      </c>
      <c r="B330" s="126" t="s">
        <v>12</v>
      </c>
      <c r="C330" s="126" t="s">
        <v>449</v>
      </c>
      <c r="D330" s="126" t="s">
        <v>450</v>
      </c>
      <c r="E330" s="126" t="s">
        <v>51</v>
      </c>
      <c r="F330" s="126" t="s">
        <v>52</v>
      </c>
      <c r="G330" s="126">
        <v>12</v>
      </c>
      <c r="H330" s="126" t="s">
        <v>748</v>
      </c>
      <c r="I330" s="126" t="s">
        <v>741</v>
      </c>
      <c r="J330" s="126" t="s">
        <v>34</v>
      </c>
      <c r="K330" s="126" t="s">
        <v>770</v>
      </c>
    </row>
    <row r="331" spans="1:12" x14ac:dyDescent="0.25">
      <c r="A331" s="126" t="s">
        <v>0</v>
      </c>
      <c r="B331" s="126" t="s">
        <v>12</v>
      </c>
      <c r="C331" s="126" t="s">
        <v>449</v>
      </c>
      <c r="D331" s="126" t="s">
        <v>450</v>
      </c>
      <c r="E331" s="126" t="s">
        <v>51</v>
      </c>
      <c r="F331" s="126" t="s">
        <v>52</v>
      </c>
      <c r="G331" s="126">
        <v>12</v>
      </c>
      <c r="H331" s="126" t="s">
        <v>748</v>
      </c>
      <c r="I331" s="126" t="s">
        <v>743</v>
      </c>
      <c r="J331" s="126" t="s">
        <v>34</v>
      </c>
      <c r="K331" s="126" t="s">
        <v>759</v>
      </c>
    </row>
    <row r="332" spans="1:12" x14ac:dyDescent="0.25">
      <c r="A332" s="126" t="s">
        <v>0</v>
      </c>
      <c r="B332" s="126" t="s">
        <v>12</v>
      </c>
      <c r="C332" s="126" t="s">
        <v>449</v>
      </c>
      <c r="D332" s="126" t="s">
        <v>450</v>
      </c>
      <c r="E332" s="126" t="s">
        <v>51</v>
      </c>
      <c r="F332" s="126" t="s">
        <v>52</v>
      </c>
      <c r="G332" s="126">
        <v>12</v>
      </c>
      <c r="H332" s="126" t="s">
        <v>748</v>
      </c>
      <c r="I332" s="126" t="s">
        <v>746</v>
      </c>
      <c r="J332" s="126" t="s">
        <v>35</v>
      </c>
      <c r="K332" s="126" t="s">
        <v>753</v>
      </c>
    </row>
    <row r="333" spans="1:12" x14ac:dyDescent="0.25">
      <c r="A333" s="126" t="s">
        <v>0</v>
      </c>
      <c r="B333" s="126" t="s">
        <v>12</v>
      </c>
      <c r="C333" s="126" t="s">
        <v>449</v>
      </c>
      <c r="D333" s="126" t="s">
        <v>450</v>
      </c>
      <c r="E333" s="126" t="s">
        <v>51</v>
      </c>
      <c r="F333" s="126" t="s">
        <v>52</v>
      </c>
      <c r="G333" s="126">
        <v>12</v>
      </c>
      <c r="H333" s="126" t="s">
        <v>752</v>
      </c>
      <c r="I333" s="126" t="s">
        <v>741</v>
      </c>
      <c r="J333" s="126" t="s">
        <v>36</v>
      </c>
      <c r="K333" s="126" t="s">
        <v>758</v>
      </c>
    </row>
    <row r="334" spans="1:12" x14ac:dyDescent="0.25">
      <c r="A334" s="126" t="s">
        <v>0</v>
      </c>
      <c r="B334" s="126" t="s">
        <v>12</v>
      </c>
      <c r="C334" s="126" t="s">
        <v>449</v>
      </c>
      <c r="D334" s="126" t="s">
        <v>450</v>
      </c>
      <c r="E334" s="126" t="s">
        <v>51</v>
      </c>
      <c r="F334" s="126" t="s">
        <v>52</v>
      </c>
      <c r="G334" s="126">
        <v>12</v>
      </c>
      <c r="H334" s="126" t="s">
        <v>752</v>
      </c>
      <c r="I334" s="126" t="s">
        <v>743</v>
      </c>
      <c r="J334" s="126" t="s">
        <v>35</v>
      </c>
      <c r="K334" s="126" t="s">
        <v>742</v>
      </c>
    </row>
    <row r="335" spans="1:12" x14ac:dyDescent="0.25">
      <c r="A335" s="126" t="s">
        <v>0</v>
      </c>
      <c r="B335" s="126" t="s">
        <v>12</v>
      </c>
      <c r="C335" s="126" t="s">
        <v>449</v>
      </c>
      <c r="D335" s="126" t="s">
        <v>450</v>
      </c>
      <c r="E335" s="126" t="s">
        <v>51</v>
      </c>
      <c r="F335" s="126" t="s">
        <v>52</v>
      </c>
      <c r="G335" s="126">
        <v>12</v>
      </c>
      <c r="H335" s="126" t="s">
        <v>752</v>
      </c>
      <c r="I335" s="126" t="s">
        <v>746</v>
      </c>
      <c r="J335" s="126" t="s">
        <v>35</v>
      </c>
      <c r="K335" s="126" t="s">
        <v>760</v>
      </c>
    </row>
    <row r="336" spans="1:12" x14ac:dyDescent="0.25">
      <c r="A336" s="126" t="s">
        <v>0</v>
      </c>
      <c r="B336" s="126" t="s">
        <v>12</v>
      </c>
      <c r="C336" s="126" t="s">
        <v>449</v>
      </c>
      <c r="D336" s="126" t="s">
        <v>450</v>
      </c>
      <c r="E336" s="126" t="s">
        <v>51</v>
      </c>
      <c r="F336" s="126" t="s">
        <v>52</v>
      </c>
      <c r="G336" s="126">
        <v>12</v>
      </c>
      <c r="H336" s="126" t="s">
        <v>757</v>
      </c>
      <c r="I336" s="126" t="s">
        <v>741</v>
      </c>
      <c r="J336" s="126" t="s">
        <v>25</v>
      </c>
      <c r="K336" s="126" t="s">
        <v>765</v>
      </c>
    </row>
    <row r="337" spans="1:11" x14ac:dyDescent="0.25">
      <c r="A337" s="126" t="s">
        <v>0</v>
      </c>
      <c r="B337" s="126" t="s">
        <v>12</v>
      </c>
      <c r="C337" s="126" t="s">
        <v>449</v>
      </c>
      <c r="D337" s="126" t="s">
        <v>450</v>
      </c>
      <c r="E337" s="126" t="s">
        <v>51</v>
      </c>
      <c r="F337" s="126" t="s">
        <v>52</v>
      </c>
      <c r="G337" s="126">
        <v>12</v>
      </c>
      <c r="H337" s="126" t="s">
        <v>757</v>
      </c>
      <c r="I337" s="126" t="s">
        <v>743</v>
      </c>
      <c r="J337" s="126" t="s">
        <v>34</v>
      </c>
      <c r="K337" s="126" t="s">
        <v>747</v>
      </c>
    </row>
    <row r="338" spans="1:11" x14ac:dyDescent="0.25">
      <c r="A338" s="126" t="s">
        <v>0</v>
      </c>
      <c r="B338" s="126" t="s">
        <v>12</v>
      </c>
      <c r="C338" s="126" t="s">
        <v>449</v>
      </c>
      <c r="D338" s="126" t="s">
        <v>450</v>
      </c>
      <c r="E338" s="126" t="s">
        <v>51</v>
      </c>
      <c r="F338" s="126" t="s">
        <v>52</v>
      </c>
      <c r="G338" s="126">
        <v>12</v>
      </c>
      <c r="H338" s="126" t="s">
        <v>757</v>
      </c>
      <c r="I338" s="126" t="s">
        <v>746</v>
      </c>
      <c r="J338" s="126" t="s">
        <v>35</v>
      </c>
      <c r="K338" s="126" t="s">
        <v>742</v>
      </c>
    </row>
    <row r="339" spans="1:11" x14ac:dyDescent="0.25">
      <c r="A339" s="126" t="s">
        <v>0</v>
      </c>
      <c r="B339" s="126" t="s">
        <v>5</v>
      </c>
      <c r="C339" s="126" t="s">
        <v>441</v>
      </c>
      <c r="D339" s="126" t="s">
        <v>442</v>
      </c>
      <c r="E339" s="126" t="s">
        <v>162</v>
      </c>
      <c r="F339" s="126" t="s">
        <v>78</v>
      </c>
      <c r="G339" s="126">
        <v>90</v>
      </c>
      <c r="H339" s="126" t="s">
        <v>740</v>
      </c>
      <c r="I339" s="126" t="s">
        <v>741</v>
      </c>
      <c r="J339" s="126" t="s">
        <v>25</v>
      </c>
      <c r="K339" s="126" t="s">
        <v>765</v>
      </c>
    </row>
    <row r="340" spans="1:11" x14ac:dyDescent="0.25">
      <c r="A340" s="126" t="s">
        <v>0</v>
      </c>
      <c r="B340" s="126" t="s">
        <v>5</v>
      </c>
      <c r="C340" s="126" t="s">
        <v>441</v>
      </c>
      <c r="D340" s="126" t="s">
        <v>442</v>
      </c>
      <c r="E340" s="126" t="s">
        <v>162</v>
      </c>
      <c r="F340" s="126" t="s">
        <v>78</v>
      </c>
      <c r="G340" s="126">
        <v>90</v>
      </c>
      <c r="H340" s="126" t="s">
        <v>740</v>
      </c>
      <c r="I340" s="126" t="s">
        <v>743</v>
      </c>
      <c r="J340" s="126" t="s">
        <v>35</v>
      </c>
      <c r="K340" s="126" t="s">
        <v>742</v>
      </c>
    </row>
    <row r="341" spans="1:11" x14ac:dyDescent="0.25">
      <c r="A341" s="126" t="s">
        <v>0</v>
      </c>
      <c r="B341" s="126" t="s">
        <v>5</v>
      </c>
      <c r="C341" s="126" t="s">
        <v>441</v>
      </c>
      <c r="D341" s="126" t="s">
        <v>442</v>
      </c>
      <c r="E341" s="126" t="s">
        <v>162</v>
      </c>
      <c r="F341" s="126" t="s">
        <v>78</v>
      </c>
      <c r="G341" s="126">
        <v>90</v>
      </c>
      <c r="H341" s="126" t="s">
        <v>740</v>
      </c>
      <c r="I341" s="126" t="s">
        <v>746</v>
      </c>
      <c r="J341" s="126" t="s">
        <v>35</v>
      </c>
      <c r="K341" s="126" t="s">
        <v>753</v>
      </c>
    </row>
    <row r="342" spans="1:11" x14ac:dyDescent="0.25">
      <c r="A342" s="126" t="s">
        <v>0</v>
      </c>
      <c r="B342" s="126" t="s">
        <v>5</v>
      </c>
      <c r="C342" s="126" t="s">
        <v>441</v>
      </c>
      <c r="D342" s="126" t="s">
        <v>442</v>
      </c>
      <c r="E342" s="126" t="s">
        <v>162</v>
      </c>
      <c r="F342" s="126" t="s">
        <v>78</v>
      </c>
      <c r="G342" s="126">
        <v>90</v>
      </c>
      <c r="H342" s="126" t="s">
        <v>748</v>
      </c>
      <c r="I342" s="126" t="s">
        <v>741</v>
      </c>
      <c r="J342" s="126" t="s">
        <v>754</v>
      </c>
      <c r="K342" s="126" t="s">
        <v>755</v>
      </c>
    </row>
    <row r="343" spans="1:11" x14ac:dyDescent="0.25">
      <c r="A343" s="126" t="s">
        <v>0</v>
      </c>
      <c r="B343" s="126" t="s">
        <v>5</v>
      </c>
      <c r="C343" s="126" t="s">
        <v>441</v>
      </c>
      <c r="D343" s="126" t="s">
        <v>442</v>
      </c>
      <c r="E343" s="126" t="s">
        <v>162</v>
      </c>
      <c r="F343" s="126" t="s">
        <v>78</v>
      </c>
      <c r="G343" s="126">
        <v>90</v>
      </c>
      <c r="H343" s="126" t="s">
        <v>748</v>
      </c>
      <c r="I343" s="126" t="s">
        <v>743</v>
      </c>
      <c r="J343" s="126" t="s">
        <v>36</v>
      </c>
      <c r="K343" s="126" t="s">
        <v>763</v>
      </c>
    </row>
    <row r="344" spans="1:11" x14ac:dyDescent="0.25">
      <c r="A344" s="126" t="s">
        <v>0</v>
      </c>
      <c r="B344" s="126" t="s">
        <v>5</v>
      </c>
      <c r="C344" s="126" t="s">
        <v>441</v>
      </c>
      <c r="D344" s="126" t="s">
        <v>442</v>
      </c>
      <c r="E344" s="126" t="s">
        <v>162</v>
      </c>
      <c r="F344" s="126" t="s">
        <v>78</v>
      </c>
      <c r="G344" s="126">
        <v>90</v>
      </c>
      <c r="H344" s="126" t="s">
        <v>748</v>
      </c>
      <c r="I344" s="126" t="s">
        <v>746</v>
      </c>
      <c r="J344" s="126" t="s">
        <v>35</v>
      </c>
      <c r="K344" s="126" t="s">
        <v>760</v>
      </c>
    </row>
    <row r="345" spans="1:11" x14ac:dyDescent="0.25">
      <c r="A345" s="126" t="s">
        <v>0</v>
      </c>
      <c r="B345" s="126" t="s">
        <v>5</v>
      </c>
      <c r="C345" s="126" t="s">
        <v>441</v>
      </c>
      <c r="D345" s="126" t="s">
        <v>442</v>
      </c>
      <c r="E345" s="126" t="s">
        <v>162</v>
      </c>
      <c r="F345" s="126" t="s">
        <v>78</v>
      </c>
      <c r="G345" s="126">
        <v>90</v>
      </c>
      <c r="H345" s="126" t="s">
        <v>752</v>
      </c>
      <c r="I345" s="126" t="s">
        <v>741</v>
      </c>
      <c r="J345" s="126" t="s">
        <v>34</v>
      </c>
      <c r="K345" s="126" t="s">
        <v>747</v>
      </c>
    </row>
    <row r="346" spans="1:11" x14ac:dyDescent="0.25">
      <c r="A346" s="126" t="s">
        <v>0</v>
      </c>
      <c r="B346" s="126" t="s">
        <v>5</v>
      </c>
      <c r="C346" s="126" t="s">
        <v>441</v>
      </c>
      <c r="D346" s="126" t="s">
        <v>442</v>
      </c>
      <c r="E346" s="126" t="s">
        <v>162</v>
      </c>
      <c r="F346" s="126" t="s">
        <v>78</v>
      </c>
      <c r="G346" s="126">
        <v>90</v>
      </c>
      <c r="H346" s="126" t="s">
        <v>752</v>
      </c>
      <c r="I346" s="126" t="s">
        <v>743</v>
      </c>
      <c r="J346" s="126" t="s">
        <v>35</v>
      </c>
      <c r="K346" s="126" t="s">
        <v>761</v>
      </c>
    </row>
    <row r="347" spans="1:11" x14ac:dyDescent="0.25">
      <c r="A347" s="126" t="s">
        <v>0</v>
      </c>
      <c r="B347" s="126" t="s">
        <v>5</v>
      </c>
      <c r="C347" s="126" t="s">
        <v>441</v>
      </c>
      <c r="D347" s="126" t="s">
        <v>442</v>
      </c>
      <c r="E347" s="126" t="s">
        <v>162</v>
      </c>
      <c r="F347" s="126" t="s">
        <v>78</v>
      </c>
      <c r="G347" s="126">
        <v>90</v>
      </c>
      <c r="H347" s="126" t="s">
        <v>752</v>
      </c>
      <c r="I347" s="126" t="s">
        <v>746</v>
      </c>
      <c r="J347" s="126" t="s">
        <v>35</v>
      </c>
      <c r="K347" s="126" t="s">
        <v>760</v>
      </c>
    </row>
    <row r="348" spans="1:11" x14ac:dyDescent="0.25">
      <c r="A348" s="126" t="s">
        <v>0</v>
      </c>
      <c r="B348" s="126" t="s">
        <v>5</v>
      </c>
      <c r="C348" s="126" t="s">
        <v>441</v>
      </c>
      <c r="D348" s="126" t="s">
        <v>442</v>
      </c>
      <c r="E348" s="126" t="s">
        <v>162</v>
      </c>
      <c r="F348" s="126" t="s">
        <v>78</v>
      </c>
      <c r="G348" s="126">
        <v>90</v>
      </c>
      <c r="H348" s="126" t="s">
        <v>757</v>
      </c>
      <c r="I348" s="126" t="s">
        <v>741</v>
      </c>
      <c r="J348" s="126" t="s">
        <v>25</v>
      </c>
      <c r="K348" s="126" t="s">
        <v>751</v>
      </c>
    </row>
    <row r="349" spans="1:11" x14ac:dyDescent="0.25">
      <c r="A349" s="126" t="s">
        <v>0</v>
      </c>
      <c r="B349" s="126" t="s">
        <v>5</v>
      </c>
      <c r="C349" s="126" t="s">
        <v>441</v>
      </c>
      <c r="D349" s="126" t="s">
        <v>442</v>
      </c>
      <c r="E349" s="126" t="s">
        <v>162</v>
      </c>
      <c r="F349" s="126" t="s">
        <v>78</v>
      </c>
      <c r="G349" s="126">
        <v>90</v>
      </c>
      <c r="H349" s="126" t="s">
        <v>757</v>
      </c>
      <c r="I349" s="126" t="s">
        <v>743</v>
      </c>
      <c r="J349" s="126" t="s">
        <v>41</v>
      </c>
      <c r="K349" s="126" t="s">
        <v>1981</v>
      </c>
    </row>
    <row r="350" spans="1:11" x14ac:dyDescent="0.25">
      <c r="A350" s="126" t="s">
        <v>0</v>
      </c>
      <c r="B350" s="126" t="s">
        <v>5</v>
      </c>
      <c r="C350" s="126" t="s">
        <v>441</v>
      </c>
      <c r="D350" s="126" t="s">
        <v>442</v>
      </c>
      <c r="E350" s="126" t="s">
        <v>162</v>
      </c>
      <c r="F350" s="126" t="s">
        <v>78</v>
      </c>
      <c r="G350" s="126">
        <v>90</v>
      </c>
      <c r="H350" s="126" t="s">
        <v>757</v>
      </c>
      <c r="I350" s="126" t="s">
        <v>746</v>
      </c>
      <c r="J350" s="126" t="s">
        <v>41</v>
      </c>
      <c r="K350" s="126" t="s">
        <v>1978</v>
      </c>
    </row>
    <row r="351" spans="1:11" x14ac:dyDescent="0.25">
      <c r="A351" s="126" t="s">
        <v>0</v>
      </c>
      <c r="B351" s="126" t="s">
        <v>5</v>
      </c>
      <c r="C351" s="126" t="s">
        <v>433</v>
      </c>
      <c r="D351" s="126" t="s">
        <v>434</v>
      </c>
      <c r="E351" s="126" t="s">
        <v>162</v>
      </c>
      <c r="F351" s="126" t="s">
        <v>78</v>
      </c>
      <c r="G351" s="126">
        <v>155</v>
      </c>
      <c r="H351" s="126" t="s">
        <v>740</v>
      </c>
      <c r="I351" s="126" t="s">
        <v>741</v>
      </c>
      <c r="J351" s="126" t="s">
        <v>25</v>
      </c>
      <c r="K351" s="126" t="s">
        <v>765</v>
      </c>
    </row>
    <row r="352" spans="1:11" x14ac:dyDescent="0.25">
      <c r="A352" s="126" t="s">
        <v>0</v>
      </c>
      <c r="B352" s="126" t="s">
        <v>5</v>
      </c>
      <c r="C352" s="126" t="s">
        <v>433</v>
      </c>
      <c r="D352" s="126" t="s">
        <v>434</v>
      </c>
      <c r="E352" s="126" t="s">
        <v>162</v>
      </c>
      <c r="F352" s="126" t="s">
        <v>78</v>
      </c>
      <c r="G352" s="126">
        <v>155</v>
      </c>
      <c r="H352" s="126" t="s">
        <v>740</v>
      </c>
      <c r="I352" s="126" t="s">
        <v>743</v>
      </c>
      <c r="J352" s="126" t="s">
        <v>41</v>
      </c>
      <c r="K352" s="126" t="s">
        <v>1979</v>
      </c>
    </row>
    <row r="353" spans="1:11" x14ac:dyDescent="0.25">
      <c r="A353" s="126" t="s">
        <v>0</v>
      </c>
      <c r="B353" s="126" t="s">
        <v>5</v>
      </c>
      <c r="C353" s="126" t="s">
        <v>433</v>
      </c>
      <c r="D353" s="126" t="s">
        <v>434</v>
      </c>
      <c r="E353" s="126" t="s">
        <v>162</v>
      </c>
      <c r="F353" s="126" t="s">
        <v>78</v>
      </c>
      <c r="G353" s="126">
        <v>155</v>
      </c>
      <c r="H353" s="126" t="s">
        <v>740</v>
      </c>
      <c r="I353" s="126" t="s">
        <v>746</v>
      </c>
      <c r="J353" s="126" t="s">
        <v>35</v>
      </c>
      <c r="K353" s="126" t="s">
        <v>760</v>
      </c>
    </row>
    <row r="354" spans="1:11" x14ac:dyDescent="0.25">
      <c r="A354" s="126" t="s">
        <v>0</v>
      </c>
      <c r="B354" s="126" t="s">
        <v>5</v>
      </c>
      <c r="C354" s="126" t="s">
        <v>433</v>
      </c>
      <c r="D354" s="126" t="s">
        <v>434</v>
      </c>
      <c r="E354" s="126" t="s">
        <v>162</v>
      </c>
      <c r="F354" s="126" t="s">
        <v>78</v>
      </c>
      <c r="G354" s="126">
        <v>155</v>
      </c>
      <c r="H354" s="126" t="s">
        <v>748</v>
      </c>
      <c r="I354" s="126" t="s">
        <v>741</v>
      </c>
      <c r="J354" s="126" t="s">
        <v>34</v>
      </c>
      <c r="K354" s="126" t="s">
        <v>747</v>
      </c>
    </row>
    <row r="355" spans="1:11" x14ac:dyDescent="0.25">
      <c r="A355" s="126" t="s">
        <v>0</v>
      </c>
      <c r="B355" s="126" t="s">
        <v>5</v>
      </c>
      <c r="C355" s="126" t="s">
        <v>433</v>
      </c>
      <c r="D355" s="126" t="s">
        <v>434</v>
      </c>
      <c r="E355" s="126" t="s">
        <v>162</v>
      </c>
      <c r="F355" s="126" t="s">
        <v>78</v>
      </c>
      <c r="G355" s="126">
        <v>155</v>
      </c>
      <c r="H355" s="126" t="s">
        <v>748</v>
      </c>
      <c r="I355" s="126" t="s">
        <v>743</v>
      </c>
      <c r="J355" s="126" t="s">
        <v>25</v>
      </c>
      <c r="K355" s="126" t="s">
        <v>765</v>
      </c>
    </row>
    <row r="356" spans="1:11" x14ac:dyDescent="0.25">
      <c r="A356" s="126" t="s">
        <v>0</v>
      </c>
      <c r="B356" s="126" t="s">
        <v>5</v>
      </c>
      <c r="C356" s="126" t="s">
        <v>433</v>
      </c>
      <c r="D356" s="126" t="s">
        <v>434</v>
      </c>
      <c r="E356" s="126" t="s">
        <v>162</v>
      </c>
      <c r="F356" s="126" t="s">
        <v>78</v>
      </c>
      <c r="G356" s="126">
        <v>155</v>
      </c>
      <c r="H356" s="126" t="s">
        <v>748</v>
      </c>
      <c r="I356" s="126" t="s">
        <v>746</v>
      </c>
      <c r="J356" s="126" t="s">
        <v>35</v>
      </c>
      <c r="K356" s="126" t="s">
        <v>753</v>
      </c>
    </row>
    <row r="357" spans="1:11" x14ac:dyDescent="0.25">
      <c r="A357" s="126" t="s">
        <v>0</v>
      </c>
      <c r="B357" s="126" t="s">
        <v>5</v>
      </c>
      <c r="C357" s="126" t="s">
        <v>433</v>
      </c>
      <c r="D357" s="126" t="s">
        <v>434</v>
      </c>
      <c r="E357" s="126" t="s">
        <v>162</v>
      </c>
      <c r="F357" s="126" t="s">
        <v>78</v>
      </c>
      <c r="G357" s="126">
        <v>155</v>
      </c>
      <c r="H357" s="126" t="s">
        <v>752</v>
      </c>
      <c r="I357" s="126" t="s">
        <v>741</v>
      </c>
      <c r="J357" s="126" t="s">
        <v>35</v>
      </c>
      <c r="K357" s="126" t="s">
        <v>760</v>
      </c>
    </row>
    <row r="358" spans="1:11" x14ac:dyDescent="0.25">
      <c r="A358" s="126" t="s">
        <v>0</v>
      </c>
      <c r="B358" s="126" t="s">
        <v>5</v>
      </c>
      <c r="C358" s="126" t="s">
        <v>433</v>
      </c>
      <c r="D358" s="126" t="s">
        <v>434</v>
      </c>
      <c r="E358" s="126" t="s">
        <v>162</v>
      </c>
      <c r="F358" s="126" t="s">
        <v>78</v>
      </c>
      <c r="G358" s="126">
        <v>155</v>
      </c>
      <c r="H358" s="126" t="s">
        <v>752</v>
      </c>
      <c r="I358" s="126" t="s">
        <v>743</v>
      </c>
      <c r="J358" s="126" t="s">
        <v>35</v>
      </c>
      <c r="K358" s="126" t="s">
        <v>742</v>
      </c>
    </row>
    <row r="359" spans="1:11" x14ac:dyDescent="0.25">
      <c r="A359" s="126" t="s">
        <v>0</v>
      </c>
      <c r="B359" s="126" t="s">
        <v>5</v>
      </c>
      <c r="C359" s="126" t="s">
        <v>433</v>
      </c>
      <c r="D359" s="126" t="s">
        <v>434</v>
      </c>
      <c r="E359" s="126" t="s">
        <v>162</v>
      </c>
      <c r="F359" s="126" t="s">
        <v>78</v>
      </c>
      <c r="G359" s="126">
        <v>155</v>
      </c>
      <c r="H359" s="126" t="s">
        <v>752</v>
      </c>
      <c r="I359" s="126" t="s">
        <v>746</v>
      </c>
      <c r="J359" s="126" t="s">
        <v>34</v>
      </c>
      <c r="K359" s="126" t="s">
        <v>756</v>
      </c>
    </row>
    <row r="360" spans="1:11" x14ac:dyDescent="0.25">
      <c r="A360" s="126" t="s">
        <v>0</v>
      </c>
      <c r="B360" s="126" t="s">
        <v>5</v>
      </c>
      <c r="C360" s="126" t="s">
        <v>433</v>
      </c>
      <c r="D360" s="126" t="s">
        <v>434</v>
      </c>
      <c r="E360" s="126" t="s">
        <v>162</v>
      </c>
      <c r="F360" s="126" t="s">
        <v>78</v>
      </c>
      <c r="G360" s="126">
        <v>155</v>
      </c>
      <c r="H360" s="126" t="s">
        <v>757</v>
      </c>
      <c r="I360" s="126" t="s">
        <v>741</v>
      </c>
      <c r="J360" s="126" t="s">
        <v>35</v>
      </c>
      <c r="K360" s="126" t="s">
        <v>761</v>
      </c>
    </row>
    <row r="361" spans="1:11" x14ac:dyDescent="0.25">
      <c r="A361" s="126" t="s">
        <v>0</v>
      </c>
      <c r="B361" s="126" t="s">
        <v>5</v>
      </c>
      <c r="C361" s="126" t="s">
        <v>433</v>
      </c>
      <c r="D361" s="126" t="s">
        <v>434</v>
      </c>
      <c r="E361" s="126" t="s">
        <v>162</v>
      </c>
      <c r="F361" s="126" t="s">
        <v>78</v>
      </c>
      <c r="G361" s="126">
        <v>155</v>
      </c>
      <c r="H361" s="126" t="s">
        <v>757</v>
      </c>
      <c r="I361" s="126" t="s">
        <v>743</v>
      </c>
      <c r="J361" s="126" t="s">
        <v>36</v>
      </c>
      <c r="K361" s="126" t="s">
        <v>758</v>
      </c>
    </row>
    <row r="362" spans="1:11" x14ac:dyDescent="0.25">
      <c r="A362" s="126" t="s">
        <v>0</v>
      </c>
      <c r="B362" s="126" t="s">
        <v>5</v>
      </c>
      <c r="C362" s="126" t="s">
        <v>433</v>
      </c>
      <c r="D362" s="126" t="s">
        <v>434</v>
      </c>
      <c r="E362" s="126" t="s">
        <v>162</v>
      </c>
      <c r="F362" s="126" t="s">
        <v>78</v>
      </c>
      <c r="G362" s="126">
        <v>155</v>
      </c>
      <c r="H362" s="126" t="s">
        <v>757</v>
      </c>
      <c r="I362" s="126" t="s">
        <v>746</v>
      </c>
      <c r="J362" s="126" t="s">
        <v>25</v>
      </c>
      <c r="K362" s="126" t="s">
        <v>765</v>
      </c>
    </row>
    <row r="363" spans="1:11" x14ac:dyDescent="0.25">
      <c r="A363" s="126" t="s">
        <v>0</v>
      </c>
      <c r="B363" s="126" t="s">
        <v>7</v>
      </c>
      <c r="C363" s="126" t="s">
        <v>455</v>
      </c>
      <c r="D363" s="126" t="s">
        <v>456</v>
      </c>
      <c r="E363" s="126" t="s">
        <v>51</v>
      </c>
      <c r="F363" s="126" t="s">
        <v>52</v>
      </c>
      <c r="G363" s="126">
        <v>23</v>
      </c>
      <c r="H363" s="126" t="s">
        <v>740</v>
      </c>
      <c r="I363" s="126" t="s">
        <v>741</v>
      </c>
      <c r="J363" s="126" t="s">
        <v>35</v>
      </c>
      <c r="K363" s="126" t="s">
        <v>761</v>
      </c>
    </row>
    <row r="364" spans="1:11" x14ac:dyDescent="0.25">
      <c r="A364" s="126" t="s">
        <v>0</v>
      </c>
      <c r="B364" s="126" t="s">
        <v>7</v>
      </c>
      <c r="C364" s="126" t="s">
        <v>455</v>
      </c>
      <c r="D364" s="126" t="s">
        <v>456</v>
      </c>
      <c r="E364" s="126" t="s">
        <v>51</v>
      </c>
      <c r="F364" s="126" t="s">
        <v>52</v>
      </c>
      <c r="G364" s="126">
        <v>23</v>
      </c>
      <c r="H364" s="126" t="s">
        <v>740</v>
      </c>
      <c r="I364" s="126" t="s">
        <v>743</v>
      </c>
      <c r="J364" s="126" t="s">
        <v>36</v>
      </c>
      <c r="K364" s="126" t="s">
        <v>768</v>
      </c>
    </row>
    <row r="365" spans="1:11" x14ac:dyDescent="0.25">
      <c r="A365" s="126" t="s">
        <v>0</v>
      </c>
      <c r="B365" s="126" t="s">
        <v>7</v>
      </c>
      <c r="C365" s="126" t="s">
        <v>455</v>
      </c>
      <c r="D365" s="126" t="s">
        <v>456</v>
      </c>
      <c r="E365" s="126" t="s">
        <v>51</v>
      </c>
      <c r="F365" s="126" t="s">
        <v>52</v>
      </c>
      <c r="G365" s="126">
        <v>23</v>
      </c>
      <c r="H365" s="126" t="s">
        <v>740</v>
      </c>
      <c r="I365" s="126" t="s">
        <v>746</v>
      </c>
      <c r="J365" s="126" t="s">
        <v>35</v>
      </c>
      <c r="K365" s="126" t="s">
        <v>753</v>
      </c>
    </row>
    <row r="366" spans="1:11" x14ac:dyDescent="0.25">
      <c r="A366" s="126" t="s">
        <v>0</v>
      </c>
      <c r="B366" s="126" t="s">
        <v>7</v>
      </c>
      <c r="C366" s="126" t="s">
        <v>455</v>
      </c>
      <c r="D366" s="126" t="s">
        <v>456</v>
      </c>
      <c r="E366" s="126" t="s">
        <v>51</v>
      </c>
      <c r="F366" s="126" t="s">
        <v>52</v>
      </c>
      <c r="G366" s="126">
        <v>23</v>
      </c>
      <c r="H366" s="126" t="s">
        <v>748</v>
      </c>
      <c r="I366" s="126" t="s">
        <v>741</v>
      </c>
      <c r="J366" s="126" t="s">
        <v>35</v>
      </c>
      <c r="K366" s="126" t="s">
        <v>742</v>
      </c>
    </row>
    <row r="367" spans="1:11" x14ac:dyDescent="0.25">
      <c r="A367" s="126" t="s">
        <v>0</v>
      </c>
      <c r="B367" s="126" t="s">
        <v>7</v>
      </c>
      <c r="C367" s="126" t="s">
        <v>455</v>
      </c>
      <c r="D367" s="126" t="s">
        <v>456</v>
      </c>
      <c r="E367" s="126" t="s">
        <v>51</v>
      </c>
      <c r="F367" s="126" t="s">
        <v>52</v>
      </c>
      <c r="G367" s="126">
        <v>23</v>
      </c>
      <c r="H367" s="126" t="s">
        <v>748</v>
      </c>
      <c r="I367" s="126" t="s">
        <v>743</v>
      </c>
      <c r="J367" s="126" t="s">
        <v>35</v>
      </c>
      <c r="K367" s="126" t="s">
        <v>753</v>
      </c>
    </row>
    <row r="368" spans="1:11" x14ac:dyDescent="0.25">
      <c r="A368" s="126" t="s">
        <v>0</v>
      </c>
      <c r="B368" s="126" t="s">
        <v>7</v>
      </c>
      <c r="C368" s="126" t="s">
        <v>455</v>
      </c>
      <c r="D368" s="126" t="s">
        <v>456</v>
      </c>
      <c r="E368" s="126" t="s">
        <v>51</v>
      </c>
      <c r="F368" s="126" t="s">
        <v>52</v>
      </c>
      <c r="G368" s="126">
        <v>23</v>
      </c>
      <c r="H368" s="126" t="s">
        <v>748</v>
      </c>
      <c r="I368" s="126" t="s">
        <v>746</v>
      </c>
      <c r="J368" s="126" t="s">
        <v>37</v>
      </c>
      <c r="K368" s="126" t="s">
        <v>766</v>
      </c>
    </row>
    <row r="369" spans="1:11" x14ac:dyDescent="0.25">
      <c r="A369" s="126" t="s">
        <v>0</v>
      </c>
      <c r="B369" s="126" t="s">
        <v>7</v>
      </c>
      <c r="C369" s="126" t="s">
        <v>455</v>
      </c>
      <c r="D369" s="126" t="s">
        <v>456</v>
      </c>
      <c r="E369" s="126" t="s">
        <v>51</v>
      </c>
      <c r="F369" s="126" t="s">
        <v>52</v>
      </c>
      <c r="G369" s="126">
        <v>23</v>
      </c>
      <c r="H369" s="126" t="s">
        <v>752</v>
      </c>
      <c r="I369" s="126" t="s">
        <v>741</v>
      </c>
      <c r="J369" s="126" t="s">
        <v>35</v>
      </c>
      <c r="K369" s="126" t="s">
        <v>742</v>
      </c>
    </row>
    <row r="370" spans="1:11" x14ac:dyDescent="0.25">
      <c r="A370" s="126" t="s">
        <v>0</v>
      </c>
      <c r="B370" s="126" t="s">
        <v>7</v>
      </c>
      <c r="C370" s="126" t="s">
        <v>455</v>
      </c>
      <c r="D370" s="126" t="s">
        <v>456</v>
      </c>
      <c r="E370" s="126" t="s">
        <v>51</v>
      </c>
      <c r="F370" s="126" t="s">
        <v>52</v>
      </c>
      <c r="G370" s="126">
        <v>23</v>
      </c>
      <c r="H370" s="126" t="s">
        <v>752</v>
      </c>
      <c r="I370" s="126" t="s">
        <v>743</v>
      </c>
      <c r="J370" s="126" t="s">
        <v>35</v>
      </c>
      <c r="K370" s="126" t="s">
        <v>753</v>
      </c>
    </row>
    <row r="371" spans="1:11" x14ac:dyDescent="0.25">
      <c r="A371" s="126" t="s">
        <v>0</v>
      </c>
      <c r="B371" s="126" t="s">
        <v>7</v>
      </c>
      <c r="C371" s="126" t="s">
        <v>455</v>
      </c>
      <c r="D371" s="126" t="s">
        <v>456</v>
      </c>
      <c r="E371" s="126" t="s">
        <v>51</v>
      </c>
      <c r="F371" s="126" t="s">
        <v>52</v>
      </c>
      <c r="G371" s="126">
        <v>23</v>
      </c>
      <c r="H371" s="126" t="s">
        <v>752</v>
      </c>
      <c r="I371" s="126" t="s">
        <v>746</v>
      </c>
      <c r="J371" s="126" t="s">
        <v>744</v>
      </c>
      <c r="K371" s="126" t="s">
        <v>745</v>
      </c>
    </row>
    <row r="372" spans="1:11" x14ac:dyDescent="0.25">
      <c r="A372" s="126" t="s">
        <v>0</v>
      </c>
      <c r="B372" s="126" t="s">
        <v>7</v>
      </c>
      <c r="C372" s="126" t="s">
        <v>455</v>
      </c>
      <c r="D372" s="126" t="s">
        <v>456</v>
      </c>
      <c r="E372" s="126" t="s">
        <v>51</v>
      </c>
      <c r="F372" s="126" t="s">
        <v>52</v>
      </c>
      <c r="G372" s="126">
        <v>23</v>
      </c>
      <c r="H372" s="126" t="s">
        <v>757</v>
      </c>
      <c r="I372" s="126" t="s">
        <v>741</v>
      </c>
      <c r="J372" s="126" t="s">
        <v>25</v>
      </c>
      <c r="K372" s="126" t="s">
        <v>751</v>
      </c>
    </row>
    <row r="373" spans="1:11" x14ac:dyDescent="0.25">
      <c r="A373" s="126" t="s">
        <v>0</v>
      </c>
      <c r="B373" s="126" t="s">
        <v>7</v>
      </c>
      <c r="C373" s="126" t="s">
        <v>455</v>
      </c>
      <c r="D373" s="126" t="s">
        <v>456</v>
      </c>
      <c r="E373" s="126" t="s">
        <v>51</v>
      </c>
      <c r="F373" s="126" t="s">
        <v>52</v>
      </c>
      <c r="G373" s="126">
        <v>23</v>
      </c>
      <c r="H373" s="126" t="s">
        <v>757</v>
      </c>
      <c r="I373" s="126" t="s">
        <v>743</v>
      </c>
      <c r="J373" s="126" t="s">
        <v>35</v>
      </c>
      <c r="K373" s="126" t="s">
        <v>742</v>
      </c>
    </row>
    <row r="374" spans="1:11" x14ac:dyDescent="0.25">
      <c r="A374" s="126" t="s">
        <v>0</v>
      </c>
      <c r="B374" s="126" t="s">
        <v>7</v>
      </c>
      <c r="C374" s="126" t="s">
        <v>455</v>
      </c>
      <c r="D374" s="126" t="s">
        <v>456</v>
      </c>
      <c r="E374" s="126" t="s">
        <v>51</v>
      </c>
      <c r="F374" s="126" t="s">
        <v>52</v>
      </c>
      <c r="G374" s="126">
        <v>23</v>
      </c>
      <c r="H374" s="126" t="s">
        <v>757</v>
      </c>
      <c r="I374" s="126" t="s">
        <v>746</v>
      </c>
      <c r="J374" s="126" t="s">
        <v>34</v>
      </c>
      <c r="K374" s="126" t="s">
        <v>767</v>
      </c>
    </row>
    <row r="375" spans="1:11" x14ac:dyDescent="0.25">
      <c r="A375" s="126" t="s">
        <v>0</v>
      </c>
      <c r="B375" s="126" t="s">
        <v>8</v>
      </c>
      <c r="C375" s="126" t="s">
        <v>473</v>
      </c>
      <c r="D375" s="126" t="s">
        <v>474</v>
      </c>
      <c r="E375" s="126" t="s">
        <v>51</v>
      </c>
      <c r="F375" s="126" t="s">
        <v>52</v>
      </c>
      <c r="G375" s="126">
        <v>24</v>
      </c>
      <c r="H375" s="126" t="s">
        <v>740</v>
      </c>
      <c r="I375" s="126" t="s">
        <v>741</v>
      </c>
      <c r="J375" s="126" t="s">
        <v>35</v>
      </c>
      <c r="K375" s="126" t="s">
        <v>742</v>
      </c>
    </row>
    <row r="376" spans="1:11" x14ac:dyDescent="0.25">
      <c r="A376" s="126" t="s">
        <v>0</v>
      </c>
      <c r="B376" s="126" t="s">
        <v>8</v>
      </c>
      <c r="C376" s="126" t="s">
        <v>473</v>
      </c>
      <c r="D376" s="126" t="s">
        <v>474</v>
      </c>
      <c r="E376" s="126" t="s">
        <v>51</v>
      </c>
      <c r="F376" s="126" t="s">
        <v>52</v>
      </c>
      <c r="G376" s="126">
        <v>24</v>
      </c>
      <c r="H376" s="126" t="s">
        <v>740</v>
      </c>
      <c r="I376" s="126" t="s">
        <v>743</v>
      </c>
      <c r="J376" s="126" t="s">
        <v>35</v>
      </c>
      <c r="K376" s="126" t="s">
        <v>753</v>
      </c>
    </row>
    <row r="377" spans="1:11" x14ac:dyDescent="0.25">
      <c r="A377" s="126" t="s">
        <v>0</v>
      </c>
      <c r="B377" s="126" t="s">
        <v>8</v>
      </c>
      <c r="C377" s="126" t="s">
        <v>473</v>
      </c>
      <c r="D377" s="126" t="s">
        <v>474</v>
      </c>
      <c r="E377" s="126" t="s">
        <v>51</v>
      </c>
      <c r="F377" s="126" t="s">
        <v>52</v>
      </c>
      <c r="G377" s="126">
        <v>24</v>
      </c>
      <c r="H377" s="126" t="s">
        <v>740</v>
      </c>
      <c r="I377" s="126" t="s">
        <v>746</v>
      </c>
      <c r="J377" s="126" t="s">
        <v>35</v>
      </c>
      <c r="K377" s="126" t="s">
        <v>761</v>
      </c>
    </row>
    <row r="378" spans="1:11" x14ac:dyDescent="0.25">
      <c r="A378" s="126" t="s">
        <v>0</v>
      </c>
      <c r="B378" s="126" t="s">
        <v>8</v>
      </c>
      <c r="C378" s="126" t="s">
        <v>473</v>
      </c>
      <c r="D378" s="126" t="s">
        <v>474</v>
      </c>
      <c r="E378" s="126" t="s">
        <v>51</v>
      </c>
      <c r="F378" s="126" t="s">
        <v>52</v>
      </c>
      <c r="G378" s="126">
        <v>24</v>
      </c>
      <c r="H378" s="126" t="s">
        <v>748</v>
      </c>
      <c r="I378" s="126" t="s">
        <v>741</v>
      </c>
      <c r="J378" s="126" t="s">
        <v>35</v>
      </c>
      <c r="K378" s="126" t="s">
        <v>753</v>
      </c>
    </row>
    <row r="379" spans="1:11" x14ac:dyDescent="0.25">
      <c r="A379" s="126" t="s">
        <v>0</v>
      </c>
      <c r="B379" s="126" t="s">
        <v>8</v>
      </c>
      <c r="C379" s="126" t="s">
        <v>473</v>
      </c>
      <c r="D379" s="126" t="s">
        <v>474</v>
      </c>
      <c r="E379" s="126" t="s">
        <v>51</v>
      </c>
      <c r="F379" s="126" t="s">
        <v>52</v>
      </c>
      <c r="G379" s="126">
        <v>24</v>
      </c>
      <c r="H379" s="126" t="s">
        <v>748</v>
      </c>
      <c r="I379" s="126" t="s">
        <v>743</v>
      </c>
      <c r="J379" s="126" t="s">
        <v>754</v>
      </c>
      <c r="K379" s="126" t="s">
        <v>755</v>
      </c>
    </row>
    <row r="380" spans="1:11" x14ac:dyDescent="0.25">
      <c r="A380" s="126" t="s">
        <v>0</v>
      </c>
      <c r="B380" s="126" t="s">
        <v>8</v>
      </c>
      <c r="C380" s="126" t="s">
        <v>473</v>
      </c>
      <c r="D380" s="126" t="s">
        <v>474</v>
      </c>
      <c r="E380" s="126" t="s">
        <v>51</v>
      </c>
      <c r="F380" s="126" t="s">
        <v>52</v>
      </c>
      <c r="G380" s="126">
        <v>24</v>
      </c>
      <c r="H380" s="126" t="s">
        <v>748</v>
      </c>
      <c r="I380" s="126" t="s">
        <v>746</v>
      </c>
      <c r="J380" s="126" t="s">
        <v>37</v>
      </c>
      <c r="K380" s="126" t="s">
        <v>766</v>
      </c>
    </row>
    <row r="381" spans="1:11" x14ac:dyDescent="0.25">
      <c r="A381" s="126" t="s">
        <v>0</v>
      </c>
      <c r="B381" s="126" t="s">
        <v>8</v>
      </c>
      <c r="C381" s="126" t="s">
        <v>473</v>
      </c>
      <c r="D381" s="126" t="s">
        <v>474</v>
      </c>
      <c r="E381" s="126" t="s">
        <v>51</v>
      </c>
      <c r="F381" s="126" t="s">
        <v>52</v>
      </c>
      <c r="G381" s="126">
        <v>24</v>
      </c>
      <c r="H381" s="126" t="s">
        <v>752</v>
      </c>
      <c r="I381" s="126" t="s">
        <v>741</v>
      </c>
      <c r="J381" s="126" t="s">
        <v>34</v>
      </c>
      <c r="K381" s="126" t="s">
        <v>756</v>
      </c>
    </row>
    <row r="382" spans="1:11" x14ac:dyDescent="0.25">
      <c r="A382" s="126" t="s">
        <v>0</v>
      </c>
      <c r="B382" s="126" t="s">
        <v>8</v>
      </c>
      <c r="C382" s="126" t="s">
        <v>473</v>
      </c>
      <c r="D382" s="126" t="s">
        <v>474</v>
      </c>
      <c r="E382" s="126" t="s">
        <v>51</v>
      </c>
      <c r="F382" s="126" t="s">
        <v>52</v>
      </c>
      <c r="G382" s="126">
        <v>24</v>
      </c>
      <c r="H382" s="126" t="s">
        <v>752</v>
      </c>
      <c r="I382" s="126" t="s">
        <v>743</v>
      </c>
      <c r="J382" s="126" t="s">
        <v>754</v>
      </c>
      <c r="K382" s="126" t="s">
        <v>764</v>
      </c>
    </row>
    <row r="383" spans="1:11" x14ac:dyDescent="0.25">
      <c r="A383" s="126" t="s">
        <v>0</v>
      </c>
      <c r="B383" s="126" t="s">
        <v>4</v>
      </c>
      <c r="C383" s="126" t="s">
        <v>108</v>
      </c>
      <c r="D383" s="126" t="s">
        <v>109</v>
      </c>
      <c r="E383" s="126" t="s">
        <v>51</v>
      </c>
      <c r="F383" s="126" t="s">
        <v>52</v>
      </c>
      <c r="G383" s="126">
        <v>95</v>
      </c>
      <c r="H383" s="126" t="s">
        <v>757</v>
      </c>
      <c r="I383" s="126" t="s">
        <v>741</v>
      </c>
      <c r="J383" s="126" t="s">
        <v>754</v>
      </c>
      <c r="K383" s="126" t="s">
        <v>755</v>
      </c>
    </row>
    <row r="384" spans="1:11" x14ac:dyDescent="0.25">
      <c r="A384" s="126" t="s">
        <v>0</v>
      </c>
      <c r="B384" s="126" t="s">
        <v>4</v>
      </c>
      <c r="C384" s="126" t="s">
        <v>108</v>
      </c>
      <c r="D384" s="126" t="s">
        <v>109</v>
      </c>
      <c r="E384" s="126" t="s">
        <v>51</v>
      </c>
      <c r="F384" s="126" t="s">
        <v>52</v>
      </c>
      <c r="G384" s="126">
        <v>95</v>
      </c>
      <c r="H384" s="126" t="s">
        <v>757</v>
      </c>
      <c r="I384" s="126" t="s">
        <v>743</v>
      </c>
      <c r="J384" s="126" t="s">
        <v>35</v>
      </c>
      <c r="K384" s="126" t="s">
        <v>761</v>
      </c>
    </row>
    <row r="385" spans="1:11" x14ac:dyDescent="0.25">
      <c r="A385" s="126" t="s">
        <v>0</v>
      </c>
      <c r="B385" s="126" t="s">
        <v>4</v>
      </c>
      <c r="C385" s="126" t="s">
        <v>108</v>
      </c>
      <c r="D385" s="126" t="s">
        <v>109</v>
      </c>
      <c r="E385" s="126" t="s">
        <v>51</v>
      </c>
      <c r="F385" s="126" t="s">
        <v>52</v>
      </c>
      <c r="G385" s="126">
        <v>95</v>
      </c>
      <c r="H385" s="126" t="s">
        <v>757</v>
      </c>
      <c r="I385" s="126" t="s">
        <v>746</v>
      </c>
      <c r="J385" s="126" t="s">
        <v>34</v>
      </c>
      <c r="K385" s="126" t="s">
        <v>747</v>
      </c>
    </row>
    <row r="386" spans="1:11" x14ac:dyDescent="0.25">
      <c r="A386" s="126" t="s">
        <v>0</v>
      </c>
      <c r="B386" s="126" t="s">
        <v>4</v>
      </c>
      <c r="C386" s="126" t="s">
        <v>98</v>
      </c>
      <c r="D386" s="126" t="s">
        <v>99</v>
      </c>
      <c r="E386" s="126" t="s">
        <v>51</v>
      </c>
      <c r="F386" s="126" t="s">
        <v>52</v>
      </c>
      <c r="G386" s="126">
        <v>101</v>
      </c>
      <c r="H386" s="126" t="s">
        <v>740</v>
      </c>
      <c r="I386" s="126" t="s">
        <v>741</v>
      </c>
      <c r="J386" s="126" t="s">
        <v>35</v>
      </c>
      <c r="K386" s="126" t="s">
        <v>742</v>
      </c>
    </row>
    <row r="387" spans="1:11" x14ac:dyDescent="0.25">
      <c r="A387" s="126" t="s">
        <v>0</v>
      </c>
      <c r="B387" s="126" t="s">
        <v>4</v>
      </c>
      <c r="C387" s="126" t="s">
        <v>98</v>
      </c>
      <c r="D387" s="126" t="s">
        <v>99</v>
      </c>
      <c r="E387" s="126" t="s">
        <v>51</v>
      </c>
      <c r="F387" s="126" t="s">
        <v>52</v>
      </c>
      <c r="G387" s="126">
        <v>101</v>
      </c>
      <c r="H387" s="126" t="s">
        <v>740</v>
      </c>
      <c r="I387" s="126" t="s">
        <v>743</v>
      </c>
      <c r="J387" s="126" t="s">
        <v>744</v>
      </c>
      <c r="K387" s="126" t="s">
        <v>745</v>
      </c>
    </row>
    <row r="388" spans="1:11" x14ac:dyDescent="0.25">
      <c r="A388" s="126" t="s">
        <v>0</v>
      </c>
      <c r="B388" s="126" t="s">
        <v>4</v>
      </c>
      <c r="C388" s="126" t="s">
        <v>98</v>
      </c>
      <c r="D388" s="126" t="s">
        <v>99</v>
      </c>
      <c r="E388" s="126" t="s">
        <v>51</v>
      </c>
      <c r="F388" s="126" t="s">
        <v>52</v>
      </c>
      <c r="G388" s="126">
        <v>101</v>
      </c>
      <c r="H388" s="126" t="s">
        <v>740</v>
      </c>
      <c r="I388" s="126" t="s">
        <v>746</v>
      </c>
      <c r="J388" s="126" t="s">
        <v>37</v>
      </c>
      <c r="K388" s="126" t="s">
        <v>769</v>
      </c>
    </row>
    <row r="389" spans="1:11" x14ac:dyDescent="0.25">
      <c r="A389" s="126" t="s">
        <v>0</v>
      </c>
      <c r="B389" s="126" t="s">
        <v>4</v>
      </c>
      <c r="C389" s="126" t="s">
        <v>98</v>
      </c>
      <c r="D389" s="126" t="s">
        <v>99</v>
      </c>
      <c r="E389" s="126" t="s">
        <v>51</v>
      </c>
      <c r="F389" s="126" t="s">
        <v>52</v>
      </c>
      <c r="G389" s="126">
        <v>101</v>
      </c>
      <c r="H389" s="126" t="s">
        <v>748</v>
      </c>
      <c r="I389" s="126" t="s">
        <v>741</v>
      </c>
      <c r="J389" s="126" t="s">
        <v>34</v>
      </c>
      <c r="K389" s="126" t="s">
        <v>770</v>
      </c>
    </row>
    <row r="390" spans="1:11" x14ac:dyDescent="0.25">
      <c r="A390" s="126" t="s">
        <v>0</v>
      </c>
      <c r="B390" s="126" t="s">
        <v>4</v>
      </c>
      <c r="C390" s="126" t="s">
        <v>98</v>
      </c>
      <c r="D390" s="126" t="s">
        <v>99</v>
      </c>
      <c r="E390" s="126" t="s">
        <v>51</v>
      </c>
      <c r="F390" s="126" t="s">
        <v>52</v>
      </c>
      <c r="G390" s="126">
        <v>101</v>
      </c>
      <c r="H390" s="126" t="s">
        <v>748</v>
      </c>
      <c r="I390" s="126" t="s">
        <v>743</v>
      </c>
      <c r="J390" s="126" t="s">
        <v>41</v>
      </c>
      <c r="K390" s="126" t="s">
        <v>1979</v>
      </c>
    </row>
    <row r="391" spans="1:11" x14ac:dyDescent="0.25">
      <c r="A391" s="126" t="s">
        <v>0</v>
      </c>
      <c r="B391" s="126" t="s">
        <v>4</v>
      </c>
      <c r="C391" s="126" t="s">
        <v>98</v>
      </c>
      <c r="D391" s="126" t="s">
        <v>99</v>
      </c>
      <c r="E391" s="126" t="s">
        <v>51</v>
      </c>
      <c r="F391" s="126" t="s">
        <v>52</v>
      </c>
      <c r="G391" s="126">
        <v>101</v>
      </c>
      <c r="H391" s="126" t="s">
        <v>748</v>
      </c>
      <c r="I391" s="126" t="s">
        <v>746</v>
      </c>
      <c r="J391" s="126" t="s">
        <v>34</v>
      </c>
      <c r="K391" s="126" t="s">
        <v>759</v>
      </c>
    </row>
    <row r="392" spans="1:11" x14ac:dyDescent="0.25">
      <c r="A392" s="126" t="s">
        <v>0</v>
      </c>
      <c r="B392" s="126" t="s">
        <v>4</v>
      </c>
      <c r="C392" s="126" t="s">
        <v>98</v>
      </c>
      <c r="D392" s="126" t="s">
        <v>99</v>
      </c>
      <c r="E392" s="126" t="s">
        <v>51</v>
      </c>
      <c r="F392" s="126" t="s">
        <v>52</v>
      </c>
      <c r="G392" s="126">
        <v>101</v>
      </c>
      <c r="H392" s="126" t="s">
        <v>752</v>
      </c>
      <c r="I392" s="126" t="s">
        <v>741</v>
      </c>
      <c r="J392" s="126" t="s">
        <v>754</v>
      </c>
      <c r="K392" s="126" t="s">
        <v>764</v>
      </c>
    </row>
    <row r="393" spans="1:11" x14ac:dyDescent="0.25">
      <c r="A393" s="126" t="s">
        <v>0</v>
      </c>
      <c r="B393" s="126" t="s">
        <v>4</v>
      </c>
      <c r="C393" s="126" t="s">
        <v>98</v>
      </c>
      <c r="D393" s="126" t="s">
        <v>99</v>
      </c>
      <c r="E393" s="126" t="s">
        <v>51</v>
      </c>
      <c r="F393" s="126" t="s">
        <v>52</v>
      </c>
      <c r="G393" s="126">
        <v>101</v>
      </c>
      <c r="H393" s="126" t="s">
        <v>752</v>
      </c>
      <c r="I393" s="126" t="s">
        <v>743</v>
      </c>
      <c r="J393" s="126" t="s">
        <v>34</v>
      </c>
      <c r="K393" s="126" t="s">
        <v>747</v>
      </c>
    </row>
    <row r="394" spans="1:11" x14ac:dyDescent="0.25">
      <c r="A394" s="126" t="s">
        <v>0</v>
      </c>
      <c r="B394" s="126" t="s">
        <v>4</v>
      </c>
      <c r="C394" s="126" t="s">
        <v>98</v>
      </c>
      <c r="D394" s="126" t="s">
        <v>99</v>
      </c>
      <c r="E394" s="126" t="s">
        <v>51</v>
      </c>
      <c r="F394" s="126" t="s">
        <v>52</v>
      </c>
      <c r="G394" s="126">
        <v>101</v>
      </c>
      <c r="H394" s="126" t="s">
        <v>752</v>
      </c>
      <c r="I394" s="126" t="s">
        <v>746</v>
      </c>
      <c r="J394" s="126" t="s">
        <v>36</v>
      </c>
      <c r="K394" s="126" t="s">
        <v>763</v>
      </c>
    </row>
    <row r="395" spans="1:11" x14ac:dyDescent="0.25">
      <c r="A395" s="126" t="s">
        <v>0</v>
      </c>
      <c r="B395" s="126" t="s">
        <v>4</v>
      </c>
      <c r="C395" s="126" t="s">
        <v>98</v>
      </c>
      <c r="D395" s="126" t="s">
        <v>99</v>
      </c>
      <c r="E395" s="126" t="s">
        <v>51</v>
      </c>
      <c r="F395" s="126" t="s">
        <v>52</v>
      </c>
      <c r="G395" s="126">
        <v>101</v>
      </c>
      <c r="H395" s="126" t="s">
        <v>757</v>
      </c>
      <c r="I395" s="126" t="s">
        <v>741</v>
      </c>
      <c r="J395" s="126" t="s">
        <v>754</v>
      </c>
      <c r="K395" s="126" t="s">
        <v>755</v>
      </c>
    </row>
    <row r="396" spans="1:11" x14ac:dyDescent="0.25">
      <c r="A396" s="126" t="s">
        <v>0</v>
      </c>
      <c r="B396" s="126" t="s">
        <v>4</v>
      </c>
      <c r="C396" s="126" t="s">
        <v>98</v>
      </c>
      <c r="D396" s="126" t="s">
        <v>99</v>
      </c>
      <c r="E396" s="126" t="s">
        <v>51</v>
      </c>
      <c r="F396" s="126" t="s">
        <v>52</v>
      </c>
      <c r="G396" s="126">
        <v>101</v>
      </c>
      <c r="H396" s="126" t="s">
        <v>757</v>
      </c>
      <c r="I396" s="126" t="s">
        <v>743</v>
      </c>
      <c r="J396" s="126" t="s">
        <v>35</v>
      </c>
      <c r="K396" s="126" t="s">
        <v>761</v>
      </c>
    </row>
    <row r="397" spans="1:11" x14ac:dyDescent="0.25">
      <c r="A397" s="126" t="s">
        <v>0</v>
      </c>
      <c r="B397" s="126" t="s">
        <v>4</v>
      </c>
      <c r="C397" s="126" t="s">
        <v>98</v>
      </c>
      <c r="D397" s="126" t="s">
        <v>99</v>
      </c>
      <c r="E397" s="126" t="s">
        <v>51</v>
      </c>
      <c r="F397" s="126" t="s">
        <v>52</v>
      </c>
      <c r="G397" s="126">
        <v>101</v>
      </c>
      <c r="H397" s="126" t="s">
        <v>757</v>
      </c>
      <c r="I397" s="126" t="s">
        <v>746</v>
      </c>
      <c r="J397" s="126" t="s">
        <v>25</v>
      </c>
      <c r="K397" s="126" t="s">
        <v>751</v>
      </c>
    </row>
    <row r="398" spans="1:11" x14ac:dyDescent="0.25">
      <c r="A398" s="126" t="s">
        <v>0</v>
      </c>
      <c r="B398" s="126" t="s">
        <v>4</v>
      </c>
      <c r="C398" s="126" t="s">
        <v>104</v>
      </c>
      <c r="D398" s="126" t="s">
        <v>105</v>
      </c>
      <c r="E398" s="126" t="s">
        <v>51</v>
      </c>
      <c r="F398" s="126" t="s">
        <v>52</v>
      </c>
      <c r="G398" s="126">
        <v>50</v>
      </c>
      <c r="H398" s="126" t="s">
        <v>740</v>
      </c>
      <c r="I398" s="126" t="s">
        <v>741</v>
      </c>
      <c r="J398" s="126" t="s">
        <v>744</v>
      </c>
      <c r="K398" s="126" t="s">
        <v>745</v>
      </c>
    </row>
    <row r="399" spans="1:11" x14ac:dyDescent="0.25">
      <c r="A399" s="126" t="s">
        <v>0</v>
      </c>
      <c r="B399" s="126" t="s">
        <v>4</v>
      </c>
      <c r="C399" s="126" t="s">
        <v>104</v>
      </c>
      <c r="D399" s="126" t="s">
        <v>105</v>
      </c>
      <c r="E399" s="126" t="s">
        <v>51</v>
      </c>
      <c r="F399" s="126" t="s">
        <v>52</v>
      </c>
      <c r="G399" s="126">
        <v>50</v>
      </c>
      <c r="H399" s="126" t="s">
        <v>740</v>
      </c>
      <c r="I399" s="126" t="s">
        <v>743</v>
      </c>
      <c r="J399" s="126" t="s">
        <v>25</v>
      </c>
      <c r="K399" s="126" t="s">
        <v>751</v>
      </c>
    </row>
    <row r="400" spans="1:11" x14ac:dyDescent="0.25">
      <c r="A400" s="126" t="s">
        <v>0</v>
      </c>
      <c r="B400" s="126" t="s">
        <v>4</v>
      </c>
      <c r="C400" s="126" t="s">
        <v>104</v>
      </c>
      <c r="D400" s="126" t="s">
        <v>105</v>
      </c>
      <c r="E400" s="126" t="s">
        <v>51</v>
      </c>
      <c r="F400" s="126" t="s">
        <v>52</v>
      </c>
      <c r="G400" s="126">
        <v>50</v>
      </c>
      <c r="H400" s="126" t="s">
        <v>740</v>
      </c>
      <c r="I400" s="126" t="s">
        <v>746</v>
      </c>
      <c r="J400" s="126" t="s">
        <v>35</v>
      </c>
      <c r="K400" s="126" t="s">
        <v>753</v>
      </c>
    </row>
    <row r="401" spans="1:11" x14ac:dyDescent="0.25">
      <c r="A401" s="126" t="s">
        <v>0</v>
      </c>
      <c r="B401" s="126" t="s">
        <v>4</v>
      </c>
      <c r="C401" s="126" t="s">
        <v>104</v>
      </c>
      <c r="D401" s="126" t="s">
        <v>105</v>
      </c>
      <c r="E401" s="126" t="s">
        <v>51</v>
      </c>
      <c r="F401" s="126" t="s">
        <v>52</v>
      </c>
      <c r="G401" s="126">
        <v>50</v>
      </c>
      <c r="H401" s="126" t="s">
        <v>748</v>
      </c>
      <c r="I401" s="126" t="s">
        <v>741</v>
      </c>
      <c r="J401" s="126" t="s">
        <v>25</v>
      </c>
      <c r="K401" s="126" t="s">
        <v>750</v>
      </c>
    </row>
    <row r="402" spans="1:11" x14ac:dyDescent="0.25">
      <c r="A402" s="126" t="s">
        <v>0</v>
      </c>
      <c r="B402" s="126" t="s">
        <v>4</v>
      </c>
      <c r="C402" s="126" t="s">
        <v>104</v>
      </c>
      <c r="D402" s="126" t="s">
        <v>105</v>
      </c>
      <c r="E402" s="126" t="s">
        <v>51</v>
      </c>
      <c r="F402" s="126" t="s">
        <v>52</v>
      </c>
      <c r="G402" s="126">
        <v>50</v>
      </c>
      <c r="H402" s="126" t="s">
        <v>748</v>
      </c>
      <c r="I402" s="126" t="s">
        <v>743</v>
      </c>
      <c r="J402" s="126" t="s">
        <v>754</v>
      </c>
      <c r="K402" s="126" t="s">
        <v>764</v>
      </c>
    </row>
    <row r="403" spans="1:11" x14ac:dyDescent="0.25">
      <c r="A403" s="126" t="s">
        <v>0</v>
      </c>
      <c r="B403" s="126" t="s">
        <v>4</v>
      </c>
      <c r="C403" s="126" t="s">
        <v>104</v>
      </c>
      <c r="D403" s="126" t="s">
        <v>105</v>
      </c>
      <c r="E403" s="126" t="s">
        <v>51</v>
      </c>
      <c r="F403" s="126" t="s">
        <v>52</v>
      </c>
      <c r="G403" s="126">
        <v>50</v>
      </c>
      <c r="H403" s="126" t="s">
        <v>748</v>
      </c>
      <c r="I403" s="126" t="s">
        <v>746</v>
      </c>
      <c r="J403" s="126" t="s">
        <v>25</v>
      </c>
      <c r="K403" s="126" t="s">
        <v>750</v>
      </c>
    </row>
    <row r="404" spans="1:11" x14ac:dyDescent="0.25">
      <c r="A404" s="126" t="s">
        <v>0</v>
      </c>
      <c r="B404" s="126" t="s">
        <v>4</v>
      </c>
      <c r="C404" s="126" t="s">
        <v>104</v>
      </c>
      <c r="D404" s="126" t="s">
        <v>105</v>
      </c>
      <c r="E404" s="126" t="s">
        <v>51</v>
      </c>
      <c r="F404" s="126" t="s">
        <v>52</v>
      </c>
      <c r="G404" s="126">
        <v>50</v>
      </c>
      <c r="H404" s="126" t="s">
        <v>752</v>
      </c>
      <c r="I404" s="126" t="s">
        <v>741</v>
      </c>
      <c r="J404" s="126" t="s">
        <v>35</v>
      </c>
      <c r="K404" s="126" t="s">
        <v>753</v>
      </c>
    </row>
    <row r="405" spans="1:11" x14ac:dyDescent="0.25">
      <c r="A405" s="126" t="s">
        <v>0</v>
      </c>
      <c r="B405" s="126" t="s">
        <v>4</v>
      </c>
      <c r="C405" s="126" t="s">
        <v>104</v>
      </c>
      <c r="D405" s="126" t="s">
        <v>105</v>
      </c>
      <c r="E405" s="126" t="s">
        <v>51</v>
      </c>
      <c r="F405" s="126" t="s">
        <v>52</v>
      </c>
      <c r="G405" s="126">
        <v>50</v>
      </c>
      <c r="H405" s="126" t="s">
        <v>752</v>
      </c>
      <c r="I405" s="126" t="s">
        <v>743</v>
      </c>
      <c r="J405" s="126" t="s">
        <v>35</v>
      </c>
      <c r="K405" s="126" t="s">
        <v>742</v>
      </c>
    </row>
    <row r="406" spans="1:11" x14ac:dyDescent="0.25">
      <c r="A406" s="126" t="s">
        <v>0</v>
      </c>
      <c r="B406" s="126" t="s">
        <v>4</v>
      </c>
      <c r="C406" s="126" t="s">
        <v>104</v>
      </c>
      <c r="D406" s="126" t="s">
        <v>105</v>
      </c>
      <c r="E406" s="126" t="s">
        <v>51</v>
      </c>
      <c r="F406" s="126" t="s">
        <v>52</v>
      </c>
      <c r="G406" s="126">
        <v>50</v>
      </c>
      <c r="H406" s="126" t="s">
        <v>752</v>
      </c>
      <c r="I406" s="126" t="s">
        <v>746</v>
      </c>
      <c r="J406" s="126" t="s">
        <v>35</v>
      </c>
      <c r="K406" s="126" t="s">
        <v>761</v>
      </c>
    </row>
    <row r="407" spans="1:11" x14ac:dyDescent="0.25">
      <c r="A407" s="126" t="s">
        <v>0</v>
      </c>
      <c r="B407" s="126" t="s">
        <v>4</v>
      </c>
      <c r="C407" s="126" t="s">
        <v>104</v>
      </c>
      <c r="D407" s="126" t="s">
        <v>105</v>
      </c>
      <c r="E407" s="126" t="s">
        <v>51</v>
      </c>
      <c r="F407" s="126" t="s">
        <v>52</v>
      </c>
      <c r="G407" s="126">
        <v>50</v>
      </c>
      <c r="H407" s="126" t="s">
        <v>757</v>
      </c>
      <c r="I407" s="126" t="s">
        <v>741</v>
      </c>
      <c r="J407" s="126" t="s">
        <v>25</v>
      </c>
      <c r="K407" s="126" t="s">
        <v>751</v>
      </c>
    </row>
    <row r="408" spans="1:11" x14ac:dyDescent="0.25">
      <c r="A408" s="126" t="s">
        <v>0</v>
      </c>
      <c r="B408" s="126" t="s">
        <v>4</v>
      </c>
      <c r="C408" s="126" t="s">
        <v>104</v>
      </c>
      <c r="D408" s="126" t="s">
        <v>105</v>
      </c>
      <c r="E408" s="126" t="s">
        <v>51</v>
      </c>
      <c r="F408" s="126" t="s">
        <v>52</v>
      </c>
      <c r="G408" s="126">
        <v>50</v>
      </c>
      <c r="H408" s="126" t="s">
        <v>757</v>
      </c>
      <c r="I408" s="126" t="s">
        <v>743</v>
      </c>
      <c r="J408" s="126" t="s">
        <v>35</v>
      </c>
      <c r="K408" s="126" t="s">
        <v>761</v>
      </c>
    </row>
    <row r="409" spans="1:11" x14ac:dyDescent="0.25">
      <c r="A409" s="126" t="s">
        <v>0</v>
      </c>
      <c r="B409" s="126" t="s">
        <v>4</v>
      </c>
      <c r="C409" s="126" t="s">
        <v>104</v>
      </c>
      <c r="D409" s="126" t="s">
        <v>105</v>
      </c>
      <c r="E409" s="126" t="s">
        <v>51</v>
      </c>
      <c r="F409" s="126" t="s">
        <v>52</v>
      </c>
      <c r="G409" s="126">
        <v>50</v>
      </c>
      <c r="H409" s="126" t="s">
        <v>757</v>
      </c>
      <c r="I409" s="126" t="s">
        <v>746</v>
      </c>
      <c r="J409" s="126" t="s">
        <v>754</v>
      </c>
      <c r="K409" s="126" t="s">
        <v>755</v>
      </c>
    </row>
    <row r="410" spans="1:11" x14ac:dyDescent="0.25">
      <c r="A410" s="126" t="s">
        <v>0</v>
      </c>
      <c r="B410" s="126" t="s">
        <v>4</v>
      </c>
      <c r="C410" s="126" t="s">
        <v>110</v>
      </c>
      <c r="D410" s="126" t="s">
        <v>111</v>
      </c>
      <c r="E410" s="126" t="s">
        <v>51</v>
      </c>
      <c r="F410" s="126" t="s">
        <v>52</v>
      </c>
      <c r="G410" s="126">
        <v>6</v>
      </c>
      <c r="H410" s="126" t="s">
        <v>740</v>
      </c>
      <c r="I410" s="126" t="s">
        <v>741</v>
      </c>
      <c r="J410" s="126" t="s">
        <v>744</v>
      </c>
      <c r="K410" s="126" t="s">
        <v>745</v>
      </c>
    </row>
    <row r="411" spans="1:11" x14ac:dyDescent="0.25">
      <c r="A411" s="126" t="s">
        <v>0</v>
      </c>
      <c r="B411" s="126" t="s">
        <v>4</v>
      </c>
      <c r="C411" s="126" t="s">
        <v>110</v>
      </c>
      <c r="D411" s="126" t="s">
        <v>111</v>
      </c>
      <c r="E411" s="126" t="s">
        <v>51</v>
      </c>
      <c r="F411" s="126" t="s">
        <v>52</v>
      </c>
      <c r="G411" s="126">
        <v>6</v>
      </c>
      <c r="H411" s="126" t="s">
        <v>740</v>
      </c>
      <c r="I411" s="126" t="s">
        <v>743</v>
      </c>
      <c r="J411" s="126" t="s">
        <v>25</v>
      </c>
      <c r="K411" s="126" t="s">
        <v>751</v>
      </c>
    </row>
    <row r="412" spans="1:11" x14ac:dyDescent="0.25">
      <c r="A412" s="126" t="s">
        <v>0</v>
      </c>
      <c r="B412" s="126" t="s">
        <v>4</v>
      </c>
      <c r="C412" s="126" t="s">
        <v>110</v>
      </c>
      <c r="D412" s="126" t="s">
        <v>111</v>
      </c>
      <c r="E412" s="126" t="s">
        <v>51</v>
      </c>
      <c r="F412" s="126" t="s">
        <v>52</v>
      </c>
      <c r="G412" s="126">
        <v>6</v>
      </c>
      <c r="H412" s="126" t="s">
        <v>740</v>
      </c>
      <c r="I412" s="126" t="s">
        <v>746</v>
      </c>
      <c r="J412" s="126" t="s">
        <v>35</v>
      </c>
      <c r="K412" s="126" t="s">
        <v>753</v>
      </c>
    </row>
    <row r="413" spans="1:11" x14ac:dyDescent="0.25">
      <c r="A413" s="126" t="s">
        <v>0</v>
      </c>
      <c r="B413" s="126" t="s">
        <v>4</v>
      </c>
      <c r="C413" s="126" t="s">
        <v>110</v>
      </c>
      <c r="D413" s="126" t="s">
        <v>111</v>
      </c>
      <c r="E413" s="126" t="s">
        <v>51</v>
      </c>
      <c r="F413" s="126" t="s">
        <v>52</v>
      </c>
      <c r="G413" s="126">
        <v>6</v>
      </c>
      <c r="H413" s="126" t="s">
        <v>748</v>
      </c>
      <c r="I413" s="126" t="s">
        <v>741</v>
      </c>
      <c r="J413" s="126" t="s">
        <v>25</v>
      </c>
      <c r="K413" s="126" t="s">
        <v>750</v>
      </c>
    </row>
    <row r="414" spans="1:11" x14ac:dyDescent="0.25">
      <c r="A414" s="126" t="s">
        <v>0</v>
      </c>
      <c r="B414" s="126" t="s">
        <v>4</v>
      </c>
      <c r="C414" s="126" t="s">
        <v>110</v>
      </c>
      <c r="D414" s="126" t="s">
        <v>111</v>
      </c>
      <c r="E414" s="126" t="s">
        <v>51</v>
      </c>
      <c r="F414" s="126" t="s">
        <v>52</v>
      </c>
      <c r="G414" s="126">
        <v>6</v>
      </c>
      <c r="H414" s="126" t="s">
        <v>748</v>
      </c>
      <c r="I414" s="126" t="s">
        <v>743</v>
      </c>
      <c r="J414" s="126" t="s">
        <v>37</v>
      </c>
      <c r="K414" s="126" t="s">
        <v>769</v>
      </c>
    </row>
    <row r="415" spans="1:11" x14ac:dyDescent="0.25">
      <c r="A415" s="126" t="s">
        <v>0</v>
      </c>
      <c r="B415" s="126" t="s">
        <v>4</v>
      </c>
      <c r="C415" s="126" t="s">
        <v>110</v>
      </c>
      <c r="D415" s="126" t="s">
        <v>111</v>
      </c>
      <c r="E415" s="126" t="s">
        <v>51</v>
      </c>
      <c r="F415" s="126" t="s">
        <v>52</v>
      </c>
      <c r="G415" s="126">
        <v>6</v>
      </c>
      <c r="H415" s="126" t="s">
        <v>748</v>
      </c>
      <c r="I415" s="126" t="s">
        <v>746</v>
      </c>
      <c r="J415" s="126" t="s">
        <v>754</v>
      </c>
      <c r="K415" s="126" t="s">
        <v>755</v>
      </c>
    </row>
    <row r="416" spans="1:11" x14ac:dyDescent="0.25">
      <c r="A416" s="126" t="s">
        <v>0</v>
      </c>
      <c r="B416" s="126" t="s">
        <v>4</v>
      </c>
      <c r="C416" s="126" t="s">
        <v>110</v>
      </c>
      <c r="D416" s="126" t="s">
        <v>111</v>
      </c>
      <c r="E416" s="126" t="s">
        <v>51</v>
      </c>
      <c r="F416" s="126" t="s">
        <v>52</v>
      </c>
      <c r="G416" s="126">
        <v>6</v>
      </c>
      <c r="H416" s="126" t="s">
        <v>752</v>
      </c>
      <c r="I416" s="126" t="s">
        <v>741</v>
      </c>
      <c r="J416" s="126" t="s">
        <v>37</v>
      </c>
      <c r="K416" s="126" t="s">
        <v>769</v>
      </c>
    </row>
    <row r="417" spans="1:11" x14ac:dyDescent="0.25">
      <c r="A417" s="126" t="s">
        <v>0</v>
      </c>
      <c r="B417" s="126" t="s">
        <v>4</v>
      </c>
      <c r="C417" s="126" t="s">
        <v>110</v>
      </c>
      <c r="D417" s="126" t="s">
        <v>111</v>
      </c>
      <c r="E417" s="126" t="s">
        <v>51</v>
      </c>
      <c r="F417" s="126" t="s">
        <v>52</v>
      </c>
      <c r="G417" s="126">
        <v>6</v>
      </c>
      <c r="H417" s="126" t="s">
        <v>752</v>
      </c>
      <c r="I417" s="126" t="s">
        <v>743</v>
      </c>
      <c r="J417" s="126" t="s">
        <v>744</v>
      </c>
      <c r="K417" s="126" t="s">
        <v>745</v>
      </c>
    </row>
    <row r="418" spans="1:11" x14ac:dyDescent="0.25">
      <c r="A418" s="126" t="s">
        <v>0</v>
      </c>
      <c r="B418" s="126" t="s">
        <v>4</v>
      </c>
      <c r="C418" s="126" t="s">
        <v>110</v>
      </c>
      <c r="D418" s="126" t="s">
        <v>111</v>
      </c>
      <c r="E418" s="126" t="s">
        <v>51</v>
      </c>
      <c r="F418" s="126" t="s">
        <v>52</v>
      </c>
      <c r="G418" s="126">
        <v>6</v>
      </c>
      <c r="H418" s="126" t="s">
        <v>752</v>
      </c>
      <c r="I418" s="126" t="s">
        <v>746</v>
      </c>
      <c r="J418" s="126" t="s">
        <v>754</v>
      </c>
      <c r="K418" s="126" t="s">
        <v>764</v>
      </c>
    </row>
    <row r="419" spans="1:11" x14ac:dyDescent="0.25">
      <c r="A419" s="126" t="s">
        <v>0</v>
      </c>
      <c r="B419" s="126" t="s">
        <v>4</v>
      </c>
      <c r="C419" s="126" t="s">
        <v>110</v>
      </c>
      <c r="D419" s="126" t="s">
        <v>111</v>
      </c>
      <c r="E419" s="126" t="s">
        <v>51</v>
      </c>
      <c r="F419" s="126" t="s">
        <v>52</v>
      </c>
      <c r="G419" s="126">
        <v>6</v>
      </c>
      <c r="H419" s="126" t="s">
        <v>757</v>
      </c>
      <c r="I419" s="126" t="s">
        <v>741</v>
      </c>
      <c r="J419" s="126" t="s">
        <v>25</v>
      </c>
      <c r="K419" s="126" t="s">
        <v>751</v>
      </c>
    </row>
    <row r="420" spans="1:11" x14ac:dyDescent="0.25">
      <c r="A420" s="126" t="s">
        <v>0</v>
      </c>
      <c r="B420" s="126" t="s">
        <v>4</v>
      </c>
      <c r="C420" s="126" t="s">
        <v>110</v>
      </c>
      <c r="D420" s="126" t="s">
        <v>111</v>
      </c>
      <c r="E420" s="126" t="s">
        <v>51</v>
      </c>
      <c r="F420" s="126" t="s">
        <v>52</v>
      </c>
      <c r="G420" s="126">
        <v>6</v>
      </c>
      <c r="H420" s="126" t="s">
        <v>757</v>
      </c>
      <c r="I420" s="126" t="s">
        <v>743</v>
      </c>
      <c r="J420" s="126" t="s">
        <v>35</v>
      </c>
      <c r="K420" s="126" t="s">
        <v>761</v>
      </c>
    </row>
    <row r="421" spans="1:11" x14ac:dyDescent="0.25">
      <c r="A421" s="126" t="s">
        <v>0</v>
      </c>
      <c r="B421" s="126" t="s">
        <v>4</v>
      </c>
      <c r="C421" s="126" t="s">
        <v>110</v>
      </c>
      <c r="D421" s="126" t="s">
        <v>111</v>
      </c>
      <c r="E421" s="126" t="s">
        <v>51</v>
      </c>
      <c r="F421" s="126" t="s">
        <v>52</v>
      </c>
      <c r="G421" s="126">
        <v>6</v>
      </c>
      <c r="H421" s="126" t="s">
        <v>757</v>
      </c>
      <c r="I421" s="126" t="s">
        <v>746</v>
      </c>
      <c r="J421" s="126" t="s">
        <v>34</v>
      </c>
      <c r="K421" s="126" t="s">
        <v>747</v>
      </c>
    </row>
    <row r="422" spans="1:11" x14ac:dyDescent="0.25">
      <c r="A422" s="126" t="s">
        <v>0</v>
      </c>
      <c r="B422" s="126" t="s">
        <v>4</v>
      </c>
      <c r="C422" s="126" t="s">
        <v>102</v>
      </c>
      <c r="D422" s="126" t="s">
        <v>103</v>
      </c>
      <c r="E422" s="126" t="s">
        <v>51</v>
      </c>
      <c r="F422" s="126" t="s">
        <v>52</v>
      </c>
      <c r="G422" s="126">
        <v>6</v>
      </c>
      <c r="H422" s="126" t="s">
        <v>740</v>
      </c>
      <c r="I422" s="126" t="s">
        <v>741</v>
      </c>
      <c r="J422" s="126" t="s">
        <v>744</v>
      </c>
      <c r="K422" s="126" t="s">
        <v>745</v>
      </c>
    </row>
    <row r="423" spans="1:11" x14ac:dyDescent="0.25">
      <c r="A423" s="126" t="s">
        <v>0</v>
      </c>
      <c r="B423" s="126" t="s">
        <v>4</v>
      </c>
      <c r="C423" s="126" t="s">
        <v>102</v>
      </c>
      <c r="D423" s="126" t="s">
        <v>103</v>
      </c>
      <c r="E423" s="126" t="s">
        <v>51</v>
      </c>
      <c r="F423" s="126" t="s">
        <v>52</v>
      </c>
      <c r="G423" s="126">
        <v>6</v>
      </c>
      <c r="H423" s="126" t="s">
        <v>740</v>
      </c>
      <c r="I423" s="126" t="s">
        <v>743</v>
      </c>
      <c r="J423" s="126" t="s">
        <v>25</v>
      </c>
      <c r="K423" s="126" t="s">
        <v>749</v>
      </c>
    </row>
    <row r="424" spans="1:11" x14ac:dyDescent="0.25">
      <c r="A424" s="126" t="s">
        <v>0</v>
      </c>
      <c r="B424" s="126" t="s">
        <v>4</v>
      </c>
      <c r="C424" s="126" t="s">
        <v>102</v>
      </c>
      <c r="D424" s="126" t="s">
        <v>103</v>
      </c>
      <c r="E424" s="126" t="s">
        <v>51</v>
      </c>
      <c r="F424" s="126" t="s">
        <v>52</v>
      </c>
      <c r="G424" s="126">
        <v>6</v>
      </c>
      <c r="H424" s="126" t="s">
        <v>740</v>
      </c>
      <c r="I424" s="126" t="s">
        <v>746</v>
      </c>
      <c r="J424" s="126" t="s">
        <v>35</v>
      </c>
      <c r="K424" s="126" t="s">
        <v>753</v>
      </c>
    </row>
    <row r="425" spans="1:11" x14ac:dyDescent="0.25">
      <c r="A425" s="126" t="s">
        <v>0</v>
      </c>
      <c r="B425" s="126" t="s">
        <v>4</v>
      </c>
      <c r="C425" s="126" t="s">
        <v>102</v>
      </c>
      <c r="D425" s="126" t="s">
        <v>103</v>
      </c>
      <c r="E425" s="126" t="s">
        <v>51</v>
      </c>
      <c r="F425" s="126" t="s">
        <v>52</v>
      </c>
      <c r="G425" s="126">
        <v>6</v>
      </c>
      <c r="H425" s="126" t="s">
        <v>748</v>
      </c>
      <c r="I425" s="126" t="s">
        <v>741</v>
      </c>
      <c r="J425" s="126" t="s">
        <v>35</v>
      </c>
      <c r="K425" s="126" t="s">
        <v>760</v>
      </c>
    </row>
    <row r="426" spans="1:11" x14ac:dyDescent="0.25">
      <c r="A426" s="126" t="s">
        <v>0</v>
      </c>
      <c r="B426" s="126" t="s">
        <v>4</v>
      </c>
      <c r="C426" s="126" t="s">
        <v>102</v>
      </c>
      <c r="D426" s="126" t="s">
        <v>103</v>
      </c>
      <c r="E426" s="126" t="s">
        <v>51</v>
      </c>
      <c r="F426" s="126" t="s">
        <v>52</v>
      </c>
      <c r="G426" s="126">
        <v>6</v>
      </c>
      <c r="H426" s="126" t="s">
        <v>748</v>
      </c>
      <c r="I426" s="126" t="s">
        <v>743</v>
      </c>
      <c r="J426" s="126" t="s">
        <v>25</v>
      </c>
      <c r="K426" s="126" t="s">
        <v>750</v>
      </c>
    </row>
    <row r="427" spans="1:11" x14ac:dyDescent="0.25">
      <c r="A427" s="126" t="s">
        <v>0</v>
      </c>
      <c r="B427" s="126" t="s">
        <v>4</v>
      </c>
      <c r="C427" s="126" t="s">
        <v>102</v>
      </c>
      <c r="D427" s="126" t="s">
        <v>103</v>
      </c>
      <c r="E427" s="126" t="s">
        <v>51</v>
      </c>
      <c r="F427" s="126" t="s">
        <v>52</v>
      </c>
      <c r="G427" s="126">
        <v>6</v>
      </c>
      <c r="H427" s="126" t="s">
        <v>748</v>
      </c>
      <c r="I427" s="126" t="s">
        <v>746</v>
      </c>
      <c r="J427" s="126" t="s">
        <v>35</v>
      </c>
      <c r="K427" s="126" t="s">
        <v>753</v>
      </c>
    </row>
    <row r="428" spans="1:11" x14ac:dyDescent="0.25">
      <c r="A428" s="126" t="s">
        <v>0</v>
      </c>
      <c r="B428" s="126" t="s">
        <v>4</v>
      </c>
      <c r="C428" s="126" t="s">
        <v>102</v>
      </c>
      <c r="D428" s="126" t="s">
        <v>103</v>
      </c>
      <c r="E428" s="126" t="s">
        <v>51</v>
      </c>
      <c r="F428" s="126" t="s">
        <v>52</v>
      </c>
      <c r="G428" s="126">
        <v>6</v>
      </c>
      <c r="H428" s="126" t="s">
        <v>752</v>
      </c>
      <c r="I428" s="126" t="s">
        <v>741</v>
      </c>
      <c r="J428" s="126" t="s">
        <v>35</v>
      </c>
      <c r="K428" s="126" t="s">
        <v>742</v>
      </c>
    </row>
    <row r="429" spans="1:11" x14ac:dyDescent="0.25">
      <c r="A429" s="126" t="s">
        <v>0</v>
      </c>
      <c r="B429" s="126" t="s">
        <v>4</v>
      </c>
      <c r="C429" s="126" t="s">
        <v>102</v>
      </c>
      <c r="D429" s="126" t="s">
        <v>103</v>
      </c>
      <c r="E429" s="126" t="s">
        <v>51</v>
      </c>
      <c r="F429" s="126" t="s">
        <v>52</v>
      </c>
      <c r="G429" s="126">
        <v>6</v>
      </c>
      <c r="H429" s="126" t="s">
        <v>752</v>
      </c>
      <c r="I429" s="126" t="s">
        <v>743</v>
      </c>
      <c r="J429" s="126" t="s">
        <v>34</v>
      </c>
      <c r="K429" s="126" t="s">
        <v>747</v>
      </c>
    </row>
    <row r="430" spans="1:11" x14ac:dyDescent="0.25">
      <c r="A430" s="126" t="s">
        <v>0</v>
      </c>
      <c r="B430" s="126" t="s">
        <v>4</v>
      </c>
      <c r="C430" s="126" t="s">
        <v>102</v>
      </c>
      <c r="D430" s="126" t="s">
        <v>103</v>
      </c>
      <c r="E430" s="126" t="s">
        <v>51</v>
      </c>
      <c r="F430" s="126" t="s">
        <v>52</v>
      </c>
      <c r="G430" s="126">
        <v>6</v>
      </c>
      <c r="H430" s="126" t="s">
        <v>752</v>
      </c>
      <c r="I430" s="126" t="s">
        <v>746</v>
      </c>
      <c r="J430" s="126" t="s">
        <v>35</v>
      </c>
      <c r="K430" s="126" t="s">
        <v>753</v>
      </c>
    </row>
    <row r="431" spans="1:11" x14ac:dyDescent="0.25">
      <c r="A431" s="126" t="s">
        <v>0</v>
      </c>
      <c r="B431" s="126" t="s">
        <v>4</v>
      </c>
      <c r="C431" s="126" t="s">
        <v>102</v>
      </c>
      <c r="D431" s="126" t="s">
        <v>103</v>
      </c>
      <c r="E431" s="126" t="s">
        <v>51</v>
      </c>
      <c r="F431" s="126" t="s">
        <v>52</v>
      </c>
      <c r="G431" s="126">
        <v>6</v>
      </c>
      <c r="H431" s="126" t="s">
        <v>757</v>
      </c>
      <c r="I431" s="126" t="s">
        <v>741</v>
      </c>
      <c r="J431" s="126" t="s">
        <v>25</v>
      </c>
      <c r="K431" s="126" t="s">
        <v>765</v>
      </c>
    </row>
    <row r="432" spans="1:11" x14ac:dyDescent="0.25">
      <c r="A432" s="126" t="s">
        <v>0</v>
      </c>
      <c r="B432" s="126" t="s">
        <v>4</v>
      </c>
      <c r="C432" s="126" t="s">
        <v>102</v>
      </c>
      <c r="D432" s="126" t="s">
        <v>103</v>
      </c>
      <c r="E432" s="126" t="s">
        <v>51</v>
      </c>
      <c r="F432" s="126" t="s">
        <v>52</v>
      </c>
      <c r="G432" s="126">
        <v>6</v>
      </c>
      <c r="H432" s="126" t="s">
        <v>757</v>
      </c>
      <c r="I432" s="126" t="s">
        <v>743</v>
      </c>
      <c r="J432" s="126" t="s">
        <v>35</v>
      </c>
      <c r="K432" s="126" t="s">
        <v>761</v>
      </c>
    </row>
    <row r="433" spans="1:11" x14ac:dyDescent="0.25">
      <c r="A433" s="126" t="s">
        <v>0</v>
      </c>
      <c r="B433" s="126" t="s">
        <v>4</v>
      </c>
      <c r="C433" s="126" t="s">
        <v>102</v>
      </c>
      <c r="D433" s="126" t="s">
        <v>103</v>
      </c>
      <c r="E433" s="126" t="s">
        <v>51</v>
      </c>
      <c r="F433" s="126" t="s">
        <v>52</v>
      </c>
      <c r="G433" s="126">
        <v>6</v>
      </c>
      <c r="H433" s="126" t="s">
        <v>757</v>
      </c>
      <c r="I433" s="126" t="s">
        <v>746</v>
      </c>
      <c r="J433" s="126" t="s">
        <v>34</v>
      </c>
      <c r="K433" s="126" t="s">
        <v>756</v>
      </c>
    </row>
    <row r="434" spans="1:11" x14ac:dyDescent="0.25">
      <c r="A434" s="126" t="s">
        <v>0</v>
      </c>
      <c r="B434" s="126" t="s">
        <v>11</v>
      </c>
      <c r="C434" s="126" t="s">
        <v>144</v>
      </c>
      <c r="D434" s="126" t="s">
        <v>145</v>
      </c>
      <c r="E434" s="126" t="s">
        <v>51</v>
      </c>
      <c r="F434" s="126" t="s">
        <v>52</v>
      </c>
      <c r="G434" s="126">
        <v>14</v>
      </c>
      <c r="H434" s="126" t="s">
        <v>740</v>
      </c>
      <c r="I434" s="126" t="s">
        <v>741</v>
      </c>
      <c r="J434" s="126" t="s">
        <v>25</v>
      </c>
      <c r="K434" s="126" t="s">
        <v>751</v>
      </c>
    </row>
    <row r="435" spans="1:11" x14ac:dyDescent="0.25">
      <c r="A435" s="126" t="s">
        <v>0</v>
      </c>
      <c r="B435" s="126" t="s">
        <v>11</v>
      </c>
      <c r="C435" s="126" t="s">
        <v>144</v>
      </c>
      <c r="D435" s="126" t="s">
        <v>145</v>
      </c>
      <c r="E435" s="126" t="s">
        <v>51</v>
      </c>
      <c r="F435" s="126" t="s">
        <v>52</v>
      </c>
      <c r="G435" s="126">
        <v>14</v>
      </c>
      <c r="H435" s="126" t="s">
        <v>740</v>
      </c>
      <c r="I435" s="126" t="s">
        <v>743</v>
      </c>
      <c r="J435" s="126" t="s">
        <v>35</v>
      </c>
      <c r="K435" s="126" t="s">
        <v>760</v>
      </c>
    </row>
    <row r="436" spans="1:11" x14ac:dyDescent="0.25">
      <c r="A436" s="126" t="s">
        <v>0</v>
      </c>
      <c r="B436" s="126" t="s">
        <v>11</v>
      </c>
      <c r="C436" s="126" t="s">
        <v>144</v>
      </c>
      <c r="D436" s="126" t="s">
        <v>145</v>
      </c>
      <c r="E436" s="126" t="s">
        <v>51</v>
      </c>
      <c r="F436" s="126" t="s">
        <v>52</v>
      </c>
      <c r="G436" s="126">
        <v>14</v>
      </c>
      <c r="H436" s="126" t="s">
        <v>740</v>
      </c>
      <c r="I436" s="126" t="s">
        <v>746</v>
      </c>
      <c r="J436" s="126" t="s">
        <v>41</v>
      </c>
      <c r="K436" s="126" t="s">
        <v>1979</v>
      </c>
    </row>
    <row r="437" spans="1:11" x14ac:dyDescent="0.25">
      <c r="A437" s="126" t="s">
        <v>0</v>
      </c>
      <c r="B437" s="126" t="s">
        <v>11</v>
      </c>
      <c r="C437" s="126" t="s">
        <v>144</v>
      </c>
      <c r="D437" s="126" t="s">
        <v>145</v>
      </c>
      <c r="E437" s="126" t="s">
        <v>51</v>
      </c>
      <c r="F437" s="126" t="s">
        <v>52</v>
      </c>
      <c r="G437" s="126">
        <v>14</v>
      </c>
      <c r="H437" s="126" t="s">
        <v>748</v>
      </c>
      <c r="I437" s="126" t="s">
        <v>741</v>
      </c>
      <c r="J437" s="126" t="s">
        <v>35</v>
      </c>
      <c r="K437" s="126" t="s">
        <v>760</v>
      </c>
    </row>
    <row r="438" spans="1:11" x14ac:dyDescent="0.25">
      <c r="A438" s="126" t="s">
        <v>0</v>
      </c>
      <c r="B438" s="126" t="s">
        <v>11</v>
      </c>
      <c r="C438" s="126" t="s">
        <v>144</v>
      </c>
      <c r="D438" s="126" t="s">
        <v>145</v>
      </c>
      <c r="E438" s="126" t="s">
        <v>51</v>
      </c>
      <c r="F438" s="126" t="s">
        <v>52</v>
      </c>
      <c r="G438" s="126">
        <v>14</v>
      </c>
      <c r="H438" s="126" t="s">
        <v>748</v>
      </c>
      <c r="I438" s="126" t="s">
        <v>743</v>
      </c>
      <c r="J438" s="126" t="s">
        <v>35</v>
      </c>
      <c r="K438" s="126" t="s">
        <v>753</v>
      </c>
    </row>
    <row r="439" spans="1:11" x14ac:dyDescent="0.25">
      <c r="A439" s="126" t="s">
        <v>0</v>
      </c>
      <c r="B439" s="126" t="s">
        <v>11</v>
      </c>
      <c r="C439" s="126" t="s">
        <v>144</v>
      </c>
      <c r="D439" s="126" t="s">
        <v>145</v>
      </c>
      <c r="E439" s="126" t="s">
        <v>51</v>
      </c>
      <c r="F439" s="126" t="s">
        <v>52</v>
      </c>
      <c r="G439" s="126">
        <v>14</v>
      </c>
      <c r="H439" s="126" t="s">
        <v>748</v>
      </c>
      <c r="I439" s="126" t="s">
        <v>746</v>
      </c>
      <c r="J439" s="126" t="s">
        <v>25</v>
      </c>
      <c r="K439" s="126" t="s">
        <v>751</v>
      </c>
    </row>
    <row r="440" spans="1:11" x14ac:dyDescent="0.25">
      <c r="A440" s="126" t="s">
        <v>0</v>
      </c>
      <c r="B440" s="126" t="s">
        <v>11</v>
      </c>
      <c r="C440" s="126" t="s">
        <v>144</v>
      </c>
      <c r="D440" s="126" t="s">
        <v>145</v>
      </c>
      <c r="E440" s="126" t="s">
        <v>51</v>
      </c>
      <c r="F440" s="126" t="s">
        <v>52</v>
      </c>
      <c r="G440" s="126">
        <v>14</v>
      </c>
      <c r="H440" s="126" t="s">
        <v>752</v>
      </c>
      <c r="I440" s="126" t="s">
        <v>741</v>
      </c>
      <c r="J440" s="126" t="s">
        <v>34</v>
      </c>
      <c r="K440" s="126" t="s">
        <v>747</v>
      </c>
    </row>
    <row r="441" spans="1:11" x14ac:dyDescent="0.25">
      <c r="A441" s="126" t="s">
        <v>0</v>
      </c>
      <c r="B441" s="126" t="s">
        <v>11</v>
      </c>
      <c r="C441" s="126" t="s">
        <v>144</v>
      </c>
      <c r="D441" s="126" t="s">
        <v>145</v>
      </c>
      <c r="E441" s="126" t="s">
        <v>51</v>
      </c>
      <c r="F441" s="126" t="s">
        <v>52</v>
      </c>
      <c r="G441" s="126">
        <v>14</v>
      </c>
      <c r="H441" s="126" t="s">
        <v>752</v>
      </c>
      <c r="I441" s="126" t="s">
        <v>743</v>
      </c>
      <c r="J441" s="126" t="s">
        <v>25</v>
      </c>
      <c r="K441" s="126" t="s">
        <v>750</v>
      </c>
    </row>
    <row r="442" spans="1:11" x14ac:dyDescent="0.25">
      <c r="A442" s="126" t="s">
        <v>0</v>
      </c>
      <c r="B442" s="126" t="s">
        <v>11</v>
      </c>
      <c r="C442" s="126" t="s">
        <v>144</v>
      </c>
      <c r="D442" s="126" t="s">
        <v>145</v>
      </c>
      <c r="E442" s="126" t="s">
        <v>51</v>
      </c>
      <c r="F442" s="126" t="s">
        <v>52</v>
      </c>
      <c r="G442" s="126">
        <v>14</v>
      </c>
      <c r="H442" s="126" t="s">
        <v>752</v>
      </c>
      <c r="I442" s="126" t="s">
        <v>746</v>
      </c>
      <c r="J442" s="126" t="s">
        <v>754</v>
      </c>
      <c r="K442" s="126" t="s">
        <v>764</v>
      </c>
    </row>
    <row r="443" spans="1:11" x14ac:dyDescent="0.25">
      <c r="A443" s="126" t="s">
        <v>0</v>
      </c>
      <c r="B443" s="126" t="s">
        <v>13</v>
      </c>
      <c r="C443" s="126" t="s">
        <v>158</v>
      </c>
      <c r="D443" s="126" t="s">
        <v>159</v>
      </c>
      <c r="E443" s="126" t="s">
        <v>51</v>
      </c>
      <c r="F443" s="126" t="s">
        <v>78</v>
      </c>
      <c r="G443" s="126">
        <v>116</v>
      </c>
      <c r="H443" s="126" t="s">
        <v>757</v>
      </c>
      <c r="I443" s="126" t="s">
        <v>741</v>
      </c>
      <c r="J443" s="126" t="s">
        <v>36</v>
      </c>
      <c r="K443" s="126" t="s">
        <v>758</v>
      </c>
    </row>
    <row r="444" spans="1:11" x14ac:dyDescent="0.25">
      <c r="A444" s="126" t="s">
        <v>0</v>
      </c>
      <c r="B444" s="126" t="s">
        <v>13</v>
      </c>
      <c r="C444" s="126" t="s">
        <v>158</v>
      </c>
      <c r="D444" s="126" t="s">
        <v>159</v>
      </c>
      <c r="E444" s="126" t="s">
        <v>51</v>
      </c>
      <c r="F444" s="126" t="s">
        <v>78</v>
      </c>
      <c r="G444" s="126">
        <v>116</v>
      </c>
      <c r="H444" s="126" t="s">
        <v>757</v>
      </c>
      <c r="I444" s="126" t="s">
        <v>743</v>
      </c>
      <c r="J444" s="126" t="s">
        <v>36</v>
      </c>
      <c r="K444" s="126" t="s">
        <v>768</v>
      </c>
    </row>
    <row r="445" spans="1:11" x14ac:dyDescent="0.25">
      <c r="A445" s="126" t="s">
        <v>0</v>
      </c>
      <c r="B445" s="126" t="s">
        <v>13</v>
      </c>
      <c r="C445" s="126" t="s">
        <v>158</v>
      </c>
      <c r="D445" s="126" t="s">
        <v>159</v>
      </c>
      <c r="E445" s="126" t="s">
        <v>51</v>
      </c>
      <c r="F445" s="126" t="s">
        <v>78</v>
      </c>
      <c r="G445" s="126">
        <v>116</v>
      </c>
      <c r="H445" s="126" t="s">
        <v>757</v>
      </c>
      <c r="I445" s="126" t="s">
        <v>746</v>
      </c>
      <c r="J445" s="126" t="s">
        <v>25</v>
      </c>
      <c r="K445" s="126" t="s">
        <v>751</v>
      </c>
    </row>
    <row r="446" spans="1:11" x14ac:dyDescent="0.25">
      <c r="A446" s="126" t="s">
        <v>0</v>
      </c>
      <c r="B446" s="126" t="s">
        <v>13</v>
      </c>
      <c r="C446" s="126" t="s">
        <v>731</v>
      </c>
      <c r="D446" s="126" t="s">
        <v>732</v>
      </c>
      <c r="E446" s="126" t="s">
        <v>51</v>
      </c>
      <c r="F446" s="126" t="s">
        <v>78</v>
      </c>
      <c r="G446" s="126">
        <v>46</v>
      </c>
      <c r="H446" s="126" t="s">
        <v>740</v>
      </c>
      <c r="I446" s="126" t="s">
        <v>741</v>
      </c>
      <c r="J446" s="126" t="s">
        <v>35</v>
      </c>
      <c r="K446" s="126" t="s">
        <v>742</v>
      </c>
    </row>
    <row r="447" spans="1:11" x14ac:dyDescent="0.25">
      <c r="A447" s="126" t="s">
        <v>0</v>
      </c>
      <c r="B447" s="126" t="s">
        <v>13</v>
      </c>
      <c r="C447" s="126" t="s">
        <v>731</v>
      </c>
      <c r="D447" s="126" t="s">
        <v>732</v>
      </c>
      <c r="E447" s="126" t="s">
        <v>51</v>
      </c>
      <c r="F447" s="126" t="s">
        <v>78</v>
      </c>
      <c r="G447" s="126">
        <v>46</v>
      </c>
      <c r="H447" s="126" t="s">
        <v>740</v>
      </c>
      <c r="I447" s="126" t="s">
        <v>743</v>
      </c>
      <c r="J447" s="126" t="s">
        <v>36</v>
      </c>
      <c r="K447" s="126" t="s">
        <v>763</v>
      </c>
    </row>
    <row r="448" spans="1:11" x14ac:dyDescent="0.25">
      <c r="A448" s="126" t="s">
        <v>0</v>
      </c>
      <c r="B448" s="126" t="s">
        <v>13</v>
      </c>
      <c r="C448" s="126" t="s">
        <v>731</v>
      </c>
      <c r="D448" s="126" t="s">
        <v>732</v>
      </c>
      <c r="E448" s="126" t="s">
        <v>51</v>
      </c>
      <c r="F448" s="126" t="s">
        <v>78</v>
      </c>
      <c r="G448" s="126">
        <v>46</v>
      </c>
      <c r="H448" s="126" t="s">
        <v>740</v>
      </c>
      <c r="I448" s="126" t="s">
        <v>746</v>
      </c>
      <c r="J448" s="126" t="s">
        <v>25</v>
      </c>
      <c r="K448" s="126" t="s">
        <v>749</v>
      </c>
    </row>
    <row r="449" spans="1:11" x14ac:dyDescent="0.25">
      <c r="A449" s="126" t="s">
        <v>0</v>
      </c>
      <c r="B449" s="126" t="s">
        <v>13</v>
      </c>
      <c r="C449" s="126" t="s">
        <v>731</v>
      </c>
      <c r="D449" s="126" t="s">
        <v>732</v>
      </c>
      <c r="E449" s="126" t="s">
        <v>51</v>
      </c>
      <c r="F449" s="126" t="s">
        <v>78</v>
      </c>
      <c r="G449" s="126">
        <v>46</v>
      </c>
      <c r="H449" s="126" t="s">
        <v>748</v>
      </c>
      <c r="I449" s="126" t="s">
        <v>741</v>
      </c>
      <c r="J449" s="126" t="s">
        <v>35</v>
      </c>
      <c r="K449" s="126" t="s">
        <v>753</v>
      </c>
    </row>
    <row r="450" spans="1:11" x14ac:dyDescent="0.25">
      <c r="A450" s="126" t="s">
        <v>0</v>
      </c>
      <c r="B450" s="126" t="s">
        <v>13</v>
      </c>
      <c r="C450" s="126" t="s">
        <v>731</v>
      </c>
      <c r="D450" s="126" t="s">
        <v>732</v>
      </c>
      <c r="E450" s="126" t="s">
        <v>51</v>
      </c>
      <c r="F450" s="126" t="s">
        <v>78</v>
      </c>
      <c r="G450" s="126">
        <v>46</v>
      </c>
      <c r="H450" s="126" t="s">
        <v>748</v>
      </c>
      <c r="I450" s="126" t="s">
        <v>743</v>
      </c>
      <c r="J450" s="126" t="s">
        <v>34</v>
      </c>
      <c r="K450" s="126" t="s">
        <v>759</v>
      </c>
    </row>
    <row r="451" spans="1:11" x14ac:dyDescent="0.25">
      <c r="A451" s="126" t="s">
        <v>0</v>
      </c>
      <c r="B451" s="126" t="s">
        <v>13</v>
      </c>
      <c r="C451" s="126" t="s">
        <v>731</v>
      </c>
      <c r="D451" s="126" t="s">
        <v>732</v>
      </c>
      <c r="E451" s="126" t="s">
        <v>51</v>
      </c>
      <c r="F451" s="126" t="s">
        <v>78</v>
      </c>
      <c r="G451" s="126">
        <v>46</v>
      </c>
      <c r="H451" s="126" t="s">
        <v>748</v>
      </c>
      <c r="I451" s="126" t="s">
        <v>746</v>
      </c>
      <c r="J451" s="126" t="s">
        <v>37</v>
      </c>
      <c r="K451" s="126" t="s">
        <v>762</v>
      </c>
    </row>
    <row r="452" spans="1:11" x14ac:dyDescent="0.25">
      <c r="A452" s="126" t="s">
        <v>0</v>
      </c>
      <c r="B452" s="126" t="s">
        <v>13</v>
      </c>
      <c r="C452" s="126" t="s">
        <v>731</v>
      </c>
      <c r="D452" s="126" t="s">
        <v>732</v>
      </c>
      <c r="E452" s="126" t="s">
        <v>51</v>
      </c>
      <c r="F452" s="126" t="s">
        <v>78</v>
      </c>
      <c r="G452" s="126">
        <v>46</v>
      </c>
      <c r="H452" s="126" t="s">
        <v>752</v>
      </c>
      <c r="I452" s="126" t="s">
        <v>741</v>
      </c>
      <c r="J452" s="126" t="s">
        <v>34</v>
      </c>
      <c r="K452" s="126" t="s">
        <v>747</v>
      </c>
    </row>
    <row r="453" spans="1:11" x14ac:dyDescent="0.25">
      <c r="A453" s="126" t="s">
        <v>0</v>
      </c>
      <c r="B453" s="126" t="s">
        <v>13</v>
      </c>
      <c r="C453" s="126" t="s">
        <v>731</v>
      </c>
      <c r="D453" s="126" t="s">
        <v>732</v>
      </c>
      <c r="E453" s="126" t="s">
        <v>51</v>
      </c>
      <c r="F453" s="126" t="s">
        <v>78</v>
      </c>
      <c r="G453" s="126">
        <v>46</v>
      </c>
      <c r="H453" s="126" t="s">
        <v>752</v>
      </c>
      <c r="I453" s="126" t="s">
        <v>743</v>
      </c>
      <c r="J453" s="126" t="s">
        <v>36</v>
      </c>
      <c r="K453" s="126" t="s">
        <v>758</v>
      </c>
    </row>
    <row r="454" spans="1:11" x14ac:dyDescent="0.25">
      <c r="A454" s="126" t="s">
        <v>0</v>
      </c>
      <c r="B454" s="126" t="s">
        <v>13</v>
      </c>
      <c r="C454" s="126" t="s">
        <v>731</v>
      </c>
      <c r="D454" s="126" t="s">
        <v>732</v>
      </c>
      <c r="E454" s="126" t="s">
        <v>51</v>
      </c>
      <c r="F454" s="126" t="s">
        <v>78</v>
      </c>
      <c r="G454" s="126">
        <v>46</v>
      </c>
      <c r="H454" s="126" t="s">
        <v>752</v>
      </c>
      <c r="I454" s="126" t="s">
        <v>746</v>
      </c>
      <c r="J454" s="126" t="s">
        <v>35</v>
      </c>
      <c r="K454" s="126" t="s">
        <v>760</v>
      </c>
    </row>
    <row r="455" spans="1:11" x14ac:dyDescent="0.25">
      <c r="A455" s="126" t="s">
        <v>0</v>
      </c>
      <c r="B455" s="126" t="s">
        <v>13</v>
      </c>
      <c r="C455" s="126" t="s">
        <v>731</v>
      </c>
      <c r="D455" s="126" t="s">
        <v>732</v>
      </c>
      <c r="E455" s="126" t="s">
        <v>51</v>
      </c>
      <c r="F455" s="126" t="s">
        <v>78</v>
      </c>
      <c r="G455" s="126">
        <v>46</v>
      </c>
      <c r="H455" s="126" t="s">
        <v>757</v>
      </c>
      <c r="I455" s="126" t="s">
        <v>741</v>
      </c>
      <c r="J455" s="126" t="s">
        <v>35</v>
      </c>
      <c r="K455" s="126" t="s">
        <v>760</v>
      </c>
    </row>
    <row r="456" spans="1:11" x14ac:dyDescent="0.25">
      <c r="A456" s="126" t="s">
        <v>0</v>
      </c>
      <c r="B456" s="126" t="s">
        <v>13</v>
      </c>
      <c r="C456" s="126" t="s">
        <v>731</v>
      </c>
      <c r="D456" s="126" t="s">
        <v>732</v>
      </c>
      <c r="E456" s="126" t="s">
        <v>51</v>
      </c>
      <c r="F456" s="126" t="s">
        <v>78</v>
      </c>
      <c r="G456" s="126">
        <v>46</v>
      </c>
      <c r="H456" s="126" t="s">
        <v>757</v>
      </c>
      <c r="I456" s="126" t="s">
        <v>743</v>
      </c>
      <c r="J456" s="126" t="s">
        <v>25</v>
      </c>
      <c r="K456" s="126" t="s">
        <v>751</v>
      </c>
    </row>
    <row r="457" spans="1:11" x14ac:dyDescent="0.25">
      <c r="A457" s="126" t="s">
        <v>0</v>
      </c>
      <c r="B457" s="126" t="s">
        <v>13</v>
      </c>
      <c r="C457" s="126" t="s">
        <v>731</v>
      </c>
      <c r="D457" s="126" t="s">
        <v>732</v>
      </c>
      <c r="E457" s="126" t="s">
        <v>51</v>
      </c>
      <c r="F457" s="126" t="s">
        <v>78</v>
      </c>
      <c r="G457" s="126">
        <v>46</v>
      </c>
      <c r="H457" s="126" t="s">
        <v>757</v>
      </c>
      <c r="I457" s="126" t="s">
        <v>746</v>
      </c>
      <c r="J457" s="126" t="s">
        <v>35</v>
      </c>
      <c r="K457" s="126" t="s">
        <v>761</v>
      </c>
    </row>
    <row r="458" spans="1:11" x14ac:dyDescent="0.25">
      <c r="A458" s="126" t="s">
        <v>0</v>
      </c>
      <c r="B458" s="126" t="s">
        <v>13</v>
      </c>
      <c r="C458" s="126" t="s">
        <v>152</v>
      </c>
      <c r="D458" s="126" t="s">
        <v>153</v>
      </c>
      <c r="E458" s="126" t="s">
        <v>51</v>
      </c>
      <c r="F458" s="126" t="s">
        <v>78</v>
      </c>
      <c r="G458" s="126">
        <v>77</v>
      </c>
      <c r="H458" s="126" t="s">
        <v>740</v>
      </c>
      <c r="I458" s="126" t="s">
        <v>741</v>
      </c>
      <c r="J458" s="126" t="s">
        <v>35</v>
      </c>
      <c r="K458" s="126" t="s">
        <v>742</v>
      </c>
    </row>
    <row r="459" spans="1:11" x14ac:dyDescent="0.25">
      <c r="A459" s="126" t="s">
        <v>0</v>
      </c>
      <c r="B459" s="126" t="s">
        <v>13</v>
      </c>
      <c r="C459" s="126" t="s">
        <v>152</v>
      </c>
      <c r="D459" s="126" t="s">
        <v>153</v>
      </c>
      <c r="E459" s="126" t="s">
        <v>51</v>
      </c>
      <c r="F459" s="126" t="s">
        <v>78</v>
      </c>
      <c r="G459" s="126">
        <v>77</v>
      </c>
      <c r="H459" s="126" t="s">
        <v>740</v>
      </c>
      <c r="I459" s="126" t="s">
        <v>743</v>
      </c>
      <c r="J459" s="126" t="s">
        <v>754</v>
      </c>
      <c r="K459" s="126" t="s">
        <v>764</v>
      </c>
    </row>
    <row r="460" spans="1:11" x14ac:dyDescent="0.25">
      <c r="A460" s="126" t="s">
        <v>0</v>
      </c>
      <c r="B460" s="126" t="s">
        <v>13</v>
      </c>
      <c r="C460" s="126" t="s">
        <v>152</v>
      </c>
      <c r="D460" s="126" t="s">
        <v>153</v>
      </c>
      <c r="E460" s="126" t="s">
        <v>51</v>
      </c>
      <c r="F460" s="126" t="s">
        <v>78</v>
      </c>
      <c r="G460" s="126">
        <v>77</v>
      </c>
      <c r="H460" s="126" t="s">
        <v>740</v>
      </c>
      <c r="I460" s="126" t="s">
        <v>746</v>
      </c>
      <c r="J460" s="126" t="s">
        <v>25</v>
      </c>
      <c r="K460" s="126" t="s">
        <v>750</v>
      </c>
    </row>
    <row r="461" spans="1:11" x14ac:dyDescent="0.25">
      <c r="A461" s="126" t="s">
        <v>0</v>
      </c>
      <c r="B461" s="126" t="s">
        <v>13</v>
      </c>
      <c r="C461" s="126" t="s">
        <v>152</v>
      </c>
      <c r="D461" s="126" t="s">
        <v>153</v>
      </c>
      <c r="E461" s="126" t="s">
        <v>51</v>
      </c>
      <c r="F461" s="126" t="s">
        <v>78</v>
      </c>
      <c r="G461" s="126">
        <v>77</v>
      </c>
      <c r="H461" s="126" t="s">
        <v>748</v>
      </c>
      <c r="I461" s="126" t="s">
        <v>741</v>
      </c>
      <c r="J461" s="126" t="s">
        <v>35</v>
      </c>
      <c r="K461" s="126" t="s">
        <v>742</v>
      </c>
    </row>
    <row r="462" spans="1:11" x14ac:dyDescent="0.25">
      <c r="A462" s="126" t="s">
        <v>0</v>
      </c>
      <c r="B462" s="126" t="s">
        <v>13</v>
      </c>
      <c r="C462" s="126" t="s">
        <v>152</v>
      </c>
      <c r="D462" s="126" t="s">
        <v>153</v>
      </c>
      <c r="E462" s="126" t="s">
        <v>51</v>
      </c>
      <c r="F462" s="126" t="s">
        <v>78</v>
      </c>
      <c r="G462" s="126">
        <v>77</v>
      </c>
      <c r="H462" s="126" t="s">
        <v>748</v>
      </c>
      <c r="I462" s="126" t="s">
        <v>743</v>
      </c>
      <c r="J462" s="126" t="s">
        <v>744</v>
      </c>
      <c r="K462" s="126" t="s">
        <v>745</v>
      </c>
    </row>
    <row r="463" spans="1:11" x14ac:dyDescent="0.25">
      <c r="A463" s="126" t="s">
        <v>0</v>
      </c>
      <c r="B463" s="126" t="s">
        <v>13</v>
      </c>
      <c r="C463" s="126" t="s">
        <v>152</v>
      </c>
      <c r="D463" s="126" t="s">
        <v>153</v>
      </c>
      <c r="E463" s="126" t="s">
        <v>51</v>
      </c>
      <c r="F463" s="126" t="s">
        <v>78</v>
      </c>
      <c r="G463" s="126">
        <v>77</v>
      </c>
      <c r="H463" s="126" t="s">
        <v>748</v>
      </c>
      <c r="I463" s="126" t="s">
        <v>746</v>
      </c>
      <c r="J463" s="126" t="s">
        <v>25</v>
      </c>
      <c r="K463" s="126" t="s">
        <v>750</v>
      </c>
    </row>
    <row r="464" spans="1:11" x14ac:dyDescent="0.25">
      <c r="A464" s="126" t="s">
        <v>0</v>
      </c>
      <c r="B464" s="126" t="s">
        <v>13</v>
      </c>
      <c r="C464" s="126" t="s">
        <v>152</v>
      </c>
      <c r="D464" s="126" t="s">
        <v>153</v>
      </c>
      <c r="E464" s="126" t="s">
        <v>51</v>
      </c>
      <c r="F464" s="126" t="s">
        <v>78</v>
      </c>
      <c r="G464" s="126">
        <v>77</v>
      </c>
      <c r="H464" s="126" t="s">
        <v>752</v>
      </c>
      <c r="I464" s="126" t="s">
        <v>741</v>
      </c>
      <c r="J464" s="126" t="s">
        <v>35</v>
      </c>
      <c r="K464" s="126" t="s">
        <v>742</v>
      </c>
    </row>
    <row r="465" spans="1:11" x14ac:dyDescent="0.25">
      <c r="A465" s="126" t="s">
        <v>0</v>
      </c>
      <c r="B465" s="126" t="s">
        <v>13</v>
      </c>
      <c r="C465" s="126" t="s">
        <v>152</v>
      </c>
      <c r="D465" s="126" t="s">
        <v>153</v>
      </c>
      <c r="E465" s="126" t="s">
        <v>51</v>
      </c>
      <c r="F465" s="126" t="s">
        <v>78</v>
      </c>
      <c r="G465" s="126">
        <v>77</v>
      </c>
      <c r="H465" s="126" t="s">
        <v>752</v>
      </c>
      <c r="I465" s="126" t="s">
        <v>743</v>
      </c>
      <c r="J465" s="126" t="s">
        <v>34</v>
      </c>
      <c r="K465" s="126" t="s">
        <v>756</v>
      </c>
    </row>
    <row r="466" spans="1:11" x14ac:dyDescent="0.25">
      <c r="A466" s="126" t="s">
        <v>0</v>
      </c>
      <c r="B466" s="126" t="s">
        <v>13</v>
      </c>
      <c r="C466" s="126" t="s">
        <v>152</v>
      </c>
      <c r="D466" s="126" t="s">
        <v>153</v>
      </c>
      <c r="E466" s="126" t="s">
        <v>51</v>
      </c>
      <c r="F466" s="126" t="s">
        <v>78</v>
      </c>
      <c r="G466" s="126">
        <v>77</v>
      </c>
      <c r="H466" s="126" t="s">
        <v>752</v>
      </c>
      <c r="I466" s="126" t="s">
        <v>746</v>
      </c>
      <c r="J466" s="126" t="s">
        <v>35</v>
      </c>
      <c r="K466" s="126" t="s">
        <v>753</v>
      </c>
    </row>
    <row r="467" spans="1:11" x14ac:dyDescent="0.25">
      <c r="A467" s="126" t="s">
        <v>0</v>
      </c>
      <c r="B467" s="126" t="s">
        <v>13</v>
      </c>
      <c r="C467" s="126" t="s">
        <v>152</v>
      </c>
      <c r="D467" s="126" t="s">
        <v>153</v>
      </c>
      <c r="E467" s="126" t="s">
        <v>51</v>
      </c>
      <c r="F467" s="126" t="s">
        <v>78</v>
      </c>
      <c r="G467" s="126">
        <v>77</v>
      </c>
      <c r="H467" s="126" t="s">
        <v>757</v>
      </c>
      <c r="I467" s="126" t="s">
        <v>741</v>
      </c>
      <c r="J467" s="126" t="s">
        <v>35</v>
      </c>
      <c r="K467" s="126" t="s">
        <v>742</v>
      </c>
    </row>
    <row r="468" spans="1:11" x14ac:dyDescent="0.25">
      <c r="A468" s="126" t="s">
        <v>0</v>
      </c>
      <c r="B468" s="126" t="s">
        <v>13</v>
      </c>
      <c r="C468" s="126" t="s">
        <v>152</v>
      </c>
      <c r="D468" s="126" t="s">
        <v>153</v>
      </c>
      <c r="E468" s="126" t="s">
        <v>51</v>
      </c>
      <c r="F468" s="126" t="s">
        <v>78</v>
      </c>
      <c r="G468" s="126">
        <v>77</v>
      </c>
      <c r="H468" s="126" t="s">
        <v>757</v>
      </c>
      <c r="I468" s="126" t="s">
        <v>743</v>
      </c>
      <c r="J468" s="126" t="s">
        <v>25</v>
      </c>
      <c r="K468" s="126" t="s">
        <v>751</v>
      </c>
    </row>
    <row r="469" spans="1:11" x14ac:dyDescent="0.25">
      <c r="A469" s="126" t="s">
        <v>0</v>
      </c>
      <c r="B469" s="126" t="s">
        <v>13</v>
      </c>
      <c r="C469" s="126" t="s">
        <v>152</v>
      </c>
      <c r="D469" s="126" t="s">
        <v>153</v>
      </c>
      <c r="E469" s="126" t="s">
        <v>51</v>
      </c>
      <c r="F469" s="126" t="s">
        <v>78</v>
      </c>
      <c r="G469" s="126">
        <v>77</v>
      </c>
      <c r="H469" s="126" t="s">
        <v>757</v>
      </c>
      <c r="I469" s="126" t="s">
        <v>746</v>
      </c>
      <c r="J469" s="126" t="s">
        <v>41</v>
      </c>
      <c r="K469" s="126" t="s">
        <v>1978</v>
      </c>
    </row>
    <row r="470" spans="1:11" x14ac:dyDescent="0.25">
      <c r="A470" s="126" t="s">
        <v>0</v>
      </c>
      <c r="B470" s="126" t="s">
        <v>13</v>
      </c>
      <c r="C470" s="126" t="s">
        <v>146</v>
      </c>
      <c r="D470" s="126" t="s">
        <v>147</v>
      </c>
      <c r="E470" s="126" t="s">
        <v>51</v>
      </c>
      <c r="F470" s="126" t="s">
        <v>78</v>
      </c>
      <c r="G470" s="126">
        <v>19</v>
      </c>
      <c r="H470" s="126" t="s">
        <v>740</v>
      </c>
      <c r="I470" s="126" t="s">
        <v>741</v>
      </c>
      <c r="J470" s="126" t="s">
        <v>35</v>
      </c>
      <c r="K470" s="126" t="s">
        <v>760</v>
      </c>
    </row>
    <row r="471" spans="1:11" x14ac:dyDescent="0.25">
      <c r="A471" s="126" t="s">
        <v>0</v>
      </c>
      <c r="B471" s="126" t="s">
        <v>13</v>
      </c>
      <c r="C471" s="126" t="s">
        <v>146</v>
      </c>
      <c r="D471" s="126" t="s">
        <v>147</v>
      </c>
      <c r="E471" s="126" t="s">
        <v>51</v>
      </c>
      <c r="F471" s="126" t="s">
        <v>78</v>
      </c>
      <c r="G471" s="126">
        <v>19</v>
      </c>
      <c r="H471" s="126" t="s">
        <v>740</v>
      </c>
      <c r="I471" s="126" t="s">
        <v>743</v>
      </c>
      <c r="J471" s="126" t="s">
        <v>36</v>
      </c>
      <c r="K471" s="126" t="s">
        <v>758</v>
      </c>
    </row>
    <row r="472" spans="1:11" x14ac:dyDescent="0.25">
      <c r="A472" s="126" t="s">
        <v>0</v>
      </c>
      <c r="B472" s="126" t="s">
        <v>13</v>
      </c>
      <c r="C472" s="126" t="s">
        <v>146</v>
      </c>
      <c r="D472" s="126" t="s">
        <v>147</v>
      </c>
      <c r="E472" s="126" t="s">
        <v>51</v>
      </c>
      <c r="F472" s="126" t="s">
        <v>78</v>
      </c>
      <c r="G472" s="126">
        <v>19</v>
      </c>
      <c r="H472" s="126" t="s">
        <v>740</v>
      </c>
      <c r="I472" s="126" t="s">
        <v>746</v>
      </c>
      <c r="J472" s="126" t="s">
        <v>35</v>
      </c>
      <c r="K472" s="126" t="s">
        <v>742</v>
      </c>
    </row>
    <row r="473" spans="1:11" x14ac:dyDescent="0.25">
      <c r="A473" s="126" t="s">
        <v>0</v>
      </c>
      <c r="B473" s="126" t="s">
        <v>13</v>
      </c>
      <c r="C473" s="126" t="s">
        <v>146</v>
      </c>
      <c r="D473" s="126" t="s">
        <v>147</v>
      </c>
      <c r="E473" s="126" t="s">
        <v>51</v>
      </c>
      <c r="F473" s="126" t="s">
        <v>78</v>
      </c>
      <c r="G473" s="126">
        <v>19</v>
      </c>
      <c r="H473" s="126" t="s">
        <v>748</v>
      </c>
      <c r="I473" s="126" t="s">
        <v>741</v>
      </c>
      <c r="J473" s="126" t="s">
        <v>41</v>
      </c>
      <c r="K473" s="126" t="s">
        <v>1979</v>
      </c>
    </row>
    <row r="474" spans="1:11" x14ac:dyDescent="0.25">
      <c r="A474" s="126" t="s">
        <v>0</v>
      </c>
      <c r="B474" s="126" t="s">
        <v>13</v>
      </c>
      <c r="C474" s="126" t="s">
        <v>146</v>
      </c>
      <c r="D474" s="126" t="s">
        <v>147</v>
      </c>
      <c r="E474" s="126" t="s">
        <v>51</v>
      </c>
      <c r="F474" s="126" t="s">
        <v>78</v>
      </c>
      <c r="G474" s="126">
        <v>19</v>
      </c>
      <c r="H474" s="126" t="s">
        <v>748</v>
      </c>
      <c r="I474" s="126" t="s">
        <v>743</v>
      </c>
      <c r="J474" s="126" t="s">
        <v>41</v>
      </c>
      <c r="K474" s="126" t="s">
        <v>771</v>
      </c>
    </row>
    <row r="475" spans="1:11" x14ac:dyDescent="0.25">
      <c r="A475" s="126" t="s">
        <v>0</v>
      </c>
      <c r="B475" s="126" t="s">
        <v>13</v>
      </c>
      <c r="C475" s="126" t="s">
        <v>146</v>
      </c>
      <c r="D475" s="126" t="s">
        <v>147</v>
      </c>
      <c r="E475" s="126" t="s">
        <v>51</v>
      </c>
      <c r="F475" s="126" t="s">
        <v>78</v>
      </c>
      <c r="G475" s="126">
        <v>19</v>
      </c>
      <c r="H475" s="126" t="s">
        <v>748</v>
      </c>
      <c r="I475" s="126" t="s">
        <v>746</v>
      </c>
      <c r="J475" s="126" t="s">
        <v>35</v>
      </c>
      <c r="K475" s="126" t="s">
        <v>760</v>
      </c>
    </row>
    <row r="476" spans="1:11" x14ac:dyDescent="0.25">
      <c r="A476" s="126" t="s">
        <v>0</v>
      </c>
      <c r="B476" s="126" t="s">
        <v>13</v>
      </c>
      <c r="C476" s="126" t="s">
        <v>146</v>
      </c>
      <c r="D476" s="126" t="s">
        <v>147</v>
      </c>
      <c r="E476" s="126" t="s">
        <v>51</v>
      </c>
      <c r="F476" s="126" t="s">
        <v>78</v>
      </c>
      <c r="G476" s="126">
        <v>19</v>
      </c>
      <c r="H476" s="126" t="s">
        <v>752</v>
      </c>
      <c r="I476" s="126" t="s">
        <v>741</v>
      </c>
      <c r="J476" s="126" t="s">
        <v>25</v>
      </c>
      <c r="K476" s="126" t="s">
        <v>750</v>
      </c>
    </row>
    <row r="477" spans="1:11" x14ac:dyDescent="0.25">
      <c r="A477" s="126" t="s">
        <v>0</v>
      </c>
      <c r="B477" s="126" t="s">
        <v>13</v>
      </c>
      <c r="C477" s="126" t="s">
        <v>146</v>
      </c>
      <c r="D477" s="126" t="s">
        <v>147</v>
      </c>
      <c r="E477" s="126" t="s">
        <v>51</v>
      </c>
      <c r="F477" s="126" t="s">
        <v>78</v>
      </c>
      <c r="G477" s="126">
        <v>19</v>
      </c>
      <c r="H477" s="126" t="s">
        <v>752</v>
      </c>
      <c r="I477" s="126" t="s">
        <v>743</v>
      </c>
      <c r="J477" s="126" t="s">
        <v>36</v>
      </c>
      <c r="K477" s="126" t="s">
        <v>763</v>
      </c>
    </row>
    <row r="478" spans="1:11" x14ac:dyDescent="0.25">
      <c r="A478" s="126" t="s">
        <v>0</v>
      </c>
      <c r="B478" s="126" t="s">
        <v>13</v>
      </c>
      <c r="C478" s="126" t="s">
        <v>146</v>
      </c>
      <c r="D478" s="126" t="s">
        <v>147</v>
      </c>
      <c r="E478" s="126" t="s">
        <v>51</v>
      </c>
      <c r="F478" s="126" t="s">
        <v>78</v>
      </c>
      <c r="G478" s="126">
        <v>19</v>
      </c>
      <c r="H478" s="126" t="s">
        <v>752</v>
      </c>
      <c r="I478" s="126" t="s">
        <v>746</v>
      </c>
      <c r="J478" s="126" t="s">
        <v>35</v>
      </c>
      <c r="K478" s="126" t="s">
        <v>761</v>
      </c>
    </row>
    <row r="479" spans="1:11" x14ac:dyDescent="0.25">
      <c r="A479" s="126" t="s">
        <v>0</v>
      </c>
      <c r="B479" s="126" t="s">
        <v>13</v>
      </c>
      <c r="C479" s="126" t="s">
        <v>146</v>
      </c>
      <c r="D479" s="126" t="s">
        <v>147</v>
      </c>
      <c r="E479" s="126" t="s">
        <v>51</v>
      </c>
      <c r="F479" s="126" t="s">
        <v>78</v>
      </c>
      <c r="G479" s="126">
        <v>19</v>
      </c>
      <c r="H479" s="126" t="s">
        <v>757</v>
      </c>
      <c r="I479" s="126" t="s">
        <v>741</v>
      </c>
      <c r="J479" s="126" t="s">
        <v>25</v>
      </c>
      <c r="K479" s="126" t="s">
        <v>751</v>
      </c>
    </row>
    <row r="480" spans="1:11" x14ac:dyDescent="0.25">
      <c r="A480" s="126" t="s">
        <v>0</v>
      </c>
      <c r="B480" s="126" t="s">
        <v>13</v>
      </c>
      <c r="C480" s="126" t="s">
        <v>146</v>
      </c>
      <c r="D480" s="126" t="s">
        <v>147</v>
      </c>
      <c r="E480" s="126" t="s">
        <v>51</v>
      </c>
      <c r="F480" s="126" t="s">
        <v>78</v>
      </c>
      <c r="G480" s="126">
        <v>19</v>
      </c>
      <c r="H480" s="126" t="s">
        <v>757</v>
      </c>
      <c r="I480" s="126" t="s">
        <v>743</v>
      </c>
      <c r="J480" s="126" t="s">
        <v>36</v>
      </c>
      <c r="K480" s="126" t="s">
        <v>768</v>
      </c>
    </row>
    <row r="481" spans="1:11" x14ac:dyDescent="0.25">
      <c r="A481" s="126" t="s">
        <v>0</v>
      </c>
      <c r="B481" s="126" t="s">
        <v>13</v>
      </c>
      <c r="C481" s="126" t="s">
        <v>146</v>
      </c>
      <c r="D481" s="126" t="s">
        <v>147</v>
      </c>
      <c r="E481" s="126" t="s">
        <v>51</v>
      </c>
      <c r="F481" s="126" t="s">
        <v>78</v>
      </c>
      <c r="G481" s="126">
        <v>19</v>
      </c>
      <c r="H481" s="126" t="s">
        <v>757</v>
      </c>
      <c r="I481" s="126" t="s">
        <v>746</v>
      </c>
      <c r="J481" s="126" t="s">
        <v>25</v>
      </c>
      <c r="K481" s="126" t="s">
        <v>749</v>
      </c>
    </row>
    <row r="482" spans="1:11" x14ac:dyDescent="0.25">
      <c r="A482" s="126" t="s">
        <v>0</v>
      </c>
      <c r="B482" s="126" t="s">
        <v>13</v>
      </c>
      <c r="C482" s="126" t="s">
        <v>128</v>
      </c>
      <c r="D482" s="126" t="s">
        <v>129</v>
      </c>
      <c r="E482" s="126" t="s">
        <v>51</v>
      </c>
      <c r="F482" s="126" t="s">
        <v>78</v>
      </c>
      <c r="G482" s="126">
        <v>36</v>
      </c>
      <c r="H482" s="126" t="s">
        <v>740</v>
      </c>
      <c r="I482" s="126" t="s">
        <v>741</v>
      </c>
      <c r="J482" s="126" t="s">
        <v>41</v>
      </c>
      <c r="K482" s="126" t="s">
        <v>1979</v>
      </c>
    </row>
    <row r="483" spans="1:11" x14ac:dyDescent="0.25">
      <c r="A483" s="126" t="s">
        <v>0</v>
      </c>
      <c r="B483" s="126" t="s">
        <v>13</v>
      </c>
      <c r="C483" s="126" t="s">
        <v>128</v>
      </c>
      <c r="D483" s="126" t="s">
        <v>129</v>
      </c>
      <c r="E483" s="126" t="s">
        <v>51</v>
      </c>
      <c r="F483" s="126" t="s">
        <v>78</v>
      </c>
      <c r="G483" s="126">
        <v>36</v>
      </c>
      <c r="H483" s="126" t="s">
        <v>740</v>
      </c>
      <c r="I483" s="126" t="s">
        <v>743</v>
      </c>
      <c r="J483" s="126" t="s">
        <v>25</v>
      </c>
      <c r="K483" s="126" t="s">
        <v>750</v>
      </c>
    </row>
    <row r="484" spans="1:11" x14ac:dyDescent="0.25">
      <c r="A484" s="126" t="s">
        <v>0</v>
      </c>
      <c r="B484" s="126" t="s">
        <v>13</v>
      </c>
      <c r="C484" s="126" t="s">
        <v>128</v>
      </c>
      <c r="D484" s="126" t="s">
        <v>129</v>
      </c>
      <c r="E484" s="126" t="s">
        <v>51</v>
      </c>
      <c r="F484" s="126" t="s">
        <v>78</v>
      </c>
      <c r="G484" s="126">
        <v>36</v>
      </c>
      <c r="H484" s="126" t="s">
        <v>740</v>
      </c>
      <c r="I484" s="126" t="s">
        <v>746</v>
      </c>
      <c r="J484" s="126" t="s">
        <v>35</v>
      </c>
      <c r="K484" s="126" t="s">
        <v>742</v>
      </c>
    </row>
    <row r="485" spans="1:11" x14ac:dyDescent="0.25">
      <c r="A485" s="126" t="s">
        <v>0</v>
      </c>
      <c r="B485" s="126" t="s">
        <v>13</v>
      </c>
      <c r="C485" s="126" t="s">
        <v>128</v>
      </c>
      <c r="D485" s="126" t="s">
        <v>129</v>
      </c>
      <c r="E485" s="126" t="s">
        <v>51</v>
      </c>
      <c r="F485" s="126" t="s">
        <v>78</v>
      </c>
      <c r="G485" s="126">
        <v>36</v>
      </c>
      <c r="H485" s="126" t="s">
        <v>748</v>
      </c>
      <c r="I485" s="126" t="s">
        <v>741</v>
      </c>
      <c r="J485" s="126" t="s">
        <v>37</v>
      </c>
      <c r="K485" s="126" t="s">
        <v>769</v>
      </c>
    </row>
    <row r="486" spans="1:11" x14ac:dyDescent="0.25">
      <c r="A486" s="126" t="s">
        <v>0</v>
      </c>
      <c r="B486" s="126" t="s">
        <v>13</v>
      </c>
      <c r="C486" s="126" t="s">
        <v>128</v>
      </c>
      <c r="D486" s="126" t="s">
        <v>129</v>
      </c>
      <c r="E486" s="126" t="s">
        <v>51</v>
      </c>
      <c r="F486" s="126" t="s">
        <v>78</v>
      </c>
      <c r="G486" s="126">
        <v>36</v>
      </c>
      <c r="H486" s="126" t="s">
        <v>748</v>
      </c>
      <c r="I486" s="126" t="s">
        <v>743</v>
      </c>
      <c r="J486" s="126" t="s">
        <v>35</v>
      </c>
      <c r="K486" s="126" t="s">
        <v>760</v>
      </c>
    </row>
    <row r="487" spans="1:11" x14ac:dyDescent="0.25">
      <c r="A487" s="126" t="s">
        <v>0</v>
      </c>
      <c r="B487" s="126" t="s">
        <v>13</v>
      </c>
      <c r="C487" s="126" t="s">
        <v>128</v>
      </c>
      <c r="D487" s="126" t="s">
        <v>129</v>
      </c>
      <c r="E487" s="126" t="s">
        <v>51</v>
      </c>
      <c r="F487" s="126" t="s">
        <v>78</v>
      </c>
      <c r="G487" s="126">
        <v>36</v>
      </c>
      <c r="H487" s="126" t="s">
        <v>748</v>
      </c>
      <c r="I487" s="126" t="s">
        <v>746</v>
      </c>
      <c r="J487" s="126" t="s">
        <v>25</v>
      </c>
      <c r="K487" s="126" t="s">
        <v>750</v>
      </c>
    </row>
    <row r="488" spans="1:11" x14ac:dyDescent="0.25">
      <c r="A488" s="126" t="s">
        <v>0</v>
      </c>
      <c r="B488" s="126" t="s">
        <v>13</v>
      </c>
      <c r="C488" s="126" t="s">
        <v>128</v>
      </c>
      <c r="D488" s="126" t="s">
        <v>129</v>
      </c>
      <c r="E488" s="126" t="s">
        <v>51</v>
      </c>
      <c r="F488" s="126" t="s">
        <v>78</v>
      </c>
      <c r="G488" s="126">
        <v>36</v>
      </c>
      <c r="H488" s="126" t="s">
        <v>752</v>
      </c>
      <c r="I488" s="126" t="s">
        <v>741</v>
      </c>
      <c r="J488" s="126" t="s">
        <v>41</v>
      </c>
      <c r="K488" s="126" t="s">
        <v>1979</v>
      </c>
    </row>
    <row r="489" spans="1:11" x14ac:dyDescent="0.25">
      <c r="A489" s="126" t="s">
        <v>0</v>
      </c>
      <c r="B489" s="126" t="s">
        <v>13</v>
      </c>
      <c r="C489" s="126" t="s">
        <v>128</v>
      </c>
      <c r="D489" s="126" t="s">
        <v>129</v>
      </c>
      <c r="E489" s="126" t="s">
        <v>51</v>
      </c>
      <c r="F489" s="126" t="s">
        <v>78</v>
      </c>
      <c r="G489" s="126">
        <v>36</v>
      </c>
      <c r="H489" s="126" t="s">
        <v>752</v>
      </c>
      <c r="I489" s="126" t="s">
        <v>743</v>
      </c>
      <c r="J489" s="126" t="s">
        <v>35</v>
      </c>
      <c r="K489" s="126" t="s">
        <v>753</v>
      </c>
    </row>
    <row r="490" spans="1:11" x14ac:dyDescent="0.25">
      <c r="A490" s="126" t="s">
        <v>0</v>
      </c>
      <c r="B490" s="126" t="s">
        <v>13</v>
      </c>
      <c r="C490" s="126" t="s">
        <v>128</v>
      </c>
      <c r="D490" s="126" t="s">
        <v>129</v>
      </c>
      <c r="E490" s="126" t="s">
        <v>51</v>
      </c>
      <c r="F490" s="126" t="s">
        <v>78</v>
      </c>
      <c r="G490" s="126">
        <v>36</v>
      </c>
      <c r="H490" s="126" t="s">
        <v>752</v>
      </c>
      <c r="I490" s="126" t="s">
        <v>746</v>
      </c>
      <c r="J490" s="126" t="s">
        <v>754</v>
      </c>
      <c r="K490" s="126" t="s">
        <v>764</v>
      </c>
    </row>
    <row r="491" spans="1:11" x14ac:dyDescent="0.25">
      <c r="A491" s="126" t="s">
        <v>0</v>
      </c>
      <c r="B491" s="126" t="s">
        <v>13</v>
      </c>
      <c r="C491" s="126" t="s">
        <v>128</v>
      </c>
      <c r="D491" s="126" t="s">
        <v>129</v>
      </c>
      <c r="E491" s="126" t="s">
        <v>51</v>
      </c>
      <c r="F491" s="126" t="s">
        <v>78</v>
      </c>
      <c r="G491" s="126">
        <v>36</v>
      </c>
      <c r="H491" s="126" t="s">
        <v>757</v>
      </c>
      <c r="I491" s="126" t="s">
        <v>741</v>
      </c>
      <c r="J491" s="126" t="s">
        <v>35</v>
      </c>
      <c r="K491" s="126" t="s">
        <v>761</v>
      </c>
    </row>
    <row r="492" spans="1:11" x14ac:dyDescent="0.25">
      <c r="A492" s="126" t="s">
        <v>0</v>
      </c>
      <c r="B492" s="126" t="s">
        <v>13</v>
      </c>
      <c r="C492" s="126" t="s">
        <v>128</v>
      </c>
      <c r="D492" s="126" t="s">
        <v>129</v>
      </c>
      <c r="E492" s="126" t="s">
        <v>51</v>
      </c>
      <c r="F492" s="126" t="s">
        <v>78</v>
      </c>
      <c r="G492" s="126">
        <v>36</v>
      </c>
      <c r="H492" s="126" t="s">
        <v>757</v>
      </c>
      <c r="I492" s="126" t="s">
        <v>743</v>
      </c>
      <c r="J492" s="126" t="s">
        <v>25</v>
      </c>
      <c r="K492" s="126" t="s">
        <v>751</v>
      </c>
    </row>
    <row r="493" spans="1:11" x14ac:dyDescent="0.25">
      <c r="A493" s="126" t="s">
        <v>0</v>
      </c>
      <c r="B493" s="126" t="s">
        <v>13</v>
      </c>
      <c r="C493" s="126" t="s">
        <v>128</v>
      </c>
      <c r="D493" s="126" t="s">
        <v>129</v>
      </c>
      <c r="E493" s="126" t="s">
        <v>51</v>
      </c>
      <c r="F493" s="126" t="s">
        <v>78</v>
      </c>
      <c r="G493" s="126">
        <v>36</v>
      </c>
      <c r="H493" s="126" t="s">
        <v>757</v>
      </c>
      <c r="I493" s="126" t="s">
        <v>746</v>
      </c>
      <c r="J493" s="126" t="s">
        <v>36</v>
      </c>
      <c r="K493" s="126" t="s">
        <v>763</v>
      </c>
    </row>
    <row r="494" spans="1:11" x14ac:dyDescent="0.25">
      <c r="A494" s="126" t="s">
        <v>0</v>
      </c>
      <c r="B494" s="126" t="s">
        <v>8</v>
      </c>
      <c r="C494" s="126" t="s">
        <v>171</v>
      </c>
      <c r="D494" s="126" t="s">
        <v>172</v>
      </c>
      <c r="E494" s="126" t="s">
        <v>51</v>
      </c>
      <c r="F494" s="126" t="s">
        <v>52</v>
      </c>
      <c r="G494" s="126">
        <v>124</v>
      </c>
      <c r="H494" s="126" t="s">
        <v>740</v>
      </c>
      <c r="I494" s="126" t="s">
        <v>741</v>
      </c>
      <c r="J494" s="126" t="s">
        <v>35</v>
      </c>
      <c r="K494" s="126" t="s">
        <v>742</v>
      </c>
    </row>
    <row r="495" spans="1:11" x14ac:dyDescent="0.25">
      <c r="A495" s="126" t="s">
        <v>0</v>
      </c>
      <c r="B495" s="126" t="s">
        <v>8</v>
      </c>
      <c r="C495" s="126" t="s">
        <v>171</v>
      </c>
      <c r="D495" s="126" t="s">
        <v>172</v>
      </c>
      <c r="E495" s="126" t="s">
        <v>51</v>
      </c>
      <c r="F495" s="126" t="s">
        <v>52</v>
      </c>
      <c r="G495" s="126">
        <v>124</v>
      </c>
      <c r="H495" s="126" t="s">
        <v>740</v>
      </c>
      <c r="I495" s="126" t="s">
        <v>743</v>
      </c>
      <c r="J495" s="126" t="s">
        <v>35</v>
      </c>
      <c r="K495" s="126" t="s">
        <v>753</v>
      </c>
    </row>
    <row r="496" spans="1:11" x14ac:dyDescent="0.25">
      <c r="A496" s="126" t="s">
        <v>0</v>
      </c>
      <c r="B496" s="126" t="s">
        <v>8</v>
      </c>
      <c r="C496" s="126" t="s">
        <v>171</v>
      </c>
      <c r="D496" s="126" t="s">
        <v>172</v>
      </c>
      <c r="E496" s="126" t="s">
        <v>51</v>
      </c>
      <c r="F496" s="126" t="s">
        <v>52</v>
      </c>
      <c r="G496" s="126">
        <v>124</v>
      </c>
      <c r="H496" s="126" t="s">
        <v>740</v>
      </c>
      <c r="I496" s="126" t="s">
        <v>746</v>
      </c>
      <c r="J496" s="126" t="s">
        <v>37</v>
      </c>
      <c r="K496" s="126" t="s">
        <v>762</v>
      </c>
    </row>
    <row r="497" spans="1:11" x14ac:dyDescent="0.25">
      <c r="A497" s="126" t="s">
        <v>0</v>
      </c>
      <c r="B497" s="126" t="s">
        <v>8</v>
      </c>
      <c r="C497" s="126" t="s">
        <v>171</v>
      </c>
      <c r="D497" s="126" t="s">
        <v>172</v>
      </c>
      <c r="E497" s="126" t="s">
        <v>51</v>
      </c>
      <c r="F497" s="126" t="s">
        <v>52</v>
      </c>
      <c r="G497" s="126">
        <v>124</v>
      </c>
      <c r="H497" s="126" t="s">
        <v>748</v>
      </c>
      <c r="I497" s="126" t="s">
        <v>741</v>
      </c>
      <c r="J497" s="126" t="s">
        <v>35</v>
      </c>
      <c r="K497" s="126" t="s">
        <v>742</v>
      </c>
    </row>
    <row r="498" spans="1:11" x14ac:dyDescent="0.25">
      <c r="A498" s="126" t="s">
        <v>0</v>
      </c>
      <c r="B498" s="126" t="s">
        <v>8</v>
      </c>
      <c r="C498" s="126" t="s">
        <v>171</v>
      </c>
      <c r="D498" s="126" t="s">
        <v>172</v>
      </c>
      <c r="E498" s="126" t="s">
        <v>51</v>
      </c>
      <c r="F498" s="126" t="s">
        <v>52</v>
      </c>
      <c r="G498" s="126">
        <v>124</v>
      </c>
      <c r="H498" s="126" t="s">
        <v>748</v>
      </c>
      <c r="I498" s="126" t="s">
        <v>743</v>
      </c>
      <c r="J498" s="126" t="s">
        <v>754</v>
      </c>
      <c r="K498" s="126" t="s">
        <v>755</v>
      </c>
    </row>
    <row r="499" spans="1:11" x14ac:dyDescent="0.25">
      <c r="A499" s="126" t="s">
        <v>0</v>
      </c>
      <c r="B499" s="126" t="s">
        <v>8</v>
      </c>
      <c r="C499" s="126" t="s">
        <v>171</v>
      </c>
      <c r="D499" s="126" t="s">
        <v>172</v>
      </c>
      <c r="E499" s="126" t="s">
        <v>51</v>
      </c>
      <c r="F499" s="126" t="s">
        <v>52</v>
      </c>
      <c r="G499" s="126">
        <v>124</v>
      </c>
      <c r="H499" s="126" t="s">
        <v>748</v>
      </c>
      <c r="I499" s="126" t="s">
        <v>746</v>
      </c>
      <c r="J499" s="126" t="s">
        <v>35</v>
      </c>
      <c r="K499" s="126" t="s">
        <v>753</v>
      </c>
    </row>
    <row r="500" spans="1:11" x14ac:dyDescent="0.25">
      <c r="A500" s="126" t="s">
        <v>0</v>
      </c>
      <c r="B500" s="126" t="s">
        <v>8</v>
      </c>
      <c r="C500" s="126" t="s">
        <v>171</v>
      </c>
      <c r="D500" s="126" t="s">
        <v>172</v>
      </c>
      <c r="E500" s="126" t="s">
        <v>51</v>
      </c>
      <c r="F500" s="126" t="s">
        <v>52</v>
      </c>
      <c r="G500" s="126">
        <v>124</v>
      </c>
      <c r="H500" s="126" t="s">
        <v>752</v>
      </c>
      <c r="I500" s="126" t="s">
        <v>741</v>
      </c>
      <c r="J500" s="126" t="s">
        <v>35</v>
      </c>
      <c r="K500" s="126" t="s">
        <v>742</v>
      </c>
    </row>
    <row r="501" spans="1:11" x14ac:dyDescent="0.25">
      <c r="A501" s="126" t="s">
        <v>0</v>
      </c>
      <c r="B501" s="126" t="s">
        <v>8</v>
      </c>
      <c r="C501" s="126" t="s">
        <v>171</v>
      </c>
      <c r="D501" s="126" t="s">
        <v>172</v>
      </c>
      <c r="E501" s="126" t="s">
        <v>51</v>
      </c>
      <c r="F501" s="126" t="s">
        <v>52</v>
      </c>
      <c r="G501" s="126">
        <v>124</v>
      </c>
      <c r="H501" s="126" t="s">
        <v>752</v>
      </c>
      <c r="I501" s="126" t="s">
        <v>743</v>
      </c>
      <c r="J501" s="126" t="s">
        <v>37</v>
      </c>
      <c r="K501" s="126" t="s">
        <v>762</v>
      </c>
    </row>
    <row r="502" spans="1:11" x14ac:dyDescent="0.25">
      <c r="A502" s="126" t="s">
        <v>0</v>
      </c>
      <c r="B502" s="126" t="s">
        <v>8</v>
      </c>
      <c r="C502" s="126" t="s">
        <v>171</v>
      </c>
      <c r="D502" s="126" t="s">
        <v>172</v>
      </c>
      <c r="E502" s="126" t="s">
        <v>51</v>
      </c>
      <c r="F502" s="126" t="s">
        <v>52</v>
      </c>
      <c r="G502" s="126">
        <v>124</v>
      </c>
      <c r="H502" s="126" t="s">
        <v>752</v>
      </c>
      <c r="I502" s="126" t="s">
        <v>746</v>
      </c>
      <c r="J502" s="126" t="s">
        <v>754</v>
      </c>
      <c r="K502" s="126" t="s">
        <v>764</v>
      </c>
    </row>
    <row r="503" spans="1:11" x14ac:dyDescent="0.25">
      <c r="A503" s="126" t="s">
        <v>0</v>
      </c>
      <c r="B503" s="126" t="s">
        <v>8</v>
      </c>
      <c r="C503" s="126" t="s">
        <v>171</v>
      </c>
      <c r="D503" s="126" t="s">
        <v>172</v>
      </c>
      <c r="E503" s="126" t="s">
        <v>51</v>
      </c>
      <c r="F503" s="126" t="s">
        <v>52</v>
      </c>
      <c r="G503" s="126">
        <v>124</v>
      </c>
      <c r="H503" s="126" t="s">
        <v>757</v>
      </c>
      <c r="I503" s="126" t="s">
        <v>741</v>
      </c>
      <c r="J503" s="126" t="s">
        <v>36</v>
      </c>
      <c r="K503" s="126" t="s">
        <v>763</v>
      </c>
    </row>
    <row r="504" spans="1:11" x14ac:dyDescent="0.25">
      <c r="A504" s="126" t="s">
        <v>0</v>
      </c>
      <c r="B504" s="126" t="s">
        <v>8</v>
      </c>
      <c r="C504" s="126" t="s">
        <v>171</v>
      </c>
      <c r="D504" s="126" t="s">
        <v>172</v>
      </c>
      <c r="E504" s="126" t="s">
        <v>51</v>
      </c>
      <c r="F504" s="126" t="s">
        <v>52</v>
      </c>
      <c r="G504" s="126">
        <v>124</v>
      </c>
      <c r="H504" s="126" t="s">
        <v>757</v>
      </c>
      <c r="I504" s="126" t="s">
        <v>743</v>
      </c>
      <c r="J504" s="126" t="s">
        <v>41</v>
      </c>
      <c r="K504" s="126" t="s">
        <v>1978</v>
      </c>
    </row>
    <row r="505" spans="1:11" x14ac:dyDescent="0.25">
      <c r="A505" s="126" t="s">
        <v>0</v>
      </c>
      <c r="B505" s="126" t="s">
        <v>8</v>
      </c>
      <c r="C505" s="126" t="s">
        <v>171</v>
      </c>
      <c r="D505" s="126" t="s">
        <v>172</v>
      </c>
      <c r="E505" s="126" t="s">
        <v>51</v>
      </c>
      <c r="F505" s="126" t="s">
        <v>52</v>
      </c>
      <c r="G505" s="126">
        <v>124</v>
      </c>
      <c r="H505" s="126" t="s">
        <v>757</v>
      </c>
      <c r="I505" s="126" t="s">
        <v>746</v>
      </c>
      <c r="J505" s="126" t="s">
        <v>35</v>
      </c>
      <c r="K505" s="126" t="s">
        <v>753</v>
      </c>
    </row>
    <row r="506" spans="1:11" x14ac:dyDescent="0.25">
      <c r="A506" s="126" t="s">
        <v>0</v>
      </c>
      <c r="B506" s="126" t="s">
        <v>8</v>
      </c>
      <c r="C506" s="126" t="s">
        <v>177</v>
      </c>
      <c r="D506" s="126" t="s">
        <v>178</v>
      </c>
      <c r="E506" s="126" t="s">
        <v>162</v>
      </c>
      <c r="F506" s="126" t="s">
        <v>78</v>
      </c>
      <c r="G506" s="126">
        <v>375</v>
      </c>
      <c r="H506" s="126" t="s">
        <v>740</v>
      </c>
      <c r="I506" s="126" t="s">
        <v>741</v>
      </c>
      <c r="J506" s="126" t="s">
        <v>35</v>
      </c>
      <c r="K506" s="126" t="s">
        <v>742</v>
      </c>
    </row>
    <row r="507" spans="1:11" x14ac:dyDescent="0.25">
      <c r="A507" s="126" t="s">
        <v>0</v>
      </c>
      <c r="B507" s="126" t="s">
        <v>8</v>
      </c>
      <c r="C507" s="126" t="s">
        <v>177</v>
      </c>
      <c r="D507" s="126" t="s">
        <v>178</v>
      </c>
      <c r="E507" s="126" t="s">
        <v>162</v>
      </c>
      <c r="F507" s="126" t="s">
        <v>78</v>
      </c>
      <c r="G507" s="126">
        <v>375</v>
      </c>
      <c r="H507" s="126" t="s">
        <v>740</v>
      </c>
      <c r="I507" s="126" t="s">
        <v>743</v>
      </c>
      <c r="J507" s="126" t="s">
        <v>35</v>
      </c>
      <c r="K507" s="126" t="s">
        <v>753</v>
      </c>
    </row>
    <row r="508" spans="1:11" x14ac:dyDescent="0.25">
      <c r="A508" s="126" t="s">
        <v>0</v>
      </c>
      <c r="B508" s="126" t="s">
        <v>8</v>
      </c>
      <c r="C508" s="126" t="s">
        <v>177</v>
      </c>
      <c r="D508" s="126" t="s">
        <v>178</v>
      </c>
      <c r="E508" s="126" t="s">
        <v>162</v>
      </c>
      <c r="F508" s="126" t="s">
        <v>78</v>
      </c>
      <c r="G508" s="126">
        <v>375</v>
      </c>
      <c r="H508" s="126" t="s">
        <v>740</v>
      </c>
      <c r="I508" s="126" t="s">
        <v>746</v>
      </c>
      <c r="J508" s="126" t="s">
        <v>35</v>
      </c>
      <c r="K508" s="126" t="s">
        <v>760</v>
      </c>
    </row>
    <row r="509" spans="1:11" x14ac:dyDescent="0.25">
      <c r="A509" s="126" t="s">
        <v>0</v>
      </c>
      <c r="B509" s="126" t="s">
        <v>8</v>
      </c>
      <c r="C509" s="126" t="s">
        <v>177</v>
      </c>
      <c r="D509" s="126" t="s">
        <v>178</v>
      </c>
      <c r="E509" s="126" t="s">
        <v>162</v>
      </c>
      <c r="F509" s="126" t="s">
        <v>78</v>
      </c>
      <c r="G509" s="126">
        <v>375</v>
      </c>
      <c r="H509" s="126" t="s">
        <v>748</v>
      </c>
      <c r="I509" s="126" t="s">
        <v>741</v>
      </c>
      <c r="J509" s="126" t="s">
        <v>35</v>
      </c>
      <c r="K509" s="126" t="s">
        <v>760</v>
      </c>
    </row>
    <row r="510" spans="1:11" x14ac:dyDescent="0.25">
      <c r="A510" s="126" t="s">
        <v>0</v>
      </c>
      <c r="B510" s="126" t="s">
        <v>8</v>
      </c>
      <c r="C510" s="126" t="s">
        <v>177</v>
      </c>
      <c r="D510" s="126" t="s">
        <v>178</v>
      </c>
      <c r="E510" s="126" t="s">
        <v>162</v>
      </c>
      <c r="F510" s="126" t="s">
        <v>78</v>
      </c>
      <c r="G510" s="126">
        <v>375</v>
      </c>
      <c r="H510" s="126" t="s">
        <v>748</v>
      </c>
      <c r="I510" s="126" t="s">
        <v>743</v>
      </c>
      <c r="J510" s="126" t="s">
        <v>36</v>
      </c>
      <c r="K510" s="126" t="s">
        <v>763</v>
      </c>
    </row>
    <row r="511" spans="1:11" x14ac:dyDescent="0.25">
      <c r="A511" s="126" t="s">
        <v>0</v>
      </c>
      <c r="B511" s="126" t="s">
        <v>8</v>
      </c>
      <c r="C511" s="126" t="s">
        <v>177</v>
      </c>
      <c r="D511" s="126" t="s">
        <v>178</v>
      </c>
      <c r="E511" s="126" t="s">
        <v>162</v>
      </c>
      <c r="F511" s="126" t="s">
        <v>78</v>
      </c>
      <c r="G511" s="126">
        <v>375</v>
      </c>
      <c r="H511" s="126" t="s">
        <v>748</v>
      </c>
      <c r="I511" s="126" t="s">
        <v>746</v>
      </c>
      <c r="J511" s="126" t="s">
        <v>35</v>
      </c>
      <c r="K511" s="126" t="s">
        <v>753</v>
      </c>
    </row>
    <row r="512" spans="1:11" x14ac:dyDescent="0.25">
      <c r="A512" s="126" t="s">
        <v>0</v>
      </c>
      <c r="B512" s="126" t="s">
        <v>8</v>
      </c>
      <c r="C512" s="126" t="s">
        <v>177</v>
      </c>
      <c r="D512" s="126" t="s">
        <v>178</v>
      </c>
      <c r="E512" s="126" t="s">
        <v>162</v>
      </c>
      <c r="F512" s="126" t="s">
        <v>78</v>
      </c>
      <c r="G512" s="126">
        <v>375</v>
      </c>
      <c r="H512" s="126" t="s">
        <v>752</v>
      </c>
      <c r="I512" s="126" t="s">
        <v>741</v>
      </c>
      <c r="J512" s="126" t="s">
        <v>36</v>
      </c>
      <c r="K512" s="126" t="s">
        <v>758</v>
      </c>
    </row>
    <row r="513" spans="1:11" x14ac:dyDescent="0.25">
      <c r="A513" s="126" t="s">
        <v>0</v>
      </c>
      <c r="B513" s="126" t="s">
        <v>8</v>
      </c>
      <c r="C513" s="126" t="s">
        <v>177</v>
      </c>
      <c r="D513" s="126" t="s">
        <v>178</v>
      </c>
      <c r="E513" s="126" t="s">
        <v>162</v>
      </c>
      <c r="F513" s="126" t="s">
        <v>78</v>
      </c>
      <c r="G513" s="126">
        <v>375</v>
      </c>
      <c r="H513" s="126" t="s">
        <v>752</v>
      </c>
      <c r="I513" s="126" t="s">
        <v>743</v>
      </c>
      <c r="J513" s="126" t="s">
        <v>25</v>
      </c>
      <c r="K513" s="126" t="s">
        <v>750</v>
      </c>
    </row>
    <row r="514" spans="1:11" x14ac:dyDescent="0.25">
      <c r="A514" s="126" t="s">
        <v>0</v>
      </c>
      <c r="B514" s="126" t="s">
        <v>8</v>
      </c>
      <c r="C514" s="126" t="s">
        <v>177</v>
      </c>
      <c r="D514" s="126" t="s">
        <v>178</v>
      </c>
      <c r="E514" s="126" t="s">
        <v>162</v>
      </c>
      <c r="F514" s="126" t="s">
        <v>78</v>
      </c>
      <c r="G514" s="126">
        <v>375</v>
      </c>
      <c r="H514" s="126" t="s">
        <v>752</v>
      </c>
      <c r="I514" s="126" t="s">
        <v>746</v>
      </c>
      <c r="J514" s="126" t="s">
        <v>34</v>
      </c>
      <c r="K514" s="126" t="s">
        <v>759</v>
      </c>
    </row>
    <row r="515" spans="1:11" x14ac:dyDescent="0.25">
      <c r="A515" s="126" t="s">
        <v>0</v>
      </c>
      <c r="B515" s="126" t="s">
        <v>8</v>
      </c>
      <c r="C515" s="126" t="s">
        <v>177</v>
      </c>
      <c r="D515" s="126" t="s">
        <v>178</v>
      </c>
      <c r="E515" s="126" t="s">
        <v>162</v>
      </c>
      <c r="F515" s="126" t="s">
        <v>78</v>
      </c>
      <c r="G515" s="126">
        <v>375</v>
      </c>
      <c r="H515" s="126" t="s">
        <v>757</v>
      </c>
      <c r="I515" s="126" t="s">
        <v>741</v>
      </c>
      <c r="J515" s="126" t="s">
        <v>25</v>
      </c>
      <c r="K515" s="126" t="s">
        <v>751</v>
      </c>
    </row>
    <row r="516" spans="1:11" x14ac:dyDescent="0.25">
      <c r="A516" s="126" t="s">
        <v>0</v>
      </c>
      <c r="B516" s="126" t="s">
        <v>8</v>
      </c>
      <c r="C516" s="126" t="s">
        <v>177</v>
      </c>
      <c r="D516" s="126" t="s">
        <v>178</v>
      </c>
      <c r="E516" s="126" t="s">
        <v>162</v>
      </c>
      <c r="F516" s="126" t="s">
        <v>78</v>
      </c>
      <c r="G516" s="126">
        <v>375</v>
      </c>
      <c r="H516" s="126" t="s">
        <v>757</v>
      </c>
      <c r="I516" s="126" t="s">
        <v>743</v>
      </c>
      <c r="J516" s="126" t="s">
        <v>35</v>
      </c>
      <c r="K516" s="126" t="s">
        <v>742</v>
      </c>
    </row>
    <row r="517" spans="1:11" x14ac:dyDescent="0.25">
      <c r="A517" s="126" t="s">
        <v>0</v>
      </c>
      <c r="B517" s="126" t="s">
        <v>8</v>
      </c>
      <c r="C517" s="126" t="s">
        <v>177</v>
      </c>
      <c r="D517" s="126" t="s">
        <v>178</v>
      </c>
      <c r="E517" s="126" t="s">
        <v>162</v>
      </c>
      <c r="F517" s="126" t="s">
        <v>78</v>
      </c>
      <c r="G517" s="126">
        <v>375</v>
      </c>
      <c r="H517" s="126" t="s">
        <v>757</v>
      </c>
      <c r="I517" s="126" t="s">
        <v>746</v>
      </c>
      <c r="J517" s="126" t="s">
        <v>41</v>
      </c>
      <c r="K517" s="126" t="s">
        <v>771</v>
      </c>
    </row>
    <row r="518" spans="1:11" x14ac:dyDescent="0.25">
      <c r="A518" s="126" t="s">
        <v>0</v>
      </c>
      <c r="B518" s="126" t="s">
        <v>9</v>
      </c>
      <c r="C518" s="126" t="s">
        <v>173</v>
      </c>
      <c r="D518" s="126" t="s">
        <v>174</v>
      </c>
      <c r="E518" s="126" t="s">
        <v>51</v>
      </c>
      <c r="F518" s="126" t="s">
        <v>78</v>
      </c>
      <c r="G518" s="126">
        <v>123</v>
      </c>
      <c r="H518" s="126" t="s">
        <v>740</v>
      </c>
      <c r="I518" s="126" t="s">
        <v>741</v>
      </c>
      <c r="J518" s="126" t="s">
        <v>35</v>
      </c>
      <c r="K518" s="126" t="s">
        <v>742</v>
      </c>
    </row>
    <row r="519" spans="1:11" x14ac:dyDescent="0.25">
      <c r="A519" s="126" t="s">
        <v>0</v>
      </c>
      <c r="B519" s="126" t="s">
        <v>9</v>
      </c>
      <c r="C519" s="126" t="s">
        <v>173</v>
      </c>
      <c r="D519" s="126" t="s">
        <v>174</v>
      </c>
      <c r="E519" s="126" t="s">
        <v>51</v>
      </c>
      <c r="F519" s="126" t="s">
        <v>78</v>
      </c>
      <c r="G519" s="126">
        <v>123</v>
      </c>
      <c r="H519" s="126" t="s">
        <v>740</v>
      </c>
      <c r="I519" s="126" t="s">
        <v>743</v>
      </c>
      <c r="J519" s="126" t="s">
        <v>34</v>
      </c>
      <c r="K519" s="126" t="s">
        <v>770</v>
      </c>
    </row>
    <row r="520" spans="1:11" x14ac:dyDescent="0.25">
      <c r="A520" s="126" t="s">
        <v>0</v>
      </c>
      <c r="B520" s="126" t="s">
        <v>9</v>
      </c>
      <c r="C520" s="126" t="s">
        <v>173</v>
      </c>
      <c r="D520" s="126" t="s">
        <v>174</v>
      </c>
      <c r="E520" s="126" t="s">
        <v>51</v>
      </c>
      <c r="F520" s="126" t="s">
        <v>78</v>
      </c>
      <c r="G520" s="126">
        <v>123</v>
      </c>
      <c r="H520" s="126" t="s">
        <v>740</v>
      </c>
      <c r="I520" s="126" t="s">
        <v>746</v>
      </c>
      <c r="J520" s="126" t="s">
        <v>41</v>
      </c>
      <c r="K520" s="126" t="s">
        <v>1981</v>
      </c>
    </row>
    <row r="521" spans="1:11" x14ac:dyDescent="0.25">
      <c r="A521" s="126" t="s">
        <v>0</v>
      </c>
      <c r="B521" s="126" t="s">
        <v>9</v>
      </c>
      <c r="C521" s="126" t="s">
        <v>173</v>
      </c>
      <c r="D521" s="126" t="s">
        <v>174</v>
      </c>
      <c r="E521" s="126" t="s">
        <v>51</v>
      </c>
      <c r="F521" s="126" t="s">
        <v>78</v>
      </c>
      <c r="G521" s="126">
        <v>123</v>
      </c>
      <c r="H521" s="126" t="s">
        <v>748</v>
      </c>
      <c r="I521" s="126" t="s">
        <v>741</v>
      </c>
      <c r="J521" s="126" t="s">
        <v>37</v>
      </c>
      <c r="K521" s="126" t="s">
        <v>762</v>
      </c>
    </row>
    <row r="522" spans="1:11" x14ac:dyDescent="0.25">
      <c r="A522" s="126" t="s">
        <v>0</v>
      </c>
      <c r="B522" s="126" t="s">
        <v>9</v>
      </c>
      <c r="C522" s="126" t="s">
        <v>173</v>
      </c>
      <c r="D522" s="126" t="s">
        <v>174</v>
      </c>
      <c r="E522" s="126" t="s">
        <v>51</v>
      </c>
      <c r="F522" s="126" t="s">
        <v>78</v>
      </c>
      <c r="G522" s="126">
        <v>123</v>
      </c>
      <c r="H522" s="126" t="s">
        <v>748</v>
      </c>
      <c r="I522" s="126" t="s">
        <v>743</v>
      </c>
      <c r="J522" s="126" t="s">
        <v>34</v>
      </c>
      <c r="K522" s="126" t="s">
        <v>747</v>
      </c>
    </row>
    <row r="523" spans="1:11" x14ac:dyDescent="0.25">
      <c r="A523" s="126" t="s">
        <v>0</v>
      </c>
      <c r="B523" s="126" t="s">
        <v>9</v>
      </c>
      <c r="C523" s="126" t="s">
        <v>173</v>
      </c>
      <c r="D523" s="126" t="s">
        <v>174</v>
      </c>
      <c r="E523" s="126" t="s">
        <v>51</v>
      </c>
      <c r="F523" s="126" t="s">
        <v>78</v>
      </c>
      <c r="G523" s="126">
        <v>123</v>
      </c>
      <c r="H523" s="126" t="s">
        <v>748</v>
      </c>
      <c r="I523" s="126" t="s">
        <v>746</v>
      </c>
      <c r="J523" s="126" t="s">
        <v>35</v>
      </c>
      <c r="K523" s="126" t="s">
        <v>753</v>
      </c>
    </row>
    <row r="524" spans="1:11" x14ac:dyDescent="0.25">
      <c r="A524" s="126" t="s">
        <v>0</v>
      </c>
      <c r="B524" s="126" t="s">
        <v>9</v>
      </c>
      <c r="C524" s="126" t="s">
        <v>173</v>
      </c>
      <c r="D524" s="126" t="s">
        <v>174</v>
      </c>
      <c r="E524" s="126" t="s">
        <v>51</v>
      </c>
      <c r="F524" s="126" t="s">
        <v>78</v>
      </c>
      <c r="G524" s="126">
        <v>123</v>
      </c>
      <c r="H524" s="126" t="s">
        <v>752</v>
      </c>
      <c r="I524" s="126" t="s">
        <v>741</v>
      </c>
      <c r="J524" s="126" t="s">
        <v>34</v>
      </c>
      <c r="K524" s="126" t="s">
        <v>747</v>
      </c>
    </row>
    <row r="525" spans="1:11" x14ac:dyDescent="0.25">
      <c r="A525" s="126" t="s">
        <v>0</v>
      </c>
      <c r="B525" s="126" t="s">
        <v>9</v>
      </c>
      <c r="C525" s="126" t="s">
        <v>173</v>
      </c>
      <c r="D525" s="126" t="s">
        <v>174</v>
      </c>
      <c r="E525" s="126" t="s">
        <v>51</v>
      </c>
      <c r="F525" s="126" t="s">
        <v>78</v>
      </c>
      <c r="G525" s="126">
        <v>123</v>
      </c>
      <c r="H525" s="126" t="s">
        <v>752</v>
      </c>
      <c r="I525" s="126" t="s">
        <v>743</v>
      </c>
      <c r="J525" s="126" t="s">
        <v>34</v>
      </c>
      <c r="K525" s="126" t="s">
        <v>770</v>
      </c>
    </row>
    <row r="526" spans="1:11" x14ac:dyDescent="0.25">
      <c r="A526" s="126" t="s">
        <v>0</v>
      </c>
      <c r="B526" s="126" t="s">
        <v>9</v>
      </c>
      <c r="C526" s="126" t="s">
        <v>173</v>
      </c>
      <c r="D526" s="126" t="s">
        <v>174</v>
      </c>
      <c r="E526" s="126" t="s">
        <v>51</v>
      </c>
      <c r="F526" s="126" t="s">
        <v>78</v>
      </c>
      <c r="G526" s="126">
        <v>123</v>
      </c>
      <c r="H526" s="126" t="s">
        <v>752</v>
      </c>
      <c r="I526" s="126" t="s">
        <v>746</v>
      </c>
      <c r="J526" s="126" t="s">
        <v>34</v>
      </c>
      <c r="K526" s="126" t="s">
        <v>767</v>
      </c>
    </row>
    <row r="527" spans="1:11" x14ac:dyDescent="0.25">
      <c r="A527" s="126" t="s">
        <v>0</v>
      </c>
      <c r="B527" s="126" t="s">
        <v>9</v>
      </c>
      <c r="C527" s="126" t="s">
        <v>173</v>
      </c>
      <c r="D527" s="126" t="s">
        <v>174</v>
      </c>
      <c r="E527" s="126" t="s">
        <v>51</v>
      </c>
      <c r="F527" s="126" t="s">
        <v>78</v>
      </c>
      <c r="G527" s="126">
        <v>123</v>
      </c>
      <c r="H527" s="126" t="s">
        <v>757</v>
      </c>
      <c r="I527" s="126" t="s">
        <v>741</v>
      </c>
      <c r="J527" s="126" t="s">
        <v>35</v>
      </c>
      <c r="K527" s="126" t="s">
        <v>753</v>
      </c>
    </row>
    <row r="528" spans="1:11" x14ac:dyDescent="0.25">
      <c r="A528" s="126" t="s">
        <v>0</v>
      </c>
      <c r="B528" s="126" t="s">
        <v>9</v>
      </c>
      <c r="C528" s="126" t="s">
        <v>173</v>
      </c>
      <c r="D528" s="126" t="s">
        <v>174</v>
      </c>
      <c r="E528" s="126" t="s">
        <v>51</v>
      </c>
      <c r="F528" s="126" t="s">
        <v>78</v>
      </c>
      <c r="G528" s="126">
        <v>123</v>
      </c>
      <c r="H528" s="126" t="s">
        <v>757</v>
      </c>
      <c r="I528" s="126" t="s">
        <v>743</v>
      </c>
      <c r="J528" s="126" t="s">
        <v>36</v>
      </c>
      <c r="K528" s="126" t="s">
        <v>758</v>
      </c>
    </row>
    <row r="529" spans="1:11" x14ac:dyDescent="0.25">
      <c r="A529" s="126" t="s">
        <v>0</v>
      </c>
      <c r="B529" s="126" t="s">
        <v>9</v>
      </c>
      <c r="C529" s="126" t="s">
        <v>173</v>
      </c>
      <c r="D529" s="126" t="s">
        <v>174</v>
      </c>
      <c r="E529" s="126" t="s">
        <v>51</v>
      </c>
      <c r="F529" s="126" t="s">
        <v>78</v>
      </c>
      <c r="G529" s="126">
        <v>123</v>
      </c>
      <c r="H529" s="126" t="s">
        <v>757</v>
      </c>
      <c r="I529" s="126" t="s">
        <v>746</v>
      </c>
      <c r="J529" s="126" t="s">
        <v>25</v>
      </c>
      <c r="K529" s="126" t="s">
        <v>751</v>
      </c>
    </row>
    <row r="530" spans="1:11" x14ac:dyDescent="0.25">
      <c r="A530" s="126" t="s">
        <v>0</v>
      </c>
      <c r="B530" s="126" t="s">
        <v>8</v>
      </c>
      <c r="C530" s="126" t="s">
        <v>530</v>
      </c>
      <c r="D530" s="126" t="s">
        <v>531</v>
      </c>
      <c r="E530" s="126" t="s">
        <v>51</v>
      </c>
      <c r="F530" s="126" t="s">
        <v>52</v>
      </c>
      <c r="G530" s="126">
        <v>261</v>
      </c>
      <c r="H530" s="126" t="s">
        <v>740</v>
      </c>
      <c r="I530" s="126" t="s">
        <v>741</v>
      </c>
      <c r="J530" s="126" t="s">
        <v>35</v>
      </c>
      <c r="K530" s="126" t="s">
        <v>742</v>
      </c>
    </row>
    <row r="531" spans="1:11" x14ac:dyDescent="0.25">
      <c r="A531" s="126" t="s">
        <v>0</v>
      </c>
      <c r="B531" s="126" t="s">
        <v>8</v>
      </c>
      <c r="C531" s="126" t="s">
        <v>530</v>
      </c>
      <c r="D531" s="126" t="s">
        <v>531</v>
      </c>
      <c r="E531" s="126" t="s">
        <v>51</v>
      </c>
      <c r="F531" s="126" t="s">
        <v>52</v>
      </c>
      <c r="G531" s="126">
        <v>261</v>
      </c>
      <c r="H531" s="126" t="s">
        <v>740</v>
      </c>
      <c r="I531" s="126" t="s">
        <v>743</v>
      </c>
      <c r="J531" s="126" t="s">
        <v>36</v>
      </c>
      <c r="K531" s="126" t="s">
        <v>763</v>
      </c>
    </row>
    <row r="532" spans="1:11" x14ac:dyDescent="0.25">
      <c r="A532" s="126" t="s">
        <v>0</v>
      </c>
      <c r="B532" s="126" t="s">
        <v>8</v>
      </c>
      <c r="C532" s="126" t="s">
        <v>530</v>
      </c>
      <c r="D532" s="126" t="s">
        <v>531</v>
      </c>
      <c r="E532" s="126" t="s">
        <v>51</v>
      </c>
      <c r="F532" s="126" t="s">
        <v>52</v>
      </c>
      <c r="G532" s="126">
        <v>261</v>
      </c>
      <c r="H532" s="126" t="s">
        <v>740</v>
      </c>
      <c r="I532" s="126" t="s">
        <v>746</v>
      </c>
      <c r="J532" s="126" t="s">
        <v>37</v>
      </c>
      <c r="K532" s="126" t="s">
        <v>766</v>
      </c>
    </row>
    <row r="533" spans="1:11" x14ac:dyDescent="0.25">
      <c r="A533" s="126" t="s">
        <v>0</v>
      </c>
      <c r="B533" s="126" t="s">
        <v>8</v>
      </c>
      <c r="C533" s="126" t="s">
        <v>530</v>
      </c>
      <c r="D533" s="126" t="s">
        <v>531</v>
      </c>
      <c r="E533" s="126" t="s">
        <v>51</v>
      </c>
      <c r="F533" s="126" t="s">
        <v>52</v>
      </c>
      <c r="G533" s="126">
        <v>261</v>
      </c>
      <c r="H533" s="126" t="s">
        <v>748</v>
      </c>
      <c r="I533" s="126" t="s">
        <v>741</v>
      </c>
      <c r="J533" s="126" t="s">
        <v>35</v>
      </c>
      <c r="K533" s="126" t="s">
        <v>760</v>
      </c>
    </row>
    <row r="534" spans="1:11" x14ac:dyDescent="0.25">
      <c r="A534" s="126" t="s">
        <v>0</v>
      </c>
      <c r="B534" s="126" t="s">
        <v>8</v>
      </c>
      <c r="C534" s="126" t="s">
        <v>530</v>
      </c>
      <c r="D534" s="126" t="s">
        <v>531</v>
      </c>
      <c r="E534" s="126" t="s">
        <v>51</v>
      </c>
      <c r="F534" s="126" t="s">
        <v>52</v>
      </c>
      <c r="G534" s="126">
        <v>261</v>
      </c>
      <c r="H534" s="126" t="s">
        <v>748</v>
      </c>
      <c r="I534" s="126" t="s">
        <v>743</v>
      </c>
      <c r="J534" s="126" t="s">
        <v>41</v>
      </c>
      <c r="K534" s="126" t="s">
        <v>771</v>
      </c>
    </row>
    <row r="535" spans="1:11" x14ac:dyDescent="0.25">
      <c r="A535" s="126" t="s">
        <v>0</v>
      </c>
      <c r="B535" s="126" t="s">
        <v>8</v>
      </c>
      <c r="C535" s="126" t="s">
        <v>530</v>
      </c>
      <c r="D535" s="126" t="s">
        <v>531</v>
      </c>
      <c r="E535" s="126" t="s">
        <v>51</v>
      </c>
      <c r="F535" s="126" t="s">
        <v>52</v>
      </c>
      <c r="G535" s="126">
        <v>261</v>
      </c>
      <c r="H535" s="126" t="s">
        <v>748</v>
      </c>
      <c r="I535" s="126" t="s">
        <v>746</v>
      </c>
      <c r="J535" s="126" t="s">
        <v>25</v>
      </c>
      <c r="K535" s="126" t="s">
        <v>750</v>
      </c>
    </row>
    <row r="536" spans="1:11" x14ac:dyDescent="0.25">
      <c r="A536" s="126" t="s">
        <v>0</v>
      </c>
      <c r="B536" s="126" t="s">
        <v>8</v>
      </c>
      <c r="C536" s="126" t="s">
        <v>530</v>
      </c>
      <c r="D536" s="126" t="s">
        <v>531</v>
      </c>
      <c r="E536" s="126" t="s">
        <v>51</v>
      </c>
      <c r="F536" s="126" t="s">
        <v>52</v>
      </c>
      <c r="G536" s="126">
        <v>261</v>
      </c>
      <c r="H536" s="126" t="s">
        <v>752</v>
      </c>
      <c r="I536" s="126" t="s">
        <v>741</v>
      </c>
      <c r="J536" s="126" t="s">
        <v>34</v>
      </c>
      <c r="K536" s="126" t="s">
        <v>747</v>
      </c>
    </row>
    <row r="537" spans="1:11" x14ac:dyDescent="0.25">
      <c r="A537" s="126" t="s">
        <v>0</v>
      </c>
      <c r="B537" s="126" t="s">
        <v>8</v>
      </c>
      <c r="C537" s="126" t="s">
        <v>530</v>
      </c>
      <c r="D537" s="126" t="s">
        <v>531</v>
      </c>
      <c r="E537" s="126" t="s">
        <v>51</v>
      </c>
      <c r="F537" s="126" t="s">
        <v>52</v>
      </c>
      <c r="G537" s="126">
        <v>261</v>
      </c>
      <c r="H537" s="126" t="s">
        <v>752</v>
      </c>
      <c r="I537" s="126" t="s">
        <v>743</v>
      </c>
      <c r="J537" s="126" t="s">
        <v>754</v>
      </c>
      <c r="K537" s="126" t="s">
        <v>764</v>
      </c>
    </row>
    <row r="538" spans="1:11" x14ac:dyDescent="0.25">
      <c r="A538" s="126" t="s">
        <v>0</v>
      </c>
      <c r="B538" s="126" t="s">
        <v>8</v>
      </c>
      <c r="C538" s="126" t="s">
        <v>530</v>
      </c>
      <c r="D538" s="126" t="s">
        <v>531</v>
      </c>
      <c r="E538" s="126" t="s">
        <v>51</v>
      </c>
      <c r="F538" s="126" t="s">
        <v>52</v>
      </c>
      <c r="G538" s="126">
        <v>261</v>
      </c>
      <c r="H538" s="126" t="s">
        <v>752</v>
      </c>
      <c r="I538" s="126" t="s">
        <v>746</v>
      </c>
      <c r="J538" s="126" t="s">
        <v>34</v>
      </c>
      <c r="K538" s="126" t="s">
        <v>756</v>
      </c>
    </row>
    <row r="539" spans="1:11" x14ac:dyDescent="0.25">
      <c r="A539" s="126" t="s">
        <v>0</v>
      </c>
      <c r="B539" s="126" t="s">
        <v>8</v>
      </c>
      <c r="C539" s="126" t="s">
        <v>530</v>
      </c>
      <c r="D539" s="126" t="s">
        <v>531</v>
      </c>
      <c r="E539" s="126" t="s">
        <v>51</v>
      </c>
      <c r="F539" s="126" t="s">
        <v>52</v>
      </c>
      <c r="G539" s="126">
        <v>261</v>
      </c>
      <c r="H539" s="126" t="s">
        <v>757</v>
      </c>
      <c r="I539" s="126" t="s">
        <v>741</v>
      </c>
      <c r="J539" s="126" t="s">
        <v>25</v>
      </c>
      <c r="K539" s="126" t="s">
        <v>765</v>
      </c>
    </row>
    <row r="540" spans="1:11" x14ac:dyDescent="0.25">
      <c r="A540" s="126" t="s">
        <v>0</v>
      </c>
      <c r="B540" s="126" t="s">
        <v>8</v>
      </c>
      <c r="C540" s="126" t="s">
        <v>530</v>
      </c>
      <c r="D540" s="126" t="s">
        <v>531</v>
      </c>
      <c r="E540" s="126" t="s">
        <v>51</v>
      </c>
      <c r="F540" s="126" t="s">
        <v>52</v>
      </c>
      <c r="G540" s="126">
        <v>261</v>
      </c>
      <c r="H540" s="126" t="s">
        <v>757</v>
      </c>
      <c r="I540" s="126" t="s">
        <v>743</v>
      </c>
      <c r="J540" s="126" t="s">
        <v>35</v>
      </c>
      <c r="K540" s="126" t="s">
        <v>753</v>
      </c>
    </row>
    <row r="541" spans="1:11" x14ac:dyDescent="0.25">
      <c r="A541" s="126" t="s">
        <v>0</v>
      </c>
      <c r="B541" s="126" t="s">
        <v>8</v>
      </c>
      <c r="C541" s="126" t="s">
        <v>530</v>
      </c>
      <c r="D541" s="126" t="s">
        <v>531</v>
      </c>
      <c r="E541" s="126" t="s">
        <v>51</v>
      </c>
      <c r="F541" s="126" t="s">
        <v>52</v>
      </c>
      <c r="G541" s="126">
        <v>261</v>
      </c>
      <c r="H541" s="126" t="s">
        <v>757</v>
      </c>
      <c r="I541" s="126" t="s">
        <v>746</v>
      </c>
      <c r="J541" s="126" t="s">
        <v>36</v>
      </c>
      <c r="K541" s="126" t="s">
        <v>763</v>
      </c>
    </row>
    <row r="542" spans="1:11" x14ac:dyDescent="0.25">
      <c r="A542" s="126" t="s">
        <v>0</v>
      </c>
      <c r="B542" s="126" t="s">
        <v>8</v>
      </c>
      <c r="C542" s="126" t="s">
        <v>163</v>
      </c>
      <c r="D542" s="126" t="s">
        <v>164</v>
      </c>
      <c r="E542" s="126" t="s">
        <v>162</v>
      </c>
      <c r="F542" s="126" t="s">
        <v>85</v>
      </c>
      <c r="G542" s="126">
        <v>677</v>
      </c>
      <c r="H542" s="126" t="s">
        <v>740</v>
      </c>
      <c r="I542" s="126" t="s">
        <v>741</v>
      </c>
      <c r="J542" s="126" t="s">
        <v>35</v>
      </c>
      <c r="K542" s="126" t="s">
        <v>742</v>
      </c>
    </row>
    <row r="543" spans="1:11" x14ac:dyDescent="0.25">
      <c r="A543" s="126" t="s">
        <v>0</v>
      </c>
      <c r="B543" s="126" t="s">
        <v>8</v>
      </c>
      <c r="C543" s="126" t="s">
        <v>163</v>
      </c>
      <c r="D543" s="126" t="s">
        <v>164</v>
      </c>
      <c r="E543" s="126" t="s">
        <v>162</v>
      </c>
      <c r="F543" s="126" t="s">
        <v>85</v>
      </c>
      <c r="G543" s="126">
        <v>677</v>
      </c>
      <c r="H543" s="126" t="s">
        <v>740</v>
      </c>
      <c r="I543" s="126" t="s">
        <v>743</v>
      </c>
      <c r="J543" s="126" t="s">
        <v>37</v>
      </c>
      <c r="K543" s="126" t="s">
        <v>762</v>
      </c>
    </row>
    <row r="544" spans="1:11" x14ac:dyDescent="0.25">
      <c r="A544" s="126" t="s">
        <v>0</v>
      </c>
      <c r="B544" s="126" t="s">
        <v>8</v>
      </c>
      <c r="C544" s="126" t="s">
        <v>163</v>
      </c>
      <c r="D544" s="126" t="s">
        <v>164</v>
      </c>
      <c r="E544" s="126" t="s">
        <v>162</v>
      </c>
      <c r="F544" s="126" t="s">
        <v>85</v>
      </c>
      <c r="G544" s="126">
        <v>677</v>
      </c>
      <c r="H544" s="126" t="s">
        <v>740</v>
      </c>
      <c r="I544" s="126" t="s">
        <v>746</v>
      </c>
      <c r="J544" s="126" t="s">
        <v>35</v>
      </c>
      <c r="K544" s="126" t="s">
        <v>753</v>
      </c>
    </row>
    <row r="545" spans="1:11" x14ac:dyDescent="0.25">
      <c r="A545" s="126" t="s">
        <v>0</v>
      </c>
      <c r="B545" s="126" t="s">
        <v>8</v>
      </c>
      <c r="C545" s="126" t="s">
        <v>163</v>
      </c>
      <c r="D545" s="126" t="s">
        <v>164</v>
      </c>
      <c r="E545" s="126" t="s">
        <v>162</v>
      </c>
      <c r="F545" s="126" t="s">
        <v>85</v>
      </c>
      <c r="G545" s="126">
        <v>677</v>
      </c>
      <c r="H545" s="126" t="s">
        <v>748</v>
      </c>
      <c r="I545" s="126" t="s">
        <v>741</v>
      </c>
      <c r="J545" s="126" t="s">
        <v>35</v>
      </c>
      <c r="K545" s="126" t="s">
        <v>742</v>
      </c>
    </row>
    <row r="546" spans="1:11" x14ac:dyDescent="0.25">
      <c r="A546" s="126" t="s">
        <v>0</v>
      </c>
      <c r="B546" s="126" t="s">
        <v>8</v>
      </c>
      <c r="C546" s="126" t="s">
        <v>163</v>
      </c>
      <c r="D546" s="126" t="s">
        <v>164</v>
      </c>
      <c r="E546" s="126" t="s">
        <v>162</v>
      </c>
      <c r="F546" s="126" t="s">
        <v>85</v>
      </c>
      <c r="G546" s="126">
        <v>677</v>
      </c>
      <c r="H546" s="126" t="s">
        <v>748</v>
      </c>
      <c r="I546" s="126" t="s">
        <v>743</v>
      </c>
      <c r="J546" s="126" t="s">
        <v>25</v>
      </c>
      <c r="K546" s="126" t="s">
        <v>751</v>
      </c>
    </row>
    <row r="547" spans="1:11" x14ac:dyDescent="0.25">
      <c r="A547" s="126" t="s">
        <v>0</v>
      </c>
      <c r="B547" s="126" t="s">
        <v>8</v>
      </c>
      <c r="C547" s="126" t="s">
        <v>163</v>
      </c>
      <c r="D547" s="126" t="s">
        <v>164</v>
      </c>
      <c r="E547" s="126" t="s">
        <v>162</v>
      </c>
      <c r="F547" s="126" t="s">
        <v>85</v>
      </c>
      <c r="G547" s="126">
        <v>677</v>
      </c>
      <c r="H547" s="126" t="s">
        <v>748</v>
      </c>
      <c r="I547" s="126" t="s">
        <v>746</v>
      </c>
      <c r="J547" s="126" t="s">
        <v>25</v>
      </c>
      <c r="K547" s="126" t="s">
        <v>749</v>
      </c>
    </row>
    <row r="548" spans="1:11" x14ac:dyDescent="0.25">
      <c r="A548" s="126" t="s">
        <v>0</v>
      </c>
      <c r="B548" s="126" t="s">
        <v>8</v>
      </c>
      <c r="C548" s="126" t="s">
        <v>163</v>
      </c>
      <c r="D548" s="126" t="s">
        <v>164</v>
      </c>
      <c r="E548" s="126" t="s">
        <v>162</v>
      </c>
      <c r="F548" s="126" t="s">
        <v>85</v>
      </c>
      <c r="G548" s="126">
        <v>677</v>
      </c>
      <c r="H548" s="126" t="s">
        <v>752</v>
      </c>
      <c r="I548" s="126" t="s">
        <v>741</v>
      </c>
      <c r="J548" s="126" t="s">
        <v>35</v>
      </c>
      <c r="K548" s="126" t="s">
        <v>742</v>
      </c>
    </row>
    <row r="549" spans="1:11" x14ac:dyDescent="0.25">
      <c r="A549" s="126" t="s">
        <v>0</v>
      </c>
      <c r="B549" s="126" t="s">
        <v>8</v>
      </c>
      <c r="C549" s="126" t="s">
        <v>163</v>
      </c>
      <c r="D549" s="126" t="s">
        <v>164</v>
      </c>
      <c r="E549" s="126" t="s">
        <v>162</v>
      </c>
      <c r="F549" s="126" t="s">
        <v>85</v>
      </c>
      <c r="G549" s="126">
        <v>677</v>
      </c>
      <c r="H549" s="126" t="s">
        <v>752</v>
      </c>
      <c r="I549" s="126" t="s">
        <v>743</v>
      </c>
      <c r="J549" s="126" t="s">
        <v>34</v>
      </c>
      <c r="K549" s="126" t="s">
        <v>756</v>
      </c>
    </row>
    <row r="550" spans="1:11" x14ac:dyDescent="0.25">
      <c r="A550" s="126" t="s">
        <v>0</v>
      </c>
      <c r="B550" s="126" t="s">
        <v>8</v>
      </c>
      <c r="C550" s="126" t="s">
        <v>163</v>
      </c>
      <c r="D550" s="126" t="s">
        <v>164</v>
      </c>
      <c r="E550" s="126" t="s">
        <v>162</v>
      </c>
      <c r="F550" s="126" t="s">
        <v>85</v>
      </c>
      <c r="G550" s="126">
        <v>677</v>
      </c>
      <c r="H550" s="126" t="s">
        <v>752</v>
      </c>
      <c r="I550" s="126" t="s">
        <v>746</v>
      </c>
      <c r="J550" s="126" t="s">
        <v>34</v>
      </c>
      <c r="K550" s="126" t="s">
        <v>767</v>
      </c>
    </row>
    <row r="551" spans="1:11" x14ac:dyDescent="0.25">
      <c r="A551" s="126" t="s">
        <v>0</v>
      </c>
      <c r="B551" s="126" t="s">
        <v>8</v>
      </c>
      <c r="C551" s="126" t="s">
        <v>163</v>
      </c>
      <c r="D551" s="126" t="s">
        <v>164</v>
      </c>
      <c r="E551" s="126" t="s">
        <v>162</v>
      </c>
      <c r="F551" s="126" t="s">
        <v>85</v>
      </c>
      <c r="G551" s="126">
        <v>677</v>
      </c>
      <c r="H551" s="126" t="s">
        <v>757</v>
      </c>
      <c r="I551" s="126" t="s">
        <v>741</v>
      </c>
      <c r="J551" s="126" t="s">
        <v>35</v>
      </c>
      <c r="K551" s="126" t="s">
        <v>742</v>
      </c>
    </row>
    <row r="552" spans="1:11" x14ac:dyDescent="0.25">
      <c r="A552" s="126" t="s">
        <v>0</v>
      </c>
      <c r="B552" s="126" t="s">
        <v>8</v>
      </c>
      <c r="C552" s="126" t="s">
        <v>163</v>
      </c>
      <c r="D552" s="126" t="s">
        <v>164</v>
      </c>
      <c r="E552" s="126" t="s">
        <v>162</v>
      </c>
      <c r="F552" s="126" t="s">
        <v>85</v>
      </c>
      <c r="G552" s="126">
        <v>677</v>
      </c>
      <c r="H552" s="126" t="s">
        <v>757</v>
      </c>
      <c r="I552" s="126" t="s">
        <v>743</v>
      </c>
      <c r="J552" s="126" t="s">
        <v>754</v>
      </c>
      <c r="K552" s="126" t="s">
        <v>755</v>
      </c>
    </row>
    <row r="553" spans="1:11" x14ac:dyDescent="0.25">
      <c r="A553" s="126" t="s">
        <v>0</v>
      </c>
      <c r="B553" s="126" t="s">
        <v>8</v>
      </c>
      <c r="C553" s="126" t="s">
        <v>163</v>
      </c>
      <c r="D553" s="126" t="s">
        <v>164</v>
      </c>
      <c r="E553" s="126" t="s">
        <v>162</v>
      </c>
      <c r="F553" s="126" t="s">
        <v>85</v>
      </c>
      <c r="G553" s="126">
        <v>677</v>
      </c>
      <c r="H553" s="126" t="s">
        <v>757</v>
      </c>
      <c r="I553" s="126" t="s">
        <v>746</v>
      </c>
      <c r="J553" s="126" t="s">
        <v>41</v>
      </c>
      <c r="K553" s="126" t="s">
        <v>1978</v>
      </c>
    </row>
    <row r="554" spans="1:11" x14ac:dyDescent="0.25">
      <c r="A554" s="126" t="s">
        <v>0</v>
      </c>
      <c r="B554" s="126" t="s">
        <v>7</v>
      </c>
      <c r="C554" s="126" t="s">
        <v>130</v>
      </c>
      <c r="D554" s="126" t="s">
        <v>131</v>
      </c>
      <c r="E554" s="126" t="s">
        <v>51</v>
      </c>
      <c r="F554" s="126" t="s">
        <v>78</v>
      </c>
      <c r="G554" s="126">
        <v>20</v>
      </c>
      <c r="H554" s="126" t="s">
        <v>740</v>
      </c>
      <c r="I554" s="126" t="s">
        <v>741</v>
      </c>
      <c r="J554" s="126" t="s">
        <v>744</v>
      </c>
      <c r="K554" s="126" t="s">
        <v>745</v>
      </c>
    </row>
    <row r="555" spans="1:11" x14ac:dyDescent="0.25">
      <c r="A555" s="126" t="s">
        <v>0</v>
      </c>
      <c r="B555" s="126" t="s">
        <v>7</v>
      </c>
      <c r="C555" s="126" t="s">
        <v>130</v>
      </c>
      <c r="D555" s="126" t="s">
        <v>131</v>
      </c>
      <c r="E555" s="126" t="s">
        <v>51</v>
      </c>
      <c r="F555" s="126" t="s">
        <v>78</v>
      </c>
      <c r="G555" s="126">
        <v>20</v>
      </c>
      <c r="H555" s="126" t="s">
        <v>740</v>
      </c>
      <c r="I555" s="126" t="s">
        <v>743</v>
      </c>
      <c r="J555" s="126" t="s">
        <v>36</v>
      </c>
      <c r="K555" s="126" t="s">
        <v>763</v>
      </c>
    </row>
    <row r="556" spans="1:11" x14ac:dyDescent="0.25">
      <c r="A556" s="126" t="s">
        <v>0</v>
      </c>
      <c r="B556" s="126" t="s">
        <v>7</v>
      </c>
      <c r="C556" s="126" t="s">
        <v>130</v>
      </c>
      <c r="D556" s="126" t="s">
        <v>131</v>
      </c>
      <c r="E556" s="126" t="s">
        <v>51</v>
      </c>
      <c r="F556" s="126" t="s">
        <v>78</v>
      </c>
      <c r="G556" s="126">
        <v>20</v>
      </c>
      <c r="H556" s="126" t="s">
        <v>740</v>
      </c>
      <c r="I556" s="126" t="s">
        <v>746</v>
      </c>
      <c r="J556" s="126" t="s">
        <v>36</v>
      </c>
      <c r="K556" s="126" t="s">
        <v>758</v>
      </c>
    </row>
    <row r="557" spans="1:11" x14ac:dyDescent="0.25">
      <c r="A557" s="126" t="s">
        <v>0</v>
      </c>
      <c r="B557" s="126" t="s">
        <v>7</v>
      </c>
      <c r="C557" s="126" t="s">
        <v>130</v>
      </c>
      <c r="D557" s="126" t="s">
        <v>131</v>
      </c>
      <c r="E557" s="126" t="s">
        <v>51</v>
      </c>
      <c r="F557" s="126" t="s">
        <v>78</v>
      </c>
      <c r="G557" s="126">
        <v>20</v>
      </c>
      <c r="H557" s="126" t="s">
        <v>748</v>
      </c>
      <c r="I557" s="126" t="s">
        <v>741</v>
      </c>
      <c r="J557" s="126" t="s">
        <v>37</v>
      </c>
      <c r="K557" s="126" t="s">
        <v>766</v>
      </c>
    </row>
    <row r="558" spans="1:11" x14ac:dyDescent="0.25">
      <c r="A558" s="126" t="s">
        <v>0</v>
      </c>
      <c r="B558" s="126" t="s">
        <v>7</v>
      </c>
      <c r="C558" s="126" t="s">
        <v>130</v>
      </c>
      <c r="D558" s="126" t="s">
        <v>131</v>
      </c>
      <c r="E558" s="126" t="s">
        <v>51</v>
      </c>
      <c r="F558" s="126" t="s">
        <v>78</v>
      </c>
      <c r="G558" s="126">
        <v>20</v>
      </c>
      <c r="H558" s="126" t="s">
        <v>748</v>
      </c>
      <c r="I558" s="126" t="s">
        <v>743</v>
      </c>
      <c r="J558" s="126" t="s">
        <v>35</v>
      </c>
      <c r="K558" s="126" t="s">
        <v>760</v>
      </c>
    </row>
    <row r="559" spans="1:11" x14ac:dyDescent="0.25">
      <c r="A559" s="126" t="s">
        <v>0</v>
      </c>
      <c r="B559" s="126" t="s">
        <v>7</v>
      </c>
      <c r="C559" s="126" t="s">
        <v>130</v>
      </c>
      <c r="D559" s="126" t="s">
        <v>131</v>
      </c>
      <c r="E559" s="126" t="s">
        <v>51</v>
      </c>
      <c r="F559" s="126" t="s">
        <v>78</v>
      </c>
      <c r="G559" s="126">
        <v>20</v>
      </c>
      <c r="H559" s="126" t="s">
        <v>748</v>
      </c>
      <c r="I559" s="126" t="s">
        <v>746</v>
      </c>
      <c r="J559" s="126" t="s">
        <v>25</v>
      </c>
      <c r="K559" s="126" t="s">
        <v>751</v>
      </c>
    </row>
    <row r="560" spans="1:11" x14ac:dyDescent="0.25">
      <c r="A560" s="126" t="s">
        <v>0</v>
      </c>
      <c r="B560" s="126" t="s">
        <v>7</v>
      </c>
      <c r="C560" s="126" t="s">
        <v>130</v>
      </c>
      <c r="D560" s="126" t="s">
        <v>131</v>
      </c>
      <c r="E560" s="126" t="s">
        <v>51</v>
      </c>
      <c r="F560" s="126" t="s">
        <v>78</v>
      </c>
      <c r="G560" s="126">
        <v>20</v>
      </c>
      <c r="H560" s="126" t="s">
        <v>752</v>
      </c>
      <c r="I560" s="126" t="s">
        <v>741</v>
      </c>
      <c r="J560" s="126" t="s">
        <v>36</v>
      </c>
      <c r="K560" s="126" t="s">
        <v>763</v>
      </c>
    </row>
    <row r="561" spans="1:11" x14ac:dyDescent="0.25">
      <c r="A561" s="126" t="s">
        <v>0</v>
      </c>
      <c r="B561" s="126" t="s">
        <v>7</v>
      </c>
      <c r="C561" s="126" t="s">
        <v>130</v>
      </c>
      <c r="D561" s="126" t="s">
        <v>131</v>
      </c>
      <c r="E561" s="126" t="s">
        <v>51</v>
      </c>
      <c r="F561" s="126" t="s">
        <v>78</v>
      </c>
      <c r="G561" s="126">
        <v>20</v>
      </c>
      <c r="H561" s="126" t="s">
        <v>752</v>
      </c>
      <c r="I561" s="126" t="s">
        <v>743</v>
      </c>
      <c r="J561" s="126" t="s">
        <v>36</v>
      </c>
      <c r="K561" s="126" t="s">
        <v>758</v>
      </c>
    </row>
    <row r="562" spans="1:11" x14ac:dyDescent="0.25">
      <c r="A562" s="126" t="s">
        <v>0</v>
      </c>
      <c r="B562" s="126" t="s">
        <v>7</v>
      </c>
      <c r="C562" s="126" t="s">
        <v>130</v>
      </c>
      <c r="D562" s="126" t="s">
        <v>131</v>
      </c>
      <c r="E562" s="126" t="s">
        <v>51</v>
      </c>
      <c r="F562" s="126" t="s">
        <v>78</v>
      </c>
      <c r="G562" s="126">
        <v>20</v>
      </c>
      <c r="H562" s="126" t="s">
        <v>752</v>
      </c>
      <c r="I562" s="126" t="s">
        <v>746</v>
      </c>
      <c r="J562" s="126" t="s">
        <v>35</v>
      </c>
      <c r="K562" s="126" t="s">
        <v>760</v>
      </c>
    </row>
    <row r="563" spans="1:11" x14ac:dyDescent="0.25">
      <c r="A563" s="126" t="s">
        <v>0</v>
      </c>
      <c r="B563" s="126" t="s">
        <v>7</v>
      </c>
      <c r="C563" s="126" t="s">
        <v>130</v>
      </c>
      <c r="D563" s="126" t="s">
        <v>131</v>
      </c>
      <c r="E563" s="126" t="s">
        <v>51</v>
      </c>
      <c r="F563" s="126" t="s">
        <v>78</v>
      </c>
      <c r="G563" s="126">
        <v>20</v>
      </c>
      <c r="H563" s="126" t="s">
        <v>757</v>
      </c>
      <c r="I563" s="126" t="s">
        <v>741</v>
      </c>
      <c r="J563" s="126" t="s">
        <v>25</v>
      </c>
      <c r="K563" s="126" t="s">
        <v>751</v>
      </c>
    </row>
    <row r="564" spans="1:11" x14ac:dyDescent="0.25">
      <c r="A564" s="126" t="s">
        <v>0</v>
      </c>
      <c r="B564" s="126" t="s">
        <v>7</v>
      </c>
      <c r="C564" s="126" t="s">
        <v>130</v>
      </c>
      <c r="D564" s="126" t="s">
        <v>131</v>
      </c>
      <c r="E564" s="126" t="s">
        <v>51</v>
      </c>
      <c r="F564" s="126" t="s">
        <v>78</v>
      </c>
      <c r="G564" s="126">
        <v>20</v>
      </c>
      <c r="H564" s="126" t="s">
        <v>757</v>
      </c>
      <c r="I564" s="126" t="s">
        <v>743</v>
      </c>
      <c r="J564" s="126" t="s">
        <v>25</v>
      </c>
      <c r="K564" s="126" t="s">
        <v>749</v>
      </c>
    </row>
    <row r="565" spans="1:11" x14ac:dyDescent="0.25">
      <c r="A565" s="126" t="s">
        <v>0</v>
      </c>
      <c r="B565" s="126" t="s">
        <v>7</v>
      </c>
      <c r="C565" s="126" t="s">
        <v>130</v>
      </c>
      <c r="D565" s="126" t="s">
        <v>131</v>
      </c>
      <c r="E565" s="126" t="s">
        <v>51</v>
      </c>
      <c r="F565" s="126" t="s">
        <v>78</v>
      </c>
      <c r="G565" s="126">
        <v>20</v>
      </c>
      <c r="H565" s="126" t="s">
        <v>757</v>
      </c>
      <c r="I565" s="126" t="s">
        <v>746</v>
      </c>
      <c r="J565" s="126" t="s">
        <v>35</v>
      </c>
      <c r="K565" s="126" t="s">
        <v>753</v>
      </c>
    </row>
    <row r="566" spans="1:11" x14ac:dyDescent="0.25">
      <c r="A566" s="126" t="s">
        <v>0</v>
      </c>
      <c r="B566" s="126" t="s">
        <v>7</v>
      </c>
      <c r="C566" s="126" t="s">
        <v>167</v>
      </c>
      <c r="D566" s="126" t="s">
        <v>168</v>
      </c>
      <c r="E566" s="126" t="s">
        <v>51</v>
      </c>
      <c r="F566" s="126" t="s">
        <v>52</v>
      </c>
      <c r="G566" s="126">
        <v>274</v>
      </c>
      <c r="H566" s="126" t="s">
        <v>740</v>
      </c>
      <c r="I566" s="126" t="s">
        <v>741</v>
      </c>
      <c r="J566" s="126" t="s">
        <v>744</v>
      </c>
      <c r="K566" s="126" t="s">
        <v>745</v>
      </c>
    </row>
    <row r="567" spans="1:11" x14ac:dyDescent="0.25">
      <c r="A567" s="126" t="s">
        <v>0</v>
      </c>
      <c r="B567" s="126" t="s">
        <v>7</v>
      </c>
      <c r="C567" s="126" t="s">
        <v>167</v>
      </c>
      <c r="D567" s="126" t="s">
        <v>168</v>
      </c>
      <c r="E567" s="126" t="s">
        <v>51</v>
      </c>
      <c r="F567" s="126" t="s">
        <v>52</v>
      </c>
      <c r="G567" s="126">
        <v>274</v>
      </c>
      <c r="H567" s="126" t="s">
        <v>740</v>
      </c>
      <c r="I567" s="126" t="s">
        <v>743</v>
      </c>
      <c r="J567" s="126" t="s">
        <v>36</v>
      </c>
      <c r="K567" s="126" t="s">
        <v>763</v>
      </c>
    </row>
    <row r="568" spans="1:11" x14ac:dyDescent="0.25">
      <c r="A568" s="126" t="s">
        <v>0</v>
      </c>
      <c r="B568" s="126" t="s">
        <v>7</v>
      </c>
      <c r="C568" s="126" t="s">
        <v>167</v>
      </c>
      <c r="D568" s="126" t="s">
        <v>168</v>
      </c>
      <c r="E568" s="126" t="s">
        <v>51</v>
      </c>
      <c r="F568" s="126" t="s">
        <v>52</v>
      </c>
      <c r="G568" s="126">
        <v>274</v>
      </c>
      <c r="H568" s="126" t="s">
        <v>740</v>
      </c>
      <c r="I568" s="126" t="s">
        <v>746</v>
      </c>
      <c r="J568" s="126" t="s">
        <v>36</v>
      </c>
      <c r="K568" s="126" t="s">
        <v>768</v>
      </c>
    </row>
    <row r="569" spans="1:11" x14ac:dyDescent="0.25">
      <c r="A569" s="126" t="s">
        <v>0</v>
      </c>
      <c r="B569" s="126" t="s">
        <v>7</v>
      </c>
      <c r="C569" s="126" t="s">
        <v>167</v>
      </c>
      <c r="D569" s="126" t="s">
        <v>168</v>
      </c>
      <c r="E569" s="126" t="s">
        <v>51</v>
      </c>
      <c r="F569" s="126" t="s">
        <v>52</v>
      </c>
      <c r="G569" s="126">
        <v>274</v>
      </c>
      <c r="H569" s="126" t="s">
        <v>748</v>
      </c>
      <c r="I569" s="126" t="s">
        <v>741</v>
      </c>
      <c r="J569" s="126" t="s">
        <v>35</v>
      </c>
      <c r="K569" s="126" t="s">
        <v>753</v>
      </c>
    </row>
    <row r="570" spans="1:11" x14ac:dyDescent="0.25">
      <c r="A570" s="126" t="s">
        <v>0</v>
      </c>
      <c r="B570" s="126" t="s">
        <v>7</v>
      </c>
      <c r="C570" s="126" t="s">
        <v>167</v>
      </c>
      <c r="D570" s="126" t="s">
        <v>168</v>
      </c>
      <c r="E570" s="126" t="s">
        <v>51</v>
      </c>
      <c r="F570" s="126" t="s">
        <v>52</v>
      </c>
      <c r="G570" s="126">
        <v>274</v>
      </c>
      <c r="H570" s="126" t="s">
        <v>748</v>
      </c>
      <c r="I570" s="126" t="s">
        <v>743</v>
      </c>
      <c r="J570" s="126" t="s">
        <v>37</v>
      </c>
      <c r="K570" s="126" t="s">
        <v>762</v>
      </c>
    </row>
    <row r="571" spans="1:11" x14ac:dyDescent="0.25">
      <c r="A571" s="126" t="s">
        <v>0</v>
      </c>
      <c r="B571" s="126" t="s">
        <v>7</v>
      </c>
      <c r="C571" s="126" t="s">
        <v>167</v>
      </c>
      <c r="D571" s="126" t="s">
        <v>168</v>
      </c>
      <c r="E571" s="126" t="s">
        <v>51</v>
      </c>
      <c r="F571" s="126" t="s">
        <v>52</v>
      </c>
      <c r="G571" s="126">
        <v>274</v>
      </c>
      <c r="H571" s="126" t="s">
        <v>748</v>
      </c>
      <c r="I571" s="126" t="s">
        <v>746</v>
      </c>
      <c r="J571" s="126" t="s">
        <v>25</v>
      </c>
      <c r="K571" s="126" t="s">
        <v>751</v>
      </c>
    </row>
    <row r="572" spans="1:11" x14ac:dyDescent="0.25">
      <c r="A572" s="126" t="s">
        <v>0</v>
      </c>
      <c r="B572" s="126" t="s">
        <v>7</v>
      </c>
      <c r="C572" s="126" t="s">
        <v>167</v>
      </c>
      <c r="D572" s="126" t="s">
        <v>168</v>
      </c>
      <c r="E572" s="126" t="s">
        <v>51</v>
      </c>
      <c r="F572" s="126" t="s">
        <v>52</v>
      </c>
      <c r="G572" s="126">
        <v>274</v>
      </c>
      <c r="H572" s="126" t="s">
        <v>752</v>
      </c>
      <c r="I572" s="126" t="s">
        <v>741</v>
      </c>
      <c r="J572" s="126" t="s">
        <v>35</v>
      </c>
      <c r="K572" s="126" t="s">
        <v>742</v>
      </c>
    </row>
    <row r="573" spans="1:11" x14ac:dyDescent="0.25">
      <c r="A573" s="126" t="s">
        <v>0</v>
      </c>
      <c r="B573" s="126" t="s">
        <v>7</v>
      </c>
      <c r="C573" s="126" t="s">
        <v>167</v>
      </c>
      <c r="D573" s="126" t="s">
        <v>168</v>
      </c>
      <c r="E573" s="126" t="s">
        <v>51</v>
      </c>
      <c r="F573" s="126" t="s">
        <v>52</v>
      </c>
      <c r="G573" s="126">
        <v>274</v>
      </c>
      <c r="H573" s="126" t="s">
        <v>752</v>
      </c>
      <c r="I573" s="126" t="s">
        <v>743</v>
      </c>
      <c r="J573" s="126" t="s">
        <v>35</v>
      </c>
      <c r="K573" s="126" t="s">
        <v>753</v>
      </c>
    </row>
    <row r="574" spans="1:11" x14ac:dyDescent="0.25">
      <c r="A574" s="126" t="s">
        <v>0</v>
      </c>
      <c r="B574" s="126" t="s">
        <v>7</v>
      </c>
      <c r="C574" s="126" t="s">
        <v>167</v>
      </c>
      <c r="D574" s="126" t="s">
        <v>168</v>
      </c>
      <c r="E574" s="126" t="s">
        <v>51</v>
      </c>
      <c r="F574" s="126" t="s">
        <v>52</v>
      </c>
      <c r="G574" s="126">
        <v>274</v>
      </c>
      <c r="H574" s="126" t="s">
        <v>752</v>
      </c>
      <c r="I574" s="126" t="s">
        <v>746</v>
      </c>
      <c r="J574" s="126" t="s">
        <v>744</v>
      </c>
      <c r="K574" s="126" t="s">
        <v>745</v>
      </c>
    </row>
    <row r="575" spans="1:11" x14ac:dyDescent="0.25">
      <c r="A575" s="126" t="s">
        <v>0</v>
      </c>
      <c r="B575" s="126" t="s">
        <v>7</v>
      </c>
      <c r="C575" s="126" t="s">
        <v>167</v>
      </c>
      <c r="D575" s="126" t="s">
        <v>168</v>
      </c>
      <c r="E575" s="126" t="s">
        <v>51</v>
      </c>
      <c r="F575" s="126" t="s">
        <v>52</v>
      </c>
      <c r="G575" s="126">
        <v>274</v>
      </c>
      <c r="H575" s="126" t="s">
        <v>757</v>
      </c>
      <c r="I575" s="126" t="s">
        <v>741</v>
      </c>
      <c r="J575" s="126" t="s">
        <v>25</v>
      </c>
      <c r="K575" s="126" t="s">
        <v>749</v>
      </c>
    </row>
    <row r="576" spans="1:11" x14ac:dyDescent="0.25">
      <c r="A576" s="126" t="s">
        <v>0</v>
      </c>
      <c r="B576" s="126" t="s">
        <v>7</v>
      </c>
      <c r="C576" s="126" t="s">
        <v>167</v>
      </c>
      <c r="D576" s="126" t="s">
        <v>168</v>
      </c>
      <c r="E576" s="126" t="s">
        <v>51</v>
      </c>
      <c r="F576" s="126" t="s">
        <v>52</v>
      </c>
      <c r="G576" s="126">
        <v>274</v>
      </c>
      <c r="H576" s="126" t="s">
        <v>757</v>
      </c>
      <c r="I576" s="126" t="s">
        <v>743</v>
      </c>
      <c r="J576" s="126" t="s">
        <v>41</v>
      </c>
      <c r="K576" s="126" t="s">
        <v>1978</v>
      </c>
    </row>
    <row r="577" spans="1:11" x14ac:dyDescent="0.25">
      <c r="A577" s="126" t="s">
        <v>0</v>
      </c>
      <c r="B577" s="126" t="s">
        <v>7</v>
      </c>
      <c r="C577" s="126" t="s">
        <v>167</v>
      </c>
      <c r="D577" s="126" t="s">
        <v>168</v>
      </c>
      <c r="E577" s="126" t="s">
        <v>51</v>
      </c>
      <c r="F577" s="126" t="s">
        <v>52</v>
      </c>
      <c r="G577" s="126">
        <v>274</v>
      </c>
      <c r="H577" s="126" t="s">
        <v>757</v>
      </c>
      <c r="I577" s="126" t="s">
        <v>746</v>
      </c>
      <c r="J577" s="126" t="s">
        <v>25</v>
      </c>
      <c r="K577" s="126" t="s">
        <v>751</v>
      </c>
    </row>
    <row r="578" spans="1:11" x14ac:dyDescent="0.25">
      <c r="A578" s="126" t="s">
        <v>0</v>
      </c>
      <c r="B578" s="126" t="s">
        <v>10</v>
      </c>
      <c r="C578" s="126" t="s">
        <v>169</v>
      </c>
      <c r="D578" s="126" t="s">
        <v>170</v>
      </c>
      <c r="E578" s="126" t="s">
        <v>51</v>
      </c>
      <c r="F578" s="126" t="s">
        <v>52</v>
      </c>
      <c r="G578" s="126">
        <v>41</v>
      </c>
      <c r="H578" s="126" t="s">
        <v>740</v>
      </c>
      <c r="I578" s="126" t="s">
        <v>741</v>
      </c>
      <c r="J578" s="126" t="s">
        <v>25</v>
      </c>
      <c r="K578" s="126" t="s">
        <v>750</v>
      </c>
    </row>
    <row r="579" spans="1:11" x14ac:dyDescent="0.25">
      <c r="A579" s="126" t="s">
        <v>0</v>
      </c>
      <c r="B579" s="126" t="s">
        <v>10</v>
      </c>
      <c r="C579" s="126" t="s">
        <v>169</v>
      </c>
      <c r="D579" s="126" t="s">
        <v>170</v>
      </c>
      <c r="E579" s="126" t="s">
        <v>51</v>
      </c>
      <c r="F579" s="126" t="s">
        <v>52</v>
      </c>
      <c r="G579" s="126">
        <v>41</v>
      </c>
      <c r="H579" s="126" t="s">
        <v>740</v>
      </c>
      <c r="I579" s="126" t="s">
        <v>743</v>
      </c>
      <c r="J579" s="126" t="s">
        <v>35</v>
      </c>
      <c r="K579" s="126" t="s">
        <v>760</v>
      </c>
    </row>
    <row r="580" spans="1:11" x14ac:dyDescent="0.25">
      <c r="A580" s="126" t="s">
        <v>0</v>
      </c>
      <c r="B580" s="126" t="s">
        <v>10</v>
      </c>
      <c r="C580" s="126" t="s">
        <v>169</v>
      </c>
      <c r="D580" s="126" t="s">
        <v>170</v>
      </c>
      <c r="E580" s="126" t="s">
        <v>51</v>
      </c>
      <c r="F580" s="126" t="s">
        <v>52</v>
      </c>
      <c r="G580" s="126">
        <v>41</v>
      </c>
      <c r="H580" s="126" t="s">
        <v>740</v>
      </c>
      <c r="I580" s="126" t="s">
        <v>746</v>
      </c>
      <c r="J580" s="126" t="s">
        <v>35</v>
      </c>
      <c r="K580" s="126" t="s">
        <v>753</v>
      </c>
    </row>
    <row r="581" spans="1:11" x14ac:dyDescent="0.25">
      <c r="A581" s="126" t="s">
        <v>0</v>
      </c>
      <c r="B581" s="126" t="s">
        <v>10</v>
      </c>
      <c r="C581" s="126" t="s">
        <v>169</v>
      </c>
      <c r="D581" s="126" t="s">
        <v>170</v>
      </c>
      <c r="E581" s="126" t="s">
        <v>51</v>
      </c>
      <c r="F581" s="126" t="s">
        <v>52</v>
      </c>
      <c r="G581" s="126">
        <v>41</v>
      </c>
      <c r="H581" s="126" t="s">
        <v>748</v>
      </c>
      <c r="I581" s="126" t="s">
        <v>741</v>
      </c>
      <c r="J581" s="126" t="s">
        <v>25</v>
      </c>
      <c r="K581" s="126" t="s">
        <v>750</v>
      </c>
    </row>
    <row r="582" spans="1:11" x14ac:dyDescent="0.25">
      <c r="A582" s="126" t="s">
        <v>0</v>
      </c>
      <c r="B582" s="126" t="s">
        <v>10</v>
      </c>
      <c r="C582" s="126" t="s">
        <v>169</v>
      </c>
      <c r="D582" s="126" t="s">
        <v>170</v>
      </c>
      <c r="E582" s="126" t="s">
        <v>51</v>
      </c>
      <c r="F582" s="126" t="s">
        <v>52</v>
      </c>
      <c r="G582" s="126">
        <v>41</v>
      </c>
      <c r="H582" s="126" t="s">
        <v>748</v>
      </c>
      <c r="I582" s="126" t="s">
        <v>743</v>
      </c>
      <c r="J582" s="126" t="s">
        <v>35</v>
      </c>
      <c r="K582" s="126" t="s">
        <v>753</v>
      </c>
    </row>
    <row r="583" spans="1:11" x14ac:dyDescent="0.25">
      <c r="A583" s="126" t="s">
        <v>0</v>
      </c>
      <c r="B583" s="126" t="s">
        <v>10</v>
      </c>
      <c r="C583" s="126" t="s">
        <v>169</v>
      </c>
      <c r="D583" s="126" t="s">
        <v>170</v>
      </c>
      <c r="E583" s="126" t="s">
        <v>51</v>
      </c>
      <c r="F583" s="126" t="s">
        <v>52</v>
      </c>
      <c r="G583" s="126">
        <v>41</v>
      </c>
      <c r="H583" s="126" t="s">
        <v>748</v>
      </c>
      <c r="I583" s="126" t="s">
        <v>746</v>
      </c>
      <c r="J583" s="126" t="s">
        <v>35</v>
      </c>
      <c r="K583" s="126" t="s">
        <v>760</v>
      </c>
    </row>
    <row r="584" spans="1:11" x14ac:dyDescent="0.25">
      <c r="A584" s="126" t="s">
        <v>0</v>
      </c>
      <c r="B584" s="126" t="s">
        <v>10</v>
      </c>
      <c r="C584" s="126" t="s">
        <v>169</v>
      </c>
      <c r="D584" s="126" t="s">
        <v>170</v>
      </c>
      <c r="E584" s="126" t="s">
        <v>51</v>
      </c>
      <c r="F584" s="126" t="s">
        <v>52</v>
      </c>
      <c r="G584" s="126">
        <v>41</v>
      </c>
      <c r="H584" s="126" t="s">
        <v>752</v>
      </c>
      <c r="I584" s="126" t="s">
        <v>741</v>
      </c>
      <c r="J584" s="126" t="s">
        <v>35</v>
      </c>
      <c r="K584" s="126" t="s">
        <v>742</v>
      </c>
    </row>
    <row r="585" spans="1:11" x14ac:dyDescent="0.25">
      <c r="A585" s="126" t="s">
        <v>0</v>
      </c>
      <c r="B585" s="126" t="s">
        <v>10</v>
      </c>
      <c r="C585" s="126" t="s">
        <v>169</v>
      </c>
      <c r="D585" s="126" t="s">
        <v>170</v>
      </c>
      <c r="E585" s="126" t="s">
        <v>51</v>
      </c>
      <c r="F585" s="126" t="s">
        <v>52</v>
      </c>
      <c r="G585" s="126">
        <v>41</v>
      </c>
      <c r="H585" s="126" t="s">
        <v>752</v>
      </c>
      <c r="I585" s="126" t="s">
        <v>743</v>
      </c>
      <c r="J585" s="126" t="s">
        <v>35</v>
      </c>
      <c r="K585" s="126" t="s">
        <v>753</v>
      </c>
    </row>
    <row r="586" spans="1:11" x14ac:dyDescent="0.25">
      <c r="A586" s="126" t="s">
        <v>0</v>
      </c>
      <c r="B586" s="126" t="s">
        <v>10</v>
      </c>
      <c r="C586" s="126" t="s">
        <v>169</v>
      </c>
      <c r="D586" s="126" t="s">
        <v>170</v>
      </c>
      <c r="E586" s="126" t="s">
        <v>51</v>
      </c>
      <c r="F586" s="126" t="s">
        <v>52</v>
      </c>
      <c r="G586" s="126">
        <v>41</v>
      </c>
      <c r="H586" s="126" t="s">
        <v>752</v>
      </c>
      <c r="I586" s="126" t="s">
        <v>746</v>
      </c>
      <c r="J586" s="126" t="s">
        <v>34</v>
      </c>
      <c r="K586" s="126" t="s">
        <v>747</v>
      </c>
    </row>
    <row r="587" spans="1:11" x14ac:dyDescent="0.25">
      <c r="A587" s="126" t="s">
        <v>0</v>
      </c>
      <c r="B587" s="126" t="s">
        <v>10</v>
      </c>
      <c r="C587" s="126" t="s">
        <v>169</v>
      </c>
      <c r="D587" s="126" t="s">
        <v>170</v>
      </c>
      <c r="E587" s="126" t="s">
        <v>51</v>
      </c>
      <c r="F587" s="126" t="s">
        <v>52</v>
      </c>
      <c r="G587" s="126">
        <v>41</v>
      </c>
      <c r="H587" s="126" t="s">
        <v>757</v>
      </c>
      <c r="I587" s="126" t="s">
        <v>741</v>
      </c>
      <c r="J587" s="126" t="s">
        <v>25</v>
      </c>
      <c r="K587" s="126" t="s">
        <v>751</v>
      </c>
    </row>
    <row r="588" spans="1:11" x14ac:dyDescent="0.25">
      <c r="A588" s="126" t="s">
        <v>0</v>
      </c>
      <c r="B588" s="126" t="s">
        <v>10</v>
      </c>
      <c r="C588" s="126" t="s">
        <v>169</v>
      </c>
      <c r="D588" s="126" t="s">
        <v>170</v>
      </c>
      <c r="E588" s="126" t="s">
        <v>51</v>
      </c>
      <c r="F588" s="126" t="s">
        <v>52</v>
      </c>
      <c r="G588" s="126">
        <v>41</v>
      </c>
      <c r="H588" s="126" t="s">
        <v>757</v>
      </c>
      <c r="I588" s="126" t="s">
        <v>743</v>
      </c>
      <c r="J588" s="126" t="s">
        <v>754</v>
      </c>
      <c r="K588" s="126" t="s">
        <v>755</v>
      </c>
    </row>
    <row r="589" spans="1:11" x14ac:dyDescent="0.25">
      <c r="A589" s="126" t="s">
        <v>0</v>
      </c>
      <c r="B589" s="126" t="s">
        <v>10</v>
      </c>
      <c r="C589" s="126" t="s">
        <v>169</v>
      </c>
      <c r="D589" s="126" t="s">
        <v>170</v>
      </c>
      <c r="E589" s="126" t="s">
        <v>51</v>
      </c>
      <c r="F589" s="126" t="s">
        <v>52</v>
      </c>
      <c r="G589" s="126">
        <v>41</v>
      </c>
      <c r="H589" s="126" t="s">
        <v>757</v>
      </c>
      <c r="I589" s="126" t="s">
        <v>746</v>
      </c>
      <c r="J589" s="126" t="s">
        <v>754</v>
      </c>
      <c r="K589" s="126" t="s">
        <v>764</v>
      </c>
    </row>
    <row r="590" spans="1:11" x14ac:dyDescent="0.25">
      <c r="A590" s="126" t="s">
        <v>0</v>
      </c>
      <c r="B590" s="126" t="s">
        <v>9</v>
      </c>
      <c r="C590" s="126" t="s">
        <v>165</v>
      </c>
      <c r="D590" s="126" t="s">
        <v>166</v>
      </c>
      <c r="E590" s="126" t="s">
        <v>162</v>
      </c>
      <c r="F590" s="126" t="s">
        <v>78</v>
      </c>
      <c r="G590" s="126">
        <v>245</v>
      </c>
      <c r="H590" s="126" t="s">
        <v>740</v>
      </c>
      <c r="I590" s="126" t="s">
        <v>741</v>
      </c>
      <c r="J590" s="126" t="s">
        <v>35</v>
      </c>
      <c r="K590" s="126" t="s">
        <v>742</v>
      </c>
    </row>
    <row r="591" spans="1:11" x14ac:dyDescent="0.25">
      <c r="A591" s="126" t="s">
        <v>0</v>
      </c>
      <c r="B591" s="126" t="s">
        <v>9</v>
      </c>
      <c r="C591" s="126" t="s">
        <v>165</v>
      </c>
      <c r="D591" s="126" t="s">
        <v>166</v>
      </c>
      <c r="E591" s="126" t="s">
        <v>162</v>
      </c>
      <c r="F591" s="126" t="s">
        <v>78</v>
      </c>
      <c r="G591" s="126">
        <v>245</v>
      </c>
      <c r="H591" s="126" t="s">
        <v>740</v>
      </c>
      <c r="I591" s="126" t="s">
        <v>743</v>
      </c>
      <c r="J591" s="126" t="s">
        <v>35</v>
      </c>
      <c r="K591" s="126" t="s">
        <v>760</v>
      </c>
    </row>
    <row r="592" spans="1:11" x14ac:dyDescent="0.25">
      <c r="A592" s="126" t="s">
        <v>0</v>
      </c>
      <c r="B592" s="126" t="s">
        <v>9</v>
      </c>
      <c r="C592" s="126" t="s">
        <v>165</v>
      </c>
      <c r="D592" s="126" t="s">
        <v>166</v>
      </c>
      <c r="E592" s="126" t="s">
        <v>162</v>
      </c>
      <c r="F592" s="126" t="s">
        <v>78</v>
      </c>
      <c r="G592" s="126">
        <v>245</v>
      </c>
      <c r="H592" s="126" t="s">
        <v>740</v>
      </c>
      <c r="I592" s="126" t="s">
        <v>746</v>
      </c>
      <c r="J592" s="126" t="s">
        <v>41</v>
      </c>
      <c r="K592" s="126" t="s">
        <v>1981</v>
      </c>
    </row>
    <row r="593" spans="1:11" x14ac:dyDescent="0.25">
      <c r="A593" s="126" t="s">
        <v>0</v>
      </c>
      <c r="B593" s="126" t="s">
        <v>9</v>
      </c>
      <c r="C593" s="126" t="s">
        <v>165</v>
      </c>
      <c r="D593" s="126" t="s">
        <v>166</v>
      </c>
      <c r="E593" s="126" t="s">
        <v>162</v>
      </c>
      <c r="F593" s="126" t="s">
        <v>78</v>
      </c>
      <c r="G593" s="126">
        <v>245</v>
      </c>
      <c r="H593" s="126" t="s">
        <v>748</v>
      </c>
      <c r="I593" s="126" t="s">
        <v>741</v>
      </c>
      <c r="J593" s="126" t="s">
        <v>25</v>
      </c>
      <c r="K593" s="126" t="s">
        <v>750</v>
      </c>
    </row>
    <row r="594" spans="1:11" x14ac:dyDescent="0.25">
      <c r="A594" s="126" t="s">
        <v>0</v>
      </c>
      <c r="B594" s="126" t="s">
        <v>9</v>
      </c>
      <c r="C594" s="126" t="s">
        <v>165</v>
      </c>
      <c r="D594" s="126" t="s">
        <v>166</v>
      </c>
      <c r="E594" s="126" t="s">
        <v>162</v>
      </c>
      <c r="F594" s="126" t="s">
        <v>78</v>
      </c>
      <c r="G594" s="126">
        <v>245</v>
      </c>
      <c r="H594" s="126" t="s">
        <v>748</v>
      </c>
      <c r="I594" s="126" t="s">
        <v>743</v>
      </c>
      <c r="J594" s="126" t="s">
        <v>41</v>
      </c>
      <c r="K594" s="126" t="s">
        <v>1981</v>
      </c>
    </row>
    <row r="595" spans="1:11" x14ac:dyDescent="0.25">
      <c r="A595" s="126" t="s">
        <v>0</v>
      </c>
      <c r="B595" s="126" t="s">
        <v>9</v>
      </c>
      <c r="C595" s="126" t="s">
        <v>165</v>
      </c>
      <c r="D595" s="126" t="s">
        <v>166</v>
      </c>
      <c r="E595" s="126" t="s">
        <v>162</v>
      </c>
      <c r="F595" s="126" t="s">
        <v>78</v>
      </c>
      <c r="G595" s="126">
        <v>245</v>
      </c>
      <c r="H595" s="126" t="s">
        <v>748</v>
      </c>
      <c r="I595" s="126" t="s">
        <v>746</v>
      </c>
      <c r="J595" s="126" t="s">
        <v>35</v>
      </c>
      <c r="K595" s="126" t="s">
        <v>753</v>
      </c>
    </row>
    <row r="596" spans="1:11" x14ac:dyDescent="0.25">
      <c r="A596" s="126" t="s">
        <v>0</v>
      </c>
      <c r="B596" s="126" t="s">
        <v>9</v>
      </c>
      <c r="C596" s="126" t="s">
        <v>165</v>
      </c>
      <c r="D596" s="126" t="s">
        <v>166</v>
      </c>
      <c r="E596" s="126" t="s">
        <v>162</v>
      </c>
      <c r="F596" s="126" t="s">
        <v>78</v>
      </c>
      <c r="G596" s="126">
        <v>245</v>
      </c>
      <c r="H596" s="126" t="s">
        <v>752</v>
      </c>
      <c r="I596" s="126" t="s">
        <v>741</v>
      </c>
      <c r="J596" s="126" t="s">
        <v>35</v>
      </c>
      <c r="K596" s="126" t="s">
        <v>753</v>
      </c>
    </row>
    <row r="597" spans="1:11" x14ac:dyDescent="0.25">
      <c r="A597" s="126" t="s">
        <v>0</v>
      </c>
      <c r="B597" s="126" t="s">
        <v>9</v>
      </c>
      <c r="C597" s="126" t="s">
        <v>165</v>
      </c>
      <c r="D597" s="126" t="s">
        <v>166</v>
      </c>
      <c r="E597" s="126" t="s">
        <v>162</v>
      </c>
      <c r="F597" s="126" t="s">
        <v>78</v>
      </c>
      <c r="G597" s="126">
        <v>245</v>
      </c>
      <c r="H597" s="126" t="s">
        <v>752</v>
      </c>
      <c r="I597" s="126" t="s">
        <v>743</v>
      </c>
      <c r="J597" s="126" t="s">
        <v>41</v>
      </c>
      <c r="K597" s="126" t="s">
        <v>1979</v>
      </c>
    </row>
    <row r="598" spans="1:11" x14ac:dyDescent="0.25">
      <c r="A598" s="126" t="s">
        <v>0</v>
      </c>
      <c r="B598" s="126" t="s">
        <v>9</v>
      </c>
      <c r="C598" s="126" t="s">
        <v>165</v>
      </c>
      <c r="D598" s="126" t="s">
        <v>166</v>
      </c>
      <c r="E598" s="126" t="s">
        <v>162</v>
      </c>
      <c r="F598" s="126" t="s">
        <v>78</v>
      </c>
      <c r="G598" s="126">
        <v>245</v>
      </c>
      <c r="H598" s="126" t="s">
        <v>752</v>
      </c>
      <c r="I598" s="126" t="s">
        <v>746</v>
      </c>
      <c r="J598" s="126" t="s">
        <v>41</v>
      </c>
      <c r="K598" s="126" t="s">
        <v>1981</v>
      </c>
    </row>
    <row r="599" spans="1:11" x14ac:dyDescent="0.25">
      <c r="A599" s="126" t="s">
        <v>0</v>
      </c>
      <c r="B599" s="126" t="s">
        <v>9</v>
      </c>
      <c r="C599" s="126" t="s">
        <v>165</v>
      </c>
      <c r="D599" s="126" t="s">
        <v>166</v>
      </c>
      <c r="E599" s="126" t="s">
        <v>162</v>
      </c>
      <c r="F599" s="126" t="s">
        <v>78</v>
      </c>
      <c r="G599" s="126">
        <v>245</v>
      </c>
      <c r="H599" s="126" t="s">
        <v>757</v>
      </c>
      <c r="I599" s="126" t="s">
        <v>741</v>
      </c>
      <c r="J599" s="126" t="s">
        <v>35</v>
      </c>
      <c r="K599" s="126" t="s">
        <v>742</v>
      </c>
    </row>
    <row r="600" spans="1:11" x14ac:dyDescent="0.25">
      <c r="A600" s="126" t="s">
        <v>0</v>
      </c>
      <c r="B600" s="126" t="s">
        <v>9</v>
      </c>
      <c r="C600" s="126" t="s">
        <v>165</v>
      </c>
      <c r="D600" s="126" t="s">
        <v>166</v>
      </c>
      <c r="E600" s="126" t="s">
        <v>162</v>
      </c>
      <c r="F600" s="126" t="s">
        <v>78</v>
      </c>
      <c r="G600" s="126">
        <v>245</v>
      </c>
      <c r="H600" s="126" t="s">
        <v>757</v>
      </c>
      <c r="I600" s="126" t="s">
        <v>743</v>
      </c>
      <c r="J600" s="126" t="s">
        <v>35</v>
      </c>
      <c r="K600" s="126" t="s">
        <v>753</v>
      </c>
    </row>
    <row r="601" spans="1:11" x14ac:dyDescent="0.25">
      <c r="A601" s="126" t="s">
        <v>0</v>
      </c>
      <c r="B601" s="126" t="s">
        <v>9</v>
      </c>
      <c r="C601" s="126" t="s">
        <v>165</v>
      </c>
      <c r="D601" s="126" t="s">
        <v>166</v>
      </c>
      <c r="E601" s="126" t="s">
        <v>162</v>
      </c>
      <c r="F601" s="126" t="s">
        <v>78</v>
      </c>
      <c r="G601" s="126">
        <v>245</v>
      </c>
      <c r="H601" s="126" t="s">
        <v>757</v>
      </c>
      <c r="I601" s="126" t="s">
        <v>746</v>
      </c>
      <c r="J601" s="126" t="s">
        <v>25</v>
      </c>
      <c r="K601" s="126" t="s">
        <v>750</v>
      </c>
    </row>
    <row r="602" spans="1:11" x14ac:dyDescent="0.25">
      <c r="A602" s="126" t="s">
        <v>0</v>
      </c>
      <c r="B602" s="126" t="s">
        <v>9</v>
      </c>
      <c r="C602" s="126" t="s">
        <v>1972</v>
      </c>
      <c r="D602" s="126" t="s">
        <v>176</v>
      </c>
      <c r="E602" s="126" t="s">
        <v>51</v>
      </c>
      <c r="F602" s="126" t="s">
        <v>78</v>
      </c>
      <c r="G602" s="126">
        <v>458</v>
      </c>
      <c r="H602" s="126" t="s">
        <v>740</v>
      </c>
      <c r="I602" s="126" t="s">
        <v>741</v>
      </c>
      <c r="J602" s="126" t="s">
        <v>41</v>
      </c>
      <c r="K602" s="126" t="s">
        <v>1984</v>
      </c>
    </row>
    <row r="603" spans="1:11" x14ac:dyDescent="0.25">
      <c r="A603" s="126" t="s">
        <v>0</v>
      </c>
      <c r="B603" s="126" t="s">
        <v>9</v>
      </c>
      <c r="C603" s="126" t="s">
        <v>1972</v>
      </c>
      <c r="D603" s="126" t="s">
        <v>176</v>
      </c>
      <c r="E603" s="126" t="s">
        <v>51</v>
      </c>
      <c r="F603" s="126" t="s">
        <v>78</v>
      </c>
      <c r="G603" s="126">
        <v>458</v>
      </c>
      <c r="H603" s="126" t="s">
        <v>740</v>
      </c>
      <c r="I603" s="126" t="s">
        <v>743</v>
      </c>
      <c r="J603" s="126" t="s">
        <v>41</v>
      </c>
      <c r="K603" s="126" t="s">
        <v>1979</v>
      </c>
    </row>
    <row r="604" spans="1:11" x14ac:dyDescent="0.25">
      <c r="A604" s="126" t="s">
        <v>0</v>
      </c>
      <c r="B604" s="126" t="s">
        <v>9</v>
      </c>
      <c r="C604" s="126" t="s">
        <v>1972</v>
      </c>
      <c r="D604" s="126" t="s">
        <v>176</v>
      </c>
      <c r="E604" s="126" t="s">
        <v>51</v>
      </c>
      <c r="F604" s="126" t="s">
        <v>78</v>
      </c>
      <c r="G604" s="126">
        <v>458</v>
      </c>
      <c r="H604" s="126" t="s">
        <v>740</v>
      </c>
      <c r="I604" s="126" t="s">
        <v>746</v>
      </c>
      <c r="J604" s="126" t="s">
        <v>35</v>
      </c>
      <c r="K604" s="126" t="s">
        <v>760</v>
      </c>
    </row>
    <row r="605" spans="1:11" x14ac:dyDescent="0.25">
      <c r="A605" s="126" t="s">
        <v>0</v>
      </c>
      <c r="B605" s="126" t="s">
        <v>9</v>
      </c>
      <c r="C605" s="126" t="s">
        <v>1972</v>
      </c>
      <c r="D605" s="126" t="s">
        <v>176</v>
      </c>
      <c r="E605" s="126" t="s">
        <v>51</v>
      </c>
      <c r="F605" s="126" t="s">
        <v>78</v>
      </c>
      <c r="G605" s="126">
        <v>458</v>
      </c>
      <c r="H605" s="126" t="s">
        <v>748</v>
      </c>
      <c r="I605" s="126" t="s">
        <v>741</v>
      </c>
      <c r="J605" s="126" t="s">
        <v>41</v>
      </c>
      <c r="K605" s="126" t="s">
        <v>1984</v>
      </c>
    </row>
    <row r="606" spans="1:11" x14ac:dyDescent="0.25">
      <c r="A606" s="126" t="s">
        <v>0</v>
      </c>
      <c r="B606" s="126" t="s">
        <v>9</v>
      </c>
      <c r="C606" s="126" t="s">
        <v>1972</v>
      </c>
      <c r="D606" s="126" t="s">
        <v>176</v>
      </c>
      <c r="E606" s="126" t="s">
        <v>51</v>
      </c>
      <c r="F606" s="126" t="s">
        <v>78</v>
      </c>
      <c r="G606" s="126">
        <v>458</v>
      </c>
      <c r="H606" s="126" t="s">
        <v>748</v>
      </c>
      <c r="I606" s="126" t="s">
        <v>743</v>
      </c>
      <c r="J606" s="126" t="s">
        <v>41</v>
      </c>
      <c r="K606" s="126" t="s">
        <v>1979</v>
      </c>
    </row>
    <row r="607" spans="1:11" x14ac:dyDescent="0.25">
      <c r="A607" s="126" t="s">
        <v>0</v>
      </c>
      <c r="B607" s="126" t="s">
        <v>9</v>
      </c>
      <c r="C607" s="126" t="s">
        <v>1972</v>
      </c>
      <c r="D607" s="126" t="s">
        <v>176</v>
      </c>
      <c r="E607" s="126" t="s">
        <v>51</v>
      </c>
      <c r="F607" s="126" t="s">
        <v>78</v>
      </c>
      <c r="G607" s="126">
        <v>458</v>
      </c>
      <c r="H607" s="126" t="s">
        <v>748</v>
      </c>
      <c r="I607" s="126" t="s">
        <v>746</v>
      </c>
      <c r="J607" s="126" t="s">
        <v>41</v>
      </c>
      <c r="K607" s="126" t="s">
        <v>1980</v>
      </c>
    </row>
    <row r="608" spans="1:11" x14ac:dyDescent="0.25">
      <c r="A608" s="126" t="s">
        <v>0</v>
      </c>
      <c r="B608" s="126" t="s">
        <v>9</v>
      </c>
      <c r="C608" s="126" t="s">
        <v>1972</v>
      </c>
      <c r="D608" s="126" t="s">
        <v>176</v>
      </c>
      <c r="E608" s="126" t="s">
        <v>51</v>
      </c>
      <c r="F608" s="126" t="s">
        <v>78</v>
      </c>
      <c r="G608" s="126">
        <v>458</v>
      </c>
      <c r="H608" s="126" t="s">
        <v>752</v>
      </c>
      <c r="I608" s="126" t="s">
        <v>741</v>
      </c>
      <c r="J608" s="126" t="s">
        <v>35</v>
      </c>
      <c r="K608" s="126" t="s">
        <v>761</v>
      </c>
    </row>
    <row r="609" spans="1:11" x14ac:dyDescent="0.25">
      <c r="A609" s="126" t="s">
        <v>0</v>
      </c>
      <c r="B609" s="126" t="s">
        <v>9</v>
      </c>
      <c r="C609" s="126" t="s">
        <v>1972</v>
      </c>
      <c r="D609" s="126" t="s">
        <v>176</v>
      </c>
      <c r="E609" s="126" t="s">
        <v>51</v>
      </c>
      <c r="F609" s="126" t="s">
        <v>78</v>
      </c>
      <c r="G609" s="126">
        <v>458</v>
      </c>
      <c r="H609" s="126" t="s">
        <v>752</v>
      </c>
      <c r="I609" s="126" t="s">
        <v>743</v>
      </c>
      <c r="J609" s="126" t="s">
        <v>41</v>
      </c>
      <c r="K609" s="126" t="s">
        <v>1981</v>
      </c>
    </row>
    <row r="610" spans="1:11" x14ac:dyDescent="0.25">
      <c r="A610" s="126" t="s">
        <v>0</v>
      </c>
      <c r="B610" s="126" t="s">
        <v>9</v>
      </c>
      <c r="C610" s="126" t="s">
        <v>1972</v>
      </c>
      <c r="D610" s="126" t="s">
        <v>176</v>
      </c>
      <c r="E610" s="126" t="s">
        <v>51</v>
      </c>
      <c r="F610" s="126" t="s">
        <v>78</v>
      </c>
      <c r="G610" s="126">
        <v>458</v>
      </c>
      <c r="H610" s="126" t="s">
        <v>752</v>
      </c>
      <c r="I610" s="126" t="s">
        <v>746</v>
      </c>
      <c r="J610" s="126" t="s">
        <v>35</v>
      </c>
      <c r="K610" s="126" t="s">
        <v>760</v>
      </c>
    </row>
    <row r="611" spans="1:11" x14ac:dyDescent="0.25">
      <c r="A611" s="126" t="s">
        <v>0</v>
      </c>
      <c r="B611" s="126" t="s">
        <v>9</v>
      </c>
      <c r="C611" s="126" t="s">
        <v>1972</v>
      </c>
      <c r="D611" s="126" t="s">
        <v>176</v>
      </c>
      <c r="E611" s="126" t="s">
        <v>51</v>
      </c>
      <c r="F611" s="126" t="s">
        <v>78</v>
      </c>
      <c r="G611" s="126">
        <v>458</v>
      </c>
      <c r="H611" s="126" t="s">
        <v>757</v>
      </c>
      <c r="I611" s="126" t="s">
        <v>741</v>
      </c>
      <c r="J611" s="126" t="s">
        <v>35</v>
      </c>
      <c r="K611" s="126" t="s">
        <v>753</v>
      </c>
    </row>
    <row r="612" spans="1:11" x14ac:dyDescent="0.25">
      <c r="A612" s="126" t="s">
        <v>0</v>
      </c>
      <c r="B612" s="126" t="s">
        <v>9</v>
      </c>
      <c r="C612" s="126" t="s">
        <v>1972</v>
      </c>
      <c r="D612" s="126" t="s">
        <v>176</v>
      </c>
      <c r="E612" s="126" t="s">
        <v>51</v>
      </c>
      <c r="F612" s="126" t="s">
        <v>78</v>
      </c>
      <c r="G612" s="126">
        <v>458</v>
      </c>
      <c r="H612" s="126" t="s">
        <v>757</v>
      </c>
      <c r="I612" s="126" t="s">
        <v>743</v>
      </c>
      <c r="J612" s="126" t="s">
        <v>35</v>
      </c>
      <c r="K612" s="126" t="s">
        <v>761</v>
      </c>
    </row>
    <row r="613" spans="1:11" x14ac:dyDescent="0.25">
      <c r="A613" s="126" t="s">
        <v>0</v>
      </c>
      <c r="B613" s="126" t="s">
        <v>9</v>
      </c>
      <c r="C613" s="126" t="s">
        <v>1972</v>
      </c>
      <c r="D613" s="126" t="s">
        <v>176</v>
      </c>
      <c r="E613" s="126" t="s">
        <v>51</v>
      </c>
      <c r="F613" s="126" t="s">
        <v>78</v>
      </c>
      <c r="G613" s="126">
        <v>458</v>
      </c>
      <c r="H613" s="126" t="s">
        <v>757</v>
      </c>
      <c r="I613" s="126" t="s">
        <v>746</v>
      </c>
      <c r="J613" s="126" t="s">
        <v>25</v>
      </c>
      <c r="K613" s="126" t="s">
        <v>751</v>
      </c>
    </row>
    <row r="614" spans="1:11" x14ac:dyDescent="0.25">
      <c r="A614" s="126" t="s">
        <v>0</v>
      </c>
      <c r="B614" s="126" t="s">
        <v>9</v>
      </c>
      <c r="C614" s="126" t="s">
        <v>1973</v>
      </c>
      <c r="D614" s="126" t="s">
        <v>730</v>
      </c>
      <c r="E614" s="126" t="s">
        <v>51</v>
      </c>
      <c r="F614" s="126" t="s">
        <v>78</v>
      </c>
      <c r="G614" s="126">
        <v>123</v>
      </c>
      <c r="H614" s="126" t="s">
        <v>740</v>
      </c>
      <c r="I614" s="126" t="s">
        <v>741</v>
      </c>
    </row>
    <row r="615" spans="1:11" x14ac:dyDescent="0.25">
      <c r="A615" s="126" t="s">
        <v>0</v>
      </c>
      <c r="B615" s="126" t="s">
        <v>9</v>
      </c>
      <c r="C615" s="126" t="s">
        <v>1973</v>
      </c>
      <c r="D615" s="126" t="s">
        <v>730</v>
      </c>
      <c r="E615" s="126" t="s">
        <v>51</v>
      </c>
      <c r="F615" s="126" t="s">
        <v>78</v>
      </c>
      <c r="G615" s="126">
        <v>123</v>
      </c>
      <c r="H615" s="126" t="s">
        <v>740</v>
      </c>
      <c r="I615" s="126" t="s">
        <v>743</v>
      </c>
      <c r="J615" s="126" t="s">
        <v>35</v>
      </c>
      <c r="K615" s="126" t="s">
        <v>742</v>
      </c>
    </row>
    <row r="616" spans="1:11" x14ac:dyDescent="0.25">
      <c r="A616" s="126" t="s">
        <v>0</v>
      </c>
      <c r="B616" s="126" t="s">
        <v>9</v>
      </c>
      <c r="C616" s="126" t="s">
        <v>1973</v>
      </c>
      <c r="D616" s="126" t="s">
        <v>730</v>
      </c>
      <c r="E616" s="126" t="s">
        <v>51</v>
      </c>
      <c r="F616" s="126" t="s">
        <v>78</v>
      </c>
      <c r="G616" s="126">
        <v>123</v>
      </c>
      <c r="H616" s="126" t="s">
        <v>740</v>
      </c>
      <c r="I616" s="126" t="s">
        <v>746</v>
      </c>
      <c r="J616" s="126" t="s">
        <v>25</v>
      </c>
      <c r="K616" s="126" t="s">
        <v>750</v>
      </c>
    </row>
    <row r="617" spans="1:11" x14ac:dyDescent="0.25">
      <c r="A617" s="126" t="s">
        <v>0</v>
      </c>
      <c r="B617" s="126" t="s">
        <v>9</v>
      </c>
      <c r="C617" s="126" t="s">
        <v>1973</v>
      </c>
      <c r="D617" s="126" t="s">
        <v>730</v>
      </c>
      <c r="E617" s="126" t="s">
        <v>51</v>
      </c>
      <c r="F617" s="126" t="s">
        <v>78</v>
      </c>
      <c r="G617" s="126">
        <v>123</v>
      </c>
      <c r="H617" s="126" t="s">
        <v>748</v>
      </c>
      <c r="I617" s="126" t="s">
        <v>741</v>
      </c>
      <c r="J617" s="126" t="s">
        <v>35</v>
      </c>
      <c r="K617" s="126" t="s">
        <v>760</v>
      </c>
    </row>
    <row r="618" spans="1:11" x14ac:dyDescent="0.25">
      <c r="A618" s="126" t="s">
        <v>0</v>
      </c>
      <c r="B618" s="126" t="s">
        <v>9</v>
      </c>
      <c r="C618" s="126" t="s">
        <v>1973</v>
      </c>
      <c r="D618" s="126" t="s">
        <v>730</v>
      </c>
      <c r="E618" s="126" t="s">
        <v>51</v>
      </c>
      <c r="F618" s="126" t="s">
        <v>78</v>
      </c>
      <c r="G618" s="126">
        <v>123</v>
      </c>
      <c r="H618" s="126" t="s">
        <v>748</v>
      </c>
      <c r="I618" s="126" t="s">
        <v>743</v>
      </c>
      <c r="J618" s="126" t="s">
        <v>35</v>
      </c>
      <c r="K618" s="126" t="s">
        <v>760</v>
      </c>
    </row>
    <row r="619" spans="1:11" x14ac:dyDescent="0.25">
      <c r="A619" s="126" t="s">
        <v>0</v>
      </c>
      <c r="B619" s="126" t="s">
        <v>9</v>
      </c>
      <c r="C619" s="126" t="s">
        <v>1973</v>
      </c>
      <c r="D619" s="126" t="s">
        <v>730</v>
      </c>
      <c r="E619" s="126" t="s">
        <v>51</v>
      </c>
      <c r="F619" s="126" t="s">
        <v>78</v>
      </c>
      <c r="G619" s="126">
        <v>123</v>
      </c>
      <c r="H619" s="126" t="s">
        <v>748</v>
      </c>
      <c r="I619" s="126" t="s">
        <v>746</v>
      </c>
      <c r="J619" s="126" t="s">
        <v>37</v>
      </c>
      <c r="K619" s="126" t="s">
        <v>766</v>
      </c>
    </row>
    <row r="620" spans="1:11" x14ac:dyDescent="0.25">
      <c r="A620" s="126" t="s">
        <v>0</v>
      </c>
      <c r="B620" s="126" t="s">
        <v>9</v>
      </c>
      <c r="C620" s="126" t="s">
        <v>1973</v>
      </c>
      <c r="D620" s="126" t="s">
        <v>730</v>
      </c>
      <c r="E620" s="126" t="s">
        <v>51</v>
      </c>
      <c r="F620" s="126" t="s">
        <v>78</v>
      </c>
      <c r="G620" s="126">
        <v>123</v>
      </c>
      <c r="H620" s="126" t="s">
        <v>752</v>
      </c>
      <c r="I620" s="126" t="s">
        <v>741</v>
      </c>
      <c r="J620" s="126" t="s">
        <v>34</v>
      </c>
      <c r="K620" s="126" t="s">
        <v>770</v>
      </c>
    </row>
    <row r="621" spans="1:11" x14ac:dyDescent="0.25">
      <c r="A621" s="126" t="s">
        <v>0</v>
      </c>
      <c r="B621" s="126" t="s">
        <v>9</v>
      </c>
      <c r="C621" s="126" t="s">
        <v>1973</v>
      </c>
      <c r="D621" s="126" t="s">
        <v>730</v>
      </c>
      <c r="E621" s="126" t="s">
        <v>51</v>
      </c>
      <c r="F621" s="126" t="s">
        <v>78</v>
      </c>
      <c r="G621" s="126">
        <v>123</v>
      </c>
      <c r="H621" s="126" t="s">
        <v>752</v>
      </c>
      <c r="I621" s="126" t="s">
        <v>743</v>
      </c>
      <c r="J621" s="126" t="s">
        <v>35</v>
      </c>
      <c r="K621" s="126" t="s">
        <v>753</v>
      </c>
    </row>
    <row r="622" spans="1:11" x14ac:dyDescent="0.25">
      <c r="A622" s="126" t="s">
        <v>0</v>
      </c>
      <c r="B622" s="126" t="s">
        <v>9</v>
      </c>
      <c r="C622" s="126" t="s">
        <v>1973</v>
      </c>
      <c r="D622" s="126" t="s">
        <v>730</v>
      </c>
      <c r="E622" s="126" t="s">
        <v>51</v>
      </c>
      <c r="F622" s="126" t="s">
        <v>78</v>
      </c>
      <c r="G622" s="126">
        <v>123</v>
      </c>
      <c r="H622" s="126" t="s">
        <v>752</v>
      </c>
      <c r="I622" s="126" t="s">
        <v>746</v>
      </c>
      <c r="J622" s="126" t="s">
        <v>754</v>
      </c>
      <c r="K622" s="126" t="s">
        <v>755</v>
      </c>
    </row>
    <row r="623" spans="1:11" x14ac:dyDescent="0.25">
      <c r="A623" s="126" t="s">
        <v>0</v>
      </c>
      <c r="B623" s="126" t="s">
        <v>9</v>
      </c>
      <c r="C623" s="126" t="s">
        <v>1973</v>
      </c>
      <c r="D623" s="126" t="s">
        <v>730</v>
      </c>
      <c r="E623" s="126" t="s">
        <v>51</v>
      </c>
      <c r="F623" s="126" t="s">
        <v>78</v>
      </c>
      <c r="G623" s="126">
        <v>123</v>
      </c>
      <c r="H623" s="126" t="s">
        <v>757</v>
      </c>
      <c r="I623" s="126" t="s">
        <v>741</v>
      </c>
      <c r="J623" s="126" t="s">
        <v>25</v>
      </c>
      <c r="K623" s="126" t="s">
        <v>751</v>
      </c>
    </row>
    <row r="624" spans="1:11" x14ac:dyDescent="0.25">
      <c r="A624" s="126" t="s">
        <v>0</v>
      </c>
      <c r="B624" s="126" t="s">
        <v>9</v>
      </c>
      <c r="C624" s="126" t="s">
        <v>1973</v>
      </c>
      <c r="D624" s="126" t="s">
        <v>730</v>
      </c>
      <c r="E624" s="126" t="s">
        <v>51</v>
      </c>
      <c r="F624" s="126" t="s">
        <v>78</v>
      </c>
      <c r="G624" s="126">
        <v>123</v>
      </c>
      <c r="H624" s="126" t="s">
        <v>757</v>
      </c>
      <c r="I624" s="126" t="s">
        <v>743</v>
      </c>
      <c r="J624" s="126" t="s">
        <v>34</v>
      </c>
      <c r="K624" s="126" t="s">
        <v>767</v>
      </c>
    </row>
    <row r="625" spans="1:11" x14ac:dyDescent="0.25">
      <c r="A625" s="126" t="s">
        <v>0</v>
      </c>
      <c r="B625" s="126" t="s">
        <v>9</v>
      </c>
      <c r="C625" s="126" t="s">
        <v>1973</v>
      </c>
      <c r="D625" s="126" t="s">
        <v>730</v>
      </c>
      <c r="E625" s="126" t="s">
        <v>51</v>
      </c>
      <c r="F625" s="126" t="s">
        <v>78</v>
      </c>
      <c r="G625" s="126">
        <v>123</v>
      </c>
      <c r="H625" s="126" t="s">
        <v>757</v>
      </c>
      <c r="I625" s="126" t="s">
        <v>746</v>
      </c>
      <c r="J625" s="126" t="s">
        <v>35</v>
      </c>
      <c r="K625" s="126" t="s">
        <v>761</v>
      </c>
    </row>
    <row r="626" spans="1:11" x14ac:dyDescent="0.25">
      <c r="A626" s="126" t="s">
        <v>0</v>
      </c>
      <c r="B626" s="126" t="s">
        <v>9</v>
      </c>
      <c r="C626" s="126" t="s">
        <v>160</v>
      </c>
      <c r="D626" s="126" t="s">
        <v>161</v>
      </c>
      <c r="E626" s="126" t="s">
        <v>162</v>
      </c>
      <c r="F626" s="126" t="s">
        <v>78</v>
      </c>
      <c r="G626" s="126">
        <v>545</v>
      </c>
      <c r="H626" s="126" t="s">
        <v>740</v>
      </c>
      <c r="I626" s="126" t="s">
        <v>741</v>
      </c>
      <c r="J626" s="126" t="s">
        <v>35</v>
      </c>
      <c r="K626" s="126" t="s">
        <v>742</v>
      </c>
    </row>
    <row r="627" spans="1:11" x14ac:dyDescent="0.25">
      <c r="A627" s="126" t="s">
        <v>0</v>
      </c>
      <c r="B627" s="126" t="s">
        <v>9</v>
      </c>
      <c r="C627" s="126" t="s">
        <v>160</v>
      </c>
      <c r="D627" s="126" t="s">
        <v>161</v>
      </c>
      <c r="E627" s="126" t="s">
        <v>162</v>
      </c>
      <c r="F627" s="126" t="s">
        <v>78</v>
      </c>
      <c r="G627" s="126">
        <v>545</v>
      </c>
      <c r="H627" s="126" t="s">
        <v>740</v>
      </c>
      <c r="I627" s="126" t="s">
        <v>743</v>
      </c>
      <c r="J627" s="126" t="s">
        <v>41</v>
      </c>
      <c r="K627" s="126" t="s">
        <v>1979</v>
      </c>
    </row>
    <row r="628" spans="1:11" x14ac:dyDescent="0.25">
      <c r="A628" s="126" t="s">
        <v>0</v>
      </c>
      <c r="B628" s="126" t="s">
        <v>9</v>
      </c>
      <c r="C628" s="126" t="s">
        <v>160</v>
      </c>
      <c r="D628" s="126" t="s">
        <v>161</v>
      </c>
      <c r="E628" s="126" t="s">
        <v>162</v>
      </c>
      <c r="F628" s="126" t="s">
        <v>78</v>
      </c>
      <c r="G628" s="126">
        <v>545</v>
      </c>
      <c r="H628" s="126" t="s">
        <v>740</v>
      </c>
      <c r="I628" s="126" t="s">
        <v>746</v>
      </c>
      <c r="J628" s="126" t="s">
        <v>37</v>
      </c>
      <c r="K628" s="126" t="s">
        <v>766</v>
      </c>
    </row>
    <row r="629" spans="1:11" x14ac:dyDescent="0.25">
      <c r="A629" s="126" t="s">
        <v>0</v>
      </c>
      <c r="B629" s="126" t="s">
        <v>9</v>
      </c>
      <c r="C629" s="126" t="s">
        <v>160</v>
      </c>
      <c r="D629" s="126" t="s">
        <v>161</v>
      </c>
      <c r="E629" s="126" t="s">
        <v>162</v>
      </c>
      <c r="F629" s="126" t="s">
        <v>78</v>
      </c>
      <c r="G629" s="126">
        <v>545</v>
      </c>
      <c r="H629" s="126" t="s">
        <v>748</v>
      </c>
      <c r="I629" s="126" t="s">
        <v>741</v>
      </c>
      <c r="J629" s="126" t="s">
        <v>35</v>
      </c>
      <c r="K629" s="126" t="s">
        <v>760</v>
      </c>
    </row>
    <row r="630" spans="1:11" x14ac:dyDescent="0.25">
      <c r="A630" s="126" t="s">
        <v>0</v>
      </c>
      <c r="B630" s="126" t="s">
        <v>9</v>
      </c>
      <c r="C630" s="126" t="s">
        <v>160</v>
      </c>
      <c r="D630" s="126" t="s">
        <v>161</v>
      </c>
      <c r="E630" s="126" t="s">
        <v>162</v>
      </c>
      <c r="F630" s="126" t="s">
        <v>78</v>
      </c>
      <c r="G630" s="126">
        <v>545</v>
      </c>
      <c r="H630" s="126" t="s">
        <v>748</v>
      </c>
      <c r="I630" s="126" t="s">
        <v>743</v>
      </c>
      <c r="J630" s="126" t="s">
        <v>25</v>
      </c>
      <c r="K630" s="126" t="s">
        <v>750</v>
      </c>
    </row>
    <row r="631" spans="1:11" x14ac:dyDescent="0.25">
      <c r="A631" s="126" t="s">
        <v>0</v>
      </c>
      <c r="B631" s="126" t="s">
        <v>9</v>
      </c>
      <c r="C631" s="126" t="s">
        <v>160</v>
      </c>
      <c r="D631" s="126" t="s">
        <v>161</v>
      </c>
      <c r="E631" s="126" t="s">
        <v>162</v>
      </c>
      <c r="F631" s="126" t="s">
        <v>78</v>
      </c>
      <c r="G631" s="126">
        <v>545</v>
      </c>
      <c r="H631" s="126" t="s">
        <v>748</v>
      </c>
      <c r="I631" s="126" t="s">
        <v>746</v>
      </c>
      <c r="J631" s="126" t="s">
        <v>35</v>
      </c>
      <c r="K631" s="126" t="s">
        <v>753</v>
      </c>
    </row>
    <row r="632" spans="1:11" x14ac:dyDescent="0.25">
      <c r="A632" s="126" t="s">
        <v>0</v>
      </c>
      <c r="B632" s="126" t="s">
        <v>9</v>
      </c>
      <c r="C632" s="126" t="s">
        <v>160</v>
      </c>
      <c r="D632" s="126" t="s">
        <v>161</v>
      </c>
      <c r="E632" s="126" t="s">
        <v>162</v>
      </c>
      <c r="F632" s="126" t="s">
        <v>78</v>
      </c>
      <c r="G632" s="126">
        <v>545</v>
      </c>
      <c r="H632" s="126" t="s">
        <v>752</v>
      </c>
      <c r="I632" s="126" t="s">
        <v>741</v>
      </c>
      <c r="J632" s="126" t="s">
        <v>34</v>
      </c>
      <c r="K632" s="126" t="s">
        <v>756</v>
      </c>
    </row>
    <row r="633" spans="1:11" x14ac:dyDescent="0.25">
      <c r="A633" s="126" t="s">
        <v>0</v>
      </c>
      <c r="B633" s="126" t="s">
        <v>9</v>
      </c>
      <c r="C633" s="126" t="s">
        <v>160</v>
      </c>
      <c r="D633" s="126" t="s">
        <v>161</v>
      </c>
      <c r="E633" s="126" t="s">
        <v>162</v>
      </c>
      <c r="F633" s="126" t="s">
        <v>78</v>
      </c>
      <c r="G633" s="126">
        <v>545</v>
      </c>
      <c r="H633" s="126" t="s">
        <v>752</v>
      </c>
      <c r="I633" s="126" t="s">
        <v>743</v>
      </c>
      <c r="J633" s="126" t="s">
        <v>34</v>
      </c>
      <c r="K633" s="126" t="s">
        <v>770</v>
      </c>
    </row>
    <row r="634" spans="1:11" x14ac:dyDescent="0.25">
      <c r="A634" s="126" t="s">
        <v>0</v>
      </c>
      <c r="B634" s="126" t="s">
        <v>9</v>
      </c>
      <c r="C634" s="126" t="s">
        <v>160</v>
      </c>
      <c r="D634" s="126" t="s">
        <v>161</v>
      </c>
      <c r="E634" s="126" t="s">
        <v>162</v>
      </c>
      <c r="F634" s="126" t="s">
        <v>78</v>
      </c>
      <c r="G634" s="126">
        <v>545</v>
      </c>
      <c r="H634" s="126" t="s">
        <v>752</v>
      </c>
      <c r="I634" s="126" t="s">
        <v>746</v>
      </c>
      <c r="J634" s="126" t="s">
        <v>34</v>
      </c>
      <c r="K634" s="126" t="s">
        <v>759</v>
      </c>
    </row>
    <row r="635" spans="1:11" x14ac:dyDescent="0.25">
      <c r="A635" s="126" t="s">
        <v>0</v>
      </c>
      <c r="B635" s="126" t="s">
        <v>9</v>
      </c>
      <c r="C635" s="126" t="s">
        <v>160</v>
      </c>
      <c r="D635" s="126" t="s">
        <v>161</v>
      </c>
      <c r="E635" s="126" t="s">
        <v>162</v>
      </c>
      <c r="F635" s="126" t="s">
        <v>78</v>
      </c>
      <c r="G635" s="126">
        <v>545</v>
      </c>
      <c r="H635" s="126" t="s">
        <v>757</v>
      </c>
      <c r="I635" s="126" t="s">
        <v>741</v>
      </c>
      <c r="J635" s="126" t="s">
        <v>25</v>
      </c>
      <c r="K635" s="126" t="s">
        <v>751</v>
      </c>
    </row>
    <row r="636" spans="1:11" x14ac:dyDescent="0.25">
      <c r="A636" s="126" t="s">
        <v>0</v>
      </c>
      <c r="B636" s="126" t="s">
        <v>9</v>
      </c>
      <c r="C636" s="126" t="s">
        <v>160</v>
      </c>
      <c r="D636" s="126" t="s">
        <v>161</v>
      </c>
      <c r="E636" s="126" t="s">
        <v>162</v>
      </c>
      <c r="F636" s="126" t="s">
        <v>78</v>
      </c>
      <c r="G636" s="126">
        <v>545</v>
      </c>
      <c r="H636" s="126" t="s">
        <v>757</v>
      </c>
      <c r="I636" s="126" t="s">
        <v>743</v>
      </c>
      <c r="J636" s="126" t="s">
        <v>41</v>
      </c>
      <c r="K636" s="126" t="s">
        <v>1978</v>
      </c>
    </row>
    <row r="637" spans="1:11" x14ac:dyDescent="0.25">
      <c r="A637" s="126" t="s">
        <v>0</v>
      </c>
      <c r="B637" s="126" t="s">
        <v>9</v>
      </c>
      <c r="C637" s="126" t="s">
        <v>160</v>
      </c>
      <c r="D637" s="126" t="s">
        <v>161</v>
      </c>
      <c r="E637" s="126" t="s">
        <v>162</v>
      </c>
      <c r="F637" s="126" t="s">
        <v>78</v>
      </c>
      <c r="G637" s="126">
        <v>545</v>
      </c>
      <c r="H637" s="126" t="s">
        <v>757</v>
      </c>
      <c r="I637" s="126" t="s">
        <v>746</v>
      </c>
      <c r="J637" s="126" t="s">
        <v>34</v>
      </c>
      <c r="K637" s="126" t="s">
        <v>747</v>
      </c>
    </row>
    <row r="638" spans="1:11" x14ac:dyDescent="0.25">
      <c r="A638" s="126" t="s">
        <v>0</v>
      </c>
      <c r="B638" s="126" t="s">
        <v>4</v>
      </c>
      <c r="C638" s="126" t="s">
        <v>426</v>
      </c>
      <c r="D638" s="126" t="s">
        <v>427</v>
      </c>
      <c r="E638" s="126" t="s">
        <v>51</v>
      </c>
      <c r="F638" s="126" t="s">
        <v>78</v>
      </c>
      <c r="G638" s="126">
        <v>67</v>
      </c>
      <c r="H638" s="126" t="s">
        <v>740</v>
      </c>
      <c r="I638" s="126" t="s">
        <v>741</v>
      </c>
      <c r="J638" s="126" t="s">
        <v>36</v>
      </c>
      <c r="K638" s="126" t="s">
        <v>768</v>
      </c>
    </row>
    <row r="639" spans="1:11" x14ac:dyDescent="0.25">
      <c r="A639" s="126" t="s">
        <v>0</v>
      </c>
      <c r="B639" s="126" t="s">
        <v>4</v>
      </c>
      <c r="C639" s="126" t="s">
        <v>426</v>
      </c>
      <c r="D639" s="126" t="s">
        <v>427</v>
      </c>
      <c r="E639" s="126" t="s">
        <v>51</v>
      </c>
      <c r="F639" s="126" t="s">
        <v>78</v>
      </c>
      <c r="G639" s="126">
        <v>67</v>
      </c>
      <c r="H639" s="126" t="s">
        <v>740</v>
      </c>
      <c r="I639" s="126" t="s">
        <v>743</v>
      </c>
      <c r="J639" s="126" t="s">
        <v>35</v>
      </c>
      <c r="K639" s="126" t="s">
        <v>742</v>
      </c>
    </row>
    <row r="640" spans="1:11" x14ac:dyDescent="0.25">
      <c r="A640" s="126" t="s">
        <v>0</v>
      </c>
      <c r="B640" s="126" t="s">
        <v>4</v>
      </c>
      <c r="C640" s="126" t="s">
        <v>426</v>
      </c>
      <c r="D640" s="126" t="s">
        <v>427</v>
      </c>
      <c r="E640" s="126" t="s">
        <v>51</v>
      </c>
      <c r="F640" s="126" t="s">
        <v>78</v>
      </c>
      <c r="G640" s="126">
        <v>67</v>
      </c>
      <c r="H640" s="126" t="s">
        <v>740</v>
      </c>
      <c r="I640" s="126" t="s">
        <v>746</v>
      </c>
      <c r="J640" s="126" t="s">
        <v>35</v>
      </c>
      <c r="K640" s="126" t="s">
        <v>760</v>
      </c>
    </row>
    <row r="641" spans="1:13" x14ac:dyDescent="0.25">
      <c r="A641" s="126" t="s">
        <v>0</v>
      </c>
      <c r="B641" s="126" t="s">
        <v>4</v>
      </c>
      <c r="C641" s="126" t="s">
        <v>426</v>
      </c>
      <c r="D641" s="126" t="s">
        <v>427</v>
      </c>
      <c r="E641" s="126" t="s">
        <v>51</v>
      </c>
      <c r="F641" s="126" t="s">
        <v>78</v>
      </c>
      <c r="G641" s="126">
        <v>67</v>
      </c>
      <c r="H641" s="126" t="s">
        <v>748</v>
      </c>
      <c r="I641" s="126" t="s">
        <v>741</v>
      </c>
      <c r="J641" s="126" t="s">
        <v>35</v>
      </c>
      <c r="K641" s="126" t="s">
        <v>753</v>
      </c>
    </row>
    <row r="642" spans="1:13" x14ac:dyDescent="0.25">
      <c r="A642" s="126" t="s">
        <v>0</v>
      </c>
      <c r="B642" s="126" t="s">
        <v>4</v>
      </c>
      <c r="C642" s="126" t="s">
        <v>426</v>
      </c>
      <c r="D642" s="126" t="s">
        <v>427</v>
      </c>
      <c r="E642" s="126" t="s">
        <v>51</v>
      </c>
      <c r="F642" s="126" t="s">
        <v>78</v>
      </c>
      <c r="G642" s="126">
        <v>67</v>
      </c>
      <c r="H642" s="126" t="s">
        <v>748</v>
      </c>
      <c r="I642" s="126" t="s">
        <v>743</v>
      </c>
      <c r="J642" s="126" t="s">
        <v>35</v>
      </c>
      <c r="K642" s="126" t="s">
        <v>760</v>
      </c>
    </row>
    <row r="643" spans="1:13" x14ac:dyDescent="0.25">
      <c r="A643" s="126" t="s">
        <v>0</v>
      </c>
      <c r="B643" s="126" t="s">
        <v>4</v>
      </c>
      <c r="C643" s="126" t="s">
        <v>426</v>
      </c>
      <c r="D643" s="126" t="s">
        <v>427</v>
      </c>
      <c r="E643" s="126" t="s">
        <v>51</v>
      </c>
      <c r="F643" s="126" t="s">
        <v>78</v>
      </c>
      <c r="G643" s="126">
        <v>67</v>
      </c>
      <c r="H643" s="126" t="s">
        <v>748</v>
      </c>
      <c r="I643" s="126" t="s">
        <v>746</v>
      </c>
      <c r="J643" s="126" t="s">
        <v>35</v>
      </c>
      <c r="K643" s="126" t="s">
        <v>742</v>
      </c>
    </row>
    <row r="644" spans="1:13" x14ac:dyDescent="0.25">
      <c r="A644" s="126" t="s">
        <v>0</v>
      </c>
      <c r="B644" s="126" t="s">
        <v>4</v>
      </c>
      <c r="C644" s="126" t="s">
        <v>426</v>
      </c>
      <c r="D644" s="126" t="s">
        <v>427</v>
      </c>
      <c r="E644" s="126" t="s">
        <v>51</v>
      </c>
      <c r="F644" s="126" t="s">
        <v>78</v>
      </c>
      <c r="G644" s="126">
        <v>67</v>
      </c>
      <c r="H644" s="126" t="s">
        <v>752</v>
      </c>
      <c r="I644" s="126" t="s">
        <v>741</v>
      </c>
      <c r="J644" s="126" t="s">
        <v>35</v>
      </c>
      <c r="K644" s="126" t="s">
        <v>753</v>
      </c>
    </row>
    <row r="645" spans="1:13" x14ac:dyDescent="0.25">
      <c r="A645" s="126" t="s">
        <v>0</v>
      </c>
      <c r="B645" s="126" t="s">
        <v>4</v>
      </c>
      <c r="C645" s="126" t="s">
        <v>426</v>
      </c>
      <c r="D645" s="126" t="s">
        <v>427</v>
      </c>
      <c r="E645" s="126" t="s">
        <v>51</v>
      </c>
      <c r="F645" s="126" t="s">
        <v>78</v>
      </c>
      <c r="G645" s="126">
        <v>67</v>
      </c>
      <c r="H645" s="126" t="s">
        <v>752</v>
      </c>
      <c r="I645" s="126" t="s">
        <v>743</v>
      </c>
      <c r="J645" s="126" t="s">
        <v>35</v>
      </c>
      <c r="K645" s="126" t="s">
        <v>742</v>
      </c>
    </row>
    <row r="646" spans="1:13" x14ac:dyDescent="0.25">
      <c r="A646" s="126" t="s">
        <v>0</v>
      </c>
      <c r="B646" s="126" t="s">
        <v>4</v>
      </c>
      <c r="C646" s="126" t="s">
        <v>426</v>
      </c>
      <c r="D646" s="126" t="s">
        <v>427</v>
      </c>
      <c r="E646" s="126" t="s">
        <v>51</v>
      </c>
      <c r="F646" s="126" t="s">
        <v>78</v>
      </c>
      <c r="G646" s="126">
        <v>67</v>
      </c>
      <c r="H646" s="126" t="s">
        <v>752</v>
      </c>
      <c r="I646" s="126" t="s">
        <v>746</v>
      </c>
      <c r="J646" s="126" t="s">
        <v>36</v>
      </c>
      <c r="K646" s="126" t="s">
        <v>768</v>
      </c>
    </row>
    <row r="647" spans="1:13" x14ac:dyDescent="0.25">
      <c r="A647" s="126" t="s">
        <v>0</v>
      </c>
      <c r="B647" s="126" t="s">
        <v>4</v>
      </c>
      <c r="C647" s="126" t="s">
        <v>426</v>
      </c>
      <c r="D647" s="126" t="s">
        <v>427</v>
      </c>
      <c r="E647" s="126" t="s">
        <v>51</v>
      </c>
      <c r="F647" s="126" t="s">
        <v>78</v>
      </c>
      <c r="G647" s="126">
        <v>67</v>
      </c>
      <c r="H647" s="126" t="s">
        <v>757</v>
      </c>
      <c r="I647" s="126" t="s">
        <v>741</v>
      </c>
      <c r="J647" s="126" t="s">
        <v>25</v>
      </c>
      <c r="K647" s="126" t="s">
        <v>751</v>
      </c>
    </row>
    <row r="648" spans="1:13" x14ac:dyDescent="0.25">
      <c r="A648" s="126" t="s">
        <v>0</v>
      </c>
      <c r="B648" s="126" t="s">
        <v>4</v>
      </c>
      <c r="C648" s="126" t="s">
        <v>426</v>
      </c>
      <c r="D648" s="126" t="s">
        <v>427</v>
      </c>
      <c r="E648" s="126" t="s">
        <v>51</v>
      </c>
      <c r="F648" s="126" t="s">
        <v>78</v>
      </c>
      <c r="G648" s="126">
        <v>67</v>
      </c>
      <c r="H648" s="126" t="s">
        <v>757</v>
      </c>
      <c r="I648" s="126" t="s">
        <v>743</v>
      </c>
      <c r="J648" s="126" t="s">
        <v>25</v>
      </c>
      <c r="K648" s="126" t="s">
        <v>749</v>
      </c>
    </row>
    <row r="649" spans="1:13" x14ac:dyDescent="0.25">
      <c r="A649" s="126" t="s">
        <v>0</v>
      </c>
      <c r="B649" s="126" t="s">
        <v>4</v>
      </c>
      <c r="C649" s="126" t="s">
        <v>426</v>
      </c>
      <c r="D649" s="126" t="s">
        <v>427</v>
      </c>
      <c r="E649" s="126" t="s">
        <v>51</v>
      </c>
      <c r="F649" s="126" t="s">
        <v>78</v>
      </c>
      <c r="G649" s="126">
        <v>67</v>
      </c>
      <c r="H649" s="126" t="s">
        <v>757</v>
      </c>
      <c r="I649" s="126" t="s">
        <v>746</v>
      </c>
      <c r="J649" s="126" t="s">
        <v>36</v>
      </c>
      <c r="K649" s="126" t="s">
        <v>763</v>
      </c>
    </row>
    <row r="650" spans="1:13" x14ac:dyDescent="0.25">
      <c r="A650" s="126" t="s">
        <v>0</v>
      </c>
      <c r="B650" s="126" t="s">
        <v>13</v>
      </c>
      <c r="C650" s="126" t="s">
        <v>451</v>
      </c>
      <c r="D650" s="126" t="s">
        <v>452</v>
      </c>
      <c r="E650" s="126" t="s">
        <v>51</v>
      </c>
      <c r="F650" s="126" t="s">
        <v>78</v>
      </c>
      <c r="G650" s="126">
        <v>48</v>
      </c>
      <c r="H650" s="126" t="s">
        <v>740</v>
      </c>
      <c r="I650" s="126" t="s">
        <v>741</v>
      </c>
      <c r="J650" s="126" t="s">
        <v>1</v>
      </c>
      <c r="K650" s="126" t="s">
        <v>1</v>
      </c>
      <c r="L650" s="126" t="s">
        <v>1985</v>
      </c>
      <c r="M650" s="126" t="s">
        <v>1985</v>
      </c>
    </row>
    <row r="651" spans="1:13" x14ac:dyDescent="0.25">
      <c r="A651" s="126" t="s">
        <v>0</v>
      </c>
      <c r="B651" s="126" t="s">
        <v>13</v>
      </c>
      <c r="C651" s="126" t="s">
        <v>451</v>
      </c>
      <c r="D651" s="126" t="s">
        <v>452</v>
      </c>
      <c r="E651" s="126" t="s">
        <v>51</v>
      </c>
      <c r="F651" s="126" t="s">
        <v>78</v>
      </c>
      <c r="G651" s="126">
        <v>48</v>
      </c>
      <c r="H651" s="126" t="s">
        <v>740</v>
      </c>
      <c r="I651" s="126" t="s">
        <v>743</v>
      </c>
      <c r="J651" s="126" t="s">
        <v>41</v>
      </c>
      <c r="K651" s="126" t="s">
        <v>1979</v>
      </c>
    </row>
    <row r="652" spans="1:13" x14ac:dyDescent="0.25">
      <c r="A652" s="126" t="s">
        <v>0</v>
      </c>
      <c r="B652" s="126" t="s">
        <v>13</v>
      </c>
      <c r="C652" s="126" t="s">
        <v>451</v>
      </c>
      <c r="D652" s="126" t="s">
        <v>452</v>
      </c>
      <c r="E652" s="126" t="s">
        <v>51</v>
      </c>
      <c r="F652" s="126" t="s">
        <v>78</v>
      </c>
      <c r="G652" s="126">
        <v>48</v>
      </c>
      <c r="H652" s="126" t="s">
        <v>740</v>
      </c>
      <c r="I652" s="126" t="s">
        <v>746</v>
      </c>
      <c r="J652" s="126" t="s">
        <v>34</v>
      </c>
      <c r="K652" s="126" t="s">
        <v>747</v>
      </c>
    </row>
    <row r="653" spans="1:13" x14ac:dyDescent="0.25">
      <c r="A653" s="126" t="s">
        <v>0</v>
      </c>
      <c r="B653" s="126" t="s">
        <v>13</v>
      </c>
      <c r="C653" s="126" t="s">
        <v>451</v>
      </c>
      <c r="D653" s="126" t="s">
        <v>452</v>
      </c>
      <c r="E653" s="126" t="s">
        <v>51</v>
      </c>
      <c r="F653" s="126" t="s">
        <v>78</v>
      </c>
      <c r="G653" s="126">
        <v>48</v>
      </c>
      <c r="H653" s="126" t="s">
        <v>748</v>
      </c>
      <c r="I653" s="126" t="s">
        <v>741</v>
      </c>
      <c r="J653" s="126" t="s">
        <v>35</v>
      </c>
      <c r="K653" s="126" t="s">
        <v>760</v>
      </c>
    </row>
    <row r="654" spans="1:13" x14ac:dyDescent="0.25">
      <c r="A654" s="126" t="s">
        <v>0</v>
      </c>
      <c r="B654" s="126" t="s">
        <v>13</v>
      </c>
      <c r="C654" s="126" t="s">
        <v>451</v>
      </c>
      <c r="D654" s="126" t="s">
        <v>452</v>
      </c>
      <c r="E654" s="126" t="s">
        <v>51</v>
      </c>
      <c r="F654" s="126" t="s">
        <v>78</v>
      </c>
      <c r="G654" s="126">
        <v>48</v>
      </c>
      <c r="H654" s="126" t="s">
        <v>748</v>
      </c>
      <c r="I654" s="126" t="s">
        <v>743</v>
      </c>
      <c r="J654" s="126" t="s">
        <v>36</v>
      </c>
      <c r="K654" s="126" t="s">
        <v>758</v>
      </c>
    </row>
    <row r="655" spans="1:13" x14ac:dyDescent="0.25">
      <c r="A655" s="126" t="s">
        <v>0</v>
      </c>
      <c r="B655" s="126" t="s">
        <v>13</v>
      </c>
      <c r="C655" s="126" t="s">
        <v>451</v>
      </c>
      <c r="D655" s="126" t="s">
        <v>452</v>
      </c>
      <c r="E655" s="126" t="s">
        <v>51</v>
      </c>
      <c r="F655" s="126" t="s">
        <v>78</v>
      </c>
      <c r="G655" s="126">
        <v>48</v>
      </c>
      <c r="H655" s="126" t="s">
        <v>748</v>
      </c>
      <c r="I655" s="126" t="s">
        <v>746</v>
      </c>
      <c r="J655" s="126" t="s">
        <v>25</v>
      </c>
      <c r="K655" s="126" t="s">
        <v>750</v>
      </c>
    </row>
    <row r="656" spans="1:13" x14ac:dyDescent="0.25">
      <c r="A656" s="126" t="s">
        <v>0</v>
      </c>
      <c r="B656" s="126" t="s">
        <v>13</v>
      </c>
      <c r="C656" s="126" t="s">
        <v>451</v>
      </c>
      <c r="D656" s="126" t="s">
        <v>452</v>
      </c>
      <c r="E656" s="126" t="s">
        <v>51</v>
      </c>
      <c r="F656" s="126" t="s">
        <v>78</v>
      </c>
      <c r="G656" s="126">
        <v>48</v>
      </c>
      <c r="H656" s="126" t="s">
        <v>752</v>
      </c>
      <c r="I656" s="126" t="s">
        <v>741</v>
      </c>
      <c r="J656" s="126" t="s">
        <v>25</v>
      </c>
      <c r="K656" s="126" t="s">
        <v>750</v>
      </c>
    </row>
    <row r="657" spans="1:11" x14ac:dyDescent="0.25">
      <c r="A657" s="126" t="s">
        <v>0</v>
      </c>
      <c r="B657" s="126" t="s">
        <v>13</v>
      </c>
      <c r="C657" s="126" t="s">
        <v>451</v>
      </c>
      <c r="D657" s="126" t="s">
        <v>452</v>
      </c>
      <c r="E657" s="126" t="s">
        <v>51</v>
      </c>
      <c r="F657" s="126" t="s">
        <v>78</v>
      </c>
      <c r="G657" s="126">
        <v>48</v>
      </c>
      <c r="H657" s="126" t="s">
        <v>752</v>
      </c>
      <c r="I657" s="126" t="s">
        <v>743</v>
      </c>
      <c r="J657" s="126" t="s">
        <v>754</v>
      </c>
      <c r="K657" s="126" t="s">
        <v>764</v>
      </c>
    </row>
    <row r="658" spans="1:11" x14ac:dyDescent="0.25">
      <c r="A658" s="126" t="s">
        <v>0</v>
      </c>
      <c r="B658" s="126" t="s">
        <v>13</v>
      </c>
      <c r="C658" s="126" t="s">
        <v>451</v>
      </c>
      <c r="D658" s="126" t="s">
        <v>452</v>
      </c>
      <c r="E658" s="126" t="s">
        <v>51</v>
      </c>
      <c r="F658" s="126" t="s">
        <v>78</v>
      </c>
      <c r="G658" s="126">
        <v>48</v>
      </c>
      <c r="H658" s="126" t="s">
        <v>752</v>
      </c>
      <c r="I658" s="126" t="s">
        <v>746</v>
      </c>
      <c r="J658" s="126" t="s">
        <v>36</v>
      </c>
      <c r="K658" s="126" t="s">
        <v>768</v>
      </c>
    </row>
    <row r="659" spans="1:11" x14ac:dyDescent="0.25">
      <c r="A659" s="126" t="s">
        <v>0</v>
      </c>
      <c r="B659" s="126" t="s">
        <v>13</v>
      </c>
      <c r="C659" s="126" t="s">
        <v>451</v>
      </c>
      <c r="D659" s="126" t="s">
        <v>452</v>
      </c>
      <c r="E659" s="126" t="s">
        <v>51</v>
      </c>
      <c r="F659" s="126" t="s">
        <v>78</v>
      </c>
      <c r="G659" s="126">
        <v>48</v>
      </c>
      <c r="H659" s="126" t="s">
        <v>757</v>
      </c>
      <c r="I659" s="126" t="s">
        <v>741</v>
      </c>
      <c r="J659" s="126" t="s">
        <v>35</v>
      </c>
      <c r="K659" s="126" t="s">
        <v>761</v>
      </c>
    </row>
    <row r="660" spans="1:11" x14ac:dyDescent="0.25">
      <c r="A660" s="126" t="s">
        <v>0</v>
      </c>
      <c r="B660" s="126" t="s">
        <v>13</v>
      </c>
      <c r="C660" s="126" t="s">
        <v>451</v>
      </c>
      <c r="D660" s="126" t="s">
        <v>452</v>
      </c>
      <c r="E660" s="126" t="s">
        <v>51</v>
      </c>
      <c r="F660" s="126" t="s">
        <v>78</v>
      </c>
      <c r="G660" s="126">
        <v>48</v>
      </c>
      <c r="H660" s="126" t="s">
        <v>757</v>
      </c>
      <c r="I660" s="126" t="s">
        <v>743</v>
      </c>
      <c r="J660" s="126" t="s">
        <v>36</v>
      </c>
      <c r="K660" s="126" t="s">
        <v>758</v>
      </c>
    </row>
    <row r="661" spans="1:11" x14ac:dyDescent="0.25">
      <c r="A661" s="126" t="s">
        <v>0</v>
      </c>
      <c r="B661" s="126" t="s">
        <v>13</v>
      </c>
      <c r="C661" s="126" t="s">
        <v>451</v>
      </c>
      <c r="D661" s="126" t="s">
        <v>452</v>
      </c>
      <c r="E661" s="126" t="s">
        <v>51</v>
      </c>
      <c r="F661" s="126" t="s">
        <v>78</v>
      </c>
      <c r="G661" s="126">
        <v>48</v>
      </c>
      <c r="H661" s="126" t="s">
        <v>757</v>
      </c>
      <c r="I661" s="126" t="s">
        <v>746</v>
      </c>
      <c r="J661" s="126" t="s">
        <v>25</v>
      </c>
      <c r="K661" s="126" t="s">
        <v>751</v>
      </c>
    </row>
    <row r="662" spans="1:11" x14ac:dyDescent="0.25">
      <c r="A662" s="126" t="s">
        <v>0</v>
      </c>
      <c r="B662" s="126" t="s">
        <v>13</v>
      </c>
      <c r="C662" s="126" t="s">
        <v>126</v>
      </c>
      <c r="D662" s="126" t="s">
        <v>127</v>
      </c>
      <c r="E662" s="126" t="s">
        <v>51</v>
      </c>
      <c r="F662" s="126" t="s">
        <v>78</v>
      </c>
      <c r="G662" s="126">
        <v>66</v>
      </c>
      <c r="H662" s="126" t="s">
        <v>740</v>
      </c>
      <c r="I662" s="126" t="s">
        <v>741</v>
      </c>
      <c r="J662" s="126" t="s">
        <v>36</v>
      </c>
      <c r="K662" s="126" t="s">
        <v>758</v>
      </c>
    </row>
    <row r="663" spans="1:11" x14ac:dyDescent="0.25">
      <c r="A663" s="126" t="s">
        <v>0</v>
      </c>
      <c r="B663" s="126" t="s">
        <v>13</v>
      </c>
      <c r="C663" s="126" t="s">
        <v>126</v>
      </c>
      <c r="D663" s="126" t="s">
        <v>127</v>
      </c>
      <c r="E663" s="126" t="s">
        <v>51</v>
      </c>
      <c r="F663" s="126" t="s">
        <v>78</v>
      </c>
      <c r="G663" s="126">
        <v>66</v>
      </c>
      <c r="H663" s="126" t="s">
        <v>740</v>
      </c>
      <c r="I663" s="126" t="s">
        <v>743</v>
      </c>
      <c r="J663" s="126" t="s">
        <v>25</v>
      </c>
      <c r="K663" s="126" t="s">
        <v>749</v>
      </c>
    </row>
    <row r="664" spans="1:11" x14ac:dyDescent="0.25">
      <c r="A664" s="126" t="s">
        <v>0</v>
      </c>
      <c r="B664" s="126" t="s">
        <v>13</v>
      </c>
      <c r="C664" s="126" t="s">
        <v>126</v>
      </c>
      <c r="D664" s="126" t="s">
        <v>127</v>
      </c>
      <c r="E664" s="126" t="s">
        <v>51</v>
      </c>
      <c r="F664" s="126" t="s">
        <v>78</v>
      </c>
      <c r="G664" s="126">
        <v>66</v>
      </c>
      <c r="H664" s="126" t="s">
        <v>740</v>
      </c>
      <c r="I664" s="126" t="s">
        <v>746</v>
      </c>
      <c r="J664" s="126" t="s">
        <v>41</v>
      </c>
      <c r="K664" s="126" t="s">
        <v>1979</v>
      </c>
    </row>
    <row r="665" spans="1:11" x14ac:dyDescent="0.25">
      <c r="A665" s="126" t="s">
        <v>0</v>
      </c>
      <c r="B665" s="126" t="s">
        <v>13</v>
      </c>
      <c r="C665" s="126" t="s">
        <v>126</v>
      </c>
      <c r="D665" s="126" t="s">
        <v>127</v>
      </c>
      <c r="E665" s="126" t="s">
        <v>51</v>
      </c>
      <c r="F665" s="126" t="s">
        <v>78</v>
      </c>
      <c r="G665" s="126">
        <v>66</v>
      </c>
      <c r="H665" s="126" t="s">
        <v>748</v>
      </c>
      <c r="I665" s="126" t="s">
        <v>741</v>
      </c>
      <c r="J665" s="126" t="s">
        <v>35</v>
      </c>
      <c r="K665" s="126" t="s">
        <v>760</v>
      </c>
    </row>
    <row r="666" spans="1:11" x14ac:dyDescent="0.25">
      <c r="A666" s="126" t="s">
        <v>0</v>
      </c>
      <c r="B666" s="126" t="s">
        <v>13</v>
      </c>
      <c r="C666" s="126" t="s">
        <v>126</v>
      </c>
      <c r="D666" s="126" t="s">
        <v>127</v>
      </c>
      <c r="E666" s="126" t="s">
        <v>51</v>
      </c>
      <c r="F666" s="126" t="s">
        <v>78</v>
      </c>
      <c r="G666" s="126">
        <v>66</v>
      </c>
      <c r="H666" s="126" t="s">
        <v>748</v>
      </c>
      <c r="I666" s="126" t="s">
        <v>743</v>
      </c>
      <c r="J666" s="126" t="s">
        <v>37</v>
      </c>
      <c r="K666" s="126" t="s">
        <v>762</v>
      </c>
    </row>
    <row r="667" spans="1:11" x14ac:dyDescent="0.25">
      <c r="A667" s="126" t="s">
        <v>0</v>
      </c>
      <c r="B667" s="126" t="s">
        <v>13</v>
      </c>
      <c r="C667" s="126" t="s">
        <v>126</v>
      </c>
      <c r="D667" s="126" t="s">
        <v>127</v>
      </c>
      <c r="E667" s="126" t="s">
        <v>51</v>
      </c>
      <c r="F667" s="126" t="s">
        <v>78</v>
      </c>
      <c r="G667" s="126">
        <v>66</v>
      </c>
      <c r="H667" s="126" t="s">
        <v>748</v>
      </c>
      <c r="I667" s="126" t="s">
        <v>746</v>
      </c>
      <c r="J667" s="126" t="s">
        <v>36</v>
      </c>
      <c r="K667" s="126" t="s">
        <v>768</v>
      </c>
    </row>
    <row r="668" spans="1:11" x14ac:dyDescent="0.25">
      <c r="A668" s="126" t="s">
        <v>0</v>
      </c>
      <c r="B668" s="126" t="s">
        <v>13</v>
      </c>
      <c r="C668" s="126" t="s">
        <v>126</v>
      </c>
      <c r="D668" s="126" t="s">
        <v>127</v>
      </c>
      <c r="E668" s="126" t="s">
        <v>51</v>
      </c>
      <c r="F668" s="126" t="s">
        <v>78</v>
      </c>
      <c r="G668" s="126">
        <v>66</v>
      </c>
      <c r="H668" s="126" t="s">
        <v>752</v>
      </c>
      <c r="I668" s="126" t="s">
        <v>741</v>
      </c>
      <c r="J668" s="126" t="s">
        <v>36</v>
      </c>
      <c r="K668" s="126" t="s">
        <v>768</v>
      </c>
    </row>
    <row r="669" spans="1:11" x14ac:dyDescent="0.25">
      <c r="A669" s="126" t="s">
        <v>0</v>
      </c>
      <c r="B669" s="126" t="s">
        <v>13</v>
      </c>
      <c r="C669" s="126" t="s">
        <v>126</v>
      </c>
      <c r="D669" s="126" t="s">
        <v>127</v>
      </c>
      <c r="E669" s="126" t="s">
        <v>51</v>
      </c>
      <c r="F669" s="126" t="s">
        <v>78</v>
      </c>
      <c r="G669" s="126">
        <v>66</v>
      </c>
      <c r="H669" s="126" t="s">
        <v>752</v>
      </c>
      <c r="I669" s="126" t="s">
        <v>743</v>
      </c>
      <c r="J669" s="126" t="s">
        <v>35</v>
      </c>
      <c r="K669" s="126" t="s">
        <v>742</v>
      </c>
    </row>
    <row r="670" spans="1:11" x14ac:dyDescent="0.25">
      <c r="A670" s="126" t="s">
        <v>0</v>
      </c>
      <c r="B670" s="126" t="s">
        <v>13</v>
      </c>
      <c r="C670" s="126" t="s">
        <v>126</v>
      </c>
      <c r="D670" s="126" t="s">
        <v>127</v>
      </c>
      <c r="E670" s="126" t="s">
        <v>51</v>
      </c>
      <c r="F670" s="126" t="s">
        <v>78</v>
      </c>
      <c r="G670" s="126">
        <v>66</v>
      </c>
      <c r="H670" s="126" t="s">
        <v>752</v>
      </c>
      <c r="I670" s="126" t="s">
        <v>746</v>
      </c>
      <c r="J670" s="126" t="s">
        <v>35</v>
      </c>
      <c r="K670" s="126" t="s">
        <v>760</v>
      </c>
    </row>
    <row r="671" spans="1:11" x14ac:dyDescent="0.25">
      <c r="A671" s="126" t="s">
        <v>0</v>
      </c>
      <c r="B671" s="126" t="s">
        <v>13</v>
      </c>
      <c r="C671" s="126" t="s">
        <v>126</v>
      </c>
      <c r="D671" s="126" t="s">
        <v>127</v>
      </c>
      <c r="E671" s="126" t="s">
        <v>51</v>
      </c>
      <c r="F671" s="126" t="s">
        <v>78</v>
      </c>
      <c r="G671" s="126">
        <v>66</v>
      </c>
      <c r="H671" s="126" t="s">
        <v>757</v>
      </c>
      <c r="I671" s="126" t="s">
        <v>741</v>
      </c>
      <c r="J671" s="126" t="s">
        <v>36</v>
      </c>
      <c r="K671" s="126" t="s">
        <v>768</v>
      </c>
    </row>
    <row r="672" spans="1:11" x14ac:dyDescent="0.25">
      <c r="A672" s="126" t="s">
        <v>0</v>
      </c>
      <c r="B672" s="126" t="s">
        <v>13</v>
      </c>
      <c r="C672" s="126" t="s">
        <v>126</v>
      </c>
      <c r="D672" s="126" t="s">
        <v>127</v>
      </c>
      <c r="E672" s="126" t="s">
        <v>51</v>
      </c>
      <c r="F672" s="126" t="s">
        <v>78</v>
      </c>
      <c r="G672" s="126">
        <v>66</v>
      </c>
      <c r="H672" s="126" t="s">
        <v>757</v>
      </c>
      <c r="I672" s="126" t="s">
        <v>743</v>
      </c>
      <c r="J672" s="126" t="s">
        <v>34</v>
      </c>
      <c r="K672" s="126" t="s">
        <v>747</v>
      </c>
    </row>
    <row r="673" spans="1:11" x14ac:dyDescent="0.25">
      <c r="A673" s="126" t="s">
        <v>0</v>
      </c>
      <c r="B673" s="126" t="s">
        <v>13</v>
      </c>
      <c r="C673" s="126" t="s">
        <v>126</v>
      </c>
      <c r="D673" s="126" t="s">
        <v>127</v>
      </c>
      <c r="E673" s="126" t="s">
        <v>51</v>
      </c>
      <c r="F673" s="126" t="s">
        <v>78</v>
      </c>
      <c r="G673" s="126">
        <v>66</v>
      </c>
      <c r="H673" s="126" t="s">
        <v>757</v>
      </c>
      <c r="I673" s="126" t="s">
        <v>746</v>
      </c>
      <c r="J673" s="126" t="s">
        <v>744</v>
      </c>
      <c r="K673" s="126" t="s">
        <v>745</v>
      </c>
    </row>
    <row r="674" spans="1:11" x14ac:dyDescent="0.25">
      <c r="A674" s="126" t="s">
        <v>0</v>
      </c>
      <c r="B674" s="126" t="s">
        <v>6</v>
      </c>
      <c r="C674" s="126" t="s">
        <v>447</v>
      </c>
      <c r="D674" s="126" t="s">
        <v>448</v>
      </c>
      <c r="E674" s="126" t="s">
        <v>51</v>
      </c>
      <c r="F674" s="126" t="s">
        <v>78</v>
      </c>
      <c r="G674" s="126">
        <v>30</v>
      </c>
      <c r="H674" s="126" t="s">
        <v>740</v>
      </c>
      <c r="I674" s="126" t="s">
        <v>741</v>
      </c>
      <c r="J674" s="126" t="s">
        <v>35</v>
      </c>
      <c r="K674" s="126" t="s">
        <v>742</v>
      </c>
    </row>
    <row r="675" spans="1:11" x14ac:dyDescent="0.25">
      <c r="A675" s="126" t="s">
        <v>0</v>
      </c>
      <c r="B675" s="126" t="s">
        <v>6</v>
      </c>
      <c r="C675" s="126" t="s">
        <v>447</v>
      </c>
      <c r="D675" s="126" t="s">
        <v>448</v>
      </c>
      <c r="E675" s="126" t="s">
        <v>51</v>
      </c>
      <c r="F675" s="126" t="s">
        <v>78</v>
      </c>
      <c r="G675" s="126">
        <v>30</v>
      </c>
      <c r="H675" s="126" t="s">
        <v>740</v>
      </c>
      <c r="I675" s="126" t="s">
        <v>743</v>
      </c>
      <c r="J675" s="126" t="s">
        <v>25</v>
      </c>
      <c r="K675" s="126" t="s">
        <v>750</v>
      </c>
    </row>
    <row r="676" spans="1:11" x14ac:dyDescent="0.25">
      <c r="A676" s="126" t="s">
        <v>0</v>
      </c>
      <c r="B676" s="126" t="s">
        <v>6</v>
      </c>
      <c r="C676" s="126" t="s">
        <v>447</v>
      </c>
      <c r="D676" s="126" t="s">
        <v>448</v>
      </c>
      <c r="E676" s="126" t="s">
        <v>51</v>
      </c>
      <c r="F676" s="126" t="s">
        <v>78</v>
      </c>
      <c r="G676" s="126">
        <v>30</v>
      </c>
      <c r="H676" s="126" t="s">
        <v>740</v>
      </c>
      <c r="I676" s="126" t="s">
        <v>746</v>
      </c>
      <c r="J676" s="126" t="s">
        <v>34</v>
      </c>
      <c r="K676" s="126" t="s">
        <v>770</v>
      </c>
    </row>
    <row r="677" spans="1:11" x14ac:dyDescent="0.25">
      <c r="A677" s="126" t="s">
        <v>0</v>
      </c>
      <c r="B677" s="126" t="s">
        <v>6</v>
      </c>
      <c r="C677" s="126" t="s">
        <v>447</v>
      </c>
      <c r="D677" s="126" t="s">
        <v>448</v>
      </c>
      <c r="E677" s="126" t="s">
        <v>51</v>
      </c>
      <c r="F677" s="126" t="s">
        <v>78</v>
      </c>
      <c r="G677" s="126">
        <v>30</v>
      </c>
      <c r="H677" s="126" t="s">
        <v>748</v>
      </c>
      <c r="I677" s="126" t="s">
        <v>741</v>
      </c>
      <c r="J677" s="126" t="s">
        <v>35</v>
      </c>
      <c r="K677" s="126" t="s">
        <v>753</v>
      </c>
    </row>
    <row r="678" spans="1:11" x14ac:dyDescent="0.25">
      <c r="A678" s="126" t="s">
        <v>0</v>
      </c>
      <c r="B678" s="126" t="s">
        <v>6</v>
      </c>
      <c r="C678" s="126" t="s">
        <v>447</v>
      </c>
      <c r="D678" s="126" t="s">
        <v>448</v>
      </c>
      <c r="E678" s="126" t="s">
        <v>51</v>
      </c>
      <c r="F678" s="126" t="s">
        <v>78</v>
      </c>
      <c r="G678" s="126">
        <v>30</v>
      </c>
      <c r="H678" s="126" t="s">
        <v>748</v>
      </c>
      <c r="I678" s="126" t="s">
        <v>743</v>
      </c>
      <c r="J678" s="126" t="s">
        <v>25</v>
      </c>
      <c r="K678" s="126" t="s">
        <v>750</v>
      </c>
    </row>
    <row r="679" spans="1:11" x14ac:dyDescent="0.25">
      <c r="A679" s="126" t="s">
        <v>0</v>
      </c>
      <c r="B679" s="126" t="s">
        <v>6</v>
      </c>
      <c r="C679" s="126" t="s">
        <v>447</v>
      </c>
      <c r="D679" s="126" t="s">
        <v>448</v>
      </c>
      <c r="E679" s="126" t="s">
        <v>51</v>
      </c>
      <c r="F679" s="126" t="s">
        <v>78</v>
      </c>
      <c r="G679" s="126">
        <v>30</v>
      </c>
      <c r="H679" s="126" t="s">
        <v>748</v>
      </c>
      <c r="I679" s="126" t="s">
        <v>746</v>
      </c>
      <c r="J679" s="126" t="s">
        <v>25</v>
      </c>
      <c r="K679" s="126" t="s">
        <v>751</v>
      </c>
    </row>
    <row r="680" spans="1:11" x14ac:dyDescent="0.25">
      <c r="A680" s="126" t="s">
        <v>0</v>
      </c>
      <c r="B680" s="126" t="s">
        <v>6</v>
      </c>
      <c r="C680" s="126" t="s">
        <v>447</v>
      </c>
      <c r="D680" s="126" t="s">
        <v>448</v>
      </c>
      <c r="E680" s="126" t="s">
        <v>51</v>
      </c>
      <c r="F680" s="126" t="s">
        <v>78</v>
      </c>
      <c r="G680" s="126">
        <v>30</v>
      </c>
      <c r="H680" s="126" t="s">
        <v>752</v>
      </c>
      <c r="I680" s="126" t="s">
        <v>741</v>
      </c>
      <c r="J680" s="126" t="s">
        <v>35</v>
      </c>
      <c r="K680" s="126" t="s">
        <v>753</v>
      </c>
    </row>
    <row r="681" spans="1:11" x14ac:dyDescent="0.25">
      <c r="A681" s="126" t="s">
        <v>0</v>
      </c>
      <c r="B681" s="126" t="s">
        <v>6</v>
      </c>
      <c r="C681" s="126" t="s">
        <v>447</v>
      </c>
      <c r="D681" s="126" t="s">
        <v>448</v>
      </c>
      <c r="E681" s="126" t="s">
        <v>51</v>
      </c>
      <c r="F681" s="126" t="s">
        <v>78</v>
      </c>
      <c r="G681" s="126">
        <v>30</v>
      </c>
      <c r="H681" s="126" t="s">
        <v>752</v>
      </c>
      <c r="I681" s="126" t="s">
        <v>743</v>
      </c>
      <c r="J681" s="126" t="s">
        <v>34</v>
      </c>
      <c r="K681" s="126" t="s">
        <v>747</v>
      </c>
    </row>
    <row r="682" spans="1:11" x14ac:dyDescent="0.25">
      <c r="A682" s="126" t="s">
        <v>0</v>
      </c>
      <c r="B682" s="126" t="s">
        <v>8</v>
      </c>
      <c r="C682" s="126" t="s">
        <v>473</v>
      </c>
      <c r="D682" s="126" t="s">
        <v>474</v>
      </c>
      <c r="E682" s="126" t="s">
        <v>51</v>
      </c>
      <c r="F682" s="126" t="s">
        <v>52</v>
      </c>
      <c r="G682" s="126">
        <v>24</v>
      </c>
      <c r="H682" s="126" t="s">
        <v>752</v>
      </c>
      <c r="I682" s="126" t="s">
        <v>746</v>
      </c>
      <c r="J682" s="126" t="s">
        <v>36</v>
      </c>
      <c r="K682" s="126" t="s">
        <v>763</v>
      </c>
    </row>
    <row r="683" spans="1:11" x14ac:dyDescent="0.25">
      <c r="A683" s="126" t="s">
        <v>0</v>
      </c>
      <c r="B683" s="126" t="s">
        <v>8</v>
      </c>
      <c r="C683" s="126" t="s">
        <v>473</v>
      </c>
      <c r="D683" s="126" t="s">
        <v>474</v>
      </c>
      <c r="E683" s="126" t="s">
        <v>51</v>
      </c>
      <c r="F683" s="126" t="s">
        <v>52</v>
      </c>
      <c r="G683" s="126">
        <v>24</v>
      </c>
      <c r="H683" s="126" t="s">
        <v>757</v>
      </c>
      <c r="I683" s="126" t="s">
        <v>741</v>
      </c>
      <c r="J683" s="126" t="s">
        <v>25</v>
      </c>
      <c r="K683" s="126" t="s">
        <v>751</v>
      </c>
    </row>
    <row r="684" spans="1:11" x14ac:dyDescent="0.25">
      <c r="A684" s="126" t="s">
        <v>0</v>
      </c>
      <c r="B684" s="126" t="s">
        <v>8</v>
      </c>
      <c r="C684" s="126" t="s">
        <v>473</v>
      </c>
      <c r="D684" s="126" t="s">
        <v>474</v>
      </c>
      <c r="E684" s="126" t="s">
        <v>51</v>
      </c>
      <c r="F684" s="126" t="s">
        <v>52</v>
      </c>
      <c r="G684" s="126">
        <v>24</v>
      </c>
      <c r="H684" s="126" t="s">
        <v>757</v>
      </c>
      <c r="I684" s="126" t="s">
        <v>743</v>
      </c>
      <c r="J684" s="126" t="s">
        <v>754</v>
      </c>
      <c r="K684" s="126" t="s">
        <v>755</v>
      </c>
    </row>
    <row r="685" spans="1:11" x14ac:dyDescent="0.25">
      <c r="A685" s="126" t="s">
        <v>0</v>
      </c>
      <c r="B685" s="126" t="s">
        <v>8</v>
      </c>
      <c r="C685" s="126" t="s">
        <v>473</v>
      </c>
      <c r="D685" s="126" t="s">
        <v>474</v>
      </c>
      <c r="E685" s="126" t="s">
        <v>51</v>
      </c>
      <c r="F685" s="126" t="s">
        <v>52</v>
      </c>
      <c r="G685" s="126">
        <v>24</v>
      </c>
      <c r="H685" s="126" t="s">
        <v>757</v>
      </c>
      <c r="I685" s="126" t="s">
        <v>746</v>
      </c>
      <c r="J685" s="126" t="s">
        <v>36</v>
      </c>
      <c r="K685" s="126" t="s">
        <v>763</v>
      </c>
    </row>
    <row r="686" spans="1:11" x14ac:dyDescent="0.25">
      <c r="A686" s="126" t="s">
        <v>0</v>
      </c>
      <c r="B686" s="126" t="s">
        <v>7</v>
      </c>
      <c r="C686" s="126" t="s">
        <v>459</v>
      </c>
      <c r="D686" s="126" t="s">
        <v>460</v>
      </c>
      <c r="E686" s="126" t="s">
        <v>51</v>
      </c>
      <c r="F686" s="126" t="s">
        <v>52</v>
      </c>
      <c r="G686" s="126">
        <v>15</v>
      </c>
      <c r="H686" s="126" t="s">
        <v>740</v>
      </c>
      <c r="I686" s="126" t="s">
        <v>741</v>
      </c>
      <c r="J686" s="126" t="s">
        <v>35</v>
      </c>
      <c r="K686" s="126" t="s">
        <v>742</v>
      </c>
    </row>
    <row r="687" spans="1:11" x14ac:dyDescent="0.25">
      <c r="A687" s="126" t="s">
        <v>0</v>
      </c>
      <c r="B687" s="126" t="s">
        <v>7</v>
      </c>
      <c r="C687" s="126" t="s">
        <v>459</v>
      </c>
      <c r="D687" s="126" t="s">
        <v>460</v>
      </c>
      <c r="E687" s="126" t="s">
        <v>51</v>
      </c>
      <c r="F687" s="126" t="s">
        <v>52</v>
      </c>
      <c r="G687" s="126">
        <v>15</v>
      </c>
      <c r="H687" s="126" t="s">
        <v>740</v>
      </c>
      <c r="I687" s="126" t="s">
        <v>743</v>
      </c>
      <c r="J687" s="126" t="s">
        <v>35</v>
      </c>
      <c r="K687" s="126" t="s">
        <v>760</v>
      </c>
    </row>
    <row r="688" spans="1:11" x14ac:dyDescent="0.25">
      <c r="A688" s="126" t="s">
        <v>0</v>
      </c>
      <c r="B688" s="126" t="s">
        <v>7</v>
      </c>
      <c r="C688" s="126" t="s">
        <v>459</v>
      </c>
      <c r="D688" s="126" t="s">
        <v>460</v>
      </c>
      <c r="E688" s="126" t="s">
        <v>51</v>
      </c>
      <c r="F688" s="126" t="s">
        <v>52</v>
      </c>
      <c r="G688" s="126">
        <v>15</v>
      </c>
      <c r="H688" s="126" t="s">
        <v>740</v>
      </c>
      <c r="I688" s="126" t="s">
        <v>746</v>
      </c>
      <c r="J688" s="126" t="s">
        <v>35</v>
      </c>
      <c r="K688" s="126" t="s">
        <v>753</v>
      </c>
    </row>
    <row r="689" spans="1:11" x14ac:dyDescent="0.25">
      <c r="A689" s="126" t="s">
        <v>0</v>
      </c>
      <c r="B689" s="126" t="s">
        <v>7</v>
      </c>
      <c r="C689" s="126" t="s">
        <v>459</v>
      </c>
      <c r="D689" s="126" t="s">
        <v>460</v>
      </c>
      <c r="E689" s="126" t="s">
        <v>51</v>
      </c>
      <c r="F689" s="126" t="s">
        <v>52</v>
      </c>
      <c r="G689" s="126">
        <v>15</v>
      </c>
      <c r="H689" s="126" t="s">
        <v>748</v>
      </c>
      <c r="I689" s="126" t="s">
        <v>741</v>
      </c>
      <c r="J689" s="126" t="s">
        <v>35</v>
      </c>
      <c r="K689" s="126" t="s">
        <v>753</v>
      </c>
    </row>
    <row r="690" spans="1:11" x14ac:dyDescent="0.25">
      <c r="A690" s="126" t="s">
        <v>0</v>
      </c>
      <c r="B690" s="126" t="s">
        <v>7</v>
      </c>
      <c r="C690" s="126" t="s">
        <v>459</v>
      </c>
      <c r="D690" s="126" t="s">
        <v>460</v>
      </c>
      <c r="E690" s="126" t="s">
        <v>51</v>
      </c>
      <c r="F690" s="126" t="s">
        <v>52</v>
      </c>
      <c r="G690" s="126">
        <v>15</v>
      </c>
      <c r="H690" s="126" t="s">
        <v>748</v>
      </c>
      <c r="I690" s="126" t="s">
        <v>743</v>
      </c>
      <c r="J690" s="126" t="s">
        <v>744</v>
      </c>
      <c r="K690" s="126" t="s">
        <v>745</v>
      </c>
    </row>
    <row r="691" spans="1:11" x14ac:dyDescent="0.25">
      <c r="A691" s="126" t="s">
        <v>0</v>
      </c>
      <c r="B691" s="126" t="s">
        <v>7</v>
      </c>
      <c r="C691" s="126" t="s">
        <v>459</v>
      </c>
      <c r="D691" s="126" t="s">
        <v>460</v>
      </c>
      <c r="E691" s="126" t="s">
        <v>51</v>
      </c>
      <c r="F691" s="126" t="s">
        <v>52</v>
      </c>
      <c r="G691" s="126">
        <v>15</v>
      </c>
      <c r="H691" s="126" t="s">
        <v>748</v>
      </c>
      <c r="I691" s="126" t="s">
        <v>746</v>
      </c>
      <c r="J691" s="126" t="s">
        <v>754</v>
      </c>
      <c r="K691" s="126" t="s">
        <v>755</v>
      </c>
    </row>
    <row r="692" spans="1:11" x14ac:dyDescent="0.25">
      <c r="A692" s="126" t="s">
        <v>0</v>
      </c>
      <c r="B692" s="126" t="s">
        <v>7</v>
      </c>
      <c r="C692" s="126" t="s">
        <v>459</v>
      </c>
      <c r="D692" s="126" t="s">
        <v>460</v>
      </c>
      <c r="E692" s="126" t="s">
        <v>51</v>
      </c>
      <c r="F692" s="126" t="s">
        <v>52</v>
      </c>
      <c r="G692" s="126">
        <v>15</v>
      </c>
      <c r="H692" s="126" t="s">
        <v>752</v>
      </c>
      <c r="I692" s="126" t="s">
        <v>741</v>
      </c>
      <c r="J692" s="126" t="s">
        <v>35</v>
      </c>
      <c r="K692" s="126" t="s">
        <v>753</v>
      </c>
    </row>
    <row r="693" spans="1:11" x14ac:dyDescent="0.25">
      <c r="A693" s="126" t="s">
        <v>0</v>
      </c>
      <c r="B693" s="126" t="s">
        <v>7</v>
      </c>
      <c r="C693" s="126" t="s">
        <v>459</v>
      </c>
      <c r="D693" s="126" t="s">
        <v>460</v>
      </c>
      <c r="E693" s="126" t="s">
        <v>51</v>
      </c>
      <c r="F693" s="126" t="s">
        <v>52</v>
      </c>
      <c r="G693" s="126">
        <v>15</v>
      </c>
      <c r="H693" s="126" t="s">
        <v>752</v>
      </c>
      <c r="I693" s="126" t="s">
        <v>743</v>
      </c>
      <c r="J693" s="126" t="s">
        <v>34</v>
      </c>
      <c r="K693" s="126" t="s">
        <v>747</v>
      </c>
    </row>
    <row r="694" spans="1:11" x14ac:dyDescent="0.25">
      <c r="A694" s="126" t="s">
        <v>0</v>
      </c>
      <c r="B694" s="126" t="s">
        <v>7</v>
      </c>
      <c r="C694" s="126" t="s">
        <v>459</v>
      </c>
      <c r="D694" s="126" t="s">
        <v>460</v>
      </c>
      <c r="E694" s="126" t="s">
        <v>51</v>
      </c>
      <c r="F694" s="126" t="s">
        <v>52</v>
      </c>
      <c r="G694" s="126">
        <v>15</v>
      </c>
      <c r="H694" s="126" t="s">
        <v>752</v>
      </c>
      <c r="I694" s="126" t="s">
        <v>746</v>
      </c>
      <c r="J694" s="126" t="s">
        <v>35</v>
      </c>
      <c r="K694" s="126" t="s">
        <v>761</v>
      </c>
    </row>
    <row r="695" spans="1:11" x14ac:dyDescent="0.25">
      <c r="A695" s="126" t="s">
        <v>0</v>
      </c>
      <c r="B695" s="126" t="s">
        <v>7</v>
      </c>
      <c r="C695" s="126" t="s">
        <v>459</v>
      </c>
      <c r="D695" s="126" t="s">
        <v>460</v>
      </c>
      <c r="E695" s="126" t="s">
        <v>51</v>
      </c>
      <c r="F695" s="126" t="s">
        <v>52</v>
      </c>
      <c r="G695" s="126">
        <v>15</v>
      </c>
      <c r="H695" s="126" t="s">
        <v>757</v>
      </c>
      <c r="I695" s="126" t="s">
        <v>741</v>
      </c>
      <c r="J695" s="126" t="s">
        <v>35</v>
      </c>
      <c r="K695" s="126" t="s">
        <v>760</v>
      </c>
    </row>
    <row r="696" spans="1:11" x14ac:dyDescent="0.25">
      <c r="A696" s="126" t="s">
        <v>0</v>
      </c>
      <c r="B696" s="126" t="s">
        <v>7</v>
      </c>
      <c r="C696" s="126" t="s">
        <v>459</v>
      </c>
      <c r="D696" s="126" t="s">
        <v>460</v>
      </c>
      <c r="E696" s="126" t="s">
        <v>51</v>
      </c>
      <c r="F696" s="126" t="s">
        <v>52</v>
      </c>
      <c r="G696" s="126">
        <v>15</v>
      </c>
      <c r="H696" s="126" t="s">
        <v>757</v>
      </c>
      <c r="I696" s="126" t="s">
        <v>743</v>
      </c>
      <c r="J696" s="126" t="s">
        <v>35</v>
      </c>
      <c r="K696" s="126" t="s">
        <v>753</v>
      </c>
    </row>
    <row r="697" spans="1:11" x14ac:dyDescent="0.25">
      <c r="A697" s="126" t="s">
        <v>0</v>
      </c>
      <c r="B697" s="126" t="s">
        <v>7</v>
      </c>
      <c r="C697" s="126" t="s">
        <v>459</v>
      </c>
      <c r="D697" s="126" t="s">
        <v>460</v>
      </c>
      <c r="E697" s="126" t="s">
        <v>51</v>
      </c>
      <c r="F697" s="126" t="s">
        <v>52</v>
      </c>
      <c r="G697" s="126">
        <v>15</v>
      </c>
      <c r="H697" s="126" t="s">
        <v>757</v>
      </c>
      <c r="I697" s="126" t="s">
        <v>746</v>
      </c>
      <c r="J697" s="126" t="s">
        <v>41</v>
      </c>
      <c r="K697" s="126" t="s">
        <v>1981</v>
      </c>
    </row>
    <row r="698" spans="1:11" x14ac:dyDescent="0.25">
      <c r="A698" s="126" t="s">
        <v>0</v>
      </c>
      <c r="B698" s="126" t="s">
        <v>7</v>
      </c>
      <c r="C698" s="126" t="s">
        <v>457</v>
      </c>
      <c r="D698" s="126" t="s">
        <v>458</v>
      </c>
      <c r="E698" s="126" t="s">
        <v>51</v>
      </c>
      <c r="F698" s="126" t="s">
        <v>52</v>
      </c>
      <c r="G698" s="126">
        <v>25</v>
      </c>
      <c r="H698" s="126" t="s">
        <v>740</v>
      </c>
      <c r="I698" s="126" t="s">
        <v>741</v>
      </c>
      <c r="J698" s="126" t="s">
        <v>35</v>
      </c>
      <c r="K698" s="126" t="s">
        <v>742</v>
      </c>
    </row>
    <row r="699" spans="1:11" x14ac:dyDescent="0.25">
      <c r="A699" s="126" t="s">
        <v>0</v>
      </c>
      <c r="B699" s="126" t="s">
        <v>7</v>
      </c>
      <c r="C699" s="126" t="s">
        <v>457</v>
      </c>
      <c r="D699" s="126" t="s">
        <v>458</v>
      </c>
      <c r="E699" s="126" t="s">
        <v>51</v>
      </c>
      <c r="F699" s="126" t="s">
        <v>52</v>
      </c>
      <c r="G699" s="126">
        <v>25</v>
      </c>
      <c r="H699" s="126" t="s">
        <v>740</v>
      </c>
      <c r="I699" s="126" t="s">
        <v>743</v>
      </c>
      <c r="J699" s="126" t="s">
        <v>35</v>
      </c>
      <c r="K699" s="126" t="s">
        <v>753</v>
      </c>
    </row>
    <row r="700" spans="1:11" x14ac:dyDescent="0.25">
      <c r="A700" s="126" t="s">
        <v>0</v>
      </c>
      <c r="B700" s="126" t="s">
        <v>7</v>
      </c>
      <c r="C700" s="126" t="s">
        <v>457</v>
      </c>
      <c r="D700" s="126" t="s">
        <v>458</v>
      </c>
      <c r="E700" s="126" t="s">
        <v>51</v>
      </c>
      <c r="F700" s="126" t="s">
        <v>52</v>
      </c>
      <c r="G700" s="126">
        <v>25</v>
      </c>
      <c r="H700" s="126" t="s">
        <v>740</v>
      </c>
      <c r="I700" s="126" t="s">
        <v>746</v>
      </c>
      <c r="J700" s="126" t="s">
        <v>25</v>
      </c>
      <c r="K700" s="126" t="s">
        <v>751</v>
      </c>
    </row>
    <row r="701" spans="1:11" x14ac:dyDescent="0.25">
      <c r="A701" s="126" t="s">
        <v>0</v>
      </c>
      <c r="B701" s="126" t="s">
        <v>7</v>
      </c>
      <c r="C701" s="126" t="s">
        <v>457</v>
      </c>
      <c r="D701" s="126" t="s">
        <v>458</v>
      </c>
      <c r="E701" s="126" t="s">
        <v>51</v>
      </c>
      <c r="F701" s="126" t="s">
        <v>52</v>
      </c>
      <c r="G701" s="126">
        <v>25</v>
      </c>
      <c r="H701" s="126" t="s">
        <v>748</v>
      </c>
      <c r="I701" s="126" t="s">
        <v>741</v>
      </c>
      <c r="J701" s="126" t="s">
        <v>35</v>
      </c>
      <c r="K701" s="126" t="s">
        <v>742</v>
      </c>
    </row>
    <row r="702" spans="1:11" x14ac:dyDescent="0.25">
      <c r="A702" s="126" t="s">
        <v>0</v>
      </c>
      <c r="B702" s="126" t="s">
        <v>7</v>
      </c>
      <c r="C702" s="126" t="s">
        <v>457</v>
      </c>
      <c r="D702" s="126" t="s">
        <v>458</v>
      </c>
      <c r="E702" s="126" t="s">
        <v>51</v>
      </c>
      <c r="F702" s="126" t="s">
        <v>52</v>
      </c>
      <c r="G702" s="126">
        <v>25</v>
      </c>
      <c r="H702" s="126" t="s">
        <v>748</v>
      </c>
      <c r="I702" s="126" t="s">
        <v>743</v>
      </c>
      <c r="J702" s="126" t="s">
        <v>35</v>
      </c>
      <c r="K702" s="126" t="s">
        <v>753</v>
      </c>
    </row>
    <row r="703" spans="1:11" x14ac:dyDescent="0.25">
      <c r="A703" s="126" t="s">
        <v>0</v>
      </c>
      <c r="B703" s="126" t="s">
        <v>7</v>
      </c>
      <c r="C703" s="126" t="s">
        <v>457</v>
      </c>
      <c r="D703" s="126" t="s">
        <v>458</v>
      </c>
      <c r="E703" s="126" t="s">
        <v>51</v>
      </c>
      <c r="F703" s="126" t="s">
        <v>52</v>
      </c>
      <c r="G703" s="126">
        <v>25</v>
      </c>
      <c r="H703" s="126" t="s">
        <v>748</v>
      </c>
      <c r="I703" s="126" t="s">
        <v>746</v>
      </c>
      <c r="J703" s="126" t="s">
        <v>25</v>
      </c>
      <c r="K703" s="126" t="s">
        <v>749</v>
      </c>
    </row>
    <row r="704" spans="1:11" x14ac:dyDescent="0.25">
      <c r="A704" s="126" t="s">
        <v>0</v>
      </c>
      <c r="B704" s="126" t="s">
        <v>7</v>
      </c>
      <c r="C704" s="126" t="s">
        <v>457</v>
      </c>
      <c r="D704" s="126" t="s">
        <v>458</v>
      </c>
      <c r="E704" s="126" t="s">
        <v>51</v>
      </c>
      <c r="F704" s="126" t="s">
        <v>52</v>
      </c>
      <c r="G704" s="126">
        <v>25</v>
      </c>
      <c r="H704" s="126" t="s">
        <v>752</v>
      </c>
      <c r="I704" s="126" t="s">
        <v>741</v>
      </c>
      <c r="J704" s="126" t="s">
        <v>35</v>
      </c>
      <c r="K704" s="126" t="s">
        <v>742</v>
      </c>
    </row>
    <row r="705" spans="1:11" x14ac:dyDescent="0.25">
      <c r="A705" s="126" t="s">
        <v>0</v>
      </c>
      <c r="B705" s="126" t="s">
        <v>7</v>
      </c>
      <c r="C705" s="126" t="s">
        <v>457</v>
      </c>
      <c r="D705" s="126" t="s">
        <v>458</v>
      </c>
      <c r="E705" s="126" t="s">
        <v>51</v>
      </c>
      <c r="F705" s="126" t="s">
        <v>52</v>
      </c>
      <c r="G705" s="126">
        <v>25</v>
      </c>
      <c r="H705" s="126" t="s">
        <v>752</v>
      </c>
      <c r="I705" s="126" t="s">
        <v>743</v>
      </c>
      <c r="J705" s="126" t="s">
        <v>35</v>
      </c>
      <c r="K705" s="126" t="s">
        <v>753</v>
      </c>
    </row>
    <row r="706" spans="1:11" x14ac:dyDescent="0.25">
      <c r="A706" s="126" t="s">
        <v>0</v>
      </c>
      <c r="B706" s="126" t="s">
        <v>7</v>
      </c>
      <c r="C706" s="126" t="s">
        <v>457</v>
      </c>
      <c r="D706" s="126" t="s">
        <v>458</v>
      </c>
      <c r="E706" s="126" t="s">
        <v>51</v>
      </c>
      <c r="F706" s="126" t="s">
        <v>52</v>
      </c>
      <c r="G706" s="126">
        <v>25</v>
      </c>
      <c r="H706" s="126" t="s">
        <v>752</v>
      </c>
      <c r="I706" s="126" t="s">
        <v>746</v>
      </c>
      <c r="J706" s="126" t="s">
        <v>25</v>
      </c>
      <c r="K706" s="126" t="s">
        <v>749</v>
      </c>
    </row>
    <row r="707" spans="1:11" x14ac:dyDescent="0.25">
      <c r="A707" s="126" t="s">
        <v>0</v>
      </c>
      <c r="B707" s="126" t="s">
        <v>7</v>
      </c>
      <c r="C707" s="126" t="s">
        <v>457</v>
      </c>
      <c r="D707" s="126" t="s">
        <v>458</v>
      </c>
      <c r="E707" s="126" t="s">
        <v>51</v>
      </c>
      <c r="F707" s="126" t="s">
        <v>52</v>
      </c>
      <c r="G707" s="126">
        <v>25</v>
      </c>
      <c r="H707" s="126" t="s">
        <v>757</v>
      </c>
      <c r="I707" s="126" t="s">
        <v>741</v>
      </c>
      <c r="J707" s="126" t="s">
        <v>25</v>
      </c>
      <c r="K707" s="126" t="s">
        <v>751</v>
      </c>
    </row>
    <row r="708" spans="1:11" x14ac:dyDescent="0.25">
      <c r="A708" s="126" t="s">
        <v>0</v>
      </c>
      <c r="B708" s="126" t="s">
        <v>7</v>
      </c>
      <c r="C708" s="126" t="s">
        <v>457</v>
      </c>
      <c r="D708" s="126" t="s">
        <v>458</v>
      </c>
      <c r="E708" s="126" t="s">
        <v>51</v>
      </c>
      <c r="F708" s="126" t="s">
        <v>52</v>
      </c>
      <c r="G708" s="126">
        <v>25</v>
      </c>
      <c r="H708" s="126" t="s">
        <v>757</v>
      </c>
      <c r="I708" s="126" t="s">
        <v>743</v>
      </c>
      <c r="J708" s="126" t="s">
        <v>25</v>
      </c>
      <c r="K708" s="126" t="s">
        <v>749</v>
      </c>
    </row>
    <row r="709" spans="1:11" x14ac:dyDescent="0.25">
      <c r="A709" s="126" t="s">
        <v>0</v>
      </c>
      <c r="B709" s="126" t="s">
        <v>7</v>
      </c>
      <c r="C709" s="126" t="s">
        <v>457</v>
      </c>
      <c r="D709" s="126" t="s">
        <v>458</v>
      </c>
      <c r="E709" s="126" t="s">
        <v>51</v>
      </c>
      <c r="F709" s="126" t="s">
        <v>52</v>
      </c>
      <c r="G709" s="126">
        <v>25</v>
      </c>
      <c r="H709" s="126" t="s">
        <v>757</v>
      </c>
      <c r="I709" s="126" t="s">
        <v>746</v>
      </c>
      <c r="J709" s="126" t="s">
        <v>35</v>
      </c>
      <c r="K709" s="126" t="s">
        <v>753</v>
      </c>
    </row>
    <row r="710" spans="1:11" x14ac:dyDescent="0.25">
      <c r="A710" s="126" t="s">
        <v>0</v>
      </c>
      <c r="B710" s="126" t="s">
        <v>7</v>
      </c>
      <c r="C710" s="126" t="s">
        <v>453</v>
      </c>
      <c r="D710" s="126" t="s">
        <v>454</v>
      </c>
      <c r="E710" s="126" t="s">
        <v>51</v>
      </c>
      <c r="F710" s="126" t="s">
        <v>52</v>
      </c>
      <c r="G710" s="126">
        <v>116</v>
      </c>
      <c r="H710" s="126" t="s">
        <v>740</v>
      </c>
      <c r="I710" s="126" t="s">
        <v>741</v>
      </c>
      <c r="J710" s="126" t="s">
        <v>35</v>
      </c>
      <c r="K710" s="126" t="s">
        <v>742</v>
      </c>
    </row>
    <row r="711" spans="1:11" x14ac:dyDescent="0.25">
      <c r="A711" s="126" t="s">
        <v>0</v>
      </c>
      <c r="B711" s="126" t="s">
        <v>7</v>
      </c>
      <c r="C711" s="126" t="s">
        <v>453</v>
      </c>
      <c r="D711" s="126" t="s">
        <v>454</v>
      </c>
      <c r="E711" s="126" t="s">
        <v>51</v>
      </c>
      <c r="F711" s="126" t="s">
        <v>52</v>
      </c>
      <c r="G711" s="126">
        <v>116</v>
      </c>
      <c r="H711" s="126" t="s">
        <v>740</v>
      </c>
      <c r="I711" s="126" t="s">
        <v>743</v>
      </c>
      <c r="J711" s="126" t="s">
        <v>34</v>
      </c>
      <c r="K711" s="126" t="s">
        <v>770</v>
      </c>
    </row>
    <row r="712" spans="1:11" x14ac:dyDescent="0.25">
      <c r="A712" s="126" t="s">
        <v>0</v>
      </c>
      <c r="B712" s="126" t="s">
        <v>7</v>
      </c>
      <c r="C712" s="126" t="s">
        <v>453</v>
      </c>
      <c r="D712" s="126" t="s">
        <v>454</v>
      </c>
      <c r="E712" s="126" t="s">
        <v>51</v>
      </c>
      <c r="F712" s="126" t="s">
        <v>52</v>
      </c>
      <c r="G712" s="126">
        <v>116</v>
      </c>
      <c r="H712" s="126" t="s">
        <v>740</v>
      </c>
      <c r="I712" s="126" t="s">
        <v>746</v>
      </c>
      <c r="J712" s="126" t="s">
        <v>744</v>
      </c>
      <c r="K712" s="126" t="s">
        <v>745</v>
      </c>
    </row>
    <row r="713" spans="1:11" x14ac:dyDescent="0.25">
      <c r="A713" s="126" t="s">
        <v>0</v>
      </c>
      <c r="B713" s="126" t="s">
        <v>7</v>
      </c>
      <c r="C713" s="126" t="s">
        <v>453</v>
      </c>
      <c r="D713" s="126" t="s">
        <v>454</v>
      </c>
      <c r="E713" s="126" t="s">
        <v>51</v>
      </c>
      <c r="F713" s="126" t="s">
        <v>52</v>
      </c>
      <c r="G713" s="126">
        <v>116</v>
      </c>
      <c r="H713" s="126" t="s">
        <v>748</v>
      </c>
      <c r="I713" s="126" t="s">
        <v>741</v>
      </c>
      <c r="J713" s="126" t="s">
        <v>35</v>
      </c>
      <c r="K713" s="126" t="s">
        <v>742</v>
      </c>
    </row>
    <row r="714" spans="1:11" x14ac:dyDescent="0.25">
      <c r="A714" s="126" t="s">
        <v>0</v>
      </c>
      <c r="B714" s="126" t="s">
        <v>7</v>
      </c>
      <c r="C714" s="126" t="s">
        <v>453</v>
      </c>
      <c r="D714" s="126" t="s">
        <v>454</v>
      </c>
      <c r="E714" s="126" t="s">
        <v>51</v>
      </c>
      <c r="F714" s="126" t="s">
        <v>52</v>
      </c>
      <c r="G714" s="126">
        <v>116</v>
      </c>
      <c r="H714" s="126" t="s">
        <v>748</v>
      </c>
      <c r="I714" s="126" t="s">
        <v>743</v>
      </c>
      <c r="J714" s="126" t="s">
        <v>34</v>
      </c>
      <c r="K714" s="126" t="s">
        <v>770</v>
      </c>
    </row>
    <row r="715" spans="1:11" x14ac:dyDescent="0.25">
      <c r="A715" s="126" t="s">
        <v>0</v>
      </c>
      <c r="B715" s="126" t="s">
        <v>7</v>
      </c>
      <c r="C715" s="126" t="s">
        <v>453</v>
      </c>
      <c r="D715" s="126" t="s">
        <v>454</v>
      </c>
      <c r="E715" s="126" t="s">
        <v>51</v>
      </c>
      <c r="F715" s="126" t="s">
        <v>52</v>
      </c>
      <c r="G715" s="126">
        <v>116</v>
      </c>
      <c r="H715" s="126" t="s">
        <v>748</v>
      </c>
      <c r="I715" s="126" t="s">
        <v>746</v>
      </c>
      <c r="J715" s="126" t="s">
        <v>25</v>
      </c>
      <c r="K715" s="126" t="s">
        <v>750</v>
      </c>
    </row>
    <row r="716" spans="1:11" x14ac:dyDescent="0.25">
      <c r="A716" s="126" t="s">
        <v>0</v>
      </c>
      <c r="B716" s="126" t="s">
        <v>7</v>
      </c>
      <c r="C716" s="126" t="s">
        <v>453</v>
      </c>
      <c r="D716" s="126" t="s">
        <v>454</v>
      </c>
      <c r="E716" s="126" t="s">
        <v>51</v>
      </c>
      <c r="F716" s="126" t="s">
        <v>52</v>
      </c>
      <c r="G716" s="126">
        <v>116</v>
      </c>
      <c r="H716" s="126" t="s">
        <v>752</v>
      </c>
      <c r="I716" s="126" t="s">
        <v>741</v>
      </c>
      <c r="J716" s="126" t="s">
        <v>35</v>
      </c>
      <c r="K716" s="126" t="s">
        <v>742</v>
      </c>
    </row>
    <row r="717" spans="1:11" x14ac:dyDescent="0.25">
      <c r="A717" s="126" t="s">
        <v>0</v>
      </c>
      <c r="B717" s="126" t="s">
        <v>7</v>
      </c>
      <c r="C717" s="126" t="s">
        <v>453</v>
      </c>
      <c r="D717" s="126" t="s">
        <v>454</v>
      </c>
      <c r="E717" s="126" t="s">
        <v>51</v>
      </c>
      <c r="F717" s="126" t="s">
        <v>52</v>
      </c>
      <c r="G717" s="126">
        <v>116</v>
      </c>
      <c r="H717" s="126" t="s">
        <v>752</v>
      </c>
      <c r="I717" s="126" t="s">
        <v>743</v>
      </c>
      <c r="J717" s="126" t="s">
        <v>34</v>
      </c>
      <c r="K717" s="126" t="s">
        <v>767</v>
      </c>
    </row>
    <row r="718" spans="1:11" x14ac:dyDescent="0.25">
      <c r="A718" s="126" t="s">
        <v>0</v>
      </c>
      <c r="B718" s="126" t="s">
        <v>7</v>
      </c>
      <c r="C718" s="126" t="s">
        <v>453</v>
      </c>
      <c r="D718" s="126" t="s">
        <v>454</v>
      </c>
      <c r="E718" s="126" t="s">
        <v>51</v>
      </c>
      <c r="F718" s="126" t="s">
        <v>52</v>
      </c>
      <c r="G718" s="126">
        <v>116</v>
      </c>
      <c r="H718" s="126" t="s">
        <v>752</v>
      </c>
      <c r="I718" s="126" t="s">
        <v>746</v>
      </c>
      <c r="J718" s="126" t="s">
        <v>754</v>
      </c>
      <c r="K718" s="126" t="s">
        <v>764</v>
      </c>
    </row>
    <row r="719" spans="1:11" x14ac:dyDescent="0.25">
      <c r="A719" s="126" t="s">
        <v>0</v>
      </c>
      <c r="B719" s="126" t="s">
        <v>7</v>
      </c>
      <c r="C719" s="126" t="s">
        <v>453</v>
      </c>
      <c r="D719" s="126" t="s">
        <v>454</v>
      </c>
      <c r="E719" s="126" t="s">
        <v>51</v>
      </c>
      <c r="F719" s="126" t="s">
        <v>52</v>
      </c>
      <c r="G719" s="126">
        <v>116</v>
      </c>
      <c r="H719" s="126" t="s">
        <v>757</v>
      </c>
      <c r="I719" s="126" t="s">
        <v>741</v>
      </c>
      <c r="J719" s="126" t="s">
        <v>35</v>
      </c>
      <c r="K719" s="126" t="s">
        <v>742</v>
      </c>
    </row>
    <row r="720" spans="1:11" x14ac:dyDescent="0.25">
      <c r="A720" s="126" t="s">
        <v>0</v>
      </c>
      <c r="B720" s="126" t="s">
        <v>7</v>
      </c>
      <c r="C720" s="126" t="s">
        <v>453</v>
      </c>
      <c r="D720" s="126" t="s">
        <v>454</v>
      </c>
      <c r="E720" s="126" t="s">
        <v>51</v>
      </c>
      <c r="F720" s="126" t="s">
        <v>52</v>
      </c>
      <c r="G720" s="126">
        <v>116</v>
      </c>
      <c r="H720" s="126" t="s">
        <v>757</v>
      </c>
      <c r="I720" s="126" t="s">
        <v>743</v>
      </c>
      <c r="J720" s="126" t="s">
        <v>34</v>
      </c>
      <c r="K720" s="126" t="s">
        <v>770</v>
      </c>
    </row>
    <row r="721" spans="1:11" x14ac:dyDescent="0.25">
      <c r="A721" s="126" t="s">
        <v>0</v>
      </c>
      <c r="B721" s="126" t="s">
        <v>7</v>
      </c>
      <c r="C721" s="126" t="s">
        <v>453</v>
      </c>
      <c r="D721" s="126" t="s">
        <v>454</v>
      </c>
      <c r="E721" s="126" t="s">
        <v>51</v>
      </c>
      <c r="F721" s="126" t="s">
        <v>52</v>
      </c>
      <c r="G721" s="126">
        <v>116</v>
      </c>
      <c r="H721" s="126" t="s">
        <v>757</v>
      </c>
      <c r="I721" s="126" t="s">
        <v>746</v>
      </c>
      <c r="J721" s="126" t="s">
        <v>25</v>
      </c>
      <c r="K721" s="126" t="s">
        <v>751</v>
      </c>
    </row>
    <row r="722" spans="1:11" x14ac:dyDescent="0.25">
      <c r="A722" s="126" t="s">
        <v>0</v>
      </c>
      <c r="B722" s="126" t="s">
        <v>13</v>
      </c>
      <c r="C722" s="126" t="s">
        <v>196</v>
      </c>
      <c r="D722" s="126" t="s">
        <v>197</v>
      </c>
      <c r="E722" s="126" t="s">
        <v>51</v>
      </c>
      <c r="F722" s="126" t="s">
        <v>52</v>
      </c>
      <c r="G722" s="126">
        <v>67</v>
      </c>
      <c r="H722" s="126" t="s">
        <v>740</v>
      </c>
      <c r="I722" s="126" t="s">
        <v>741</v>
      </c>
      <c r="J722" s="126" t="s">
        <v>35</v>
      </c>
      <c r="K722" s="126" t="s">
        <v>742</v>
      </c>
    </row>
    <row r="723" spans="1:11" x14ac:dyDescent="0.25">
      <c r="A723" s="126" t="s">
        <v>0</v>
      </c>
      <c r="B723" s="126" t="s">
        <v>13</v>
      </c>
      <c r="C723" s="126" t="s">
        <v>196</v>
      </c>
      <c r="D723" s="126" t="s">
        <v>197</v>
      </c>
      <c r="E723" s="126" t="s">
        <v>51</v>
      </c>
      <c r="F723" s="126" t="s">
        <v>52</v>
      </c>
      <c r="G723" s="126">
        <v>67</v>
      </c>
      <c r="H723" s="126" t="s">
        <v>740</v>
      </c>
      <c r="I723" s="126" t="s">
        <v>743</v>
      </c>
      <c r="J723" s="126" t="s">
        <v>34</v>
      </c>
      <c r="K723" s="126" t="s">
        <v>770</v>
      </c>
    </row>
    <row r="724" spans="1:11" x14ac:dyDescent="0.25">
      <c r="A724" s="126" t="s">
        <v>0</v>
      </c>
      <c r="B724" s="126" t="s">
        <v>13</v>
      </c>
      <c r="C724" s="126" t="s">
        <v>196</v>
      </c>
      <c r="D724" s="126" t="s">
        <v>197</v>
      </c>
      <c r="E724" s="126" t="s">
        <v>51</v>
      </c>
      <c r="F724" s="126" t="s">
        <v>52</v>
      </c>
      <c r="G724" s="126">
        <v>67</v>
      </c>
      <c r="H724" s="126" t="s">
        <v>740</v>
      </c>
      <c r="I724" s="126" t="s">
        <v>746</v>
      </c>
      <c r="J724" s="126" t="s">
        <v>744</v>
      </c>
      <c r="K724" s="126" t="s">
        <v>745</v>
      </c>
    </row>
    <row r="725" spans="1:11" x14ac:dyDescent="0.25">
      <c r="A725" s="126" t="s">
        <v>0</v>
      </c>
      <c r="B725" s="126" t="s">
        <v>13</v>
      </c>
      <c r="C725" s="126" t="s">
        <v>196</v>
      </c>
      <c r="D725" s="126" t="s">
        <v>197</v>
      </c>
      <c r="E725" s="126" t="s">
        <v>51</v>
      </c>
      <c r="F725" s="126" t="s">
        <v>52</v>
      </c>
      <c r="G725" s="126">
        <v>67</v>
      </c>
      <c r="H725" s="126" t="s">
        <v>748</v>
      </c>
      <c r="I725" s="126" t="s">
        <v>741</v>
      </c>
      <c r="J725" s="126" t="s">
        <v>35</v>
      </c>
      <c r="K725" s="126" t="s">
        <v>742</v>
      </c>
    </row>
    <row r="726" spans="1:11" x14ac:dyDescent="0.25">
      <c r="A726" s="126" t="s">
        <v>0</v>
      </c>
      <c r="B726" s="126" t="s">
        <v>13</v>
      </c>
      <c r="C726" s="126" t="s">
        <v>196</v>
      </c>
      <c r="D726" s="126" t="s">
        <v>197</v>
      </c>
      <c r="E726" s="126" t="s">
        <v>51</v>
      </c>
      <c r="F726" s="126" t="s">
        <v>52</v>
      </c>
      <c r="G726" s="126">
        <v>67</v>
      </c>
      <c r="H726" s="126" t="s">
        <v>748</v>
      </c>
      <c r="I726" s="126" t="s">
        <v>743</v>
      </c>
      <c r="J726" s="126" t="s">
        <v>35</v>
      </c>
      <c r="K726" s="126" t="s">
        <v>753</v>
      </c>
    </row>
    <row r="727" spans="1:11" x14ac:dyDescent="0.25">
      <c r="A727" s="126" t="s">
        <v>0</v>
      </c>
      <c r="B727" s="126" t="s">
        <v>13</v>
      </c>
      <c r="C727" s="126" t="s">
        <v>196</v>
      </c>
      <c r="D727" s="126" t="s">
        <v>197</v>
      </c>
      <c r="E727" s="126" t="s">
        <v>51</v>
      </c>
      <c r="F727" s="126" t="s">
        <v>52</v>
      </c>
      <c r="G727" s="126">
        <v>67</v>
      </c>
      <c r="H727" s="126" t="s">
        <v>748</v>
      </c>
      <c r="I727" s="126" t="s">
        <v>746</v>
      </c>
      <c r="J727" s="126" t="s">
        <v>744</v>
      </c>
      <c r="K727" s="126" t="s">
        <v>745</v>
      </c>
    </row>
    <row r="728" spans="1:11" x14ac:dyDescent="0.25">
      <c r="A728" s="126" t="s">
        <v>0</v>
      </c>
      <c r="B728" s="126" t="s">
        <v>13</v>
      </c>
      <c r="C728" s="126" t="s">
        <v>196</v>
      </c>
      <c r="D728" s="126" t="s">
        <v>197</v>
      </c>
      <c r="E728" s="126" t="s">
        <v>51</v>
      </c>
      <c r="F728" s="126" t="s">
        <v>52</v>
      </c>
      <c r="G728" s="126">
        <v>67</v>
      </c>
      <c r="H728" s="126" t="s">
        <v>752</v>
      </c>
      <c r="I728" s="126" t="s">
        <v>741</v>
      </c>
      <c r="J728" s="126" t="s">
        <v>34</v>
      </c>
      <c r="K728" s="126" t="s">
        <v>756</v>
      </c>
    </row>
    <row r="729" spans="1:11" x14ac:dyDescent="0.25">
      <c r="A729" s="126" t="s">
        <v>0</v>
      </c>
      <c r="B729" s="126" t="s">
        <v>13</v>
      </c>
      <c r="C729" s="126" t="s">
        <v>196</v>
      </c>
      <c r="D729" s="126" t="s">
        <v>197</v>
      </c>
      <c r="E729" s="126" t="s">
        <v>51</v>
      </c>
      <c r="F729" s="126" t="s">
        <v>52</v>
      </c>
      <c r="G729" s="126">
        <v>67</v>
      </c>
      <c r="H729" s="126" t="s">
        <v>752</v>
      </c>
      <c r="I729" s="126" t="s">
        <v>743</v>
      </c>
      <c r="J729" s="126" t="s">
        <v>35</v>
      </c>
      <c r="K729" s="126" t="s">
        <v>760</v>
      </c>
    </row>
    <row r="730" spans="1:11" x14ac:dyDescent="0.25">
      <c r="A730" s="126" t="s">
        <v>0</v>
      </c>
      <c r="B730" s="126" t="s">
        <v>13</v>
      </c>
      <c r="C730" s="126" t="s">
        <v>196</v>
      </c>
      <c r="D730" s="126" t="s">
        <v>197</v>
      </c>
      <c r="E730" s="126" t="s">
        <v>51</v>
      </c>
      <c r="F730" s="126" t="s">
        <v>52</v>
      </c>
      <c r="G730" s="126">
        <v>67</v>
      </c>
      <c r="H730" s="126" t="s">
        <v>752</v>
      </c>
      <c r="I730" s="126" t="s">
        <v>746</v>
      </c>
      <c r="J730" s="126" t="s">
        <v>41</v>
      </c>
      <c r="K730" s="126" t="s">
        <v>1984</v>
      </c>
    </row>
    <row r="731" spans="1:11" x14ac:dyDescent="0.25">
      <c r="A731" s="126" t="s">
        <v>0</v>
      </c>
      <c r="B731" s="126" t="s">
        <v>13</v>
      </c>
      <c r="C731" s="126" t="s">
        <v>196</v>
      </c>
      <c r="D731" s="126" t="s">
        <v>197</v>
      </c>
      <c r="E731" s="126" t="s">
        <v>51</v>
      </c>
      <c r="F731" s="126" t="s">
        <v>52</v>
      </c>
      <c r="G731" s="126">
        <v>67</v>
      </c>
      <c r="H731" s="126" t="s">
        <v>757</v>
      </c>
      <c r="I731" s="126" t="s">
        <v>741</v>
      </c>
      <c r="J731" s="126" t="s">
        <v>25</v>
      </c>
      <c r="K731" s="126" t="s">
        <v>749</v>
      </c>
    </row>
    <row r="732" spans="1:11" x14ac:dyDescent="0.25">
      <c r="A732" s="126" t="s">
        <v>0</v>
      </c>
      <c r="B732" s="126" t="s">
        <v>13</v>
      </c>
      <c r="C732" s="126" t="s">
        <v>196</v>
      </c>
      <c r="D732" s="126" t="s">
        <v>197</v>
      </c>
      <c r="E732" s="126" t="s">
        <v>51</v>
      </c>
      <c r="F732" s="126" t="s">
        <v>52</v>
      </c>
      <c r="G732" s="126">
        <v>67</v>
      </c>
      <c r="H732" s="126" t="s">
        <v>757</v>
      </c>
      <c r="I732" s="126" t="s">
        <v>743</v>
      </c>
      <c r="J732" s="126" t="s">
        <v>25</v>
      </c>
      <c r="K732" s="126" t="s">
        <v>751</v>
      </c>
    </row>
    <row r="733" spans="1:11" x14ac:dyDescent="0.25">
      <c r="A733" s="126" t="s">
        <v>0</v>
      </c>
      <c r="B733" s="126" t="s">
        <v>13</v>
      </c>
      <c r="C733" s="126" t="s">
        <v>196</v>
      </c>
      <c r="D733" s="126" t="s">
        <v>197</v>
      </c>
      <c r="E733" s="126" t="s">
        <v>51</v>
      </c>
      <c r="F733" s="126" t="s">
        <v>52</v>
      </c>
      <c r="G733" s="126">
        <v>67</v>
      </c>
      <c r="H733" s="126" t="s">
        <v>757</v>
      </c>
      <c r="I733" s="126" t="s">
        <v>746</v>
      </c>
      <c r="J733" s="126" t="s">
        <v>34</v>
      </c>
      <c r="K733" s="126" t="s">
        <v>747</v>
      </c>
    </row>
    <row r="734" spans="1:11" x14ac:dyDescent="0.25">
      <c r="A734" s="126" t="s">
        <v>0</v>
      </c>
      <c r="B734" s="126" t="s">
        <v>13</v>
      </c>
      <c r="C734" s="126" t="s">
        <v>194</v>
      </c>
      <c r="D734" s="126" t="s">
        <v>195</v>
      </c>
      <c r="E734" s="126" t="s">
        <v>51</v>
      </c>
      <c r="F734" s="126" t="s">
        <v>52</v>
      </c>
      <c r="G734" s="126">
        <v>65</v>
      </c>
      <c r="H734" s="126" t="s">
        <v>740</v>
      </c>
      <c r="I734" s="126" t="s">
        <v>741</v>
      </c>
      <c r="J734" s="126" t="s">
        <v>35</v>
      </c>
      <c r="K734" s="126" t="s">
        <v>742</v>
      </c>
    </row>
    <row r="735" spans="1:11" x14ac:dyDescent="0.25">
      <c r="A735" s="126" t="s">
        <v>0</v>
      </c>
      <c r="B735" s="126" t="s">
        <v>13</v>
      </c>
      <c r="C735" s="126" t="s">
        <v>194</v>
      </c>
      <c r="D735" s="126" t="s">
        <v>195</v>
      </c>
      <c r="E735" s="126" t="s">
        <v>51</v>
      </c>
      <c r="F735" s="126" t="s">
        <v>52</v>
      </c>
      <c r="G735" s="126">
        <v>65</v>
      </c>
      <c r="H735" s="126" t="s">
        <v>740</v>
      </c>
      <c r="I735" s="126" t="s">
        <v>743</v>
      </c>
      <c r="J735" s="126" t="s">
        <v>36</v>
      </c>
      <c r="K735" s="126" t="s">
        <v>758</v>
      </c>
    </row>
    <row r="736" spans="1:11" x14ac:dyDescent="0.25">
      <c r="A736" s="126" t="s">
        <v>0</v>
      </c>
      <c r="B736" s="126" t="s">
        <v>13</v>
      </c>
      <c r="C736" s="126" t="s">
        <v>194</v>
      </c>
      <c r="D736" s="126" t="s">
        <v>195</v>
      </c>
      <c r="E736" s="126" t="s">
        <v>51</v>
      </c>
      <c r="F736" s="126" t="s">
        <v>52</v>
      </c>
      <c r="G736" s="126">
        <v>65</v>
      </c>
      <c r="H736" s="126" t="s">
        <v>740</v>
      </c>
      <c r="I736" s="126" t="s">
        <v>746</v>
      </c>
      <c r="J736" s="126" t="s">
        <v>35</v>
      </c>
      <c r="K736" s="126" t="s">
        <v>760</v>
      </c>
    </row>
    <row r="737" spans="1:11" x14ac:dyDescent="0.25">
      <c r="A737" s="126" t="s">
        <v>0</v>
      </c>
      <c r="B737" s="126" t="s">
        <v>13</v>
      </c>
      <c r="C737" s="126" t="s">
        <v>194</v>
      </c>
      <c r="D737" s="126" t="s">
        <v>195</v>
      </c>
      <c r="E737" s="126" t="s">
        <v>51</v>
      </c>
      <c r="F737" s="126" t="s">
        <v>52</v>
      </c>
      <c r="G737" s="126">
        <v>65</v>
      </c>
      <c r="H737" s="126" t="s">
        <v>748</v>
      </c>
      <c r="I737" s="126" t="s">
        <v>741</v>
      </c>
      <c r="J737" s="126" t="s">
        <v>34</v>
      </c>
      <c r="K737" s="126" t="s">
        <v>770</v>
      </c>
    </row>
    <row r="738" spans="1:11" x14ac:dyDescent="0.25">
      <c r="A738" s="126" t="s">
        <v>0</v>
      </c>
      <c r="B738" s="126" t="s">
        <v>13</v>
      </c>
      <c r="C738" s="126" t="s">
        <v>194</v>
      </c>
      <c r="D738" s="126" t="s">
        <v>195</v>
      </c>
      <c r="E738" s="126" t="s">
        <v>51</v>
      </c>
      <c r="F738" s="126" t="s">
        <v>52</v>
      </c>
      <c r="G738" s="126">
        <v>65</v>
      </c>
      <c r="H738" s="126" t="s">
        <v>748</v>
      </c>
      <c r="I738" s="126" t="s">
        <v>743</v>
      </c>
      <c r="J738" s="126" t="s">
        <v>25</v>
      </c>
      <c r="K738" s="126" t="s">
        <v>749</v>
      </c>
    </row>
    <row r="739" spans="1:11" x14ac:dyDescent="0.25">
      <c r="A739" s="126" t="s">
        <v>0</v>
      </c>
      <c r="B739" s="126" t="s">
        <v>13</v>
      </c>
      <c r="C739" s="126" t="s">
        <v>194</v>
      </c>
      <c r="D739" s="126" t="s">
        <v>195</v>
      </c>
      <c r="E739" s="126" t="s">
        <v>51</v>
      </c>
      <c r="F739" s="126" t="s">
        <v>52</v>
      </c>
      <c r="G739" s="126">
        <v>65</v>
      </c>
      <c r="H739" s="126" t="s">
        <v>748</v>
      </c>
      <c r="I739" s="126" t="s">
        <v>746</v>
      </c>
      <c r="J739" s="126" t="s">
        <v>35</v>
      </c>
      <c r="K739" s="126" t="s">
        <v>753</v>
      </c>
    </row>
    <row r="740" spans="1:11" x14ac:dyDescent="0.25">
      <c r="A740" s="126" t="s">
        <v>0</v>
      </c>
      <c r="B740" s="126" t="s">
        <v>13</v>
      </c>
      <c r="C740" s="126" t="s">
        <v>194</v>
      </c>
      <c r="D740" s="126" t="s">
        <v>195</v>
      </c>
      <c r="E740" s="126" t="s">
        <v>51</v>
      </c>
      <c r="F740" s="126" t="s">
        <v>52</v>
      </c>
      <c r="G740" s="126">
        <v>65</v>
      </c>
      <c r="H740" s="126" t="s">
        <v>752</v>
      </c>
      <c r="I740" s="126" t="s">
        <v>741</v>
      </c>
      <c r="J740" s="126" t="s">
        <v>744</v>
      </c>
      <c r="K740" s="126" t="s">
        <v>745</v>
      </c>
    </row>
    <row r="741" spans="1:11" x14ac:dyDescent="0.25">
      <c r="A741" s="126" t="s">
        <v>0</v>
      </c>
      <c r="B741" s="126" t="s">
        <v>13</v>
      </c>
      <c r="C741" s="126" t="s">
        <v>194</v>
      </c>
      <c r="D741" s="126" t="s">
        <v>195</v>
      </c>
      <c r="E741" s="126" t="s">
        <v>51</v>
      </c>
      <c r="F741" s="126" t="s">
        <v>52</v>
      </c>
      <c r="G741" s="126">
        <v>65</v>
      </c>
      <c r="H741" s="126" t="s">
        <v>752</v>
      </c>
      <c r="I741" s="126" t="s">
        <v>743</v>
      </c>
      <c r="J741" s="126" t="s">
        <v>34</v>
      </c>
      <c r="K741" s="126" t="s">
        <v>747</v>
      </c>
    </row>
    <row r="742" spans="1:11" x14ac:dyDescent="0.25">
      <c r="A742" s="126" t="s">
        <v>0</v>
      </c>
      <c r="B742" s="126" t="s">
        <v>4</v>
      </c>
      <c r="C742" s="126" t="s">
        <v>204</v>
      </c>
      <c r="D742" s="126" t="s">
        <v>205</v>
      </c>
      <c r="E742" s="126" t="s">
        <v>51</v>
      </c>
      <c r="F742" s="126" t="s">
        <v>52</v>
      </c>
      <c r="G742" s="126">
        <v>22</v>
      </c>
      <c r="H742" s="126" t="s">
        <v>752</v>
      </c>
      <c r="I742" s="126" t="s">
        <v>741</v>
      </c>
      <c r="J742" s="126" t="s">
        <v>35</v>
      </c>
      <c r="K742" s="126" t="s">
        <v>742</v>
      </c>
    </row>
    <row r="743" spans="1:11" x14ac:dyDescent="0.25">
      <c r="A743" s="126" t="s">
        <v>0</v>
      </c>
      <c r="B743" s="126" t="s">
        <v>4</v>
      </c>
      <c r="C743" s="126" t="s">
        <v>204</v>
      </c>
      <c r="D743" s="126" t="s">
        <v>205</v>
      </c>
      <c r="E743" s="126" t="s">
        <v>51</v>
      </c>
      <c r="F743" s="126" t="s">
        <v>52</v>
      </c>
      <c r="G743" s="126">
        <v>22</v>
      </c>
      <c r="H743" s="126" t="s">
        <v>752</v>
      </c>
      <c r="I743" s="126" t="s">
        <v>743</v>
      </c>
      <c r="J743" s="126" t="s">
        <v>35</v>
      </c>
      <c r="K743" s="126" t="s">
        <v>753</v>
      </c>
    </row>
    <row r="744" spans="1:11" x14ac:dyDescent="0.25">
      <c r="A744" s="126" t="s">
        <v>0</v>
      </c>
      <c r="B744" s="126" t="s">
        <v>4</v>
      </c>
      <c r="C744" s="126" t="s">
        <v>204</v>
      </c>
      <c r="D744" s="126" t="s">
        <v>205</v>
      </c>
      <c r="E744" s="126" t="s">
        <v>51</v>
      </c>
      <c r="F744" s="126" t="s">
        <v>52</v>
      </c>
      <c r="G744" s="126">
        <v>22</v>
      </c>
      <c r="H744" s="126" t="s">
        <v>752</v>
      </c>
      <c r="I744" s="126" t="s">
        <v>746</v>
      </c>
      <c r="J744" s="126" t="s">
        <v>41</v>
      </c>
      <c r="K744" s="126" t="s">
        <v>771</v>
      </c>
    </row>
    <row r="745" spans="1:11" x14ac:dyDescent="0.25">
      <c r="A745" s="126" t="s">
        <v>0</v>
      </c>
      <c r="B745" s="126" t="s">
        <v>4</v>
      </c>
      <c r="C745" s="126" t="s">
        <v>204</v>
      </c>
      <c r="D745" s="126" t="s">
        <v>205</v>
      </c>
      <c r="E745" s="126" t="s">
        <v>51</v>
      </c>
      <c r="F745" s="126" t="s">
        <v>52</v>
      </c>
      <c r="G745" s="126">
        <v>22</v>
      </c>
      <c r="H745" s="126" t="s">
        <v>757</v>
      </c>
      <c r="I745" s="126" t="s">
        <v>741</v>
      </c>
      <c r="J745" s="126" t="s">
        <v>35</v>
      </c>
      <c r="K745" s="126" t="s">
        <v>761</v>
      </c>
    </row>
    <row r="746" spans="1:11" x14ac:dyDescent="0.25">
      <c r="A746" s="126" t="s">
        <v>0</v>
      </c>
      <c r="B746" s="126" t="s">
        <v>4</v>
      </c>
      <c r="C746" s="126" t="s">
        <v>204</v>
      </c>
      <c r="D746" s="126" t="s">
        <v>205</v>
      </c>
      <c r="E746" s="126" t="s">
        <v>51</v>
      </c>
      <c r="F746" s="126" t="s">
        <v>52</v>
      </c>
      <c r="G746" s="126">
        <v>22</v>
      </c>
      <c r="H746" s="126" t="s">
        <v>757</v>
      </c>
      <c r="I746" s="126" t="s">
        <v>743</v>
      </c>
      <c r="J746" s="126" t="s">
        <v>25</v>
      </c>
      <c r="K746" s="126" t="s">
        <v>751</v>
      </c>
    </row>
    <row r="747" spans="1:11" x14ac:dyDescent="0.25">
      <c r="A747" s="126" t="s">
        <v>0</v>
      </c>
      <c r="B747" s="126" t="s">
        <v>4</v>
      </c>
      <c r="C747" s="126" t="s">
        <v>204</v>
      </c>
      <c r="D747" s="126" t="s">
        <v>205</v>
      </c>
      <c r="E747" s="126" t="s">
        <v>51</v>
      </c>
      <c r="F747" s="126" t="s">
        <v>52</v>
      </c>
      <c r="G747" s="126">
        <v>22</v>
      </c>
      <c r="H747" s="126" t="s">
        <v>757</v>
      </c>
      <c r="I747" s="126" t="s">
        <v>746</v>
      </c>
      <c r="J747" s="126" t="s">
        <v>754</v>
      </c>
      <c r="K747" s="126" t="s">
        <v>755</v>
      </c>
    </row>
    <row r="748" spans="1:11" x14ac:dyDescent="0.25">
      <c r="A748" s="126" t="s">
        <v>0</v>
      </c>
      <c r="B748" s="126" t="s">
        <v>5</v>
      </c>
      <c r="C748" s="126" t="s">
        <v>224</v>
      </c>
      <c r="D748" s="126" t="s">
        <v>225</v>
      </c>
      <c r="E748" s="126" t="s">
        <v>51</v>
      </c>
      <c r="F748" s="126" t="s">
        <v>78</v>
      </c>
      <c r="G748" s="126">
        <v>18</v>
      </c>
      <c r="H748" s="126" t="s">
        <v>740</v>
      </c>
      <c r="I748" s="126" t="s">
        <v>741</v>
      </c>
      <c r="J748" s="126" t="s">
        <v>35</v>
      </c>
      <c r="K748" s="126" t="s">
        <v>742</v>
      </c>
    </row>
    <row r="749" spans="1:11" x14ac:dyDescent="0.25">
      <c r="A749" s="126" t="s">
        <v>0</v>
      </c>
      <c r="B749" s="126" t="s">
        <v>5</v>
      </c>
      <c r="C749" s="126" t="s">
        <v>224</v>
      </c>
      <c r="D749" s="126" t="s">
        <v>225</v>
      </c>
      <c r="E749" s="126" t="s">
        <v>51</v>
      </c>
      <c r="F749" s="126" t="s">
        <v>78</v>
      </c>
      <c r="G749" s="126">
        <v>18</v>
      </c>
      <c r="H749" s="126" t="s">
        <v>740</v>
      </c>
      <c r="I749" s="126" t="s">
        <v>743</v>
      </c>
      <c r="J749" s="126" t="s">
        <v>35</v>
      </c>
      <c r="K749" s="126" t="s">
        <v>753</v>
      </c>
    </row>
    <row r="750" spans="1:11" x14ac:dyDescent="0.25">
      <c r="A750" s="126" t="s">
        <v>0</v>
      </c>
      <c r="B750" s="126" t="s">
        <v>5</v>
      </c>
      <c r="C750" s="126" t="s">
        <v>224</v>
      </c>
      <c r="D750" s="126" t="s">
        <v>225</v>
      </c>
      <c r="E750" s="126" t="s">
        <v>51</v>
      </c>
      <c r="F750" s="126" t="s">
        <v>78</v>
      </c>
      <c r="G750" s="126">
        <v>18</v>
      </c>
      <c r="H750" s="126" t="s">
        <v>740</v>
      </c>
      <c r="I750" s="126" t="s">
        <v>746</v>
      </c>
      <c r="J750" s="126" t="s">
        <v>34</v>
      </c>
      <c r="K750" s="126" t="s">
        <v>770</v>
      </c>
    </row>
    <row r="751" spans="1:11" x14ac:dyDescent="0.25">
      <c r="A751" s="126" t="s">
        <v>0</v>
      </c>
      <c r="B751" s="126" t="s">
        <v>5</v>
      </c>
      <c r="C751" s="126" t="s">
        <v>224</v>
      </c>
      <c r="D751" s="126" t="s">
        <v>225</v>
      </c>
      <c r="E751" s="126" t="s">
        <v>51</v>
      </c>
      <c r="F751" s="126" t="s">
        <v>78</v>
      </c>
      <c r="G751" s="126">
        <v>18</v>
      </c>
      <c r="H751" s="126" t="s">
        <v>748</v>
      </c>
      <c r="I751" s="126" t="s">
        <v>741</v>
      </c>
      <c r="J751" s="126" t="s">
        <v>744</v>
      </c>
      <c r="K751" s="126" t="s">
        <v>745</v>
      </c>
    </row>
    <row r="752" spans="1:11" x14ac:dyDescent="0.25">
      <c r="A752" s="126" t="s">
        <v>0</v>
      </c>
      <c r="B752" s="126" t="s">
        <v>5</v>
      </c>
      <c r="C752" s="126" t="s">
        <v>224</v>
      </c>
      <c r="D752" s="126" t="s">
        <v>225</v>
      </c>
      <c r="E752" s="126" t="s">
        <v>51</v>
      </c>
      <c r="F752" s="126" t="s">
        <v>78</v>
      </c>
      <c r="G752" s="126">
        <v>18</v>
      </c>
      <c r="H752" s="126" t="s">
        <v>748</v>
      </c>
      <c r="I752" s="126" t="s">
        <v>743</v>
      </c>
      <c r="J752" s="126" t="s">
        <v>35</v>
      </c>
      <c r="K752" s="126" t="s">
        <v>760</v>
      </c>
    </row>
    <row r="753" spans="1:11" x14ac:dyDescent="0.25">
      <c r="A753" s="126" t="s">
        <v>0</v>
      </c>
      <c r="B753" s="126" t="s">
        <v>5</v>
      </c>
      <c r="C753" s="126" t="s">
        <v>224</v>
      </c>
      <c r="D753" s="126" t="s">
        <v>225</v>
      </c>
      <c r="E753" s="126" t="s">
        <v>51</v>
      </c>
      <c r="F753" s="126" t="s">
        <v>78</v>
      </c>
      <c r="G753" s="126">
        <v>18</v>
      </c>
      <c r="H753" s="126" t="s">
        <v>748</v>
      </c>
      <c r="I753" s="126" t="s">
        <v>746</v>
      </c>
      <c r="J753" s="126" t="s">
        <v>36</v>
      </c>
      <c r="K753" s="126" t="s">
        <v>768</v>
      </c>
    </row>
    <row r="754" spans="1:11" x14ac:dyDescent="0.25">
      <c r="A754" s="126" t="s">
        <v>0</v>
      </c>
      <c r="B754" s="126" t="s">
        <v>5</v>
      </c>
      <c r="C754" s="126" t="s">
        <v>224</v>
      </c>
      <c r="D754" s="126" t="s">
        <v>225</v>
      </c>
      <c r="E754" s="126" t="s">
        <v>51</v>
      </c>
      <c r="F754" s="126" t="s">
        <v>78</v>
      </c>
      <c r="G754" s="126">
        <v>18</v>
      </c>
      <c r="H754" s="126" t="s">
        <v>752</v>
      </c>
      <c r="I754" s="126" t="s">
        <v>741</v>
      </c>
      <c r="J754" s="126" t="s">
        <v>754</v>
      </c>
      <c r="K754" s="126" t="s">
        <v>764</v>
      </c>
    </row>
    <row r="755" spans="1:11" x14ac:dyDescent="0.25">
      <c r="A755" s="126" t="s">
        <v>0</v>
      </c>
      <c r="B755" s="126" t="s">
        <v>5</v>
      </c>
      <c r="C755" s="126" t="s">
        <v>224</v>
      </c>
      <c r="D755" s="126" t="s">
        <v>225</v>
      </c>
      <c r="E755" s="126" t="s">
        <v>51</v>
      </c>
      <c r="F755" s="126" t="s">
        <v>78</v>
      </c>
      <c r="G755" s="126">
        <v>18</v>
      </c>
      <c r="H755" s="126" t="s">
        <v>752</v>
      </c>
      <c r="I755" s="126" t="s">
        <v>743</v>
      </c>
      <c r="J755" s="126" t="s">
        <v>34</v>
      </c>
      <c r="K755" s="126" t="s">
        <v>747</v>
      </c>
    </row>
    <row r="756" spans="1:11" x14ac:dyDescent="0.25">
      <c r="A756" s="126" t="s">
        <v>0</v>
      </c>
      <c r="B756" s="126" t="s">
        <v>5</v>
      </c>
      <c r="C756" s="126" t="s">
        <v>224</v>
      </c>
      <c r="D756" s="126" t="s">
        <v>225</v>
      </c>
      <c r="E756" s="126" t="s">
        <v>51</v>
      </c>
      <c r="F756" s="126" t="s">
        <v>78</v>
      </c>
      <c r="G756" s="126">
        <v>18</v>
      </c>
      <c r="H756" s="126" t="s">
        <v>752</v>
      </c>
      <c r="I756" s="126" t="s">
        <v>746</v>
      </c>
      <c r="J756" s="126" t="s">
        <v>34</v>
      </c>
      <c r="K756" s="126" t="s">
        <v>759</v>
      </c>
    </row>
    <row r="757" spans="1:11" x14ac:dyDescent="0.25">
      <c r="A757" s="126" t="s">
        <v>0</v>
      </c>
      <c r="B757" s="126" t="s">
        <v>5</v>
      </c>
      <c r="C757" s="126" t="s">
        <v>224</v>
      </c>
      <c r="D757" s="126" t="s">
        <v>225</v>
      </c>
      <c r="E757" s="126" t="s">
        <v>51</v>
      </c>
      <c r="F757" s="126" t="s">
        <v>78</v>
      </c>
      <c r="G757" s="126">
        <v>18</v>
      </c>
      <c r="H757" s="126" t="s">
        <v>757</v>
      </c>
      <c r="I757" s="126" t="s">
        <v>741</v>
      </c>
      <c r="J757" s="126" t="s">
        <v>35</v>
      </c>
      <c r="K757" s="126" t="s">
        <v>761</v>
      </c>
    </row>
    <row r="758" spans="1:11" x14ac:dyDescent="0.25">
      <c r="A758" s="126" t="s">
        <v>0</v>
      </c>
      <c r="B758" s="126" t="s">
        <v>5</v>
      </c>
      <c r="C758" s="126" t="s">
        <v>224</v>
      </c>
      <c r="D758" s="126" t="s">
        <v>225</v>
      </c>
      <c r="E758" s="126" t="s">
        <v>51</v>
      </c>
      <c r="F758" s="126" t="s">
        <v>78</v>
      </c>
      <c r="G758" s="126">
        <v>18</v>
      </c>
      <c r="H758" s="126" t="s">
        <v>757</v>
      </c>
      <c r="I758" s="126" t="s">
        <v>743</v>
      </c>
      <c r="J758" s="126" t="s">
        <v>25</v>
      </c>
      <c r="K758" s="126" t="s">
        <v>751</v>
      </c>
    </row>
    <row r="759" spans="1:11" x14ac:dyDescent="0.25">
      <c r="A759" s="126" t="s">
        <v>0</v>
      </c>
      <c r="B759" s="126" t="s">
        <v>5</v>
      </c>
      <c r="C759" s="126" t="s">
        <v>224</v>
      </c>
      <c r="D759" s="126" t="s">
        <v>225</v>
      </c>
      <c r="E759" s="126" t="s">
        <v>51</v>
      </c>
      <c r="F759" s="126" t="s">
        <v>78</v>
      </c>
      <c r="G759" s="126">
        <v>18</v>
      </c>
      <c r="H759" s="126" t="s">
        <v>757</v>
      </c>
      <c r="I759" s="126" t="s">
        <v>746</v>
      </c>
      <c r="J759" s="126" t="s">
        <v>25</v>
      </c>
      <c r="K759" s="126" t="s">
        <v>749</v>
      </c>
    </row>
    <row r="760" spans="1:11" x14ac:dyDescent="0.25">
      <c r="A760" s="126" t="s">
        <v>0</v>
      </c>
      <c r="B760" s="126" t="s">
        <v>6</v>
      </c>
      <c r="C760" s="126" t="s">
        <v>228</v>
      </c>
      <c r="D760" s="126" t="s">
        <v>229</v>
      </c>
      <c r="E760" s="126" t="s">
        <v>51</v>
      </c>
      <c r="F760" s="126" t="s">
        <v>52</v>
      </c>
      <c r="G760" s="126">
        <v>109</v>
      </c>
      <c r="H760" s="126" t="s">
        <v>740</v>
      </c>
      <c r="I760" s="126" t="s">
        <v>741</v>
      </c>
      <c r="J760" s="126" t="s">
        <v>35</v>
      </c>
      <c r="K760" s="126" t="s">
        <v>742</v>
      </c>
    </row>
    <row r="761" spans="1:11" x14ac:dyDescent="0.25">
      <c r="A761" s="126" t="s">
        <v>0</v>
      </c>
      <c r="B761" s="126" t="s">
        <v>6</v>
      </c>
      <c r="C761" s="126" t="s">
        <v>228</v>
      </c>
      <c r="D761" s="126" t="s">
        <v>229</v>
      </c>
      <c r="E761" s="126" t="s">
        <v>51</v>
      </c>
      <c r="F761" s="126" t="s">
        <v>52</v>
      </c>
      <c r="G761" s="126">
        <v>109</v>
      </c>
      <c r="H761" s="126" t="s">
        <v>740</v>
      </c>
      <c r="I761" s="126" t="s">
        <v>743</v>
      </c>
      <c r="J761" s="126" t="s">
        <v>744</v>
      </c>
      <c r="K761" s="126" t="s">
        <v>745</v>
      </c>
    </row>
    <row r="762" spans="1:11" x14ac:dyDescent="0.25">
      <c r="A762" s="126" t="s">
        <v>0</v>
      </c>
      <c r="B762" s="126" t="s">
        <v>6</v>
      </c>
      <c r="C762" s="126" t="s">
        <v>228</v>
      </c>
      <c r="D762" s="126" t="s">
        <v>229</v>
      </c>
      <c r="E762" s="126" t="s">
        <v>51</v>
      </c>
      <c r="F762" s="126" t="s">
        <v>52</v>
      </c>
      <c r="G762" s="126">
        <v>109</v>
      </c>
      <c r="H762" s="126" t="s">
        <v>740</v>
      </c>
      <c r="I762" s="126" t="s">
        <v>746</v>
      </c>
      <c r="J762" s="126" t="s">
        <v>41</v>
      </c>
      <c r="K762" s="126" t="s">
        <v>1981</v>
      </c>
    </row>
    <row r="763" spans="1:11" x14ac:dyDescent="0.25">
      <c r="A763" s="126" t="s">
        <v>0</v>
      </c>
      <c r="B763" s="126" t="s">
        <v>6</v>
      </c>
      <c r="C763" s="126" t="s">
        <v>228</v>
      </c>
      <c r="D763" s="126" t="s">
        <v>229</v>
      </c>
      <c r="E763" s="126" t="s">
        <v>51</v>
      </c>
      <c r="F763" s="126" t="s">
        <v>52</v>
      </c>
      <c r="G763" s="126">
        <v>109</v>
      </c>
      <c r="H763" s="126" t="s">
        <v>748</v>
      </c>
      <c r="I763" s="126" t="s">
        <v>741</v>
      </c>
      <c r="J763" s="126" t="s">
        <v>35</v>
      </c>
      <c r="K763" s="126" t="s">
        <v>742</v>
      </c>
    </row>
    <row r="764" spans="1:11" x14ac:dyDescent="0.25">
      <c r="A764" s="126" t="s">
        <v>0</v>
      </c>
      <c r="B764" s="126" t="s">
        <v>6</v>
      </c>
      <c r="C764" s="126" t="s">
        <v>228</v>
      </c>
      <c r="D764" s="126" t="s">
        <v>229</v>
      </c>
      <c r="E764" s="126" t="s">
        <v>51</v>
      </c>
      <c r="F764" s="126" t="s">
        <v>52</v>
      </c>
      <c r="G764" s="126">
        <v>109</v>
      </c>
      <c r="H764" s="126" t="s">
        <v>748</v>
      </c>
      <c r="I764" s="126" t="s">
        <v>743</v>
      </c>
      <c r="J764" s="126" t="s">
        <v>744</v>
      </c>
      <c r="K764" s="126" t="s">
        <v>745</v>
      </c>
    </row>
    <row r="765" spans="1:11" x14ac:dyDescent="0.25">
      <c r="A765" s="126" t="s">
        <v>0</v>
      </c>
      <c r="B765" s="126" t="s">
        <v>6</v>
      </c>
      <c r="C765" s="126" t="s">
        <v>228</v>
      </c>
      <c r="D765" s="126" t="s">
        <v>229</v>
      </c>
      <c r="E765" s="126" t="s">
        <v>51</v>
      </c>
      <c r="F765" s="126" t="s">
        <v>52</v>
      </c>
      <c r="G765" s="126">
        <v>109</v>
      </c>
      <c r="H765" s="126" t="s">
        <v>748</v>
      </c>
      <c r="I765" s="126" t="s">
        <v>746</v>
      </c>
      <c r="J765" s="126" t="s">
        <v>35</v>
      </c>
      <c r="K765" s="126" t="s">
        <v>760</v>
      </c>
    </row>
    <row r="766" spans="1:11" x14ac:dyDescent="0.25">
      <c r="A766" s="126" t="s">
        <v>0</v>
      </c>
      <c r="B766" s="126" t="s">
        <v>6</v>
      </c>
      <c r="C766" s="126" t="s">
        <v>228</v>
      </c>
      <c r="D766" s="126" t="s">
        <v>229</v>
      </c>
      <c r="E766" s="126" t="s">
        <v>51</v>
      </c>
      <c r="F766" s="126" t="s">
        <v>52</v>
      </c>
      <c r="G766" s="126">
        <v>109</v>
      </c>
      <c r="H766" s="126" t="s">
        <v>752</v>
      </c>
      <c r="I766" s="126" t="s">
        <v>741</v>
      </c>
      <c r="J766" s="126" t="s">
        <v>35</v>
      </c>
      <c r="K766" s="126" t="s">
        <v>742</v>
      </c>
    </row>
    <row r="767" spans="1:11" x14ac:dyDescent="0.25">
      <c r="A767" s="126" t="s">
        <v>0</v>
      </c>
      <c r="B767" s="126" t="s">
        <v>6</v>
      </c>
      <c r="C767" s="126" t="s">
        <v>228</v>
      </c>
      <c r="D767" s="126" t="s">
        <v>229</v>
      </c>
      <c r="E767" s="126" t="s">
        <v>51</v>
      </c>
      <c r="F767" s="126" t="s">
        <v>52</v>
      </c>
      <c r="G767" s="126">
        <v>109</v>
      </c>
      <c r="H767" s="126" t="s">
        <v>752</v>
      </c>
      <c r="I767" s="126" t="s">
        <v>743</v>
      </c>
      <c r="J767" s="126" t="s">
        <v>744</v>
      </c>
      <c r="K767" s="126" t="s">
        <v>745</v>
      </c>
    </row>
    <row r="768" spans="1:11" x14ac:dyDescent="0.25">
      <c r="A768" s="126" t="s">
        <v>0</v>
      </c>
      <c r="B768" s="126" t="s">
        <v>6</v>
      </c>
      <c r="C768" s="126" t="s">
        <v>228</v>
      </c>
      <c r="D768" s="126" t="s">
        <v>229</v>
      </c>
      <c r="E768" s="126" t="s">
        <v>51</v>
      </c>
      <c r="F768" s="126" t="s">
        <v>52</v>
      </c>
      <c r="G768" s="126">
        <v>109</v>
      </c>
      <c r="H768" s="126" t="s">
        <v>752</v>
      </c>
      <c r="I768" s="126" t="s">
        <v>746</v>
      </c>
      <c r="J768" s="126" t="s">
        <v>754</v>
      </c>
      <c r="K768" s="126" t="s">
        <v>764</v>
      </c>
    </row>
    <row r="769" spans="1:11" x14ac:dyDescent="0.25">
      <c r="A769" s="126" t="s">
        <v>0</v>
      </c>
      <c r="B769" s="126" t="s">
        <v>6</v>
      </c>
      <c r="C769" s="126" t="s">
        <v>228</v>
      </c>
      <c r="D769" s="126" t="s">
        <v>229</v>
      </c>
      <c r="E769" s="126" t="s">
        <v>51</v>
      </c>
      <c r="F769" s="126" t="s">
        <v>52</v>
      </c>
      <c r="G769" s="126">
        <v>109</v>
      </c>
      <c r="H769" s="126" t="s">
        <v>757</v>
      </c>
      <c r="I769" s="126" t="s">
        <v>741</v>
      </c>
      <c r="J769" s="126" t="s">
        <v>35</v>
      </c>
      <c r="K769" s="126" t="s">
        <v>761</v>
      </c>
    </row>
    <row r="770" spans="1:11" x14ac:dyDescent="0.25">
      <c r="A770" s="126" t="s">
        <v>0</v>
      </c>
      <c r="B770" s="126" t="s">
        <v>6</v>
      </c>
      <c r="C770" s="126" t="s">
        <v>228</v>
      </c>
      <c r="D770" s="126" t="s">
        <v>229</v>
      </c>
      <c r="E770" s="126" t="s">
        <v>51</v>
      </c>
      <c r="F770" s="126" t="s">
        <v>52</v>
      </c>
      <c r="G770" s="126">
        <v>109</v>
      </c>
      <c r="H770" s="126" t="s">
        <v>757</v>
      </c>
      <c r="I770" s="126" t="s">
        <v>743</v>
      </c>
      <c r="J770" s="126" t="s">
        <v>25</v>
      </c>
      <c r="K770" s="126" t="s">
        <v>751</v>
      </c>
    </row>
    <row r="771" spans="1:11" x14ac:dyDescent="0.25">
      <c r="A771" s="126" t="s">
        <v>0</v>
      </c>
      <c r="B771" s="126" t="s">
        <v>6</v>
      </c>
      <c r="C771" s="126" t="s">
        <v>228</v>
      </c>
      <c r="D771" s="126" t="s">
        <v>229</v>
      </c>
      <c r="E771" s="126" t="s">
        <v>51</v>
      </c>
      <c r="F771" s="126" t="s">
        <v>52</v>
      </c>
      <c r="G771" s="126">
        <v>109</v>
      </c>
      <c r="H771" s="126" t="s">
        <v>757</v>
      </c>
      <c r="I771" s="126" t="s">
        <v>746</v>
      </c>
      <c r="J771" s="126" t="s">
        <v>754</v>
      </c>
      <c r="K771" s="126" t="s">
        <v>755</v>
      </c>
    </row>
    <row r="772" spans="1:11" x14ac:dyDescent="0.25">
      <c r="A772" s="126" t="s">
        <v>0</v>
      </c>
      <c r="B772" s="126" t="s">
        <v>5</v>
      </c>
      <c r="C772" s="126" t="s">
        <v>208</v>
      </c>
      <c r="D772" s="126" t="s">
        <v>209</v>
      </c>
      <c r="E772" s="126" t="s">
        <v>51</v>
      </c>
      <c r="F772" s="126" t="s">
        <v>52</v>
      </c>
      <c r="G772" s="126">
        <v>88</v>
      </c>
      <c r="H772" s="126" t="s">
        <v>740</v>
      </c>
      <c r="I772" s="126" t="s">
        <v>741</v>
      </c>
      <c r="J772" s="126" t="s">
        <v>35</v>
      </c>
      <c r="K772" s="126" t="s">
        <v>742</v>
      </c>
    </row>
    <row r="773" spans="1:11" x14ac:dyDescent="0.25">
      <c r="A773" s="126" t="s">
        <v>0</v>
      </c>
      <c r="B773" s="126" t="s">
        <v>5</v>
      </c>
      <c r="C773" s="126" t="s">
        <v>208</v>
      </c>
      <c r="D773" s="126" t="s">
        <v>209</v>
      </c>
      <c r="E773" s="126" t="s">
        <v>51</v>
      </c>
      <c r="F773" s="126" t="s">
        <v>52</v>
      </c>
      <c r="G773" s="126">
        <v>88</v>
      </c>
      <c r="H773" s="126" t="s">
        <v>740</v>
      </c>
      <c r="I773" s="126" t="s">
        <v>743</v>
      </c>
      <c r="J773" s="126" t="s">
        <v>34</v>
      </c>
      <c r="K773" s="126" t="s">
        <v>747</v>
      </c>
    </row>
    <row r="774" spans="1:11" x14ac:dyDescent="0.25">
      <c r="A774" s="126" t="s">
        <v>0</v>
      </c>
      <c r="B774" s="126" t="s">
        <v>5</v>
      </c>
      <c r="C774" s="126" t="s">
        <v>208</v>
      </c>
      <c r="D774" s="126" t="s">
        <v>209</v>
      </c>
      <c r="E774" s="126" t="s">
        <v>51</v>
      </c>
      <c r="F774" s="126" t="s">
        <v>52</v>
      </c>
      <c r="G774" s="126">
        <v>88</v>
      </c>
      <c r="H774" s="126" t="s">
        <v>740</v>
      </c>
      <c r="I774" s="126" t="s">
        <v>746</v>
      </c>
      <c r="J774" s="126" t="s">
        <v>36</v>
      </c>
      <c r="K774" s="126" t="s">
        <v>768</v>
      </c>
    </row>
    <row r="775" spans="1:11" x14ac:dyDescent="0.25">
      <c r="A775" s="126" t="s">
        <v>0</v>
      </c>
      <c r="B775" s="126" t="s">
        <v>5</v>
      </c>
      <c r="C775" s="126" t="s">
        <v>208</v>
      </c>
      <c r="D775" s="126" t="s">
        <v>209</v>
      </c>
      <c r="E775" s="126" t="s">
        <v>51</v>
      </c>
      <c r="F775" s="126" t="s">
        <v>52</v>
      </c>
      <c r="G775" s="126">
        <v>88</v>
      </c>
      <c r="H775" s="126" t="s">
        <v>748</v>
      </c>
      <c r="I775" s="126" t="s">
        <v>741</v>
      </c>
      <c r="J775" s="126" t="s">
        <v>754</v>
      </c>
      <c r="K775" s="126" t="s">
        <v>764</v>
      </c>
    </row>
    <row r="776" spans="1:11" x14ac:dyDescent="0.25">
      <c r="A776" s="126" t="s">
        <v>0</v>
      </c>
      <c r="B776" s="126" t="s">
        <v>5</v>
      </c>
      <c r="C776" s="126" t="s">
        <v>208</v>
      </c>
      <c r="D776" s="126" t="s">
        <v>209</v>
      </c>
      <c r="E776" s="126" t="s">
        <v>51</v>
      </c>
      <c r="F776" s="126" t="s">
        <v>52</v>
      </c>
      <c r="G776" s="126">
        <v>88</v>
      </c>
      <c r="H776" s="126" t="s">
        <v>748</v>
      </c>
      <c r="I776" s="126" t="s">
        <v>743</v>
      </c>
      <c r="J776" s="126" t="s">
        <v>25</v>
      </c>
      <c r="K776" s="126" t="s">
        <v>751</v>
      </c>
    </row>
    <row r="777" spans="1:11" x14ac:dyDescent="0.25">
      <c r="A777" s="126" t="s">
        <v>0</v>
      </c>
      <c r="B777" s="126" t="s">
        <v>5</v>
      </c>
      <c r="C777" s="126" t="s">
        <v>208</v>
      </c>
      <c r="D777" s="126" t="s">
        <v>209</v>
      </c>
      <c r="E777" s="126" t="s">
        <v>51</v>
      </c>
      <c r="F777" s="126" t="s">
        <v>52</v>
      </c>
      <c r="G777" s="126">
        <v>88</v>
      </c>
      <c r="H777" s="126" t="s">
        <v>748</v>
      </c>
      <c r="I777" s="126" t="s">
        <v>746</v>
      </c>
      <c r="J777" s="126" t="s">
        <v>35</v>
      </c>
      <c r="K777" s="126" t="s">
        <v>753</v>
      </c>
    </row>
    <row r="778" spans="1:11" x14ac:dyDescent="0.25">
      <c r="A778" s="126" t="s">
        <v>0</v>
      </c>
      <c r="B778" s="126" t="s">
        <v>5</v>
      </c>
      <c r="C778" s="126" t="s">
        <v>208</v>
      </c>
      <c r="D778" s="126" t="s">
        <v>209</v>
      </c>
      <c r="E778" s="126" t="s">
        <v>51</v>
      </c>
      <c r="F778" s="126" t="s">
        <v>52</v>
      </c>
      <c r="G778" s="126">
        <v>88</v>
      </c>
      <c r="H778" s="126" t="s">
        <v>752</v>
      </c>
      <c r="I778" s="126" t="s">
        <v>741</v>
      </c>
      <c r="J778" s="126" t="s">
        <v>35</v>
      </c>
      <c r="K778" s="126" t="s">
        <v>742</v>
      </c>
    </row>
    <row r="779" spans="1:11" x14ac:dyDescent="0.25">
      <c r="A779" s="126" t="s">
        <v>0</v>
      </c>
      <c r="B779" s="126" t="s">
        <v>5</v>
      </c>
      <c r="C779" s="126" t="s">
        <v>208</v>
      </c>
      <c r="D779" s="126" t="s">
        <v>209</v>
      </c>
      <c r="E779" s="126" t="s">
        <v>51</v>
      </c>
      <c r="F779" s="126" t="s">
        <v>52</v>
      </c>
      <c r="G779" s="126">
        <v>88</v>
      </c>
      <c r="H779" s="126" t="s">
        <v>752</v>
      </c>
      <c r="I779" s="126" t="s">
        <v>743</v>
      </c>
      <c r="J779" s="126" t="s">
        <v>754</v>
      </c>
      <c r="K779" s="126" t="s">
        <v>755</v>
      </c>
    </row>
    <row r="780" spans="1:11" x14ac:dyDescent="0.25">
      <c r="A780" s="126" t="s">
        <v>0</v>
      </c>
      <c r="B780" s="126" t="s">
        <v>5</v>
      </c>
      <c r="C780" s="126" t="s">
        <v>208</v>
      </c>
      <c r="D780" s="126" t="s">
        <v>209</v>
      </c>
      <c r="E780" s="126" t="s">
        <v>51</v>
      </c>
      <c r="F780" s="126" t="s">
        <v>52</v>
      </c>
      <c r="G780" s="126">
        <v>88</v>
      </c>
      <c r="H780" s="126" t="s">
        <v>752</v>
      </c>
      <c r="I780" s="126" t="s">
        <v>746</v>
      </c>
      <c r="J780" s="126" t="s">
        <v>35</v>
      </c>
      <c r="K780" s="126" t="s">
        <v>760</v>
      </c>
    </row>
    <row r="781" spans="1:11" x14ac:dyDescent="0.25">
      <c r="A781" s="126" t="s">
        <v>0</v>
      </c>
      <c r="B781" s="126" t="s">
        <v>5</v>
      </c>
      <c r="C781" s="126" t="s">
        <v>208</v>
      </c>
      <c r="D781" s="126" t="s">
        <v>209</v>
      </c>
      <c r="E781" s="126" t="s">
        <v>51</v>
      </c>
      <c r="F781" s="126" t="s">
        <v>52</v>
      </c>
      <c r="G781" s="126">
        <v>88</v>
      </c>
      <c r="H781" s="126" t="s">
        <v>757</v>
      </c>
      <c r="I781" s="126" t="s">
        <v>741</v>
      </c>
      <c r="J781" s="126" t="s">
        <v>25</v>
      </c>
      <c r="K781" s="126" t="s">
        <v>751</v>
      </c>
    </row>
    <row r="782" spans="1:11" x14ac:dyDescent="0.25">
      <c r="A782" s="126" t="s">
        <v>0</v>
      </c>
      <c r="B782" s="126" t="s">
        <v>5</v>
      </c>
      <c r="C782" s="126" t="s">
        <v>208</v>
      </c>
      <c r="D782" s="126" t="s">
        <v>209</v>
      </c>
      <c r="E782" s="126" t="s">
        <v>51</v>
      </c>
      <c r="F782" s="126" t="s">
        <v>52</v>
      </c>
      <c r="G782" s="126">
        <v>88</v>
      </c>
      <c r="H782" s="126" t="s">
        <v>757</v>
      </c>
      <c r="I782" s="126" t="s">
        <v>743</v>
      </c>
      <c r="J782" s="126" t="s">
        <v>25</v>
      </c>
      <c r="K782" s="126" t="s">
        <v>749</v>
      </c>
    </row>
    <row r="783" spans="1:11" x14ac:dyDescent="0.25">
      <c r="A783" s="126" t="s">
        <v>0</v>
      </c>
      <c r="B783" s="126" t="s">
        <v>5</v>
      </c>
      <c r="C783" s="126" t="s">
        <v>208</v>
      </c>
      <c r="D783" s="126" t="s">
        <v>209</v>
      </c>
      <c r="E783" s="126" t="s">
        <v>51</v>
      </c>
      <c r="F783" s="126" t="s">
        <v>52</v>
      </c>
      <c r="G783" s="126">
        <v>88</v>
      </c>
      <c r="H783" s="126" t="s">
        <v>757</v>
      </c>
      <c r="I783" s="126" t="s">
        <v>746</v>
      </c>
      <c r="J783" s="126" t="s">
        <v>35</v>
      </c>
      <c r="K783" s="126" t="s">
        <v>753</v>
      </c>
    </row>
    <row r="784" spans="1:11" x14ac:dyDescent="0.25">
      <c r="A784" s="126" t="s">
        <v>0</v>
      </c>
      <c r="B784" s="126" t="s">
        <v>4</v>
      </c>
      <c r="C784" s="126" t="s">
        <v>216</v>
      </c>
      <c r="D784" s="126" t="s">
        <v>217</v>
      </c>
      <c r="E784" s="126" t="s">
        <v>51</v>
      </c>
      <c r="F784" s="126" t="s">
        <v>78</v>
      </c>
      <c r="G784" s="126">
        <v>21</v>
      </c>
      <c r="H784" s="126" t="s">
        <v>740</v>
      </c>
      <c r="I784" s="126" t="s">
        <v>741</v>
      </c>
      <c r="J784" s="126" t="s">
        <v>35</v>
      </c>
      <c r="K784" s="126" t="s">
        <v>742</v>
      </c>
    </row>
    <row r="785" spans="1:11" x14ac:dyDescent="0.25">
      <c r="A785" s="126" t="s">
        <v>0</v>
      </c>
      <c r="B785" s="126" t="s">
        <v>4</v>
      </c>
      <c r="C785" s="126" t="s">
        <v>216</v>
      </c>
      <c r="D785" s="126" t="s">
        <v>217</v>
      </c>
      <c r="E785" s="126" t="s">
        <v>51</v>
      </c>
      <c r="F785" s="126" t="s">
        <v>78</v>
      </c>
      <c r="G785" s="126">
        <v>21</v>
      </c>
      <c r="H785" s="126" t="s">
        <v>740</v>
      </c>
      <c r="I785" s="126" t="s">
        <v>743</v>
      </c>
      <c r="J785" s="126" t="s">
        <v>25</v>
      </c>
      <c r="K785" s="126" t="s">
        <v>751</v>
      </c>
    </row>
    <row r="786" spans="1:11" x14ac:dyDescent="0.25">
      <c r="A786" s="126" t="s">
        <v>0</v>
      </c>
      <c r="B786" s="126" t="s">
        <v>4</v>
      </c>
      <c r="C786" s="126" t="s">
        <v>216</v>
      </c>
      <c r="D786" s="126" t="s">
        <v>217</v>
      </c>
      <c r="E786" s="126" t="s">
        <v>51</v>
      </c>
      <c r="F786" s="126" t="s">
        <v>78</v>
      </c>
      <c r="G786" s="126">
        <v>21</v>
      </c>
      <c r="H786" s="126" t="s">
        <v>740</v>
      </c>
      <c r="I786" s="126" t="s">
        <v>746</v>
      </c>
      <c r="J786" s="126" t="s">
        <v>34</v>
      </c>
      <c r="K786" s="126" t="s">
        <v>759</v>
      </c>
    </row>
    <row r="787" spans="1:11" x14ac:dyDescent="0.25">
      <c r="A787" s="126" t="s">
        <v>0</v>
      </c>
      <c r="B787" s="126" t="s">
        <v>4</v>
      </c>
      <c r="C787" s="126" t="s">
        <v>216</v>
      </c>
      <c r="D787" s="126" t="s">
        <v>217</v>
      </c>
      <c r="E787" s="126" t="s">
        <v>51</v>
      </c>
      <c r="F787" s="126" t="s">
        <v>78</v>
      </c>
      <c r="G787" s="126">
        <v>21</v>
      </c>
      <c r="H787" s="126" t="s">
        <v>748</v>
      </c>
      <c r="I787" s="126" t="s">
        <v>741</v>
      </c>
      <c r="J787" s="126" t="s">
        <v>37</v>
      </c>
      <c r="K787" s="126" t="s">
        <v>762</v>
      </c>
    </row>
    <row r="788" spans="1:11" x14ac:dyDescent="0.25">
      <c r="A788" s="126" t="s">
        <v>0</v>
      </c>
      <c r="B788" s="126" t="s">
        <v>4</v>
      </c>
      <c r="C788" s="126" t="s">
        <v>216</v>
      </c>
      <c r="D788" s="126" t="s">
        <v>217</v>
      </c>
      <c r="E788" s="126" t="s">
        <v>51</v>
      </c>
      <c r="F788" s="126" t="s">
        <v>78</v>
      </c>
      <c r="G788" s="126">
        <v>21</v>
      </c>
      <c r="H788" s="126" t="s">
        <v>748</v>
      </c>
      <c r="I788" s="126" t="s">
        <v>743</v>
      </c>
      <c r="J788" s="126" t="s">
        <v>25</v>
      </c>
      <c r="K788" s="126" t="s">
        <v>751</v>
      </c>
    </row>
    <row r="789" spans="1:11" x14ac:dyDescent="0.25">
      <c r="A789" s="126" t="s">
        <v>0</v>
      </c>
      <c r="B789" s="126" t="s">
        <v>4</v>
      </c>
      <c r="C789" s="126" t="s">
        <v>216</v>
      </c>
      <c r="D789" s="126" t="s">
        <v>217</v>
      </c>
      <c r="E789" s="126" t="s">
        <v>51</v>
      </c>
      <c r="F789" s="126" t="s">
        <v>78</v>
      </c>
      <c r="G789" s="126">
        <v>21</v>
      </c>
      <c r="H789" s="126" t="s">
        <v>748</v>
      </c>
      <c r="I789" s="126" t="s">
        <v>746</v>
      </c>
      <c r="J789" s="126" t="s">
        <v>41</v>
      </c>
      <c r="K789" s="126" t="s">
        <v>771</v>
      </c>
    </row>
    <row r="790" spans="1:11" x14ac:dyDescent="0.25">
      <c r="A790" s="126" t="s">
        <v>0</v>
      </c>
      <c r="B790" s="126" t="s">
        <v>4</v>
      </c>
      <c r="C790" s="126" t="s">
        <v>216</v>
      </c>
      <c r="D790" s="126" t="s">
        <v>217</v>
      </c>
      <c r="E790" s="126" t="s">
        <v>51</v>
      </c>
      <c r="F790" s="126" t="s">
        <v>78</v>
      </c>
      <c r="G790" s="126">
        <v>21</v>
      </c>
      <c r="H790" s="126" t="s">
        <v>752</v>
      </c>
      <c r="I790" s="126" t="s">
        <v>741</v>
      </c>
      <c r="J790" s="126" t="s">
        <v>37</v>
      </c>
      <c r="K790" s="126" t="s">
        <v>762</v>
      </c>
    </row>
    <row r="791" spans="1:11" x14ac:dyDescent="0.25">
      <c r="A791" s="126" t="s">
        <v>0</v>
      </c>
      <c r="B791" s="126" t="s">
        <v>4</v>
      </c>
      <c r="C791" s="126" t="s">
        <v>216</v>
      </c>
      <c r="D791" s="126" t="s">
        <v>217</v>
      </c>
      <c r="E791" s="126" t="s">
        <v>51</v>
      </c>
      <c r="F791" s="126" t="s">
        <v>78</v>
      </c>
      <c r="G791" s="126">
        <v>21</v>
      </c>
      <c r="H791" s="126" t="s">
        <v>752</v>
      </c>
      <c r="I791" s="126" t="s">
        <v>743</v>
      </c>
      <c r="J791" s="126" t="s">
        <v>36</v>
      </c>
      <c r="K791" s="126" t="s">
        <v>758</v>
      </c>
    </row>
    <row r="792" spans="1:11" x14ac:dyDescent="0.25">
      <c r="A792" s="126" t="s">
        <v>0</v>
      </c>
      <c r="B792" s="126" t="s">
        <v>4</v>
      </c>
      <c r="C792" s="126" t="s">
        <v>216</v>
      </c>
      <c r="D792" s="126" t="s">
        <v>217</v>
      </c>
      <c r="E792" s="126" t="s">
        <v>51</v>
      </c>
      <c r="F792" s="126" t="s">
        <v>78</v>
      </c>
      <c r="G792" s="126">
        <v>21</v>
      </c>
      <c r="H792" s="126" t="s">
        <v>752</v>
      </c>
      <c r="I792" s="126" t="s">
        <v>746</v>
      </c>
      <c r="J792" s="126" t="s">
        <v>34</v>
      </c>
      <c r="K792" s="126" t="s">
        <v>756</v>
      </c>
    </row>
    <row r="793" spans="1:11" x14ac:dyDescent="0.25">
      <c r="A793" s="126" t="s">
        <v>0</v>
      </c>
      <c r="B793" s="126" t="s">
        <v>4</v>
      </c>
      <c r="C793" s="126" t="s">
        <v>216</v>
      </c>
      <c r="D793" s="126" t="s">
        <v>217</v>
      </c>
      <c r="E793" s="126" t="s">
        <v>51</v>
      </c>
      <c r="F793" s="126" t="s">
        <v>78</v>
      </c>
      <c r="G793" s="126">
        <v>21</v>
      </c>
      <c r="H793" s="126" t="s">
        <v>757</v>
      </c>
      <c r="I793" s="126" t="s">
        <v>741</v>
      </c>
      <c r="J793" s="126" t="s">
        <v>35</v>
      </c>
      <c r="K793" s="126" t="s">
        <v>761</v>
      </c>
    </row>
    <row r="794" spans="1:11" x14ac:dyDescent="0.25">
      <c r="A794" s="126" t="s">
        <v>0</v>
      </c>
      <c r="B794" s="126" t="s">
        <v>4</v>
      </c>
      <c r="C794" s="126" t="s">
        <v>216</v>
      </c>
      <c r="D794" s="126" t="s">
        <v>217</v>
      </c>
      <c r="E794" s="126" t="s">
        <v>51</v>
      </c>
      <c r="F794" s="126" t="s">
        <v>78</v>
      </c>
      <c r="G794" s="126">
        <v>21</v>
      </c>
      <c r="H794" s="126" t="s">
        <v>757</v>
      </c>
      <c r="I794" s="126" t="s">
        <v>743</v>
      </c>
      <c r="J794" s="126" t="s">
        <v>34</v>
      </c>
      <c r="K794" s="126" t="s">
        <v>747</v>
      </c>
    </row>
    <row r="795" spans="1:11" x14ac:dyDescent="0.25">
      <c r="A795" s="126" t="s">
        <v>0</v>
      </c>
      <c r="B795" s="126" t="s">
        <v>4</v>
      </c>
      <c r="C795" s="126" t="s">
        <v>216</v>
      </c>
      <c r="D795" s="126" t="s">
        <v>217</v>
      </c>
      <c r="E795" s="126" t="s">
        <v>51</v>
      </c>
      <c r="F795" s="126" t="s">
        <v>78</v>
      </c>
      <c r="G795" s="126">
        <v>21</v>
      </c>
      <c r="H795" s="126" t="s">
        <v>757</v>
      </c>
      <c r="I795" s="126" t="s">
        <v>746</v>
      </c>
      <c r="J795" s="126" t="s">
        <v>25</v>
      </c>
      <c r="K795" s="126" t="s">
        <v>751</v>
      </c>
    </row>
    <row r="796" spans="1:11" x14ac:dyDescent="0.25">
      <c r="A796" s="126" t="s">
        <v>0</v>
      </c>
      <c r="B796" s="126" t="s">
        <v>4</v>
      </c>
      <c r="C796" s="126" t="s">
        <v>218</v>
      </c>
      <c r="D796" s="126" t="s">
        <v>219</v>
      </c>
      <c r="E796" s="126" t="s">
        <v>51</v>
      </c>
      <c r="F796" s="126" t="s">
        <v>78</v>
      </c>
      <c r="G796" s="126">
        <v>14</v>
      </c>
      <c r="H796" s="126" t="s">
        <v>740</v>
      </c>
      <c r="I796" s="126" t="s">
        <v>741</v>
      </c>
      <c r="J796" s="126" t="s">
        <v>35</v>
      </c>
      <c r="K796" s="126" t="s">
        <v>742</v>
      </c>
    </row>
    <row r="797" spans="1:11" x14ac:dyDescent="0.25">
      <c r="A797" s="126" t="s">
        <v>0</v>
      </c>
      <c r="B797" s="126" t="s">
        <v>4</v>
      </c>
      <c r="C797" s="126" t="s">
        <v>218</v>
      </c>
      <c r="D797" s="126" t="s">
        <v>219</v>
      </c>
      <c r="E797" s="126" t="s">
        <v>51</v>
      </c>
      <c r="F797" s="126" t="s">
        <v>78</v>
      </c>
      <c r="G797" s="126">
        <v>14</v>
      </c>
      <c r="H797" s="126" t="s">
        <v>740</v>
      </c>
      <c r="I797" s="126" t="s">
        <v>743</v>
      </c>
      <c r="J797" s="126" t="s">
        <v>744</v>
      </c>
      <c r="K797" s="126" t="s">
        <v>745</v>
      </c>
    </row>
    <row r="798" spans="1:11" x14ac:dyDescent="0.25">
      <c r="A798" s="126" t="s">
        <v>0</v>
      </c>
      <c r="B798" s="126" t="s">
        <v>4</v>
      </c>
      <c r="C798" s="126" t="s">
        <v>218</v>
      </c>
      <c r="D798" s="126" t="s">
        <v>219</v>
      </c>
      <c r="E798" s="126" t="s">
        <v>51</v>
      </c>
      <c r="F798" s="126" t="s">
        <v>78</v>
      </c>
      <c r="G798" s="126">
        <v>14</v>
      </c>
      <c r="H798" s="126" t="s">
        <v>740</v>
      </c>
      <c r="I798" s="126" t="s">
        <v>746</v>
      </c>
      <c r="J798" s="126" t="s">
        <v>35</v>
      </c>
      <c r="K798" s="126" t="s">
        <v>760</v>
      </c>
    </row>
    <row r="799" spans="1:11" x14ac:dyDescent="0.25">
      <c r="A799" s="126" t="s">
        <v>0</v>
      </c>
      <c r="B799" s="126" t="s">
        <v>4</v>
      </c>
      <c r="C799" s="126" t="s">
        <v>218</v>
      </c>
      <c r="D799" s="126" t="s">
        <v>219</v>
      </c>
      <c r="E799" s="126" t="s">
        <v>51</v>
      </c>
      <c r="F799" s="126" t="s">
        <v>78</v>
      </c>
      <c r="G799" s="126">
        <v>14</v>
      </c>
      <c r="H799" s="126" t="s">
        <v>748</v>
      </c>
      <c r="I799" s="126" t="s">
        <v>741</v>
      </c>
      <c r="J799" s="126" t="s">
        <v>35</v>
      </c>
      <c r="K799" s="126" t="s">
        <v>742</v>
      </c>
    </row>
    <row r="800" spans="1:11" x14ac:dyDescent="0.25">
      <c r="A800" s="126" t="s">
        <v>0</v>
      </c>
      <c r="B800" s="126" t="s">
        <v>4</v>
      </c>
      <c r="C800" s="126" t="s">
        <v>218</v>
      </c>
      <c r="D800" s="126" t="s">
        <v>219</v>
      </c>
      <c r="E800" s="126" t="s">
        <v>51</v>
      </c>
      <c r="F800" s="126" t="s">
        <v>78</v>
      </c>
      <c r="G800" s="126">
        <v>14</v>
      </c>
      <c r="H800" s="126" t="s">
        <v>748</v>
      </c>
      <c r="I800" s="126" t="s">
        <v>743</v>
      </c>
      <c r="J800" s="126" t="s">
        <v>35</v>
      </c>
      <c r="K800" s="126" t="s">
        <v>760</v>
      </c>
    </row>
    <row r="801" spans="1:11" x14ac:dyDescent="0.25">
      <c r="A801" s="126" t="s">
        <v>0</v>
      </c>
      <c r="B801" s="126" t="s">
        <v>4</v>
      </c>
      <c r="C801" s="126" t="s">
        <v>218</v>
      </c>
      <c r="D801" s="126" t="s">
        <v>219</v>
      </c>
      <c r="E801" s="126" t="s">
        <v>51</v>
      </c>
      <c r="F801" s="126" t="s">
        <v>78</v>
      </c>
      <c r="G801" s="126">
        <v>14</v>
      </c>
      <c r="H801" s="126" t="s">
        <v>748</v>
      </c>
      <c r="I801" s="126" t="s">
        <v>746</v>
      </c>
      <c r="J801" s="126" t="s">
        <v>754</v>
      </c>
      <c r="K801" s="126" t="s">
        <v>764</v>
      </c>
    </row>
    <row r="802" spans="1:11" x14ac:dyDescent="0.25">
      <c r="A802" s="126" t="s">
        <v>0</v>
      </c>
      <c r="B802" s="126" t="s">
        <v>4</v>
      </c>
      <c r="C802" s="126" t="s">
        <v>218</v>
      </c>
      <c r="D802" s="126" t="s">
        <v>219</v>
      </c>
      <c r="E802" s="126" t="s">
        <v>51</v>
      </c>
      <c r="F802" s="126" t="s">
        <v>78</v>
      </c>
      <c r="G802" s="126">
        <v>14</v>
      </c>
      <c r="H802" s="126" t="s">
        <v>752</v>
      </c>
      <c r="I802" s="126" t="s">
        <v>741</v>
      </c>
      <c r="J802" s="126" t="s">
        <v>35</v>
      </c>
      <c r="K802" s="126" t="s">
        <v>753</v>
      </c>
    </row>
    <row r="803" spans="1:11" x14ac:dyDescent="0.25">
      <c r="A803" s="126" t="s">
        <v>0</v>
      </c>
      <c r="B803" s="126" t="s">
        <v>4</v>
      </c>
      <c r="C803" s="126" t="s">
        <v>218</v>
      </c>
      <c r="D803" s="126" t="s">
        <v>219</v>
      </c>
      <c r="E803" s="126" t="s">
        <v>51</v>
      </c>
      <c r="F803" s="126" t="s">
        <v>78</v>
      </c>
      <c r="G803" s="126">
        <v>14</v>
      </c>
      <c r="H803" s="126" t="s">
        <v>752</v>
      </c>
      <c r="I803" s="126" t="s">
        <v>743</v>
      </c>
      <c r="J803" s="126" t="s">
        <v>34</v>
      </c>
      <c r="K803" s="126" t="s">
        <v>747</v>
      </c>
    </row>
    <row r="804" spans="1:11" x14ac:dyDescent="0.25">
      <c r="A804" s="126" t="s">
        <v>0</v>
      </c>
      <c r="B804" s="126" t="s">
        <v>4</v>
      </c>
      <c r="C804" s="126" t="s">
        <v>218</v>
      </c>
      <c r="D804" s="126" t="s">
        <v>219</v>
      </c>
      <c r="E804" s="126" t="s">
        <v>51</v>
      </c>
      <c r="F804" s="126" t="s">
        <v>78</v>
      </c>
      <c r="G804" s="126">
        <v>14</v>
      </c>
      <c r="H804" s="126" t="s">
        <v>752</v>
      </c>
      <c r="I804" s="126" t="s">
        <v>746</v>
      </c>
      <c r="J804" s="126" t="s">
        <v>41</v>
      </c>
      <c r="K804" s="126" t="s">
        <v>1980</v>
      </c>
    </row>
    <row r="805" spans="1:11" x14ac:dyDescent="0.25">
      <c r="A805" s="126" t="s">
        <v>0</v>
      </c>
      <c r="B805" s="126" t="s">
        <v>4</v>
      </c>
      <c r="C805" s="126" t="s">
        <v>218</v>
      </c>
      <c r="D805" s="126" t="s">
        <v>219</v>
      </c>
      <c r="E805" s="126" t="s">
        <v>51</v>
      </c>
      <c r="F805" s="126" t="s">
        <v>78</v>
      </c>
      <c r="G805" s="126">
        <v>14</v>
      </c>
      <c r="H805" s="126" t="s">
        <v>757</v>
      </c>
      <c r="I805" s="126" t="s">
        <v>741</v>
      </c>
      <c r="J805" s="126" t="s">
        <v>25</v>
      </c>
      <c r="K805" s="126" t="s">
        <v>751</v>
      </c>
    </row>
    <row r="806" spans="1:11" x14ac:dyDescent="0.25">
      <c r="A806" s="126" t="s">
        <v>0</v>
      </c>
      <c r="B806" s="126" t="s">
        <v>4</v>
      </c>
      <c r="C806" s="126" t="s">
        <v>218</v>
      </c>
      <c r="D806" s="126" t="s">
        <v>219</v>
      </c>
      <c r="E806" s="126" t="s">
        <v>51</v>
      </c>
      <c r="F806" s="126" t="s">
        <v>78</v>
      </c>
      <c r="G806" s="126">
        <v>14</v>
      </c>
      <c r="H806" s="126" t="s">
        <v>757</v>
      </c>
      <c r="I806" s="126" t="s">
        <v>743</v>
      </c>
      <c r="J806" s="126" t="s">
        <v>25</v>
      </c>
      <c r="K806" s="126" t="s">
        <v>749</v>
      </c>
    </row>
    <row r="807" spans="1:11" x14ac:dyDescent="0.25">
      <c r="A807" s="126" t="s">
        <v>0</v>
      </c>
      <c r="B807" s="126" t="s">
        <v>4</v>
      </c>
      <c r="C807" s="126" t="s">
        <v>218</v>
      </c>
      <c r="D807" s="126" t="s">
        <v>219</v>
      </c>
      <c r="E807" s="126" t="s">
        <v>51</v>
      </c>
      <c r="F807" s="126" t="s">
        <v>78</v>
      </c>
      <c r="G807" s="126">
        <v>14</v>
      </c>
      <c r="H807" s="126" t="s">
        <v>757</v>
      </c>
      <c r="I807" s="126" t="s">
        <v>746</v>
      </c>
      <c r="J807" s="126" t="s">
        <v>36</v>
      </c>
      <c r="K807" s="126" t="s">
        <v>758</v>
      </c>
    </row>
    <row r="808" spans="1:11" x14ac:dyDescent="0.25">
      <c r="A808" s="126" t="s">
        <v>0</v>
      </c>
      <c r="B808" s="126" t="s">
        <v>4</v>
      </c>
      <c r="C808" s="126" t="s">
        <v>206</v>
      </c>
      <c r="D808" s="126" t="s">
        <v>207</v>
      </c>
      <c r="E808" s="126" t="s">
        <v>51</v>
      </c>
      <c r="F808" s="126" t="s">
        <v>52</v>
      </c>
      <c r="G808" s="126">
        <v>7</v>
      </c>
      <c r="H808" s="126" t="s">
        <v>740</v>
      </c>
      <c r="I808" s="126" t="s">
        <v>741</v>
      </c>
      <c r="J808" s="126" t="s">
        <v>744</v>
      </c>
      <c r="K808" s="126" t="s">
        <v>745</v>
      </c>
    </row>
    <row r="809" spans="1:11" x14ac:dyDescent="0.25">
      <c r="A809" s="126" t="s">
        <v>0</v>
      </c>
      <c r="B809" s="126" t="s">
        <v>4</v>
      </c>
      <c r="C809" s="126" t="s">
        <v>206</v>
      </c>
      <c r="D809" s="126" t="s">
        <v>207</v>
      </c>
      <c r="E809" s="126" t="s">
        <v>51</v>
      </c>
      <c r="F809" s="126" t="s">
        <v>52</v>
      </c>
      <c r="G809" s="126">
        <v>7</v>
      </c>
      <c r="H809" s="126" t="s">
        <v>740</v>
      </c>
      <c r="I809" s="126" t="s">
        <v>743</v>
      </c>
      <c r="J809" s="126" t="s">
        <v>25</v>
      </c>
      <c r="K809" s="126" t="s">
        <v>751</v>
      </c>
    </row>
    <row r="810" spans="1:11" x14ac:dyDescent="0.25">
      <c r="A810" s="126" t="s">
        <v>0</v>
      </c>
      <c r="B810" s="126" t="s">
        <v>4</v>
      </c>
      <c r="C810" s="126" t="s">
        <v>206</v>
      </c>
      <c r="D810" s="126" t="s">
        <v>207</v>
      </c>
      <c r="E810" s="126" t="s">
        <v>51</v>
      </c>
      <c r="F810" s="126" t="s">
        <v>52</v>
      </c>
      <c r="G810" s="126">
        <v>7</v>
      </c>
      <c r="H810" s="126" t="s">
        <v>740</v>
      </c>
      <c r="I810" s="126" t="s">
        <v>746</v>
      </c>
      <c r="J810" s="126" t="s">
        <v>35</v>
      </c>
      <c r="K810" s="126" t="s">
        <v>753</v>
      </c>
    </row>
    <row r="811" spans="1:11" x14ac:dyDescent="0.25">
      <c r="A811" s="126" t="s">
        <v>0</v>
      </c>
      <c r="B811" s="126" t="s">
        <v>4</v>
      </c>
      <c r="C811" s="126" t="s">
        <v>206</v>
      </c>
      <c r="D811" s="126" t="s">
        <v>207</v>
      </c>
      <c r="E811" s="126" t="s">
        <v>51</v>
      </c>
      <c r="F811" s="126" t="s">
        <v>52</v>
      </c>
      <c r="G811" s="126">
        <v>7</v>
      </c>
      <c r="H811" s="126" t="s">
        <v>748</v>
      </c>
      <c r="I811" s="126" t="s">
        <v>741</v>
      </c>
      <c r="J811" s="126" t="s">
        <v>35</v>
      </c>
      <c r="K811" s="126" t="s">
        <v>761</v>
      </c>
    </row>
    <row r="812" spans="1:11" x14ac:dyDescent="0.25">
      <c r="A812" s="126" t="s">
        <v>0</v>
      </c>
      <c r="B812" s="126" t="s">
        <v>4</v>
      </c>
      <c r="C812" s="126" t="s">
        <v>206</v>
      </c>
      <c r="D812" s="126" t="s">
        <v>207</v>
      </c>
      <c r="E812" s="126" t="s">
        <v>51</v>
      </c>
      <c r="F812" s="126" t="s">
        <v>52</v>
      </c>
      <c r="G812" s="126">
        <v>7</v>
      </c>
      <c r="H812" s="126" t="s">
        <v>748</v>
      </c>
      <c r="I812" s="126" t="s">
        <v>743</v>
      </c>
      <c r="J812" s="126" t="s">
        <v>754</v>
      </c>
      <c r="K812" s="126" t="s">
        <v>755</v>
      </c>
    </row>
    <row r="813" spans="1:11" x14ac:dyDescent="0.25">
      <c r="A813" s="126" t="s">
        <v>0</v>
      </c>
      <c r="B813" s="126" t="s">
        <v>4</v>
      </c>
      <c r="C813" s="126" t="s">
        <v>206</v>
      </c>
      <c r="D813" s="126" t="s">
        <v>207</v>
      </c>
      <c r="E813" s="126" t="s">
        <v>51</v>
      </c>
      <c r="F813" s="126" t="s">
        <v>52</v>
      </c>
      <c r="G813" s="126">
        <v>7</v>
      </c>
      <c r="H813" s="126" t="s">
        <v>748</v>
      </c>
      <c r="I813" s="126" t="s">
        <v>746</v>
      </c>
      <c r="J813" s="126" t="s">
        <v>36</v>
      </c>
      <c r="K813" s="126" t="s">
        <v>758</v>
      </c>
    </row>
    <row r="814" spans="1:11" x14ac:dyDescent="0.25">
      <c r="A814" s="126" t="s">
        <v>0</v>
      </c>
      <c r="B814" s="126" t="s">
        <v>4</v>
      </c>
      <c r="C814" s="126" t="s">
        <v>206</v>
      </c>
      <c r="D814" s="126" t="s">
        <v>207</v>
      </c>
      <c r="E814" s="126" t="s">
        <v>51</v>
      </c>
      <c r="F814" s="126" t="s">
        <v>52</v>
      </c>
      <c r="G814" s="126">
        <v>7</v>
      </c>
      <c r="H814" s="126" t="s">
        <v>752</v>
      </c>
      <c r="I814" s="126" t="s">
        <v>741</v>
      </c>
      <c r="J814" s="126" t="s">
        <v>754</v>
      </c>
      <c r="K814" s="126" t="s">
        <v>755</v>
      </c>
    </row>
    <row r="815" spans="1:11" x14ac:dyDescent="0.25">
      <c r="A815" s="126" t="s">
        <v>0</v>
      </c>
      <c r="B815" s="126" t="s">
        <v>4</v>
      </c>
      <c r="C815" s="126" t="s">
        <v>206</v>
      </c>
      <c r="D815" s="126" t="s">
        <v>207</v>
      </c>
      <c r="E815" s="126" t="s">
        <v>51</v>
      </c>
      <c r="F815" s="126" t="s">
        <v>52</v>
      </c>
      <c r="G815" s="126">
        <v>7</v>
      </c>
      <c r="H815" s="126" t="s">
        <v>752</v>
      </c>
      <c r="I815" s="126" t="s">
        <v>743</v>
      </c>
      <c r="J815" s="126" t="s">
        <v>34</v>
      </c>
      <c r="K815" s="126" t="s">
        <v>756</v>
      </c>
    </row>
    <row r="816" spans="1:11" x14ac:dyDescent="0.25">
      <c r="A816" s="126" t="s">
        <v>0</v>
      </c>
      <c r="B816" s="126" t="s">
        <v>4</v>
      </c>
      <c r="C816" s="126" t="s">
        <v>206</v>
      </c>
      <c r="D816" s="126" t="s">
        <v>207</v>
      </c>
      <c r="E816" s="126" t="s">
        <v>51</v>
      </c>
      <c r="F816" s="126" t="s">
        <v>52</v>
      </c>
      <c r="G816" s="126">
        <v>7</v>
      </c>
      <c r="H816" s="126" t="s">
        <v>752</v>
      </c>
      <c r="I816" s="126" t="s">
        <v>746</v>
      </c>
      <c r="J816" s="126" t="s">
        <v>36</v>
      </c>
      <c r="K816" s="126" t="s">
        <v>768</v>
      </c>
    </row>
    <row r="817" spans="1:11" x14ac:dyDescent="0.25">
      <c r="A817" s="126" t="s">
        <v>0</v>
      </c>
      <c r="B817" s="126" t="s">
        <v>4</v>
      </c>
      <c r="C817" s="126" t="s">
        <v>206</v>
      </c>
      <c r="D817" s="126" t="s">
        <v>207</v>
      </c>
      <c r="E817" s="126" t="s">
        <v>51</v>
      </c>
      <c r="F817" s="126" t="s">
        <v>52</v>
      </c>
      <c r="G817" s="126">
        <v>7</v>
      </c>
      <c r="H817" s="126" t="s">
        <v>757</v>
      </c>
      <c r="I817" s="126" t="s">
        <v>741</v>
      </c>
      <c r="J817" s="126" t="s">
        <v>35</v>
      </c>
      <c r="K817" s="126" t="s">
        <v>761</v>
      </c>
    </row>
    <row r="818" spans="1:11" x14ac:dyDescent="0.25">
      <c r="A818" s="126" t="s">
        <v>0</v>
      </c>
      <c r="B818" s="126" t="s">
        <v>4</v>
      </c>
      <c r="C818" s="126" t="s">
        <v>206</v>
      </c>
      <c r="D818" s="126" t="s">
        <v>207</v>
      </c>
      <c r="E818" s="126" t="s">
        <v>51</v>
      </c>
      <c r="F818" s="126" t="s">
        <v>52</v>
      </c>
      <c r="G818" s="126">
        <v>7</v>
      </c>
      <c r="H818" s="126" t="s">
        <v>757</v>
      </c>
      <c r="I818" s="126" t="s">
        <v>743</v>
      </c>
      <c r="J818" s="126" t="s">
        <v>34</v>
      </c>
      <c r="K818" s="126" t="s">
        <v>747</v>
      </c>
    </row>
    <row r="819" spans="1:11" x14ac:dyDescent="0.25">
      <c r="A819" s="126" t="s">
        <v>0</v>
      </c>
      <c r="B819" s="126" t="s">
        <v>4</v>
      </c>
      <c r="C819" s="126" t="s">
        <v>206</v>
      </c>
      <c r="D819" s="126" t="s">
        <v>207</v>
      </c>
      <c r="E819" s="126" t="s">
        <v>51</v>
      </c>
      <c r="F819" s="126" t="s">
        <v>52</v>
      </c>
      <c r="G819" s="126">
        <v>7</v>
      </c>
      <c r="H819" s="126" t="s">
        <v>757</v>
      </c>
      <c r="I819" s="126" t="s">
        <v>746</v>
      </c>
      <c r="J819" s="126" t="s">
        <v>25</v>
      </c>
      <c r="K819" s="126" t="s">
        <v>751</v>
      </c>
    </row>
    <row r="820" spans="1:11" x14ac:dyDescent="0.25">
      <c r="A820" s="126" t="s">
        <v>0</v>
      </c>
      <c r="B820" s="126" t="s">
        <v>4</v>
      </c>
      <c r="C820" s="126" t="s">
        <v>60</v>
      </c>
      <c r="D820" s="126" t="s">
        <v>61</v>
      </c>
      <c r="E820" s="126" t="s">
        <v>51</v>
      </c>
      <c r="F820" s="126" t="s">
        <v>52</v>
      </c>
      <c r="G820" s="126">
        <v>6</v>
      </c>
      <c r="H820" s="126" t="s">
        <v>740</v>
      </c>
      <c r="I820" s="126" t="s">
        <v>741</v>
      </c>
      <c r="J820" s="126" t="s">
        <v>41</v>
      </c>
      <c r="K820" s="126" t="s">
        <v>771</v>
      </c>
    </row>
    <row r="821" spans="1:11" x14ac:dyDescent="0.25">
      <c r="A821" s="126" t="s">
        <v>0</v>
      </c>
      <c r="B821" s="126" t="s">
        <v>4</v>
      </c>
      <c r="C821" s="126" t="s">
        <v>60</v>
      </c>
      <c r="D821" s="126" t="s">
        <v>61</v>
      </c>
      <c r="E821" s="126" t="s">
        <v>51</v>
      </c>
      <c r="F821" s="126" t="s">
        <v>52</v>
      </c>
      <c r="G821" s="126">
        <v>6</v>
      </c>
      <c r="H821" s="126" t="s">
        <v>740</v>
      </c>
      <c r="I821" s="126" t="s">
        <v>743</v>
      </c>
      <c r="J821" s="126" t="s">
        <v>41</v>
      </c>
      <c r="K821" s="126" t="s">
        <v>1981</v>
      </c>
    </row>
    <row r="822" spans="1:11" x14ac:dyDescent="0.25">
      <c r="A822" s="126" t="s">
        <v>0</v>
      </c>
      <c r="B822" s="126" t="s">
        <v>4</v>
      </c>
      <c r="C822" s="126" t="s">
        <v>60</v>
      </c>
      <c r="D822" s="126" t="s">
        <v>61</v>
      </c>
      <c r="E822" s="126" t="s">
        <v>51</v>
      </c>
      <c r="F822" s="126" t="s">
        <v>52</v>
      </c>
      <c r="G822" s="126">
        <v>6</v>
      </c>
      <c r="H822" s="126" t="s">
        <v>740</v>
      </c>
      <c r="I822" s="126" t="s">
        <v>746</v>
      </c>
      <c r="J822" s="126" t="s">
        <v>41</v>
      </c>
      <c r="K822" s="126" t="s">
        <v>1979</v>
      </c>
    </row>
    <row r="823" spans="1:11" x14ac:dyDescent="0.25">
      <c r="A823" s="126" t="s">
        <v>0</v>
      </c>
      <c r="B823" s="126" t="s">
        <v>4</v>
      </c>
      <c r="C823" s="126" t="s">
        <v>60</v>
      </c>
      <c r="D823" s="126" t="s">
        <v>61</v>
      </c>
      <c r="E823" s="126" t="s">
        <v>51</v>
      </c>
      <c r="F823" s="126" t="s">
        <v>52</v>
      </c>
      <c r="G823" s="126">
        <v>6</v>
      </c>
      <c r="H823" s="126" t="s">
        <v>748</v>
      </c>
      <c r="I823" s="126" t="s">
        <v>741</v>
      </c>
      <c r="J823" s="126" t="s">
        <v>34</v>
      </c>
      <c r="K823" s="126" t="s">
        <v>747</v>
      </c>
    </row>
    <row r="824" spans="1:11" x14ac:dyDescent="0.25">
      <c r="A824" s="126" t="s">
        <v>0</v>
      </c>
      <c r="B824" s="126" t="s">
        <v>4</v>
      </c>
      <c r="C824" s="126" t="s">
        <v>60</v>
      </c>
      <c r="D824" s="126" t="s">
        <v>61</v>
      </c>
      <c r="E824" s="126" t="s">
        <v>51</v>
      </c>
      <c r="F824" s="126" t="s">
        <v>52</v>
      </c>
      <c r="G824" s="126">
        <v>6</v>
      </c>
      <c r="H824" s="126" t="s">
        <v>748</v>
      </c>
      <c r="I824" s="126" t="s">
        <v>743</v>
      </c>
      <c r="J824" s="126" t="s">
        <v>41</v>
      </c>
      <c r="K824" s="126" t="s">
        <v>1984</v>
      </c>
    </row>
    <row r="825" spans="1:11" x14ac:dyDescent="0.25">
      <c r="A825" s="126" t="s">
        <v>0</v>
      </c>
      <c r="B825" s="126" t="s">
        <v>4</v>
      </c>
      <c r="C825" s="126" t="s">
        <v>60</v>
      </c>
      <c r="D825" s="126" t="s">
        <v>61</v>
      </c>
      <c r="E825" s="126" t="s">
        <v>51</v>
      </c>
      <c r="F825" s="126" t="s">
        <v>52</v>
      </c>
      <c r="G825" s="126">
        <v>6</v>
      </c>
      <c r="H825" s="126" t="s">
        <v>748</v>
      </c>
      <c r="I825" s="126" t="s">
        <v>746</v>
      </c>
      <c r="J825" s="126" t="s">
        <v>41</v>
      </c>
      <c r="K825" s="126" t="s">
        <v>1979</v>
      </c>
    </row>
    <row r="826" spans="1:11" x14ac:dyDescent="0.25">
      <c r="A826" s="126" t="s">
        <v>0</v>
      </c>
      <c r="B826" s="126" t="s">
        <v>4</v>
      </c>
      <c r="C826" s="126" t="s">
        <v>60</v>
      </c>
      <c r="D826" s="126" t="s">
        <v>61</v>
      </c>
      <c r="E826" s="126" t="s">
        <v>51</v>
      </c>
      <c r="F826" s="126" t="s">
        <v>52</v>
      </c>
      <c r="G826" s="126">
        <v>6</v>
      </c>
      <c r="H826" s="126" t="s">
        <v>752</v>
      </c>
      <c r="I826" s="126" t="s">
        <v>741</v>
      </c>
      <c r="J826" s="126" t="s">
        <v>35</v>
      </c>
      <c r="K826" s="126" t="s">
        <v>742</v>
      </c>
    </row>
    <row r="827" spans="1:11" x14ac:dyDescent="0.25">
      <c r="A827" s="126" t="s">
        <v>0</v>
      </c>
      <c r="B827" s="126" t="s">
        <v>4</v>
      </c>
      <c r="C827" s="126" t="s">
        <v>60</v>
      </c>
      <c r="D827" s="126" t="s">
        <v>61</v>
      </c>
      <c r="E827" s="126" t="s">
        <v>51</v>
      </c>
      <c r="F827" s="126" t="s">
        <v>52</v>
      </c>
      <c r="G827" s="126">
        <v>6</v>
      </c>
      <c r="H827" s="126" t="s">
        <v>752</v>
      </c>
      <c r="I827" s="126" t="s">
        <v>743</v>
      </c>
      <c r="J827" s="126" t="s">
        <v>34</v>
      </c>
      <c r="K827" s="126" t="s">
        <v>756</v>
      </c>
    </row>
    <row r="828" spans="1:11" x14ac:dyDescent="0.25">
      <c r="A828" s="126" t="s">
        <v>0</v>
      </c>
      <c r="B828" s="126" t="s">
        <v>4</v>
      </c>
      <c r="C828" s="126" t="s">
        <v>60</v>
      </c>
      <c r="D828" s="126" t="s">
        <v>61</v>
      </c>
      <c r="E828" s="126" t="s">
        <v>51</v>
      </c>
      <c r="F828" s="126" t="s">
        <v>52</v>
      </c>
      <c r="G828" s="126">
        <v>6</v>
      </c>
      <c r="H828" s="126" t="s">
        <v>752</v>
      </c>
      <c r="I828" s="126" t="s">
        <v>746</v>
      </c>
      <c r="J828" s="126" t="s">
        <v>744</v>
      </c>
      <c r="K828" s="126" t="s">
        <v>745</v>
      </c>
    </row>
    <row r="829" spans="1:11" x14ac:dyDescent="0.25">
      <c r="A829" s="126" t="s">
        <v>0</v>
      </c>
      <c r="B829" s="126" t="s">
        <v>4</v>
      </c>
      <c r="C829" s="126" t="s">
        <v>60</v>
      </c>
      <c r="D829" s="126" t="s">
        <v>61</v>
      </c>
      <c r="E829" s="126" t="s">
        <v>51</v>
      </c>
      <c r="F829" s="126" t="s">
        <v>52</v>
      </c>
      <c r="G829" s="126">
        <v>6</v>
      </c>
      <c r="H829" s="126" t="s">
        <v>757</v>
      </c>
      <c r="I829" s="126" t="s">
        <v>741</v>
      </c>
      <c r="J829" s="126" t="s">
        <v>754</v>
      </c>
      <c r="K829" s="126" t="s">
        <v>755</v>
      </c>
    </row>
    <row r="830" spans="1:11" x14ac:dyDescent="0.25">
      <c r="A830" s="126" t="s">
        <v>0</v>
      </c>
      <c r="B830" s="126" t="s">
        <v>4</v>
      </c>
      <c r="C830" s="126" t="s">
        <v>60</v>
      </c>
      <c r="D830" s="126" t="s">
        <v>61</v>
      </c>
      <c r="E830" s="126" t="s">
        <v>51</v>
      </c>
      <c r="F830" s="126" t="s">
        <v>52</v>
      </c>
      <c r="G830" s="126">
        <v>6</v>
      </c>
      <c r="H830" s="126" t="s">
        <v>757</v>
      </c>
      <c r="I830" s="126" t="s">
        <v>743</v>
      </c>
      <c r="J830" s="126" t="s">
        <v>36</v>
      </c>
      <c r="K830" s="126" t="s">
        <v>763</v>
      </c>
    </row>
    <row r="831" spans="1:11" x14ac:dyDescent="0.25">
      <c r="A831" s="126" t="s">
        <v>0</v>
      </c>
      <c r="B831" s="126" t="s">
        <v>4</v>
      </c>
      <c r="C831" s="126" t="s">
        <v>60</v>
      </c>
      <c r="D831" s="126" t="s">
        <v>61</v>
      </c>
      <c r="E831" s="126" t="s">
        <v>51</v>
      </c>
      <c r="F831" s="126" t="s">
        <v>52</v>
      </c>
      <c r="G831" s="126">
        <v>6</v>
      </c>
      <c r="H831" s="126" t="s">
        <v>757</v>
      </c>
      <c r="I831" s="126" t="s">
        <v>746</v>
      </c>
      <c r="J831" s="126" t="s">
        <v>35</v>
      </c>
      <c r="K831" s="126" t="s">
        <v>761</v>
      </c>
    </row>
    <row r="832" spans="1:11" x14ac:dyDescent="0.25">
      <c r="A832" s="126" t="s">
        <v>0</v>
      </c>
      <c r="B832" s="126" t="s">
        <v>5</v>
      </c>
      <c r="C832" s="126" t="s">
        <v>210</v>
      </c>
      <c r="D832" s="126" t="s">
        <v>211</v>
      </c>
      <c r="E832" s="126" t="s">
        <v>51</v>
      </c>
      <c r="F832" s="126" t="s">
        <v>52</v>
      </c>
      <c r="G832" s="126">
        <v>143</v>
      </c>
      <c r="H832" s="126" t="s">
        <v>740</v>
      </c>
      <c r="I832" s="126" t="s">
        <v>741</v>
      </c>
      <c r="J832" s="126" t="s">
        <v>35</v>
      </c>
      <c r="K832" s="126" t="s">
        <v>742</v>
      </c>
    </row>
    <row r="833" spans="1:11" x14ac:dyDescent="0.25">
      <c r="A833" s="126" t="s">
        <v>0</v>
      </c>
      <c r="B833" s="126" t="s">
        <v>5</v>
      </c>
      <c r="C833" s="126" t="s">
        <v>210</v>
      </c>
      <c r="D833" s="126" t="s">
        <v>211</v>
      </c>
      <c r="E833" s="126" t="s">
        <v>51</v>
      </c>
      <c r="F833" s="126" t="s">
        <v>52</v>
      </c>
      <c r="G833" s="126">
        <v>143</v>
      </c>
      <c r="H833" s="126" t="s">
        <v>740</v>
      </c>
      <c r="I833" s="126" t="s">
        <v>743</v>
      </c>
      <c r="J833" s="126" t="s">
        <v>36</v>
      </c>
      <c r="K833" s="126" t="s">
        <v>763</v>
      </c>
    </row>
    <row r="834" spans="1:11" x14ac:dyDescent="0.25">
      <c r="A834" s="126" t="s">
        <v>0</v>
      </c>
      <c r="B834" s="126" t="s">
        <v>5</v>
      </c>
      <c r="C834" s="126" t="s">
        <v>210</v>
      </c>
      <c r="D834" s="126" t="s">
        <v>211</v>
      </c>
      <c r="E834" s="126" t="s">
        <v>51</v>
      </c>
      <c r="F834" s="126" t="s">
        <v>52</v>
      </c>
      <c r="G834" s="126">
        <v>143</v>
      </c>
      <c r="H834" s="126" t="s">
        <v>740</v>
      </c>
      <c r="I834" s="126" t="s">
        <v>746</v>
      </c>
      <c r="J834" s="126" t="s">
        <v>35</v>
      </c>
      <c r="K834" s="126" t="s">
        <v>753</v>
      </c>
    </row>
    <row r="835" spans="1:11" x14ac:dyDescent="0.25">
      <c r="A835" s="126" t="s">
        <v>0</v>
      </c>
      <c r="B835" s="126" t="s">
        <v>5</v>
      </c>
      <c r="C835" s="126" t="s">
        <v>210</v>
      </c>
      <c r="D835" s="126" t="s">
        <v>211</v>
      </c>
      <c r="E835" s="126" t="s">
        <v>51</v>
      </c>
      <c r="F835" s="126" t="s">
        <v>52</v>
      </c>
      <c r="G835" s="126">
        <v>143</v>
      </c>
      <c r="H835" s="126" t="s">
        <v>748</v>
      </c>
      <c r="I835" s="126" t="s">
        <v>741</v>
      </c>
      <c r="J835" s="126" t="s">
        <v>35</v>
      </c>
      <c r="K835" s="126" t="s">
        <v>742</v>
      </c>
    </row>
    <row r="836" spans="1:11" x14ac:dyDescent="0.25">
      <c r="A836" s="126" t="s">
        <v>0</v>
      </c>
      <c r="B836" s="126" t="s">
        <v>5</v>
      </c>
      <c r="C836" s="126" t="s">
        <v>210</v>
      </c>
      <c r="D836" s="126" t="s">
        <v>211</v>
      </c>
      <c r="E836" s="126" t="s">
        <v>51</v>
      </c>
      <c r="F836" s="126" t="s">
        <v>52</v>
      </c>
      <c r="G836" s="126">
        <v>143</v>
      </c>
      <c r="H836" s="126" t="s">
        <v>748</v>
      </c>
      <c r="I836" s="126" t="s">
        <v>743</v>
      </c>
      <c r="J836" s="126" t="s">
        <v>36</v>
      </c>
      <c r="K836" s="126" t="s">
        <v>768</v>
      </c>
    </row>
    <row r="837" spans="1:11" x14ac:dyDescent="0.25">
      <c r="A837" s="126" t="s">
        <v>0</v>
      </c>
      <c r="B837" s="126" t="s">
        <v>5</v>
      </c>
      <c r="C837" s="126" t="s">
        <v>210</v>
      </c>
      <c r="D837" s="126" t="s">
        <v>211</v>
      </c>
      <c r="E837" s="126" t="s">
        <v>51</v>
      </c>
      <c r="F837" s="126" t="s">
        <v>52</v>
      </c>
      <c r="G837" s="126">
        <v>143</v>
      </c>
      <c r="H837" s="126" t="s">
        <v>748</v>
      </c>
      <c r="I837" s="126" t="s">
        <v>746</v>
      </c>
      <c r="J837" s="126" t="s">
        <v>35</v>
      </c>
      <c r="K837" s="126" t="s">
        <v>753</v>
      </c>
    </row>
    <row r="838" spans="1:11" x14ac:dyDescent="0.25">
      <c r="A838" s="126" t="s">
        <v>0</v>
      </c>
      <c r="B838" s="126" t="s">
        <v>5</v>
      </c>
      <c r="C838" s="126" t="s">
        <v>210</v>
      </c>
      <c r="D838" s="126" t="s">
        <v>211</v>
      </c>
      <c r="E838" s="126" t="s">
        <v>51</v>
      </c>
      <c r="F838" s="126" t="s">
        <v>52</v>
      </c>
      <c r="G838" s="126">
        <v>143</v>
      </c>
      <c r="H838" s="126" t="s">
        <v>752</v>
      </c>
      <c r="I838" s="126" t="s">
        <v>741</v>
      </c>
      <c r="J838" s="126" t="s">
        <v>744</v>
      </c>
      <c r="K838" s="126" t="s">
        <v>745</v>
      </c>
    </row>
    <row r="839" spans="1:11" x14ac:dyDescent="0.25">
      <c r="A839" s="126" t="s">
        <v>0</v>
      </c>
      <c r="B839" s="126" t="s">
        <v>5</v>
      </c>
      <c r="C839" s="126" t="s">
        <v>210</v>
      </c>
      <c r="D839" s="126" t="s">
        <v>211</v>
      </c>
      <c r="E839" s="126" t="s">
        <v>51</v>
      </c>
      <c r="F839" s="126" t="s">
        <v>52</v>
      </c>
      <c r="G839" s="126">
        <v>143</v>
      </c>
      <c r="H839" s="126" t="s">
        <v>752</v>
      </c>
      <c r="I839" s="126" t="s">
        <v>743</v>
      </c>
      <c r="J839" s="126" t="s">
        <v>34</v>
      </c>
      <c r="K839" s="126" t="s">
        <v>747</v>
      </c>
    </row>
    <row r="840" spans="1:11" x14ac:dyDescent="0.25">
      <c r="A840" s="126" t="s">
        <v>0</v>
      </c>
      <c r="B840" s="126" t="s">
        <v>5</v>
      </c>
      <c r="C840" s="126" t="s">
        <v>210</v>
      </c>
      <c r="D840" s="126" t="s">
        <v>211</v>
      </c>
      <c r="E840" s="126" t="s">
        <v>51</v>
      </c>
      <c r="F840" s="126" t="s">
        <v>52</v>
      </c>
      <c r="G840" s="126">
        <v>143</v>
      </c>
      <c r="H840" s="126" t="s">
        <v>752</v>
      </c>
      <c r="I840" s="126" t="s">
        <v>746</v>
      </c>
      <c r="J840" s="126" t="s">
        <v>35</v>
      </c>
      <c r="K840" s="126" t="s">
        <v>753</v>
      </c>
    </row>
    <row r="841" spans="1:11" x14ac:dyDescent="0.25">
      <c r="A841" s="126" t="s">
        <v>0</v>
      </c>
      <c r="B841" s="126" t="s">
        <v>5</v>
      </c>
      <c r="C841" s="126" t="s">
        <v>210</v>
      </c>
      <c r="D841" s="126" t="s">
        <v>211</v>
      </c>
      <c r="E841" s="126" t="s">
        <v>51</v>
      </c>
      <c r="F841" s="126" t="s">
        <v>52</v>
      </c>
      <c r="G841" s="126">
        <v>143</v>
      </c>
      <c r="H841" s="126" t="s">
        <v>757</v>
      </c>
      <c r="I841" s="126" t="s">
        <v>741</v>
      </c>
      <c r="J841" s="126" t="s">
        <v>25</v>
      </c>
      <c r="K841" s="126" t="s">
        <v>751</v>
      </c>
    </row>
    <row r="842" spans="1:11" x14ac:dyDescent="0.25">
      <c r="A842" s="126" t="s">
        <v>0</v>
      </c>
      <c r="B842" s="126" t="s">
        <v>5</v>
      </c>
      <c r="C842" s="126" t="s">
        <v>210</v>
      </c>
      <c r="D842" s="126" t="s">
        <v>211</v>
      </c>
      <c r="E842" s="126" t="s">
        <v>51</v>
      </c>
      <c r="F842" s="126" t="s">
        <v>52</v>
      </c>
      <c r="G842" s="126">
        <v>143</v>
      </c>
      <c r="H842" s="126" t="s">
        <v>757</v>
      </c>
      <c r="I842" s="126" t="s">
        <v>743</v>
      </c>
      <c r="J842" s="126" t="s">
        <v>34</v>
      </c>
      <c r="K842" s="126" t="s">
        <v>747</v>
      </c>
    </row>
    <row r="843" spans="1:11" x14ac:dyDescent="0.25">
      <c r="A843" s="126" t="s">
        <v>0</v>
      </c>
      <c r="B843" s="126" t="s">
        <v>5</v>
      </c>
      <c r="C843" s="126" t="s">
        <v>210</v>
      </c>
      <c r="D843" s="126" t="s">
        <v>211</v>
      </c>
      <c r="E843" s="126" t="s">
        <v>51</v>
      </c>
      <c r="F843" s="126" t="s">
        <v>52</v>
      </c>
      <c r="G843" s="126">
        <v>143</v>
      </c>
      <c r="H843" s="126" t="s">
        <v>757</v>
      </c>
      <c r="I843" s="126" t="s">
        <v>746</v>
      </c>
      <c r="J843" s="126" t="s">
        <v>25</v>
      </c>
      <c r="K843" s="126" t="s">
        <v>749</v>
      </c>
    </row>
    <row r="844" spans="1:11" x14ac:dyDescent="0.25">
      <c r="A844" s="126" t="s">
        <v>0</v>
      </c>
      <c r="B844" s="126" t="s">
        <v>5</v>
      </c>
      <c r="C844" s="126" t="s">
        <v>214</v>
      </c>
      <c r="D844" s="126" t="s">
        <v>215</v>
      </c>
      <c r="E844" s="126" t="s">
        <v>51</v>
      </c>
      <c r="F844" s="126" t="s">
        <v>52</v>
      </c>
      <c r="G844" s="126">
        <v>44</v>
      </c>
      <c r="H844" s="126" t="s">
        <v>740</v>
      </c>
      <c r="I844" s="126" t="s">
        <v>741</v>
      </c>
      <c r="J844" s="126" t="s">
        <v>35</v>
      </c>
      <c r="K844" s="126" t="s">
        <v>742</v>
      </c>
    </row>
    <row r="845" spans="1:11" x14ac:dyDescent="0.25">
      <c r="A845" s="126" t="s">
        <v>0</v>
      </c>
      <c r="B845" s="126" t="s">
        <v>5</v>
      </c>
      <c r="C845" s="126" t="s">
        <v>214</v>
      </c>
      <c r="D845" s="126" t="s">
        <v>215</v>
      </c>
      <c r="E845" s="126" t="s">
        <v>51</v>
      </c>
      <c r="F845" s="126" t="s">
        <v>52</v>
      </c>
      <c r="G845" s="126">
        <v>44</v>
      </c>
      <c r="H845" s="126" t="s">
        <v>740</v>
      </c>
      <c r="I845" s="126" t="s">
        <v>743</v>
      </c>
      <c r="J845" s="126" t="s">
        <v>35</v>
      </c>
      <c r="K845" s="126" t="s">
        <v>753</v>
      </c>
    </row>
    <row r="846" spans="1:11" x14ac:dyDescent="0.25">
      <c r="A846" s="126" t="s">
        <v>0</v>
      </c>
      <c r="B846" s="126" t="s">
        <v>5</v>
      </c>
      <c r="C846" s="126" t="s">
        <v>214</v>
      </c>
      <c r="D846" s="126" t="s">
        <v>215</v>
      </c>
      <c r="E846" s="126" t="s">
        <v>51</v>
      </c>
      <c r="F846" s="126" t="s">
        <v>52</v>
      </c>
      <c r="G846" s="126">
        <v>44</v>
      </c>
      <c r="H846" s="126" t="s">
        <v>740</v>
      </c>
      <c r="I846" s="126" t="s">
        <v>746</v>
      </c>
      <c r="J846" s="126" t="s">
        <v>34</v>
      </c>
      <c r="K846" s="126" t="s">
        <v>770</v>
      </c>
    </row>
    <row r="847" spans="1:11" x14ac:dyDescent="0.25">
      <c r="A847" s="126" t="s">
        <v>0</v>
      </c>
      <c r="B847" s="126" t="s">
        <v>5</v>
      </c>
      <c r="C847" s="126" t="s">
        <v>214</v>
      </c>
      <c r="D847" s="126" t="s">
        <v>215</v>
      </c>
      <c r="E847" s="126" t="s">
        <v>51</v>
      </c>
      <c r="F847" s="126" t="s">
        <v>52</v>
      </c>
      <c r="G847" s="126">
        <v>44</v>
      </c>
      <c r="H847" s="126" t="s">
        <v>748</v>
      </c>
      <c r="I847" s="126" t="s">
        <v>741</v>
      </c>
      <c r="J847" s="126" t="s">
        <v>744</v>
      </c>
      <c r="K847" s="126" t="s">
        <v>745</v>
      </c>
    </row>
    <row r="848" spans="1:11" x14ac:dyDescent="0.25">
      <c r="A848" s="126" t="s">
        <v>0</v>
      </c>
      <c r="B848" s="126" t="s">
        <v>5</v>
      </c>
      <c r="C848" s="126" t="s">
        <v>214</v>
      </c>
      <c r="D848" s="126" t="s">
        <v>215</v>
      </c>
      <c r="E848" s="126" t="s">
        <v>51</v>
      </c>
      <c r="F848" s="126" t="s">
        <v>52</v>
      </c>
      <c r="G848" s="126">
        <v>44</v>
      </c>
      <c r="H848" s="126" t="s">
        <v>748</v>
      </c>
      <c r="I848" s="126" t="s">
        <v>743</v>
      </c>
      <c r="J848" s="126" t="s">
        <v>35</v>
      </c>
      <c r="K848" s="126" t="s">
        <v>760</v>
      </c>
    </row>
    <row r="849" spans="1:11" x14ac:dyDescent="0.25">
      <c r="A849" s="126" t="s">
        <v>0</v>
      </c>
      <c r="B849" s="126" t="s">
        <v>5</v>
      </c>
      <c r="C849" s="126" t="s">
        <v>214</v>
      </c>
      <c r="D849" s="126" t="s">
        <v>215</v>
      </c>
      <c r="E849" s="126" t="s">
        <v>51</v>
      </c>
      <c r="F849" s="126" t="s">
        <v>52</v>
      </c>
      <c r="G849" s="126">
        <v>44</v>
      </c>
      <c r="H849" s="126" t="s">
        <v>748</v>
      </c>
      <c r="I849" s="126" t="s">
        <v>746</v>
      </c>
      <c r="J849" s="126" t="s">
        <v>36</v>
      </c>
      <c r="K849" s="126" t="s">
        <v>758</v>
      </c>
    </row>
    <row r="850" spans="1:11" x14ac:dyDescent="0.25">
      <c r="A850" s="126" t="s">
        <v>0</v>
      </c>
      <c r="B850" s="126" t="s">
        <v>5</v>
      </c>
      <c r="C850" s="126" t="s">
        <v>214</v>
      </c>
      <c r="D850" s="126" t="s">
        <v>215</v>
      </c>
      <c r="E850" s="126" t="s">
        <v>51</v>
      </c>
      <c r="F850" s="126" t="s">
        <v>52</v>
      </c>
      <c r="G850" s="126">
        <v>44</v>
      </c>
      <c r="H850" s="126" t="s">
        <v>752</v>
      </c>
      <c r="I850" s="126" t="s">
        <v>741</v>
      </c>
      <c r="J850" s="126" t="s">
        <v>754</v>
      </c>
      <c r="K850" s="126" t="s">
        <v>764</v>
      </c>
    </row>
    <row r="851" spans="1:11" x14ac:dyDescent="0.25">
      <c r="A851" s="126" t="s">
        <v>0</v>
      </c>
      <c r="B851" s="126" t="s">
        <v>5</v>
      </c>
      <c r="C851" s="126" t="s">
        <v>214</v>
      </c>
      <c r="D851" s="126" t="s">
        <v>215</v>
      </c>
      <c r="E851" s="126" t="s">
        <v>51</v>
      </c>
      <c r="F851" s="126" t="s">
        <v>52</v>
      </c>
      <c r="G851" s="126">
        <v>44</v>
      </c>
      <c r="H851" s="126" t="s">
        <v>752</v>
      </c>
      <c r="I851" s="126" t="s">
        <v>743</v>
      </c>
      <c r="J851" s="126" t="s">
        <v>34</v>
      </c>
      <c r="K851" s="126" t="s">
        <v>747</v>
      </c>
    </row>
    <row r="852" spans="1:11" x14ac:dyDescent="0.25">
      <c r="A852" s="126" t="s">
        <v>0</v>
      </c>
      <c r="B852" s="126" t="s">
        <v>5</v>
      </c>
      <c r="C852" s="126" t="s">
        <v>214</v>
      </c>
      <c r="D852" s="126" t="s">
        <v>215</v>
      </c>
      <c r="E852" s="126" t="s">
        <v>51</v>
      </c>
      <c r="F852" s="126" t="s">
        <v>52</v>
      </c>
      <c r="G852" s="126">
        <v>44</v>
      </c>
      <c r="H852" s="126" t="s">
        <v>752</v>
      </c>
      <c r="I852" s="126" t="s">
        <v>746</v>
      </c>
      <c r="J852" s="126" t="s">
        <v>34</v>
      </c>
      <c r="K852" s="126" t="s">
        <v>759</v>
      </c>
    </row>
    <row r="853" spans="1:11" x14ac:dyDescent="0.25">
      <c r="A853" s="126" t="s">
        <v>0</v>
      </c>
      <c r="B853" s="126" t="s">
        <v>5</v>
      </c>
      <c r="C853" s="126" t="s">
        <v>214</v>
      </c>
      <c r="D853" s="126" t="s">
        <v>215</v>
      </c>
      <c r="E853" s="126" t="s">
        <v>51</v>
      </c>
      <c r="F853" s="126" t="s">
        <v>52</v>
      </c>
      <c r="G853" s="126">
        <v>44</v>
      </c>
      <c r="H853" s="126" t="s">
        <v>757</v>
      </c>
      <c r="I853" s="126" t="s">
        <v>741</v>
      </c>
      <c r="J853" s="126" t="s">
        <v>35</v>
      </c>
      <c r="K853" s="126" t="s">
        <v>761</v>
      </c>
    </row>
    <row r="854" spans="1:11" x14ac:dyDescent="0.25">
      <c r="A854" s="126" t="s">
        <v>0</v>
      </c>
      <c r="B854" s="126" t="s">
        <v>5</v>
      </c>
      <c r="C854" s="126" t="s">
        <v>214</v>
      </c>
      <c r="D854" s="126" t="s">
        <v>215</v>
      </c>
      <c r="E854" s="126" t="s">
        <v>51</v>
      </c>
      <c r="F854" s="126" t="s">
        <v>52</v>
      </c>
      <c r="G854" s="126">
        <v>44</v>
      </c>
      <c r="H854" s="126" t="s">
        <v>757</v>
      </c>
      <c r="I854" s="126" t="s">
        <v>743</v>
      </c>
      <c r="J854" s="126" t="s">
        <v>25</v>
      </c>
      <c r="K854" s="126" t="s">
        <v>751</v>
      </c>
    </row>
    <row r="855" spans="1:11" x14ac:dyDescent="0.25">
      <c r="A855" s="126" t="s">
        <v>0</v>
      </c>
      <c r="B855" s="126" t="s">
        <v>5</v>
      </c>
      <c r="C855" s="126" t="s">
        <v>214</v>
      </c>
      <c r="D855" s="126" t="s">
        <v>215</v>
      </c>
      <c r="E855" s="126" t="s">
        <v>51</v>
      </c>
      <c r="F855" s="126" t="s">
        <v>52</v>
      </c>
      <c r="G855" s="126">
        <v>44</v>
      </c>
      <c r="H855" s="126" t="s">
        <v>757</v>
      </c>
      <c r="I855" s="126" t="s">
        <v>746</v>
      </c>
      <c r="J855" s="126" t="s">
        <v>25</v>
      </c>
      <c r="K855" s="126" t="s">
        <v>749</v>
      </c>
    </row>
    <row r="856" spans="1:11" x14ac:dyDescent="0.25">
      <c r="A856" s="126" t="s">
        <v>0</v>
      </c>
      <c r="B856" s="126" t="s">
        <v>5</v>
      </c>
      <c r="C856" s="126" t="s">
        <v>220</v>
      </c>
      <c r="D856" s="126" t="s">
        <v>221</v>
      </c>
      <c r="E856" s="126" t="s">
        <v>51</v>
      </c>
      <c r="F856" s="126" t="s">
        <v>78</v>
      </c>
      <c r="G856" s="126">
        <v>99</v>
      </c>
      <c r="H856" s="126" t="s">
        <v>740</v>
      </c>
      <c r="I856" s="126" t="s">
        <v>741</v>
      </c>
      <c r="J856" s="126" t="s">
        <v>35</v>
      </c>
      <c r="K856" s="126" t="s">
        <v>742</v>
      </c>
    </row>
    <row r="857" spans="1:11" x14ac:dyDescent="0.25">
      <c r="A857" s="126" t="s">
        <v>0</v>
      </c>
      <c r="B857" s="126" t="s">
        <v>5</v>
      </c>
      <c r="C857" s="126" t="s">
        <v>220</v>
      </c>
      <c r="D857" s="126" t="s">
        <v>221</v>
      </c>
      <c r="E857" s="126" t="s">
        <v>51</v>
      </c>
      <c r="F857" s="126" t="s">
        <v>78</v>
      </c>
      <c r="G857" s="126">
        <v>99</v>
      </c>
      <c r="H857" s="126" t="s">
        <v>740</v>
      </c>
      <c r="I857" s="126" t="s">
        <v>743</v>
      </c>
      <c r="J857" s="126" t="s">
        <v>37</v>
      </c>
      <c r="K857" s="126" t="s">
        <v>769</v>
      </c>
    </row>
    <row r="858" spans="1:11" x14ac:dyDescent="0.25">
      <c r="A858" s="126" t="s">
        <v>0</v>
      </c>
      <c r="B858" s="126" t="s">
        <v>5</v>
      </c>
      <c r="C858" s="126" t="s">
        <v>220</v>
      </c>
      <c r="D858" s="126" t="s">
        <v>221</v>
      </c>
      <c r="E858" s="126" t="s">
        <v>51</v>
      </c>
      <c r="F858" s="126" t="s">
        <v>78</v>
      </c>
      <c r="G858" s="126">
        <v>99</v>
      </c>
      <c r="H858" s="126" t="s">
        <v>740</v>
      </c>
      <c r="I858" s="126" t="s">
        <v>746</v>
      </c>
      <c r="J858" s="126" t="s">
        <v>36</v>
      </c>
      <c r="K858" s="126" t="s">
        <v>758</v>
      </c>
    </row>
    <row r="859" spans="1:11" x14ac:dyDescent="0.25">
      <c r="A859" s="126" t="s">
        <v>0</v>
      </c>
      <c r="B859" s="126" t="s">
        <v>5</v>
      </c>
      <c r="C859" s="126" t="s">
        <v>220</v>
      </c>
      <c r="D859" s="126" t="s">
        <v>221</v>
      </c>
      <c r="E859" s="126" t="s">
        <v>51</v>
      </c>
      <c r="F859" s="126" t="s">
        <v>78</v>
      </c>
      <c r="G859" s="126">
        <v>99</v>
      </c>
      <c r="H859" s="126" t="s">
        <v>748</v>
      </c>
      <c r="I859" s="126" t="s">
        <v>741</v>
      </c>
      <c r="J859" s="126" t="s">
        <v>744</v>
      </c>
      <c r="K859" s="126" t="s">
        <v>745</v>
      </c>
    </row>
    <row r="860" spans="1:11" x14ac:dyDescent="0.25">
      <c r="A860" s="126" t="s">
        <v>0</v>
      </c>
      <c r="B860" s="126" t="s">
        <v>5</v>
      </c>
      <c r="C860" s="126" t="s">
        <v>220</v>
      </c>
      <c r="D860" s="126" t="s">
        <v>221</v>
      </c>
      <c r="E860" s="126" t="s">
        <v>51</v>
      </c>
      <c r="F860" s="126" t="s">
        <v>78</v>
      </c>
      <c r="G860" s="126">
        <v>99</v>
      </c>
      <c r="H860" s="126" t="s">
        <v>748</v>
      </c>
      <c r="I860" s="126" t="s">
        <v>743</v>
      </c>
      <c r="J860" s="126" t="s">
        <v>34</v>
      </c>
      <c r="K860" s="126" t="s">
        <v>770</v>
      </c>
    </row>
    <row r="861" spans="1:11" x14ac:dyDescent="0.25">
      <c r="A861" s="126" t="s">
        <v>0</v>
      </c>
      <c r="B861" s="126" t="s">
        <v>5</v>
      </c>
      <c r="C861" s="126" t="s">
        <v>220</v>
      </c>
      <c r="D861" s="126" t="s">
        <v>221</v>
      </c>
      <c r="E861" s="126" t="s">
        <v>51</v>
      </c>
      <c r="F861" s="126" t="s">
        <v>78</v>
      </c>
      <c r="G861" s="126">
        <v>99</v>
      </c>
      <c r="H861" s="126" t="s">
        <v>748</v>
      </c>
      <c r="I861" s="126" t="s">
        <v>746</v>
      </c>
      <c r="J861" s="126" t="s">
        <v>35</v>
      </c>
      <c r="K861" s="126" t="s">
        <v>760</v>
      </c>
    </row>
    <row r="862" spans="1:11" x14ac:dyDescent="0.25">
      <c r="A862" s="126" t="s">
        <v>0</v>
      </c>
      <c r="B862" s="126" t="s">
        <v>6</v>
      </c>
      <c r="C862" s="126" t="s">
        <v>447</v>
      </c>
      <c r="D862" s="126" t="s">
        <v>448</v>
      </c>
      <c r="E862" s="126" t="s">
        <v>51</v>
      </c>
      <c r="F862" s="126" t="s">
        <v>78</v>
      </c>
      <c r="G862" s="126">
        <v>30</v>
      </c>
      <c r="H862" s="126" t="s">
        <v>752</v>
      </c>
      <c r="I862" s="126" t="s">
        <v>746</v>
      </c>
      <c r="J862" s="126" t="s">
        <v>34</v>
      </c>
      <c r="K862" s="126" t="s">
        <v>756</v>
      </c>
    </row>
    <row r="863" spans="1:11" x14ac:dyDescent="0.25">
      <c r="A863" s="126" t="s">
        <v>0</v>
      </c>
      <c r="B863" s="126" t="s">
        <v>6</v>
      </c>
      <c r="C863" s="126" t="s">
        <v>447</v>
      </c>
      <c r="D863" s="126" t="s">
        <v>448</v>
      </c>
      <c r="E863" s="126" t="s">
        <v>51</v>
      </c>
      <c r="F863" s="126" t="s">
        <v>78</v>
      </c>
      <c r="G863" s="126">
        <v>30</v>
      </c>
      <c r="H863" s="126" t="s">
        <v>757</v>
      </c>
      <c r="I863" s="126" t="s">
        <v>741</v>
      </c>
      <c r="J863" s="126" t="s">
        <v>25</v>
      </c>
      <c r="K863" s="126" t="s">
        <v>751</v>
      </c>
    </row>
    <row r="864" spans="1:11" x14ac:dyDescent="0.25">
      <c r="A864" s="126" t="s">
        <v>0</v>
      </c>
      <c r="B864" s="126" t="s">
        <v>6</v>
      </c>
      <c r="C864" s="126" t="s">
        <v>447</v>
      </c>
      <c r="D864" s="126" t="s">
        <v>448</v>
      </c>
      <c r="E864" s="126" t="s">
        <v>51</v>
      </c>
      <c r="F864" s="126" t="s">
        <v>78</v>
      </c>
      <c r="G864" s="126">
        <v>30</v>
      </c>
      <c r="H864" s="126" t="s">
        <v>757</v>
      </c>
      <c r="I864" s="126" t="s">
        <v>743</v>
      </c>
      <c r="J864" s="126" t="s">
        <v>754</v>
      </c>
      <c r="K864" s="126" t="s">
        <v>755</v>
      </c>
    </row>
    <row r="865" spans="1:11" x14ac:dyDescent="0.25">
      <c r="A865" s="126" t="s">
        <v>0</v>
      </c>
      <c r="B865" s="126" t="s">
        <v>6</v>
      </c>
      <c r="C865" s="126" t="s">
        <v>447</v>
      </c>
      <c r="D865" s="126" t="s">
        <v>448</v>
      </c>
      <c r="E865" s="126" t="s">
        <v>51</v>
      </c>
      <c r="F865" s="126" t="s">
        <v>78</v>
      </c>
      <c r="G865" s="126">
        <v>30</v>
      </c>
      <c r="H865" s="126" t="s">
        <v>757</v>
      </c>
      <c r="I865" s="126" t="s">
        <v>746</v>
      </c>
      <c r="J865" s="126" t="s">
        <v>34</v>
      </c>
      <c r="K865" s="126" t="s">
        <v>767</v>
      </c>
    </row>
    <row r="866" spans="1:11" x14ac:dyDescent="0.25">
      <c r="A866" s="126" t="s">
        <v>0</v>
      </c>
      <c r="B866" s="126" t="s">
        <v>6</v>
      </c>
      <c r="C866" s="126" t="s">
        <v>445</v>
      </c>
      <c r="D866" s="126" t="s">
        <v>446</v>
      </c>
      <c r="E866" s="126" t="s">
        <v>51</v>
      </c>
      <c r="F866" s="126" t="s">
        <v>85</v>
      </c>
      <c r="G866" s="126">
        <v>60</v>
      </c>
      <c r="H866" s="126" t="s">
        <v>740</v>
      </c>
      <c r="I866" s="126" t="s">
        <v>741</v>
      </c>
      <c r="J866" s="126" t="s">
        <v>35</v>
      </c>
      <c r="K866" s="126" t="s">
        <v>742</v>
      </c>
    </row>
    <row r="867" spans="1:11" x14ac:dyDescent="0.25">
      <c r="A867" s="126" t="s">
        <v>0</v>
      </c>
      <c r="B867" s="126" t="s">
        <v>6</v>
      </c>
      <c r="C867" s="126" t="s">
        <v>445</v>
      </c>
      <c r="D867" s="126" t="s">
        <v>446</v>
      </c>
      <c r="E867" s="126" t="s">
        <v>51</v>
      </c>
      <c r="F867" s="126" t="s">
        <v>85</v>
      </c>
      <c r="G867" s="126">
        <v>60</v>
      </c>
      <c r="H867" s="126" t="s">
        <v>740</v>
      </c>
      <c r="I867" s="126" t="s">
        <v>743</v>
      </c>
      <c r="J867" s="126" t="s">
        <v>35</v>
      </c>
      <c r="K867" s="126" t="s">
        <v>760</v>
      </c>
    </row>
    <row r="868" spans="1:11" x14ac:dyDescent="0.25">
      <c r="A868" s="126" t="s">
        <v>0</v>
      </c>
      <c r="B868" s="126" t="s">
        <v>6</v>
      </c>
      <c r="C868" s="126" t="s">
        <v>445</v>
      </c>
      <c r="D868" s="126" t="s">
        <v>446</v>
      </c>
      <c r="E868" s="126" t="s">
        <v>51</v>
      </c>
      <c r="F868" s="126" t="s">
        <v>85</v>
      </c>
      <c r="G868" s="126">
        <v>60</v>
      </c>
      <c r="H868" s="126" t="s">
        <v>740</v>
      </c>
      <c r="I868" s="126" t="s">
        <v>746</v>
      </c>
      <c r="J868" s="126" t="s">
        <v>35</v>
      </c>
      <c r="K868" s="126" t="s">
        <v>753</v>
      </c>
    </row>
    <row r="869" spans="1:11" x14ac:dyDescent="0.25">
      <c r="A869" s="126" t="s">
        <v>0</v>
      </c>
      <c r="B869" s="126" t="s">
        <v>6</v>
      </c>
      <c r="C869" s="126" t="s">
        <v>445</v>
      </c>
      <c r="D869" s="126" t="s">
        <v>446</v>
      </c>
      <c r="E869" s="126" t="s">
        <v>51</v>
      </c>
      <c r="F869" s="126" t="s">
        <v>85</v>
      </c>
      <c r="G869" s="126">
        <v>60</v>
      </c>
      <c r="H869" s="126" t="s">
        <v>748</v>
      </c>
      <c r="I869" s="126" t="s">
        <v>741</v>
      </c>
      <c r="J869" s="126" t="s">
        <v>35</v>
      </c>
      <c r="K869" s="126" t="s">
        <v>753</v>
      </c>
    </row>
    <row r="870" spans="1:11" x14ac:dyDescent="0.25">
      <c r="A870" s="126" t="s">
        <v>0</v>
      </c>
      <c r="B870" s="126" t="s">
        <v>6</v>
      </c>
      <c r="C870" s="126" t="s">
        <v>445</v>
      </c>
      <c r="D870" s="126" t="s">
        <v>446</v>
      </c>
      <c r="E870" s="126" t="s">
        <v>51</v>
      </c>
      <c r="F870" s="126" t="s">
        <v>85</v>
      </c>
      <c r="G870" s="126">
        <v>60</v>
      </c>
      <c r="H870" s="126" t="s">
        <v>748</v>
      </c>
      <c r="I870" s="126" t="s">
        <v>743</v>
      </c>
      <c r="J870" s="126" t="s">
        <v>35</v>
      </c>
      <c r="K870" s="126" t="s">
        <v>742</v>
      </c>
    </row>
    <row r="871" spans="1:11" x14ac:dyDescent="0.25">
      <c r="A871" s="126" t="s">
        <v>0</v>
      </c>
      <c r="B871" s="126" t="s">
        <v>6</v>
      </c>
      <c r="C871" s="126" t="s">
        <v>445</v>
      </c>
      <c r="D871" s="126" t="s">
        <v>446</v>
      </c>
      <c r="E871" s="126" t="s">
        <v>51</v>
      </c>
      <c r="F871" s="126" t="s">
        <v>85</v>
      </c>
      <c r="G871" s="126">
        <v>60</v>
      </c>
      <c r="H871" s="126" t="s">
        <v>748</v>
      </c>
      <c r="I871" s="126" t="s">
        <v>746</v>
      </c>
      <c r="J871" s="126" t="s">
        <v>36</v>
      </c>
      <c r="K871" s="126" t="s">
        <v>763</v>
      </c>
    </row>
    <row r="872" spans="1:11" x14ac:dyDescent="0.25">
      <c r="A872" s="126" t="s">
        <v>0</v>
      </c>
      <c r="B872" s="126" t="s">
        <v>6</v>
      </c>
      <c r="C872" s="126" t="s">
        <v>445</v>
      </c>
      <c r="D872" s="126" t="s">
        <v>446</v>
      </c>
      <c r="E872" s="126" t="s">
        <v>51</v>
      </c>
      <c r="F872" s="126" t="s">
        <v>85</v>
      </c>
      <c r="G872" s="126">
        <v>60</v>
      </c>
      <c r="H872" s="126" t="s">
        <v>752</v>
      </c>
      <c r="I872" s="126" t="s">
        <v>741</v>
      </c>
      <c r="J872" s="126" t="s">
        <v>35</v>
      </c>
      <c r="K872" s="126" t="s">
        <v>742</v>
      </c>
    </row>
    <row r="873" spans="1:11" x14ac:dyDescent="0.25">
      <c r="A873" s="126" t="s">
        <v>0</v>
      </c>
      <c r="B873" s="126" t="s">
        <v>6</v>
      </c>
      <c r="C873" s="126" t="s">
        <v>445</v>
      </c>
      <c r="D873" s="126" t="s">
        <v>446</v>
      </c>
      <c r="E873" s="126" t="s">
        <v>51</v>
      </c>
      <c r="F873" s="126" t="s">
        <v>85</v>
      </c>
      <c r="G873" s="126">
        <v>60</v>
      </c>
      <c r="H873" s="126" t="s">
        <v>752</v>
      </c>
      <c r="I873" s="126" t="s">
        <v>743</v>
      </c>
      <c r="J873" s="126" t="s">
        <v>34</v>
      </c>
      <c r="K873" s="126" t="s">
        <v>747</v>
      </c>
    </row>
    <row r="874" spans="1:11" x14ac:dyDescent="0.25">
      <c r="A874" s="126" t="s">
        <v>0</v>
      </c>
      <c r="B874" s="126" t="s">
        <v>6</v>
      </c>
      <c r="C874" s="126" t="s">
        <v>445</v>
      </c>
      <c r="D874" s="126" t="s">
        <v>446</v>
      </c>
      <c r="E874" s="126" t="s">
        <v>51</v>
      </c>
      <c r="F874" s="126" t="s">
        <v>85</v>
      </c>
      <c r="G874" s="126">
        <v>60</v>
      </c>
      <c r="H874" s="126" t="s">
        <v>752</v>
      </c>
      <c r="I874" s="126" t="s">
        <v>746</v>
      </c>
      <c r="J874" s="126" t="s">
        <v>35</v>
      </c>
      <c r="K874" s="126" t="s">
        <v>753</v>
      </c>
    </row>
    <row r="875" spans="1:11" x14ac:dyDescent="0.25">
      <c r="A875" s="126" t="s">
        <v>0</v>
      </c>
      <c r="B875" s="126" t="s">
        <v>6</v>
      </c>
      <c r="C875" s="126" t="s">
        <v>445</v>
      </c>
      <c r="D875" s="126" t="s">
        <v>446</v>
      </c>
      <c r="E875" s="126" t="s">
        <v>51</v>
      </c>
      <c r="F875" s="126" t="s">
        <v>85</v>
      </c>
      <c r="G875" s="126">
        <v>60</v>
      </c>
      <c r="H875" s="126" t="s">
        <v>757</v>
      </c>
      <c r="I875" s="126" t="s">
        <v>741</v>
      </c>
      <c r="J875" s="126" t="s">
        <v>754</v>
      </c>
      <c r="K875" s="126" t="s">
        <v>755</v>
      </c>
    </row>
    <row r="876" spans="1:11" x14ac:dyDescent="0.25">
      <c r="A876" s="126" t="s">
        <v>0</v>
      </c>
      <c r="B876" s="126" t="s">
        <v>6</v>
      </c>
      <c r="C876" s="126" t="s">
        <v>445</v>
      </c>
      <c r="D876" s="126" t="s">
        <v>446</v>
      </c>
      <c r="E876" s="126" t="s">
        <v>51</v>
      </c>
      <c r="F876" s="126" t="s">
        <v>85</v>
      </c>
      <c r="G876" s="126">
        <v>60</v>
      </c>
      <c r="H876" s="126" t="s">
        <v>757</v>
      </c>
      <c r="I876" s="126" t="s">
        <v>743</v>
      </c>
      <c r="J876" s="126" t="s">
        <v>25</v>
      </c>
      <c r="K876" s="126" t="s">
        <v>750</v>
      </c>
    </row>
    <row r="877" spans="1:11" x14ac:dyDescent="0.25">
      <c r="A877" s="126" t="s">
        <v>0</v>
      </c>
      <c r="B877" s="126" t="s">
        <v>6</v>
      </c>
      <c r="C877" s="126" t="s">
        <v>445</v>
      </c>
      <c r="D877" s="126" t="s">
        <v>446</v>
      </c>
      <c r="E877" s="126" t="s">
        <v>51</v>
      </c>
      <c r="F877" s="126" t="s">
        <v>85</v>
      </c>
      <c r="G877" s="126">
        <v>60</v>
      </c>
      <c r="H877" s="126" t="s">
        <v>757</v>
      </c>
      <c r="I877" s="126" t="s">
        <v>746</v>
      </c>
      <c r="J877" s="126" t="s">
        <v>35</v>
      </c>
      <c r="K877" s="126" t="s">
        <v>742</v>
      </c>
    </row>
    <row r="878" spans="1:11" x14ac:dyDescent="0.25">
      <c r="A878" s="126" t="s">
        <v>0</v>
      </c>
      <c r="B878" s="126" t="s">
        <v>5</v>
      </c>
      <c r="C878" s="126" t="s">
        <v>545</v>
      </c>
      <c r="D878" s="126" t="s">
        <v>546</v>
      </c>
      <c r="E878" s="126" t="s">
        <v>51</v>
      </c>
      <c r="F878" s="126" t="s">
        <v>78</v>
      </c>
      <c r="G878" s="126">
        <v>222</v>
      </c>
      <c r="H878" s="126" t="s">
        <v>740</v>
      </c>
      <c r="I878" s="126" t="s">
        <v>741</v>
      </c>
      <c r="J878" s="126" t="s">
        <v>25</v>
      </c>
      <c r="K878" s="126" t="s">
        <v>750</v>
      </c>
    </row>
    <row r="879" spans="1:11" x14ac:dyDescent="0.25">
      <c r="A879" s="126" t="s">
        <v>0</v>
      </c>
      <c r="B879" s="126" t="s">
        <v>5</v>
      </c>
      <c r="C879" s="126" t="s">
        <v>545</v>
      </c>
      <c r="D879" s="126" t="s">
        <v>546</v>
      </c>
      <c r="E879" s="126" t="s">
        <v>51</v>
      </c>
      <c r="F879" s="126" t="s">
        <v>78</v>
      </c>
      <c r="G879" s="126">
        <v>222</v>
      </c>
      <c r="H879" s="126" t="s">
        <v>740</v>
      </c>
      <c r="I879" s="126" t="s">
        <v>743</v>
      </c>
      <c r="J879" s="126" t="s">
        <v>37</v>
      </c>
      <c r="K879" s="126" t="s">
        <v>762</v>
      </c>
    </row>
    <row r="880" spans="1:11" x14ac:dyDescent="0.25">
      <c r="A880" s="126" t="s">
        <v>0</v>
      </c>
      <c r="B880" s="126" t="s">
        <v>5</v>
      </c>
      <c r="C880" s="126" t="s">
        <v>545</v>
      </c>
      <c r="D880" s="126" t="s">
        <v>546</v>
      </c>
      <c r="E880" s="126" t="s">
        <v>51</v>
      </c>
      <c r="F880" s="126" t="s">
        <v>78</v>
      </c>
      <c r="G880" s="126">
        <v>222</v>
      </c>
      <c r="H880" s="126" t="s">
        <v>740</v>
      </c>
      <c r="I880" s="126" t="s">
        <v>746</v>
      </c>
      <c r="J880" s="126" t="s">
        <v>35</v>
      </c>
      <c r="K880" s="126" t="s">
        <v>742</v>
      </c>
    </row>
    <row r="881" spans="1:11" x14ac:dyDescent="0.25">
      <c r="A881" s="126" t="s">
        <v>0</v>
      </c>
      <c r="B881" s="126" t="s">
        <v>5</v>
      </c>
      <c r="C881" s="126" t="s">
        <v>545</v>
      </c>
      <c r="D881" s="126" t="s">
        <v>546</v>
      </c>
      <c r="E881" s="126" t="s">
        <v>51</v>
      </c>
      <c r="F881" s="126" t="s">
        <v>78</v>
      </c>
      <c r="G881" s="126">
        <v>222</v>
      </c>
      <c r="H881" s="126" t="s">
        <v>748</v>
      </c>
      <c r="I881" s="126" t="s">
        <v>741</v>
      </c>
      <c r="J881" s="126" t="s">
        <v>35</v>
      </c>
      <c r="K881" s="126" t="s">
        <v>760</v>
      </c>
    </row>
    <row r="882" spans="1:11" x14ac:dyDescent="0.25">
      <c r="A882" s="126" t="s">
        <v>0</v>
      </c>
      <c r="B882" s="126" t="s">
        <v>5</v>
      </c>
      <c r="C882" s="126" t="s">
        <v>545</v>
      </c>
      <c r="D882" s="126" t="s">
        <v>546</v>
      </c>
      <c r="E882" s="126" t="s">
        <v>51</v>
      </c>
      <c r="F882" s="126" t="s">
        <v>78</v>
      </c>
      <c r="G882" s="126">
        <v>222</v>
      </c>
      <c r="H882" s="126" t="s">
        <v>748</v>
      </c>
      <c r="I882" s="126" t="s">
        <v>743</v>
      </c>
      <c r="J882" s="126" t="s">
        <v>35</v>
      </c>
      <c r="K882" s="126" t="s">
        <v>742</v>
      </c>
    </row>
    <row r="883" spans="1:11" x14ac:dyDescent="0.25">
      <c r="A883" s="126" t="s">
        <v>0</v>
      </c>
      <c r="B883" s="126" t="s">
        <v>5</v>
      </c>
      <c r="C883" s="126" t="s">
        <v>545</v>
      </c>
      <c r="D883" s="126" t="s">
        <v>546</v>
      </c>
      <c r="E883" s="126" t="s">
        <v>51</v>
      </c>
      <c r="F883" s="126" t="s">
        <v>78</v>
      </c>
      <c r="G883" s="126">
        <v>222</v>
      </c>
      <c r="H883" s="126" t="s">
        <v>748</v>
      </c>
      <c r="I883" s="126" t="s">
        <v>746</v>
      </c>
      <c r="J883" s="126" t="s">
        <v>37</v>
      </c>
      <c r="K883" s="126" t="s">
        <v>762</v>
      </c>
    </row>
    <row r="884" spans="1:11" x14ac:dyDescent="0.25">
      <c r="A884" s="126" t="s">
        <v>0</v>
      </c>
      <c r="B884" s="126" t="s">
        <v>5</v>
      </c>
      <c r="C884" s="126" t="s">
        <v>545</v>
      </c>
      <c r="D884" s="126" t="s">
        <v>546</v>
      </c>
      <c r="E884" s="126" t="s">
        <v>51</v>
      </c>
      <c r="F884" s="126" t="s">
        <v>78</v>
      </c>
      <c r="G884" s="126">
        <v>222</v>
      </c>
      <c r="H884" s="126" t="s">
        <v>752</v>
      </c>
      <c r="I884" s="126" t="s">
        <v>741</v>
      </c>
      <c r="J884" s="126" t="s">
        <v>35</v>
      </c>
      <c r="K884" s="126" t="s">
        <v>742</v>
      </c>
    </row>
    <row r="885" spans="1:11" x14ac:dyDescent="0.25">
      <c r="A885" s="126" t="s">
        <v>0</v>
      </c>
      <c r="B885" s="126" t="s">
        <v>5</v>
      </c>
      <c r="C885" s="126" t="s">
        <v>545</v>
      </c>
      <c r="D885" s="126" t="s">
        <v>546</v>
      </c>
      <c r="E885" s="126" t="s">
        <v>51</v>
      </c>
      <c r="F885" s="126" t="s">
        <v>78</v>
      </c>
      <c r="G885" s="126">
        <v>222</v>
      </c>
      <c r="H885" s="126" t="s">
        <v>752</v>
      </c>
      <c r="I885" s="126" t="s">
        <v>743</v>
      </c>
      <c r="J885" s="126" t="s">
        <v>36</v>
      </c>
      <c r="K885" s="126" t="s">
        <v>763</v>
      </c>
    </row>
    <row r="886" spans="1:11" x14ac:dyDescent="0.25">
      <c r="A886" s="126" t="s">
        <v>0</v>
      </c>
      <c r="B886" s="126" t="s">
        <v>5</v>
      </c>
      <c r="C886" s="126" t="s">
        <v>545</v>
      </c>
      <c r="D886" s="126" t="s">
        <v>546</v>
      </c>
      <c r="E886" s="126" t="s">
        <v>51</v>
      </c>
      <c r="F886" s="126" t="s">
        <v>78</v>
      </c>
      <c r="G886" s="126">
        <v>222</v>
      </c>
      <c r="H886" s="126" t="s">
        <v>752</v>
      </c>
      <c r="I886" s="126" t="s">
        <v>746</v>
      </c>
      <c r="J886" s="126" t="s">
        <v>36</v>
      </c>
      <c r="K886" s="126" t="s">
        <v>768</v>
      </c>
    </row>
    <row r="887" spans="1:11" x14ac:dyDescent="0.25">
      <c r="A887" s="126" t="s">
        <v>0</v>
      </c>
      <c r="B887" s="126" t="s">
        <v>5</v>
      </c>
      <c r="C887" s="126" t="s">
        <v>545</v>
      </c>
      <c r="D887" s="126" t="s">
        <v>546</v>
      </c>
      <c r="E887" s="126" t="s">
        <v>51</v>
      </c>
      <c r="F887" s="126" t="s">
        <v>78</v>
      </c>
      <c r="G887" s="126">
        <v>222</v>
      </c>
      <c r="H887" s="126" t="s">
        <v>757</v>
      </c>
      <c r="I887" s="126" t="s">
        <v>741</v>
      </c>
      <c r="J887" s="126" t="s">
        <v>25</v>
      </c>
      <c r="K887" s="126" t="s">
        <v>751</v>
      </c>
    </row>
    <row r="888" spans="1:11" x14ac:dyDescent="0.25">
      <c r="A888" s="126" t="s">
        <v>0</v>
      </c>
      <c r="B888" s="126" t="s">
        <v>5</v>
      </c>
      <c r="C888" s="126" t="s">
        <v>545</v>
      </c>
      <c r="D888" s="126" t="s">
        <v>546</v>
      </c>
      <c r="E888" s="126" t="s">
        <v>51</v>
      </c>
      <c r="F888" s="126" t="s">
        <v>78</v>
      </c>
      <c r="G888" s="126">
        <v>222</v>
      </c>
      <c r="H888" s="126" t="s">
        <v>757</v>
      </c>
      <c r="I888" s="126" t="s">
        <v>743</v>
      </c>
      <c r="J888" s="126" t="s">
        <v>35</v>
      </c>
      <c r="K888" s="126" t="s">
        <v>761</v>
      </c>
    </row>
    <row r="889" spans="1:11" x14ac:dyDescent="0.25">
      <c r="A889" s="126" t="s">
        <v>0</v>
      </c>
      <c r="B889" s="126" t="s">
        <v>5</v>
      </c>
      <c r="C889" s="126" t="s">
        <v>545</v>
      </c>
      <c r="D889" s="126" t="s">
        <v>546</v>
      </c>
      <c r="E889" s="126" t="s">
        <v>51</v>
      </c>
      <c r="F889" s="126" t="s">
        <v>78</v>
      </c>
      <c r="G889" s="126">
        <v>222</v>
      </c>
      <c r="H889" s="126" t="s">
        <v>757</v>
      </c>
      <c r="I889" s="126" t="s">
        <v>746</v>
      </c>
      <c r="J889" s="126" t="s">
        <v>35</v>
      </c>
      <c r="K889" s="126" t="s">
        <v>742</v>
      </c>
    </row>
    <row r="890" spans="1:11" x14ac:dyDescent="0.25">
      <c r="A890" s="126" t="s">
        <v>0</v>
      </c>
      <c r="B890" s="126" t="s">
        <v>4</v>
      </c>
      <c r="C890" s="126" t="s">
        <v>422</v>
      </c>
      <c r="D890" s="126" t="s">
        <v>423</v>
      </c>
      <c r="E890" s="126" t="s">
        <v>51</v>
      </c>
      <c r="F890" s="126" t="s">
        <v>52</v>
      </c>
      <c r="G890" s="126">
        <v>105</v>
      </c>
      <c r="H890" s="126" t="s">
        <v>740</v>
      </c>
      <c r="I890" s="126" t="s">
        <v>741</v>
      </c>
      <c r="J890" s="126" t="s">
        <v>35</v>
      </c>
      <c r="K890" s="126" t="s">
        <v>760</v>
      </c>
    </row>
    <row r="891" spans="1:11" x14ac:dyDescent="0.25">
      <c r="A891" s="126" t="s">
        <v>0</v>
      </c>
      <c r="B891" s="126" t="s">
        <v>4</v>
      </c>
      <c r="C891" s="126" t="s">
        <v>422</v>
      </c>
      <c r="D891" s="126" t="s">
        <v>423</v>
      </c>
      <c r="E891" s="126" t="s">
        <v>51</v>
      </c>
      <c r="F891" s="126" t="s">
        <v>52</v>
      </c>
      <c r="G891" s="126">
        <v>105</v>
      </c>
      <c r="H891" s="126" t="s">
        <v>740</v>
      </c>
      <c r="I891" s="126" t="s">
        <v>743</v>
      </c>
      <c r="J891" s="126" t="s">
        <v>41</v>
      </c>
      <c r="K891" s="126" t="s">
        <v>1980</v>
      </c>
    </row>
    <row r="892" spans="1:11" x14ac:dyDescent="0.25">
      <c r="A892" s="126" t="s">
        <v>0</v>
      </c>
      <c r="B892" s="126" t="s">
        <v>4</v>
      </c>
      <c r="C892" s="126" t="s">
        <v>422</v>
      </c>
      <c r="D892" s="126" t="s">
        <v>423</v>
      </c>
      <c r="E892" s="126" t="s">
        <v>51</v>
      </c>
      <c r="F892" s="126" t="s">
        <v>52</v>
      </c>
      <c r="G892" s="126">
        <v>105</v>
      </c>
      <c r="H892" s="126" t="s">
        <v>740</v>
      </c>
      <c r="I892" s="126" t="s">
        <v>746</v>
      </c>
      <c r="J892" s="126" t="s">
        <v>35</v>
      </c>
      <c r="K892" s="126" t="s">
        <v>742</v>
      </c>
    </row>
    <row r="893" spans="1:11" x14ac:dyDescent="0.25">
      <c r="A893" s="126" t="s">
        <v>0</v>
      </c>
      <c r="B893" s="126" t="s">
        <v>4</v>
      </c>
      <c r="C893" s="126" t="s">
        <v>422</v>
      </c>
      <c r="D893" s="126" t="s">
        <v>423</v>
      </c>
      <c r="E893" s="126" t="s">
        <v>51</v>
      </c>
      <c r="F893" s="126" t="s">
        <v>52</v>
      </c>
      <c r="G893" s="126">
        <v>105</v>
      </c>
      <c r="H893" s="126" t="s">
        <v>748</v>
      </c>
      <c r="I893" s="126" t="s">
        <v>741</v>
      </c>
      <c r="J893" s="126" t="s">
        <v>34</v>
      </c>
      <c r="K893" s="126" t="s">
        <v>767</v>
      </c>
    </row>
    <row r="894" spans="1:11" x14ac:dyDescent="0.25">
      <c r="A894" s="126" t="s">
        <v>0</v>
      </c>
      <c r="B894" s="126" t="s">
        <v>4</v>
      </c>
      <c r="C894" s="126" t="s">
        <v>422</v>
      </c>
      <c r="D894" s="126" t="s">
        <v>423</v>
      </c>
      <c r="E894" s="126" t="s">
        <v>51</v>
      </c>
      <c r="F894" s="126" t="s">
        <v>52</v>
      </c>
      <c r="G894" s="126">
        <v>105</v>
      </c>
      <c r="H894" s="126" t="s">
        <v>748</v>
      </c>
      <c r="I894" s="126" t="s">
        <v>743</v>
      </c>
      <c r="J894" s="126" t="s">
        <v>35</v>
      </c>
      <c r="K894" s="126" t="s">
        <v>760</v>
      </c>
    </row>
    <row r="895" spans="1:11" x14ac:dyDescent="0.25">
      <c r="A895" s="126" t="s">
        <v>0</v>
      </c>
      <c r="B895" s="126" t="s">
        <v>4</v>
      </c>
      <c r="C895" s="126" t="s">
        <v>422</v>
      </c>
      <c r="D895" s="126" t="s">
        <v>423</v>
      </c>
      <c r="E895" s="126" t="s">
        <v>51</v>
      </c>
      <c r="F895" s="126" t="s">
        <v>52</v>
      </c>
      <c r="G895" s="126">
        <v>105</v>
      </c>
      <c r="H895" s="126" t="s">
        <v>748</v>
      </c>
      <c r="I895" s="126" t="s">
        <v>746</v>
      </c>
      <c r="J895" s="126" t="s">
        <v>41</v>
      </c>
      <c r="K895" s="126" t="s">
        <v>1979</v>
      </c>
    </row>
    <row r="896" spans="1:11" x14ac:dyDescent="0.25">
      <c r="A896" s="126" t="s">
        <v>0</v>
      </c>
      <c r="B896" s="126" t="s">
        <v>4</v>
      </c>
      <c r="C896" s="126" t="s">
        <v>422</v>
      </c>
      <c r="D896" s="126" t="s">
        <v>423</v>
      </c>
      <c r="E896" s="126" t="s">
        <v>51</v>
      </c>
      <c r="F896" s="126" t="s">
        <v>52</v>
      </c>
      <c r="G896" s="126">
        <v>105</v>
      </c>
      <c r="H896" s="126" t="s">
        <v>752</v>
      </c>
      <c r="I896" s="126" t="s">
        <v>741</v>
      </c>
      <c r="J896" s="126" t="s">
        <v>37</v>
      </c>
      <c r="K896" s="126" t="s">
        <v>762</v>
      </c>
    </row>
    <row r="897" spans="1:11" x14ac:dyDescent="0.25">
      <c r="A897" s="126" t="s">
        <v>0</v>
      </c>
      <c r="B897" s="126" t="s">
        <v>4</v>
      </c>
      <c r="C897" s="126" t="s">
        <v>422</v>
      </c>
      <c r="D897" s="126" t="s">
        <v>423</v>
      </c>
      <c r="E897" s="126" t="s">
        <v>51</v>
      </c>
      <c r="F897" s="126" t="s">
        <v>52</v>
      </c>
      <c r="G897" s="126">
        <v>105</v>
      </c>
      <c r="H897" s="126" t="s">
        <v>752</v>
      </c>
      <c r="I897" s="126" t="s">
        <v>743</v>
      </c>
      <c r="J897" s="126" t="s">
        <v>35</v>
      </c>
      <c r="K897" s="126" t="s">
        <v>753</v>
      </c>
    </row>
    <row r="898" spans="1:11" x14ac:dyDescent="0.25">
      <c r="A898" s="126" t="s">
        <v>0</v>
      </c>
      <c r="B898" s="126" t="s">
        <v>4</v>
      </c>
      <c r="C898" s="126" t="s">
        <v>422</v>
      </c>
      <c r="D898" s="126" t="s">
        <v>423</v>
      </c>
      <c r="E898" s="126" t="s">
        <v>51</v>
      </c>
      <c r="F898" s="126" t="s">
        <v>52</v>
      </c>
      <c r="G898" s="126">
        <v>105</v>
      </c>
      <c r="H898" s="126" t="s">
        <v>752</v>
      </c>
      <c r="I898" s="126" t="s">
        <v>746</v>
      </c>
      <c r="J898" s="126" t="s">
        <v>754</v>
      </c>
      <c r="K898" s="126" t="s">
        <v>764</v>
      </c>
    </row>
    <row r="899" spans="1:11" x14ac:dyDescent="0.25">
      <c r="A899" s="126" t="s">
        <v>0</v>
      </c>
      <c r="B899" s="126" t="s">
        <v>4</v>
      </c>
      <c r="C899" s="126" t="s">
        <v>422</v>
      </c>
      <c r="D899" s="126" t="s">
        <v>423</v>
      </c>
      <c r="E899" s="126" t="s">
        <v>51</v>
      </c>
      <c r="F899" s="126" t="s">
        <v>52</v>
      </c>
      <c r="G899" s="126">
        <v>105</v>
      </c>
      <c r="H899" s="126" t="s">
        <v>757</v>
      </c>
      <c r="I899" s="126" t="s">
        <v>741</v>
      </c>
      <c r="J899" s="126" t="s">
        <v>25</v>
      </c>
      <c r="K899" s="126" t="s">
        <v>751</v>
      </c>
    </row>
    <row r="900" spans="1:11" x14ac:dyDescent="0.25">
      <c r="A900" s="126" t="s">
        <v>0</v>
      </c>
      <c r="B900" s="126" t="s">
        <v>4</v>
      </c>
      <c r="C900" s="126" t="s">
        <v>422</v>
      </c>
      <c r="D900" s="126" t="s">
        <v>423</v>
      </c>
      <c r="E900" s="126" t="s">
        <v>51</v>
      </c>
      <c r="F900" s="126" t="s">
        <v>52</v>
      </c>
      <c r="G900" s="126">
        <v>105</v>
      </c>
      <c r="H900" s="126" t="s">
        <v>757</v>
      </c>
      <c r="I900" s="126" t="s">
        <v>743</v>
      </c>
      <c r="J900" s="126" t="s">
        <v>34</v>
      </c>
      <c r="K900" s="126" t="s">
        <v>747</v>
      </c>
    </row>
    <row r="901" spans="1:11" x14ac:dyDescent="0.25">
      <c r="A901" s="126" t="s">
        <v>0</v>
      </c>
      <c r="B901" s="126" t="s">
        <v>4</v>
      </c>
      <c r="C901" s="126" t="s">
        <v>422</v>
      </c>
      <c r="D901" s="126" t="s">
        <v>423</v>
      </c>
      <c r="E901" s="126" t="s">
        <v>51</v>
      </c>
      <c r="F901" s="126" t="s">
        <v>52</v>
      </c>
      <c r="G901" s="126">
        <v>105</v>
      </c>
      <c r="H901" s="126" t="s">
        <v>757</v>
      </c>
      <c r="I901" s="126" t="s">
        <v>746</v>
      </c>
      <c r="J901" s="126" t="s">
        <v>36</v>
      </c>
      <c r="K901" s="126" t="s">
        <v>768</v>
      </c>
    </row>
    <row r="902" spans="1:11" x14ac:dyDescent="0.25">
      <c r="A902" s="126" t="s">
        <v>0</v>
      </c>
      <c r="B902" s="126" t="s">
        <v>4</v>
      </c>
      <c r="C902" s="126" t="s">
        <v>429</v>
      </c>
      <c r="D902" s="126" t="s">
        <v>430</v>
      </c>
      <c r="E902" s="126" t="s">
        <v>51</v>
      </c>
      <c r="F902" s="126" t="s">
        <v>78</v>
      </c>
      <c r="G902" s="126">
        <v>43</v>
      </c>
      <c r="H902" s="126" t="s">
        <v>740</v>
      </c>
      <c r="I902" s="126" t="s">
        <v>741</v>
      </c>
      <c r="J902" s="126" t="s">
        <v>34</v>
      </c>
      <c r="K902" s="126" t="s">
        <v>759</v>
      </c>
    </row>
    <row r="903" spans="1:11" x14ac:dyDescent="0.25">
      <c r="A903" s="126" t="s">
        <v>0</v>
      </c>
      <c r="B903" s="126" t="s">
        <v>4</v>
      </c>
      <c r="C903" s="126" t="s">
        <v>429</v>
      </c>
      <c r="D903" s="126" t="s">
        <v>430</v>
      </c>
      <c r="E903" s="126" t="s">
        <v>51</v>
      </c>
      <c r="F903" s="126" t="s">
        <v>78</v>
      </c>
      <c r="G903" s="126">
        <v>43</v>
      </c>
      <c r="H903" s="126" t="s">
        <v>740</v>
      </c>
      <c r="I903" s="126" t="s">
        <v>743</v>
      </c>
      <c r="J903" s="126" t="s">
        <v>34</v>
      </c>
      <c r="K903" s="126" t="s">
        <v>770</v>
      </c>
    </row>
    <row r="904" spans="1:11" x14ac:dyDescent="0.25">
      <c r="A904" s="126" t="s">
        <v>0</v>
      </c>
      <c r="B904" s="126" t="s">
        <v>4</v>
      </c>
      <c r="C904" s="126" t="s">
        <v>429</v>
      </c>
      <c r="D904" s="126" t="s">
        <v>430</v>
      </c>
      <c r="E904" s="126" t="s">
        <v>51</v>
      </c>
      <c r="F904" s="126" t="s">
        <v>78</v>
      </c>
      <c r="G904" s="126">
        <v>43</v>
      </c>
      <c r="H904" s="126" t="s">
        <v>740</v>
      </c>
      <c r="I904" s="126" t="s">
        <v>746</v>
      </c>
      <c r="J904" s="126" t="s">
        <v>36</v>
      </c>
      <c r="K904" s="126" t="s">
        <v>763</v>
      </c>
    </row>
    <row r="905" spans="1:11" x14ac:dyDescent="0.25">
      <c r="A905" s="126" t="s">
        <v>0</v>
      </c>
      <c r="B905" s="126" t="s">
        <v>4</v>
      </c>
      <c r="C905" s="126" t="s">
        <v>429</v>
      </c>
      <c r="D905" s="126" t="s">
        <v>430</v>
      </c>
      <c r="E905" s="126" t="s">
        <v>51</v>
      </c>
      <c r="F905" s="126" t="s">
        <v>78</v>
      </c>
      <c r="G905" s="126">
        <v>43</v>
      </c>
      <c r="H905" s="126" t="s">
        <v>748</v>
      </c>
      <c r="I905" s="126" t="s">
        <v>741</v>
      </c>
      <c r="J905" s="126" t="s">
        <v>41</v>
      </c>
      <c r="K905" s="126" t="s">
        <v>1978</v>
      </c>
    </row>
    <row r="906" spans="1:11" x14ac:dyDescent="0.25">
      <c r="A906" s="126" t="s">
        <v>0</v>
      </c>
      <c r="B906" s="126" t="s">
        <v>4</v>
      </c>
      <c r="C906" s="126" t="s">
        <v>429</v>
      </c>
      <c r="D906" s="126" t="s">
        <v>430</v>
      </c>
      <c r="E906" s="126" t="s">
        <v>51</v>
      </c>
      <c r="F906" s="126" t="s">
        <v>78</v>
      </c>
      <c r="G906" s="126">
        <v>43</v>
      </c>
      <c r="H906" s="126" t="s">
        <v>748</v>
      </c>
      <c r="I906" s="126" t="s">
        <v>743</v>
      </c>
      <c r="J906" s="126" t="s">
        <v>34</v>
      </c>
      <c r="K906" s="126" t="s">
        <v>770</v>
      </c>
    </row>
    <row r="907" spans="1:11" x14ac:dyDescent="0.25">
      <c r="A907" s="126" t="s">
        <v>0</v>
      </c>
      <c r="B907" s="126" t="s">
        <v>4</v>
      </c>
      <c r="C907" s="126" t="s">
        <v>429</v>
      </c>
      <c r="D907" s="126" t="s">
        <v>430</v>
      </c>
      <c r="E907" s="126" t="s">
        <v>51</v>
      </c>
      <c r="F907" s="126" t="s">
        <v>78</v>
      </c>
      <c r="G907" s="126">
        <v>43</v>
      </c>
      <c r="H907" s="126" t="s">
        <v>748</v>
      </c>
      <c r="I907" s="126" t="s">
        <v>746</v>
      </c>
      <c r="J907" s="126" t="s">
        <v>34</v>
      </c>
      <c r="K907" s="126" t="s">
        <v>759</v>
      </c>
    </row>
    <row r="908" spans="1:11" x14ac:dyDescent="0.25">
      <c r="A908" s="126" t="s">
        <v>0</v>
      </c>
      <c r="B908" s="126" t="s">
        <v>4</v>
      </c>
      <c r="C908" s="126" t="s">
        <v>429</v>
      </c>
      <c r="D908" s="126" t="s">
        <v>430</v>
      </c>
      <c r="E908" s="126" t="s">
        <v>51</v>
      </c>
      <c r="F908" s="126" t="s">
        <v>78</v>
      </c>
      <c r="G908" s="126">
        <v>43</v>
      </c>
      <c r="H908" s="126" t="s">
        <v>752</v>
      </c>
      <c r="I908" s="126" t="s">
        <v>741</v>
      </c>
      <c r="J908" s="126" t="s">
        <v>25</v>
      </c>
      <c r="K908" s="126" t="s">
        <v>750</v>
      </c>
    </row>
    <row r="909" spans="1:11" x14ac:dyDescent="0.25">
      <c r="A909" s="126" t="s">
        <v>0</v>
      </c>
      <c r="B909" s="126" t="s">
        <v>4</v>
      </c>
      <c r="C909" s="126" t="s">
        <v>429</v>
      </c>
      <c r="D909" s="126" t="s">
        <v>430</v>
      </c>
      <c r="E909" s="126" t="s">
        <v>51</v>
      </c>
      <c r="F909" s="126" t="s">
        <v>78</v>
      </c>
      <c r="G909" s="126">
        <v>43</v>
      </c>
      <c r="H909" s="126" t="s">
        <v>752</v>
      </c>
      <c r="I909" s="126" t="s">
        <v>743</v>
      </c>
      <c r="J909" s="126" t="s">
        <v>41</v>
      </c>
      <c r="K909" s="126" t="s">
        <v>1979</v>
      </c>
    </row>
    <row r="910" spans="1:11" x14ac:dyDescent="0.25">
      <c r="A910" s="126" t="s">
        <v>0</v>
      </c>
      <c r="B910" s="126" t="s">
        <v>4</v>
      </c>
      <c r="C910" s="126" t="s">
        <v>429</v>
      </c>
      <c r="D910" s="126" t="s">
        <v>430</v>
      </c>
      <c r="E910" s="126" t="s">
        <v>51</v>
      </c>
      <c r="F910" s="126" t="s">
        <v>78</v>
      </c>
      <c r="G910" s="126">
        <v>43</v>
      </c>
      <c r="H910" s="126" t="s">
        <v>752</v>
      </c>
      <c r="I910" s="126" t="s">
        <v>746</v>
      </c>
      <c r="J910" s="126" t="s">
        <v>41</v>
      </c>
      <c r="K910" s="126" t="s">
        <v>1979</v>
      </c>
    </row>
    <row r="911" spans="1:11" x14ac:dyDescent="0.25">
      <c r="A911" s="126" t="s">
        <v>0</v>
      </c>
      <c r="B911" s="126" t="s">
        <v>4</v>
      </c>
      <c r="C911" s="126" t="s">
        <v>429</v>
      </c>
      <c r="D911" s="126" t="s">
        <v>430</v>
      </c>
      <c r="E911" s="126" t="s">
        <v>51</v>
      </c>
      <c r="F911" s="126" t="s">
        <v>78</v>
      </c>
      <c r="G911" s="126">
        <v>43</v>
      </c>
      <c r="H911" s="126" t="s">
        <v>757</v>
      </c>
      <c r="I911" s="126" t="s">
        <v>741</v>
      </c>
      <c r="J911" s="126" t="s">
        <v>25</v>
      </c>
      <c r="K911" s="126" t="s">
        <v>750</v>
      </c>
    </row>
    <row r="912" spans="1:11" x14ac:dyDescent="0.25">
      <c r="A912" s="126" t="s">
        <v>0</v>
      </c>
      <c r="B912" s="126" t="s">
        <v>4</v>
      </c>
      <c r="C912" s="126" t="s">
        <v>429</v>
      </c>
      <c r="D912" s="126" t="s">
        <v>430</v>
      </c>
      <c r="E912" s="126" t="s">
        <v>51</v>
      </c>
      <c r="F912" s="126" t="s">
        <v>78</v>
      </c>
      <c r="G912" s="126">
        <v>43</v>
      </c>
      <c r="H912" s="126" t="s">
        <v>757</v>
      </c>
      <c r="I912" s="126" t="s">
        <v>743</v>
      </c>
      <c r="J912" s="126" t="s">
        <v>25</v>
      </c>
      <c r="K912" s="126" t="s">
        <v>751</v>
      </c>
    </row>
    <row r="913" spans="1:11" x14ac:dyDescent="0.25">
      <c r="A913" s="126" t="s">
        <v>0</v>
      </c>
      <c r="B913" s="126" t="s">
        <v>4</v>
      </c>
      <c r="C913" s="126" t="s">
        <v>429</v>
      </c>
      <c r="D913" s="126" t="s">
        <v>430</v>
      </c>
      <c r="E913" s="126" t="s">
        <v>51</v>
      </c>
      <c r="F913" s="126" t="s">
        <v>78</v>
      </c>
      <c r="G913" s="126">
        <v>43</v>
      </c>
      <c r="H913" s="126" t="s">
        <v>757</v>
      </c>
      <c r="I913" s="126" t="s">
        <v>746</v>
      </c>
      <c r="J913" s="126" t="s">
        <v>36</v>
      </c>
      <c r="K913" s="126" t="s">
        <v>768</v>
      </c>
    </row>
    <row r="914" spans="1:11" x14ac:dyDescent="0.25">
      <c r="A914" s="126" t="s">
        <v>0</v>
      </c>
      <c r="B914" s="126" t="s">
        <v>8</v>
      </c>
      <c r="C914" s="126" t="s">
        <v>461</v>
      </c>
      <c r="D914" s="126" t="s">
        <v>462</v>
      </c>
      <c r="E914" s="126" t="s">
        <v>162</v>
      </c>
      <c r="F914" s="126" t="s">
        <v>78</v>
      </c>
      <c r="G914" s="126">
        <v>116</v>
      </c>
      <c r="H914" s="126" t="s">
        <v>740</v>
      </c>
      <c r="I914" s="126" t="s">
        <v>741</v>
      </c>
      <c r="J914" s="126" t="s">
        <v>35</v>
      </c>
      <c r="K914" s="126" t="s">
        <v>760</v>
      </c>
    </row>
    <row r="915" spans="1:11" x14ac:dyDescent="0.25">
      <c r="A915" s="126" t="s">
        <v>0</v>
      </c>
      <c r="B915" s="126" t="s">
        <v>8</v>
      </c>
      <c r="C915" s="126" t="s">
        <v>461</v>
      </c>
      <c r="D915" s="126" t="s">
        <v>462</v>
      </c>
      <c r="E915" s="126" t="s">
        <v>162</v>
      </c>
      <c r="F915" s="126" t="s">
        <v>78</v>
      </c>
      <c r="G915" s="126">
        <v>116</v>
      </c>
      <c r="H915" s="126" t="s">
        <v>740</v>
      </c>
      <c r="I915" s="126" t="s">
        <v>743</v>
      </c>
      <c r="J915" s="126" t="s">
        <v>25</v>
      </c>
      <c r="K915" s="126" t="s">
        <v>751</v>
      </c>
    </row>
    <row r="916" spans="1:11" x14ac:dyDescent="0.25">
      <c r="A916" s="126" t="s">
        <v>0</v>
      </c>
      <c r="B916" s="126" t="s">
        <v>8</v>
      </c>
      <c r="C916" s="126" t="s">
        <v>461</v>
      </c>
      <c r="D916" s="126" t="s">
        <v>462</v>
      </c>
      <c r="E916" s="126" t="s">
        <v>162</v>
      </c>
      <c r="F916" s="126" t="s">
        <v>78</v>
      </c>
      <c r="G916" s="126">
        <v>116</v>
      </c>
      <c r="H916" s="126" t="s">
        <v>740</v>
      </c>
      <c r="I916" s="126" t="s">
        <v>746</v>
      </c>
      <c r="J916" s="126" t="s">
        <v>35</v>
      </c>
      <c r="K916" s="126" t="s">
        <v>742</v>
      </c>
    </row>
    <row r="917" spans="1:11" x14ac:dyDescent="0.25">
      <c r="A917" s="126" t="s">
        <v>0</v>
      </c>
      <c r="B917" s="126" t="s">
        <v>8</v>
      </c>
      <c r="C917" s="126" t="s">
        <v>461</v>
      </c>
      <c r="D917" s="126" t="s">
        <v>462</v>
      </c>
      <c r="E917" s="126" t="s">
        <v>162</v>
      </c>
      <c r="F917" s="126" t="s">
        <v>78</v>
      </c>
      <c r="G917" s="126">
        <v>116</v>
      </c>
      <c r="H917" s="126" t="s">
        <v>748</v>
      </c>
      <c r="I917" s="126" t="s">
        <v>741</v>
      </c>
      <c r="J917" s="126" t="s">
        <v>35</v>
      </c>
      <c r="K917" s="126" t="s">
        <v>742</v>
      </c>
    </row>
    <row r="918" spans="1:11" x14ac:dyDescent="0.25">
      <c r="A918" s="126" t="s">
        <v>0</v>
      </c>
      <c r="B918" s="126" t="s">
        <v>8</v>
      </c>
      <c r="C918" s="126" t="s">
        <v>461</v>
      </c>
      <c r="D918" s="126" t="s">
        <v>462</v>
      </c>
      <c r="E918" s="126" t="s">
        <v>162</v>
      </c>
      <c r="F918" s="126" t="s">
        <v>78</v>
      </c>
      <c r="G918" s="126">
        <v>116</v>
      </c>
      <c r="H918" s="126" t="s">
        <v>748</v>
      </c>
      <c r="I918" s="126" t="s">
        <v>743</v>
      </c>
      <c r="J918" s="126" t="s">
        <v>36</v>
      </c>
      <c r="K918" s="126" t="s">
        <v>758</v>
      </c>
    </row>
    <row r="919" spans="1:11" x14ac:dyDescent="0.25">
      <c r="A919" s="126" t="s">
        <v>0</v>
      </c>
      <c r="B919" s="126" t="s">
        <v>8</v>
      </c>
      <c r="C919" s="126" t="s">
        <v>461</v>
      </c>
      <c r="D919" s="126" t="s">
        <v>462</v>
      </c>
      <c r="E919" s="126" t="s">
        <v>162</v>
      </c>
      <c r="F919" s="126" t="s">
        <v>78</v>
      </c>
      <c r="G919" s="126">
        <v>116</v>
      </c>
      <c r="H919" s="126" t="s">
        <v>748</v>
      </c>
      <c r="I919" s="126" t="s">
        <v>746</v>
      </c>
      <c r="J919" s="126" t="s">
        <v>35</v>
      </c>
      <c r="K919" s="126" t="s">
        <v>760</v>
      </c>
    </row>
    <row r="920" spans="1:11" x14ac:dyDescent="0.25">
      <c r="A920" s="126" t="s">
        <v>0</v>
      </c>
      <c r="B920" s="126" t="s">
        <v>8</v>
      </c>
      <c r="C920" s="126" t="s">
        <v>461</v>
      </c>
      <c r="D920" s="126" t="s">
        <v>462</v>
      </c>
      <c r="E920" s="126" t="s">
        <v>162</v>
      </c>
      <c r="F920" s="126" t="s">
        <v>78</v>
      </c>
      <c r="G920" s="126">
        <v>116</v>
      </c>
      <c r="H920" s="126" t="s">
        <v>752</v>
      </c>
      <c r="I920" s="126" t="s">
        <v>741</v>
      </c>
      <c r="J920" s="126" t="s">
        <v>35</v>
      </c>
      <c r="K920" s="126" t="s">
        <v>742</v>
      </c>
    </row>
    <row r="921" spans="1:11" x14ac:dyDescent="0.25">
      <c r="A921" s="126" t="s">
        <v>0</v>
      </c>
      <c r="B921" s="126" t="s">
        <v>8</v>
      </c>
      <c r="C921" s="126" t="s">
        <v>461</v>
      </c>
      <c r="D921" s="126" t="s">
        <v>462</v>
      </c>
      <c r="E921" s="126" t="s">
        <v>162</v>
      </c>
      <c r="F921" s="126" t="s">
        <v>78</v>
      </c>
      <c r="G921" s="126">
        <v>116</v>
      </c>
      <c r="H921" s="126" t="s">
        <v>752</v>
      </c>
      <c r="I921" s="126" t="s">
        <v>743</v>
      </c>
      <c r="J921" s="126" t="s">
        <v>35</v>
      </c>
      <c r="K921" s="126" t="s">
        <v>753</v>
      </c>
    </row>
    <row r="922" spans="1:11" x14ac:dyDescent="0.25">
      <c r="A922" s="126" t="s">
        <v>0</v>
      </c>
      <c r="B922" s="126" t="s">
        <v>13</v>
      </c>
      <c r="C922" s="126" t="s">
        <v>194</v>
      </c>
      <c r="D922" s="126" t="s">
        <v>195</v>
      </c>
      <c r="E922" s="126" t="s">
        <v>51</v>
      </c>
      <c r="F922" s="126" t="s">
        <v>52</v>
      </c>
      <c r="G922" s="126">
        <v>65</v>
      </c>
      <c r="H922" s="126" t="s">
        <v>752</v>
      </c>
      <c r="I922" s="126" t="s">
        <v>746</v>
      </c>
      <c r="J922" s="126" t="s">
        <v>36</v>
      </c>
      <c r="K922" s="126" t="s">
        <v>758</v>
      </c>
    </row>
    <row r="923" spans="1:11" x14ac:dyDescent="0.25">
      <c r="A923" s="126" t="s">
        <v>0</v>
      </c>
      <c r="B923" s="126" t="s">
        <v>13</v>
      </c>
      <c r="C923" s="126" t="s">
        <v>194</v>
      </c>
      <c r="D923" s="126" t="s">
        <v>195</v>
      </c>
      <c r="E923" s="126" t="s">
        <v>51</v>
      </c>
      <c r="F923" s="126" t="s">
        <v>52</v>
      </c>
      <c r="G923" s="126">
        <v>65</v>
      </c>
      <c r="H923" s="126" t="s">
        <v>757</v>
      </c>
      <c r="I923" s="126" t="s">
        <v>741</v>
      </c>
      <c r="J923" s="126" t="s">
        <v>25</v>
      </c>
      <c r="K923" s="126" t="s">
        <v>751</v>
      </c>
    </row>
    <row r="924" spans="1:11" x14ac:dyDescent="0.25">
      <c r="A924" s="126" t="s">
        <v>0</v>
      </c>
      <c r="B924" s="126" t="s">
        <v>13</v>
      </c>
      <c r="C924" s="126" t="s">
        <v>194</v>
      </c>
      <c r="D924" s="126" t="s">
        <v>195</v>
      </c>
      <c r="E924" s="126" t="s">
        <v>51</v>
      </c>
      <c r="F924" s="126" t="s">
        <v>52</v>
      </c>
      <c r="G924" s="126">
        <v>65</v>
      </c>
      <c r="H924" s="126" t="s">
        <v>757</v>
      </c>
      <c r="I924" s="126" t="s">
        <v>743</v>
      </c>
      <c r="J924" s="126" t="s">
        <v>25</v>
      </c>
      <c r="K924" s="126" t="s">
        <v>765</v>
      </c>
    </row>
    <row r="925" spans="1:11" x14ac:dyDescent="0.25">
      <c r="A925" s="126" t="s">
        <v>0</v>
      </c>
      <c r="B925" s="126" t="s">
        <v>13</v>
      </c>
      <c r="C925" s="126" t="s">
        <v>194</v>
      </c>
      <c r="D925" s="126" t="s">
        <v>195</v>
      </c>
      <c r="E925" s="126" t="s">
        <v>51</v>
      </c>
      <c r="F925" s="126" t="s">
        <v>52</v>
      </c>
      <c r="G925" s="126">
        <v>65</v>
      </c>
      <c r="H925" s="126" t="s">
        <v>757</v>
      </c>
      <c r="I925" s="126" t="s">
        <v>746</v>
      </c>
      <c r="J925" s="126" t="s">
        <v>35</v>
      </c>
      <c r="K925" s="126" t="s">
        <v>760</v>
      </c>
    </row>
    <row r="926" spans="1:11" x14ac:dyDescent="0.25">
      <c r="A926" s="126" t="s">
        <v>0</v>
      </c>
      <c r="B926" s="126" t="s">
        <v>13</v>
      </c>
      <c r="C926" s="126" t="s">
        <v>198</v>
      </c>
      <c r="D926" s="126" t="s">
        <v>199</v>
      </c>
      <c r="E926" s="126" t="s">
        <v>51</v>
      </c>
      <c r="F926" s="126" t="s">
        <v>52</v>
      </c>
      <c r="G926" s="126">
        <v>25</v>
      </c>
      <c r="H926" s="126" t="s">
        <v>740</v>
      </c>
      <c r="I926" s="126" t="s">
        <v>741</v>
      </c>
      <c r="J926" s="126" t="s">
        <v>34</v>
      </c>
      <c r="K926" s="126" t="s">
        <v>770</v>
      </c>
    </row>
    <row r="927" spans="1:11" x14ac:dyDescent="0.25">
      <c r="A927" s="126" t="s">
        <v>0</v>
      </c>
      <c r="B927" s="126" t="s">
        <v>13</v>
      </c>
      <c r="C927" s="126" t="s">
        <v>198</v>
      </c>
      <c r="D927" s="126" t="s">
        <v>199</v>
      </c>
      <c r="E927" s="126" t="s">
        <v>51</v>
      </c>
      <c r="F927" s="126" t="s">
        <v>52</v>
      </c>
      <c r="G927" s="126">
        <v>25</v>
      </c>
      <c r="H927" s="126" t="s">
        <v>740</v>
      </c>
      <c r="I927" s="126" t="s">
        <v>743</v>
      </c>
      <c r="J927" s="126" t="s">
        <v>744</v>
      </c>
      <c r="K927" s="126" t="s">
        <v>745</v>
      </c>
    </row>
    <row r="928" spans="1:11" x14ac:dyDescent="0.25">
      <c r="A928" s="126" t="s">
        <v>0</v>
      </c>
      <c r="B928" s="126" t="s">
        <v>13</v>
      </c>
      <c r="C928" s="126" t="s">
        <v>198</v>
      </c>
      <c r="D928" s="126" t="s">
        <v>199</v>
      </c>
      <c r="E928" s="126" t="s">
        <v>51</v>
      </c>
      <c r="F928" s="126" t="s">
        <v>52</v>
      </c>
      <c r="G928" s="126">
        <v>25</v>
      </c>
      <c r="H928" s="126" t="s">
        <v>740</v>
      </c>
      <c r="I928" s="126" t="s">
        <v>746</v>
      </c>
      <c r="J928" s="126" t="s">
        <v>35</v>
      </c>
      <c r="K928" s="126" t="s">
        <v>761</v>
      </c>
    </row>
    <row r="929" spans="1:12" x14ac:dyDescent="0.25">
      <c r="A929" s="126" t="s">
        <v>0</v>
      </c>
      <c r="B929" s="126" t="s">
        <v>13</v>
      </c>
      <c r="C929" s="126" t="s">
        <v>198</v>
      </c>
      <c r="D929" s="126" t="s">
        <v>199</v>
      </c>
      <c r="E929" s="126" t="s">
        <v>51</v>
      </c>
      <c r="F929" s="126" t="s">
        <v>52</v>
      </c>
      <c r="G929" s="126">
        <v>25</v>
      </c>
      <c r="H929" s="126" t="s">
        <v>748</v>
      </c>
      <c r="I929" s="126" t="s">
        <v>741</v>
      </c>
      <c r="J929" s="126" t="s">
        <v>35</v>
      </c>
      <c r="K929" s="126" t="s">
        <v>760</v>
      </c>
    </row>
    <row r="930" spans="1:12" x14ac:dyDescent="0.25">
      <c r="A930" s="126" t="s">
        <v>0</v>
      </c>
      <c r="B930" s="126" t="s">
        <v>13</v>
      </c>
      <c r="C930" s="126" t="s">
        <v>198</v>
      </c>
      <c r="D930" s="126" t="s">
        <v>199</v>
      </c>
      <c r="E930" s="126" t="s">
        <v>51</v>
      </c>
      <c r="F930" s="126" t="s">
        <v>52</v>
      </c>
      <c r="G930" s="126">
        <v>25</v>
      </c>
      <c r="H930" s="126" t="s">
        <v>748</v>
      </c>
      <c r="I930" s="126" t="s">
        <v>743</v>
      </c>
      <c r="J930" s="126" t="s">
        <v>35</v>
      </c>
      <c r="K930" s="126" t="s">
        <v>753</v>
      </c>
    </row>
    <row r="931" spans="1:12" x14ac:dyDescent="0.25">
      <c r="A931" s="126" t="s">
        <v>0</v>
      </c>
      <c r="B931" s="126" t="s">
        <v>13</v>
      </c>
      <c r="C931" s="126" t="s">
        <v>198</v>
      </c>
      <c r="D931" s="126" t="s">
        <v>199</v>
      </c>
      <c r="E931" s="126" t="s">
        <v>51</v>
      </c>
      <c r="F931" s="126" t="s">
        <v>52</v>
      </c>
      <c r="G931" s="126">
        <v>25</v>
      </c>
      <c r="H931" s="126" t="s">
        <v>748</v>
      </c>
      <c r="I931" s="126" t="s">
        <v>746</v>
      </c>
      <c r="J931" s="126" t="s">
        <v>35</v>
      </c>
      <c r="K931" s="126" t="s">
        <v>742</v>
      </c>
    </row>
    <row r="932" spans="1:12" x14ac:dyDescent="0.25">
      <c r="A932" s="126" t="s">
        <v>0</v>
      </c>
      <c r="B932" s="126" t="s">
        <v>13</v>
      </c>
      <c r="C932" s="126" t="s">
        <v>198</v>
      </c>
      <c r="D932" s="126" t="s">
        <v>199</v>
      </c>
      <c r="E932" s="126" t="s">
        <v>51</v>
      </c>
      <c r="F932" s="126" t="s">
        <v>52</v>
      </c>
      <c r="G932" s="126">
        <v>25</v>
      </c>
      <c r="H932" s="126" t="s">
        <v>752</v>
      </c>
      <c r="I932" s="126" t="s">
        <v>741</v>
      </c>
      <c r="J932" s="126" t="s">
        <v>35</v>
      </c>
      <c r="K932" s="126" t="s">
        <v>753</v>
      </c>
    </row>
    <row r="933" spans="1:12" x14ac:dyDescent="0.25">
      <c r="A933" s="126" t="s">
        <v>0</v>
      </c>
      <c r="B933" s="126" t="s">
        <v>13</v>
      </c>
      <c r="C933" s="126" t="s">
        <v>198</v>
      </c>
      <c r="D933" s="126" t="s">
        <v>199</v>
      </c>
      <c r="E933" s="126" t="s">
        <v>51</v>
      </c>
      <c r="F933" s="126" t="s">
        <v>52</v>
      </c>
      <c r="G933" s="126">
        <v>25</v>
      </c>
      <c r="H933" s="126" t="s">
        <v>752</v>
      </c>
      <c r="I933" s="126" t="s">
        <v>743</v>
      </c>
      <c r="L933" s="126" t="s">
        <v>2149</v>
      </c>
    </row>
    <row r="934" spans="1:12" x14ac:dyDescent="0.25">
      <c r="A934" s="126" t="s">
        <v>0</v>
      </c>
      <c r="B934" s="126" t="s">
        <v>13</v>
      </c>
      <c r="C934" s="126" t="s">
        <v>198</v>
      </c>
      <c r="D934" s="126" t="s">
        <v>199</v>
      </c>
      <c r="E934" s="126" t="s">
        <v>51</v>
      </c>
      <c r="F934" s="126" t="s">
        <v>52</v>
      </c>
      <c r="G934" s="126">
        <v>25</v>
      </c>
      <c r="H934" s="126" t="s">
        <v>752</v>
      </c>
      <c r="I934" s="126" t="s">
        <v>746</v>
      </c>
      <c r="J934" s="126" t="s">
        <v>35</v>
      </c>
      <c r="K934" s="126" t="s">
        <v>760</v>
      </c>
    </row>
    <row r="935" spans="1:12" x14ac:dyDescent="0.25">
      <c r="A935" s="126" t="s">
        <v>0</v>
      </c>
      <c r="B935" s="126" t="s">
        <v>13</v>
      </c>
      <c r="C935" s="126" t="s">
        <v>198</v>
      </c>
      <c r="D935" s="126" t="s">
        <v>199</v>
      </c>
      <c r="E935" s="126" t="s">
        <v>51</v>
      </c>
      <c r="F935" s="126" t="s">
        <v>52</v>
      </c>
      <c r="G935" s="126">
        <v>25</v>
      </c>
      <c r="H935" s="126" t="s">
        <v>757</v>
      </c>
      <c r="I935" s="126" t="s">
        <v>741</v>
      </c>
      <c r="J935" s="126" t="s">
        <v>35</v>
      </c>
      <c r="K935" s="126" t="s">
        <v>753</v>
      </c>
    </row>
    <row r="936" spans="1:12" x14ac:dyDescent="0.25">
      <c r="A936" s="126" t="s">
        <v>0</v>
      </c>
      <c r="B936" s="126" t="s">
        <v>13</v>
      </c>
      <c r="C936" s="126" t="s">
        <v>198</v>
      </c>
      <c r="D936" s="126" t="s">
        <v>199</v>
      </c>
      <c r="E936" s="126" t="s">
        <v>51</v>
      </c>
      <c r="F936" s="126" t="s">
        <v>52</v>
      </c>
      <c r="G936" s="126">
        <v>25</v>
      </c>
      <c r="H936" s="126" t="s">
        <v>757</v>
      </c>
      <c r="I936" s="126" t="s">
        <v>743</v>
      </c>
      <c r="J936" s="126" t="s">
        <v>25</v>
      </c>
      <c r="K936" s="126" t="s">
        <v>749</v>
      </c>
    </row>
    <row r="937" spans="1:12" x14ac:dyDescent="0.25">
      <c r="A937" s="126" t="s">
        <v>0</v>
      </c>
      <c r="B937" s="126" t="s">
        <v>13</v>
      </c>
      <c r="C937" s="126" t="s">
        <v>198</v>
      </c>
      <c r="D937" s="126" t="s">
        <v>199</v>
      </c>
      <c r="E937" s="126" t="s">
        <v>51</v>
      </c>
      <c r="F937" s="126" t="s">
        <v>52</v>
      </c>
      <c r="G937" s="126">
        <v>25</v>
      </c>
      <c r="H937" s="126" t="s">
        <v>757</v>
      </c>
      <c r="I937" s="126" t="s">
        <v>746</v>
      </c>
      <c r="J937" s="126" t="s">
        <v>25</v>
      </c>
      <c r="K937" s="126" t="s">
        <v>751</v>
      </c>
    </row>
    <row r="938" spans="1:12" x14ac:dyDescent="0.25">
      <c r="A938" s="126" t="s">
        <v>0</v>
      </c>
      <c r="B938" s="126" t="s">
        <v>13</v>
      </c>
      <c r="C938" s="126" t="s">
        <v>190</v>
      </c>
      <c r="D938" s="126" t="s">
        <v>191</v>
      </c>
      <c r="E938" s="126" t="s">
        <v>51</v>
      </c>
      <c r="F938" s="126" t="s">
        <v>52</v>
      </c>
      <c r="G938" s="126">
        <v>6</v>
      </c>
      <c r="H938" s="126" t="s">
        <v>740</v>
      </c>
      <c r="I938" s="126" t="s">
        <v>741</v>
      </c>
      <c r="J938" s="126" t="s">
        <v>744</v>
      </c>
      <c r="K938" s="126" t="s">
        <v>745</v>
      </c>
    </row>
    <row r="939" spans="1:12" x14ac:dyDescent="0.25">
      <c r="A939" s="126" t="s">
        <v>0</v>
      </c>
      <c r="B939" s="126" t="s">
        <v>13</v>
      </c>
      <c r="C939" s="126" t="s">
        <v>190</v>
      </c>
      <c r="D939" s="126" t="s">
        <v>191</v>
      </c>
      <c r="E939" s="126" t="s">
        <v>51</v>
      </c>
      <c r="F939" s="126" t="s">
        <v>52</v>
      </c>
      <c r="G939" s="126">
        <v>6</v>
      </c>
      <c r="H939" s="126" t="s">
        <v>740</v>
      </c>
      <c r="I939" s="126" t="s">
        <v>743</v>
      </c>
      <c r="J939" s="126" t="s">
        <v>36</v>
      </c>
      <c r="K939" s="126" t="s">
        <v>758</v>
      </c>
    </row>
    <row r="940" spans="1:12" x14ac:dyDescent="0.25">
      <c r="A940" s="126" t="s">
        <v>0</v>
      </c>
      <c r="B940" s="126" t="s">
        <v>13</v>
      </c>
      <c r="C940" s="126" t="s">
        <v>190</v>
      </c>
      <c r="D940" s="126" t="s">
        <v>191</v>
      </c>
      <c r="E940" s="126" t="s">
        <v>51</v>
      </c>
      <c r="F940" s="126" t="s">
        <v>52</v>
      </c>
      <c r="G940" s="126">
        <v>6</v>
      </c>
      <c r="H940" s="126" t="s">
        <v>740</v>
      </c>
      <c r="I940" s="126" t="s">
        <v>746</v>
      </c>
      <c r="L940" s="126" t="s">
        <v>2150</v>
      </c>
    </row>
    <row r="941" spans="1:12" x14ac:dyDescent="0.25">
      <c r="A941" s="126" t="s">
        <v>0</v>
      </c>
      <c r="B941" s="126" t="s">
        <v>13</v>
      </c>
      <c r="C941" s="126" t="s">
        <v>190</v>
      </c>
      <c r="D941" s="126" t="s">
        <v>191</v>
      </c>
      <c r="E941" s="126" t="s">
        <v>51</v>
      </c>
      <c r="F941" s="126" t="s">
        <v>52</v>
      </c>
      <c r="G941" s="126">
        <v>6</v>
      </c>
      <c r="H941" s="126" t="s">
        <v>748</v>
      </c>
      <c r="I941" s="126" t="s">
        <v>741</v>
      </c>
      <c r="L941" s="126" t="s">
        <v>2151</v>
      </c>
    </row>
    <row r="942" spans="1:12" x14ac:dyDescent="0.25">
      <c r="A942" s="126" t="s">
        <v>0</v>
      </c>
      <c r="B942" s="126" t="s">
        <v>13</v>
      </c>
      <c r="C942" s="126" t="s">
        <v>190</v>
      </c>
      <c r="D942" s="126" t="s">
        <v>191</v>
      </c>
      <c r="E942" s="126" t="s">
        <v>51</v>
      </c>
      <c r="F942" s="126" t="s">
        <v>52</v>
      </c>
      <c r="G942" s="126">
        <v>6</v>
      </c>
      <c r="H942" s="126" t="s">
        <v>748</v>
      </c>
      <c r="I942" s="126" t="s">
        <v>743</v>
      </c>
      <c r="J942" s="126" t="s">
        <v>35</v>
      </c>
      <c r="K942" s="126" t="s">
        <v>760</v>
      </c>
    </row>
    <row r="943" spans="1:12" x14ac:dyDescent="0.25">
      <c r="A943" s="126" t="s">
        <v>0</v>
      </c>
      <c r="B943" s="126" t="s">
        <v>13</v>
      </c>
      <c r="C943" s="126" t="s">
        <v>190</v>
      </c>
      <c r="D943" s="126" t="s">
        <v>191</v>
      </c>
      <c r="E943" s="126" t="s">
        <v>51</v>
      </c>
      <c r="F943" s="126" t="s">
        <v>52</v>
      </c>
      <c r="G943" s="126">
        <v>6</v>
      </c>
      <c r="H943" s="126" t="s">
        <v>748</v>
      </c>
      <c r="I943" s="126" t="s">
        <v>746</v>
      </c>
      <c r="J943" s="126" t="s">
        <v>35</v>
      </c>
      <c r="K943" s="126" t="s">
        <v>753</v>
      </c>
    </row>
    <row r="944" spans="1:12" x14ac:dyDescent="0.25">
      <c r="A944" s="126" t="s">
        <v>0</v>
      </c>
      <c r="B944" s="126" t="s">
        <v>13</v>
      </c>
      <c r="C944" s="126" t="s">
        <v>190</v>
      </c>
      <c r="D944" s="126" t="s">
        <v>191</v>
      </c>
      <c r="E944" s="126" t="s">
        <v>51</v>
      </c>
      <c r="F944" s="126" t="s">
        <v>52</v>
      </c>
      <c r="G944" s="126">
        <v>6</v>
      </c>
      <c r="H944" s="126" t="s">
        <v>752</v>
      </c>
      <c r="I944" s="126" t="s">
        <v>741</v>
      </c>
      <c r="J944" s="126" t="s">
        <v>35</v>
      </c>
      <c r="K944" s="126" t="s">
        <v>753</v>
      </c>
    </row>
    <row r="945" spans="1:11" x14ac:dyDescent="0.25">
      <c r="A945" s="126" t="s">
        <v>0</v>
      </c>
      <c r="B945" s="126" t="s">
        <v>13</v>
      </c>
      <c r="C945" s="126" t="s">
        <v>190</v>
      </c>
      <c r="D945" s="126" t="s">
        <v>191</v>
      </c>
      <c r="E945" s="126" t="s">
        <v>51</v>
      </c>
      <c r="F945" s="126" t="s">
        <v>52</v>
      </c>
      <c r="G945" s="126">
        <v>6</v>
      </c>
      <c r="H945" s="126" t="s">
        <v>752</v>
      </c>
      <c r="I945" s="126" t="s">
        <v>743</v>
      </c>
      <c r="J945" s="126" t="s">
        <v>744</v>
      </c>
      <c r="K945" s="126" t="s">
        <v>745</v>
      </c>
    </row>
    <row r="946" spans="1:11" x14ac:dyDescent="0.25">
      <c r="A946" s="126" t="s">
        <v>0</v>
      </c>
      <c r="B946" s="126" t="s">
        <v>13</v>
      </c>
      <c r="C946" s="126" t="s">
        <v>190</v>
      </c>
      <c r="D946" s="126" t="s">
        <v>191</v>
      </c>
      <c r="E946" s="126" t="s">
        <v>51</v>
      </c>
      <c r="F946" s="126" t="s">
        <v>52</v>
      </c>
      <c r="G946" s="126">
        <v>6</v>
      </c>
      <c r="H946" s="126" t="s">
        <v>752</v>
      </c>
      <c r="I946" s="126" t="s">
        <v>746</v>
      </c>
      <c r="J946" s="126" t="s">
        <v>35</v>
      </c>
      <c r="K946" s="126" t="s">
        <v>742</v>
      </c>
    </row>
    <row r="947" spans="1:11" x14ac:dyDescent="0.25">
      <c r="A947" s="126" t="s">
        <v>0</v>
      </c>
      <c r="B947" s="126" t="s">
        <v>13</v>
      </c>
      <c r="C947" s="126" t="s">
        <v>190</v>
      </c>
      <c r="D947" s="126" t="s">
        <v>191</v>
      </c>
      <c r="E947" s="126" t="s">
        <v>51</v>
      </c>
      <c r="F947" s="126" t="s">
        <v>52</v>
      </c>
      <c r="G947" s="126">
        <v>6</v>
      </c>
      <c r="H947" s="126" t="s">
        <v>757</v>
      </c>
      <c r="I947" s="126" t="s">
        <v>741</v>
      </c>
      <c r="J947" s="126" t="s">
        <v>35</v>
      </c>
      <c r="K947" s="126" t="s">
        <v>753</v>
      </c>
    </row>
    <row r="948" spans="1:11" x14ac:dyDescent="0.25">
      <c r="A948" s="126" t="s">
        <v>0</v>
      </c>
      <c r="B948" s="126" t="s">
        <v>13</v>
      </c>
      <c r="C948" s="126" t="s">
        <v>190</v>
      </c>
      <c r="D948" s="126" t="s">
        <v>191</v>
      </c>
      <c r="E948" s="126" t="s">
        <v>51</v>
      </c>
      <c r="F948" s="126" t="s">
        <v>52</v>
      </c>
      <c r="G948" s="126">
        <v>6</v>
      </c>
      <c r="H948" s="126" t="s">
        <v>757</v>
      </c>
      <c r="I948" s="126" t="s">
        <v>743</v>
      </c>
      <c r="J948" s="126" t="s">
        <v>25</v>
      </c>
      <c r="K948" s="126" t="s">
        <v>751</v>
      </c>
    </row>
    <row r="949" spans="1:11" x14ac:dyDescent="0.25">
      <c r="A949" s="126" t="s">
        <v>0</v>
      </c>
      <c r="B949" s="126" t="s">
        <v>13</v>
      </c>
      <c r="C949" s="126" t="s">
        <v>190</v>
      </c>
      <c r="D949" s="126" t="s">
        <v>191</v>
      </c>
      <c r="E949" s="126" t="s">
        <v>51</v>
      </c>
      <c r="F949" s="126" t="s">
        <v>52</v>
      </c>
      <c r="G949" s="126">
        <v>6</v>
      </c>
      <c r="H949" s="126" t="s">
        <v>757</v>
      </c>
      <c r="I949" s="126" t="s">
        <v>746</v>
      </c>
      <c r="J949" s="126" t="s">
        <v>25</v>
      </c>
      <c r="K949" s="126" t="s">
        <v>749</v>
      </c>
    </row>
    <row r="950" spans="1:11" x14ac:dyDescent="0.25">
      <c r="A950" s="126" t="s">
        <v>0</v>
      </c>
      <c r="B950" s="126" t="s">
        <v>13</v>
      </c>
      <c r="C950" s="126" t="s">
        <v>202</v>
      </c>
      <c r="D950" s="126" t="s">
        <v>203</v>
      </c>
      <c r="E950" s="126" t="s">
        <v>51</v>
      </c>
      <c r="F950" s="126" t="s">
        <v>52</v>
      </c>
      <c r="G950" s="126">
        <v>14</v>
      </c>
      <c r="H950" s="126" t="s">
        <v>740</v>
      </c>
      <c r="I950" s="126" t="s">
        <v>741</v>
      </c>
      <c r="J950" s="126" t="s">
        <v>35</v>
      </c>
      <c r="K950" s="126" t="s">
        <v>742</v>
      </c>
    </row>
    <row r="951" spans="1:11" x14ac:dyDescent="0.25">
      <c r="A951" s="126" t="s">
        <v>0</v>
      </c>
      <c r="B951" s="126" t="s">
        <v>13</v>
      </c>
      <c r="C951" s="126" t="s">
        <v>202</v>
      </c>
      <c r="D951" s="126" t="s">
        <v>203</v>
      </c>
      <c r="E951" s="126" t="s">
        <v>51</v>
      </c>
      <c r="F951" s="126" t="s">
        <v>52</v>
      </c>
      <c r="G951" s="126">
        <v>14</v>
      </c>
      <c r="H951" s="126" t="s">
        <v>740</v>
      </c>
      <c r="I951" s="126" t="s">
        <v>743</v>
      </c>
      <c r="J951" s="126" t="s">
        <v>35</v>
      </c>
      <c r="K951" s="126" t="s">
        <v>753</v>
      </c>
    </row>
    <row r="952" spans="1:11" x14ac:dyDescent="0.25">
      <c r="A952" s="126" t="s">
        <v>0</v>
      </c>
      <c r="B952" s="126" t="s">
        <v>13</v>
      </c>
      <c r="C952" s="126" t="s">
        <v>202</v>
      </c>
      <c r="D952" s="126" t="s">
        <v>203</v>
      </c>
      <c r="E952" s="126" t="s">
        <v>51</v>
      </c>
      <c r="F952" s="126" t="s">
        <v>52</v>
      </c>
      <c r="G952" s="126">
        <v>14</v>
      </c>
      <c r="H952" s="126" t="s">
        <v>740</v>
      </c>
      <c r="I952" s="126" t="s">
        <v>746</v>
      </c>
      <c r="J952" s="126" t="s">
        <v>36</v>
      </c>
      <c r="K952" s="126" t="s">
        <v>768</v>
      </c>
    </row>
    <row r="953" spans="1:11" x14ac:dyDescent="0.25">
      <c r="A953" s="126" t="s">
        <v>0</v>
      </c>
      <c r="B953" s="126" t="s">
        <v>13</v>
      </c>
      <c r="C953" s="126" t="s">
        <v>202</v>
      </c>
      <c r="D953" s="126" t="s">
        <v>203</v>
      </c>
      <c r="E953" s="126" t="s">
        <v>51</v>
      </c>
      <c r="F953" s="126" t="s">
        <v>52</v>
      </c>
      <c r="G953" s="126">
        <v>14</v>
      </c>
      <c r="H953" s="126" t="s">
        <v>748</v>
      </c>
      <c r="I953" s="126" t="s">
        <v>741</v>
      </c>
      <c r="J953" s="126" t="s">
        <v>25</v>
      </c>
      <c r="K953" s="126" t="s">
        <v>750</v>
      </c>
    </row>
    <row r="954" spans="1:11" x14ac:dyDescent="0.25">
      <c r="A954" s="126" t="s">
        <v>0</v>
      </c>
      <c r="B954" s="126" t="s">
        <v>13</v>
      </c>
      <c r="C954" s="126" t="s">
        <v>202</v>
      </c>
      <c r="D954" s="126" t="s">
        <v>203</v>
      </c>
      <c r="E954" s="126" t="s">
        <v>51</v>
      </c>
      <c r="F954" s="126" t="s">
        <v>52</v>
      </c>
      <c r="G954" s="126">
        <v>14</v>
      </c>
      <c r="H954" s="126" t="s">
        <v>748</v>
      </c>
      <c r="I954" s="126" t="s">
        <v>743</v>
      </c>
      <c r="J954" s="126" t="s">
        <v>35</v>
      </c>
      <c r="K954" s="126" t="s">
        <v>760</v>
      </c>
    </row>
    <row r="955" spans="1:11" x14ac:dyDescent="0.25">
      <c r="A955" s="126" t="s">
        <v>0</v>
      </c>
      <c r="B955" s="126" t="s">
        <v>13</v>
      </c>
      <c r="C955" s="126" t="s">
        <v>202</v>
      </c>
      <c r="D955" s="126" t="s">
        <v>203</v>
      </c>
      <c r="E955" s="126" t="s">
        <v>51</v>
      </c>
      <c r="F955" s="126" t="s">
        <v>52</v>
      </c>
      <c r="G955" s="126">
        <v>14</v>
      </c>
      <c r="H955" s="126" t="s">
        <v>748</v>
      </c>
      <c r="I955" s="126" t="s">
        <v>746</v>
      </c>
      <c r="J955" s="126" t="s">
        <v>35</v>
      </c>
      <c r="K955" s="126" t="s">
        <v>753</v>
      </c>
    </row>
    <row r="956" spans="1:11" x14ac:dyDescent="0.25">
      <c r="A956" s="126" t="s">
        <v>0</v>
      </c>
      <c r="B956" s="126" t="s">
        <v>13</v>
      </c>
      <c r="C956" s="126" t="s">
        <v>202</v>
      </c>
      <c r="D956" s="126" t="s">
        <v>203</v>
      </c>
      <c r="E956" s="126" t="s">
        <v>51</v>
      </c>
      <c r="F956" s="126" t="s">
        <v>52</v>
      </c>
      <c r="G956" s="126">
        <v>14</v>
      </c>
      <c r="H956" s="126" t="s">
        <v>752</v>
      </c>
      <c r="I956" s="126" t="s">
        <v>741</v>
      </c>
      <c r="J956" s="126" t="s">
        <v>34</v>
      </c>
      <c r="K956" s="126" t="s">
        <v>756</v>
      </c>
    </row>
    <row r="957" spans="1:11" x14ac:dyDescent="0.25">
      <c r="A957" s="126" t="s">
        <v>0</v>
      </c>
      <c r="B957" s="126" t="s">
        <v>13</v>
      </c>
      <c r="C957" s="126" t="s">
        <v>202</v>
      </c>
      <c r="D957" s="126" t="s">
        <v>203</v>
      </c>
      <c r="E957" s="126" t="s">
        <v>51</v>
      </c>
      <c r="F957" s="126" t="s">
        <v>52</v>
      </c>
      <c r="G957" s="126">
        <v>14</v>
      </c>
      <c r="H957" s="126" t="s">
        <v>752</v>
      </c>
      <c r="I957" s="126" t="s">
        <v>743</v>
      </c>
      <c r="J957" s="126" t="s">
        <v>35</v>
      </c>
      <c r="K957" s="126" t="s">
        <v>742</v>
      </c>
    </row>
    <row r="958" spans="1:11" x14ac:dyDescent="0.25">
      <c r="A958" s="126" t="s">
        <v>0</v>
      </c>
      <c r="B958" s="126" t="s">
        <v>13</v>
      </c>
      <c r="C958" s="126" t="s">
        <v>202</v>
      </c>
      <c r="D958" s="126" t="s">
        <v>203</v>
      </c>
      <c r="E958" s="126" t="s">
        <v>51</v>
      </c>
      <c r="F958" s="126" t="s">
        <v>52</v>
      </c>
      <c r="G958" s="126">
        <v>14</v>
      </c>
      <c r="H958" s="126" t="s">
        <v>752</v>
      </c>
      <c r="I958" s="126" t="s">
        <v>746</v>
      </c>
      <c r="J958" s="126" t="s">
        <v>35</v>
      </c>
      <c r="K958" s="126" t="s">
        <v>753</v>
      </c>
    </row>
    <row r="959" spans="1:11" x14ac:dyDescent="0.25">
      <c r="A959" s="126" t="s">
        <v>0</v>
      </c>
      <c r="B959" s="126" t="s">
        <v>13</v>
      </c>
      <c r="C959" s="126" t="s">
        <v>202</v>
      </c>
      <c r="D959" s="126" t="s">
        <v>203</v>
      </c>
      <c r="E959" s="126" t="s">
        <v>51</v>
      </c>
      <c r="F959" s="126" t="s">
        <v>52</v>
      </c>
      <c r="G959" s="126">
        <v>14</v>
      </c>
      <c r="H959" s="126" t="s">
        <v>757</v>
      </c>
      <c r="I959" s="126" t="s">
        <v>741</v>
      </c>
      <c r="J959" s="126" t="s">
        <v>35</v>
      </c>
      <c r="K959" s="126" t="s">
        <v>760</v>
      </c>
    </row>
    <row r="960" spans="1:11" x14ac:dyDescent="0.25">
      <c r="A960" s="126" t="s">
        <v>0</v>
      </c>
      <c r="B960" s="126" t="s">
        <v>13</v>
      </c>
      <c r="C960" s="126" t="s">
        <v>202</v>
      </c>
      <c r="D960" s="126" t="s">
        <v>203</v>
      </c>
      <c r="E960" s="126" t="s">
        <v>51</v>
      </c>
      <c r="F960" s="126" t="s">
        <v>52</v>
      </c>
      <c r="G960" s="126">
        <v>14</v>
      </c>
      <c r="H960" s="126" t="s">
        <v>757</v>
      </c>
      <c r="I960" s="126" t="s">
        <v>743</v>
      </c>
      <c r="J960" s="126" t="s">
        <v>25</v>
      </c>
      <c r="K960" s="126" t="s">
        <v>751</v>
      </c>
    </row>
    <row r="961" spans="1:11" x14ac:dyDescent="0.25">
      <c r="A961" s="126" t="s">
        <v>0</v>
      </c>
      <c r="B961" s="126" t="s">
        <v>13</v>
      </c>
      <c r="C961" s="126" t="s">
        <v>202</v>
      </c>
      <c r="D961" s="126" t="s">
        <v>203</v>
      </c>
      <c r="E961" s="126" t="s">
        <v>51</v>
      </c>
      <c r="F961" s="126" t="s">
        <v>52</v>
      </c>
      <c r="G961" s="126">
        <v>14</v>
      </c>
      <c r="H961" s="126" t="s">
        <v>757</v>
      </c>
      <c r="I961" s="126" t="s">
        <v>746</v>
      </c>
      <c r="J961" s="126" t="s">
        <v>25</v>
      </c>
      <c r="K961" s="126" t="s">
        <v>749</v>
      </c>
    </row>
    <row r="962" spans="1:11" x14ac:dyDescent="0.25">
      <c r="A962" s="126" t="s">
        <v>0</v>
      </c>
      <c r="B962" s="126" t="s">
        <v>13</v>
      </c>
      <c r="C962" s="126" t="s">
        <v>200</v>
      </c>
      <c r="D962" s="126" t="s">
        <v>201</v>
      </c>
      <c r="E962" s="126" t="s">
        <v>51</v>
      </c>
      <c r="F962" s="126" t="s">
        <v>52</v>
      </c>
      <c r="G962" s="126">
        <v>10</v>
      </c>
      <c r="H962" s="126" t="s">
        <v>740</v>
      </c>
      <c r="I962" s="126" t="s">
        <v>741</v>
      </c>
      <c r="J962" s="126" t="s">
        <v>744</v>
      </c>
      <c r="K962" s="126" t="s">
        <v>745</v>
      </c>
    </row>
    <row r="963" spans="1:11" x14ac:dyDescent="0.25">
      <c r="A963" s="126" t="s">
        <v>0</v>
      </c>
      <c r="B963" s="126" t="s">
        <v>13</v>
      </c>
      <c r="C963" s="126" t="s">
        <v>200</v>
      </c>
      <c r="D963" s="126" t="s">
        <v>201</v>
      </c>
      <c r="E963" s="126" t="s">
        <v>51</v>
      </c>
      <c r="F963" s="126" t="s">
        <v>52</v>
      </c>
      <c r="G963" s="126">
        <v>10</v>
      </c>
      <c r="H963" s="126" t="s">
        <v>740</v>
      </c>
      <c r="I963" s="126" t="s">
        <v>743</v>
      </c>
      <c r="J963" s="126" t="s">
        <v>25</v>
      </c>
      <c r="K963" s="126" t="s">
        <v>751</v>
      </c>
    </row>
    <row r="964" spans="1:11" x14ac:dyDescent="0.25">
      <c r="A964" s="126" t="s">
        <v>0</v>
      </c>
      <c r="B964" s="126" t="s">
        <v>13</v>
      </c>
      <c r="C964" s="126" t="s">
        <v>200</v>
      </c>
      <c r="D964" s="126" t="s">
        <v>201</v>
      </c>
      <c r="E964" s="126" t="s">
        <v>51</v>
      </c>
      <c r="F964" s="126" t="s">
        <v>52</v>
      </c>
      <c r="G964" s="126">
        <v>10</v>
      </c>
      <c r="H964" s="126" t="s">
        <v>740</v>
      </c>
      <c r="I964" s="126" t="s">
        <v>746</v>
      </c>
      <c r="J964" s="126" t="s">
        <v>25</v>
      </c>
      <c r="K964" s="126" t="s">
        <v>750</v>
      </c>
    </row>
    <row r="965" spans="1:11" x14ac:dyDescent="0.25">
      <c r="A965" s="126" t="s">
        <v>0</v>
      </c>
      <c r="B965" s="126" t="s">
        <v>13</v>
      </c>
      <c r="C965" s="126" t="s">
        <v>200</v>
      </c>
      <c r="D965" s="126" t="s">
        <v>201</v>
      </c>
      <c r="E965" s="126" t="s">
        <v>51</v>
      </c>
      <c r="F965" s="126" t="s">
        <v>52</v>
      </c>
      <c r="G965" s="126">
        <v>10</v>
      </c>
      <c r="H965" s="126" t="s">
        <v>748</v>
      </c>
      <c r="I965" s="126" t="s">
        <v>741</v>
      </c>
      <c r="J965" s="126" t="s">
        <v>25</v>
      </c>
      <c r="K965" s="126" t="s">
        <v>750</v>
      </c>
    </row>
    <row r="966" spans="1:11" x14ac:dyDescent="0.25">
      <c r="A966" s="126" t="s">
        <v>0</v>
      </c>
      <c r="B966" s="126" t="s">
        <v>13</v>
      </c>
      <c r="C966" s="126" t="s">
        <v>200</v>
      </c>
      <c r="D966" s="126" t="s">
        <v>201</v>
      </c>
      <c r="E966" s="126" t="s">
        <v>51</v>
      </c>
      <c r="F966" s="126" t="s">
        <v>52</v>
      </c>
      <c r="G966" s="126">
        <v>10</v>
      </c>
      <c r="H966" s="126" t="s">
        <v>748</v>
      </c>
      <c r="I966" s="126" t="s">
        <v>743</v>
      </c>
      <c r="J966" s="126" t="s">
        <v>35</v>
      </c>
      <c r="K966" s="126" t="s">
        <v>753</v>
      </c>
    </row>
    <row r="967" spans="1:11" x14ac:dyDescent="0.25">
      <c r="A967" s="126" t="s">
        <v>0</v>
      </c>
      <c r="B967" s="126" t="s">
        <v>13</v>
      </c>
      <c r="C967" s="126" t="s">
        <v>200</v>
      </c>
      <c r="D967" s="126" t="s">
        <v>201</v>
      </c>
      <c r="E967" s="126" t="s">
        <v>51</v>
      </c>
      <c r="F967" s="126" t="s">
        <v>52</v>
      </c>
      <c r="G967" s="126">
        <v>10</v>
      </c>
      <c r="H967" s="126" t="s">
        <v>748</v>
      </c>
      <c r="I967" s="126" t="s">
        <v>746</v>
      </c>
      <c r="J967" s="126" t="s">
        <v>35</v>
      </c>
      <c r="K967" s="126" t="s">
        <v>742</v>
      </c>
    </row>
    <row r="968" spans="1:11" x14ac:dyDescent="0.25">
      <c r="A968" s="126" t="s">
        <v>0</v>
      </c>
      <c r="B968" s="126" t="s">
        <v>13</v>
      </c>
      <c r="C968" s="126" t="s">
        <v>200</v>
      </c>
      <c r="D968" s="126" t="s">
        <v>201</v>
      </c>
      <c r="E968" s="126" t="s">
        <v>51</v>
      </c>
      <c r="F968" s="126" t="s">
        <v>52</v>
      </c>
      <c r="G968" s="126">
        <v>10</v>
      </c>
      <c r="H968" s="126" t="s">
        <v>752</v>
      </c>
      <c r="I968" s="126" t="s">
        <v>741</v>
      </c>
      <c r="J968" s="126" t="s">
        <v>35</v>
      </c>
      <c r="K968" s="126" t="s">
        <v>753</v>
      </c>
    </row>
    <row r="969" spans="1:11" x14ac:dyDescent="0.25">
      <c r="A969" s="126" t="s">
        <v>0</v>
      </c>
      <c r="B969" s="126" t="s">
        <v>13</v>
      </c>
      <c r="C969" s="126" t="s">
        <v>200</v>
      </c>
      <c r="D969" s="126" t="s">
        <v>201</v>
      </c>
      <c r="E969" s="126" t="s">
        <v>51</v>
      </c>
      <c r="F969" s="126" t="s">
        <v>52</v>
      </c>
      <c r="G969" s="126">
        <v>10</v>
      </c>
      <c r="H969" s="126" t="s">
        <v>752</v>
      </c>
      <c r="I969" s="126" t="s">
        <v>743</v>
      </c>
      <c r="J969" s="126" t="s">
        <v>36</v>
      </c>
      <c r="K969" s="126" t="s">
        <v>768</v>
      </c>
    </row>
    <row r="970" spans="1:11" x14ac:dyDescent="0.25">
      <c r="A970" s="126" t="s">
        <v>0</v>
      </c>
      <c r="B970" s="126" t="s">
        <v>13</v>
      </c>
      <c r="C970" s="126" t="s">
        <v>200</v>
      </c>
      <c r="D970" s="126" t="s">
        <v>201</v>
      </c>
      <c r="E970" s="126" t="s">
        <v>51</v>
      </c>
      <c r="F970" s="126" t="s">
        <v>52</v>
      </c>
      <c r="G970" s="126">
        <v>10</v>
      </c>
      <c r="H970" s="126" t="s">
        <v>752</v>
      </c>
      <c r="I970" s="126" t="s">
        <v>746</v>
      </c>
      <c r="J970" s="126" t="s">
        <v>35</v>
      </c>
      <c r="K970" s="126" t="s">
        <v>760</v>
      </c>
    </row>
    <row r="971" spans="1:11" x14ac:dyDescent="0.25">
      <c r="A971" s="126" t="s">
        <v>0</v>
      </c>
      <c r="B971" s="126" t="s">
        <v>13</v>
      </c>
      <c r="C971" s="126" t="s">
        <v>200</v>
      </c>
      <c r="D971" s="126" t="s">
        <v>201</v>
      </c>
      <c r="E971" s="126" t="s">
        <v>51</v>
      </c>
      <c r="F971" s="126" t="s">
        <v>52</v>
      </c>
      <c r="G971" s="126">
        <v>10</v>
      </c>
      <c r="H971" s="126" t="s">
        <v>757</v>
      </c>
      <c r="I971" s="126" t="s">
        <v>741</v>
      </c>
      <c r="J971" s="126" t="s">
        <v>25</v>
      </c>
      <c r="K971" s="126" t="s">
        <v>751</v>
      </c>
    </row>
    <row r="972" spans="1:11" x14ac:dyDescent="0.25">
      <c r="A972" s="126" t="s">
        <v>0</v>
      </c>
      <c r="B972" s="126" t="s">
        <v>13</v>
      </c>
      <c r="C972" s="126" t="s">
        <v>200</v>
      </c>
      <c r="D972" s="126" t="s">
        <v>201</v>
      </c>
      <c r="E972" s="126" t="s">
        <v>51</v>
      </c>
      <c r="F972" s="126" t="s">
        <v>52</v>
      </c>
      <c r="G972" s="126">
        <v>10</v>
      </c>
      <c r="H972" s="126" t="s">
        <v>757</v>
      </c>
      <c r="I972" s="126" t="s">
        <v>743</v>
      </c>
      <c r="J972" s="126" t="s">
        <v>35</v>
      </c>
      <c r="K972" s="126" t="s">
        <v>753</v>
      </c>
    </row>
    <row r="973" spans="1:11" x14ac:dyDescent="0.25">
      <c r="A973" s="126" t="s">
        <v>0</v>
      </c>
      <c r="B973" s="126" t="s">
        <v>13</v>
      </c>
      <c r="C973" s="126" t="s">
        <v>200</v>
      </c>
      <c r="D973" s="126" t="s">
        <v>201</v>
      </c>
      <c r="E973" s="126" t="s">
        <v>51</v>
      </c>
      <c r="F973" s="126" t="s">
        <v>52</v>
      </c>
      <c r="G973" s="126">
        <v>10</v>
      </c>
      <c r="H973" s="126" t="s">
        <v>757</v>
      </c>
      <c r="I973" s="126" t="s">
        <v>746</v>
      </c>
      <c r="J973" s="126" t="s">
        <v>25</v>
      </c>
      <c r="K973" s="126" t="s">
        <v>749</v>
      </c>
    </row>
    <row r="974" spans="1:11" x14ac:dyDescent="0.25">
      <c r="A974" s="126" t="s">
        <v>0</v>
      </c>
      <c r="B974" s="126" t="s">
        <v>13</v>
      </c>
      <c r="C974" s="126" t="s">
        <v>188</v>
      </c>
      <c r="D974" s="126" t="s">
        <v>189</v>
      </c>
      <c r="E974" s="126" t="s">
        <v>51</v>
      </c>
      <c r="F974" s="126" t="s">
        <v>52</v>
      </c>
      <c r="G974" s="126">
        <v>5</v>
      </c>
      <c r="H974" s="126" t="s">
        <v>740</v>
      </c>
      <c r="I974" s="126" t="s">
        <v>741</v>
      </c>
      <c r="J974" s="126" t="s">
        <v>35</v>
      </c>
      <c r="K974" s="126" t="s">
        <v>761</v>
      </c>
    </row>
    <row r="975" spans="1:11" x14ac:dyDescent="0.25">
      <c r="A975" s="126" t="s">
        <v>0</v>
      </c>
      <c r="B975" s="126" t="s">
        <v>13</v>
      </c>
      <c r="C975" s="126" t="s">
        <v>188</v>
      </c>
      <c r="D975" s="126" t="s">
        <v>189</v>
      </c>
      <c r="E975" s="126" t="s">
        <v>51</v>
      </c>
      <c r="F975" s="126" t="s">
        <v>52</v>
      </c>
      <c r="G975" s="126">
        <v>5</v>
      </c>
      <c r="H975" s="126" t="s">
        <v>740</v>
      </c>
      <c r="I975" s="126" t="s">
        <v>743</v>
      </c>
      <c r="J975" s="126" t="s">
        <v>25</v>
      </c>
      <c r="K975" s="126" t="s">
        <v>749</v>
      </c>
    </row>
    <row r="976" spans="1:11" x14ac:dyDescent="0.25">
      <c r="A976" s="126" t="s">
        <v>0</v>
      </c>
      <c r="B976" s="126" t="s">
        <v>13</v>
      </c>
      <c r="C976" s="126" t="s">
        <v>188</v>
      </c>
      <c r="D976" s="126" t="s">
        <v>189</v>
      </c>
      <c r="E976" s="126" t="s">
        <v>51</v>
      </c>
      <c r="F976" s="126" t="s">
        <v>52</v>
      </c>
      <c r="G976" s="126">
        <v>5</v>
      </c>
      <c r="H976" s="126" t="s">
        <v>740</v>
      </c>
      <c r="I976" s="126" t="s">
        <v>746</v>
      </c>
      <c r="J976" s="126" t="s">
        <v>35</v>
      </c>
      <c r="K976" s="126" t="s">
        <v>753</v>
      </c>
    </row>
    <row r="977" spans="1:11" x14ac:dyDescent="0.25">
      <c r="A977" s="126" t="s">
        <v>0</v>
      </c>
      <c r="B977" s="126" t="s">
        <v>13</v>
      </c>
      <c r="C977" s="126" t="s">
        <v>188</v>
      </c>
      <c r="D977" s="126" t="s">
        <v>189</v>
      </c>
      <c r="E977" s="126" t="s">
        <v>51</v>
      </c>
      <c r="F977" s="126" t="s">
        <v>52</v>
      </c>
      <c r="G977" s="126">
        <v>5</v>
      </c>
      <c r="H977" s="126" t="s">
        <v>748</v>
      </c>
      <c r="I977" s="126" t="s">
        <v>741</v>
      </c>
      <c r="J977" s="126" t="s">
        <v>37</v>
      </c>
      <c r="K977" s="126" t="s">
        <v>762</v>
      </c>
    </row>
    <row r="978" spans="1:11" x14ac:dyDescent="0.25">
      <c r="A978" s="126" t="s">
        <v>0</v>
      </c>
      <c r="B978" s="126" t="s">
        <v>13</v>
      </c>
      <c r="C978" s="126" t="s">
        <v>188</v>
      </c>
      <c r="D978" s="126" t="s">
        <v>189</v>
      </c>
      <c r="E978" s="126" t="s">
        <v>51</v>
      </c>
      <c r="F978" s="126" t="s">
        <v>52</v>
      </c>
      <c r="G978" s="126">
        <v>5</v>
      </c>
      <c r="H978" s="126" t="s">
        <v>748</v>
      </c>
      <c r="I978" s="126" t="s">
        <v>743</v>
      </c>
      <c r="J978" s="126" t="s">
        <v>41</v>
      </c>
      <c r="K978" s="126" t="s">
        <v>1979</v>
      </c>
    </row>
    <row r="979" spans="1:11" x14ac:dyDescent="0.25">
      <c r="A979" s="126" t="s">
        <v>0</v>
      </c>
      <c r="B979" s="126" t="s">
        <v>13</v>
      </c>
      <c r="C979" s="126" t="s">
        <v>188</v>
      </c>
      <c r="D979" s="126" t="s">
        <v>189</v>
      </c>
      <c r="E979" s="126" t="s">
        <v>51</v>
      </c>
      <c r="F979" s="126" t="s">
        <v>52</v>
      </c>
      <c r="G979" s="126">
        <v>5</v>
      </c>
      <c r="H979" s="126" t="s">
        <v>748</v>
      </c>
      <c r="I979" s="126" t="s">
        <v>746</v>
      </c>
      <c r="J979" s="126" t="s">
        <v>35</v>
      </c>
      <c r="K979" s="126" t="s">
        <v>753</v>
      </c>
    </row>
    <row r="980" spans="1:11" x14ac:dyDescent="0.25">
      <c r="A980" s="126" t="s">
        <v>0</v>
      </c>
      <c r="B980" s="126" t="s">
        <v>13</v>
      </c>
      <c r="C980" s="126" t="s">
        <v>188</v>
      </c>
      <c r="D980" s="126" t="s">
        <v>189</v>
      </c>
      <c r="E980" s="126" t="s">
        <v>51</v>
      </c>
      <c r="F980" s="126" t="s">
        <v>52</v>
      </c>
      <c r="G980" s="126">
        <v>5</v>
      </c>
      <c r="H980" s="126" t="s">
        <v>752</v>
      </c>
      <c r="I980" s="126" t="s">
        <v>741</v>
      </c>
      <c r="J980" s="126" t="s">
        <v>35</v>
      </c>
      <c r="K980" s="126" t="s">
        <v>753</v>
      </c>
    </row>
    <row r="981" spans="1:11" x14ac:dyDescent="0.25">
      <c r="A981" s="126" t="s">
        <v>0</v>
      </c>
      <c r="B981" s="126" t="s">
        <v>13</v>
      </c>
      <c r="C981" s="126" t="s">
        <v>188</v>
      </c>
      <c r="D981" s="126" t="s">
        <v>189</v>
      </c>
      <c r="E981" s="126" t="s">
        <v>51</v>
      </c>
      <c r="F981" s="126" t="s">
        <v>52</v>
      </c>
      <c r="G981" s="126">
        <v>5</v>
      </c>
      <c r="H981" s="126" t="s">
        <v>752</v>
      </c>
      <c r="I981" s="126" t="s">
        <v>743</v>
      </c>
      <c r="J981" s="126" t="s">
        <v>744</v>
      </c>
      <c r="K981" s="126" t="s">
        <v>745</v>
      </c>
    </row>
    <row r="982" spans="1:11" x14ac:dyDescent="0.25">
      <c r="A982" s="126" t="s">
        <v>0</v>
      </c>
      <c r="B982" s="126" t="s">
        <v>13</v>
      </c>
      <c r="C982" s="126" t="s">
        <v>188</v>
      </c>
      <c r="D982" s="126" t="s">
        <v>189</v>
      </c>
      <c r="E982" s="126" t="s">
        <v>51</v>
      </c>
      <c r="F982" s="126" t="s">
        <v>52</v>
      </c>
      <c r="G982" s="126">
        <v>5</v>
      </c>
      <c r="H982" s="126" t="s">
        <v>752</v>
      </c>
      <c r="I982" s="126" t="s">
        <v>746</v>
      </c>
      <c r="J982" s="126" t="s">
        <v>25</v>
      </c>
      <c r="K982" s="126" t="s">
        <v>750</v>
      </c>
    </row>
    <row r="983" spans="1:11" x14ac:dyDescent="0.25">
      <c r="A983" s="126" t="s">
        <v>0</v>
      </c>
      <c r="B983" s="126" t="s">
        <v>13</v>
      </c>
      <c r="C983" s="126" t="s">
        <v>188</v>
      </c>
      <c r="D983" s="126" t="s">
        <v>189</v>
      </c>
      <c r="E983" s="126" t="s">
        <v>51</v>
      </c>
      <c r="F983" s="126" t="s">
        <v>52</v>
      </c>
      <c r="G983" s="126">
        <v>5</v>
      </c>
      <c r="H983" s="126" t="s">
        <v>757</v>
      </c>
      <c r="I983" s="126" t="s">
        <v>741</v>
      </c>
      <c r="J983" s="126" t="s">
        <v>35</v>
      </c>
      <c r="K983" s="126" t="s">
        <v>753</v>
      </c>
    </row>
    <row r="984" spans="1:11" x14ac:dyDescent="0.25">
      <c r="A984" s="126" t="s">
        <v>0</v>
      </c>
      <c r="B984" s="126" t="s">
        <v>13</v>
      </c>
      <c r="C984" s="126" t="s">
        <v>188</v>
      </c>
      <c r="D984" s="126" t="s">
        <v>189</v>
      </c>
      <c r="E984" s="126" t="s">
        <v>51</v>
      </c>
      <c r="F984" s="126" t="s">
        <v>52</v>
      </c>
      <c r="G984" s="126">
        <v>5</v>
      </c>
      <c r="H984" s="126" t="s">
        <v>757</v>
      </c>
      <c r="I984" s="126" t="s">
        <v>743</v>
      </c>
      <c r="J984" s="126" t="s">
        <v>25</v>
      </c>
      <c r="K984" s="126" t="s">
        <v>750</v>
      </c>
    </row>
    <row r="985" spans="1:11" x14ac:dyDescent="0.25">
      <c r="A985" s="126" t="s">
        <v>0</v>
      </c>
      <c r="B985" s="126" t="s">
        <v>13</v>
      </c>
      <c r="C985" s="126" t="s">
        <v>188</v>
      </c>
      <c r="D985" s="126" t="s">
        <v>189</v>
      </c>
      <c r="E985" s="126" t="s">
        <v>51</v>
      </c>
      <c r="F985" s="126" t="s">
        <v>52</v>
      </c>
      <c r="G985" s="126">
        <v>5</v>
      </c>
      <c r="H985" s="126" t="s">
        <v>757</v>
      </c>
      <c r="I985" s="126" t="s">
        <v>746</v>
      </c>
      <c r="J985" s="126" t="s">
        <v>34</v>
      </c>
      <c r="K985" s="126" t="s">
        <v>747</v>
      </c>
    </row>
    <row r="986" spans="1:11" x14ac:dyDescent="0.25">
      <c r="A986" s="126" t="s">
        <v>0</v>
      </c>
      <c r="B986" s="126" t="s">
        <v>13</v>
      </c>
      <c r="C986" s="126" t="s">
        <v>134</v>
      </c>
      <c r="D986" s="126" t="s">
        <v>135</v>
      </c>
      <c r="E986" s="126" t="s">
        <v>51</v>
      </c>
      <c r="F986" s="126" t="s">
        <v>52</v>
      </c>
      <c r="G986" s="126">
        <v>17</v>
      </c>
      <c r="H986" s="126" t="s">
        <v>740</v>
      </c>
      <c r="I986" s="126" t="s">
        <v>741</v>
      </c>
      <c r="J986" s="126" t="s">
        <v>35</v>
      </c>
      <c r="K986" s="126" t="s">
        <v>742</v>
      </c>
    </row>
    <row r="987" spans="1:11" x14ac:dyDescent="0.25">
      <c r="A987" s="126" t="s">
        <v>0</v>
      </c>
      <c r="B987" s="126" t="s">
        <v>13</v>
      </c>
      <c r="C987" s="126" t="s">
        <v>134</v>
      </c>
      <c r="D987" s="126" t="s">
        <v>135</v>
      </c>
      <c r="E987" s="126" t="s">
        <v>51</v>
      </c>
      <c r="F987" s="126" t="s">
        <v>52</v>
      </c>
      <c r="G987" s="126">
        <v>17</v>
      </c>
      <c r="H987" s="126" t="s">
        <v>740</v>
      </c>
      <c r="I987" s="126" t="s">
        <v>743</v>
      </c>
      <c r="J987" s="126" t="s">
        <v>744</v>
      </c>
      <c r="K987" s="126" t="s">
        <v>745</v>
      </c>
    </row>
    <row r="988" spans="1:11" x14ac:dyDescent="0.25">
      <c r="A988" s="126" t="s">
        <v>0</v>
      </c>
      <c r="B988" s="126" t="s">
        <v>13</v>
      </c>
      <c r="C988" s="126" t="s">
        <v>134</v>
      </c>
      <c r="D988" s="126" t="s">
        <v>135</v>
      </c>
      <c r="E988" s="126" t="s">
        <v>51</v>
      </c>
      <c r="F988" s="126" t="s">
        <v>52</v>
      </c>
      <c r="G988" s="126">
        <v>17</v>
      </c>
      <c r="H988" s="126" t="s">
        <v>740</v>
      </c>
      <c r="I988" s="126" t="s">
        <v>746</v>
      </c>
      <c r="J988" s="126" t="s">
        <v>36</v>
      </c>
      <c r="K988" s="126" t="s">
        <v>763</v>
      </c>
    </row>
    <row r="989" spans="1:11" x14ac:dyDescent="0.25">
      <c r="A989" s="126" t="s">
        <v>0</v>
      </c>
      <c r="B989" s="126" t="s">
        <v>13</v>
      </c>
      <c r="C989" s="126" t="s">
        <v>134</v>
      </c>
      <c r="D989" s="126" t="s">
        <v>135</v>
      </c>
      <c r="E989" s="126" t="s">
        <v>51</v>
      </c>
      <c r="F989" s="126" t="s">
        <v>52</v>
      </c>
      <c r="G989" s="126">
        <v>17</v>
      </c>
      <c r="H989" s="126" t="s">
        <v>748</v>
      </c>
      <c r="I989" s="126" t="s">
        <v>741</v>
      </c>
      <c r="J989" s="126" t="s">
        <v>35</v>
      </c>
      <c r="K989" s="126" t="s">
        <v>760</v>
      </c>
    </row>
    <row r="990" spans="1:11" x14ac:dyDescent="0.25">
      <c r="A990" s="126" t="s">
        <v>0</v>
      </c>
      <c r="B990" s="126" t="s">
        <v>13</v>
      </c>
      <c r="C990" s="126" t="s">
        <v>134</v>
      </c>
      <c r="D990" s="126" t="s">
        <v>135</v>
      </c>
      <c r="E990" s="126" t="s">
        <v>51</v>
      </c>
      <c r="F990" s="126" t="s">
        <v>52</v>
      </c>
      <c r="G990" s="126">
        <v>17</v>
      </c>
      <c r="H990" s="126" t="s">
        <v>748</v>
      </c>
      <c r="I990" s="126" t="s">
        <v>743</v>
      </c>
      <c r="J990" s="126" t="s">
        <v>25</v>
      </c>
      <c r="K990" s="126" t="s">
        <v>750</v>
      </c>
    </row>
    <row r="991" spans="1:11" x14ac:dyDescent="0.25">
      <c r="A991" s="126" t="s">
        <v>0</v>
      </c>
      <c r="B991" s="126" t="s">
        <v>13</v>
      </c>
      <c r="C991" s="126" t="s">
        <v>134</v>
      </c>
      <c r="D991" s="126" t="s">
        <v>135</v>
      </c>
      <c r="E991" s="126" t="s">
        <v>51</v>
      </c>
      <c r="F991" s="126" t="s">
        <v>52</v>
      </c>
      <c r="G991" s="126">
        <v>17</v>
      </c>
      <c r="H991" s="126" t="s">
        <v>748</v>
      </c>
      <c r="I991" s="126" t="s">
        <v>746</v>
      </c>
      <c r="J991" s="126" t="s">
        <v>41</v>
      </c>
      <c r="K991" s="126" t="s">
        <v>1979</v>
      </c>
    </row>
    <row r="992" spans="1:11" x14ac:dyDescent="0.25">
      <c r="A992" s="126" t="s">
        <v>0</v>
      </c>
      <c r="B992" s="126" t="s">
        <v>13</v>
      </c>
      <c r="C992" s="126" t="s">
        <v>134</v>
      </c>
      <c r="D992" s="126" t="s">
        <v>135</v>
      </c>
      <c r="E992" s="126" t="s">
        <v>51</v>
      </c>
      <c r="F992" s="126" t="s">
        <v>52</v>
      </c>
      <c r="G992" s="126">
        <v>17</v>
      </c>
      <c r="H992" s="126" t="s">
        <v>752</v>
      </c>
      <c r="I992" s="126" t="s">
        <v>741</v>
      </c>
      <c r="J992" s="126" t="s">
        <v>34</v>
      </c>
      <c r="K992" s="126" t="s">
        <v>747</v>
      </c>
    </row>
    <row r="993" spans="1:11" x14ac:dyDescent="0.25">
      <c r="A993" s="126" t="s">
        <v>0</v>
      </c>
      <c r="B993" s="126" t="s">
        <v>13</v>
      </c>
      <c r="C993" s="126" t="s">
        <v>134</v>
      </c>
      <c r="D993" s="126" t="s">
        <v>135</v>
      </c>
      <c r="E993" s="126" t="s">
        <v>51</v>
      </c>
      <c r="F993" s="126" t="s">
        <v>52</v>
      </c>
      <c r="G993" s="126">
        <v>17</v>
      </c>
      <c r="H993" s="126" t="s">
        <v>752</v>
      </c>
      <c r="I993" s="126" t="s">
        <v>743</v>
      </c>
      <c r="J993" s="126" t="s">
        <v>34</v>
      </c>
      <c r="K993" s="126" t="s">
        <v>756</v>
      </c>
    </row>
    <row r="994" spans="1:11" x14ac:dyDescent="0.25">
      <c r="A994" s="126" t="s">
        <v>0</v>
      </c>
      <c r="B994" s="126" t="s">
        <v>13</v>
      </c>
      <c r="C994" s="126" t="s">
        <v>134</v>
      </c>
      <c r="D994" s="126" t="s">
        <v>135</v>
      </c>
      <c r="E994" s="126" t="s">
        <v>51</v>
      </c>
      <c r="F994" s="126" t="s">
        <v>52</v>
      </c>
      <c r="G994" s="126">
        <v>17</v>
      </c>
      <c r="H994" s="126" t="s">
        <v>752</v>
      </c>
      <c r="I994" s="126" t="s">
        <v>746</v>
      </c>
      <c r="J994" s="126" t="s">
        <v>35</v>
      </c>
      <c r="K994" s="126" t="s">
        <v>753</v>
      </c>
    </row>
    <row r="995" spans="1:11" x14ac:dyDescent="0.25">
      <c r="A995" s="126" t="s">
        <v>0</v>
      </c>
      <c r="B995" s="126" t="s">
        <v>13</v>
      </c>
      <c r="C995" s="126" t="s">
        <v>134</v>
      </c>
      <c r="D995" s="126" t="s">
        <v>135</v>
      </c>
      <c r="E995" s="126" t="s">
        <v>51</v>
      </c>
      <c r="F995" s="126" t="s">
        <v>52</v>
      </c>
      <c r="G995" s="126">
        <v>17</v>
      </c>
      <c r="H995" s="126" t="s">
        <v>757</v>
      </c>
      <c r="I995" s="126" t="s">
        <v>741</v>
      </c>
      <c r="J995" s="126" t="s">
        <v>25</v>
      </c>
      <c r="K995" s="126" t="s">
        <v>751</v>
      </c>
    </row>
    <row r="996" spans="1:11" x14ac:dyDescent="0.25">
      <c r="A996" s="126" t="s">
        <v>0</v>
      </c>
      <c r="B996" s="126" t="s">
        <v>13</v>
      </c>
      <c r="C996" s="126" t="s">
        <v>134</v>
      </c>
      <c r="D996" s="126" t="s">
        <v>135</v>
      </c>
      <c r="E996" s="126" t="s">
        <v>51</v>
      </c>
      <c r="F996" s="126" t="s">
        <v>52</v>
      </c>
      <c r="G996" s="126">
        <v>17</v>
      </c>
      <c r="H996" s="126" t="s">
        <v>757</v>
      </c>
      <c r="I996" s="126" t="s">
        <v>743</v>
      </c>
      <c r="J996" s="126" t="s">
        <v>35</v>
      </c>
      <c r="K996" s="126" t="s">
        <v>753</v>
      </c>
    </row>
    <row r="997" spans="1:11" x14ac:dyDescent="0.25">
      <c r="A997" s="126" t="s">
        <v>0</v>
      </c>
      <c r="B997" s="126" t="s">
        <v>13</v>
      </c>
      <c r="C997" s="126" t="s">
        <v>134</v>
      </c>
      <c r="D997" s="126" t="s">
        <v>135</v>
      </c>
      <c r="E997" s="126" t="s">
        <v>51</v>
      </c>
      <c r="F997" s="126" t="s">
        <v>52</v>
      </c>
      <c r="G997" s="126">
        <v>17</v>
      </c>
      <c r="H997" s="126" t="s">
        <v>757</v>
      </c>
      <c r="I997" s="126" t="s">
        <v>746</v>
      </c>
      <c r="J997" s="126" t="s">
        <v>41</v>
      </c>
      <c r="K997" s="126" t="s">
        <v>1978</v>
      </c>
    </row>
    <row r="998" spans="1:11" x14ac:dyDescent="0.25">
      <c r="A998" s="126" t="s">
        <v>0</v>
      </c>
      <c r="B998" s="126" t="s">
        <v>13</v>
      </c>
      <c r="C998" s="126" t="s">
        <v>132</v>
      </c>
      <c r="D998" s="126" t="s">
        <v>133</v>
      </c>
      <c r="E998" s="126" t="s">
        <v>51</v>
      </c>
      <c r="F998" s="126" t="s">
        <v>52</v>
      </c>
      <c r="G998" s="126">
        <v>13</v>
      </c>
      <c r="H998" s="126" t="s">
        <v>740</v>
      </c>
      <c r="I998" s="126" t="s">
        <v>741</v>
      </c>
      <c r="J998" s="126" t="s">
        <v>35</v>
      </c>
      <c r="K998" s="126" t="s">
        <v>742</v>
      </c>
    </row>
    <row r="999" spans="1:11" x14ac:dyDescent="0.25">
      <c r="A999" s="126" t="s">
        <v>0</v>
      </c>
      <c r="B999" s="126" t="s">
        <v>13</v>
      </c>
      <c r="C999" s="126" t="s">
        <v>132</v>
      </c>
      <c r="D999" s="126" t="s">
        <v>133</v>
      </c>
      <c r="E999" s="126" t="s">
        <v>51</v>
      </c>
      <c r="F999" s="126" t="s">
        <v>52</v>
      </c>
      <c r="G999" s="126">
        <v>13</v>
      </c>
      <c r="H999" s="126" t="s">
        <v>740</v>
      </c>
      <c r="I999" s="126" t="s">
        <v>743</v>
      </c>
      <c r="J999" s="126" t="s">
        <v>25</v>
      </c>
      <c r="K999" s="126" t="s">
        <v>750</v>
      </c>
    </row>
    <row r="1000" spans="1:11" x14ac:dyDescent="0.25">
      <c r="A1000" s="126" t="s">
        <v>0</v>
      </c>
      <c r="B1000" s="126" t="s">
        <v>13</v>
      </c>
      <c r="C1000" s="126" t="s">
        <v>132</v>
      </c>
      <c r="D1000" s="126" t="s">
        <v>133</v>
      </c>
      <c r="E1000" s="126" t="s">
        <v>51</v>
      </c>
      <c r="F1000" s="126" t="s">
        <v>52</v>
      </c>
      <c r="G1000" s="126">
        <v>13</v>
      </c>
      <c r="H1000" s="126" t="s">
        <v>740</v>
      </c>
      <c r="I1000" s="126" t="s">
        <v>746</v>
      </c>
      <c r="J1000" s="126" t="s">
        <v>744</v>
      </c>
      <c r="K1000" s="126" t="s">
        <v>745</v>
      </c>
    </row>
    <row r="1001" spans="1:11" x14ac:dyDescent="0.25">
      <c r="A1001" s="126" t="s">
        <v>0</v>
      </c>
      <c r="B1001" s="126" t="s">
        <v>13</v>
      </c>
      <c r="C1001" s="126" t="s">
        <v>132</v>
      </c>
      <c r="D1001" s="126" t="s">
        <v>133</v>
      </c>
      <c r="E1001" s="126" t="s">
        <v>51</v>
      </c>
      <c r="F1001" s="126" t="s">
        <v>52</v>
      </c>
      <c r="G1001" s="126">
        <v>13</v>
      </c>
      <c r="H1001" s="126" t="s">
        <v>748</v>
      </c>
      <c r="I1001" s="126" t="s">
        <v>741</v>
      </c>
      <c r="J1001" s="126" t="s">
        <v>35</v>
      </c>
      <c r="K1001" s="126" t="s">
        <v>742</v>
      </c>
    </row>
    <row r="1002" spans="1:11" x14ac:dyDescent="0.25">
      <c r="A1002" s="126" t="s">
        <v>0</v>
      </c>
      <c r="B1002" s="126" t="s">
        <v>13</v>
      </c>
      <c r="C1002" s="126" t="s">
        <v>132</v>
      </c>
      <c r="D1002" s="126" t="s">
        <v>133</v>
      </c>
      <c r="E1002" s="126" t="s">
        <v>51</v>
      </c>
      <c r="F1002" s="126" t="s">
        <v>52</v>
      </c>
      <c r="G1002" s="126">
        <v>13</v>
      </c>
      <c r="H1002" s="126" t="s">
        <v>748</v>
      </c>
      <c r="I1002" s="126" t="s">
        <v>743</v>
      </c>
      <c r="J1002" s="126" t="s">
        <v>35</v>
      </c>
      <c r="K1002" s="126" t="s">
        <v>753</v>
      </c>
    </row>
    <row r="1003" spans="1:11" x14ac:dyDescent="0.25">
      <c r="A1003" s="126" t="s">
        <v>0</v>
      </c>
      <c r="B1003" s="126" t="s">
        <v>13</v>
      </c>
      <c r="C1003" s="126" t="s">
        <v>132</v>
      </c>
      <c r="D1003" s="126" t="s">
        <v>133</v>
      </c>
      <c r="E1003" s="126" t="s">
        <v>51</v>
      </c>
      <c r="F1003" s="126" t="s">
        <v>52</v>
      </c>
      <c r="G1003" s="126">
        <v>13</v>
      </c>
      <c r="H1003" s="126" t="s">
        <v>748</v>
      </c>
      <c r="I1003" s="126" t="s">
        <v>746</v>
      </c>
      <c r="J1003" s="126" t="s">
        <v>35</v>
      </c>
      <c r="K1003" s="126" t="s">
        <v>760</v>
      </c>
    </row>
    <row r="1004" spans="1:11" x14ac:dyDescent="0.25">
      <c r="A1004" s="126" t="s">
        <v>0</v>
      </c>
      <c r="B1004" s="126" t="s">
        <v>13</v>
      </c>
      <c r="C1004" s="126" t="s">
        <v>132</v>
      </c>
      <c r="D1004" s="126" t="s">
        <v>133</v>
      </c>
      <c r="E1004" s="126" t="s">
        <v>51</v>
      </c>
      <c r="F1004" s="126" t="s">
        <v>52</v>
      </c>
      <c r="G1004" s="126">
        <v>13</v>
      </c>
      <c r="H1004" s="126" t="s">
        <v>752</v>
      </c>
      <c r="I1004" s="126" t="s">
        <v>741</v>
      </c>
      <c r="J1004" s="126" t="s">
        <v>34</v>
      </c>
      <c r="K1004" s="126" t="s">
        <v>756</v>
      </c>
    </row>
    <row r="1005" spans="1:11" x14ac:dyDescent="0.25">
      <c r="A1005" s="126" t="s">
        <v>0</v>
      </c>
      <c r="B1005" s="126" t="s">
        <v>13</v>
      </c>
      <c r="C1005" s="126" t="s">
        <v>132</v>
      </c>
      <c r="D1005" s="126" t="s">
        <v>133</v>
      </c>
      <c r="E1005" s="126" t="s">
        <v>51</v>
      </c>
      <c r="F1005" s="126" t="s">
        <v>52</v>
      </c>
      <c r="G1005" s="126">
        <v>13</v>
      </c>
      <c r="H1005" s="126" t="s">
        <v>752</v>
      </c>
      <c r="I1005" s="126" t="s">
        <v>743</v>
      </c>
      <c r="J1005" s="126" t="s">
        <v>34</v>
      </c>
      <c r="K1005" s="126" t="s">
        <v>747</v>
      </c>
    </row>
    <row r="1006" spans="1:11" x14ac:dyDescent="0.25">
      <c r="A1006" s="126" t="s">
        <v>0</v>
      </c>
      <c r="B1006" s="126" t="s">
        <v>13</v>
      </c>
      <c r="C1006" s="126" t="s">
        <v>132</v>
      </c>
      <c r="D1006" s="126" t="s">
        <v>133</v>
      </c>
      <c r="E1006" s="126" t="s">
        <v>51</v>
      </c>
      <c r="F1006" s="126" t="s">
        <v>52</v>
      </c>
      <c r="G1006" s="126">
        <v>13</v>
      </c>
      <c r="H1006" s="126" t="s">
        <v>752</v>
      </c>
      <c r="I1006" s="126" t="s">
        <v>746</v>
      </c>
      <c r="J1006" s="126" t="s">
        <v>35</v>
      </c>
      <c r="K1006" s="126" t="s">
        <v>753</v>
      </c>
    </row>
    <row r="1007" spans="1:11" x14ac:dyDescent="0.25">
      <c r="A1007" s="126" t="s">
        <v>0</v>
      </c>
      <c r="B1007" s="126" t="s">
        <v>13</v>
      </c>
      <c r="C1007" s="126" t="s">
        <v>132</v>
      </c>
      <c r="D1007" s="126" t="s">
        <v>133</v>
      </c>
      <c r="E1007" s="126" t="s">
        <v>51</v>
      </c>
      <c r="F1007" s="126" t="s">
        <v>52</v>
      </c>
      <c r="G1007" s="126">
        <v>13</v>
      </c>
      <c r="H1007" s="126" t="s">
        <v>757</v>
      </c>
      <c r="I1007" s="126" t="s">
        <v>741</v>
      </c>
      <c r="J1007" s="126" t="s">
        <v>25</v>
      </c>
      <c r="K1007" s="126" t="s">
        <v>749</v>
      </c>
    </row>
    <row r="1008" spans="1:11" x14ac:dyDescent="0.25">
      <c r="A1008" s="126" t="s">
        <v>0</v>
      </c>
      <c r="B1008" s="126" t="s">
        <v>13</v>
      </c>
      <c r="C1008" s="126" t="s">
        <v>132</v>
      </c>
      <c r="D1008" s="126" t="s">
        <v>133</v>
      </c>
      <c r="E1008" s="126" t="s">
        <v>51</v>
      </c>
      <c r="F1008" s="126" t="s">
        <v>52</v>
      </c>
      <c r="G1008" s="126">
        <v>13</v>
      </c>
      <c r="H1008" s="126" t="s">
        <v>757</v>
      </c>
      <c r="I1008" s="126" t="s">
        <v>743</v>
      </c>
      <c r="J1008" s="126" t="s">
        <v>25</v>
      </c>
      <c r="K1008" s="126" t="s">
        <v>751</v>
      </c>
    </row>
    <row r="1009" spans="1:12" x14ac:dyDescent="0.25">
      <c r="A1009" s="126" t="s">
        <v>0</v>
      </c>
      <c r="B1009" s="126" t="s">
        <v>13</v>
      </c>
      <c r="C1009" s="126" t="s">
        <v>132</v>
      </c>
      <c r="D1009" s="126" t="s">
        <v>133</v>
      </c>
      <c r="E1009" s="126" t="s">
        <v>51</v>
      </c>
      <c r="F1009" s="126" t="s">
        <v>52</v>
      </c>
      <c r="G1009" s="126">
        <v>13</v>
      </c>
      <c r="H1009" s="126" t="s">
        <v>757</v>
      </c>
      <c r="I1009" s="126" t="s">
        <v>746</v>
      </c>
      <c r="J1009" s="126" t="s">
        <v>25</v>
      </c>
      <c r="K1009" s="126" t="s">
        <v>765</v>
      </c>
    </row>
    <row r="1010" spans="1:12" x14ac:dyDescent="0.25">
      <c r="A1010" s="126" t="s">
        <v>0</v>
      </c>
      <c r="B1010" s="126" t="s">
        <v>13</v>
      </c>
      <c r="C1010" s="126" t="s">
        <v>192</v>
      </c>
      <c r="D1010" s="126" t="s">
        <v>193</v>
      </c>
      <c r="E1010" s="126" t="s">
        <v>51</v>
      </c>
      <c r="F1010" s="126" t="s">
        <v>78</v>
      </c>
      <c r="G1010" s="126">
        <v>15</v>
      </c>
      <c r="H1010" s="126" t="s">
        <v>740</v>
      </c>
      <c r="I1010" s="126" t="s">
        <v>741</v>
      </c>
      <c r="J1010" s="126" t="s">
        <v>35</v>
      </c>
      <c r="K1010" s="126" t="s">
        <v>742</v>
      </c>
      <c r="L1010" s="126" t="s">
        <v>1986</v>
      </c>
    </row>
    <row r="1011" spans="1:12" x14ac:dyDescent="0.25">
      <c r="A1011" s="126" t="s">
        <v>0</v>
      </c>
      <c r="B1011" s="126" t="s">
        <v>13</v>
      </c>
      <c r="C1011" s="126" t="s">
        <v>192</v>
      </c>
      <c r="D1011" s="126" t="s">
        <v>193</v>
      </c>
      <c r="E1011" s="126" t="s">
        <v>51</v>
      </c>
      <c r="F1011" s="126" t="s">
        <v>78</v>
      </c>
      <c r="G1011" s="126">
        <v>15</v>
      </c>
      <c r="H1011" s="126" t="s">
        <v>740</v>
      </c>
      <c r="I1011" s="126" t="s">
        <v>743</v>
      </c>
    </row>
    <row r="1012" spans="1:12" x14ac:dyDescent="0.25">
      <c r="A1012" s="126" t="s">
        <v>0</v>
      </c>
      <c r="B1012" s="126" t="s">
        <v>13</v>
      </c>
      <c r="C1012" s="126" t="s">
        <v>192</v>
      </c>
      <c r="D1012" s="126" t="s">
        <v>193</v>
      </c>
      <c r="E1012" s="126" t="s">
        <v>51</v>
      </c>
      <c r="F1012" s="126" t="s">
        <v>78</v>
      </c>
      <c r="G1012" s="126">
        <v>15</v>
      </c>
      <c r="H1012" s="126" t="s">
        <v>740</v>
      </c>
      <c r="I1012" s="126" t="s">
        <v>746</v>
      </c>
      <c r="J1012" s="126" t="s">
        <v>25</v>
      </c>
      <c r="K1012" s="126" t="s">
        <v>750</v>
      </c>
    </row>
    <row r="1013" spans="1:12" x14ac:dyDescent="0.25">
      <c r="A1013" s="126" t="s">
        <v>0</v>
      </c>
      <c r="B1013" s="126" t="s">
        <v>13</v>
      </c>
      <c r="C1013" s="126" t="s">
        <v>192</v>
      </c>
      <c r="D1013" s="126" t="s">
        <v>193</v>
      </c>
      <c r="E1013" s="126" t="s">
        <v>51</v>
      </c>
      <c r="F1013" s="126" t="s">
        <v>78</v>
      </c>
      <c r="G1013" s="126">
        <v>15</v>
      </c>
      <c r="H1013" s="126" t="s">
        <v>748</v>
      </c>
      <c r="I1013" s="126" t="s">
        <v>741</v>
      </c>
      <c r="J1013" s="126" t="s">
        <v>37</v>
      </c>
      <c r="K1013" s="126" t="s">
        <v>766</v>
      </c>
    </row>
    <row r="1014" spans="1:12" x14ac:dyDescent="0.25">
      <c r="A1014" s="126" t="s">
        <v>0</v>
      </c>
      <c r="B1014" s="126" t="s">
        <v>13</v>
      </c>
      <c r="C1014" s="126" t="s">
        <v>192</v>
      </c>
      <c r="D1014" s="126" t="s">
        <v>193</v>
      </c>
      <c r="E1014" s="126" t="s">
        <v>51</v>
      </c>
      <c r="F1014" s="126" t="s">
        <v>78</v>
      </c>
      <c r="G1014" s="126">
        <v>15</v>
      </c>
      <c r="H1014" s="126" t="s">
        <v>748</v>
      </c>
      <c r="I1014" s="126" t="s">
        <v>743</v>
      </c>
      <c r="J1014" s="126" t="s">
        <v>41</v>
      </c>
      <c r="K1014" s="126" t="s">
        <v>1979</v>
      </c>
    </row>
    <row r="1015" spans="1:12" x14ac:dyDescent="0.25">
      <c r="A1015" s="126" t="s">
        <v>0</v>
      </c>
      <c r="B1015" s="126" t="s">
        <v>13</v>
      </c>
      <c r="C1015" s="126" t="s">
        <v>192</v>
      </c>
      <c r="D1015" s="126" t="s">
        <v>193</v>
      </c>
      <c r="E1015" s="126" t="s">
        <v>51</v>
      </c>
      <c r="F1015" s="126" t="s">
        <v>78</v>
      </c>
      <c r="G1015" s="126">
        <v>15</v>
      </c>
      <c r="H1015" s="126" t="s">
        <v>748</v>
      </c>
      <c r="I1015" s="126" t="s">
        <v>746</v>
      </c>
      <c r="J1015" s="126" t="s">
        <v>754</v>
      </c>
      <c r="K1015" s="126" t="s">
        <v>755</v>
      </c>
    </row>
    <row r="1016" spans="1:12" x14ac:dyDescent="0.25">
      <c r="A1016" s="126" t="s">
        <v>0</v>
      </c>
      <c r="B1016" s="126" t="s">
        <v>13</v>
      </c>
      <c r="C1016" s="126" t="s">
        <v>192</v>
      </c>
      <c r="D1016" s="126" t="s">
        <v>193</v>
      </c>
      <c r="E1016" s="126" t="s">
        <v>51</v>
      </c>
      <c r="F1016" s="126" t="s">
        <v>78</v>
      </c>
      <c r="G1016" s="126">
        <v>15</v>
      </c>
      <c r="H1016" s="126" t="s">
        <v>752</v>
      </c>
      <c r="I1016" s="126" t="s">
        <v>741</v>
      </c>
      <c r="J1016" s="126" t="s">
        <v>36</v>
      </c>
      <c r="K1016" s="126" t="s">
        <v>763</v>
      </c>
    </row>
    <row r="1017" spans="1:12" x14ac:dyDescent="0.25">
      <c r="A1017" s="126" t="s">
        <v>0</v>
      </c>
      <c r="B1017" s="126" t="s">
        <v>13</v>
      </c>
      <c r="C1017" s="126" t="s">
        <v>192</v>
      </c>
      <c r="D1017" s="126" t="s">
        <v>193</v>
      </c>
      <c r="E1017" s="126" t="s">
        <v>51</v>
      </c>
      <c r="F1017" s="126" t="s">
        <v>78</v>
      </c>
      <c r="G1017" s="126">
        <v>15</v>
      </c>
      <c r="H1017" s="126" t="s">
        <v>752</v>
      </c>
      <c r="I1017" s="126" t="s">
        <v>743</v>
      </c>
      <c r="J1017" s="126" t="s">
        <v>35</v>
      </c>
      <c r="K1017" s="126" t="s">
        <v>760</v>
      </c>
    </row>
    <row r="1018" spans="1:12" x14ac:dyDescent="0.25">
      <c r="A1018" s="126" t="s">
        <v>0</v>
      </c>
      <c r="B1018" s="126" t="s">
        <v>13</v>
      </c>
      <c r="C1018" s="126" t="s">
        <v>192</v>
      </c>
      <c r="D1018" s="126" t="s">
        <v>193</v>
      </c>
      <c r="E1018" s="126" t="s">
        <v>51</v>
      </c>
      <c r="F1018" s="126" t="s">
        <v>78</v>
      </c>
      <c r="G1018" s="126">
        <v>15</v>
      </c>
      <c r="H1018" s="126" t="s">
        <v>752</v>
      </c>
      <c r="I1018" s="126" t="s">
        <v>746</v>
      </c>
      <c r="J1018" s="126" t="s">
        <v>35</v>
      </c>
      <c r="K1018" s="126" t="s">
        <v>753</v>
      </c>
    </row>
    <row r="1019" spans="1:12" x14ac:dyDescent="0.25">
      <c r="A1019" s="126" t="s">
        <v>0</v>
      </c>
      <c r="B1019" s="126" t="s">
        <v>13</v>
      </c>
      <c r="C1019" s="126" t="s">
        <v>192</v>
      </c>
      <c r="D1019" s="126" t="s">
        <v>193</v>
      </c>
      <c r="E1019" s="126" t="s">
        <v>51</v>
      </c>
      <c r="F1019" s="126" t="s">
        <v>78</v>
      </c>
      <c r="G1019" s="126">
        <v>15</v>
      </c>
      <c r="H1019" s="126" t="s">
        <v>757</v>
      </c>
      <c r="I1019" s="126" t="s">
        <v>741</v>
      </c>
      <c r="J1019" s="126" t="s">
        <v>25</v>
      </c>
      <c r="K1019" s="126" t="s">
        <v>749</v>
      </c>
    </row>
    <row r="1020" spans="1:12" x14ac:dyDescent="0.25">
      <c r="A1020" s="126" t="s">
        <v>0</v>
      </c>
      <c r="B1020" s="126" t="s">
        <v>13</v>
      </c>
      <c r="C1020" s="126" t="s">
        <v>192</v>
      </c>
      <c r="D1020" s="126" t="s">
        <v>193</v>
      </c>
      <c r="E1020" s="126" t="s">
        <v>51</v>
      </c>
      <c r="F1020" s="126" t="s">
        <v>78</v>
      </c>
      <c r="G1020" s="126">
        <v>15</v>
      </c>
      <c r="H1020" s="126" t="s">
        <v>757</v>
      </c>
      <c r="I1020" s="126" t="s">
        <v>743</v>
      </c>
      <c r="J1020" s="126" t="s">
        <v>34</v>
      </c>
      <c r="K1020" s="126" t="s">
        <v>747</v>
      </c>
    </row>
    <row r="1021" spans="1:12" x14ac:dyDescent="0.25">
      <c r="A1021" s="126" t="s">
        <v>0</v>
      </c>
      <c r="B1021" s="126" t="s">
        <v>13</v>
      </c>
      <c r="C1021" s="126" t="s">
        <v>192</v>
      </c>
      <c r="D1021" s="126" t="s">
        <v>193</v>
      </c>
      <c r="E1021" s="126" t="s">
        <v>51</v>
      </c>
      <c r="F1021" s="126" t="s">
        <v>78</v>
      </c>
      <c r="G1021" s="126">
        <v>15</v>
      </c>
      <c r="H1021" s="126" t="s">
        <v>757</v>
      </c>
      <c r="I1021" s="126" t="s">
        <v>746</v>
      </c>
      <c r="J1021" s="126" t="s">
        <v>36</v>
      </c>
      <c r="K1021" s="126" t="s">
        <v>758</v>
      </c>
    </row>
    <row r="1022" spans="1:12" x14ac:dyDescent="0.25">
      <c r="A1022" s="126" t="s">
        <v>0</v>
      </c>
      <c r="B1022" s="126" t="s">
        <v>4</v>
      </c>
      <c r="C1022" s="126" t="s">
        <v>533</v>
      </c>
      <c r="D1022" s="126" t="s">
        <v>534</v>
      </c>
      <c r="E1022" s="126" t="s">
        <v>51</v>
      </c>
      <c r="F1022" s="126" t="s">
        <v>52</v>
      </c>
      <c r="G1022" s="126">
        <v>54</v>
      </c>
      <c r="H1022" s="126" t="s">
        <v>740</v>
      </c>
      <c r="I1022" s="126" t="s">
        <v>741</v>
      </c>
      <c r="J1022" s="126" t="s">
        <v>35</v>
      </c>
      <c r="K1022" s="126" t="s">
        <v>742</v>
      </c>
    </row>
    <row r="1023" spans="1:12" x14ac:dyDescent="0.25">
      <c r="A1023" s="126" t="s">
        <v>0</v>
      </c>
      <c r="B1023" s="126" t="s">
        <v>4</v>
      </c>
      <c r="C1023" s="126" t="s">
        <v>533</v>
      </c>
      <c r="D1023" s="126" t="s">
        <v>534</v>
      </c>
      <c r="E1023" s="126" t="s">
        <v>51</v>
      </c>
      <c r="F1023" s="126" t="s">
        <v>52</v>
      </c>
      <c r="G1023" s="126">
        <v>54</v>
      </c>
      <c r="H1023" s="126" t="s">
        <v>740</v>
      </c>
      <c r="I1023" s="126" t="s">
        <v>743</v>
      </c>
      <c r="J1023" s="126" t="s">
        <v>34</v>
      </c>
      <c r="K1023" s="126" t="s">
        <v>747</v>
      </c>
    </row>
    <row r="1024" spans="1:12" x14ac:dyDescent="0.25">
      <c r="A1024" s="126" t="s">
        <v>0</v>
      </c>
      <c r="B1024" s="126" t="s">
        <v>4</v>
      </c>
      <c r="C1024" s="126" t="s">
        <v>533</v>
      </c>
      <c r="D1024" s="126" t="s">
        <v>534</v>
      </c>
      <c r="E1024" s="126" t="s">
        <v>51</v>
      </c>
      <c r="F1024" s="126" t="s">
        <v>52</v>
      </c>
      <c r="G1024" s="126">
        <v>54</v>
      </c>
      <c r="H1024" s="126" t="s">
        <v>740</v>
      </c>
      <c r="I1024" s="126" t="s">
        <v>746</v>
      </c>
      <c r="J1024" s="126" t="s">
        <v>35</v>
      </c>
      <c r="K1024" s="126" t="s">
        <v>760</v>
      </c>
    </row>
    <row r="1025" spans="1:11" x14ac:dyDescent="0.25">
      <c r="A1025" s="126" t="s">
        <v>0</v>
      </c>
      <c r="B1025" s="126" t="s">
        <v>4</v>
      </c>
      <c r="C1025" s="126" t="s">
        <v>533</v>
      </c>
      <c r="D1025" s="126" t="s">
        <v>534</v>
      </c>
      <c r="E1025" s="126" t="s">
        <v>51</v>
      </c>
      <c r="F1025" s="126" t="s">
        <v>52</v>
      </c>
      <c r="G1025" s="126">
        <v>54</v>
      </c>
      <c r="H1025" s="126" t="s">
        <v>748</v>
      </c>
      <c r="I1025" s="126" t="s">
        <v>741</v>
      </c>
      <c r="J1025" s="126" t="s">
        <v>35</v>
      </c>
      <c r="K1025" s="126" t="s">
        <v>760</v>
      </c>
    </row>
    <row r="1026" spans="1:11" x14ac:dyDescent="0.25">
      <c r="A1026" s="126" t="s">
        <v>0</v>
      </c>
      <c r="B1026" s="126" t="s">
        <v>4</v>
      </c>
      <c r="C1026" s="126" t="s">
        <v>533</v>
      </c>
      <c r="D1026" s="126" t="s">
        <v>534</v>
      </c>
      <c r="E1026" s="126" t="s">
        <v>51</v>
      </c>
      <c r="F1026" s="126" t="s">
        <v>52</v>
      </c>
      <c r="G1026" s="126">
        <v>54</v>
      </c>
      <c r="H1026" s="126" t="s">
        <v>748</v>
      </c>
      <c r="I1026" s="126" t="s">
        <v>743</v>
      </c>
      <c r="J1026" s="126" t="s">
        <v>744</v>
      </c>
      <c r="K1026" s="126" t="s">
        <v>745</v>
      </c>
    </row>
    <row r="1027" spans="1:11" x14ac:dyDescent="0.25">
      <c r="A1027" s="126" t="s">
        <v>0</v>
      </c>
      <c r="B1027" s="126" t="s">
        <v>4</v>
      </c>
      <c r="C1027" s="126" t="s">
        <v>533</v>
      </c>
      <c r="D1027" s="126" t="s">
        <v>534</v>
      </c>
      <c r="E1027" s="126" t="s">
        <v>51</v>
      </c>
      <c r="F1027" s="126" t="s">
        <v>52</v>
      </c>
      <c r="G1027" s="126">
        <v>54</v>
      </c>
      <c r="H1027" s="126" t="s">
        <v>748</v>
      </c>
      <c r="I1027" s="126" t="s">
        <v>746</v>
      </c>
      <c r="J1027" s="126" t="s">
        <v>25</v>
      </c>
      <c r="K1027" s="126" t="s">
        <v>751</v>
      </c>
    </row>
    <row r="1028" spans="1:11" x14ac:dyDescent="0.25">
      <c r="A1028" s="126" t="s">
        <v>0</v>
      </c>
      <c r="B1028" s="126" t="s">
        <v>4</v>
      </c>
      <c r="C1028" s="126" t="s">
        <v>533</v>
      </c>
      <c r="D1028" s="126" t="s">
        <v>534</v>
      </c>
      <c r="E1028" s="126" t="s">
        <v>51</v>
      </c>
      <c r="F1028" s="126" t="s">
        <v>52</v>
      </c>
      <c r="G1028" s="126">
        <v>54</v>
      </c>
      <c r="H1028" s="126" t="s">
        <v>752</v>
      </c>
      <c r="I1028" s="126" t="s">
        <v>741</v>
      </c>
      <c r="J1028" s="126" t="s">
        <v>744</v>
      </c>
      <c r="K1028" s="126" t="s">
        <v>745</v>
      </c>
    </row>
    <row r="1029" spans="1:11" x14ac:dyDescent="0.25">
      <c r="A1029" s="126" t="s">
        <v>0</v>
      </c>
      <c r="B1029" s="126" t="s">
        <v>4</v>
      </c>
      <c r="C1029" s="126" t="s">
        <v>533</v>
      </c>
      <c r="D1029" s="126" t="s">
        <v>534</v>
      </c>
      <c r="E1029" s="126" t="s">
        <v>51</v>
      </c>
      <c r="F1029" s="126" t="s">
        <v>52</v>
      </c>
      <c r="G1029" s="126">
        <v>54</v>
      </c>
      <c r="H1029" s="126" t="s">
        <v>752</v>
      </c>
      <c r="I1029" s="126" t="s">
        <v>743</v>
      </c>
      <c r="J1029" s="126" t="s">
        <v>25</v>
      </c>
      <c r="K1029" s="126" t="s">
        <v>749</v>
      </c>
    </row>
    <row r="1030" spans="1:11" x14ac:dyDescent="0.25">
      <c r="A1030" s="126" t="s">
        <v>0</v>
      </c>
      <c r="B1030" s="126" t="s">
        <v>4</v>
      </c>
      <c r="C1030" s="126" t="s">
        <v>533</v>
      </c>
      <c r="D1030" s="126" t="s">
        <v>534</v>
      </c>
      <c r="E1030" s="126" t="s">
        <v>51</v>
      </c>
      <c r="F1030" s="126" t="s">
        <v>52</v>
      </c>
      <c r="G1030" s="126">
        <v>54</v>
      </c>
      <c r="H1030" s="126" t="s">
        <v>752</v>
      </c>
      <c r="I1030" s="126" t="s">
        <v>746</v>
      </c>
      <c r="J1030" s="126" t="s">
        <v>25</v>
      </c>
      <c r="K1030" s="126" t="s">
        <v>750</v>
      </c>
    </row>
    <row r="1031" spans="1:11" x14ac:dyDescent="0.25">
      <c r="A1031" s="126" t="s">
        <v>0</v>
      </c>
      <c r="B1031" s="126" t="s">
        <v>4</v>
      </c>
      <c r="C1031" s="126" t="s">
        <v>533</v>
      </c>
      <c r="D1031" s="126" t="s">
        <v>534</v>
      </c>
      <c r="E1031" s="126" t="s">
        <v>51</v>
      </c>
      <c r="F1031" s="126" t="s">
        <v>52</v>
      </c>
      <c r="G1031" s="126">
        <v>54</v>
      </c>
      <c r="H1031" s="126" t="s">
        <v>757</v>
      </c>
      <c r="I1031" s="126" t="s">
        <v>741</v>
      </c>
      <c r="J1031" s="126" t="s">
        <v>35</v>
      </c>
      <c r="K1031" s="126" t="s">
        <v>761</v>
      </c>
    </row>
    <row r="1032" spans="1:11" x14ac:dyDescent="0.25">
      <c r="A1032" s="126" t="s">
        <v>0</v>
      </c>
      <c r="B1032" s="126" t="s">
        <v>4</v>
      </c>
      <c r="C1032" s="126" t="s">
        <v>533</v>
      </c>
      <c r="D1032" s="126" t="s">
        <v>534</v>
      </c>
      <c r="E1032" s="126" t="s">
        <v>51</v>
      </c>
      <c r="F1032" s="126" t="s">
        <v>52</v>
      </c>
      <c r="G1032" s="126">
        <v>54</v>
      </c>
      <c r="H1032" s="126" t="s">
        <v>757</v>
      </c>
      <c r="I1032" s="126" t="s">
        <v>743</v>
      </c>
      <c r="J1032" s="126" t="s">
        <v>35</v>
      </c>
      <c r="K1032" s="126" t="s">
        <v>753</v>
      </c>
    </row>
    <row r="1033" spans="1:11" x14ac:dyDescent="0.25">
      <c r="A1033" s="126" t="s">
        <v>0</v>
      </c>
      <c r="B1033" s="126" t="s">
        <v>4</v>
      </c>
      <c r="C1033" s="126" t="s">
        <v>533</v>
      </c>
      <c r="D1033" s="126" t="s">
        <v>534</v>
      </c>
      <c r="E1033" s="126" t="s">
        <v>51</v>
      </c>
      <c r="F1033" s="126" t="s">
        <v>52</v>
      </c>
      <c r="G1033" s="126">
        <v>54</v>
      </c>
      <c r="H1033" s="126" t="s">
        <v>757</v>
      </c>
      <c r="I1033" s="126" t="s">
        <v>746</v>
      </c>
      <c r="J1033" s="126" t="s">
        <v>25</v>
      </c>
      <c r="K1033" s="126" t="s">
        <v>749</v>
      </c>
    </row>
    <row r="1034" spans="1:11" x14ac:dyDescent="0.25">
      <c r="A1034" s="126" t="s">
        <v>0</v>
      </c>
      <c r="B1034" s="126" t="s">
        <v>4</v>
      </c>
      <c r="C1034" s="126" t="s">
        <v>204</v>
      </c>
      <c r="D1034" s="126" t="s">
        <v>205</v>
      </c>
      <c r="E1034" s="126" t="s">
        <v>51</v>
      </c>
      <c r="F1034" s="126" t="s">
        <v>52</v>
      </c>
      <c r="G1034" s="126">
        <v>22</v>
      </c>
      <c r="H1034" s="126" t="s">
        <v>740</v>
      </c>
      <c r="I1034" s="126" t="s">
        <v>741</v>
      </c>
      <c r="J1034" s="126" t="s">
        <v>35</v>
      </c>
      <c r="K1034" s="126" t="s">
        <v>742</v>
      </c>
    </row>
    <row r="1035" spans="1:11" x14ac:dyDescent="0.25">
      <c r="A1035" s="126" t="s">
        <v>0</v>
      </c>
      <c r="B1035" s="126" t="s">
        <v>4</v>
      </c>
      <c r="C1035" s="126" t="s">
        <v>204</v>
      </c>
      <c r="D1035" s="126" t="s">
        <v>205</v>
      </c>
      <c r="E1035" s="126" t="s">
        <v>51</v>
      </c>
      <c r="F1035" s="126" t="s">
        <v>52</v>
      </c>
      <c r="G1035" s="126">
        <v>22</v>
      </c>
      <c r="H1035" s="126" t="s">
        <v>740</v>
      </c>
      <c r="I1035" s="126" t="s">
        <v>743</v>
      </c>
      <c r="J1035" s="126" t="s">
        <v>35</v>
      </c>
      <c r="K1035" s="126" t="s">
        <v>753</v>
      </c>
    </row>
    <row r="1036" spans="1:11" x14ac:dyDescent="0.25">
      <c r="A1036" s="126" t="s">
        <v>0</v>
      </c>
      <c r="B1036" s="126" t="s">
        <v>4</v>
      </c>
      <c r="C1036" s="126" t="s">
        <v>204</v>
      </c>
      <c r="D1036" s="126" t="s">
        <v>205</v>
      </c>
      <c r="E1036" s="126" t="s">
        <v>51</v>
      </c>
      <c r="F1036" s="126" t="s">
        <v>52</v>
      </c>
      <c r="G1036" s="126">
        <v>22</v>
      </c>
      <c r="H1036" s="126" t="s">
        <v>740</v>
      </c>
      <c r="I1036" s="126" t="s">
        <v>746</v>
      </c>
      <c r="J1036" s="126" t="s">
        <v>41</v>
      </c>
      <c r="K1036" s="126" t="s">
        <v>771</v>
      </c>
    </row>
    <row r="1037" spans="1:11" x14ac:dyDescent="0.25">
      <c r="A1037" s="126" t="s">
        <v>0</v>
      </c>
      <c r="B1037" s="126" t="s">
        <v>4</v>
      </c>
      <c r="C1037" s="126" t="s">
        <v>204</v>
      </c>
      <c r="D1037" s="126" t="s">
        <v>205</v>
      </c>
      <c r="E1037" s="126" t="s">
        <v>51</v>
      </c>
      <c r="F1037" s="126" t="s">
        <v>52</v>
      </c>
      <c r="G1037" s="126">
        <v>22</v>
      </c>
      <c r="H1037" s="126" t="s">
        <v>748</v>
      </c>
      <c r="I1037" s="126" t="s">
        <v>741</v>
      </c>
      <c r="J1037" s="126" t="s">
        <v>35</v>
      </c>
      <c r="K1037" s="126" t="s">
        <v>742</v>
      </c>
    </row>
    <row r="1038" spans="1:11" x14ac:dyDescent="0.25">
      <c r="A1038" s="126" t="s">
        <v>0</v>
      </c>
      <c r="B1038" s="126" t="s">
        <v>4</v>
      </c>
      <c r="C1038" s="126" t="s">
        <v>204</v>
      </c>
      <c r="D1038" s="126" t="s">
        <v>205</v>
      </c>
      <c r="E1038" s="126" t="s">
        <v>51</v>
      </c>
      <c r="F1038" s="126" t="s">
        <v>52</v>
      </c>
      <c r="G1038" s="126">
        <v>22</v>
      </c>
      <c r="H1038" s="126" t="s">
        <v>748</v>
      </c>
      <c r="I1038" s="126" t="s">
        <v>743</v>
      </c>
      <c r="J1038" s="126" t="s">
        <v>35</v>
      </c>
      <c r="K1038" s="126" t="s">
        <v>753</v>
      </c>
    </row>
    <row r="1039" spans="1:11" x14ac:dyDescent="0.25">
      <c r="A1039" s="126" t="s">
        <v>0</v>
      </c>
      <c r="B1039" s="126" t="s">
        <v>4</v>
      </c>
      <c r="C1039" s="126" t="s">
        <v>204</v>
      </c>
      <c r="D1039" s="126" t="s">
        <v>205</v>
      </c>
      <c r="E1039" s="126" t="s">
        <v>51</v>
      </c>
      <c r="F1039" s="126" t="s">
        <v>52</v>
      </c>
      <c r="G1039" s="126">
        <v>22</v>
      </c>
      <c r="H1039" s="126" t="s">
        <v>748</v>
      </c>
      <c r="I1039" s="126" t="s">
        <v>746</v>
      </c>
      <c r="J1039" s="126" t="s">
        <v>41</v>
      </c>
      <c r="K1039" s="126" t="s">
        <v>771</v>
      </c>
    </row>
    <row r="1040" spans="1:11" x14ac:dyDescent="0.25">
      <c r="A1040" s="126" t="s">
        <v>0</v>
      </c>
      <c r="B1040" s="126" t="s">
        <v>5</v>
      </c>
      <c r="C1040" s="126" t="s">
        <v>220</v>
      </c>
      <c r="D1040" s="126" t="s">
        <v>221</v>
      </c>
      <c r="E1040" s="126" t="s">
        <v>51</v>
      </c>
      <c r="F1040" s="126" t="s">
        <v>78</v>
      </c>
      <c r="G1040" s="126">
        <v>99</v>
      </c>
      <c r="H1040" s="126" t="s">
        <v>752</v>
      </c>
      <c r="I1040" s="126" t="s">
        <v>741</v>
      </c>
      <c r="J1040" s="126" t="s">
        <v>34</v>
      </c>
      <c r="K1040" s="126" t="s">
        <v>756</v>
      </c>
    </row>
    <row r="1041" spans="1:11" x14ac:dyDescent="0.25">
      <c r="A1041" s="126" t="s">
        <v>0</v>
      </c>
      <c r="B1041" s="126" t="s">
        <v>5</v>
      </c>
      <c r="C1041" s="126" t="s">
        <v>220</v>
      </c>
      <c r="D1041" s="126" t="s">
        <v>221</v>
      </c>
      <c r="E1041" s="126" t="s">
        <v>51</v>
      </c>
      <c r="F1041" s="126" t="s">
        <v>78</v>
      </c>
      <c r="G1041" s="126">
        <v>99</v>
      </c>
      <c r="H1041" s="126" t="s">
        <v>752</v>
      </c>
      <c r="I1041" s="126" t="s">
        <v>743</v>
      </c>
      <c r="J1041" s="126" t="s">
        <v>35</v>
      </c>
      <c r="K1041" s="126" t="s">
        <v>753</v>
      </c>
    </row>
    <row r="1042" spans="1:11" x14ac:dyDescent="0.25">
      <c r="A1042" s="126" t="s">
        <v>0</v>
      </c>
      <c r="B1042" s="126" t="s">
        <v>5</v>
      </c>
      <c r="C1042" s="126" t="s">
        <v>220</v>
      </c>
      <c r="D1042" s="126" t="s">
        <v>221</v>
      </c>
      <c r="E1042" s="126" t="s">
        <v>51</v>
      </c>
      <c r="F1042" s="126" t="s">
        <v>78</v>
      </c>
      <c r="G1042" s="126">
        <v>99</v>
      </c>
      <c r="H1042" s="126" t="s">
        <v>752</v>
      </c>
      <c r="I1042" s="126" t="s">
        <v>746</v>
      </c>
      <c r="J1042" s="126" t="s">
        <v>41</v>
      </c>
      <c r="K1042" s="126" t="s">
        <v>1978</v>
      </c>
    </row>
    <row r="1043" spans="1:11" x14ac:dyDescent="0.25">
      <c r="A1043" s="126" t="s">
        <v>0</v>
      </c>
      <c r="B1043" s="126" t="s">
        <v>5</v>
      </c>
      <c r="C1043" s="126" t="s">
        <v>220</v>
      </c>
      <c r="D1043" s="126" t="s">
        <v>221</v>
      </c>
      <c r="E1043" s="126" t="s">
        <v>51</v>
      </c>
      <c r="F1043" s="126" t="s">
        <v>78</v>
      </c>
      <c r="G1043" s="126">
        <v>99</v>
      </c>
      <c r="H1043" s="126" t="s">
        <v>757</v>
      </c>
      <c r="I1043" s="126" t="s">
        <v>741</v>
      </c>
      <c r="J1043" s="126" t="s">
        <v>35</v>
      </c>
      <c r="K1043" s="126" t="s">
        <v>761</v>
      </c>
    </row>
    <row r="1044" spans="1:11" x14ac:dyDescent="0.25">
      <c r="A1044" s="126" t="s">
        <v>0</v>
      </c>
      <c r="B1044" s="126" t="s">
        <v>5</v>
      </c>
      <c r="C1044" s="126" t="s">
        <v>220</v>
      </c>
      <c r="D1044" s="126" t="s">
        <v>221</v>
      </c>
      <c r="E1044" s="126" t="s">
        <v>51</v>
      </c>
      <c r="F1044" s="126" t="s">
        <v>78</v>
      </c>
      <c r="G1044" s="126">
        <v>99</v>
      </c>
      <c r="H1044" s="126" t="s">
        <v>757</v>
      </c>
      <c r="I1044" s="126" t="s">
        <v>743</v>
      </c>
      <c r="J1044" s="126" t="s">
        <v>34</v>
      </c>
      <c r="K1044" s="126" t="s">
        <v>747</v>
      </c>
    </row>
    <row r="1045" spans="1:11" x14ac:dyDescent="0.25">
      <c r="A1045" s="126" t="s">
        <v>0</v>
      </c>
      <c r="B1045" s="126" t="s">
        <v>5</v>
      </c>
      <c r="C1045" s="126" t="s">
        <v>220</v>
      </c>
      <c r="D1045" s="126" t="s">
        <v>221</v>
      </c>
      <c r="E1045" s="126" t="s">
        <v>51</v>
      </c>
      <c r="F1045" s="126" t="s">
        <v>78</v>
      </c>
      <c r="G1045" s="126">
        <v>99</v>
      </c>
      <c r="H1045" s="126" t="s">
        <v>757</v>
      </c>
      <c r="I1045" s="126" t="s">
        <v>746</v>
      </c>
      <c r="J1045" s="126" t="s">
        <v>25</v>
      </c>
      <c r="K1045" s="126" t="s">
        <v>751</v>
      </c>
    </row>
    <row r="1046" spans="1:11" x14ac:dyDescent="0.25">
      <c r="A1046" s="126" t="s">
        <v>0</v>
      </c>
      <c r="B1046" s="126" t="s">
        <v>5</v>
      </c>
      <c r="C1046" s="126" t="s">
        <v>222</v>
      </c>
      <c r="D1046" s="126" t="s">
        <v>223</v>
      </c>
      <c r="E1046" s="126" t="s">
        <v>51</v>
      </c>
      <c r="F1046" s="126" t="s">
        <v>52</v>
      </c>
      <c r="G1046" s="126">
        <v>31</v>
      </c>
      <c r="H1046" s="126" t="s">
        <v>740</v>
      </c>
      <c r="I1046" s="126" t="s">
        <v>741</v>
      </c>
      <c r="J1046" s="126" t="s">
        <v>34</v>
      </c>
      <c r="K1046" s="126" t="s">
        <v>747</v>
      </c>
    </row>
    <row r="1047" spans="1:11" x14ac:dyDescent="0.25">
      <c r="A1047" s="126" t="s">
        <v>0</v>
      </c>
      <c r="B1047" s="126" t="s">
        <v>5</v>
      </c>
      <c r="C1047" s="126" t="s">
        <v>222</v>
      </c>
      <c r="D1047" s="126" t="s">
        <v>223</v>
      </c>
      <c r="E1047" s="126" t="s">
        <v>51</v>
      </c>
      <c r="F1047" s="126" t="s">
        <v>52</v>
      </c>
      <c r="G1047" s="126">
        <v>31</v>
      </c>
      <c r="H1047" s="126" t="s">
        <v>740</v>
      </c>
      <c r="I1047" s="126" t="s">
        <v>743</v>
      </c>
      <c r="J1047" s="126" t="s">
        <v>25</v>
      </c>
      <c r="K1047" s="126" t="s">
        <v>749</v>
      </c>
    </row>
    <row r="1048" spans="1:11" x14ac:dyDescent="0.25">
      <c r="A1048" s="126" t="s">
        <v>0</v>
      </c>
      <c r="B1048" s="126" t="s">
        <v>5</v>
      </c>
      <c r="C1048" s="126" t="s">
        <v>222</v>
      </c>
      <c r="D1048" s="126" t="s">
        <v>223</v>
      </c>
      <c r="E1048" s="126" t="s">
        <v>51</v>
      </c>
      <c r="F1048" s="126" t="s">
        <v>52</v>
      </c>
      <c r="G1048" s="126">
        <v>31</v>
      </c>
      <c r="H1048" s="126" t="s">
        <v>740</v>
      </c>
      <c r="I1048" s="126" t="s">
        <v>746</v>
      </c>
      <c r="J1048" s="126" t="s">
        <v>25</v>
      </c>
      <c r="K1048" s="126" t="s">
        <v>750</v>
      </c>
    </row>
    <row r="1049" spans="1:11" x14ac:dyDescent="0.25">
      <c r="A1049" s="126" t="s">
        <v>0</v>
      </c>
      <c r="B1049" s="126" t="s">
        <v>5</v>
      </c>
      <c r="C1049" s="126" t="s">
        <v>222</v>
      </c>
      <c r="D1049" s="126" t="s">
        <v>223</v>
      </c>
      <c r="E1049" s="126" t="s">
        <v>51</v>
      </c>
      <c r="F1049" s="126" t="s">
        <v>52</v>
      </c>
      <c r="G1049" s="126">
        <v>31</v>
      </c>
      <c r="H1049" s="126" t="s">
        <v>748</v>
      </c>
      <c r="I1049" s="126" t="s">
        <v>741</v>
      </c>
      <c r="J1049" s="126" t="s">
        <v>34</v>
      </c>
      <c r="K1049" s="126" t="s">
        <v>747</v>
      </c>
    </row>
    <row r="1050" spans="1:11" x14ac:dyDescent="0.25">
      <c r="A1050" s="126" t="s">
        <v>0</v>
      </c>
      <c r="B1050" s="126" t="s">
        <v>5</v>
      </c>
      <c r="C1050" s="126" t="s">
        <v>222</v>
      </c>
      <c r="D1050" s="126" t="s">
        <v>223</v>
      </c>
      <c r="E1050" s="126" t="s">
        <v>51</v>
      </c>
      <c r="F1050" s="126" t="s">
        <v>52</v>
      </c>
      <c r="G1050" s="126">
        <v>31</v>
      </c>
      <c r="H1050" s="126" t="s">
        <v>748</v>
      </c>
      <c r="I1050" s="126" t="s">
        <v>743</v>
      </c>
      <c r="J1050" s="126" t="s">
        <v>36</v>
      </c>
      <c r="K1050" s="126" t="s">
        <v>763</v>
      </c>
    </row>
    <row r="1051" spans="1:11" x14ac:dyDescent="0.25">
      <c r="A1051" s="126" t="s">
        <v>0</v>
      </c>
      <c r="B1051" s="126" t="s">
        <v>5</v>
      </c>
      <c r="C1051" s="126" t="s">
        <v>222</v>
      </c>
      <c r="D1051" s="126" t="s">
        <v>223</v>
      </c>
      <c r="E1051" s="126" t="s">
        <v>51</v>
      </c>
      <c r="F1051" s="126" t="s">
        <v>52</v>
      </c>
      <c r="G1051" s="126">
        <v>31</v>
      </c>
      <c r="H1051" s="126" t="s">
        <v>748</v>
      </c>
      <c r="I1051" s="126" t="s">
        <v>746</v>
      </c>
      <c r="J1051" s="126" t="s">
        <v>41</v>
      </c>
      <c r="K1051" s="126" t="s">
        <v>771</v>
      </c>
    </row>
    <row r="1052" spans="1:11" x14ac:dyDescent="0.25">
      <c r="A1052" s="126" t="s">
        <v>0</v>
      </c>
      <c r="B1052" s="126" t="s">
        <v>5</v>
      </c>
      <c r="C1052" s="126" t="s">
        <v>222</v>
      </c>
      <c r="D1052" s="126" t="s">
        <v>223</v>
      </c>
      <c r="E1052" s="126" t="s">
        <v>51</v>
      </c>
      <c r="F1052" s="126" t="s">
        <v>52</v>
      </c>
      <c r="G1052" s="126">
        <v>31</v>
      </c>
      <c r="H1052" s="126" t="s">
        <v>752</v>
      </c>
      <c r="I1052" s="126" t="s">
        <v>741</v>
      </c>
      <c r="J1052" s="126" t="s">
        <v>744</v>
      </c>
      <c r="K1052" s="126" t="s">
        <v>745</v>
      </c>
    </row>
    <row r="1053" spans="1:11" x14ac:dyDescent="0.25">
      <c r="A1053" s="126" t="s">
        <v>0</v>
      </c>
      <c r="B1053" s="126" t="s">
        <v>5</v>
      </c>
      <c r="C1053" s="126" t="s">
        <v>222</v>
      </c>
      <c r="D1053" s="126" t="s">
        <v>223</v>
      </c>
      <c r="E1053" s="126" t="s">
        <v>51</v>
      </c>
      <c r="F1053" s="126" t="s">
        <v>52</v>
      </c>
      <c r="G1053" s="126">
        <v>31</v>
      </c>
      <c r="H1053" s="126" t="s">
        <v>752</v>
      </c>
      <c r="I1053" s="126" t="s">
        <v>743</v>
      </c>
      <c r="J1053" s="126" t="s">
        <v>34</v>
      </c>
      <c r="K1053" s="126" t="s">
        <v>767</v>
      </c>
    </row>
    <row r="1054" spans="1:11" x14ac:dyDescent="0.25">
      <c r="A1054" s="126" t="s">
        <v>0</v>
      </c>
      <c r="B1054" s="126" t="s">
        <v>5</v>
      </c>
      <c r="C1054" s="126" t="s">
        <v>222</v>
      </c>
      <c r="D1054" s="126" t="s">
        <v>223</v>
      </c>
      <c r="E1054" s="126" t="s">
        <v>51</v>
      </c>
      <c r="F1054" s="126" t="s">
        <v>52</v>
      </c>
      <c r="G1054" s="126">
        <v>31</v>
      </c>
      <c r="H1054" s="126" t="s">
        <v>752</v>
      </c>
      <c r="I1054" s="126" t="s">
        <v>746</v>
      </c>
      <c r="J1054" s="126" t="s">
        <v>41</v>
      </c>
      <c r="K1054" s="126" t="s">
        <v>1979</v>
      </c>
    </row>
    <row r="1055" spans="1:11" x14ac:dyDescent="0.25">
      <c r="A1055" s="126" t="s">
        <v>0</v>
      </c>
      <c r="B1055" s="126" t="s">
        <v>5</v>
      </c>
      <c r="C1055" s="126" t="s">
        <v>222</v>
      </c>
      <c r="D1055" s="126" t="s">
        <v>223</v>
      </c>
      <c r="E1055" s="126" t="s">
        <v>51</v>
      </c>
      <c r="F1055" s="126" t="s">
        <v>52</v>
      </c>
      <c r="G1055" s="126">
        <v>31</v>
      </c>
      <c r="H1055" s="126" t="s">
        <v>757</v>
      </c>
      <c r="I1055" s="126" t="s">
        <v>741</v>
      </c>
      <c r="J1055" s="126" t="s">
        <v>34</v>
      </c>
      <c r="K1055" s="126" t="s">
        <v>747</v>
      </c>
    </row>
    <row r="1056" spans="1:11" x14ac:dyDescent="0.25">
      <c r="A1056" s="126" t="s">
        <v>0</v>
      </c>
      <c r="B1056" s="126" t="s">
        <v>5</v>
      </c>
      <c r="C1056" s="126" t="s">
        <v>222</v>
      </c>
      <c r="D1056" s="126" t="s">
        <v>223</v>
      </c>
      <c r="E1056" s="126" t="s">
        <v>51</v>
      </c>
      <c r="F1056" s="126" t="s">
        <v>52</v>
      </c>
      <c r="G1056" s="126">
        <v>31</v>
      </c>
      <c r="H1056" s="126" t="s">
        <v>757</v>
      </c>
      <c r="I1056" s="126" t="s">
        <v>743</v>
      </c>
      <c r="J1056" s="126" t="s">
        <v>25</v>
      </c>
      <c r="K1056" s="126" t="s">
        <v>751</v>
      </c>
    </row>
    <row r="1057" spans="1:11" x14ac:dyDescent="0.25">
      <c r="A1057" s="126" t="s">
        <v>0</v>
      </c>
      <c r="B1057" s="126" t="s">
        <v>5</v>
      </c>
      <c r="C1057" s="126" t="s">
        <v>222</v>
      </c>
      <c r="D1057" s="126" t="s">
        <v>223</v>
      </c>
      <c r="E1057" s="126" t="s">
        <v>51</v>
      </c>
      <c r="F1057" s="126" t="s">
        <v>52</v>
      </c>
      <c r="G1057" s="126">
        <v>31</v>
      </c>
      <c r="H1057" s="126" t="s">
        <v>757</v>
      </c>
      <c r="I1057" s="126" t="s">
        <v>746</v>
      </c>
      <c r="J1057" s="126" t="s">
        <v>25</v>
      </c>
      <c r="K1057" s="126" t="s">
        <v>749</v>
      </c>
    </row>
    <row r="1058" spans="1:11" x14ac:dyDescent="0.25">
      <c r="A1058" s="126" t="s">
        <v>0</v>
      </c>
      <c r="B1058" s="126" t="s">
        <v>5</v>
      </c>
      <c r="C1058" s="126" t="s">
        <v>226</v>
      </c>
      <c r="D1058" s="126" t="s">
        <v>227</v>
      </c>
      <c r="E1058" s="126" t="s">
        <v>51</v>
      </c>
      <c r="F1058" s="126" t="s">
        <v>52</v>
      </c>
      <c r="G1058" s="126">
        <v>70</v>
      </c>
      <c r="H1058" s="126" t="s">
        <v>740</v>
      </c>
      <c r="I1058" s="126" t="s">
        <v>741</v>
      </c>
      <c r="J1058" s="126" t="s">
        <v>35</v>
      </c>
      <c r="K1058" s="126" t="s">
        <v>742</v>
      </c>
    </row>
    <row r="1059" spans="1:11" x14ac:dyDescent="0.25">
      <c r="A1059" s="126" t="s">
        <v>0</v>
      </c>
      <c r="B1059" s="126" t="s">
        <v>5</v>
      </c>
      <c r="C1059" s="126" t="s">
        <v>226</v>
      </c>
      <c r="D1059" s="126" t="s">
        <v>227</v>
      </c>
      <c r="E1059" s="126" t="s">
        <v>51</v>
      </c>
      <c r="F1059" s="126" t="s">
        <v>52</v>
      </c>
      <c r="G1059" s="126">
        <v>70</v>
      </c>
      <c r="H1059" s="126" t="s">
        <v>740</v>
      </c>
      <c r="I1059" s="126" t="s">
        <v>743</v>
      </c>
      <c r="J1059" s="126" t="s">
        <v>36</v>
      </c>
      <c r="K1059" s="126" t="s">
        <v>758</v>
      </c>
    </row>
    <row r="1060" spans="1:11" x14ac:dyDescent="0.25">
      <c r="A1060" s="126" t="s">
        <v>0</v>
      </c>
      <c r="B1060" s="126" t="s">
        <v>5</v>
      </c>
      <c r="C1060" s="126" t="s">
        <v>226</v>
      </c>
      <c r="D1060" s="126" t="s">
        <v>227</v>
      </c>
      <c r="E1060" s="126" t="s">
        <v>51</v>
      </c>
      <c r="F1060" s="126" t="s">
        <v>52</v>
      </c>
      <c r="G1060" s="126">
        <v>70</v>
      </c>
      <c r="H1060" s="126" t="s">
        <v>740</v>
      </c>
      <c r="I1060" s="126" t="s">
        <v>746</v>
      </c>
      <c r="J1060" s="126" t="s">
        <v>35</v>
      </c>
      <c r="K1060" s="126" t="s">
        <v>760</v>
      </c>
    </row>
    <row r="1061" spans="1:11" x14ac:dyDescent="0.25">
      <c r="A1061" s="126" t="s">
        <v>0</v>
      </c>
      <c r="B1061" s="126" t="s">
        <v>5</v>
      </c>
      <c r="C1061" s="126" t="s">
        <v>226</v>
      </c>
      <c r="D1061" s="126" t="s">
        <v>227</v>
      </c>
      <c r="E1061" s="126" t="s">
        <v>51</v>
      </c>
      <c r="F1061" s="126" t="s">
        <v>52</v>
      </c>
      <c r="G1061" s="126">
        <v>70</v>
      </c>
      <c r="H1061" s="126" t="s">
        <v>748</v>
      </c>
      <c r="I1061" s="126" t="s">
        <v>741</v>
      </c>
      <c r="J1061" s="126" t="s">
        <v>35</v>
      </c>
      <c r="K1061" s="126" t="s">
        <v>742</v>
      </c>
    </row>
    <row r="1062" spans="1:11" x14ac:dyDescent="0.25">
      <c r="A1062" s="126" t="s">
        <v>0</v>
      </c>
      <c r="B1062" s="126" t="s">
        <v>5</v>
      </c>
      <c r="C1062" s="126" t="s">
        <v>226</v>
      </c>
      <c r="D1062" s="126" t="s">
        <v>227</v>
      </c>
      <c r="E1062" s="126" t="s">
        <v>51</v>
      </c>
      <c r="F1062" s="126" t="s">
        <v>52</v>
      </c>
      <c r="G1062" s="126">
        <v>70</v>
      </c>
      <c r="H1062" s="126" t="s">
        <v>748</v>
      </c>
      <c r="I1062" s="126" t="s">
        <v>743</v>
      </c>
      <c r="J1062" s="126" t="s">
        <v>36</v>
      </c>
      <c r="K1062" s="126" t="s">
        <v>758</v>
      </c>
    </row>
    <row r="1063" spans="1:11" x14ac:dyDescent="0.25">
      <c r="A1063" s="126" t="s">
        <v>0</v>
      </c>
      <c r="B1063" s="126" t="s">
        <v>5</v>
      </c>
      <c r="C1063" s="126" t="s">
        <v>226</v>
      </c>
      <c r="D1063" s="126" t="s">
        <v>227</v>
      </c>
      <c r="E1063" s="126" t="s">
        <v>51</v>
      </c>
      <c r="F1063" s="126" t="s">
        <v>52</v>
      </c>
      <c r="G1063" s="126">
        <v>70</v>
      </c>
      <c r="H1063" s="126" t="s">
        <v>748</v>
      </c>
      <c r="I1063" s="126" t="s">
        <v>746</v>
      </c>
      <c r="J1063" s="126" t="s">
        <v>35</v>
      </c>
      <c r="K1063" s="126" t="s">
        <v>760</v>
      </c>
    </row>
    <row r="1064" spans="1:11" x14ac:dyDescent="0.25">
      <c r="A1064" s="126" t="s">
        <v>0</v>
      </c>
      <c r="B1064" s="126" t="s">
        <v>5</v>
      </c>
      <c r="C1064" s="126" t="s">
        <v>226</v>
      </c>
      <c r="D1064" s="126" t="s">
        <v>227</v>
      </c>
      <c r="E1064" s="126" t="s">
        <v>51</v>
      </c>
      <c r="F1064" s="126" t="s">
        <v>52</v>
      </c>
      <c r="G1064" s="126">
        <v>70</v>
      </c>
      <c r="H1064" s="126" t="s">
        <v>752</v>
      </c>
      <c r="I1064" s="126" t="s">
        <v>741</v>
      </c>
      <c r="J1064" s="126" t="s">
        <v>35</v>
      </c>
      <c r="K1064" s="126" t="s">
        <v>742</v>
      </c>
    </row>
    <row r="1065" spans="1:11" x14ac:dyDescent="0.25">
      <c r="A1065" s="126" t="s">
        <v>0</v>
      </c>
      <c r="B1065" s="126" t="s">
        <v>5</v>
      </c>
      <c r="C1065" s="126" t="s">
        <v>226</v>
      </c>
      <c r="D1065" s="126" t="s">
        <v>227</v>
      </c>
      <c r="E1065" s="126" t="s">
        <v>51</v>
      </c>
      <c r="F1065" s="126" t="s">
        <v>52</v>
      </c>
      <c r="G1065" s="126">
        <v>70</v>
      </c>
      <c r="H1065" s="126" t="s">
        <v>752</v>
      </c>
      <c r="I1065" s="126" t="s">
        <v>743</v>
      </c>
      <c r="J1065" s="126" t="s">
        <v>35</v>
      </c>
      <c r="K1065" s="126" t="s">
        <v>760</v>
      </c>
    </row>
    <row r="1066" spans="1:11" x14ac:dyDescent="0.25">
      <c r="A1066" s="126" t="s">
        <v>0</v>
      </c>
      <c r="B1066" s="126" t="s">
        <v>5</v>
      </c>
      <c r="C1066" s="126" t="s">
        <v>226</v>
      </c>
      <c r="D1066" s="126" t="s">
        <v>227</v>
      </c>
      <c r="E1066" s="126" t="s">
        <v>51</v>
      </c>
      <c r="F1066" s="126" t="s">
        <v>52</v>
      </c>
      <c r="G1066" s="126">
        <v>70</v>
      </c>
      <c r="H1066" s="126" t="s">
        <v>752</v>
      </c>
      <c r="I1066" s="126" t="s">
        <v>746</v>
      </c>
      <c r="J1066" s="126" t="s">
        <v>36</v>
      </c>
      <c r="K1066" s="126" t="s">
        <v>758</v>
      </c>
    </row>
    <row r="1067" spans="1:11" x14ac:dyDescent="0.25">
      <c r="A1067" s="126" t="s">
        <v>0</v>
      </c>
      <c r="B1067" s="126" t="s">
        <v>5</v>
      </c>
      <c r="C1067" s="126" t="s">
        <v>226</v>
      </c>
      <c r="D1067" s="126" t="s">
        <v>227</v>
      </c>
      <c r="E1067" s="126" t="s">
        <v>51</v>
      </c>
      <c r="F1067" s="126" t="s">
        <v>52</v>
      </c>
      <c r="G1067" s="126">
        <v>70</v>
      </c>
      <c r="H1067" s="126" t="s">
        <v>757</v>
      </c>
      <c r="I1067" s="126" t="s">
        <v>741</v>
      </c>
      <c r="J1067" s="126" t="s">
        <v>35</v>
      </c>
      <c r="K1067" s="126" t="s">
        <v>742</v>
      </c>
    </row>
    <row r="1068" spans="1:11" x14ac:dyDescent="0.25">
      <c r="A1068" s="126" t="s">
        <v>0</v>
      </c>
      <c r="B1068" s="126" t="s">
        <v>5</v>
      </c>
      <c r="C1068" s="126" t="s">
        <v>226</v>
      </c>
      <c r="D1068" s="126" t="s">
        <v>227</v>
      </c>
      <c r="E1068" s="126" t="s">
        <v>51</v>
      </c>
      <c r="F1068" s="126" t="s">
        <v>52</v>
      </c>
      <c r="G1068" s="126">
        <v>70</v>
      </c>
      <c r="H1068" s="126" t="s">
        <v>757</v>
      </c>
      <c r="I1068" s="126" t="s">
        <v>743</v>
      </c>
      <c r="J1068" s="126" t="s">
        <v>36</v>
      </c>
      <c r="K1068" s="126" t="s">
        <v>758</v>
      </c>
    </row>
    <row r="1069" spans="1:11" x14ac:dyDescent="0.25">
      <c r="A1069" s="126" t="s">
        <v>0</v>
      </c>
      <c r="B1069" s="126" t="s">
        <v>5</v>
      </c>
      <c r="C1069" s="126" t="s">
        <v>226</v>
      </c>
      <c r="D1069" s="126" t="s">
        <v>227</v>
      </c>
      <c r="E1069" s="126" t="s">
        <v>51</v>
      </c>
      <c r="F1069" s="126" t="s">
        <v>52</v>
      </c>
      <c r="G1069" s="126">
        <v>70</v>
      </c>
      <c r="H1069" s="126" t="s">
        <v>757</v>
      </c>
      <c r="I1069" s="126" t="s">
        <v>746</v>
      </c>
      <c r="J1069" s="126" t="s">
        <v>35</v>
      </c>
      <c r="K1069" s="126" t="s">
        <v>760</v>
      </c>
    </row>
    <row r="1070" spans="1:11" x14ac:dyDescent="0.25">
      <c r="A1070" s="126" t="s">
        <v>0</v>
      </c>
      <c r="B1070" s="126" t="s">
        <v>5</v>
      </c>
      <c r="C1070" s="126" t="s">
        <v>212</v>
      </c>
      <c r="D1070" s="126" t="s">
        <v>213</v>
      </c>
      <c r="E1070" s="126" t="s">
        <v>51</v>
      </c>
      <c r="F1070" s="126" t="s">
        <v>52</v>
      </c>
      <c r="G1070" s="126">
        <v>91</v>
      </c>
      <c r="H1070" s="126" t="s">
        <v>740</v>
      </c>
      <c r="I1070" s="126" t="s">
        <v>741</v>
      </c>
      <c r="J1070" s="126" t="s">
        <v>35</v>
      </c>
      <c r="K1070" s="126" t="s">
        <v>742</v>
      </c>
    </row>
    <row r="1071" spans="1:11" x14ac:dyDescent="0.25">
      <c r="A1071" s="126" t="s">
        <v>0</v>
      </c>
      <c r="B1071" s="126" t="s">
        <v>5</v>
      </c>
      <c r="C1071" s="126" t="s">
        <v>212</v>
      </c>
      <c r="D1071" s="126" t="s">
        <v>213</v>
      </c>
      <c r="E1071" s="126" t="s">
        <v>51</v>
      </c>
      <c r="F1071" s="126" t="s">
        <v>52</v>
      </c>
      <c r="G1071" s="126">
        <v>91</v>
      </c>
      <c r="H1071" s="126" t="s">
        <v>740</v>
      </c>
      <c r="I1071" s="126" t="s">
        <v>743</v>
      </c>
      <c r="J1071" s="126" t="s">
        <v>34</v>
      </c>
      <c r="K1071" s="126" t="s">
        <v>747</v>
      </c>
    </row>
    <row r="1072" spans="1:11" x14ac:dyDescent="0.25">
      <c r="A1072" s="126" t="s">
        <v>0</v>
      </c>
      <c r="B1072" s="126" t="s">
        <v>5</v>
      </c>
      <c r="C1072" s="126" t="s">
        <v>212</v>
      </c>
      <c r="D1072" s="126" t="s">
        <v>213</v>
      </c>
      <c r="E1072" s="126" t="s">
        <v>51</v>
      </c>
      <c r="F1072" s="126" t="s">
        <v>52</v>
      </c>
      <c r="G1072" s="126">
        <v>91</v>
      </c>
      <c r="H1072" s="126" t="s">
        <v>740</v>
      </c>
      <c r="I1072" s="126" t="s">
        <v>746</v>
      </c>
      <c r="J1072" s="126" t="s">
        <v>36</v>
      </c>
      <c r="K1072" s="126" t="s">
        <v>763</v>
      </c>
    </row>
    <row r="1073" spans="1:11" x14ac:dyDescent="0.25">
      <c r="A1073" s="126" t="s">
        <v>0</v>
      </c>
      <c r="B1073" s="126" t="s">
        <v>5</v>
      </c>
      <c r="C1073" s="126" t="s">
        <v>212</v>
      </c>
      <c r="D1073" s="126" t="s">
        <v>213</v>
      </c>
      <c r="E1073" s="126" t="s">
        <v>51</v>
      </c>
      <c r="F1073" s="126" t="s">
        <v>52</v>
      </c>
      <c r="G1073" s="126">
        <v>91</v>
      </c>
      <c r="H1073" s="126" t="s">
        <v>748</v>
      </c>
      <c r="I1073" s="126" t="s">
        <v>741</v>
      </c>
      <c r="J1073" s="126" t="s">
        <v>35</v>
      </c>
      <c r="K1073" s="126" t="s">
        <v>742</v>
      </c>
    </row>
    <row r="1074" spans="1:11" x14ac:dyDescent="0.25">
      <c r="A1074" s="126" t="s">
        <v>0</v>
      </c>
      <c r="B1074" s="126" t="s">
        <v>5</v>
      </c>
      <c r="C1074" s="126" t="s">
        <v>212</v>
      </c>
      <c r="D1074" s="126" t="s">
        <v>213</v>
      </c>
      <c r="E1074" s="126" t="s">
        <v>51</v>
      </c>
      <c r="F1074" s="126" t="s">
        <v>52</v>
      </c>
      <c r="G1074" s="126">
        <v>91</v>
      </c>
      <c r="H1074" s="126" t="s">
        <v>748</v>
      </c>
      <c r="I1074" s="126" t="s">
        <v>743</v>
      </c>
      <c r="J1074" s="126" t="s">
        <v>744</v>
      </c>
      <c r="K1074" s="126" t="s">
        <v>745</v>
      </c>
    </row>
    <row r="1075" spans="1:11" x14ac:dyDescent="0.25">
      <c r="A1075" s="126" t="s">
        <v>0</v>
      </c>
      <c r="B1075" s="126" t="s">
        <v>5</v>
      </c>
      <c r="C1075" s="126" t="s">
        <v>212</v>
      </c>
      <c r="D1075" s="126" t="s">
        <v>213</v>
      </c>
      <c r="E1075" s="126" t="s">
        <v>51</v>
      </c>
      <c r="F1075" s="126" t="s">
        <v>52</v>
      </c>
      <c r="G1075" s="126">
        <v>91</v>
      </c>
      <c r="H1075" s="126" t="s">
        <v>748</v>
      </c>
      <c r="I1075" s="126" t="s">
        <v>746</v>
      </c>
      <c r="J1075" s="126" t="s">
        <v>35</v>
      </c>
      <c r="K1075" s="126" t="s">
        <v>760</v>
      </c>
    </row>
    <row r="1076" spans="1:11" x14ac:dyDescent="0.25">
      <c r="A1076" s="126" t="s">
        <v>0</v>
      </c>
      <c r="B1076" s="126" t="s">
        <v>5</v>
      </c>
      <c r="C1076" s="126" t="s">
        <v>212</v>
      </c>
      <c r="D1076" s="126" t="s">
        <v>213</v>
      </c>
      <c r="E1076" s="126" t="s">
        <v>51</v>
      </c>
      <c r="F1076" s="126" t="s">
        <v>52</v>
      </c>
      <c r="G1076" s="126">
        <v>91</v>
      </c>
      <c r="H1076" s="126" t="s">
        <v>752</v>
      </c>
      <c r="I1076" s="126" t="s">
        <v>741</v>
      </c>
      <c r="J1076" s="126" t="s">
        <v>35</v>
      </c>
      <c r="K1076" s="126" t="s">
        <v>742</v>
      </c>
    </row>
    <row r="1077" spans="1:11" x14ac:dyDescent="0.25">
      <c r="A1077" s="126" t="s">
        <v>0</v>
      </c>
      <c r="B1077" s="126" t="s">
        <v>5</v>
      </c>
      <c r="C1077" s="126" t="s">
        <v>212</v>
      </c>
      <c r="D1077" s="126" t="s">
        <v>213</v>
      </c>
      <c r="E1077" s="126" t="s">
        <v>51</v>
      </c>
      <c r="F1077" s="126" t="s">
        <v>52</v>
      </c>
      <c r="G1077" s="126">
        <v>91</v>
      </c>
      <c r="H1077" s="126" t="s">
        <v>752</v>
      </c>
      <c r="I1077" s="126" t="s">
        <v>743</v>
      </c>
      <c r="J1077" s="126" t="s">
        <v>34</v>
      </c>
      <c r="K1077" s="126" t="s">
        <v>756</v>
      </c>
    </row>
    <row r="1078" spans="1:11" x14ac:dyDescent="0.25">
      <c r="A1078" s="126" t="s">
        <v>0</v>
      </c>
      <c r="B1078" s="126" t="s">
        <v>5</v>
      </c>
      <c r="C1078" s="126" t="s">
        <v>212</v>
      </c>
      <c r="D1078" s="126" t="s">
        <v>213</v>
      </c>
      <c r="E1078" s="126" t="s">
        <v>51</v>
      </c>
      <c r="F1078" s="126" t="s">
        <v>52</v>
      </c>
      <c r="G1078" s="126">
        <v>91</v>
      </c>
      <c r="H1078" s="126" t="s">
        <v>752</v>
      </c>
      <c r="I1078" s="126" t="s">
        <v>746</v>
      </c>
      <c r="J1078" s="126" t="s">
        <v>34</v>
      </c>
      <c r="K1078" s="126" t="s">
        <v>770</v>
      </c>
    </row>
    <row r="1079" spans="1:11" x14ac:dyDescent="0.25">
      <c r="A1079" s="126" t="s">
        <v>0</v>
      </c>
      <c r="B1079" s="126" t="s">
        <v>5</v>
      </c>
      <c r="C1079" s="126" t="s">
        <v>212</v>
      </c>
      <c r="D1079" s="126" t="s">
        <v>213</v>
      </c>
      <c r="E1079" s="126" t="s">
        <v>51</v>
      </c>
      <c r="F1079" s="126" t="s">
        <v>52</v>
      </c>
      <c r="G1079" s="126">
        <v>91</v>
      </c>
      <c r="H1079" s="126" t="s">
        <v>757</v>
      </c>
      <c r="I1079" s="126" t="s">
        <v>741</v>
      </c>
      <c r="J1079" s="126" t="s">
        <v>35</v>
      </c>
      <c r="K1079" s="126" t="s">
        <v>761</v>
      </c>
    </row>
    <row r="1080" spans="1:11" x14ac:dyDescent="0.25">
      <c r="A1080" s="126" t="s">
        <v>0</v>
      </c>
      <c r="B1080" s="126" t="s">
        <v>5</v>
      </c>
      <c r="C1080" s="126" t="s">
        <v>212</v>
      </c>
      <c r="D1080" s="126" t="s">
        <v>213</v>
      </c>
      <c r="E1080" s="126" t="s">
        <v>51</v>
      </c>
      <c r="F1080" s="126" t="s">
        <v>52</v>
      </c>
      <c r="G1080" s="126">
        <v>91</v>
      </c>
      <c r="H1080" s="126" t="s">
        <v>757</v>
      </c>
      <c r="I1080" s="126" t="s">
        <v>743</v>
      </c>
      <c r="J1080" s="126" t="s">
        <v>25</v>
      </c>
      <c r="K1080" s="126" t="s">
        <v>751</v>
      </c>
    </row>
    <row r="1081" spans="1:11" x14ac:dyDescent="0.25">
      <c r="A1081" s="126" t="s">
        <v>0</v>
      </c>
      <c r="B1081" s="126" t="s">
        <v>5</v>
      </c>
      <c r="C1081" s="126" t="s">
        <v>212</v>
      </c>
      <c r="D1081" s="126" t="s">
        <v>213</v>
      </c>
      <c r="E1081" s="126" t="s">
        <v>51</v>
      </c>
      <c r="F1081" s="126" t="s">
        <v>52</v>
      </c>
      <c r="G1081" s="126">
        <v>91</v>
      </c>
      <c r="H1081" s="126" t="s">
        <v>757</v>
      </c>
      <c r="I1081" s="126" t="s">
        <v>746</v>
      </c>
      <c r="J1081" s="126" t="s">
        <v>35</v>
      </c>
      <c r="K1081" s="126" t="s">
        <v>753</v>
      </c>
    </row>
    <row r="1082" spans="1:11" x14ac:dyDescent="0.25">
      <c r="A1082" s="126" t="s">
        <v>0</v>
      </c>
      <c r="B1082" s="126" t="s">
        <v>6</v>
      </c>
      <c r="C1082" s="126" t="s">
        <v>230</v>
      </c>
      <c r="D1082" s="126" t="s">
        <v>231</v>
      </c>
      <c r="E1082" s="126" t="s">
        <v>51</v>
      </c>
      <c r="F1082" s="126" t="s">
        <v>52</v>
      </c>
      <c r="G1082" s="126">
        <v>143</v>
      </c>
      <c r="H1082" s="126" t="s">
        <v>740</v>
      </c>
      <c r="I1082" s="126" t="s">
        <v>741</v>
      </c>
      <c r="J1082" s="126" t="s">
        <v>35</v>
      </c>
      <c r="K1082" s="126" t="s">
        <v>742</v>
      </c>
    </row>
    <row r="1083" spans="1:11" x14ac:dyDescent="0.25">
      <c r="A1083" s="126" t="s">
        <v>0</v>
      </c>
      <c r="B1083" s="126" t="s">
        <v>6</v>
      </c>
      <c r="C1083" s="126" t="s">
        <v>230</v>
      </c>
      <c r="D1083" s="126" t="s">
        <v>231</v>
      </c>
      <c r="E1083" s="126" t="s">
        <v>51</v>
      </c>
      <c r="F1083" s="126" t="s">
        <v>52</v>
      </c>
      <c r="G1083" s="126">
        <v>143</v>
      </c>
      <c r="H1083" s="126" t="s">
        <v>740</v>
      </c>
      <c r="I1083" s="126" t="s">
        <v>743</v>
      </c>
      <c r="J1083" s="126" t="s">
        <v>37</v>
      </c>
      <c r="K1083" s="126" t="s">
        <v>762</v>
      </c>
    </row>
    <row r="1084" spans="1:11" x14ac:dyDescent="0.25">
      <c r="A1084" s="126" t="s">
        <v>0</v>
      </c>
      <c r="B1084" s="126" t="s">
        <v>6</v>
      </c>
      <c r="C1084" s="126" t="s">
        <v>230</v>
      </c>
      <c r="D1084" s="126" t="s">
        <v>231</v>
      </c>
      <c r="E1084" s="126" t="s">
        <v>51</v>
      </c>
      <c r="F1084" s="126" t="s">
        <v>52</v>
      </c>
      <c r="G1084" s="126">
        <v>143</v>
      </c>
      <c r="H1084" s="126" t="s">
        <v>740</v>
      </c>
      <c r="I1084" s="126" t="s">
        <v>746</v>
      </c>
      <c r="J1084" s="126" t="s">
        <v>35</v>
      </c>
      <c r="K1084" s="126" t="s">
        <v>753</v>
      </c>
    </row>
    <row r="1085" spans="1:11" x14ac:dyDescent="0.25">
      <c r="A1085" s="126" t="s">
        <v>0</v>
      </c>
      <c r="B1085" s="126" t="s">
        <v>6</v>
      </c>
      <c r="C1085" s="126" t="s">
        <v>230</v>
      </c>
      <c r="D1085" s="126" t="s">
        <v>231</v>
      </c>
      <c r="E1085" s="126" t="s">
        <v>51</v>
      </c>
      <c r="F1085" s="126" t="s">
        <v>52</v>
      </c>
      <c r="G1085" s="126">
        <v>143</v>
      </c>
      <c r="H1085" s="126" t="s">
        <v>748</v>
      </c>
      <c r="I1085" s="126" t="s">
        <v>741</v>
      </c>
      <c r="J1085" s="126" t="s">
        <v>35</v>
      </c>
      <c r="K1085" s="126" t="s">
        <v>742</v>
      </c>
    </row>
    <row r="1086" spans="1:11" x14ac:dyDescent="0.25">
      <c r="A1086" s="126" t="s">
        <v>0</v>
      </c>
      <c r="B1086" s="126" t="s">
        <v>6</v>
      </c>
      <c r="C1086" s="126" t="s">
        <v>230</v>
      </c>
      <c r="D1086" s="126" t="s">
        <v>231</v>
      </c>
      <c r="E1086" s="126" t="s">
        <v>51</v>
      </c>
      <c r="F1086" s="126" t="s">
        <v>52</v>
      </c>
      <c r="G1086" s="126">
        <v>143</v>
      </c>
      <c r="H1086" s="126" t="s">
        <v>748</v>
      </c>
      <c r="I1086" s="126" t="s">
        <v>743</v>
      </c>
      <c r="J1086" s="126" t="s">
        <v>36</v>
      </c>
      <c r="K1086" s="126" t="s">
        <v>758</v>
      </c>
    </row>
    <row r="1087" spans="1:11" x14ac:dyDescent="0.25">
      <c r="A1087" s="126" t="s">
        <v>0</v>
      </c>
      <c r="B1087" s="126" t="s">
        <v>6</v>
      </c>
      <c r="C1087" s="126" t="s">
        <v>230</v>
      </c>
      <c r="D1087" s="126" t="s">
        <v>231</v>
      </c>
      <c r="E1087" s="126" t="s">
        <v>51</v>
      </c>
      <c r="F1087" s="126" t="s">
        <v>52</v>
      </c>
      <c r="G1087" s="126">
        <v>143</v>
      </c>
      <c r="H1087" s="126" t="s">
        <v>748</v>
      </c>
      <c r="I1087" s="126" t="s">
        <v>746</v>
      </c>
      <c r="J1087" s="126" t="s">
        <v>25</v>
      </c>
      <c r="K1087" s="126" t="s">
        <v>765</v>
      </c>
    </row>
    <row r="1088" spans="1:11" x14ac:dyDescent="0.25">
      <c r="A1088" s="126" t="s">
        <v>0</v>
      </c>
      <c r="B1088" s="126" t="s">
        <v>6</v>
      </c>
      <c r="C1088" s="126" t="s">
        <v>230</v>
      </c>
      <c r="D1088" s="126" t="s">
        <v>231</v>
      </c>
      <c r="E1088" s="126" t="s">
        <v>51</v>
      </c>
      <c r="F1088" s="126" t="s">
        <v>52</v>
      </c>
      <c r="G1088" s="126">
        <v>143</v>
      </c>
      <c r="H1088" s="126" t="s">
        <v>752</v>
      </c>
      <c r="I1088" s="126" t="s">
        <v>741</v>
      </c>
      <c r="J1088" s="126" t="s">
        <v>35</v>
      </c>
      <c r="K1088" s="126" t="s">
        <v>742</v>
      </c>
    </row>
    <row r="1089" spans="1:11" x14ac:dyDescent="0.25">
      <c r="A1089" s="126" t="s">
        <v>0</v>
      </c>
      <c r="B1089" s="126" t="s">
        <v>6</v>
      </c>
      <c r="C1089" s="126" t="s">
        <v>230</v>
      </c>
      <c r="D1089" s="126" t="s">
        <v>231</v>
      </c>
      <c r="E1089" s="126" t="s">
        <v>51</v>
      </c>
      <c r="F1089" s="126" t="s">
        <v>52</v>
      </c>
      <c r="G1089" s="126">
        <v>143</v>
      </c>
      <c r="H1089" s="126" t="s">
        <v>752</v>
      </c>
      <c r="I1089" s="126" t="s">
        <v>743</v>
      </c>
      <c r="J1089" s="126" t="s">
        <v>34</v>
      </c>
      <c r="K1089" s="126" t="s">
        <v>756</v>
      </c>
    </row>
    <row r="1090" spans="1:11" x14ac:dyDescent="0.25">
      <c r="A1090" s="126" t="s">
        <v>0</v>
      </c>
      <c r="B1090" s="126" t="s">
        <v>6</v>
      </c>
      <c r="C1090" s="126" t="s">
        <v>230</v>
      </c>
      <c r="D1090" s="126" t="s">
        <v>231</v>
      </c>
      <c r="E1090" s="126" t="s">
        <v>51</v>
      </c>
      <c r="F1090" s="126" t="s">
        <v>52</v>
      </c>
      <c r="G1090" s="126">
        <v>143</v>
      </c>
      <c r="H1090" s="126" t="s">
        <v>752</v>
      </c>
      <c r="I1090" s="126" t="s">
        <v>746</v>
      </c>
      <c r="J1090" s="126" t="s">
        <v>37</v>
      </c>
      <c r="K1090" s="126" t="s">
        <v>762</v>
      </c>
    </row>
    <row r="1091" spans="1:11" x14ac:dyDescent="0.25">
      <c r="A1091" s="126" t="s">
        <v>0</v>
      </c>
      <c r="B1091" s="126" t="s">
        <v>6</v>
      </c>
      <c r="C1091" s="126" t="s">
        <v>230</v>
      </c>
      <c r="D1091" s="126" t="s">
        <v>231</v>
      </c>
      <c r="E1091" s="126" t="s">
        <v>51</v>
      </c>
      <c r="F1091" s="126" t="s">
        <v>52</v>
      </c>
      <c r="G1091" s="126">
        <v>143</v>
      </c>
      <c r="H1091" s="126" t="s">
        <v>757</v>
      </c>
      <c r="I1091" s="126" t="s">
        <v>741</v>
      </c>
      <c r="J1091" s="126" t="s">
        <v>35</v>
      </c>
      <c r="K1091" s="126" t="s">
        <v>742</v>
      </c>
    </row>
    <row r="1092" spans="1:11" x14ac:dyDescent="0.25">
      <c r="A1092" s="126" t="s">
        <v>0</v>
      </c>
      <c r="B1092" s="126" t="s">
        <v>6</v>
      </c>
      <c r="C1092" s="126" t="s">
        <v>230</v>
      </c>
      <c r="D1092" s="126" t="s">
        <v>231</v>
      </c>
      <c r="E1092" s="126" t="s">
        <v>51</v>
      </c>
      <c r="F1092" s="126" t="s">
        <v>52</v>
      </c>
      <c r="G1092" s="126">
        <v>143</v>
      </c>
      <c r="H1092" s="126" t="s">
        <v>757</v>
      </c>
      <c r="I1092" s="126" t="s">
        <v>743</v>
      </c>
      <c r="J1092" s="126" t="s">
        <v>36</v>
      </c>
      <c r="K1092" s="126" t="s">
        <v>768</v>
      </c>
    </row>
    <row r="1093" spans="1:11" x14ac:dyDescent="0.25">
      <c r="A1093" s="126" t="s">
        <v>0</v>
      </c>
      <c r="B1093" s="126" t="s">
        <v>6</v>
      </c>
      <c r="C1093" s="126" t="s">
        <v>230</v>
      </c>
      <c r="D1093" s="126" t="s">
        <v>231</v>
      </c>
      <c r="E1093" s="126" t="s">
        <v>51</v>
      </c>
      <c r="F1093" s="126" t="s">
        <v>52</v>
      </c>
      <c r="G1093" s="126">
        <v>143</v>
      </c>
      <c r="H1093" s="126" t="s">
        <v>757</v>
      </c>
      <c r="I1093" s="126" t="s">
        <v>746</v>
      </c>
      <c r="J1093" s="126" t="s">
        <v>37</v>
      </c>
      <c r="K1093" s="126" t="s">
        <v>762</v>
      </c>
    </row>
    <row r="1094" spans="1:11" x14ac:dyDescent="0.25">
      <c r="A1094" s="126" t="s">
        <v>0</v>
      </c>
      <c r="B1094" s="126" t="s">
        <v>9</v>
      </c>
      <c r="C1094" s="126" t="s">
        <v>475</v>
      </c>
      <c r="D1094" s="126" t="s">
        <v>476</v>
      </c>
      <c r="E1094" s="126" t="s">
        <v>51</v>
      </c>
      <c r="F1094" s="126" t="s">
        <v>78</v>
      </c>
      <c r="G1094" s="126">
        <v>111</v>
      </c>
      <c r="H1094" s="126" t="s">
        <v>740</v>
      </c>
      <c r="I1094" s="126" t="s">
        <v>741</v>
      </c>
      <c r="J1094" s="126" t="s">
        <v>744</v>
      </c>
      <c r="K1094" s="126" t="s">
        <v>745</v>
      </c>
    </row>
    <row r="1095" spans="1:11" x14ac:dyDescent="0.25">
      <c r="A1095" s="126" t="s">
        <v>0</v>
      </c>
      <c r="B1095" s="126" t="s">
        <v>9</v>
      </c>
      <c r="C1095" s="126" t="s">
        <v>475</v>
      </c>
      <c r="D1095" s="126" t="s">
        <v>476</v>
      </c>
      <c r="E1095" s="126" t="s">
        <v>51</v>
      </c>
      <c r="F1095" s="126" t="s">
        <v>78</v>
      </c>
      <c r="G1095" s="126">
        <v>111</v>
      </c>
      <c r="H1095" s="126" t="s">
        <v>740</v>
      </c>
      <c r="I1095" s="126" t="s">
        <v>743</v>
      </c>
      <c r="J1095" s="126" t="s">
        <v>36</v>
      </c>
      <c r="K1095" s="126" t="s">
        <v>763</v>
      </c>
    </row>
    <row r="1096" spans="1:11" x14ac:dyDescent="0.25">
      <c r="A1096" s="126" t="s">
        <v>0</v>
      </c>
      <c r="B1096" s="126" t="s">
        <v>9</v>
      </c>
      <c r="C1096" s="126" t="s">
        <v>475</v>
      </c>
      <c r="D1096" s="126" t="s">
        <v>476</v>
      </c>
      <c r="E1096" s="126" t="s">
        <v>51</v>
      </c>
      <c r="F1096" s="126" t="s">
        <v>78</v>
      </c>
      <c r="G1096" s="126">
        <v>111</v>
      </c>
      <c r="H1096" s="126" t="s">
        <v>740</v>
      </c>
      <c r="I1096" s="126" t="s">
        <v>746</v>
      </c>
      <c r="J1096" s="126" t="s">
        <v>35</v>
      </c>
      <c r="K1096" s="126" t="s">
        <v>760</v>
      </c>
    </row>
    <row r="1097" spans="1:11" x14ac:dyDescent="0.25">
      <c r="A1097" s="126" t="s">
        <v>0</v>
      </c>
      <c r="B1097" s="126" t="s">
        <v>9</v>
      </c>
      <c r="C1097" s="126" t="s">
        <v>475</v>
      </c>
      <c r="D1097" s="126" t="s">
        <v>476</v>
      </c>
      <c r="E1097" s="126" t="s">
        <v>51</v>
      </c>
      <c r="F1097" s="126" t="s">
        <v>78</v>
      </c>
      <c r="G1097" s="126">
        <v>111</v>
      </c>
      <c r="H1097" s="126" t="s">
        <v>748</v>
      </c>
      <c r="I1097" s="126" t="s">
        <v>741</v>
      </c>
      <c r="J1097" s="126" t="s">
        <v>34</v>
      </c>
      <c r="K1097" s="126" t="s">
        <v>747</v>
      </c>
    </row>
    <row r="1098" spans="1:11" x14ac:dyDescent="0.25">
      <c r="A1098" s="126" t="s">
        <v>0</v>
      </c>
      <c r="B1098" s="126" t="s">
        <v>9</v>
      </c>
      <c r="C1098" s="126" t="s">
        <v>475</v>
      </c>
      <c r="D1098" s="126" t="s">
        <v>476</v>
      </c>
      <c r="E1098" s="126" t="s">
        <v>51</v>
      </c>
      <c r="F1098" s="126" t="s">
        <v>78</v>
      </c>
      <c r="G1098" s="126">
        <v>111</v>
      </c>
      <c r="H1098" s="126" t="s">
        <v>748</v>
      </c>
      <c r="I1098" s="126" t="s">
        <v>743</v>
      </c>
      <c r="J1098" s="126" t="s">
        <v>36</v>
      </c>
      <c r="K1098" s="126" t="s">
        <v>763</v>
      </c>
    </row>
    <row r="1099" spans="1:11" x14ac:dyDescent="0.25">
      <c r="A1099" s="126" t="s">
        <v>0</v>
      </c>
      <c r="B1099" s="126" t="s">
        <v>9</v>
      </c>
      <c r="C1099" s="126" t="s">
        <v>475</v>
      </c>
      <c r="D1099" s="126" t="s">
        <v>476</v>
      </c>
      <c r="E1099" s="126" t="s">
        <v>51</v>
      </c>
      <c r="F1099" s="126" t="s">
        <v>78</v>
      </c>
      <c r="G1099" s="126">
        <v>111</v>
      </c>
      <c r="H1099" s="126" t="s">
        <v>748</v>
      </c>
      <c r="I1099" s="126" t="s">
        <v>746</v>
      </c>
      <c r="J1099" s="126" t="s">
        <v>35</v>
      </c>
      <c r="K1099" s="126" t="s">
        <v>753</v>
      </c>
    </row>
    <row r="1100" spans="1:11" x14ac:dyDescent="0.25">
      <c r="A1100" s="126" t="s">
        <v>0</v>
      </c>
      <c r="B1100" s="126" t="s">
        <v>9</v>
      </c>
      <c r="C1100" s="126" t="s">
        <v>475</v>
      </c>
      <c r="D1100" s="126" t="s">
        <v>476</v>
      </c>
      <c r="E1100" s="126" t="s">
        <v>51</v>
      </c>
      <c r="F1100" s="126" t="s">
        <v>78</v>
      </c>
      <c r="G1100" s="126">
        <v>111</v>
      </c>
      <c r="H1100" s="126" t="s">
        <v>752</v>
      </c>
      <c r="I1100" s="126" t="s">
        <v>741</v>
      </c>
      <c r="J1100" s="126" t="s">
        <v>35</v>
      </c>
      <c r="K1100" s="126" t="s">
        <v>742</v>
      </c>
    </row>
    <row r="1101" spans="1:11" x14ac:dyDescent="0.25">
      <c r="A1101" s="126" t="s">
        <v>0</v>
      </c>
      <c r="B1101" s="126" t="s">
        <v>9</v>
      </c>
      <c r="C1101" s="126" t="s">
        <v>475</v>
      </c>
      <c r="D1101" s="126" t="s">
        <v>476</v>
      </c>
      <c r="E1101" s="126" t="s">
        <v>51</v>
      </c>
      <c r="F1101" s="126" t="s">
        <v>78</v>
      </c>
      <c r="G1101" s="126">
        <v>111</v>
      </c>
      <c r="H1101" s="126" t="s">
        <v>752</v>
      </c>
      <c r="I1101" s="126" t="s">
        <v>743</v>
      </c>
      <c r="J1101" s="126" t="s">
        <v>35</v>
      </c>
      <c r="K1101" s="126" t="s">
        <v>753</v>
      </c>
    </row>
    <row r="1102" spans="1:11" x14ac:dyDescent="0.25">
      <c r="A1102" s="126" t="s">
        <v>0</v>
      </c>
      <c r="B1102" s="126" t="s">
        <v>9</v>
      </c>
      <c r="C1102" s="126" t="s">
        <v>475</v>
      </c>
      <c r="D1102" s="126" t="s">
        <v>476</v>
      </c>
      <c r="E1102" s="126" t="s">
        <v>51</v>
      </c>
      <c r="F1102" s="126" t="s">
        <v>78</v>
      </c>
      <c r="G1102" s="126">
        <v>111</v>
      </c>
      <c r="H1102" s="126" t="s">
        <v>752</v>
      </c>
      <c r="I1102" s="126" t="s">
        <v>746</v>
      </c>
      <c r="J1102" s="126" t="s">
        <v>41</v>
      </c>
      <c r="K1102" s="126" t="s">
        <v>1978</v>
      </c>
    </row>
    <row r="1103" spans="1:11" x14ac:dyDescent="0.25">
      <c r="A1103" s="126" t="s">
        <v>0</v>
      </c>
      <c r="B1103" s="126" t="s">
        <v>9</v>
      </c>
      <c r="C1103" s="126" t="s">
        <v>475</v>
      </c>
      <c r="D1103" s="126" t="s">
        <v>476</v>
      </c>
      <c r="E1103" s="126" t="s">
        <v>51</v>
      </c>
      <c r="F1103" s="126" t="s">
        <v>78</v>
      </c>
      <c r="G1103" s="126">
        <v>111</v>
      </c>
      <c r="H1103" s="126" t="s">
        <v>757</v>
      </c>
      <c r="I1103" s="126" t="s">
        <v>741</v>
      </c>
      <c r="J1103" s="126" t="s">
        <v>744</v>
      </c>
      <c r="K1103" s="126" t="s">
        <v>745</v>
      </c>
    </row>
    <row r="1104" spans="1:11" x14ac:dyDescent="0.25">
      <c r="A1104" s="126" t="s">
        <v>0</v>
      </c>
      <c r="B1104" s="126" t="s">
        <v>9</v>
      </c>
      <c r="C1104" s="126" t="s">
        <v>475</v>
      </c>
      <c r="D1104" s="126" t="s">
        <v>476</v>
      </c>
      <c r="E1104" s="126" t="s">
        <v>51</v>
      </c>
      <c r="F1104" s="126" t="s">
        <v>78</v>
      </c>
      <c r="G1104" s="126">
        <v>111</v>
      </c>
      <c r="H1104" s="126" t="s">
        <v>757</v>
      </c>
      <c r="I1104" s="126" t="s">
        <v>743</v>
      </c>
      <c r="J1104" s="126" t="s">
        <v>25</v>
      </c>
      <c r="K1104" s="126" t="s">
        <v>751</v>
      </c>
    </row>
    <row r="1105" spans="1:11" x14ac:dyDescent="0.25">
      <c r="A1105" s="126" t="s">
        <v>0</v>
      </c>
      <c r="B1105" s="126" t="s">
        <v>9</v>
      </c>
      <c r="C1105" s="126" t="s">
        <v>475</v>
      </c>
      <c r="D1105" s="126" t="s">
        <v>476</v>
      </c>
      <c r="E1105" s="126" t="s">
        <v>51</v>
      </c>
      <c r="F1105" s="126" t="s">
        <v>78</v>
      </c>
      <c r="G1105" s="126">
        <v>111</v>
      </c>
      <c r="H1105" s="126" t="s">
        <v>757</v>
      </c>
      <c r="I1105" s="126" t="s">
        <v>746</v>
      </c>
      <c r="J1105" s="126" t="s">
        <v>35</v>
      </c>
      <c r="K1105" s="126" t="s">
        <v>753</v>
      </c>
    </row>
    <row r="1106" spans="1:11" x14ac:dyDescent="0.25">
      <c r="A1106" s="126" t="s">
        <v>0</v>
      </c>
      <c r="B1106" s="126" t="s">
        <v>9</v>
      </c>
      <c r="C1106" s="126" t="s">
        <v>477</v>
      </c>
      <c r="D1106" s="126" t="s">
        <v>478</v>
      </c>
      <c r="E1106" s="126" t="s">
        <v>51</v>
      </c>
      <c r="F1106" s="126" t="s">
        <v>78</v>
      </c>
      <c r="G1106" s="126">
        <v>113</v>
      </c>
      <c r="H1106" s="126" t="s">
        <v>740</v>
      </c>
      <c r="I1106" s="126" t="s">
        <v>741</v>
      </c>
      <c r="J1106" s="126" t="s">
        <v>35</v>
      </c>
      <c r="K1106" s="126" t="s">
        <v>742</v>
      </c>
    </row>
    <row r="1107" spans="1:11" x14ac:dyDescent="0.25">
      <c r="A1107" s="126" t="s">
        <v>0</v>
      </c>
      <c r="B1107" s="126" t="s">
        <v>9</v>
      </c>
      <c r="C1107" s="126" t="s">
        <v>477</v>
      </c>
      <c r="D1107" s="126" t="s">
        <v>478</v>
      </c>
      <c r="E1107" s="126" t="s">
        <v>51</v>
      </c>
      <c r="F1107" s="126" t="s">
        <v>78</v>
      </c>
      <c r="G1107" s="126">
        <v>113</v>
      </c>
      <c r="H1107" s="126" t="s">
        <v>740</v>
      </c>
      <c r="I1107" s="126" t="s">
        <v>743</v>
      </c>
      <c r="J1107" s="126" t="s">
        <v>744</v>
      </c>
      <c r="K1107" s="126" t="s">
        <v>745</v>
      </c>
    </row>
    <row r="1108" spans="1:11" x14ac:dyDescent="0.25">
      <c r="A1108" s="126" t="s">
        <v>0</v>
      </c>
      <c r="B1108" s="126" t="s">
        <v>9</v>
      </c>
      <c r="C1108" s="126" t="s">
        <v>477</v>
      </c>
      <c r="D1108" s="126" t="s">
        <v>478</v>
      </c>
      <c r="E1108" s="126" t="s">
        <v>51</v>
      </c>
      <c r="F1108" s="126" t="s">
        <v>78</v>
      </c>
      <c r="G1108" s="126">
        <v>113</v>
      </c>
      <c r="H1108" s="126" t="s">
        <v>740</v>
      </c>
      <c r="I1108" s="126" t="s">
        <v>746</v>
      </c>
      <c r="J1108" s="126" t="s">
        <v>34</v>
      </c>
      <c r="K1108" s="126" t="s">
        <v>770</v>
      </c>
    </row>
    <row r="1109" spans="1:11" x14ac:dyDescent="0.25">
      <c r="A1109" s="126" t="s">
        <v>0</v>
      </c>
      <c r="B1109" s="126" t="s">
        <v>9</v>
      </c>
      <c r="C1109" s="126" t="s">
        <v>477</v>
      </c>
      <c r="D1109" s="126" t="s">
        <v>478</v>
      </c>
      <c r="E1109" s="126" t="s">
        <v>51</v>
      </c>
      <c r="F1109" s="126" t="s">
        <v>78</v>
      </c>
      <c r="G1109" s="126">
        <v>113</v>
      </c>
      <c r="H1109" s="126" t="s">
        <v>748</v>
      </c>
      <c r="I1109" s="126" t="s">
        <v>741</v>
      </c>
      <c r="J1109" s="126" t="s">
        <v>35</v>
      </c>
      <c r="K1109" s="126" t="s">
        <v>742</v>
      </c>
    </row>
    <row r="1110" spans="1:11" x14ac:dyDescent="0.25">
      <c r="A1110" s="126" t="s">
        <v>0</v>
      </c>
      <c r="B1110" s="126" t="s">
        <v>9</v>
      </c>
      <c r="C1110" s="126" t="s">
        <v>477</v>
      </c>
      <c r="D1110" s="126" t="s">
        <v>478</v>
      </c>
      <c r="E1110" s="126" t="s">
        <v>51</v>
      </c>
      <c r="F1110" s="126" t="s">
        <v>78</v>
      </c>
      <c r="G1110" s="126">
        <v>113</v>
      </c>
      <c r="H1110" s="126" t="s">
        <v>748</v>
      </c>
      <c r="I1110" s="126" t="s">
        <v>743</v>
      </c>
      <c r="J1110" s="126" t="s">
        <v>34</v>
      </c>
      <c r="K1110" s="126" t="s">
        <v>770</v>
      </c>
    </row>
    <row r="1111" spans="1:11" x14ac:dyDescent="0.25">
      <c r="A1111" s="126" t="s">
        <v>0</v>
      </c>
      <c r="B1111" s="126" t="s">
        <v>9</v>
      </c>
      <c r="C1111" s="126" t="s">
        <v>477</v>
      </c>
      <c r="D1111" s="126" t="s">
        <v>478</v>
      </c>
      <c r="E1111" s="126" t="s">
        <v>51</v>
      </c>
      <c r="F1111" s="126" t="s">
        <v>78</v>
      </c>
      <c r="G1111" s="126">
        <v>113</v>
      </c>
      <c r="H1111" s="126" t="s">
        <v>748</v>
      </c>
      <c r="I1111" s="126" t="s">
        <v>746</v>
      </c>
      <c r="J1111" s="126" t="s">
        <v>35</v>
      </c>
      <c r="K1111" s="126" t="s">
        <v>760</v>
      </c>
    </row>
    <row r="1112" spans="1:11" x14ac:dyDescent="0.25">
      <c r="A1112" s="126" t="s">
        <v>0</v>
      </c>
      <c r="B1112" s="126" t="s">
        <v>9</v>
      </c>
      <c r="C1112" s="126" t="s">
        <v>477</v>
      </c>
      <c r="D1112" s="126" t="s">
        <v>478</v>
      </c>
      <c r="E1112" s="126" t="s">
        <v>51</v>
      </c>
      <c r="F1112" s="126" t="s">
        <v>78</v>
      </c>
      <c r="G1112" s="126">
        <v>113</v>
      </c>
      <c r="H1112" s="126" t="s">
        <v>752</v>
      </c>
      <c r="I1112" s="126" t="s">
        <v>741</v>
      </c>
      <c r="J1112" s="126" t="s">
        <v>35</v>
      </c>
      <c r="K1112" s="126" t="s">
        <v>742</v>
      </c>
    </row>
    <row r="1113" spans="1:11" x14ac:dyDescent="0.25">
      <c r="A1113" s="126" t="s">
        <v>0</v>
      </c>
      <c r="B1113" s="126" t="s">
        <v>9</v>
      </c>
      <c r="C1113" s="126" t="s">
        <v>477</v>
      </c>
      <c r="D1113" s="126" t="s">
        <v>478</v>
      </c>
      <c r="E1113" s="126" t="s">
        <v>51</v>
      </c>
      <c r="F1113" s="126" t="s">
        <v>78</v>
      </c>
      <c r="G1113" s="126">
        <v>113</v>
      </c>
      <c r="H1113" s="126" t="s">
        <v>752</v>
      </c>
      <c r="I1113" s="126" t="s">
        <v>743</v>
      </c>
      <c r="J1113" s="126" t="s">
        <v>25</v>
      </c>
      <c r="K1113" s="126" t="s">
        <v>749</v>
      </c>
    </row>
    <row r="1114" spans="1:11" x14ac:dyDescent="0.25">
      <c r="A1114" s="126" t="s">
        <v>0</v>
      </c>
      <c r="B1114" s="126" t="s">
        <v>9</v>
      </c>
      <c r="C1114" s="126" t="s">
        <v>477</v>
      </c>
      <c r="D1114" s="126" t="s">
        <v>478</v>
      </c>
      <c r="E1114" s="126" t="s">
        <v>51</v>
      </c>
      <c r="F1114" s="126" t="s">
        <v>78</v>
      </c>
      <c r="G1114" s="126">
        <v>113</v>
      </c>
      <c r="H1114" s="126" t="s">
        <v>752</v>
      </c>
      <c r="I1114" s="126" t="s">
        <v>746</v>
      </c>
      <c r="J1114" s="126" t="s">
        <v>41</v>
      </c>
      <c r="K1114" s="126" t="s">
        <v>1979</v>
      </c>
    </row>
    <row r="1115" spans="1:11" x14ac:dyDescent="0.25">
      <c r="A1115" s="126" t="s">
        <v>0</v>
      </c>
      <c r="B1115" s="126" t="s">
        <v>9</v>
      </c>
      <c r="C1115" s="126" t="s">
        <v>477</v>
      </c>
      <c r="D1115" s="126" t="s">
        <v>478</v>
      </c>
      <c r="E1115" s="126" t="s">
        <v>51</v>
      </c>
      <c r="F1115" s="126" t="s">
        <v>78</v>
      </c>
      <c r="G1115" s="126">
        <v>113</v>
      </c>
      <c r="H1115" s="126" t="s">
        <v>757</v>
      </c>
      <c r="I1115" s="126" t="s">
        <v>741</v>
      </c>
      <c r="J1115" s="126" t="s">
        <v>35</v>
      </c>
      <c r="K1115" s="126" t="s">
        <v>742</v>
      </c>
    </row>
    <row r="1116" spans="1:11" x14ac:dyDescent="0.25">
      <c r="A1116" s="126" t="s">
        <v>0</v>
      </c>
      <c r="B1116" s="126" t="s">
        <v>9</v>
      </c>
      <c r="C1116" s="126" t="s">
        <v>477</v>
      </c>
      <c r="D1116" s="126" t="s">
        <v>478</v>
      </c>
      <c r="E1116" s="126" t="s">
        <v>51</v>
      </c>
      <c r="F1116" s="126" t="s">
        <v>78</v>
      </c>
      <c r="G1116" s="126">
        <v>113</v>
      </c>
      <c r="H1116" s="126" t="s">
        <v>757</v>
      </c>
      <c r="I1116" s="126" t="s">
        <v>743</v>
      </c>
      <c r="J1116" s="126" t="s">
        <v>25</v>
      </c>
      <c r="K1116" s="126" t="s">
        <v>751</v>
      </c>
    </row>
    <row r="1117" spans="1:11" x14ac:dyDescent="0.25">
      <c r="A1117" s="126" t="s">
        <v>0</v>
      </c>
      <c r="B1117" s="126" t="s">
        <v>9</v>
      </c>
      <c r="C1117" s="126" t="s">
        <v>477</v>
      </c>
      <c r="D1117" s="126" t="s">
        <v>478</v>
      </c>
      <c r="E1117" s="126" t="s">
        <v>51</v>
      </c>
      <c r="F1117" s="126" t="s">
        <v>78</v>
      </c>
      <c r="G1117" s="126">
        <v>113</v>
      </c>
      <c r="H1117" s="126" t="s">
        <v>757</v>
      </c>
      <c r="I1117" s="126" t="s">
        <v>746</v>
      </c>
      <c r="J1117" s="126" t="s">
        <v>34</v>
      </c>
      <c r="K1117" s="126" t="s">
        <v>770</v>
      </c>
    </row>
    <row r="1118" spans="1:11" x14ac:dyDescent="0.25">
      <c r="A1118" s="126" t="s">
        <v>3</v>
      </c>
      <c r="B1118" s="126" t="s">
        <v>14</v>
      </c>
      <c r="C1118" s="126" t="s">
        <v>491</v>
      </c>
      <c r="D1118" s="126" t="s">
        <v>492</v>
      </c>
      <c r="E1118" s="126" t="s">
        <v>51</v>
      </c>
      <c r="F1118" s="126" t="s">
        <v>52</v>
      </c>
      <c r="G1118" s="126">
        <v>73</v>
      </c>
      <c r="H1118" s="126" t="s">
        <v>740</v>
      </c>
      <c r="I1118" s="126" t="s">
        <v>741</v>
      </c>
      <c r="J1118" s="126" t="s">
        <v>36</v>
      </c>
      <c r="K1118" s="126" t="s">
        <v>763</v>
      </c>
    </row>
    <row r="1119" spans="1:11" x14ac:dyDescent="0.25">
      <c r="A1119" s="126" t="s">
        <v>3</v>
      </c>
      <c r="B1119" s="126" t="s">
        <v>14</v>
      </c>
      <c r="C1119" s="126" t="s">
        <v>491</v>
      </c>
      <c r="D1119" s="126" t="s">
        <v>492</v>
      </c>
      <c r="E1119" s="126" t="s">
        <v>51</v>
      </c>
      <c r="F1119" s="126" t="s">
        <v>52</v>
      </c>
      <c r="G1119" s="126">
        <v>73</v>
      </c>
      <c r="H1119" s="126" t="s">
        <v>740</v>
      </c>
      <c r="I1119" s="126" t="s">
        <v>743</v>
      </c>
      <c r="J1119" s="126" t="s">
        <v>41</v>
      </c>
      <c r="K1119" s="126" t="s">
        <v>771</v>
      </c>
    </row>
    <row r="1120" spans="1:11" x14ac:dyDescent="0.25">
      <c r="A1120" s="126" t="s">
        <v>3</v>
      </c>
      <c r="B1120" s="126" t="s">
        <v>14</v>
      </c>
      <c r="C1120" s="126" t="s">
        <v>491</v>
      </c>
      <c r="D1120" s="126" t="s">
        <v>492</v>
      </c>
      <c r="E1120" s="126" t="s">
        <v>51</v>
      </c>
      <c r="F1120" s="126" t="s">
        <v>52</v>
      </c>
      <c r="G1120" s="126">
        <v>73</v>
      </c>
      <c r="H1120" s="126" t="s">
        <v>740</v>
      </c>
      <c r="I1120" s="126" t="s">
        <v>746</v>
      </c>
      <c r="J1120" s="126" t="s">
        <v>744</v>
      </c>
      <c r="K1120" s="126" t="s">
        <v>745</v>
      </c>
    </row>
    <row r="1121" spans="1:11" x14ac:dyDescent="0.25">
      <c r="A1121" s="126" t="s">
        <v>3</v>
      </c>
      <c r="B1121" s="126" t="s">
        <v>14</v>
      </c>
      <c r="C1121" s="126" t="s">
        <v>491</v>
      </c>
      <c r="D1121" s="126" t="s">
        <v>492</v>
      </c>
      <c r="E1121" s="126" t="s">
        <v>51</v>
      </c>
      <c r="F1121" s="126" t="s">
        <v>52</v>
      </c>
      <c r="G1121" s="126">
        <v>73</v>
      </c>
      <c r="H1121" s="126" t="s">
        <v>748</v>
      </c>
      <c r="I1121" s="126" t="s">
        <v>741</v>
      </c>
      <c r="J1121" s="126" t="s">
        <v>35</v>
      </c>
      <c r="K1121" s="126" t="s">
        <v>742</v>
      </c>
    </row>
    <row r="1122" spans="1:11" x14ac:dyDescent="0.25">
      <c r="A1122" s="126" t="s">
        <v>3</v>
      </c>
      <c r="B1122" s="126" t="s">
        <v>14</v>
      </c>
      <c r="C1122" s="126" t="s">
        <v>491</v>
      </c>
      <c r="D1122" s="126" t="s">
        <v>492</v>
      </c>
      <c r="E1122" s="126" t="s">
        <v>51</v>
      </c>
      <c r="F1122" s="126" t="s">
        <v>52</v>
      </c>
      <c r="G1122" s="126">
        <v>73</v>
      </c>
      <c r="H1122" s="126" t="s">
        <v>748</v>
      </c>
      <c r="I1122" s="126" t="s">
        <v>743</v>
      </c>
      <c r="J1122" s="126" t="s">
        <v>34</v>
      </c>
      <c r="K1122" s="126" t="s">
        <v>747</v>
      </c>
    </row>
    <row r="1123" spans="1:11" x14ac:dyDescent="0.25">
      <c r="A1123" s="126" t="s">
        <v>3</v>
      </c>
      <c r="B1123" s="126" t="s">
        <v>14</v>
      </c>
      <c r="C1123" s="126" t="s">
        <v>491</v>
      </c>
      <c r="D1123" s="126" t="s">
        <v>492</v>
      </c>
      <c r="E1123" s="126" t="s">
        <v>51</v>
      </c>
      <c r="F1123" s="126" t="s">
        <v>52</v>
      </c>
      <c r="G1123" s="126">
        <v>73</v>
      </c>
      <c r="H1123" s="126" t="s">
        <v>748</v>
      </c>
      <c r="I1123" s="126" t="s">
        <v>746</v>
      </c>
      <c r="J1123" s="126" t="s">
        <v>35</v>
      </c>
      <c r="K1123" s="126" t="s">
        <v>760</v>
      </c>
    </row>
    <row r="1124" spans="1:11" x14ac:dyDescent="0.25">
      <c r="A1124" s="126" t="s">
        <v>3</v>
      </c>
      <c r="B1124" s="126" t="s">
        <v>14</v>
      </c>
      <c r="C1124" s="126" t="s">
        <v>491</v>
      </c>
      <c r="D1124" s="126" t="s">
        <v>492</v>
      </c>
      <c r="E1124" s="126" t="s">
        <v>51</v>
      </c>
      <c r="F1124" s="126" t="s">
        <v>52</v>
      </c>
      <c r="G1124" s="126">
        <v>73</v>
      </c>
      <c r="H1124" s="126" t="s">
        <v>752</v>
      </c>
      <c r="I1124" s="126" t="s">
        <v>741</v>
      </c>
      <c r="J1124" s="126" t="s">
        <v>41</v>
      </c>
      <c r="K1124" s="126" t="s">
        <v>1980</v>
      </c>
    </row>
    <row r="1125" spans="1:11" x14ac:dyDescent="0.25">
      <c r="A1125" s="126" t="s">
        <v>3</v>
      </c>
      <c r="B1125" s="126" t="s">
        <v>14</v>
      </c>
      <c r="C1125" s="126" t="s">
        <v>491</v>
      </c>
      <c r="D1125" s="126" t="s">
        <v>492</v>
      </c>
      <c r="E1125" s="126" t="s">
        <v>51</v>
      </c>
      <c r="F1125" s="126" t="s">
        <v>52</v>
      </c>
      <c r="G1125" s="126">
        <v>73</v>
      </c>
      <c r="H1125" s="126" t="s">
        <v>752</v>
      </c>
      <c r="I1125" s="126" t="s">
        <v>743</v>
      </c>
      <c r="J1125" s="126" t="s">
        <v>35</v>
      </c>
      <c r="K1125" s="126" t="s">
        <v>760</v>
      </c>
    </row>
    <row r="1126" spans="1:11" x14ac:dyDescent="0.25">
      <c r="A1126" s="126" t="s">
        <v>3</v>
      </c>
      <c r="B1126" s="126" t="s">
        <v>14</v>
      </c>
      <c r="C1126" s="126" t="s">
        <v>491</v>
      </c>
      <c r="D1126" s="126" t="s">
        <v>492</v>
      </c>
      <c r="E1126" s="126" t="s">
        <v>51</v>
      </c>
      <c r="F1126" s="126" t="s">
        <v>52</v>
      </c>
      <c r="G1126" s="126">
        <v>73</v>
      </c>
      <c r="H1126" s="126" t="s">
        <v>752</v>
      </c>
      <c r="I1126" s="126" t="s">
        <v>746</v>
      </c>
      <c r="J1126" s="126" t="s">
        <v>34</v>
      </c>
      <c r="K1126" s="126" t="s">
        <v>756</v>
      </c>
    </row>
    <row r="1127" spans="1:11" x14ac:dyDescent="0.25">
      <c r="A1127" s="126" t="s">
        <v>3</v>
      </c>
      <c r="B1127" s="126" t="s">
        <v>14</v>
      </c>
      <c r="C1127" s="126" t="s">
        <v>491</v>
      </c>
      <c r="D1127" s="126" t="s">
        <v>492</v>
      </c>
      <c r="E1127" s="126" t="s">
        <v>51</v>
      </c>
      <c r="F1127" s="126" t="s">
        <v>52</v>
      </c>
      <c r="G1127" s="126">
        <v>73</v>
      </c>
      <c r="H1127" s="126" t="s">
        <v>757</v>
      </c>
      <c r="I1127" s="126" t="s">
        <v>741</v>
      </c>
      <c r="J1127" s="126" t="s">
        <v>25</v>
      </c>
      <c r="K1127" s="126" t="s">
        <v>751</v>
      </c>
    </row>
    <row r="1128" spans="1:11" x14ac:dyDescent="0.25">
      <c r="A1128" s="126" t="s">
        <v>3</v>
      </c>
      <c r="B1128" s="126" t="s">
        <v>14</v>
      </c>
      <c r="C1128" s="126" t="s">
        <v>491</v>
      </c>
      <c r="D1128" s="126" t="s">
        <v>492</v>
      </c>
      <c r="E1128" s="126" t="s">
        <v>51</v>
      </c>
      <c r="F1128" s="126" t="s">
        <v>52</v>
      </c>
      <c r="G1128" s="126">
        <v>73</v>
      </c>
      <c r="H1128" s="126" t="s">
        <v>757</v>
      </c>
      <c r="I1128" s="126" t="s">
        <v>743</v>
      </c>
      <c r="J1128" s="126" t="s">
        <v>35</v>
      </c>
      <c r="K1128" s="126" t="s">
        <v>742</v>
      </c>
    </row>
    <row r="1129" spans="1:11" x14ac:dyDescent="0.25">
      <c r="A1129" s="126" t="s">
        <v>3</v>
      </c>
      <c r="B1129" s="126" t="s">
        <v>14</v>
      </c>
      <c r="C1129" s="126" t="s">
        <v>491</v>
      </c>
      <c r="D1129" s="126" t="s">
        <v>492</v>
      </c>
      <c r="E1129" s="126" t="s">
        <v>51</v>
      </c>
      <c r="F1129" s="126" t="s">
        <v>52</v>
      </c>
      <c r="G1129" s="126">
        <v>73</v>
      </c>
      <c r="H1129" s="126" t="s">
        <v>757</v>
      </c>
      <c r="I1129" s="126" t="s">
        <v>746</v>
      </c>
      <c r="J1129" s="126" t="s">
        <v>25</v>
      </c>
      <c r="K1129" s="126" t="s">
        <v>750</v>
      </c>
    </row>
    <row r="1130" spans="1:11" x14ac:dyDescent="0.25">
      <c r="A1130" s="126" t="s">
        <v>3</v>
      </c>
      <c r="B1130" s="126" t="s">
        <v>14</v>
      </c>
      <c r="C1130" s="126" t="s">
        <v>489</v>
      </c>
      <c r="D1130" s="126" t="s">
        <v>490</v>
      </c>
      <c r="E1130" s="126" t="s">
        <v>51</v>
      </c>
      <c r="F1130" s="126" t="s">
        <v>52</v>
      </c>
      <c r="G1130" s="126">
        <v>70</v>
      </c>
      <c r="H1130" s="126" t="s">
        <v>740</v>
      </c>
      <c r="I1130" s="126" t="s">
        <v>741</v>
      </c>
      <c r="J1130" s="126" t="s">
        <v>41</v>
      </c>
      <c r="K1130" s="126" t="s">
        <v>1980</v>
      </c>
    </row>
    <row r="1131" spans="1:11" x14ac:dyDescent="0.25">
      <c r="A1131" s="126" t="s">
        <v>3</v>
      </c>
      <c r="B1131" s="126" t="s">
        <v>14</v>
      </c>
      <c r="C1131" s="126" t="s">
        <v>489</v>
      </c>
      <c r="D1131" s="126" t="s">
        <v>490</v>
      </c>
      <c r="E1131" s="126" t="s">
        <v>51</v>
      </c>
      <c r="F1131" s="126" t="s">
        <v>52</v>
      </c>
      <c r="G1131" s="126">
        <v>70</v>
      </c>
      <c r="H1131" s="126" t="s">
        <v>740</v>
      </c>
      <c r="I1131" s="126" t="s">
        <v>743</v>
      </c>
      <c r="J1131" s="126" t="s">
        <v>41</v>
      </c>
      <c r="K1131" s="126" t="s">
        <v>1979</v>
      </c>
    </row>
    <row r="1132" spans="1:11" x14ac:dyDescent="0.25">
      <c r="A1132" s="126" t="s">
        <v>3</v>
      </c>
      <c r="B1132" s="126" t="s">
        <v>14</v>
      </c>
      <c r="C1132" s="126" t="s">
        <v>489</v>
      </c>
      <c r="D1132" s="126" t="s">
        <v>490</v>
      </c>
      <c r="E1132" s="126" t="s">
        <v>51</v>
      </c>
      <c r="F1132" s="126" t="s">
        <v>52</v>
      </c>
      <c r="G1132" s="126">
        <v>70</v>
      </c>
      <c r="H1132" s="126" t="s">
        <v>740</v>
      </c>
      <c r="I1132" s="126" t="s">
        <v>746</v>
      </c>
      <c r="J1132" s="126" t="s">
        <v>744</v>
      </c>
      <c r="K1132" s="126" t="s">
        <v>745</v>
      </c>
    </row>
    <row r="1133" spans="1:11" x14ac:dyDescent="0.25">
      <c r="A1133" s="126" t="s">
        <v>3</v>
      </c>
      <c r="B1133" s="126" t="s">
        <v>14</v>
      </c>
      <c r="C1133" s="126" t="s">
        <v>489</v>
      </c>
      <c r="D1133" s="126" t="s">
        <v>490</v>
      </c>
      <c r="E1133" s="126" t="s">
        <v>51</v>
      </c>
      <c r="F1133" s="126" t="s">
        <v>52</v>
      </c>
      <c r="G1133" s="126">
        <v>70</v>
      </c>
      <c r="H1133" s="126" t="s">
        <v>748</v>
      </c>
      <c r="I1133" s="126" t="s">
        <v>741</v>
      </c>
      <c r="J1133" s="126" t="s">
        <v>35</v>
      </c>
      <c r="K1133" s="126" t="s">
        <v>753</v>
      </c>
    </row>
    <row r="1134" spans="1:11" x14ac:dyDescent="0.25">
      <c r="A1134" s="126" t="s">
        <v>3</v>
      </c>
      <c r="B1134" s="126" t="s">
        <v>14</v>
      </c>
      <c r="C1134" s="126" t="s">
        <v>489</v>
      </c>
      <c r="D1134" s="126" t="s">
        <v>490</v>
      </c>
      <c r="E1134" s="126" t="s">
        <v>51</v>
      </c>
      <c r="F1134" s="126" t="s">
        <v>52</v>
      </c>
      <c r="G1134" s="126">
        <v>70</v>
      </c>
      <c r="H1134" s="126" t="s">
        <v>748</v>
      </c>
      <c r="I1134" s="126" t="s">
        <v>743</v>
      </c>
      <c r="J1134" s="126" t="s">
        <v>37</v>
      </c>
      <c r="K1134" s="126" t="s">
        <v>766</v>
      </c>
    </row>
    <row r="1135" spans="1:11" x14ac:dyDescent="0.25">
      <c r="A1135" s="126" t="s">
        <v>3</v>
      </c>
      <c r="B1135" s="126" t="s">
        <v>14</v>
      </c>
      <c r="C1135" s="126" t="s">
        <v>489</v>
      </c>
      <c r="D1135" s="126" t="s">
        <v>490</v>
      </c>
      <c r="E1135" s="126" t="s">
        <v>51</v>
      </c>
      <c r="F1135" s="126" t="s">
        <v>52</v>
      </c>
      <c r="G1135" s="126">
        <v>70</v>
      </c>
      <c r="H1135" s="126" t="s">
        <v>748</v>
      </c>
      <c r="I1135" s="126" t="s">
        <v>746</v>
      </c>
      <c r="J1135" s="126" t="s">
        <v>744</v>
      </c>
      <c r="K1135" s="126" t="s">
        <v>745</v>
      </c>
    </row>
    <row r="1136" spans="1:11" x14ac:dyDescent="0.25">
      <c r="A1136" s="126" t="s">
        <v>3</v>
      </c>
      <c r="B1136" s="126" t="s">
        <v>14</v>
      </c>
      <c r="C1136" s="126" t="s">
        <v>489</v>
      </c>
      <c r="D1136" s="126" t="s">
        <v>490</v>
      </c>
      <c r="E1136" s="126" t="s">
        <v>51</v>
      </c>
      <c r="F1136" s="126" t="s">
        <v>52</v>
      </c>
      <c r="G1136" s="126">
        <v>70</v>
      </c>
      <c r="H1136" s="126" t="s">
        <v>752</v>
      </c>
      <c r="I1136" s="126" t="s">
        <v>741</v>
      </c>
      <c r="J1136" s="126" t="s">
        <v>35</v>
      </c>
      <c r="K1136" s="126" t="s">
        <v>742</v>
      </c>
    </row>
    <row r="1137" spans="1:13" x14ac:dyDescent="0.25">
      <c r="A1137" s="126" t="s">
        <v>3</v>
      </c>
      <c r="B1137" s="126" t="s">
        <v>14</v>
      </c>
      <c r="C1137" s="126" t="s">
        <v>489</v>
      </c>
      <c r="D1137" s="126" t="s">
        <v>490</v>
      </c>
      <c r="E1137" s="126" t="s">
        <v>51</v>
      </c>
      <c r="F1137" s="126" t="s">
        <v>52</v>
      </c>
      <c r="G1137" s="126">
        <v>70</v>
      </c>
      <c r="H1137" s="126" t="s">
        <v>752</v>
      </c>
      <c r="I1137" s="126" t="s">
        <v>743</v>
      </c>
      <c r="J1137" s="126" t="s">
        <v>744</v>
      </c>
      <c r="K1137" s="126" t="s">
        <v>745</v>
      </c>
    </row>
    <row r="1138" spans="1:13" x14ac:dyDescent="0.25">
      <c r="A1138" s="126" t="s">
        <v>3</v>
      </c>
      <c r="B1138" s="126" t="s">
        <v>14</v>
      </c>
      <c r="C1138" s="126" t="s">
        <v>489</v>
      </c>
      <c r="D1138" s="126" t="s">
        <v>490</v>
      </c>
      <c r="E1138" s="126" t="s">
        <v>51</v>
      </c>
      <c r="F1138" s="126" t="s">
        <v>52</v>
      </c>
      <c r="G1138" s="126">
        <v>70</v>
      </c>
      <c r="H1138" s="126" t="s">
        <v>752</v>
      </c>
      <c r="I1138" s="126" t="s">
        <v>746</v>
      </c>
      <c r="J1138" s="126" t="s">
        <v>754</v>
      </c>
      <c r="K1138" s="126" t="s">
        <v>764</v>
      </c>
    </row>
    <row r="1139" spans="1:13" x14ac:dyDescent="0.25">
      <c r="A1139" s="126" t="s">
        <v>3</v>
      </c>
      <c r="B1139" s="126" t="s">
        <v>14</v>
      </c>
      <c r="C1139" s="126" t="s">
        <v>489</v>
      </c>
      <c r="D1139" s="126" t="s">
        <v>490</v>
      </c>
      <c r="E1139" s="126" t="s">
        <v>51</v>
      </c>
      <c r="F1139" s="126" t="s">
        <v>52</v>
      </c>
      <c r="G1139" s="126">
        <v>70</v>
      </c>
      <c r="H1139" s="126" t="s">
        <v>757</v>
      </c>
      <c r="I1139" s="126" t="s">
        <v>741</v>
      </c>
      <c r="J1139" s="126" t="s">
        <v>41</v>
      </c>
      <c r="K1139" s="126" t="s">
        <v>1978</v>
      </c>
    </row>
    <row r="1140" spans="1:13" x14ac:dyDescent="0.25">
      <c r="A1140" s="126" t="s">
        <v>3</v>
      </c>
      <c r="B1140" s="126" t="s">
        <v>14</v>
      </c>
      <c r="C1140" s="126" t="s">
        <v>489</v>
      </c>
      <c r="D1140" s="126" t="s">
        <v>490</v>
      </c>
      <c r="E1140" s="126" t="s">
        <v>51</v>
      </c>
      <c r="F1140" s="126" t="s">
        <v>52</v>
      </c>
      <c r="G1140" s="126">
        <v>70</v>
      </c>
      <c r="H1140" s="126" t="s">
        <v>757</v>
      </c>
      <c r="I1140" s="126" t="s">
        <v>743</v>
      </c>
      <c r="J1140" s="126" t="s">
        <v>25</v>
      </c>
      <c r="K1140" s="126" t="s">
        <v>751</v>
      </c>
    </row>
    <row r="1141" spans="1:13" x14ac:dyDescent="0.25">
      <c r="A1141" s="126" t="s">
        <v>3</v>
      </c>
      <c r="B1141" s="126" t="s">
        <v>14</v>
      </c>
      <c r="C1141" s="126" t="s">
        <v>489</v>
      </c>
      <c r="D1141" s="126" t="s">
        <v>490</v>
      </c>
      <c r="E1141" s="126" t="s">
        <v>51</v>
      </c>
      <c r="F1141" s="126" t="s">
        <v>52</v>
      </c>
      <c r="G1141" s="126">
        <v>70</v>
      </c>
      <c r="H1141" s="126" t="s">
        <v>757</v>
      </c>
      <c r="I1141" s="126" t="s">
        <v>746</v>
      </c>
      <c r="J1141" s="126" t="s">
        <v>34</v>
      </c>
      <c r="K1141" s="126" t="s">
        <v>747</v>
      </c>
    </row>
    <row r="1142" spans="1:13" x14ac:dyDescent="0.25">
      <c r="A1142" s="126" t="s">
        <v>3</v>
      </c>
      <c r="B1142" s="126" t="s">
        <v>15</v>
      </c>
      <c r="C1142" s="126" t="s">
        <v>507</v>
      </c>
      <c r="D1142" s="126" t="s">
        <v>508</v>
      </c>
      <c r="E1142" s="126" t="s">
        <v>51</v>
      </c>
      <c r="F1142" s="126" t="s">
        <v>78</v>
      </c>
      <c r="G1142" s="126">
        <v>49</v>
      </c>
      <c r="H1142" s="126" t="s">
        <v>740</v>
      </c>
      <c r="I1142" s="126" t="s">
        <v>741</v>
      </c>
      <c r="J1142" s="126" t="s">
        <v>37</v>
      </c>
      <c r="K1142" s="126" t="s">
        <v>762</v>
      </c>
    </row>
    <row r="1143" spans="1:13" x14ac:dyDescent="0.25">
      <c r="A1143" s="126" t="s">
        <v>3</v>
      </c>
      <c r="B1143" s="126" t="s">
        <v>15</v>
      </c>
      <c r="C1143" s="126" t="s">
        <v>507</v>
      </c>
      <c r="D1143" s="126" t="s">
        <v>508</v>
      </c>
      <c r="E1143" s="126" t="s">
        <v>51</v>
      </c>
      <c r="F1143" s="126" t="s">
        <v>78</v>
      </c>
      <c r="G1143" s="126">
        <v>49</v>
      </c>
      <c r="H1143" s="126" t="s">
        <v>740</v>
      </c>
      <c r="I1143" s="126" t="s">
        <v>743</v>
      </c>
      <c r="J1143" s="126" t="s">
        <v>34</v>
      </c>
      <c r="K1143" s="126" t="s">
        <v>747</v>
      </c>
    </row>
    <row r="1144" spans="1:13" x14ac:dyDescent="0.25">
      <c r="A1144" s="126" t="s">
        <v>3</v>
      </c>
      <c r="B1144" s="126" t="s">
        <v>15</v>
      </c>
      <c r="C1144" s="126" t="s">
        <v>507</v>
      </c>
      <c r="D1144" s="126" t="s">
        <v>508</v>
      </c>
      <c r="E1144" s="126" t="s">
        <v>51</v>
      </c>
      <c r="F1144" s="126" t="s">
        <v>78</v>
      </c>
      <c r="G1144" s="126">
        <v>49</v>
      </c>
      <c r="H1144" s="126" t="s">
        <v>740</v>
      </c>
      <c r="I1144" s="126" t="s">
        <v>746</v>
      </c>
      <c r="J1144" s="126" t="s">
        <v>1</v>
      </c>
      <c r="K1144" s="126" t="s">
        <v>1</v>
      </c>
      <c r="M1144" s="126" t="s">
        <v>1987</v>
      </c>
    </row>
    <row r="1145" spans="1:13" x14ac:dyDescent="0.25">
      <c r="A1145" s="126" t="s">
        <v>3</v>
      </c>
      <c r="B1145" s="126" t="s">
        <v>15</v>
      </c>
      <c r="C1145" s="126" t="s">
        <v>507</v>
      </c>
      <c r="D1145" s="126" t="s">
        <v>508</v>
      </c>
      <c r="E1145" s="126" t="s">
        <v>51</v>
      </c>
      <c r="F1145" s="126" t="s">
        <v>78</v>
      </c>
      <c r="G1145" s="126">
        <v>49</v>
      </c>
      <c r="H1145" s="126" t="s">
        <v>748</v>
      </c>
      <c r="I1145" s="126" t="s">
        <v>741</v>
      </c>
      <c r="J1145" s="126" t="s">
        <v>35</v>
      </c>
      <c r="K1145" s="126" t="s">
        <v>742</v>
      </c>
    </row>
    <row r="1146" spans="1:13" x14ac:dyDescent="0.25">
      <c r="A1146" s="126" t="s">
        <v>3</v>
      </c>
      <c r="B1146" s="126" t="s">
        <v>15</v>
      </c>
      <c r="C1146" s="126" t="s">
        <v>507</v>
      </c>
      <c r="D1146" s="126" t="s">
        <v>508</v>
      </c>
      <c r="E1146" s="126" t="s">
        <v>51</v>
      </c>
      <c r="F1146" s="126" t="s">
        <v>78</v>
      </c>
      <c r="G1146" s="126">
        <v>49</v>
      </c>
      <c r="H1146" s="126" t="s">
        <v>748</v>
      </c>
      <c r="I1146" s="126" t="s">
        <v>743</v>
      </c>
      <c r="J1146" s="126" t="s">
        <v>37</v>
      </c>
      <c r="K1146" s="126" t="s">
        <v>766</v>
      </c>
    </row>
    <row r="1147" spans="1:13" x14ac:dyDescent="0.25">
      <c r="A1147" s="126" t="s">
        <v>3</v>
      </c>
      <c r="B1147" s="126" t="s">
        <v>15</v>
      </c>
      <c r="C1147" s="126" t="s">
        <v>507</v>
      </c>
      <c r="D1147" s="126" t="s">
        <v>508</v>
      </c>
      <c r="E1147" s="126" t="s">
        <v>51</v>
      </c>
      <c r="F1147" s="126" t="s">
        <v>78</v>
      </c>
      <c r="G1147" s="126">
        <v>49</v>
      </c>
      <c r="H1147" s="126" t="s">
        <v>748</v>
      </c>
      <c r="I1147" s="126" t="s">
        <v>746</v>
      </c>
      <c r="J1147" s="126" t="s">
        <v>35</v>
      </c>
      <c r="K1147" s="126" t="s">
        <v>760</v>
      </c>
    </row>
    <row r="1148" spans="1:13" x14ac:dyDescent="0.25">
      <c r="A1148" s="126" t="s">
        <v>3</v>
      </c>
      <c r="B1148" s="126" t="s">
        <v>15</v>
      </c>
      <c r="C1148" s="126" t="s">
        <v>507</v>
      </c>
      <c r="D1148" s="126" t="s">
        <v>508</v>
      </c>
      <c r="E1148" s="126" t="s">
        <v>51</v>
      </c>
      <c r="F1148" s="126" t="s">
        <v>78</v>
      </c>
      <c r="G1148" s="126">
        <v>49</v>
      </c>
      <c r="H1148" s="126" t="s">
        <v>752</v>
      </c>
      <c r="I1148" s="126" t="s">
        <v>741</v>
      </c>
      <c r="J1148" s="126" t="s">
        <v>36</v>
      </c>
      <c r="K1148" s="126" t="s">
        <v>758</v>
      </c>
    </row>
    <row r="1149" spans="1:13" x14ac:dyDescent="0.25">
      <c r="A1149" s="126" t="s">
        <v>3</v>
      </c>
      <c r="B1149" s="126" t="s">
        <v>15</v>
      </c>
      <c r="C1149" s="126" t="s">
        <v>507</v>
      </c>
      <c r="D1149" s="126" t="s">
        <v>508</v>
      </c>
      <c r="E1149" s="126" t="s">
        <v>51</v>
      </c>
      <c r="F1149" s="126" t="s">
        <v>78</v>
      </c>
      <c r="G1149" s="126">
        <v>49</v>
      </c>
      <c r="H1149" s="126" t="s">
        <v>752</v>
      </c>
      <c r="I1149" s="126" t="s">
        <v>743</v>
      </c>
      <c r="J1149" s="126" t="s">
        <v>37</v>
      </c>
      <c r="K1149" s="126" t="s">
        <v>766</v>
      </c>
    </row>
    <row r="1150" spans="1:13" x14ac:dyDescent="0.25">
      <c r="A1150" s="126" t="s">
        <v>3</v>
      </c>
      <c r="B1150" s="126" t="s">
        <v>15</v>
      </c>
      <c r="C1150" s="126" t="s">
        <v>507</v>
      </c>
      <c r="D1150" s="126" t="s">
        <v>508</v>
      </c>
      <c r="E1150" s="126" t="s">
        <v>51</v>
      </c>
      <c r="F1150" s="126" t="s">
        <v>78</v>
      </c>
      <c r="G1150" s="126">
        <v>49</v>
      </c>
      <c r="H1150" s="126" t="s">
        <v>752</v>
      </c>
      <c r="I1150" s="126" t="s">
        <v>746</v>
      </c>
      <c r="J1150" s="126" t="s">
        <v>34</v>
      </c>
      <c r="K1150" s="126" t="s">
        <v>747</v>
      </c>
    </row>
    <row r="1151" spans="1:13" x14ac:dyDescent="0.25">
      <c r="A1151" s="126" t="s">
        <v>3</v>
      </c>
      <c r="B1151" s="126" t="s">
        <v>15</v>
      </c>
      <c r="C1151" s="126" t="s">
        <v>507</v>
      </c>
      <c r="D1151" s="126" t="s">
        <v>508</v>
      </c>
      <c r="E1151" s="126" t="s">
        <v>51</v>
      </c>
      <c r="F1151" s="126" t="s">
        <v>78</v>
      </c>
      <c r="G1151" s="126">
        <v>49</v>
      </c>
      <c r="H1151" s="126" t="s">
        <v>757</v>
      </c>
      <c r="I1151" s="126" t="s">
        <v>741</v>
      </c>
      <c r="J1151" s="126" t="s">
        <v>35</v>
      </c>
      <c r="K1151" s="126" t="s">
        <v>742</v>
      </c>
    </row>
    <row r="1152" spans="1:13" x14ac:dyDescent="0.25">
      <c r="A1152" s="126" t="s">
        <v>3</v>
      </c>
      <c r="B1152" s="126" t="s">
        <v>15</v>
      </c>
      <c r="C1152" s="126" t="s">
        <v>507</v>
      </c>
      <c r="D1152" s="126" t="s">
        <v>508</v>
      </c>
      <c r="E1152" s="126" t="s">
        <v>51</v>
      </c>
      <c r="F1152" s="126" t="s">
        <v>78</v>
      </c>
      <c r="G1152" s="126">
        <v>49</v>
      </c>
      <c r="H1152" s="126" t="s">
        <v>757</v>
      </c>
      <c r="I1152" s="126" t="s">
        <v>743</v>
      </c>
      <c r="J1152" s="126" t="s">
        <v>25</v>
      </c>
      <c r="K1152" s="126" t="s">
        <v>751</v>
      </c>
    </row>
    <row r="1153" spans="1:12" x14ac:dyDescent="0.25">
      <c r="A1153" s="126" t="s">
        <v>3</v>
      </c>
      <c r="B1153" s="126" t="s">
        <v>15</v>
      </c>
      <c r="C1153" s="126" t="s">
        <v>507</v>
      </c>
      <c r="D1153" s="126" t="s">
        <v>508</v>
      </c>
      <c r="E1153" s="126" t="s">
        <v>51</v>
      </c>
      <c r="F1153" s="126" t="s">
        <v>78</v>
      </c>
      <c r="G1153" s="126">
        <v>49</v>
      </c>
      <c r="H1153" s="126" t="s">
        <v>757</v>
      </c>
      <c r="I1153" s="126" t="s">
        <v>746</v>
      </c>
      <c r="J1153" s="126" t="s">
        <v>754</v>
      </c>
      <c r="K1153" s="126" t="s">
        <v>755</v>
      </c>
    </row>
    <row r="1154" spans="1:12" x14ac:dyDescent="0.25">
      <c r="A1154" s="126" t="s">
        <v>3</v>
      </c>
      <c r="B1154" s="126" t="s">
        <v>15</v>
      </c>
      <c r="C1154" s="126" t="s">
        <v>509</v>
      </c>
      <c r="D1154" s="126" t="s">
        <v>510</v>
      </c>
      <c r="E1154" s="126" t="s">
        <v>51</v>
      </c>
      <c r="F1154" s="126" t="s">
        <v>78</v>
      </c>
      <c r="G1154" s="126">
        <v>64</v>
      </c>
      <c r="H1154" s="126" t="s">
        <v>740</v>
      </c>
      <c r="I1154" s="126" t="s">
        <v>741</v>
      </c>
      <c r="J1154" s="126" t="s">
        <v>37</v>
      </c>
      <c r="K1154" s="126" t="s">
        <v>762</v>
      </c>
    </row>
    <row r="1155" spans="1:12" x14ac:dyDescent="0.25">
      <c r="A1155" s="126" t="s">
        <v>3</v>
      </c>
      <c r="B1155" s="126" t="s">
        <v>15</v>
      </c>
      <c r="C1155" s="126" t="s">
        <v>509</v>
      </c>
      <c r="D1155" s="126" t="s">
        <v>510</v>
      </c>
      <c r="E1155" s="126" t="s">
        <v>51</v>
      </c>
      <c r="F1155" s="126" t="s">
        <v>78</v>
      </c>
      <c r="G1155" s="126">
        <v>64</v>
      </c>
      <c r="H1155" s="126" t="s">
        <v>740</v>
      </c>
      <c r="I1155" s="126" t="s">
        <v>743</v>
      </c>
      <c r="J1155" s="126" t="s">
        <v>35</v>
      </c>
      <c r="K1155" s="126" t="s">
        <v>742</v>
      </c>
    </row>
    <row r="1156" spans="1:12" x14ac:dyDescent="0.25">
      <c r="A1156" s="126" t="s">
        <v>3</v>
      </c>
      <c r="B1156" s="126" t="s">
        <v>15</v>
      </c>
      <c r="C1156" s="126" t="s">
        <v>509</v>
      </c>
      <c r="D1156" s="126" t="s">
        <v>510</v>
      </c>
      <c r="E1156" s="126" t="s">
        <v>51</v>
      </c>
      <c r="F1156" s="126" t="s">
        <v>78</v>
      </c>
      <c r="G1156" s="126">
        <v>64</v>
      </c>
      <c r="H1156" s="126" t="s">
        <v>740</v>
      </c>
      <c r="I1156" s="126" t="s">
        <v>746</v>
      </c>
      <c r="J1156" s="126" t="s">
        <v>35</v>
      </c>
      <c r="K1156" s="126" t="s">
        <v>753</v>
      </c>
    </row>
    <row r="1157" spans="1:12" x14ac:dyDescent="0.25">
      <c r="A1157" s="126" t="s">
        <v>3</v>
      </c>
      <c r="B1157" s="126" t="s">
        <v>15</v>
      </c>
      <c r="C1157" s="126" t="s">
        <v>509</v>
      </c>
      <c r="D1157" s="126" t="s">
        <v>510</v>
      </c>
      <c r="E1157" s="126" t="s">
        <v>51</v>
      </c>
      <c r="F1157" s="126" t="s">
        <v>78</v>
      </c>
      <c r="G1157" s="126">
        <v>64</v>
      </c>
      <c r="H1157" s="126" t="s">
        <v>748</v>
      </c>
      <c r="I1157" s="126" t="s">
        <v>741</v>
      </c>
      <c r="J1157" s="126" t="s">
        <v>37</v>
      </c>
      <c r="K1157" s="126" t="s">
        <v>762</v>
      </c>
    </row>
    <row r="1158" spans="1:12" x14ac:dyDescent="0.25">
      <c r="A1158" s="126" t="s">
        <v>3</v>
      </c>
      <c r="B1158" s="126" t="s">
        <v>15</v>
      </c>
      <c r="C1158" s="126" t="s">
        <v>509</v>
      </c>
      <c r="D1158" s="126" t="s">
        <v>510</v>
      </c>
      <c r="E1158" s="126" t="s">
        <v>51</v>
      </c>
      <c r="F1158" s="126" t="s">
        <v>78</v>
      </c>
      <c r="G1158" s="126">
        <v>64</v>
      </c>
      <c r="H1158" s="126" t="s">
        <v>748</v>
      </c>
      <c r="I1158" s="126" t="s">
        <v>743</v>
      </c>
      <c r="J1158" s="126" t="s">
        <v>35</v>
      </c>
      <c r="K1158" s="126" t="s">
        <v>760</v>
      </c>
    </row>
    <row r="1159" spans="1:12" x14ac:dyDescent="0.25">
      <c r="A1159" s="126" t="s">
        <v>3</v>
      </c>
      <c r="B1159" s="126" t="s">
        <v>15</v>
      </c>
      <c r="C1159" s="126" t="s">
        <v>509</v>
      </c>
      <c r="D1159" s="126" t="s">
        <v>510</v>
      </c>
      <c r="E1159" s="126" t="s">
        <v>51</v>
      </c>
      <c r="F1159" s="126" t="s">
        <v>78</v>
      </c>
      <c r="G1159" s="126">
        <v>64</v>
      </c>
      <c r="H1159" s="126" t="s">
        <v>748</v>
      </c>
      <c r="I1159" s="126" t="s">
        <v>746</v>
      </c>
      <c r="J1159" s="126" t="s">
        <v>25</v>
      </c>
      <c r="K1159" s="126" t="s">
        <v>750</v>
      </c>
    </row>
    <row r="1160" spans="1:12" x14ac:dyDescent="0.25">
      <c r="A1160" s="126" t="s">
        <v>3</v>
      </c>
      <c r="B1160" s="126" t="s">
        <v>15</v>
      </c>
      <c r="C1160" s="126" t="s">
        <v>509</v>
      </c>
      <c r="D1160" s="126" t="s">
        <v>510</v>
      </c>
      <c r="E1160" s="126" t="s">
        <v>51</v>
      </c>
      <c r="F1160" s="126" t="s">
        <v>78</v>
      </c>
      <c r="G1160" s="126">
        <v>64</v>
      </c>
      <c r="H1160" s="126" t="s">
        <v>752</v>
      </c>
      <c r="I1160" s="126" t="s">
        <v>741</v>
      </c>
      <c r="J1160" s="126" t="s">
        <v>35</v>
      </c>
      <c r="K1160" s="126" t="s">
        <v>753</v>
      </c>
    </row>
    <row r="1161" spans="1:12" x14ac:dyDescent="0.25">
      <c r="A1161" s="126" t="s">
        <v>3</v>
      </c>
      <c r="B1161" s="126" t="s">
        <v>15</v>
      </c>
      <c r="C1161" s="126" t="s">
        <v>509</v>
      </c>
      <c r="D1161" s="126" t="s">
        <v>510</v>
      </c>
      <c r="E1161" s="126" t="s">
        <v>51</v>
      </c>
      <c r="F1161" s="126" t="s">
        <v>78</v>
      </c>
      <c r="G1161" s="126">
        <v>64</v>
      </c>
      <c r="H1161" s="126" t="s">
        <v>752</v>
      </c>
      <c r="I1161" s="126" t="s">
        <v>743</v>
      </c>
      <c r="J1161" s="126" t="s">
        <v>754</v>
      </c>
      <c r="K1161" s="126" t="s">
        <v>755</v>
      </c>
    </row>
    <row r="1162" spans="1:12" x14ac:dyDescent="0.25">
      <c r="A1162" s="126" t="s">
        <v>3</v>
      </c>
      <c r="B1162" s="126" t="s">
        <v>15</v>
      </c>
      <c r="C1162" s="126" t="s">
        <v>509</v>
      </c>
      <c r="D1162" s="126" t="s">
        <v>510</v>
      </c>
      <c r="E1162" s="126" t="s">
        <v>51</v>
      </c>
      <c r="F1162" s="126" t="s">
        <v>78</v>
      </c>
      <c r="G1162" s="126">
        <v>64</v>
      </c>
      <c r="H1162" s="126" t="s">
        <v>752</v>
      </c>
      <c r="I1162" s="126" t="s">
        <v>746</v>
      </c>
      <c r="J1162" s="126" t="s">
        <v>34</v>
      </c>
      <c r="K1162" s="126" t="s">
        <v>756</v>
      </c>
    </row>
    <row r="1163" spans="1:12" x14ac:dyDescent="0.25">
      <c r="A1163" s="126" t="s">
        <v>3</v>
      </c>
      <c r="B1163" s="126" t="s">
        <v>15</v>
      </c>
      <c r="C1163" s="126" t="s">
        <v>509</v>
      </c>
      <c r="D1163" s="126" t="s">
        <v>510</v>
      </c>
      <c r="E1163" s="126" t="s">
        <v>51</v>
      </c>
      <c r="F1163" s="126" t="s">
        <v>78</v>
      </c>
      <c r="G1163" s="126">
        <v>64</v>
      </c>
      <c r="H1163" s="126" t="s">
        <v>757</v>
      </c>
      <c r="I1163" s="126" t="s">
        <v>741</v>
      </c>
      <c r="J1163" s="126" t="s">
        <v>754</v>
      </c>
      <c r="K1163" s="126" t="s">
        <v>755</v>
      </c>
    </row>
    <row r="1164" spans="1:12" x14ac:dyDescent="0.25">
      <c r="A1164" s="126" t="s">
        <v>3</v>
      </c>
      <c r="B1164" s="126" t="s">
        <v>15</v>
      </c>
      <c r="C1164" s="126" t="s">
        <v>509</v>
      </c>
      <c r="D1164" s="126" t="s">
        <v>510</v>
      </c>
      <c r="E1164" s="126" t="s">
        <v>51</v>
      </c>
      <c r="F1164" s="126" t="s">
        <v>78</v>
      </c>
      <c r="G1164" s="126">
        <v>64</v>
      </c>
      <c r="H1164" s="126" t="s">
        <v>757</v>
      </c>
      <c r="I1164" s="126" t="s">
        <v>743</v>
      </c>
      <c r="J1164" s="126" t="s">
        <v>34</v>
      </c>
      <c r="K1164" s="126" t="s">
        <v>747</v>
      </c>
    </row>
    <row r="1165" spans="1:12" x14ac:dyDescent="0.25">
      <c r="A1165" s="126" t="s">
        <v>3</v>
      </c>
      <c r="B1165" s="126" t="s">
        <v>15</v>
      </c>
      <c r="C1165" s="126" t="s">
        <v>509</v>
      </c>
      <c r="D1165" s="126" t="s">
        <v>510</v>
      </c>
      <c r="E1165" s="126" t="s">
        <v>51</v>
      </c>
      <c r="F1165" s="126" t="s">
        <v>78</v>
      </c>
      <c r="G1165" s="126">
        <v>64</v>
      </c>
      <c r="H1165" s="126" t="s">
        <v>757</v>
      </c>
      <c r="I1165" s="126" t="s">
        <v>746</v>
      </c>
      <c r="J1165" s="126" t="s">
        <v>25</v>
      </c>
      <c r="K1165" s="126" t="s">
        <v>751</v>
      </c>
    </row>
    <row r="1166" spans="1:12" x14ac:dyDescent="0.25">
      <c r="A1166" s="126" t="s">
        <v>3</v>
      </c>
      <c r="B1166" s="126" t="s">
        <v>16</v>
      </c>
      <c r="C1166" s="126" t="s">
        <v>519</v>
      </c>
      <c r="D1166" s="126" t="s">
        <v>520</v>
      </c>
      <c r="E1166" s="126" t="s">
        <v>51</v>
      </c>
      <c r="F1166" s="126" t="s">
        <v>52</v>
      </c>
      <c r="G1166" s="126">
        <v>37</v>
      </c>
      <c r="H1166" s="126" t="s">
        <v>740</v>
      </c>
      <c r="I1166" s="126" t="s">
        <v>741</v>
      </c>
      <c r="J1166" s="126" t="s">
        <v>1</v>
      </c>
      <c r="K1166" s="126" t="s">
        <v>1</v>
      </c>
      <c r="L1166" s="126" t="s">
        <v>1985</v>
      </c>
    </row>
    <row r="1167" spans="1:12" x14ac:dyDescent="0.25">
      <c r="A1167" s="126" t="s">
        <v>3</v>
      </c>
      <c r="B1167" s="126" t="s">
        <v>16</v>
      </c>
      <c r="C1167" s="126" t="s">
        <v>519</v>
      </c>
      <c r="D1167" s="126" t="s">
        <v>520</v>
      </c>
      <c r="E1167" s="126" t="s">
        <v>51</v>
      </c>
      <c r="F1167" s="126" t="s">
        <v>52</v>
      </c>
      <c r="G1167" s="126">
        <v>37</v>
      </c>
      <c r="H1167" s="126" t="s">
        <v>740</v>
      </c>
      <c r="I1167" s="126" t="s">
        <v>743</v>
      </c>
      <c r="J1167" s="126" t="s">
        <v>754</v>
      </c>
      <c r="K1167" s="126" t="s">
        <v>755</v>
      </c>
    </row>
    <row r="1168" spans="1:12" x14ac:dyDescent="0.25">
      <c r="A1168" s="126" t="s">
        <v>3</v>
      </c>
      <c r="B1168" s="126" t="s">
        <v>16</v>
      </c>
      <c r="C1168" s="126" t="s">
        <v>519</v>
      </c>
      <c r="D1168" s="126" t="s">
        <v>520</v>
      </c>
      <c r="E1168" s="126" t="s">
        <v>51</v>
      </c>
      <c r="F1168" s="126" t="s">
        <v>52</v>
      </c>
      <c r="G1168" s="126">
        <v>37</v>
      </c>
      <c r="H1168" s="126" t="s">
        <v>740</v>
      </c>
      <c r="I1168" s="126" t="s">
        <v>746</v>
      </c>
      <c r="J1168" s="126" t="s">
        <v>35</v>
      </c>
      <c r="K1168" s="126" t="s">
        <v>753</v>
      </c>
    </row>
    <row r="1169" spans="1:12" x14ac:dyDescent="0.25">
      <c r="A1169" s="126" t="s">
        <v>3</v>
      </c>
      <c r="B1169" s="126" t="s">
        <v>16</v>
      </c>
      <c r="C1169" s="126" t="s">
        <v>519</v>
      </c>
      <c r="D1169" s="126" t="s">
        <v>520</v>
      </c>
      <c r="E1169" s="126" t="s">
        <v>51</v>
      </c>
      <c r="F1169" s="126" t="s">
        <v>52</v>
      </c>
      <c r="G1169" s="126">
        <v>37</v>
      </c>
      <c r="H1169" s="126" t="s">
        <v>748</v>
      </c>
      <c r="I1169" s="126" t="s">
        <v>741</v>
      </c>
      <c r="J1169" s="126" t="s">
        <v>1</v>
      </c>
      <c r="K1169" s="126" t="s">
        <v>1</v>
      </c>
      <c r="L1169" s="126" t="s">
        <v>1985</v>
      </c>
    </row>
    <row r="1170" spans="1:12" x14ac:dyDescent="0.25">
      <c r="A1170" s="126" t="s">
        <v>3</v>
      </c>
      <c r="B1170" s="126" t="s">
        <v>16</v>
      </c>
      <c r="C1170" s="126" t="s">
        <v>519</v>
      </c>
      <c r="D1170" s="126" t="s">
        <v>520</v>
      </c>
      <c r="E1170" s="126" t="s">
        <v>51</v>
      </c>
      <c r="F1170" s="126" t="s">
        <v>52</v>
      </c>
      <c r="G1170" s="126">
        <v>37</v>
      </c>
      <c r="H1170" s="126" t="s">
        <v>748</v>
      </c>
      <c r="I1170" s="126" t="s">
        <v>743</v>
      </c>
      <c r="J1170" s="126" t="s">
        <v>1</v>
      </c>
      <c r="K1170" s="126" t="s">
        <v>1</v>
      </c>
      <c r="L1170" s="126" t="s">
        <v>1988</v>
      </c>
    </row>
    <row r="1171" spans="1:12" x14ac:dyDescent="0.25">
      <c r="A1171" s="126" t="s">
        <v>3</v>
      </c>
      <c r="B1171" s="126" t="s">
        <v>16</v>
      </c>
      <c r="C1171" s="126" t="s">
        <v>519</v>
      </c>
      <c r="D1171" s="126" t="s">
        <v>520</v>
      </c>
      <c r="E1171" s="126" t="s">
        <v>51</v>
      </c>
      <c r="F1171" s="126" t="s">
        <v>52</v>
      </c>
      <c r="G1171" s="126">
        <v>37</v>
      </c>
      <c r="H1171" s="126" t="s">
        <v>748</v>
      </c>
      <c r="I1171" s="126" t="s">
        <v>746</v>
      </c>
      <c r="J1171" s="126" t="s">
        <v>34</v>
      </c>
      <c r="K1171" s="126" t="s">
        <v>747</v>
      </c>
    </row>
    <row r="1172" spans="1:12" x14ac:dyDescent="0.25">
      <c r="A1172" s="126" t="s">
        <v>3</v>
      </c>
      <c r="B1172" s="126" t="s">
        <v>16</v>
      </c>
      <c r="C1172" s="126" t="s">
        <v>519</v>
      </c>
      <c r="D1172" s="126" t="s">
        <v>520</v>
      </c>
      <c r="E1172" s="126" t="s">
        <v>51</v>
      </c>
      <c r="F1172" s="126" t="s">
        <v>52</v>
      </c>
      <c r="G1172" s="126">
        <v>37</v>
      </c>
      <c r="H1172" s="126" t="s">
        <v>752</v>
      </c>
      <c r="I1172" s="126" t="s">
        <v>741</v>
      </c>
      <c r="J1172" s="126" t="s">
        <v>1</v>
      </c>
      <c r="K1172" s="126" t="s">
        <v>1</v>
      </c>
      <c r="L1172" s="126" t="s">
        <v>1985</v>
      </c>
    </row>
    <row r="1173" spans="1:12" x14ac:dyDescent="0.25">
      <c r="A1173" s="126" t="s">
        <v>3</v>
      </c>
      <c r="B1173" s="126" t="s">
        <v>16</v>
      </c>
      <c r="C1173" s="126" t="s">
        <v>519</v>
      </c>
      <c r="D1173" s="126" t="s">
        <v>520</v>
      </c>
      <c r="E1173" s="126" t="s">
        <v>51</v>
      </c>
      <c r="F1173" s="126" t="s">
        <v>52</v>
      </c>
      <c r="G1173" s="126">
        <v>37</v>
      </c>
      <c r="H1173" s="126" t="s">
        <v>752</v>
      </c>
      <c r="I1173" s="126" t="s">
        <v>743</v>
      </c>
      <c r="J1173" s="126" t="s">
        <v>37</v>
      </c>
      <c r="K1173" s="126" t="s">
        <v>762</v>
      </c>
    </row>
    <row r="1174" spans="1:12" x14ac:dyDescent="0.25">
      <c r="A1174" s="126" t="s">
        <v>3</v>
      </c>
      <c r="B1174" s="126" t="s">
        <v>16</v>
      </c>
      <c r="C1174" s="126" t="s">
        <v>519</v>
      </c>
      <c r="D1174" s="126" t="s">
        <v>520</v>
      </c>
      <c r="E1174" s="126" t="s">
        <v>51</v>
      </c>
      <c r="F1174" s="126" t="s">
        <v>52</v>
      </c>
      <c r="G1174" s="126">
        <v>37</v>
      </c>
      <c r="H1174" s="126" t="s">
        <v>752</v>
      </c>
      <c r="I1174" s="126" t="s">
        <v>746</v>
      </c>
      <c r="J1174" s="126" t="s">
        <v>754</v>
      </c>
      <c r="K1174" s="126" t="s">
        <v>755</v>
      </c>
    </row>
    <row r="1175" spans="1:12" x14ac:dyDescent="0.25">
      <c r="A1175" s="126" t="s">
        <v>3</v>
      </c>
      <c r="B1175" s="126" t="s">
        <v>16</v>
      </c>
      <c r="C1175" s="126" t="s">
        <v>519</v>
      </c>
      <c r="D1175" s="126" t="s">
        <v>520</v>
      </c>
      <c r="E1175" s="126" t="s">
        <v>51</v>
      </c>
      <c r="F1175" s="126" t="s">
        <v>52</v>
      </c>
      <c r="G1175" s="126">
        <v>37</v>
      </c>
      <c r="H1175" s="126" t="s">
        <v>757</v>
      </c>
      <c r="I1175" s="126" t="s">
        <v>741</v>
      </c>
      <c r="J1175" s="126" t="s">
        <v>25</v>
      </c>
      <c r="K1175" s="126" t="s">
        <v>751</v>
      </c>
    </row>
    <row r="1176" spans="1:12" x14ac:dyDescent="0.25">
      <c r="A1176" s="126" t="s">
        <v>3</v>
      </c>
      <c r="B1176" s="126" t="s">
        <v>16</v>
      </c>
      <c r="C1176" s="126" t="s">
        <v>519</v>
      </c>
      <c r="D1176" s="126" t="s">
        <v>520</v>
      </c>
      <c r="E1176" s="126" t="s">
        <v>51</v>
      </c>
      <c r="F1176" s="126" t="s">
        <v>52</v>
      </c>
      <c r="G1176" s="126">
        <v>37</v>
      </c>
      <c r="H1176" s="126" t="s">
        <v>757</v>
      </c>
      <c r="I1176" s="126" t="s">
        <v>743</v>
      </c>
      <c r="J1176" s="126" t="s">
        <v>35</v>
      </c>
      <c r="K1176" s="126" t="s">
        <v>753</v>
      </c>
    </row>
    <row r="1177" spans="1:12" x14ac:dyDescent="0.25">
      <c r="A1177" s="126" t="s">
        <v>3</v>
      </c>
      <c r="B1177" s="126" t="s">
        <v>16</v>
      </c>
      <c r="C1177" s="126" t="s">
        <v>519</v>
      </c>
      <c r="D1177" s="126" t="s">
        <v>520</v>
      </c>
      <c r="E1177" s="126" t="s">
        <v>51</v>
      </c>
      <c r="F1177" s="126" t="s">
        <v>52</v>
      </c>
      <c r="G1177" s="126">
        <v>37</v>
      </c>
      <c r="H1177" s="126" t="s">
        <v>757</v>
      </c>
      <c r="I1177" s="126" t="s">
        <v>746</v>
      </c>
      <c r="J1177" s="126" t="s">
        <v>754</v>
      </c>
      <c r="K1177" s="126" t="s">
        <v>755</v>
      </c>
    </row>
    <row r="1178" spans="1:12" x14ac:dyDescent="0.25">
      <c r="A1178" s="126" t="s">
        <v>3</v>
      </c>
      <c r="B1178" s="126" t="s">
        <v>18</v>
      </c>
      <c r="C1178" s="126" t="s">
        <v>515</v>
      </c>
      <c r="D1178" s="126" t="s">
        <v>516</v>
      </c>
      <c r="E1178" s="126" t="s">
        <v>51</v>
      </c>
      <c r="F1178" s="126" t="s">
        <v>52</v>
      </c>
      <c r="G1178" s="126">
        <v>9</v>
      </c>
      <c r="H1178" s="126" t="s">
        <v>740</v>
      </c>
      <c r="I1178" s="126" t="s">
        <v>741</v>
      </c>
      <c r="J1178" s="126" t="s">
        <v>35</v>
      </c>
      <c r="K1178" s="126" t="s">
        <v>742</v>
      </c>
    </row>
    <row r="1179" spans="1:12" x14ac:dyDescent="0.25">
      <c r="A1179" s="126" t="s">
        <v>3</v>
      </c>
      <c r="B1179" s="126" t="s">
        <v>18</v>
      </c>
      <c r="C1179" s="126" t="s">
        <v>515</v>
      </c>
      <c r="D1179" s="126" t="s">
        <v>516</v>
      </c>
      <c r="E1179" s="126" t="s">
        <v>51</v>
      </c>
      <c r="F1179" s="126" t="s">
        <v>52</v>
      </c>
      <c r="G1179" s="126">
        <v>9</v>
      </c>
      <c r="H1179" s="126" t="s">
        <v>740</v>
      </c>
      <c r="I1179" s="126" t="s">
        <v>743</v>
      </c>
      <c r="J1179" s="126" t="s">
        <v>35</v>
      </c>
      <c r="K1179" s="126" t="s">
        <v>753</v>
      </c>
    </row>
    <row r="1180" spans="1:12" x14ac:dyDescent="0.25">
      <c r="A1180" s="126" t="s">
        <v>3</v>
      </c>
      <c r="B1180" s="126" t="s">
        <v>18</v>
      </c>
      <c r="C1180" s="126" t="s">
        <v>515</v>
      </c>
      <c r="D1180" s="126" t="s">
        <v>516</v>
      </c>
      <c r="E1180" s="126" t="s">
        <v>51</v>
      </c>
      <c r="F1180" s="126" t="s">
        <v>52</v>
      </c>
      <c r="G1180" s="126">
        <v>9</v>
      </c>
      <c r="H1180" s="126" t="s">
        <v>740</v>
      </c>
      <c r="I1180" s="126" t="s">
        <v>746</v>
      </c>
      <c r="J1180" s="126" t="s">
        <v>41</v>
      </c>
      <c r="K1180" s="126" t="s">
        <v>1980</v>
      </c>
    </row>
    <row r="1181" spans="1:12" x14ac:dyDescent="0.25">
      <c r="A1181" s="126" t="s">
        <v>3</v>
      </c>
      <c r="B1181" s="126" t="s">
        <v>18</v>
      </c>
      <c r="C1181" s="126" t="s">
        <v>515</v>
      </c>
      <c r="D1181" s="126" t="s">
        <v>516</v>
      </c>
      <c r="E1181" s="126" t="s">
        <v>51</v>
      </c>
      <c r="F1181" s="126" t="s">
        <v>52</v>
      </c>
      <c r="G1181" s="126">
        <v>9</v>
      </c>
      <c r="H1181" s="126" t="s">
        <v>748</v>
      </c>
      <c r="I1181" s="126" t="s">
        <v>741</v>
      </c>
      <c r="J1181" s="126" t="s">
        <v>35</v>
      </c>
      <c r="K1181" s="126" t="s">
        <v>742</v>
      </c>
    </row>
    <row r="1182" spans="1:12" x14ac:dyDescent="0.25">
      <c r="A1182" s="126" t="s">
        <v>3</v>
      </c>
      <c r="B1182" s="126" t="s">
        <v>18</v>
      </c>
      <c r="C1182" s="126" t="s">
        <v>515</v>
      </c>
      <c r="D1182" s="126" t="s">
        <v>516</v>
      </c>
      <c r="E1182" s="126" t="s">
        <v>51</v>
      </c>
      <c r="F1182" s="126" t="s">
        <v>52</v>
      </c>
      <c r="G1182" s="126">
        <v>9</v>
      </c>
      <c r="H1182" s="126" t="s">
        <v>748</v>
      </c>
      <c r="I1182" s="126" t="s">
        <v>743</v>
      </c>
      <c r="J1182" s="126" t="s">
        <v>36</v>
      </c>
      <c r="K1182" s="126" t="s">
        <v>768</v>
      </c>
    </row>
    <row r="1183" spans="1:12" x14ac:dyDescent="0.25">
      <c r="A1183" s="126" t="s">
        <v>3</v>
      </c>
      <c r="B1183" s="126" t="s">
        <v>18</v>
      </c>
      <c r="C1183" s="126" t="s">
        <v>515</v>
      </c>
      <c r="D1183" s="126" t="s">
        <v>516</v>
      </c>
      <c r="E1183" s="126" t="s">
        <v>51</v>
      </c>
      <c r="F1183" s="126" t="s">
        <v>52</v>
      </c>
      <c r="G1183" s="126">
        <v>9</v>
      </c>
      <c r="H1183" s="126" t="s">
        <v>748</v>
      </c>
      <c r="I1183" s="126" t="s">
        <v>746</v>
      </c>
      <c r="J1183" s="126" t="s">
        <v>35</v>
      </c>
      <c r="K1183" s="126" t="s">
        <v>760</v>
      </c>
    </row>
    <row r="1184" spans="1:12" x14ac:dyDescent="0.25">
      <c r="A1184" s="126" t="s">
        <v>3</v>
      </c>
      <c r="B1184" s="126" t="s">
        <v>18</v>
      </c>
      <c r="C1184" s="126" t="s">
        <v>515</v>
      </c>
      <c r="D1184" s="126" t="s">
        <v>516</v>
      </c>
      <c r="E1184" s="126" t="s">
        <v>51</v>
      </c>
      <c r="F1184" s="126" t="s">
        <v>52</v>
      </c>
      <c r="G1184" s="126">
        <v>9</v>
      </c>
      <c r="H1184" s="126" t="s">
        <v>752</v>
      </c>
      <c r="I1184" s="126" t="s">
        <v>741</v>
      </c>
      <c r="J1184" s="126" t="s">
        <v>34</v>
      </c>
      <c r="K1184" s="126" t="s">
        <v>747</v>
      </c>
    </row>
    <row r="1185" spans="1:11" x14ac:dyDescent="0.25">
      <c r="A1185" s="126" t="s">
        <v>3</v>
      </c>
      <c r="B1185" s="126" t="s">
        <v>18</v>
      </c>
      <c r="C1185" s="126" t="s">
        <v>515</v>
      </c>
      <c r="D1185" s="126" t="s">
        <v>516</v>
      </c>
      <c r="E1185" s="126" t="s">
        <v>51</v>
      </c>
      <c r="F1185" s="126" t="s">
        <v>52</v>
      </c>
      <c r="G1185" s="126">
        <v>9</v>
      </c>
      <c r="H1185" s="126" t="s">
        <v>752</v>
      </c>
      <c r="I1185" s="126" t="s">
        <v>743</v>
      </c>
      <c r="J1185" s="126" t="s">
        <v>34</v>
      </c>
      <c r="K1185" s="126" t="s">
        <v>756</v>
      </c>
    </row>
    <row r="1186" spans="1:11" x14ac:dyDescent="0.25">
      <c r="A1186" s="126" t="s">
        <v>3</v>
      </c>
      <c r="B1186" s="126" t="s">
        <v>18</v>
      </c>
      <c r="C1186" s="126" t="s">
        <v>515</v>
      </c>
      <c r="D1186" s="126" t="s">
        <v>516</v>
      </c>
      <c r="E1186" s="126" t="s">
        <v>51</v>
      </c>
      <c r="F1186" s="126" t="s">
        <v>52</v>
      </c>
      <c r="G1186" s="126">
        <v>9</v>
      </c>
      <c r="H1186" s="126" t="s">
        <v>752</v>
      </c>
      <c r="I1186" s="126" t="s">
        <v>746</v>
      </c>
      <c r="J1186" s="126" t="s">
        <v>35</v>
      </c>
      <c r="K1186" s="126" t="s">
        <v>753</v>
      </c>
    </row>
    <row r="1187" spans="1:11" x14ac:dyDescent="0.25">
      <c r="A1187" s="126" t="s">
        <v>3</v>
      </c>
      <c r="B1187" s="126" t="s">
        <v>18</v>
      </c>
      <c r="C1187" s="126" t="s">
        <v>515</v>
      </c>
      <c r="D1187" s="126" t="s">
        <v>516</v>
      </c>
      <c r="E1187" s="126" t="s">
        <v>51</v>
      </c>
      <c r="F1187" s="126" t="s">
        <v>52</v>
      </c>
      <c r="G1187" s="126">
        <v>9</v>
      </c>
      <c r="H1187" s="126" t="s">
        <v>757</v>
      </c>
      <c r="I1187" s="126" t="s">
        <v>741</v>
      </c>
      <c r="J1187" s="126" t="s">
        <v>35</v>
      </c>
      <c r="K1187" s="126" t="s">
        <v>761</v>
      </c>
    </row>
    <row r="1188" spans="1:11" x14ac:dyDescent="0.25">
      <c r="A1188" s="126" t="s">
        <v>3</v>
      </c>
      <c r="B1188" s="126" t="s">
        <v>18</v>
      </c>
      <c r="C1188" s="126" t="s">
        <v>515</v>
      </c>
      <c r="D1188" s="126" t="s">
        <v>516</v>
      </c>
      <c r="E1188" s="126" t="s">
        <v>51</v>
      </c>
      <c r="F1188" s="126" t="s">
        <v>52</v>
      </c>
      <c r="G1188" s="126">
        <v>9</v>
      </c>
      <c r="H1188" s="126" t="s">
        <v>757</v>
      </c>
      <c r="I1188" s="126" t="s">
        <v>743</v>
      </c>
      <c r="J1188" s="126" t="s">
        <v>36</v>
      </c>
      <c r="K1188" s="126" t="s">
        <v>768</v>
      </c>
    </row>
    <row r="1189" spans="1:11" x14ac:dyDescent="0.25">
      <c r="A1189" s="126" t="s">
        <v>3</v>
      </c>
      <c r="B1189" s="126" t="s">
        <v>18</v>
      </c>
      <c r="C1189" s="126" t="s">
        <v>515</v>
      </c>
      <c r="D1189" s="126" t="s">
        <v>516</v>
      </c>
      <c r="E1189" s="126" t="s">
        <v>51</v>
      </c>
      <c r="F1189" s="126" t="s">
        <v>52</v>
      </c>
      <c r="G1189" s="126">
        <v>9</v>
      </c>
      <c r="H1189" s="126" t="s">
        <v>757</v>
      </c>
      <c r="I1189" s="126" t="s">
        <v>746</v>
      </c>
      <c r="J1189" s="126" t="s">
        <v>25</v>
      </c>
      <c r="K1189" s="126" t="s">
        <v>749</v>
      </c>
    </row>
    <row r="1190" spans="1:11" x14ac:dyDescent="0.25">
      <c r="A1190" s="126" t="s">
        <v>3</v>
      </c>
      <c r="B1190" s="126" t="s">
        <v>15</v>
      </c>
      <c r="C1190" s="126" t="s">
        <v>501</v>
      </c>
      <c r="D1190" s="126" t="s">
        <v>502</v>
      </c>
      <c r="E1190" s="126" t="s">
        <v>51</v>
      </c>
      <c r="F1190" s="126" t="s">
        <v>52</v>
      </c>
      <c r="G1190" s="126">
        <v>65</v>
      </c>
      <c r="H1190" s="126" t="s">
        <v>740</v>
      </c>
      <c r="I1190" s="126" t="s">
        <v>741</v>
      </c>
      <c r="J1190" s="126" t="s">
        <v>35</v>
      </c>
      <c r="K1190" s="126" t="s">
        <v>742</v>
      </c>
    </row>
    <row r="1191" spans="1:11" x14ac:dyDescent="0.25">
      <c r="A1191" s="126" t="s">
        <v>3</v>
      </c>
      <c r="B1191" s="126" t="s">
        <v>15</v>
      </c>
      <c r="C1191" s="126" t="s">
        <v>501</v>
      </c>
      <c r="D1191" s="126" t="s">
        <v>502</v>
      </c>
      <c r="E1191" s="126" t="s">
        <v>51</v>
      </c>
      <c r="F1191" s="126" t="s">
        <v>52</v>
      </c>
      <c r="G1191" s="126">
        <v>65</v>
      </c>
      <c r="H1191" s="126" t="s">
        <v>740</v>
      </c>
      <c r="I1191" s="126" t="s">
        <v>743</v>
      </c>
      <c r="J1191" s="126" t="s">
        <v>754</v>
      </c>
      <c r="K1191" s="126" t="s">
        <v>755</v>
      </c>
    </row>
    <row r="1192" spans="1:11" x14ac:dyDescent="0.25">
      <c r="A1192" s="126" t="s">
        <v>3</v>
      </c>
      <c r="B1192" s="126" t="s">
        <v>15</v>
      </c>
      <c r="C1192" s="126" t="s">
        <v>501</v>
      </c>
      <c r="D1192" s="126" t="s">
        <v>502</v>
      </c>
      <c r="E1192" s="126" t="s">
        <v>51</v>
      </c>
      <c r="F1192" s="126" t="s">
        <v>52</v>
      </c>
      <c r="G1192" s="126">
        <v>65</v>
      </c>
      <c r="H1192" s="126" t="s">
        <v>740</v>
      </c>
      <c r="I1192" s="126" t="s">
        <v>746</v>
      </c>
      <c r="J1192" s="126" t="s">
        <v>25</v>
      </c>
      <c r="K1192" s="126" t="s">
        <v>751</v>
      </c>
    </row>
    <row r="1193" spans="1:11" x14ac:dyDescent="0.25">
      <c r="A1193" s="126" t="s">
        <v>3</v>
      </c>
      <c r="B1193" s="126" t="s">
        <v>15</v>
      </c>
      <c r="C1193" s="126" t="s">
        <v>501</v>
      </c>
      <c r="D1193" s="126" t="s">
        <v>502</v>
      </c>
      <c r="E1193" s="126" t="s">
        <v>51</v>
      </c>
      <c r="F1193" s="126" t="s">
        <v>52</v>
      </c>
      <c r="G1193" s="126">
        <v>65</v>
      </c>
      <c r="H1193" s="126" t="s">
        <v>748</v>
      </c>
      <c r="I1193" s="126" t="s">
        <v>741</v>
      </c>
      <c r="J1193" s="126" t="s">
        <v>35</v>
      </c>
      <c r="K1193" s="126" t="s">
        <v>742</v>
      </c>
    </row>
    <row r="1194" spans="1:11" x14ac:dyDescent="0.25">
      <c r="A1194" s="126" t="s">
        <v>3</v>
      </c>
      <c r="B1194" s="126" t="s">
        <v>15</v>
      </c>
      <c r="C1194" s="126" t="s">
        <v>501</v>
      </c>
      <c r="D1194" s="126" t="s">
        <v>502</v>
      </c>
      <c r="E1194" s="126" t="s">
        <v>51</v>
      </c>
      <c r="F1194" s="126" t="s">
        <v>52</v>
      </c>
      <c r="G1194" s="126">
        <v>65</v>
      </c>
      <c r="H1194" s="126" t="s">
        <v>748</v>
      </c>
      <c r="I1194" s="126" t="s">
        <v>743</v>
      </c>
      <c r="J1194" s="126" t="s">
        <v>35</v>
      </c>
      <c r="K1194" s="126" t="s">
        <v>760</v>
      </c>
    </row>
    <row r="1195" spans="1:11" x14ac:dyDescent="0.25">
      <c r="A1195" s="126" t="s">
        <v>3</v>
      </c>
      <c r="B1195" s="126" t="s">
        <v>15</v>
      </c>
      <c r="C1195" s="126" t="s">
        <v>501</v>
      </c>
      <c r="D1195" s="126" t="s">
        <v>502</v>
      </c>
      <c r="E1195" s="126" t="s">
        <v>51</v>
      </c>
      <c r="F1195" s="126" t="s">
        <v>52</v>
      </c>
      <c r="G1195" s="126">
        <v>65</v>
      </c>
      <c r="H1195" s="126" t="s">
        <v>748</v>
      </c>
      <c r="I1195" s="126" t="s">
        <v>746</v>
      </c>
      <c r="J1195" s="126" t="s">
        <v>41</v>
      </c>
      <c r="K1195" s="126" t="s">
        <v>771</v>
      </c>
    </row>
    <row r="1196" spans="1:11" x14ac:dyDescent="0.25">
      <c r="A1196" s="126" t="s">
        <v>3</v>
      </c>
      <c r="B1196" s="126" t="s">
        <v>15</v>
      </c>
      <c r="C1196" s="126" t="s">
        <v>501</v>
      </c>
      <c r="D1196" s="126" t="s">
        <v>502</v>
      </c>
      <c r="E1196" s="126" t="s">
        <v>51</v>
      </c>
      <c r="F1196" s="126" t="s">
        <v>52</v>
      </c>
      <c r="G1196" s="126">
        <v>65</v>
      </c>
      <c r="H1196" s="126" t="s">
        <v>752</v>
      </c>
      <c r="I1196" s="126" t="s">
        <v>741</v>
      </c>
      <c r="J1196" s="126" t="s">
        <v>35</v>
      </c>
      <c r="K1196" s="126" t="s">
        <v>742</v>
      </c>
    </row>
    <row r="1197" spans="1:11" x14ac:dyDescent="0.25">
      <c r="A1197" s="126" t="s">
        <v>3</v>
      </c>
      <c r="B1197" s="126" t="s">
        <v>15</v>
      </c>
      <c r="C1197" s="126" t="s">
        <v>501</v>
      </c>
      <c r="D1197" s="126" t="s">
        <v>502</v>
      </c>
      <c r="E1197" s="126" t="s">
        <v>51</v>
      </c>
      <c r="F1197" s="126" t="s">
        <v>52</v>
      </c>
      <c r="G1197" s="126">
        <v>65</v>
      </c>
      <c r="H1197" s="126" t="s">
        <v>752</v>
      </c>
      <c r="I1197" s="126" t="s">
        <v>743</v>
      </c>
      <c r="J1197" s="126" t="s">
        <v>34</v>
      </c>
      <c r="K1197" s="126" t="s">
        <v>747</v>
      </c>
    </row>
    <row r="1198" spans="1:11" x14ac:dyDescent="0.25">
      <c r="A1198" s="126" t="s">
        <v>3</v>
      </c>
      <c r="B1198" s="126" t="s">
        <v>15</v>
      </c>
      <c r="C1198" s="126" t="s">
        <v>501</v>
      </c>
      <c r="D1198" s="126" t="s">
        <v>502</v>
      </c>
      <c r="E1198" s="126" t="s">
        <v>51</v>
      </c>
      <c r="F1198" s="126" t="s">
        <v>52</v>
      </c>
      <c r="G1198" s="126">
        <v>65</v>
      </c>
      <c r="H1198" s="126" t="s">
        <v>752</v>
      </c>
      <c r="I1198" s="126" t="s">
        <v>746</v>
      </c>
      <c r="J1198" s="126" t="s">
        <v>34</v>
      </c>
      <c r="K1198" s="126" t="s">
        <v>756</v>
      </c>
    </row>
    <row r="1199" spans="1:11" x14ac:dyDescent="0.25">
      <c r="A1199" s="126" t="s">
        <v>3</v>
      </c>
      <c r="B1199" s="126" t="s">
        <v>15</v>
      </c>
      <c r="C1199" s="126" t="s">
        <v>501</v>
      </c>
      <c r="D1199" s="126" t="s">
        <v>502</v>
      </c>
      <c r="E1199" s="126" t="s">
        <v>51</v>
      </c>
      <c r="F1199" s="126" t="s">
        <v>52</v>
      </c>
      <c r="G1199" s="126">
        <v>65</v>
      </c>
      <c r="H1199" s="126" t="s">
        <v>757</v>
      </c>
      <c r="I1199" s="126" t="s">
        <v>741</v>
      </c>
      <c r="J1199" s="126" t="s">
        <v>35</v>
      </c>
      <c r="K1199" s="126" t="s">
        <v>742</v>
      </c>
    </row>
    <row r="1200" spans="1:11" x14ac:dyDescent="0.25">
      <c r="A1200" s="126" t="s">
        <v>3</v>
      </c>
      <c r="B1200" s="126" t="s">
        <v>15</v>
      </c>
      <c r="C1200" s="126" t="s">
        <v>501</v>
      </c>
      <c r="D1200" s="126" t="s">
        <v>502</v>
      </c>
      <c r="E1200" s="126" t="s">
        <v>51</v>
      </c>
      <c r="F1200" s="126" t="s">
        <v>52</v>
      </c>
      <c r="G1200" s="126">
        <v>65</v>
      </c>
      <c r="H1200" s="126" t="s">
        <v>757</v>
      </c>
      <c r="I1200" s="126" t="s">
        <v>743</v>
      </c>
      <c r="J1200" s="126" t="s">
        <v>25</v>
      </c>
      <c r="K1200" s="126" t="s">
        <v>751</v>
      </c>
    </row>
    <row r="1201" spans="1:11" x14ac:dyDescent="0.25">
      <c r="A1201" s="126" t="s">
        <v>3</v>
      </c>
      <c r="B1201" s="126" t="s">
        <v>15</v>
      </c>
      <c r="C1201" s="126" t="s">
        <v>501</v>
      </c>
      <c r="D1201" s="126" t="s">
        <v>502</v>
      </c>
      <c r="E1201" s="126" t="s">
        <v>51</v>
      </c>
      <c r="F1201" s="126" t="s">
        <v>52</v>
      </c>
      <c r="G1201" s="126">
        <v>65</v>
      </c>
      <c r="H1201" s="126" t="s">
        <v>757</v>
      </c>
      <c r="I1201" s="126" t="s">
        <v>746</v>
      </c>
      <c r="J1201" s="126" t="s">
        <v>41</v>
      </c>
      <c r="K1201" s="126" t="s">
        <v>771</v>
      </c>
    </row>
    <row r="1202" spans="1:11" x14ac:dyDescent="0.25">
      <c r="A1202" s="126" t="s">
        <v>3</v>
      </c>
      <c r="B1202" s="126" t="s">
        <v>15</v>
      </c>
      <c r="C1202" s="126" t="s">
        <v>504</v>
      </c>
      <c r="D1202" s="126" t="s">
        <v>505</v>
      </c>
      <c r="E1202" s="126" t="s">
        <v>51</v>
      </c>
      <c r="F1202" s="126" t="s">
        <v>78</v>
      </c>
      <c r="G1202" s="126">
        <v>63</v>
      </c>
      <c r="H1202" s="126" t="s">
        <v>740</v>
      </c>
      <c r="I1202" s="126" t="s">
        <v>741</v>
      </c>
      <c r="J1202" s="126" t="s">
        <v>35</v>
      </c>
      <c r="K1202" s="126" t="s">
        <v>742</v>
      </c>
    </row>
    <row r="1203" spans="1:11" x14ac:dyDescent="0.25">
      <c r="A1203" s="126" t="s">
        <v>3</v>
      </c>
      <c r="B1203" s="126" t="s">
        <v>15</v>
      </c>
      <c r="C1203" s="126" t="s">
        <v>504</v>
      </c>
      <c r="D1203" s="126" t="s">
        <v>505</v>
      </c>
      <c r="E1203" s="126" t="s">
        <v>51</v>
      </c>
      <c r="F1203" s="126" t="s">
        <v>78</v>
      </c>
      <c r="G1203" s="126">
        <v>63</v>
      </c>
      <c r="H1203" s="126" t="s">
        <v>740</v>
      </c>
      <c r="I1203" s="126" t="s">
        <v>743</v>
      </c>
      <c r="J1203" s="126" t="s">
        <v>37</v>
      </c>
      <c r="K1203" s="126" t="s">
        <v>766</v>
      </c>
    </row>
    <row r="1204" spans="1:11" x14ac:dyDescent="0.25">
      <c r="A1204" s="126" t="s">
        <v>3</v>
      </c>
      <c r="B1204" s="126" t="s">
        <v>15</v>
      </c>
      <c r="C1204" s="126" t="s">
        <v>504</v>
      </c>
      <c r="D1204" s="126" t="s">
        <v>505</v>
      </c>
      <c r="E1204" s="126" t="s">
        <v>51</v>
      </c>
      <c r="F1204" s="126" t="s">
        <v>78</v>
      </c>
      <c r="G1204" s="126">
        <v>63</v>
      </c>
      <c r="H1204" s="126" t="s">
        <v>740</v>
      </c>
      <c r="I1204" s="126" t="s">
        <v>746</v>
      </c>
      <c r="J1204" s="126" t="s">
        <v>754</v>
      </c>
      <c r="K1204" s="126" t="s">
        <v>764</v>
      </c>
    </row>
    <row r="1205" spans="1:11" x14ac:dyDescent="0.25">
      <c r="A1205" s="126" t="s">
        <v>3</v>
      </c>
      <c r="B1205" s="126" t="s">
        <v>15</v>
      </c>
      <c r="C1205" s="126" t="s">
        <v>504</v>
      </c>
      <c r="D1205" s="126" t="s">
        <v>505</v>
      </c>
      <c r="E1205" s="126" t="s">
        <v>51</v>
      </c>
      <c r="F1205" s="126" t="s">
        <v>78</v>
      </c>
      <c r="G1205" s="126">
        <v>63</v>
      </c>
      <c r="H1205" s="126" t="s">
        <v>748</v>
      </c>
      <c r="I1205" s="126" t="s">
        <v>741</v>
      </c>
      <c r="J1205" s="126" t="s">
        <v>35</v>
      </c>
      <c r="K1205" s="126" t="s">
        <v>753</v>
      </c>
    </row>
    <row r="1206" spans="1:11" x14ac:dyDescent="0.25">
      <c r="A1206" s="126" t="s">
        <v>3</v>
      </c>
      <c r="B1206" s="126" t="s">
        <v>15</v>
      </c>
      <c r="C1206" s="126" t="s">
        <v>504</v>
      </c>
      <c r="D1206" s="126" t="s">
        <v>505</v>
      </c>
      <c r="E1206" s="126" t="s">
        <v>51</v>
      </c>
      <c r="F1206" s="126" t="s">
        <v>78</v>
      </c>
      <c r="G1206" s="126">
        <v>63</v>
      </c>
      <c r="H1206" s="126" t="s">
        <v>748</v>
      </c>
      <c r="I1206" s="126" t="s">
        <v>743</v>
      </c>
      <c r="J1206" s="126" t="s">
        <v>35</v>
      </c>
      <c r="K1206" s="126" t="s">
        <v>742</v>
      </c>
    </row>
    <row r="1207" spans="1:11" x14ac:dyDescent="0.25">
      <c r="A1207" s="126" t="s">
        <v>3</v>
      </c>
      <c r="B1207" s="126" t="s">
        <v>15</v>
      </c>
      <c r="C1207" s="126" t="s">
        <v>504</v>
      </c>
      <c r="D1207" s="126" t="s">
        <v>505</v>
      </c>
      <c r="E1207" s="126" t="s">
        <v>51</v>
      </c>
      <c r="F1207" s="126" t="s">
        <v>78</v>
      </c>
      <c r="G1207" s="126">
        <v>63</v>
      </c>
      <c r="H1207" s="126" t="s">
        <v>748</v>
      </c>
      <c r="I1207" s="126" t="s">
        <v>746</v>
      </c>
      <c r="J1207" s="126" t="s">
        <v>25</v>
      </c>
      <c r="K1207" s="126" t="s">
        <v>750</v>
      </c>
    </row>
    <row r="1208" spans="1:11" x14ac:dyDescent="0.25">
      <c r="A1208" s="126" t="s">
        <v>3</v>
      </c>
      <c r="B1208" s="126" t="s">
        <v>15</v>
      </c>
      <c r="C1208" s="126" t="s">
        <v>504</v>
      </c>
      <c r="D1208" s="126" t="s">
        <v>505</v>
      </c>
      <c r="E1208" s="126" t="s">
        <v>51</v>
      </c>
      <c r="F1208" s="126" t="s">
        <v>78</v>
      </c>
      <c r="G1208" s="126">
        <v>63</v>
      </c>
      <c r="H1208" s="126" t="s">
        <v>752</v>
      </c>
      <c r="I1208" s="126" t="s">
        <v>741</v>
      </c>
      <c r="J1208" s="126" t="s">
        <v>35</v>
      </c>
      <c r="K1208" s="126" t="s">
        <v>753</v>
      </c>
    </row>
    <row r="1209" spans="1:11" x14ac:dyDescent="0.25">
      <c r="A1209" s="126" t="s">
        <v>3</v>
      </c>
      <c r="B1209" s="126" t="s">
        <v>15</v>
      </c>
      <c r="C1209" s="126" t="s">
        <v>504</v>
      </c>
      <c r="D1209" s="126" t="s">
        <v>505</v>
      </c>
      <c r="E1209" s="126" t="s">
        <v>51</v>
      </c>
      <c r="F1209" s="126" t="s">
        <v>78</v>
      </c>
      <c r="G1209" s="126">
        <v>63</v>
      </c>
      <c r="H1209" s="126" t="s">
        <v>752</v>
      </c>
      <c r="I1209" s="126" t="s">
        <v>743</v>
      </c>
      <c r="J1209" s="126" t="s">
        <v>754</v>
      </c>
      <c r="K1209" s="126" t="s">
        <v>755</v>
      </c>
    </row>
    <row r="1210" spans="1:11" x14ac:dyDescent="0.25">
      <c r="A1210" s="126" t="s">
        <v>3</v>
      </c>
      <c r="B1210" s="126" t="s">
        <v>15</v>
      </c>
      <c r="C1210" s="126" t="s">
        <v>504</v>
      </c>
      <c r="D1210" s="126" t="s">
        <v>505</v>
      </c>
      <c r="E1210" s="126" t="s">
        <v>51</v>
      </c>
      <c r="F1210" s="126" t="s">
        <v>78</v>
      </c>
      <c r="G1210" s="126">
        <v>63</v>
      </c>
      <c r="H1210" s="126" t="s">
        <v>752</v>
      </c>
      <c r="I1210" s="126" t="s">
        <v>746</v>
      </c>
      <c r="J1210" s="126" t="s">
        <v>37</v>
      </c>
      <c r="K1210" s="126" t="s">
        <v>762</v>
      </c>
    </row>
    <row r="1211" spans="1:11" x14ac:dyDescent="0.25">
      <c r="A1211" s="126" t="s">
        <v>3</v>
      </c>
      <c r="B1211" s="126" t="s">
        <v>15</v>
      </c>
      <c r="C1211" s="126" t="s">
        <v>504</v>
      </c>
      <c r="D1211" s="126" t="s">
        <v>505</v>
      </c>
      <c r="E1211" s="126" t="s">
        <v>51</v>
      </c>
      <c r="F1211" s="126" t="s">
        <v>78</v>
      </c>
      <c r="G1211" s="126">
        <v>63</v>
      </c>
      <c r="H1211" s="126" t="s">
        <v>757</v>
      </c>
      <c r="I1211" s="126" t="s">
        <v>741</v>
      </c>
      <c r="J1211" s="126" t="s">
        <v>35</v>
      </c>
      <c r="K1211" s="126" t="s">
        <v>761</v>
      </c>
    </row>
    <row r="1212" spans="1:11" x14ac:dyDescent="0.25">
      <c r="A1212" s="126" t="s">
        <v>3</v>
      </c>
      <c r="B1212" s="126" t="s">
        <v>15</v>
      </c>
      <c r="C1212" s="126" t="s">
        <v>504</v>
      </c>
      <c r="D1212" s="126" t="s">
        <v>505</v>
      </c>
      <c r="E1212" s="126" t="s">
        <v>51</v>
      </c>
      <c r="F1212" s="126" t="s">
        <v>78</v>
      </c>
      <c r="G1212" s="126">
        <v>63</v>
      </c>
      <c r="H1212" s="126" t="s">
        <v>757</v>
      </c>
      <c r="I1212" s="126" t="s">
        <v>743</v>
      </c>
      <c r="J1212" s="126" t="s">
        <v>25</v>
      </c>
      <c r="K1212" s="126" t="s">
        <v>749</v>
      </c>
    </row>
    <row r="1213" spans="1:11" x14ac:dyDescent="0.25">
      <c r="A1213" s="126" t="s">
        <v>3</v>
      </c>
      <c r="B1213" s="126" t="s">
        <v>15</v>
      </c>
      <c r="C1213" s="126" t="s">
        <v>504</v>
      </c>
      <c r="D1213" s="126" t="s">
        <v>505</v>
      </c>
      <c r="E1213" s="126" t="s">
        <v>51</v>
      </c>
      <c r="F1213" s="126" t="s">
        <v>78</v>
      </c>
      <c r="G1213" s="126">
        <v>63</v>
      </c>
      <c r="H1213" s="126" t="s">
        <v>757</v>
      </c>
      <c r="I1213" s="126" t="s">
        <v>746</v>
      </c>
      <c r="J1213" s="126" t="s">
        <v>754</v>
      </c>
      <c r="K1213" s="126" t="s">
        <v>755</v>
      </c>
    </row>
    <row r="1214" spans="1:11" x14ac:dyDescent="0.25">
      <c r="A1214" s="126" t="s">
        <v>3</v>
      </c>
      <c r="B1214" s="126" t="s">
        <v>15</v>
      </c>
      <c r="C1214" s="126" t="s">
        <v>513</v>
      </c>
      <c r="D1214" s="126" t="s">
        <v>514</v>
      </c>
      <c r="E1214" s="126" t="s">
        <v>51</v>
      </c>
      <c r="F1214" s="126" t="s">
        <v>78</v>
      </c>
      <c r="G1214" s="126">
        <v>218</v>
      </c>
      <c r="H1214" s="126" t="s">
        <v>740</v>
      </c>
      <c r="I1214" s="126" t="s">
        <v>741</v>
      </c>
      <c r="J1214" s="126" t="s">
        <v>35</v>
      </c>
      <c r="K1214" s="126" t="s">
        <v>742</v>
      </c>
    </row>
    <row r="1215" spans="1:11" x14ac:dyDescent="0.25">
      <c r="A1215" s="126" t="s">
        <v>3</v>
      </c>
      <c r="B1215" s="126" t="s">
        <v>15</v>
      </c>
      <c r="C1215" s="126" t="s">
        <v>513</v>
      </c>
      <c r="D1215" s="126" t="s">
        <v>514</v>
      </c>
      <c r="E1215" s="126" t="s">
        <v>51</v>
      </c>
      <c r="F1215" s="126" t="s">
        <v>78</v>
      </c>
      <c r="G1215" s="126">
        <v>218</v>
      </c>
      <c r="H1215" s="126" t="s">
        <v>740</v>
      </c>
      <c r="I1215" s="126" t="s">
        <v>743</v>
      </c>
      <c r="J1215" s="126" t="s">
        <v>25</v>
      </c>
      <c r="K1215" s="126" t="s">
        <v>765</v>
      </c>
    </row>
    <row r="1216" spans="1:11" x14ac:dyDescent="0.25">
      <c r="A1216" s="126" t="s">
        <v>3</v>
      </c>
      <c r="B1216" s="126" t="s">
        <v>15</v>
      </c>
      <c r="C1216" s="126" t="s">
        <v>513</v>
      </c>
      <c r="D1216" s="126" t="s">
        <v>514</v>
      </c>
      <c r="E1216" s="126" t="s">
        <v>51</v>
      </c>
      <c r="F1216" s="126" t="s">
        <v>78</v>
      </c>
      <c r="G1216" s="126">
        <v>218</v>
      </c>
      <c r="H1216" s="126" t="s">
        <v>740</v>
      </c>
      <c r="I1216" s="126" t="s">
        <v>746</v>
      </c>
      <c r="J1216" s="126" t="s">
        <v>35</v>
      </c>
      <c r="K1216" s="126" t="s">
        <v>760</v>
      </c>
    </row>
    <row r="1217" spans="1:11" x14ac:dyDescent="0.25">
      <c r="A1217" s="126" t="s">
        <v>3</v>
      </c>
      <c r="B1217" s="126" t="s">
        <v>15</v>
      </c>
      <c r="C1217" s="126" t="s">
        <v>513</v>
      </c>
      <c r="D1217" s="126" t="s">
        <v>514</v>
      </c>
      <c r="E1217" s="126" t="s">
        <v>51</v>
      </c>
      <c r="F1217" s="126" t="s">
        <v>78</v>
      </c>
      <c r="G1217" s="126">
        <v>218</v>
      </c>
      <c r="H1217" s="126" t="s">
        <v>748</v>
      </c>
      <c r="I1217" s="126" t="s">
        <v>741</v>
      </c>
      <c r="J1217" s="126" t="s">
        <v>37</v>
      </c>
      <c r="K1217" s="126" t="s">
        <v>762</v>
      </c>
    </row>
    <row r="1218" spans="1:11" x14ac:dyDescent="0.25">
      <c r="A1218" s="126" t="s">
        <v>3</v>
      </c>
      <c r="B1218" s="126" t="s">
        <v>15</v>
      </c>
      <c r="C1218" s="126" t="s">
        <v>513</v>
      </c>
      <c r="D1218" s="126" t="s">
        <v>514</v>
      </c>
      <c r="E1218" s="126" t="s">
        <v>51</v>
      </c>
      <c r="F1218" s="126" t="s">
        <v>78</v>
      </c>
      <c r="G1218" s="126">
        <v>218</v>
      </c>
      <c r="H1218" s="126" t="s">
        <v>748</v>
      </c>
      <c r="I1218" s="126" t="s">
        <v>743</v>
      </c>
      <c r="J1218" s="126" t="s">
        <v>35</v>
      </c>
      <c r="K1218" s="126" t="s">
        <v>760</v>
      </c>
    </row>
    <row r="1219" spans="1:11" x14ac:dyDescent="0.25">
      <c r="A1219" s="126" t="s">
        <v>3</v>
      </c>
      <c r="B1219" s="126" t="s">
        <v>15</v>
      </c>
      <c r="C1219" s="126" t="s">
        <v>513</v>
      </c>
      <c r="D1219" s="126" t="s">
        <v>514</v>
      </c>
      <c r="E1219" s="126" t="s">
        <v>51</v>
      </c>
      <c r="F1219" s="126" t="s">
        <v>78</v>
      </c>
      <c r="G1219" s="126">
        <v>218</v>
      </c>
      <c r="H1219" s="126" t="s">
        <v>748</v>
      </c>
      <c r="I1219" s="126" t="s">
        <v>746</v>
      </c>
      <c r="J1219" s="126" t="s">
        <v>35</v>
      </c>
      <c r="K1219" s="126" t="s">
        <v>753</v>
      </c>
    </row>
    <row r="1220" spans="1:11" x14ac:dyDescent="0.25">
      <c r="A1220" s="126" t="s">
        <v>3</v>
      </c>
      <c r="B1220" s="126" t="s">
        <v>15</v>
      </c>
      <c r="C1220" s="126" t="s">
        <v>513</v>
      </c>
      <c r="D1220" s="126" t="s">
        <v>514</v>
      </c>
      <c r="E1220" s="126" t="s">
        <v>51</v>
      </c>
      <c r="F1220" s="126" t="s">
        <v>78</v>
      </c>
      <c r="G1220" s="126">
        <v>218</v>
      </c>
      <c r="H1220" s="126" t="s">
        <v>752</v>
      </c>
      <c r="I1220" s="126" t="s">
        <v>741</v>
      </c>
      <c r="J1220" s="126" t="s">
        <v>35</v>
      </c>
      <c r="K1220" s="126" t="s">
        <v>742</v>
      </c>
    </row>
    <row r="1221" spans="1:11" x14ac:dyDescent="0.25">
      <c r="A1221" s="126" t="s">
        <v>3</v>
      </c>
      <c r="B1221" s="126" t="s">
        <v>15</v>
      </c>
      <c r="C1221" s="126" t="s">
        <v>513</v>
      </c>
      <c r="D1221" s="126" t="s">
        <v>514</v>
      </c>
      <c r="E1221" s="126" t="s">
        <v>51</v>
      </c>
      <c r="F1221" s="126" t="s">
        <v>78</v>
      </c>
      <c r="G1221" s="126">
        <v>218</v>
      </c>
      <c r="H1221" s="126" t="s">
        <v>752</v>
      </c>
      <c r="I1221" s="126" t="s">
        <v>743</v>
      </c>
      <c r="J1221" s="126" t="s">
        <v>754</v>
      </c>
      <c r="K1221" s="126" t="s">
        <v>764</v>
      </c>
    </row>
    <row r="1222" spans="1:11" x14ac:dyDescent="0.25">
      <c r="A1222" s="126" t="s">
        <v>3</v>
      </c>
      <c r="B1222" s="126" t="s">
        <v>15</v>
      </c>
      <c r="C1222" s="126" t="s">
        <v>513</v>
      </c>
      <c r="D1222" s="126" t="s">
        <v>514</v>
      </c>
      <c r="E1222" s="126" t="s">
        <v>51</v>
      </c>
      <c r="F1222" s="126" t="s">
        <v>78</v>
      </c>
      <c r="G1222" s="126">
        <v>218</v>
      </c>
      <c r="H1222" s="126" t="s">
        <v>752</v>
      </c>
      <c r="I1222" s="126" t="s">
        <v>746</v>
      </c>
      <c r="J1222" s="126" t="s">
        <v>35</v>
      </c>
      <c r="K1222" s="126" t="s">
        <v>753</v>
      </c>
    </row>
    <row r="1223" spans="1:11" x14ac:dyDescent="0.25">
      <c r="A1223" s="126" t="s">
        <v>3</v>
      </c>
      <c r="B1223" s="126" t="s">
        <v>15</v>
      </c>
      <c r="C1223" s="126" t="s">
        <v>513</v>
      </c>
      <c r="D1223" s="126" t="s">
        <v>514</v>
      </c>
      <c r="E1223" s="126" t="s">
        <v>51</v>
      </c>
      <c r="F1223" s="126" t="s">
        <v>78</v>
      </c>
      <c r="G1223" s="126">
        <v>218</v>
      </c>
      <c r="H1223" s="126" t="s">
        <v>757</v>
      </c>
      <c r="I1223" s="126" t="s">
        <v>741</v>
      </c>
      <c r="J1223" s="126" t="s">
        <v>35</v>
      </c>
      <c r="K1223" s="126" t="s">
        <v>742</v>
      </c>
    </row>
    <row r="1224" spans="1:11" x14ac:dyDescent="0.25">
      <c r="A1224" s="126" t="s">
        <v>3</v>
      </c>
      <c r="B1224" s="126" t="s">
        <v>15</v>
      </c>
      <c r="C1224" s="126" t="s">
        <v>513</v>
      </c>
      <c r="D1224" s="126" t="s">
        <v>514</v>
      </c>
      <c r="E1224" s="126" t="s">
        <v>51</v>
      </c>
      <c r="F1224" s="126" t="s">
        <v>78</v>
      </c>
      <c r="G1224" s="126">
        <v>218</v>
      </c>
      <c r="H1224" s="126" t="s">
        <v>757</v>
      </c>
      <c r="I1224" s="126" t="s">
        <v>743</v>
      </c>
      <c r="J1224" s="126" t="s">
        <v>25</v>
      </c>
      <c r="K1224" s="126" t="s">
        <v>751</v>
      </c>
    </row>
    <row r="1225" spans="1:11" x14ac:dyDescent="0.25">
      <c r="A1225" s="126" t="s">
        <v>3</v>
      </c>
      <c r="B1225" s="126" t="s">
        <v>15</v>
      </c>
      <c r="C1225" s="126" t="s">
        <v>513</v>
      </c>
      <c r="D1225" s="126" t="s">
        <v>514</v>
      </c>
      <c r="E1225" s="126" t="s">
        <v>51</v>
      </c>
      <c r="F1225" s="126" t="s">
        <v>78</v>
      </c>
      <c r="G1225" s="126">
        <v>218</v>
      </c>
      <c r="H1225" s="126" t="s">
        <v>757</v>
      </c>
      <c r="I1225" s="126" t="s">
        <v>746</v>
      </c>
      <c r="J1225" s="126" t="s">
        <v>754</v>
      </c>
      <c r="K1225" s="126" t="s">
        <v>755</v>
      </c>
    </row>
    <row r="1226" spans="1:11" x14ac:dyDescent="0.25">
      <c r="A1226" s="126" t="s">
        <v>3</v>
      </c>
      <c r="B1226" s="126" t="s">
        <v>17</v>
      </c>
      <c r="C1226" s="126" t="s">
        <v>483</v>
      </c>
      <c r="D1226" s="126" t="s">
        <v>484</v>
      </c>
      <c r="E1226" s="126" t="s">
        <v>51</v>
      </c>
      <c r="F1226" s="126" t="s">
        <v>52</v>
      </c>
      <c r="G1226" s="126">
        <v>56</v>
      </c>
      <c r="H1226" s="126" t="s">
        <v>740</v>
      </c>
      <c r="I1226" s="126" t="s">
        <v>741</v>
      </c>
      <c r="J1226" s="126" t="s">
        <v>35</v>
      </c>
      <c r="K1226" s="126" t="s">
        <v>742</v>
      </c>
    </row>
    <row r="1227" spans="1:11" x14ac:dyDescent="0.25">
      <c r="A1227" s="126" t="s">
        <v>3</v>
      </c>
      <c r="B1227" s="126" t="s">
        <v>17</v>
      </c>
      <c r="C1227" s="126" t="s">
        <v>483</v>
      </c>
      <c r="D1227" s="126" t="s">
        <v>484</v>
      </c>
      <c r="E1227" s="126" t="s">
        <v>51</v>
      </c>
      <c r="F1227" s="126" t="s">
        <v>52</v>
      </c>
      <c r="G1227" s="126">
        <v>56</v>
      </c>
      <c r="H1227" s="126" t="s">
        <v>740</v>
      </c>
      <c r="I1227" s="126" t="s">
        <v>743</v>
      </c>
      <c r="J1227" s="126" t="s">
        <v>35</v>
      </c>
      <c r="K1227" s="126" t="s">
        <v>753</v>
      </c>
    </row>
    <row r="1228" spans="1:11" x14ac:dyDescent="0.25">
      <c r="A1228" s="126" t="s">
        <v>3</v>
      </c>
      <c r="B1228" s="126" t="s">
        <v>17</v>
      </c>
      <c r="C1228" s="126" t="s">
        <v>483</v>
      </c>
      <c r="D1228" s="126" t="s">
        <v>484</v>
      </c>
      <c r="E1228" s="126" t="s">
        <v>51</v>
      </c>
      <c r="F1228" s="126" t="s">
        <v>52</v>
      </c>
      <c r="G1228" s="126">
        <v>56</v>
      </c>
      <c r="H1228" s="126" t="s">
        <v>740</v>
      </c>
      <c r="I1228" s="126" t="s">
        <v>746</v>
      </c>
      <c r="J1228" s="126" t="s">
        <v>34</v>
      </c>
      <c r="K1228" s="126" t="s">
        <v>747</v>
      </c>
    </row>
    <row r="1229" spans="1:11" x14ac:dyDescent="0.25">
      <c r="A1229" s="126" t="s">
        <v>3</v>
      </c>
      <c r="B1229" s="126" t="s">
        <v>17</v>
      </c>
      <c r="C1229" s="126" t="s">
        <v>483</v>
      </c>
      <c r="D1229" s="126" t="s">
        <v>484</v>
      </c>
      <c r="E1229" s="126" t="s">
        <v>51</v>
      </c>
      <c r="F1229" s="126" t="s">
        <v>52</v>
      </c>
      <c r="G1229" s="126">
        <v>56</v>
      </c>
      <c r="H1229" s="126" t="s">
        <v>748</v>
      </c>
      <c r="I1229" s="126" t="s">
        <v>741</v>
      </c>
      <c r="J1229" s="126" t="s">
        <v>35</v>
      </c>
      <c r="K1229" s="126" t="s">
        <v>742</v>
      </c>
    </row>
    <row r="1230" spans="1:11" x14ac:dyDescent="0.25">
      <c r="A1230" s="126" t="s">
        <v>3</v>
      </c>
      <c r="B1230" s="126" t="s">
        <v>17</v>
      </c>
      <c r="C1230" s="126" t="s">
        <v>483</v>
      </c>
      <c r="D1230" s="126" t="s">
        <v>484</v>
      </c>
      <c r="E1230" s="126" t="s">
        <v>51</v>
      </c>
      <c r="F1230" s="126" t="s">
        <v>52</v>
      </c>
      <c r="G1230" s="126">
        <v>56</v>
      </c>
      <c r="H1230" s="126" t="s">
        <v>748</v>
      </c>
      <c r="I1230" s="126" t="s">
        <v>743</v>
      </c>
      <c r="J1230" s="126" t="s">
        <v>35</v>
      </c>
      <c r="K1230" s="126" t="s">
        <v>753</v>
      </c>
    </row>
    <row r="1231" spans="1:11" x14ac:dyDescent="0.25">
      <c r="A1231" s="126" t="s">
        <v>3</v>
      </c>
      <c r="B1231" s="126" t="s">
        <v>17</v>
      </c>
      <c r="C1231" s="126" t="s">
        <v>483</v>
      </c>
      <c r="D1231" s="126" t="s">
        <v>484</v>
      </c>
      <c r="E1231" s="126" t="s">
        <v>51</v>
      </c>
      <c r="F1231" s="126" t="s">
        <v>52</v>
      </c>
      <c r="G1231" s="126">
        <v>56</v>
      </c>
      <c r="H1231" s="126" t="s">
        <v>748</v>
      </c>
      <c r="I1231" s="126" t="s">
        <v>746</v>
      </c>
      <c r="J1231" s="126" t="s">
        <v>34</v>
      </c>
      <c r="K1231" s="126" t="s">
        <v>747</v>
      </c>
    </row>
    <row r="1232" spans="1:11" x14ac:dyDescent="0.25">
      <c r="A1232" s="126" t="s">
        <v>3</v>
      </c>
      <c r="B1232" s="126" t="s">
        <v>17</v>
      </c>
      <c r="C1232" s="126" t="s">
        <v>483</v>
      </c>
      <c r="D1232" s="126" t="s">
        <v>484</v>
      </c>
      <c r="E1232" s="126" t="s">
        <v>51</v>
      </c>
      <c r="F1232" s="126" t="s">
        <v>52</v>
      </c>
      <c r="G1232" s="126">
        <v>56</v>
      </c>
      <c r="H1232" s="126" t="s">
        <v>752</v>
      </c>
      <c r="I1232" s="126" t="s">
        <v>741</v>
      </c>
      <c r="J1232" s="126" t="s">
        <v>35</v>
      </c>
      <c r="K1232" s="126" t="s">
        <v>742</v>
      </c>
    </row>
    <row r="1233" spans="1:11" x14ac:dyDescent="0.25">
      <c r="A1233" s="126" t="s">
        <v>3</v>
      </c>
      <c r="B1233" s="126" t="s">
        <v>17</v>
      </c>
      <c r="C1233" s="126" t="s">
        <v>483</v>
      </c>
      <c r="D1233" s="126" t="s">
        <v>484</v>
      </c>
      <c r="E1233" s="126" t="s">
        <v>51</v>
      </c>
      <c r="F1233" s="126" t="s">
        <v>52</v>
      </c>
      <c r="G1233" s="126">
        <v>56</v>
      </c>
      <c r="H1233" s="126" t="s">
        <v>752</v>
      </c>
      <c r="I1233" s="126" t="s">
        <v>743</v>
      </c>
      <c r="J1233" s="126" t="s">
        <v>35</v>
      </c>
      <c r="K1233" s="126" t="s">
        <v>753</v>
      </c>
    </row>
    <row r="1234" spans="1:11" x14ac:dyDescent="0.25">
      <c r="A1234" s="126" t="s">
        <v>3</v>
      </c>
      <c r="B1234" s="126" t="s">
        <v>17</v>
      </c>
      <c r="C1234" s="126" t="s">
        <v>483</v>
      </c>
      <c r="D1234" s="126" t="s">
        <v>484</v>
      </c>
      <c r="E1234" s="126" t="s">
        <v>51</v>
      </c>
      <c r="F1234" s="126" t="s">
        <v>52</v>
      </c>
      <c r="G1234" s="126">
        <v>56</v>
      </c>
      <c r="H1234" s="126" t="s">
        <v>752</v>
      </c>
      <c r="I1234" s="126" t="s">
        <v>746</v>
      </c>
      <c r="J1234" s="126" t="s">
        <v>34</v>
      </c>
      <c r="K1234" s="126" t="s">
        <v>747</v>
      </c>
    </row>
    <row r="1235" spans="1:11" x14ac:dyDescent="0.25">
      <c r="A1235" s="126" t="s">
        <v>3</v>
      </c>
      <c r="B1235" s="126" t="s">
        <v>17</v>
      </c>
      <c r="C1235" s="126" t="s">
        <v>483</v>
      </c>
      <c r="D1235" s="126" t="s">
        <v>484</v>
      </c>
      <c r="E1235" s="126" t="s">
        <v>51</v>
      </c>
      <c r="F1235" s="126" t="s">
        <v>52</v>
      </c>
      <c r="G1235" s="126">
        <v>56</v>
      </c>
      <c r="H1235" s="126" t="s">
        <v>757</v>
      </c>
      <c r="I1235" s="126" t="s">
        <v>741</v>
      </c>
      <c r="J1235" s="126" t="s">
        <v>25</v>
      </c>
      <c r="K1235" s="126" t="s">
        <v>751</v>
      </c>
    </row>
    <row r="1236" spans="1:11" x14ac:dyDescent="0.25">
      <c r="A1236" s="126" t="s">
        <v>3</v>
      </c>
      <c r="B1236" s="126" t="s">
        <v>17</v>
      </c>
      <c r="C1236" s="126" t="s">
        <v>483</v>
      </c>
      <c r="D1236" s="126" t="s">
        <v>484</v>
      </c>
      <c r="E1236" s="126" t="s">
        <v>51</v>
      </c>
      <c r="F1236" s="126" t="s">
        <v>52</v>
      </c>
      <c r="G1236" s="126">
        <v>56</v>
      </c>
      <c r="H1236" s="126" t="s">
        <v>757</v>
      </c>
      <c r="I1236" s="126" t="s">
        <v>743</v>
      </c>
      <c r="J1236" s="126" t="s">
        <v>35</v>
      </c>
      <c r="K1236" s="126" t="s">
        <v>761</v>
      </c>
    </row>
    <row r="1237" spans="1:11" x14ac:dyDescent="0.25">
      <c r="A1237" s="126" t="s">
        <v>3</v>
      </c>
      <c r="B1237" s="126" t="s">
        <v>17</v>
      </c>
      <c r="C1237" s="126" t="s">
        <v>483</v>
      </c>
      <c r="D1237" s="126" t="s">
        <v>484</v>
      </c>
      <c r="E1237" s="126" t="s">
        <v>51</v>
      </c>
      <c r="F1237" s="126" t="s">
        <v>52</v>
      </c>
      <c r="G1237" s="126">
        <v>56</v>
      </c>
      <c r="H1237" s="126" t="s">
        <v>757</v>
      </c>
      <c r="I1237" s="126" t="s">
        <v>746</v>
      </c>
      <c r="J1237" s="126" t="s">
        <v>35</v>
      </c>
      <c r="K1237" s="126" t="s">
        <v>753</v>
      </c>
    </row>
    <row r="1238" spans="1:11" x14ac:dyDescent="0.25">
      <c r="A1238" s="126" t="s">
        <v>3</v>
      </c>
      <c r="B1238" s="126" t="s">
        <v>14</v>
      </c>
      <c r="C1238" s="126" t="s">
        <v>493</v>
      </c>
      <c r="D1238" s="126" t="s">
        <v>494</v>
      </c>
      <c r="E1238" s="126" t="s">
        <v>51</v>
      </c>
      <c r="F1238" s="126" t="s">
        <v>52</v>
      </c>
      <c r="G1238" s="126">
        <v>38</v>
      </c>
      <c r="H1238" s="126" t="s">
        <v>740</v>
      </c>
      <c r="I1238" s="126" t="s">
        <v>741</v>
      </c>
      <c r="J1238" s="126" t="s">
        <v>25</v>
      </c>
      <c r="K1238" s="126" t="s">
        <v>751</v>
      </c>
    </row>
    <row r="1239" spans="1:11" x14ac:dyDescent="0.25">
      <c r="A1239" s="126" t="s">
        <v>3</v>
      </c>
      <c r="B1239" s="126" t="s">
        <v>14</v>
      </c>
      <c r="C1239" s="126" t="s">
        <v>493</v>
      </c>
      <c r="D1239" s="126" t="s">
        <v>494</v>
      </c>
      <c r="E1239" s="126" t="s">
        <v>51</v>
      </c>
      <c r="F1239" s="126" t="s">
        <v>52</v>
      </c>
      <c r="G1239" s="126">
        <v>38</v>
      </c>
      <c r="H1239" s="126" t="s">
        <v>740</v>
      </c>
      <c r="I1239" s="126" t="s">
        <v>743</v>
      </c>
      <c r="J1239" s="126" t="s">
        <v>41</v>
      </c>
      <c r="K1239" s="126" t="s">
        <v>1981</v>
      </c>
    </row>
    <row r="1240" spans="1:11" x14ac:dyDescent="0.25">
      <c r="A1240" s="126" t="s">
        <v>3</v>
      </c>
      <c r="B1240" s="126" t="s">
        <v>14</v>
      </c>
      <c r="C1240" s="126" t="s">
        <v>493</v>
      </c>
      <c r="D1240" s="126" t="s">
        <v>494</v>
      </c>
      <c r="E1240" s="126" t="s">
        <v>51</v>
      </c>
      <c r="F1240" s="126" t="s">
        <v>52</v>
      </c>
      <c r="G1240" s="126">
        <v>38</v>
      </c>
      <c r="H1240" s="126" t="s">
        <v>740</v>
      </c>
      <c r="I1240" s="126" t="s">
        <v>746</v>
      </c>
      <c r="J1240" s="126" t="s">
        <v>37</v>
      </c>
      <c r="K1240" s="126" t="s">
        <v>762</v>
      </c>
    </row>
    <row r="1241" spans="1:11" x14ac:dyDescent="0.25">
      <c r="A1241" s="126" t="s">
        <v>3</v>
      </c>
      <c r="B1241" s="126" t="s">
        <v>14</v>
      </c>
      <c r="C1241" s="126" t="s">
        <v>493</v>
      </c>
      <c r="D1241" s="126" t="s">
        <v>494</v>
      </c>
      <c r="E1241" s="126" t="s">
        <v>51</v>
      </c>
      <c r="F1241" s="126" t="s">
        <v>52</v>
      </c>
      <c r="G1241" s="126">
        <v>38</v>
      </c>
      <c r="H1241" s="126" t="s">
        <v>748</v>
      </c>
      <c r="I1241" s="126" t="s">
        <v>741</v>
      </c>
      <c r="J1241" s="126" t="s">
        <v>35</v>
      </c>
      <c r="K1241" s="126" t="s">
        <v>742</v>
      </c>
    </row>
    <row r="1242" spans="1:11" x14ac:dyDescent="0.25">
      <c r="A1242" s="126" t="s">
        <v>3</v>
      </c>
      <c r="B1242" s="126" t="s">
        <v>14</v>
      </c>
      <c r="C1242" s="126" t="s">
        <v>493</v>
      </c>
      <c r="D1242" s="126" t="s">
        <v>494</v>
      </c>
      <c r="E1242" s="126" t="s">
        <v>51</v>
      </c>
      <c r="F1242" s="126" t="s">
        <v>52</v>
      </c>
      <c r="G1242" s="126">
        <v>38</v>
      </c>
      <c r="H1242" s="126" t="s">
        <v>748</v>
      </c>
      <c r="I1242" s="126" t="s">
        <v>743</v>
      </c>
      <c r="J1242" s="126" t="s">
        <v>34</v>
      </c>
      <c r="K1242" s="126" t="s">
        <v>747</v>
      </c>
    </row>
    <row r="1243" spans="1:11" x14ac:dyDescent="0.25">
      <c r="A1243" s="126" t="s">
        <v>3</v>
      </c>
      <c r="B1243" s="126" t="s">
        <v>14</v>
      </c>
      <c r="C1243" s="126" t="s">
        <v>493</v>
      </c>
      <c r="D1243" s="126" t="s">
        <v>494</v>
      </c>
      <c r="E1243" s="126" t="s">
        <v>51</v>
      </c>
      <c r="F1243" s="126" t="s">
        <v>52</v>
      </c>
      <c r="G1243" s="126">
        <v>38</v>
      </c>
      <c r="H1243" s="126" t="s">
        <v>748</v>
      </c>
      <c r="I1243" s="126" t="s">
        <v>746</v>
      </c>
      <c r="J1243" s="126" t="s">
        <v>35</v>
      </c>
      <c r="K1243" s="126" t="s">
        <v>760</v>
      </c>
    </row>
    <row r="1244" spans="1:11" x14ac:dyDescent="0.25">
      <c r="A1244" s="126" t="s">
        <v>3</v>
      </c>
      <c r="B1244" s="126" t="s">
        <v>14</v>
      </c>
      <c r="C1244" s="126" t="s">
        <v>493</v>
      </c>
      <c r="D1244" s="126" t="s">
        <v>494</v>
      </c>
      <c r="E1244" s="126" t="s">
        <v>51</v>
      </c>
      <c r="F1244" s="126" t="s">
        <v>52</v>
      </c>
      <c r="G1244" s="126">
        <v>38</v>
      </c>
      <c r="H1244" s="126" t="s">
        <v>752</v>
      </c>
      <c r="I1244" s="126" t="s">
        <v>741</v>
      </c>
      <c r="J1244" s="126" t="s">
        <v>35</v>
      </c>
      <c r="K1244" s="126" t="s">
        <v>760</v>
      </c>
    </row>
    <row r="1245" spans="1:11" x14ac:dyDescent="0.25">
      <c r="A1245" s="126" t="s">
        <v>3</v>
      </c>
      <c r="B1245" s="126" t="s">
        <v>14</v>
      </c>
      <c r="C1245" s="126" t="s">
        <v>493</v>
      </c>
      <c r="D1245" s="126" t="s">
        <v>494</v>
      </c>
      <c r="E1245" s="126" t="s">
        <v>51</v>
      </c>
      <c r="F1245" s="126" t="s">
        <v>52</v>
      </c>
      <c r="G1245" s="126">
        <v>38</v>
      </c>
      <c r="H1245" s="126" t="s">
        <v>752</v>
      </c>
      <c r="I1245" s="126" t="s">
        <v>743</v>
      </c>
      <c r="J1245" s="126" t="s">
        <v>41</v>
      </c>
      <c r="K1245" s="126" t="s">
        <v>1980</v>
      </c>
    </row>
    <row r="1246" spans="1:11" x14ac:dyDescent="0.25">
      <c r="A1246" s="126" t="s">
        <v>3</v>
      </c>
      <c r="B1246" s="126" t="s">
        <v>14</v>
      </c>
      <c r="C1246" s="126" t="s">
        <v>493</v>
      </c>
      <c r="D1246" s="126" t="s">
        <v>494</v>
      </c>
      <c r="E1246" s="126" t="s">
        <v>51</v>
      </c>
      <c r="F1246" s="126" t="s">
        <v>52</v>
      </c>
      <c r="G1246" s="126">
        <v>38</v>
      </c>
      <c r="H1246" s="126" t="s">
        <v>752</v>
      </c>
      <c r="I1246" s="126" t="s">
        <v>746</v>
      </c>
      <c r="J1246" s="126" t="s">
        <v>34</v>
      </c>
      <c r="K1246" s="126" t="s">
        <v>747</v>
      </c>
    </row>
    <row r="1247" spans="1:11" x14ac:dyDescent="0.25">
      <c r="A1247" s="126" t="s">
        <v>3</v>
      </c>
      <c r="B1247" s="126" t="s">
        <v>14</v>
      </c>
      <c r="C1247" s="126" t="s">
        <v>493</v>
      </c>
      <c r="D1247" s="126" t="s">
        <v>494</v>
      </c>
      <c r="E1247" s="126" t="s">
        <v>51</v>
      </c>
      <c r="F1247" s="126" t="s">
        <v>52</v>
      </c>
      <c r="G1247" s="126">
        <v>38</v>
      </c>
      <c r="H1247" s="126" t="s">
        <v>757</v>
      </c>
      <c r="I1247" s="126" t="s">
        <v>741</v>
      </c>
      <c r="J1247" s="126" t="s">
        <v>25</v>
      </c>
      <c r="K1247" s="126" t="s">
        <v>751</v>
      </c>
    </row>
    <row r="1248" spans="1:11" x14ac:dyDescent="0.25">
      <c r="A1248" s="126" t="s">
        <v>3</v>
      </c>
      <c r="B1248" s="126" t="s">
        <v>14</v>
      </c>
      <c r="C1248" s="126" t="s">
        <v>493</v>
      </c>
      <c r="D1248" s="126" t="s">
        <v>494</v>
      </c>
      <c r="E1248" s="126" t="s">
        <v>51</v>
      </c>
      <c r="F1248" s="126" t="s">
        <v>52</v>
      </c>
      <c r="G1248" s="126">
        <v>38</v>
      </c>
      <c r="H1248" s="126" t="s">
        <v>757</v>
      </c>
      <c r="I1248" s="126" t="s">
        <v>743</v>
      </c>
      <c r="J1248" s="126" t="s">
        <v>34</v>
      </c>
      <c r="K1248" s="126" t="s">
        <v>747</v>
      </c>
    </row>
    <row r="1249" spans="1:11" x14ac:dyDescent="0.25">
      <c r="A1249" s="126" t="s">
        <v>3</v>
      </c>
      <c r="B1249" s="126" t="s">
        <v>14</v>
      </c>
      <c r="C1249" s="126" t="s">
        <v>493</v>
      </c>
      <c r="D1249" s="126" t="s">
        <v>494</v>
      </c>
      <c r="E1249" s="126" t="s">
        <v>51</v>
      </c>
      <c r="F1249" s="126" t="s">
        <v>52</v>
      </c>
      <c r="G1249" s="126">
        <v>38</v>
      </c>
      <c r="H1249" s="126" t="s">
        <v>757</v>
      </c>
      <c r="I1249" s="126" t="s">
        <v>746</v>
      </c>
      <c r="J1249" s="126" t="s">
        <v>754</v>
      </c>
      <c r="K1249" s="126" t="s">
        <v>764</v>
      </c>
    </row>
    <row r="1250" spans="1:11" x14ac:dyDescent="0.25">
      <c r="A1250" s="126" t="s">
        <v>3</v>
      </c>
      <c r="B1250" s="126" t="s">
        <v>14</v>
      </c>
      <c r="C1250" s="126" t="s">
        <v>495</v>
      </c>
      <c r="D1250" s="126" t="s">
        <v>496</v>
      </c>
      <c r="E1250" s="126" t="s">
        <v>51</v>
      </c>
      <c r="F1250" s="126" t="s">
        <v>52</v>
      </c>
      <c r="G1250" s="126">
        <v>126</v>
      </c>
      <c r="H1250" s="126" t="s">
        <v>740</v>
      </c>
      <c r="I1250" s="126" t="s">
        <v>741</v>
      </c>
      <c r="J1250" s="126" t="s">
        <v>35</v>
      </c>
      <c r="K1250" s="126" t="s">
        <v>753</v>
      </c>
    </row>
    <row r="1251" spans="1:11" x14ac:dyDescent="0.25">
      <c r="A1251" s="126" t="s">
        <v>3</v>
      </c>
      <c r="B1251" s="126" t="s">
        <v>14</v>
      </c>
      <c r="C1251" s="126" t="s">
        <v>495</v>
      </c>
      <c r="D1251" s="126" t="s">
        <v>496</v>
      </c>
      <c r="E1251" s="126" t="s">
        <v>51</v>
      </c>
      <c r="F1251" s="126" t="s">
        <v>52</v>
      </c>
      <c r="G1251" s="126">
        <v>126</v>
      </c>
      <c r="H1251" s="126" t="s">
        <v>740</v>
      </c>
      <c r="I1251" s="126" t="s">
        <v>743</v>
      </c>
      <c r="J1251" s="126" t="s">
        <v>35</v>
      </c>
      <c r="K1251" s="126" t="s">
        <v>761</v>
      </c>
    </row>
    <row r="1252" spans="1:11" x14ac:dyDescent="0.25">
      <c r="A1252" s="126" t="s">
        <v>3</v>
      </c>
      <c r="B1252" s="126" t="s">
        <v>14</v>
      </c>
      <c r="C1252" s="126" t="s">
        <v>495</v>
      </c>
      <c r="D1252" s="126" t="s">
        <v>496</v>
      </c>
      <c r="E1252" s="126" t="s">
        <v>51</v>
      </c>
      <c r="F1252" s="126" t="s">
        <v>52</v>
      </c>
      <c r="G1252" s="126">
        <v>126</v>
      </c>
      <c r="H1252" s="126" t="s">
        <v>740</v>
      </c>
      <c r="I1252" s="126" t="s">
        <v>746</v>
      </c>
      <c r="J1252" s="126" t="s">
        <v>36</v>
      </c>
      <c r="K1252" s="126" t="s">
        <v>763</v>
      </c>
    </row>
    <row r="1253" spans="1:11" x14ac:dyDescent="0.25">
      <c r="A1253" s="126" t="s">
        <v>3</v>
      </c>
      <c r="B1253" s="126" t="s">
        <v>14</v>
      </c>
      <c r="C1253" s="126" t="s">
        <v>495</v>
      </c>
      <c r="D1253" s="126" t="s">
        <v>496</v>
      </c>
      <c r="E1253" s="126" t="s">
        <v>51</v>
      </c>
      <c r="F1253" s="126" t="s">
        <v>52</v>
      </c>
      <c r="G1253" s="126">
        <v>126</v>
      </c>
      <c r="H1253" s="126" t="s">
        <v>748</v>
      </c>
      <c r="I1253" s="126" t="s">
        <v>741</v>
      </c>
      <c r="J1253" s="126" t="s">
        <v>36</v>
      </c>
      <c r="K1253" s="126" t="s">
        <v>763</v>
      </c>
    </row>
    <row r="1254" spans="1:11" x14ac:dyDescent="0.25">
      <c r="A1254" s="126" t="s">
        <v>3</v>
      </c>
      <c r="B1254" s="126" t="s">
        <v>14</v>
      </c>
      <c r="C1254" s="126" t="s">
        <v>495</v>
      </c>
      <c r="D1254" s="126" t="s">
        <v>496</v>
      </c>
      <c r="E1254" s="126" t="s">
        <v>51</v>
      </c>
      <c r="F1254" s="126" t="s">
        <v>52</v>
      </c>
      <c r="G1254" s="126">
        <v>126</v>
      </c>
      <c r="H1254" s="126" t="s">
        <v>748</v>
      </c>
      <c r="I1254" s="126" t="s">
        <v>743</v>
      </c>
      <c r="J1254" s="126" t="s">
        <v>754</v>
      </c>
      <c r="K1254" s="126" t="s">
        <v>764</v>
      </c>
    </row>
    <row r="1255" spans="1:11" x14ac:dyDescent="0.25">
      <c r="A1255" s="126" t="s">
        <v>3</v>
      </c>
      <c r="B1255" s="126" t="s">
        <v>14</v>
      </c>
      <c r="C1255" s="126" t="s">
        <v>495</v>
      </c>
      <c r="D1255" s="126" t="s">
        <v>496</v>
      </c>
      <c r="E1255" s="126" t="s">
        <v>51</v>
      </c>
      <c r="F1255" s="126" t="s">
        <v>52</v>
      </c>
      <c r="G1255" s="126">
        <v>126</v>
      </c>
      <c r="H1255" s="126" t="s">
        <v>748</v>
      </c>
      <c r="I1255" s="126" t="s">
        <v>746</v>
      </c>
      <c r="J1255" s="126" t="s">
        <v>34</v>
      </c>
      <c r="K1255" s="126" t="s">
        <v>747</v>
      </c>
    </row>
    <row r="1256" spans="1:11" x14ac:dyDescent="0.25">
      <c r="A1256" s="126" t="s">
        <v>3</v>
      </c>
      <c r="B1256" s="126" t="s">
        <v>14</v>
      </c>
      <c r="C1256" s="126" t="s">
        <v>495</v>
      </c>
      <c r="D1256" s="126" t="s">
        <v>496</v>
      </c>
      <c r="E1256" s="126" t="s">
        <v>51</v>
      </c>
      <c r="F1256" s="126" t="s">
        <v>52</v>
      </c>
      <c r="G1256" s="126">
        <v>126</v>
      </c>
      <c r="H1256" s="126" t="s">
        <v>752</v>
      </c>
      <c r="I1256" s="126" t="s">
        <v>741</v>
      </c>
      <c r="J1256" s="126" t="s">
        <v>35</v>
      </c>
      <c r="K1256" s="126" t="s">
        <v>742</v>
      </c>
    </row>
    <row r="1257" spans="1:11" x14ac:dyDescent="0.25">
      <c r="A1257" s="126" t="s">
        <v>3</v>
      </c>
      <c r="B1257" s="126" t="s">
        <v>14</v>
      </c>
      <c r="C1257" s="126" t="s">
        <v>495</v>
      </c>
      <c r="D1257" s="126" t="s">
        <v>496</v>
      </c>
      <c r="E1257" s="126" t="s">
        <v>51</v>
      </c>
      <c r="F1257" s="126" t="s">
        <v>52</v>
      </c>
      <c r="G1257" s="126">
        <v>126</v>
      </c>
      <c r="H1257" s="126" t="s">
        <v>752</v>
      </c>
      <c r="I1257" s="126" t="s">
        <v>743</v>
      </c>
      <c r="J1257" s="126" t="s">
        <v>35</v>
      </c>
      <c r="K1257" s="126" t="s">
        <v>760</v>
      </c>
    </row>
    <row r="1258" spans="1:11" x14ac:dyDescent="0.25">
      <c r="A1258" s="126" t="s">
        <v>3</v>
      </c>
      <c r="B1258" s="126" t="s">
        <v>14</v>
      </c>
      <c r="C1258" s="126" t="s">
        <v>495</v>
      </c>
      <c r="D1258" s="126" t="s">
        <v>496</v>
      </c>
      <c r="E1258" s="126" t="s">
        <v>51</v>
      </c>
      <c r="F1258" s="126" t="s">
        <v>52</v>
      </c>
      <c r="G1258" s="126">
        <v>126</v>
      </c>
      <c r="H1258" s="126" t="s">
        <v>752</v>
      </c>
      <c r="I1258" s="126" t="s">
        <v>746</v>
      </c>
      <c r="J1258" s="126" t="s">
        <v>34</v>
      </c>
      <c r="K1258" s="126" t="s">
        <v>747</v>
      </c>
    </row>
    <row r="1259" spans="1:11" x14ac:dyDescent="0.25">
      <c r="A1259" s="126" t="s">
        <v>3</v>
      </c>
      <c r="B1259" s="126" t="s">
        <v>14</v>
      </c>
      <c r="C1259" s="126" t="s">
        <v>495</v>
      </c>
      <c r="D1259" s="126" t="s">
        <v>496</v>
      </c>
      <c r="E1259" s="126" t="s">
        <v>51</v>
      </c>
      <c r="F1259" s="126" t="s">
        <v>52</v>
      </c>
      <c r="G1259" s="126">
        <v>126</v>
      </c>
      <c r="H1259" s="126" t="s">
        <v>757</v>
      </c>
      <c r="I1259" s="126" t="s">
        <v>741</v>
      </c>
      <c r="J1259" s="126" t="s">
        <v>25</v>
      </c>
      <c r="K1259" s="126" t="s">
        <v>751</v>
      </c>
    </row>
    <row r="1260" spans="1:11" x14ac:dyDescent="0.25">
      <c r="A1260" s="126" t="s">
        <v>3</v>
      </c>
      <c r="B1260" s="126" t="s">
        <v>14</v>
      </c>
      <c r="C1260" s="126" t="s">
        <v>495</v>
      </c>
      <c r="D1260" s="126" t="s">
        <v>496</v>
      </c>
      <c r="E1260" s="126" t="s">
        <v>51</v>
      </c>
      <c r="F1260" s="126" t="s">
        <v>52</v>
      </c>
      <c r="G1260" s="126">
        <v>126</v>
      </c>
      <c r="H1260" s="126" t="s">
        <v>757</v>
      </c>
      <c r="I1260" s="126" t="s">
        <v>743</v>
      </c>
      <c r="J1260" s="126" t="s">
        <v>25</v>
      </c>
      <c r="K1260" s="126" t="s">
        <v>749</v>
      </c>
    </row>
    <row r="1261" spans="1:11" x14ac:dyDescent="0.25">
      <c r="A1261" s="126" t="s">
        <v>3</v>
      </c>
      <c r="B1261" s="126" t="s">
        <v>14</v>
      </c>
      <c r="C1261" s="126" t="s">
        <v>495</v>
      </c>
      <c r="D1261" s="126" t="s">
        <v>496</v>
      </c>
      <c r="E1261" s="126" t="s">
        <v>51</v>
      </c>
      <c r="F1261" s="126" t="s">
        <v>52</v>
      </c>
      <c r="G1261" s="126">
        <v>126</v>
      </c>
      <c r="H1261" s="126" t="s">
        <v>757</v>
      </c>
      <c r="I1261" s="126" t="s">
        <v>746</v>
      </c>
      <c r="J1261" s="126" t="s">
        <v>35</v>
      </c>
      <c r="K1261" s="126" t="s">
        <v>761</v>
      </c>
    </row>
    <row r="1262" spans="1:11" x14ac:dyDescent="0.25">
      <c r="A1262" s="126" t="s">
        <v>0</v>
      </c>
      <c r="B1262" s="126" t="s">
        <v>5</v>
      </c>
      <c r="C1262" s="126" t="s">
        <v>535</v>
      </c>
      <c r="D1262" s="126" t="s">
        <v>536</v>
      </c>
      <c r="E1262" s="126" t="s">
        <v>162</v>
      </c>
      <c r="F1262" s="126" t="s">
        <v>1968</v>
      </c>
      <c r="G1262" s="126">
        <v>136</v>
      </c>
      <c r="H1262" s="126" t="s">
        <v>740</v>
      </c>
      <c r="I1262" s="126" t="s">
        <v>741</v>
      </c>
      <c r="J1262" s="126" t="s">
        <v>25</v>
      </c>
      <c r="K1262" s="126" t="s">
        <v>750</v>
      </c>
    </row>
    <row r="1263" spans="1:11" x14ac:dyDescent="0.25">
      <c r="A1263" s="126" t="s">
        <v>0</v>
      </c>
      <c r="B1263" s="126" t="s">
        <v>5</v>
      </c>
      <c r="C1263" s="126" t="s">
        <v>535</v>
      </c>
      <c r="D1263" s="126" t="s">
        <v>536</v>
      </c>
      <c r="E1263" s="126" t="s">
        <v>162</v>
      </c>
      <c r="F1263" s="126" t="s">
        <v>1968</v>
      </c>
      <c r="G1263" s="126">
        <v>136</v>
      </c>
      <c r="H1263" s="126" t="s">
        <v>740</v>
      </c>
      <c r="I1263" s="126" t="s">
        <v>743</v>
      </c>
      <c r="J1263" s="126" t="s">
        <v>35</v>
      </c>
      <c r="K1263" s="126" t="s">
        <v>760</v>
      </c>
    </row>
    <row r="1264" spans="1:11" x14ac:dyDescent="0.25">
      <c r="A1264" s="126" t="s">
        <v>0</v>
      </c>
      <c r="B1264" s="126" t="s">
        <v>5</v>
      </c>
      <c r="C1264" s="126" t="s">
        <v>535</v>
      </c>
      <c r="D1264" s="126" t="s">
        <v>536</v>
      </c>
      <c r="E1264" s="126" t="s">
        <v>162</v>
      </c>
      <c r="F1264" s="126" t="s">
        <v>1968</v>
      </c>
      <c r="G1264" s="126">
        <v>136</v>
      </c>
      <c r="H1264" s="126" t="s">
        <v>740</v>
      </c>
      <c r="I1264" s="126" t="s">
        <v>746</v>
      </c>
      <c r="J1264" s="126" t="s">
        <v>35</v>
      </c>
      <c r="K1264" s="126" t="s">
        <v>761</v>
      </c>
    </row>
    <row r="1265" spans="1:11" x14ac:dyDescent="0.25">
      <c r="A1265" s="126" t="s">
        <v>0</v>
      </c>
      <c r="B1265" s="126" t="s">
        <v>5</v>
      </c>
      <c r="C1265" s="126" t="s">
        <v>535</v>
      </c>
      <c r="D1265" s="126" t="s">
        <v>536</v>
      </c>
      <c r="E1265" s="126" t="s">
        <v>162</v>
      </c>
      <c r="F1265" s="126" t="s">
        <v>1968</v>
      </c>
      <c r="G1265" s="126">
        <v>136</v>
      </c>
      <c r="H1265" s="126" t="s">
        <v>748</v>
      </c>
      <c r="I1265" s="126" t="s">
        <v>741</v>
      </c>
      <c r="J1265" s="126" t="s">
        <v>35</v>
      </c>
      <c r="K1265" s="126" t="s">
        <v>742</v>
      </c>
    </row>
    <row r="1266" spans="1:11" x14ac:dyDescent="0.25">
      <c r="A1266" s="126" t="s">
        <v>0</v>
      </c>
      <c r="B1266" s="126" t="s">
        <v>5</v>
      </c>
      <c r="C1266" s="126" t="s">
        <v>535</v>
      </c>
      <c r="D1266" s="126" t="s">
        <v>536</v>
      </c>
      <c r="E1266" s="126" t="s">
        <v>162</v>
      </c>
      <c r="F1266" s="126" t="s">
        <v>1968</v>
      </c>
      <c r="G1266" s="126">
        <v>136</v>
      </c>
      <c r="H1266" s="126" t="s">
        <v>748</v>
      </c>
      <c r="I1266" s="126" t="s">
        <v>743</v>
      </c>
      <c r="J1266" s="126" t="s">
        <v>35</v>
      </c>
      <c r="K1266" s="126" t="s">
        <v>753</v>
      </c>
    </row>
    <row r="1267" spans="1:11" x14ac:dyDescent="0.25">
      <c r="A1267" s="126" t="s">
        <v>0</v>
      </c>
      <c r="B1267" s="126" t="s">
        <v>5</v>
      </c>
      <c r="C1267" s="126" t="s">
        <v>535</v>
      </c>
      <c r="D1267" s="126" t="s">
        <v>536</v>
      </c>
      <c r="E1267" s="126" t="s">
        <v>162</v>
      </c>
      <c r="F1267" s="126" t="s">
        <v>1968</v>
      </c>
      <c r="G1267" s="126">
        <v>136</v>
      </c>
      <c r="H1267" s="126" t="s">
        <v>748</v>
      </c>
      <c r="I1267" s="126" t="s">
        <v>746</v>
      </c>
      <c r="J1267" s="126" t="s">
        <v>41</v>
      </c>
      <c r="K1267" s="126" t="s">
        <v>1984</v>
      </c>
    </row>
    <row r="1268" spans="1:11" x14ac:dyDescent="0.25">
      <c r="A1268" s="126" t="s">
        <v>0</v>
      </c>
      <c r="B1268" s="126" t="s">
        <v>5</v>
      </c>
      <c r="C1268" s="126" t="s">
        <v>535</v>
      </c>
      <c r="D1268" s="126" t="s">
        <v>536</v>
      </c>
      <c r="E1268" s="126" t="s">
        <v>162</v>
      </c>
      <c r="F1268" s="126" t="s">
        <v>1968</v>
      </c>
      <c r="G1268" s="126">
        <v>136</v>
      </c>
      <c r="H1268" s="126" t="s">
        <v>752</v>
      </c>
      <c r="I1268" s="126" t="s">
        <v>741</v>
      </c>
      <c r="J1268" s="126" t="s">
        <v>34</v>
      </c>
      <c r="K1268" s="126" t="s">
        <v>756</v>
      </c>
    </row>
    <row r="1269" spans="1:11" x14ac:dyDescent="0.25">
      <c r="A1269" s="126" t="s">
        <v>0</v>
      </c>
      <c r="B1269" s="126" t="s">
        <v>5</v>
      </c>
      <c r="C1269" s="126" t="s">
        <v>535</v>
      </c>
      <c r="D1269" s="126" t="s">
        <v>536</v>
      </c>
      <c r="E1269" s="126" t="s">
        <v>162</v>
      </c>
      <c r="F1269" s="126" t="s">
        <v>1968</v>
      </c>
      <c r="G1269" s="126">
        <v>136</v>
      </c>
      <c r="H1269" s="126" t="s">
        <v>752</v>
      </c>
      <c r="I1269" s="126" t="s">
        <v>743</v>
      </c>
      <c r="J1269" s="126" t="s">
        <v>34</v>
      </c>
      <c r="K1269" s="126" t="s">
        <v>747</v>
      </c>
    </row>
    <row r="1270" spans="1:11" x14ac:dyDescent="0.25">
      <c r="A1270" s="126" t="s">
        <v>0</v>
      </c>
      <c r="B1270" s="126" t="s">
        <v>5</v>
      </c>
      <c r="C1270" s="126" t="s">
        <v>535</v>
      </c>
      <c r="D1270" s="126" t="s">
        <v>536</v>
      </c>
      <c r="E1270" s="126" t="s">
        <v>162</v>
      </c>
      <c r="F1270" s="126" t="s">
        <v>1968</v>
      </c>
      <c r="G1270" s="126">
        <v>136</v>
      </c>
      <c r="H1270" s="126" t="s">
        <v>752</v>
      </c>
      <c r="I1270" s="126" t="s">
        <v>746</v>
      </c>
      <c r="J1270" s="126" t="s">
        <v>754</v>
      </c>
      <c r="K1270" s="126" t="s">
        <v>764</v>
      </c>
    </row>
    <row r="1271" spans="1:11" x14ac:dyDescent="0.25">
      <c r="A1271" s="126" t="s">
        <v>0</v>
      </c>
      <c r="B1271" s="126" t="s">
        <v>5</v>
      </c>
      <c r="C1271" s="126" t="s">
        <v>535</v>
      </c>
      <c r="D1271" s="126" t="s">
        <v>536</v>
      </c>
      <c r="E1271" s="126" t="s">
        <v>162</v>
      </c>
      <c r="F1271" s="126" t="s">
        <v>1968</v>
      </c>
      <c r="G1271" s="126">
        <v>136</v>
      </c>
      <c r="H1271" s="126" t="s">
        <v>757</v>
      </c>
      <c r="I1271" s="126" t="s">
        <v>741</v>
      </c>
      <c r="J1271" s="126" t="s">
        <v>25</v>
      </c>
      <c r="K1271" s="126" t="s">
        <v>765</v>
      </c>
    </row>
    <row r="1272" spans="1:11" x14ac:dyDescent="0.25">
      <c r="A1272" s="126" t="s">
        <v>0</v>
      </c>
      <c r="B1272" s="126" t="s">
        <v>5</v>
      </c>
      <c r="C1272" s="126" t="s">
        <v>535</v>
      </c>
      <c r="D1272" s="126" t="s">
        <v>536</v>
      </c>
      <c r="E1272" s="126" t="s">
        <v>162</v>
      </c>
      <c r="F1272" s="126" t="s">
        <v>1968</v>
      </c>
      <c r="G1272" s="126">
        <v>136</v>
      </c>
      <c r="H1272" s="126" t="s">
        <v>757</v>
      </c>
      <c r="I1272" s="126" t="s">
        <v>743</v>
      </c>
      <c r="J1272" s="126" t="s">
        <v>25</v>
      </c>
      <c r="K1272" s="126" t="s">
        <v>751</v>
      </c>
    </row>
    <row r="1273" spans="1:11" x14ac:dyDescent="0.25">
      <c r="A1273" s="126" t="s">
        <v>0</v>
      </c>
      <c r="B1273" s="126" t="s">
        <v>5</v>
      </c>
      <c r="C1273" s="126" t="s">
        <v>535</v>
      </c>
      <c r="D1273" s="126" t="s">
        <v>536</v>
      </c>
      <c r="E1273" s="126" t="s">
        <v>162</v>
      </c>
      <c r="F1273" s="126" t="s">
        <v>1968</v>
      </c>
      <c r="G1273" s="126">
        <v>136</v>
      </c>
      <c r="H1273" s="126" t="s">
        <v>757</v>
      </c>
      <c r="I1273" s="126" t="s">
        <v>746</v>
      </c>
      <c r="J1273" s="126" t="s">
        <v>25</v>
      </c>
      <c r="K1273" s="126" t="s">
        <v>749</v>
      </c>
    </row>
    <row r="1274" spans="1:11" x14ac:dyDescent="0.25">
      <c r="A1274" s="126" t="s">
        <v>0</v>
      </c>
      <c r="B1274" s="126" t="s">
        <v>5</v>
      </c>
      <c r="C1274" s="126" t="s">
        <v>524</v>
      </c>
      <c r="D1274" s="126" t="s">
        <v>525</v>
      </c>
      <c r="E1274" s="126" t="s">
        <v>51</v>
      </c>
      <c r="F1274" s="126" t="s">
        <v>78</v>
      </c>
      <c r="G1274" s="126">
        <v>172</v>
      </c>
      <c r="H1274" s="126" t="s">
        <v>740</v>
      </c>
      <c r="I1274" s="126" t="s">
        <v>741</v>
      </c>
      <c r="J1274" s="126" t="s">
        <v>35</v>
      </c>
      <c r="K1274" s="126" t="s">
        <v>742</v>
      </c>
    </row>
    <row r="1275" spans="1:11" x14ac:dyDescent="0.25">
      <c r="A1275" s="126" t="s">
        <v>0</v>
      </c>
      <c r="B1275" s="126" t="s">
        <v>5</v>
      </c>
      <c r="C1275" s="126" t="s">
        <v>524</v>
      </c>
      <c r="D1275" s="126" t="s">
        <v>525</v>
      </c>
      <c r="E1275" s="126" t="s">
        <v>51</v>
      </c>
      <c r="F1275" s="126" t="s">
        <v>78</v>
      </c>
      <c r="G1275" s="126">
        <v>172</v>
      </c>
      <c r="H1275" s="126" t="s">
        <v>740</v>
      </c>
      <c r="I1275" s="126" t="s">
        <v>743</v>
      </c>
      <c r="J1275" s="126" t="s">
        <v>35</v>
      </c>
      <c r="K1275" s="126" t="s">
        <v>753</v>
      </c>
    </row>
    <row r="1276" spans="1:11" x14ac:dyDescent="0.25">
      <c r="A1276" s="126" t="s">
        <v>0</v>
      </c>
      <c r="B1276" s="126" t="s">
        <v>5</v>
      </c>
      <c r="C1276" s="126" t="s">
        <v>524</v>
      </c>
      <c r="D1276" s="126" t="s">
        <v>525</v>
      </c>
      <c r="E1276" s="126" t="s">
        <v>51</v>
      </c>
      <c r="F1276" s="126" t="s">
        <v>78</v>
      </c>
      <c r="G1276" s="126">
        <v>172</v>
      </c>
      <c r="H1276" s="126" t="s">
        <v>740</v>
      </c>
      <c r="I1276" s="126" t="s">
        <v>746</v>
      </c>
      <c r="J1276" s="126" t="s">
        <v>41</v>
      </c>
      <c r="K1276" s="126" t="s">
        <v>1980</v>
      </c>
    </row>
    <row r="1277" spans="1:11" x14ac:dyDescent="0.25">
      <c r="A1277" s="126" t="s">
        <v>0</v>
      </c>
      <c r="B1277" s="126" t="s">
        <v>5</v>
      </c>
      <c r="C1277" s="126" t="s">
        <v>524</v>
      </c>
      <c r="D1277" s="126" t="s">
        <v>525</v>
      </c>
      <c r="E1277" s="126" t="s">
        <v>51</v>
      </c>
      <c r="F1277" s="126" t="s">
        <v>78</v>
      </c>
      <c r="G1277" s="126">
        <v>172</v>
      </c>
      <c r="H1277" s="126" t="s">
        <v>748</v>
      </c>
      <c r="I1277" s="126" t="s">
        <v>741</v>
      </c>
      <c r="J1277" s="126" t="s">
        <v>35</v>
      </c>
      <c r="K1277" s="126" t="s">
        <v>760</v>
      </c>
    </row>
    <row r="1278" spans="1:11" x14ac:dyDescent="0.25">
      <c r="A1278" s="126" t="s">
        <v>0</v>
      </c>
      <c r="B1278" s="126" t="s">
        <v>5</v>
      </c>
      <c r="C1278" s="126" t="s">
        <v>524</v>
      </c>
      <c r="D1278" s="126" t="s">
        <v>525</v>
      </c>
      <c r="E1278" s="126" t="s">
        <v>51</v>
      </c>
      <c r="F1278" s="126" t="s">
        <v>78</v>
      </c>
      <c r="G1278" s="126">
        <v>172</v>
      </c>
      <c r="H1278" s="126" t="s">
        <v>748</v>
      </c>
      <c r="I1278" s="126" t="s">
        <v>743</v>
      </c>
      <c r="J1278" s="126" t="s">
        <v>25</v>
      </c>
      <c r="K1278" s="126" t="s">
        <v>750</v>
      </c>
    </row>
    <row r="1279" spans="1:11" x14ac:dyDescent="0.25">
      <c r="A1279" s="126" t="s">
        <v>0</v>
      </c>
      <c r="B1279" s="126" t="s">
        <v>5</v>
      </c>
      <c r="C1279" s="126" t="s">
        <v>524</v>
      </c>
      <c r="D1279" s="126" t="s">
        <v>525</v>
      </c>
      <c r="E1279" s="126" t="s">
        <v>51</v>
      </c>
      <c r="F1279" s="126" t="s">
        <v>78</v>
      </c>
      <c r="G1279" s="126">
        <v>172</v>
      </c>
      <c r="H1279" s="126" t="s">
        <v>748</v>
      </c>
      <c r="I1279" s="126" t="s">
        <v>746</v>
      </c>
      <c r="J1279" s="126" t="s">
        <v>41</v>
      </c>
      <c r="K1279" s="126" t="s">
        <v>771</v>
      </c>
    </row>
    <row r="1280" spans="1:11" x14ac:dyDescent="0.25">
      <c r="A1280" s="126" t="s">
        <v>0</v>
      </c>
      <c r="B1280" s="126" t="s">
        <v>5</v>
      </c>
      <c r="C1280" s="126" t="s">
        <v>524</v>
      </c>
      <c r="D1280" s="126" t="s">
        <v>525</v>
      </c>
      <c r="E1280" s="126" t="s">
        <v>51</v>
      </c>
      <c r="F1280" s="126" t="s">
        <v>78</v>
      </c>
      <c r="G1280" s="126">
        <v>172</v>
      </c>
      <c r="H1280" s="126" t="s">
        <v>752</v>
      </c>
      <c r="I1280" s="126" t="s">
        <v>741</v>
      </c>
      <c r="J1280" s="126" t="s">
        <v>754</v>
      </c>
      <c r="K1280" s="126" t="s">
        <v>764</v>
      </c>
    </row>
    <row r="1281" spans="1:11" x14ac:dyDescent="0.25">
      <c r="A1281" s="126" t="s">
        <v>0</v>
      </c>
      <c r="B1281" s="126" t="s">
        <v>5</v>
      </c>
      <c r="C1281" s="126" t="s">
        <v>524</v>
      </c>
      <c r="D1281" s="126" t="s">
        <v>525</v>
      </c>
      <c r="E1281" s="126" t="s">
        <v>51</v>
      </c>
      <c r="F1281" s="126" t="s">
        <v>78</v>
      </c>
      <c r="G1281" s="126">
        <v>172</v>
      </c>
      <c r="H1281" s="126" t="s">
        <v>752</v>
      </c>
      <c r="I1281" s="126" t="s">
        <v>743</v>
      </c>
      <c r="J1281" s="126" t="s">
        <v>34</v>
      </c>
      <c r="K1281" s="126" t="s">
        <v>756</v>
      </c>
    </row>
    <row r="1282" spans="1:11" x14ac:dyDescent="0.25">
      <c r="A1282" s="126" t="s">
        <v>0</v>
      </c>
      <c r="B1282" s="126" t="s">
        <v>5</v>
      </c>
      <c r="C1282" s="126" t="s">
        <v>524</v>
      </c>
      <c r="D1282" s="126" t="s">
        <v>525</v>
      </c>
      <c r="E1282" s="126" t="s">
        <v>51</v>
      </c>
      <c r="F1282" s="126" t="s">
        <v>78</v>
      </c>
      <c r="G1282" s="126">
        <v>172</v>
      </c>
      <c r="H1282" s="126" t="s">
        <v>752</v>
      </c>
      <c r="I1282" s="126" t="s">
        <v>746</v>
      </c>
      <c r="J1282" s="126" t="s">
        <v>36</v>
      </c>
      <c r="K1282" s="126" t="s">
        <v>763</v>
      </c>
    </row>
    <row r="1283" spans="1:11" x14ac:dyDescent="0.25">
      <c r="A1283" s="126" t="s">
        <v>0</v>
      </c>
      <c r="B1283" s="126" t="s">
        <v>5</v>
      </c>
      <c r="C1283" s="126" t="s">
        <v>524</v>
      </c>
      <c r="D1283" s="126" t="s">
        <v>525</v>
      </c>
      <c r="E1283" s="126" t="s">
        <v>51</v>
      </c>
      <c r="F1283" s="126" t="s">
        <v>78</v>
      </c>
      <c r="G1283" s="126">
        <v>172</v>
      </c>
      <c r="H1283" s="126" t="s">
        <v>757</v>
      </c>
      <c r="I1283" s="126" t="s">
        <v>741</v>
      </c>
      <c r="J1283" s="126" t="s">
        <v>25</v>
      </c>
      <c r="K1283" s="126" t="s">
        <v>749</v>
      </c>
    </row>
    <row r="1284" spans="1:11" x14ac:dyDescent="0.25">
      <c r="A1284" s="126" t="s">
        <v>0</v>
      </c>
      <c r="B1284" s="126" t="s">
        <v>5</v>
      </c>
      <c r="C1284" s="126" t="s">
        <v>524</v>
      </c>
      <c r="D1284" s="126" t="s">
        <v>525</v>
      </c>
      <c r="E1284" s="126" t="s">
        <v>51</v>
      </c>
      <c r="F1284" s="126" t="s">
        <v>78</v>
      </c>
      <c r="G1284" s="126">
        <v>172</v>
      </c>
      <c r="H1284" s="126" t="s">
        <v>757</v>
      </c>
      <c r="I1284" s="126" t="s">
        <v>743</v>
      </c>
      <c r="J1284" s="126" t="s">
        <v>25</v>
      </c>
      <c r="K1284" s="126" t="s">
        <v>751</v>
      </c>
    </row>
    <row r="1285" spans="1:11" x14ac:dyDescent="0.25">
      <c r="A1285" s="126" t="s">
        <v>0</v>
      </c>
      <c r="B1285" s="126" t="s">
        <v>5</v>
      </c>
      <c r="C1285" s="126" t="s">
        <v>524</v>
      </c>
      <c r="D1285" s="126" t="s">
        <v>525</v>
      </c>
      <c r="E1285" s="126" t="s">
        <v>51</v>
      </c>
      <c r="F1285" s="126" t="s">
        <v>78</v>
      </c>
      <c r="G1285" s="126">
        <v>172</v>
      </c>
      <c r="H1285" s="126" t="s">
        <v>757</v>
      </c>
      <c r="I1285" s="126" t="s">
        <v>746</v>
      </c>
      <c r="J1285" s="126" t="s">
        <v>35</v>
      </c>
      <c r="K1285" s="126" t="s">
        <v>753</v>
      </c>
    </row>
    <row r="1286" spans="1:11" x14ac:dyDescent="0.25">
      <c r="A1286" s="126" t="s">
        <v>0</v>
      </c>
      <c r="B1286" s="126" t="s">
        <v>6</v>
      </c>
      <c r="C1286" s="126" t="s">
        <v>527</v>
      </c>
      <c r="D1286" s="126" t="s">
        <v>528</v>
      </c>
      <c r="E1286" s="126" t="s">
        <v>162</v>
      </c>
      <c r="F1286" s="126" t="s">
        <v>1968</v>
      </c>
      <c r="G1286" s="126">
        <v>154</v>
      </c>
      <c r="H1286" s="126" t="s">
        <v>740</v>
      </c>
      <c r="I1286" s="126" t="s">
        <v>741</v>
      </c>
      <c r="J1286" s="126" t="s">
        <v>35</v>
      </c>
      <c r="K1286" s="126" t="s">
        <v>742</v>
      </c>
    </row>
    <row r="1287" spans="1:11" x14ac:dyDescent="0.25">
      <c r="A1287" s="126" t="s">
        <v>0</v>
      </c>
      <c r="B1287" s="126" t="s">
        <v>6</v>
      </c>
      <c r="C1287" s="126" t="s">
        <v>527</v>
      </c>
      <c r="D1287" s="126" t="s">
        <v>528</v>
      </c>
      <c r="E1287" s="126" t="s">
        <v>162</v>
      </c>
      <c r="F1287" s="126" t="s">
        <v>1968</v>
      </c>
      <c r="G1287" s="126">
        <v>154</v>
      </c>
      <c r="H1287" s="126" t="s">
        <v>740</v>
      </c>
      <c r="I1287" s="126" t="s">
        <v>743</v>
      </c>
      <c r="J1287" s="126" t="s">
        <v>36</v>
      </c>
      <c r="K1287" s="126" t="s">
        <v>763</v>
      </c>
    </row>
    <row r="1288" spans="1:11" x14ac:dyDescent="0.25">
      <c r="A1288" s="126" t="s">
        <v>0</v>
      </c>
      <c r="B1288" s="126" t="s">
        <v>6</v>
      </c>
      <c r="C1288" s="126" t="s">
        <v>527</v>
      </c>
      <c r="D1288" s="126" t="s">
        <v>528</v>
      </c>
      <c r="E1288" s="126" t="s">
        <v>162</v>
      </c>
      <c r="F1288" s="126" t="s">
        <v>1968</v>
      </c>
      <c r="G1288" s="126">
        <v>154</v>
      </c>
      <c r="H1288" s="126" t="s">
        <v>740</v>
      </c>
      <c r="I1288" s="126" t="s">
        <v>746</v>
      </c>
      <c r="J1288" s="126" t="s">
        <v>754</v>
      </c>
      <c r="K1288" s="126" t="s">
        <v>755</v>
      </c>
    </row>
    <row r="1289" spans="1:11" x14ac:dyDescent="0.25">
      <c r="A1289" s="126" t="s">
        <v>0</v>
      </c>
      <c r="B1289" s="126" t="s">
        <v>6</v>
      </c>
      <c r="C1289" s="126" t="s">
        <v>527</v>
      </c>
      <c r="D1289" s="126" t="s">
        <v>528</v>
      </c>
      <c r="E1289" s="126" t="s">
        <v>162</v>
      </c>
      <c r="F1289" s="126" t="s">
        <v>1968</v>
      </c>
      <c r="G1289" s="126">
        <v>154</v>
      </c>
      <c r="H1289" s="126" t="s">
        <v>748</v>
      </c>
      <c r="I1289" s="126" t="s">
        <v>741</v>
      </c>
      <c r="J1289" s="126" t="s">
        <v>25</v>
      </c>
      <c r="K1289" s="126" t="s">
        <v>750</v>
      </c>
    </row>
    <row r="1290" spans="1:11" x14ac:dyDescent="0.25">
      <c r="A1290" s="126" t="s">
        <v>0</v>
      </c>
      <c r="B1290" s="126" t="s">
        <v>6</v>
      </c>
      <c r="C1290" s="126" t="s">
        <v>527</v>
      </c>
      <c r="D1290" s="126" t="s">
        <v>528</v>
      </c>
      <c r="E1290" s="126" t="s">
        <v>162</v>
      </c>
      <c r="F1290" s="126" t="s">
        <v>1968</v>
      </c>
      <c r="G1290" s="126">
        <v>154</v>
      </c>
      <c r="H1290" s="126" t="s">
        <v>748</v>
      </c>
      <c r="I1290" s="126" t="s">
        <v>743</v>
      </c>
      <c r="J1290" s="126" t="s">
        <v>744</v>
      </c>
      <c r="K1290" s="126" t="s">
        <v>745</v>
      </c>
    </row>
    <row r="1291" spans="1:11" x14ac:dyDescent="0.25">
      <c r="A1291" s="126" t="s">
        <v>0</v>
      </c>
      <c r="B1291" s="126" t="s">
        <v>6</v>
      </c>
      <c r="C1291" s="126" t="s">
        <v>527</v>
      </c>
      <c r="D1291" s="126" t="s">
        <v>528</v>
      </c>
      <c r="E1291" s="126" t="s">
        <v>162</v>
      </c>
      <c r="F1291" s="126" t="s">
        <v>1968</v>
      </c>
      <c r="G1291" s="126">
        <v>154</v>
      </c>
      <c r="H1291" s="126" t="s">
        <v>748</v>
      </c>
      <c r="I1291" s="126" t="s">
        <v>746</v>
      </c>
      <c r="J1291" s="126" t="s">
        <v>37</v>
      </c>
      <c r="K1291" s="126" t="s">
        <v>769</v>
      </c>
    </row>
    <row r="1292" spans="1:11" x14ac:dyDescent="0.25">
      <c r="A1292" s="126" t="s">
        <v>0</v>
      </c>
      <c r="B1292" s="126" t="s">
        <v>6</v>
      </c>
      <c r="C1292" s="126" t="s">
        <v>527</v>
      </c>
      <c r="D1292" s="126" t="s">
        <v>528</v>
      </c>
      <c r="E1292" s="126" t="s">
        <v>162</v>
      </c>
      <c r="F1292" s="126" t="s">
        <v>1968</v>
      </c>
      <c r="G1292" s="126">
        <v>154</v>
      </c>
      <c r="H1292" s="126" t="s">
        <v>752</v>
      </c>
      <c r="I1292" s="126" t="s">
        <v>741</v>
      </c>
      <c r="J1292" s="126" t="s">
        <v>34</v>
      </c>
      <c r="K1292" s="126" t="s">
        <v>756</v>
      </c>
    </row>
    <row r="1293" spans="1:11" x14ac:dyDescent="0.25">
      <c r="A1293" s="126" t="s">
        <v>0</v>
      </c>
      <c r="B1293" s="126" t="s">
        <v>6</v>
      </c>
      <c r="C1293" s="126" t="s">
        <v>527</v>
      </c>
      <c r="D1293" s="126" t="s">
        <v>528</v>
      </c>
      <c r="E1293" s="126" t="s">
        <v>162</v>
      </c>
      <c r="F1293" s="126" t="s">
        <v>1968</v>
      </c>
      <c r="G1293" s="126">
        <v>154</v>
      </c>
      <c r="H1293" s="126" t="s">
        <v>752</v>
      </c>
      <c r="I1293" s="126" t="s">
        <v>743</v>
      </c>
      <c r="J1293" s="126" t="s">
        <v>36</v>
      </c>
      <c r="K1293" s="126" t="s">
        <v>758</v>
      </c>
    </row>
    <row r="1294" spans="1:11" x14ac:dyDescent="0.25">
      <c r="A1294" s="126" t="s">
        <v>0</v>
      </c>
      <c r="B1294" s="126" t="s">
        <v>6</v>
      </c>
      <c r="C1294" s="126" t="s">
        <v>527</v>
      </c>
      <c r="D1294" s="126" t="s">
        <v>528</v>
      </c>
      <c r="E1294" s="126" t="s">
        <v>162</v>
      </c>
      <c r="F1294" s="126" t="s">
        <v>1968</v>
      </c>
      <c r="G1294" s="126">
        <v>154</v>
      </c>
      <c r="H1294" s="126" t="s">
        <v>752</v>
      </c>
      <c r="I1294" s="126" t="s">
        <v>746</v>
      </c>
      <c r="J1294" s="126" t="s">
        <v>34</v>
      </c>
      <c r="K1294" s="126" t="s">
        <v>747</v>
      </c>
    </row>
    <row r="1295" spans="1:11" x14ac:dyDescent="0.25">
      <c r="A1295" s="126" t="s">
        <v>0</v>
      </c>
      <c r="B1295" s="126" t="s">
        <v>6</v>
      </c>
      <c r="C1295" s="126" t="s">
        <v>527</v>
      </c>
      <c r="D1295" s="126" t="s">
        <v>528</v>
      </c>
      <c r="E1295" s="126" t="s">
        <v>162</v>
      </c>
      <c r="F1295" s="126" t="s">
        <v>1968</v>
      </c>
      <c r="G1295" s="126">
        <v>154</v>
      </c>
      <c r="H1295" s="126" t="s">
        <v>757</v>
      </c>
      <c r="I1295" s="126" t="s">
        <v>741</v>
      </c>
      <c r="J1295" s="126" t="s">
        <v>25</v>
      </c>
      <c r="K1295" s="126" t="s">
        <v>765</v>
      </c>
    </row>
    <row r="1296" spans="1:11" x14ac:dyDescent="0.25">
      <c r="A1296" s="126" t="s">
        <v>0</v>
      </c>
      <c r="B1296" s="126" t="s">
        <v>6</v>
      </c>
      <c r="C1296" s="126" t="s">
        <v>527</v>
      </c>
      <c r="D1296" s="126" t="s">
        <v>528</v>
      </c>
      <c r="E1296" s="126" t="s">
        <v>162</v>
      </c>
      <c r="F1296" s="126" t="s">
        <v>1968</v>
      </c>
      <c r="G1296" s="126">
        <v>154</v>
      </c>
      <c r="H1296" s="126" t="s">
        <v>757</v>
      </c>
      <c r="I1296" s="126" t="s">
        <v>743</v>
      </c>
      <c r="J1296" s="126" t="s">
        <v>25</v>
      </c>
      <c r="K1296" s="126" t="s">
        <v>751</v>
      </c>
    </row>
    <row r="1297" spans="1:11" x14ac:dyDescent="0.25">
      <c r="A1297" s="126" t="s">
        <v>0</v>
      </c>
      <c r="B1297" s="126" t="s">
        <v>6</v>
      </c>
      <c r="C1297" s="126" t="s">
        <v>527</v>
      </c>
      <c r="D1297" s="126" t="s">
        <v>528</v>
      </c>
      <c r="E1297" s="126" t="s">
        <v>162</v>
      </c>
      <c r="F1297" s="126" t="s">
        <v>1968</v>
      </c>
      <c r="G1297" s="126">
        <v>154</v>
      </c>
      <c r="H1297" s="126" t="s">
        <v>757</v>
      </c>
      <c r="I1297" s="126" t="s">
        <v>746</v>
      </c>
      <c r="J1297" s="126" t="s">
        <v>35</v>
      </c>
      <c r="K1297" s="126" t="s">
        <v>753</v>
      </c>
    </row>
    <row r="1298" spans="1:11" x14ac:dyDescent="0.25">
      <c r="A1298" s="126" t="s">
        <v>0</v>
      </c>
      <c r="B1298" s="126" t="s">
        <v>5</v>
      </c>
      <c r="C1298" s="126" t="s">
        <v>540</v>
      </c>
      <c r="D1298" s="126" t="s">
        <v>541</v>
      </c>
      <c r="E1298" s="126" t="s">
        <v>162</v>
      </c>
      <c r="F1298" s="126" t="s">
        <v>1968</v>
      </c>
      <c r="G1298" s="126">
        <v>680</v>
      </c>
      <c r="H1298" s="126" t="s">
        <v>740</v>
      </c>
      <c r="I1298" s="126" t="s">
        <v>741</v>
      </c>
      <c r="J1298" s="126" t="s">
        <v>37</v>
      </c>
      <c r="K1298" s="126" t="s">
        <v>769</v>
      </c>
    </row>
    <row r="1299" spans="1:11" x14ac:dyDescent="0.25">
      <c r="A1299" s="126" t="s">
        <v>0</v>
      </c>
      <c r="B1299" s="126" t="s">
        <v>5</v>
      </c>
      <c r="C1299" s="126" t="s">
        <v>540</v>
      </c>
      <c r="D1299" s="126" t="s">
        <v>541</v>
      </c>
      <c r="E1299" s="126" t="s">
        <v>162</v>
      </c>
      <c r="F1299" s="126" t="s">
        <v>1968</v>
      </c>
      <c r="G1299" s="126">
        <v>680</v>
      </c>
      <c r="H1299" s="126" t="s">
        <v>740</v>
      </c>
      <c r="I1299" s="126" t="s">
        <v>743</v>
      </c>
      <c r="J1299" s="126" t="s">
        <v>41</v>
      </c>
      <c r="K1299" s="126" t="s">
        <v>1980</v>
      </c>
    </row>
    <row r="1300" spans="1:11" x14ac:dyDescent="0.25">
      <c r="A1300" s="126" t="s">
        <v>0</v>
      </c>
      <c r="B1300" s="126" t="s">
        <v>5</v>
      </c>
      <c r="C1300" s="126" t="s">
        <v>540</v>
      </c>
      <c r="D1300" s="126" t="s">
        <v>541</v>
      </c>
      <c r="E1300" s="126" t="s">
        <v>162</v>
      </c>
      <c r="F1300" s="126" t="s">
        <v>1968</v>
      </c>
      <c r="G1300" s="126">
        <v>680</v>
      </c>
      <c r="H1300" s="126" t="s">
        <v>740</v>
      </c>
      <c r="I1300" s="126" t="s">
        <v>746</v>
      </c>
      <c r="J1300" s="126" t="s">
        <v>41</v>
      </c>
      <c r="K1300" s="126" t="s">
        <v>1979</v>
      </c>
    </row>
    <row r="1301" spans="1:11" x14ac:dyDescent="0.25">
      <c r="A1301" s="126" t="s">
        <v>0</v>
      </c>
      <c r="B1301" s="126" t="s">
        <v>5</v>
      </c>
      <c r="C1301" s="126" t="s">
        <v>540</v>
      </c>
      <c r="D1301" s="126" t="s">
        <v>541</v>
      </c>
      <c r="E1301" s="126" t="s">
        <v>162</v>
      </c>
      <c r="F1301" s="126" t="s">
        <v>1968</v>
      </c>
      <c r="G1301" s="126">
        <v>680</v>
      </c>
      <c r="H1301" s="126" t="s">
        <v>748</v>
      </c>
      <c r="I1301" s="126" t="s">
        <v>741</v>
      </c>
      <c r="J1301" s="126" t="s">
        <v>35</v>
      </c>
      <c r="K1301" s="126" t="s">
        <v>760</v>
      </c>
    </row>
    <row r="1302" spans="1:11" x14ac:dyDescent="0.25">
      <c r="A1302" s="126" t="s">
        <v>0</v>
      </c>
      <c r="B1302" s="126" t="s">
        <v>5</v>
      </c>
      <c r="C1302" s="126" t="s">
        <v>540</v>
      </c>
      <c r="D1302" s="126" t="s">
        <v>541</v>
      </c>
      <c r="E1302" s="126" t="s">
        <v>162</v>
      </c>
      <c r="F1302" s="126" t="s">
        <v>1968</v>
      </c>
      <c r="G1302" s="126">
        <v>680</v>
      </c>
      <c r="H1302" s="126" t="s">
        <v>748</v>
      </c>
      <c r="I1302" s="126" t="s">
        <v>743</v>
      </c>
      <c r="J1302" s="126" t="s">
        <v>35</v>
      </c>
      <c r="K1302" s="126" t="s">
        <v>753</v>
      </c>
    </row>
    <row r="1303" spans="1:11" x14ac:dyDescent="0.25">
      <c r="A1303" s="126" t="s">
        <v>0</v>
      </c>
      <c r="B1303" s="126" t="s">
        <v>5</v>
      </c>
      <c r="C1303" s="126" t="s">
        <v>540</v>
      </c>
      <c r="D1303" s="126" t="s">
        <v>541</v>
      </c>
      <c r="E1303" s="126" t="s">
        <v>162</v>
      </c>
      <c r="F1303" s="126" t="s">
        <v>1968</v>
      </c>
      <c r="G1303" s="126">
        <v>680</v>
      </c>
      <c r="H1303" s="126" t="s">
        <v>748</v>
      </c>
      <c r="I1303" s="126" t="s">
        <v>746</v>
      </c>
      <c r="J1303" s="126" t="s">
        <v>35</v>
      </c>
      <c r="K1303" s="126" t="s">
        <v>761</v>
      </c>
    </row>
    <row r="1304" spans="1:11" x14ac:dyDescent="0.25">
      <c r="A1304" s="126" t="s">
        <v>0</v>
      </c>
      <c r="B1304" s="126" t="s">
        <v>5</v>
      </c>
      <c r="C1304" s="126" t="s">
        <v>540</v>
      </c>
      <c r="D1304" s="126" t="s">
        <v>541</v>
      </c>
      <c r="E1304" s="126" t="s">
        <v>162</v>
      </c>
      <c r="F1304" s="126" t="s">
        <v>1968</v>
      </c>
      <c r="G1304" s="126">
        <v>680</v>
      </c>
      <c r="H1304" s="126" t="s">
        <v>752</v>
      </c>
      <c r="I1304" s="126" t="s">
        <v>741</v>
      </c>
      <c r="J1304" s="126" t="s">
        <v>34</v>
      </c>
      <c r="K1304" s="126" t="s">
        <v>756</v>
      </c>
    </row>
    <row r="1305" spans="1:11" x14ac:dyDescent="0.25">
      <c r="A1305" s="126" t="s">
        <v>0</v>
      </c>
      <c r="B1305" s="126" t="s">
        <v>5</v>
      </c>
      <c r="C1305" s="126" t="s">
        <v>540</v>
      </c>
      <c r="D1305" s="126" t="s">
        <v>541</v>
      </c>
      <c r="E1305" s="126" t="s">
        <v>162</v>
      </c>
      <c r="F1305" s="126" t="s">
        <v>1968</v>
      </c>
      <c r="G1305" s="126">
        <v>680</v>
      </c>
      <c r="H1305" s="126" t="s">
        <v>752</v>
      </c>
      <c r="I1305" s="126" t="s">
        <v>743</v>
      </c>
      <c r="J1305" s="126" t="s">
        <v>754</v>
      </c>
      <c r="K1305" s="126" t="s">
        <v>764</v>
      </c>
    </row>
    <row r="1306" spans="1:11" x14ac:dyDescent="0.25">
      <c r="A1306" s="126" t="s">
        <v>0</v>
      </c>
      <c r="B1306" s="126" t="s">
        <v>5</v>
      </c>
      <c r="C1306" s="126" t="s">
        <v>540</v>
      </c>
      <c r="D1306" s="126" t="s">
        <v>541</v>
      </c>
      <c r="E1306" s="126" t="s">
        <v>162</v>
      </c>
      <c r="F1306" s="126" t="s">
        <v>1968</v>
      </c>
      <c r="G1306" s="126">
        <v>680</v>
      </c>
      <c r="H1306" s="126" t="s">
        <v>752</v>
      </c>
      <c r="I1306" s="126" t="s">
        <v>746</v>
      </c>
      <c r="J1306" s="126" t="s">
        <v>34</v>
      </c>
      <c r="K1306" s="126" t="s">
        <v>747</v>
      </c>
    </row>
    <row r="1307" spans="1:11" x14ac:dyDescent="0.25">
      <c r="A1307" s="126" t="s">
        <v>0</v>
      </c>
      <c r="B1307" s="126" t="s">
        <v>5</v>
      </c>
      <c r="C1307" s="126" t="s">
        <v>540</v>
      </c>
      <c r="D1307" s="126" t="s">
        <v>541</v>
      </c>
      <c r="E1307" s="126" t="s">
        <v>162</v>
      </c>
      <c r="F1307" s="126" t="s">
        <v>1968</v>
      </c>
      <c r="G1307" s="126">
        <v>680</v>
      </c>
      <c r="H1307" s="126" t="s">
        <v>757</v>
      </c>
      <c r="I1307" s="126" t="s">
        <v>741</v>
      </c>
      <c r="J1307" s="126" t="s">
        <v>25</v>
      </c>
      <c r="K1307" s="126" t="s">
        <v>765</v>
      </c>
    </row>
    <row r="1308" spans="1:11" x14ac:dyDescent="0.25">
      <c r="A1308" s="126" t="s">
        <v>0</v>
      </c>
      <c r="B1308" s="126" t="s">
        <v>5</v>
      </c>
      <c r="C1308" s="126" t="s">
        <v>540</v>
      </c>
      <c r="D1308" s="126" t="s">
        <v>541</v>
      </c>
      <c r="E1308" s="126" t="s">
        <v>162</v>
      </c>
      <c r="F1308" s="126" t="s">
        <v>1968</v>
      </c>
      <c r="G1308" s="126">
        <v>680</v>
      </c>
      <c r="H1308" s="126" t="s">
        <v>757</v>
      </c>
      <c r="I1308" s="126" t="s">
        <v>743</v>
      </c>
      <c r="J1308" s="126" t="s">
        <v>25</v>
      </c>
      <c r="K1308" s="126" t="s">
        <v>751</v>
      </c>
    </row>
    <row r="1309" spans="1:11" x14ac:dyDescent="0.25">
      <c r="A1309" s="126" t="s">
        <v>0</v>
      </c>
      <c r="B1309" s="126" t="s">
        <v>5</v>
      </c>
      <c r="C1309" s="126" t="s">
        <v>540</v>
      </c>
      <c r="D1309" s="126" t="s">
        <v>541</v>
      </c>
      <c r="E1309" s="126" t="s">
        <v>162</v>
      </c>
      <c r="F1309" s="126" t="s">
        <v>1968</v>
      </c>
      <c r="G1309" s="126">
        <v>680</v>
      </c>
      <c r="H1309" s="126" t="s">
        <v>757</v>
      </c>
      <c r="I1309" s="126" t="s">
        <v>746</v>
      </c>
      <c r="J1309" s="126" t="s">
        <v>25</v>
      </c>
      <c r="K1309" s="126" t="s">
        <v>749</v>
      </c>
    </row>
    <row r="1310" spans="1:11" x14ac:dyDescent="0.25">
      <c r="A1310" s="126" t="s">
        <v>0</v>
      </c>
      <c r="B1310" s="126" t="s">
        <v>5</v>
      </c>
      <c r="C1310" s="126" t="s">
        <v>537</v>
      </c>
      <c r="D1310" s="126" t="s">
        <v>538</v>
      </c>
      <c r="E1310" s="126" t="s">
        <v>162</v>
      </c>
      <c r="F1310" s="126" t="s">
        <v>1968</v>
      </c>
      <c r="G1310" s="126">
        <v>191</v>
      </c>
      <c r="H1310" s="126" t="s">
        <v>740</v>
      </c>
      <c r="I1310" s="126" t="s">
        <v>741</v>
      </c>
      <c r="J1310" s="126" t="s">
        <v>35</v>
      </c>
      <c r="K1310" s="126" t="s">
        <v>742</v>
      </c>
    </row>
    <row r="1311" spans="1:11" x14ac:dyDescent="0.25">
      <c r="A1311" s="126" t="s">
        <v>0</v>
      </c>
      <c r="B1311" s="126" t="s">
        <v>5</v>
      </c>
      <c r="C1311" s="126" t="s">
        <v>537</v>
      </c>
      <c r="D1311" s="126" t="s">
        <v>538</v>
      </c>
      <c r="E1311" s="126" t="s">
        <v>162</v>
      </c>
      <c r="F1311" s="126" t="s">
        <v>1968</v>
      </c>
      <c r="G1311" s="126">
        <v>191</v>
      </c>
      <c r="H1311" s="126" t="s">
        <v>740</v>
      </c>
      <c r="I1311" s="126" t="s">
        <v>743</v>
      </c>
      <c r="J1311" s="126" t="s">
        <v>35</v>
      </c>
      <c r="K1311" s="126" t="s">
        <v>753</v>
      </c>
    </row>
    <row r="1312" spans="1:11" x14ac:dyDescent="0.25">
      <c r="A1312" s="126" t="s">
        <v>0</v>
      </c>
      <c r="B1312" s="126" t="s">
        <v>5</v>
      </c>
      <c r="C1312" s="126" t="s">
        <v>537</v>
      </c>
      <c r="D1312" s="126" t="s">
        <v>538</v>
      </c>
      <c r="E1312" s="126" t="s">
        <v>162</v>
      </c>
      <c r="F1312" s="126" t="s">
        <v>1968</v>
      </c>
      <c r="G1312" s="126">
        <v>191</v>
      </c>
      <c r="H1312" s="126" t="s">
        <v>740</v>
      </c>
      <c r="I1312" s="126" t="s">
        <v>746</v>
      </c>
      <c r="J1312" s="126" t="s">
        <v>744</v>
      </c>
      <c r="K1312" s="126" t="s">
        <v>745</v>
      </c>
    </row>
    <row r="1313" spans="1:11" x14ac:dyDescent="0.25">
      <c r="A1313" s="126" t="s">
        <v>0</v>
      </c>
      <c r="B1313" s="126" t="s">
        <v>5</v>
      </c>
      <c r="C1313" s="126" t="s">
        <v>537</v>
      </c>
      <c r="D1313" s="126" t="s">
        <v>538</v>
      </c>
      <c r="E1313" s="126" t="s">
        <v>162</v>
      </c>
      <c r="F1313" s="126" t="s">
        <v>1968</v>
      </c>
      <c r="G1313" s="126">
        <v>191</v>
      </c>
      <c r="H1313" s="126" t="s">
        <v>748</v>
      </c>
      <c r="I1313" s="126" t="s">
        <v>741</v>
      </c>
      <c r="J1313" s="126" t="s">
        <v>35</v>
      </c>
      <c r="K1313" s="126" t="s">
        <v>760</v>
      </c>
    </row>
    <row r="1314" spans="1:11" x14ac:dyDescent="0.25">
      <c r="A1314" s="126" t="s">
        <v>0</v>
      </c>
      <c r="B1314" s="126" t="s">
        <v>5</v>
      </c>
      <c r="C1314" s="126" t="s">
        <v>537</v>
      </c>
      <c r="D1314" s="126" t="s">
        <v>538</v>
      </c>
      <c r="E1314" s="126" t="s">
        <v>162</v>
      </c>
      <c r="F1314" s="126" t="s">
        <v>1968</v>
      </c>
      <c r="G1314" s="126">
        <v>191</v>
      </c>
      <c r="H1314" s="126" t="s">
        <v>748</v>
      </c>
      <c r="I1314" s="126" t="s">
        <v>743</v>
      </c>
      <c r="J1314" s="126" t="s">
        <v>35</v>
      </c>
      <c r="K1314" s="126" t="s">
        <v>753</v>
      </c>
    </row>
    <row r="1315" spans="1:11" x14ac:dyDescent="0.25">
      <c r="A1315" s="126" t="s">
        <v>0</v>
      </c>
      <c r="B1315" s="126" t="s">
        <v>5</v>
      </c>
      <c r="C1315" s="126" t="s">
        <v>537</v>
      </c>
      <c r="D1315" s="126" t="s">
        <v>538</v>
      </c>
      <c r="E1315" s="126" t="s">
        <v>162</v>
      </c>
      <c r="F1315" s="126" t="s">
        <v>1968</v>
      </c>
      <c r="G1315" s="126">
        <v>191</v>
      </c>
      <c r="H1315" s="126" t="s">
        <v>748</v>
      </c>
      <c r="I1315" s="126" t="s">
        <v>746</v>
      </c>
      <c r="J1315" s="126" t="s">
        <v>754</v>
      </c>
      <c r="K1315" s="126" t="s">
        <v>755</v>
      </c>
    </row>
    <row r="1316" spans="1:11" x14ac:dyDescent="0.25">
      <c r="A1316" s="126" t="s">
        <v>0</v>
      </c>
      <c r="B1316" s="126" t="s">
        <v>5</v>
      </c>
      <c r="C1316" s="126" t="s">
        <v>537</v>
      </c>
      <c r="D1316" s="126" t="s">
        <v>538</v>
      </c>
      <c r="E1316" s="126" t="s">
        <v>162</v>
      </c>
      <c r="F1316" s="126" t="s">
        <v>1968</v>
      </c>
      <c r="G1316" s="126">
        <v>191</v>
      </c>
      <c r="H1316" s="126" t="s">
        <v>752</v>
      </c>
      <c r="I1316" s="126" t="s">
        <v>741</v>
      </c>
      <c r="J1316" s="126" t="s">
        <v>34</v>
      </c>
      <c r="K1316" s="126" t="s">
        <v>756</v>
      </c>
    </row>
    <row r="1317" spans="1:11" x14ac:dyDescent="0.25">
      <c r="A1317" s="126" t="s">
        <v>0</v>
      </c>
      <c r="B1317" s="126" t="s">
        <v>5</v>
      </c>
      <c r="C1317" s="126" t="s">
        <v>537</v>
      </c>
      <c r="D1317" s="126" t="s">
        <v>538</v>
      </c>
      <c r="E1317" s="126" t="s">
        <v>162</v>
      </c>
      <c r="F1317" s="126" t="s">
        <v>1968</v>
      </c>
      <c r="G1317" s="126">
        <v>191</v>
      </c>
      <c r="H1317" s="126" t="s">
        <v>752</v>
      </c>
      <c r="I1317" s="126" t="s">
        <v>743</v>
      </c>
      <c r="J1317" s="126" t="s">
        <v>35</v>
      </c>
      <c r="K1317" s="126" t="s">
        <v>753</v>
      </c>
    </row>
    <row r="1318" spans="1:11" x14ac:dyDescent="0.25">
      <c r="A1318" s="126" t="s">
        <v>0</v>
      </c>
      <c r="B1318" s="126" t="s">
        <v>5</v>
      </c>
      <c r="C1318" s="126" t="s">
        <v>537</v>
      </c>
      <c r="D1318" s="126" t="s">
        <v>538</v>
      </c>
      <c r="E1318" s="126" t="s">
        <v>162</v>
      </c>
      <c r="F1318" s="126" t="s">
        <v>1968</v>
      </c>
      <c r="G1318" s="126">
        <v>191</v>
      </c>
      <c r="H1318" s="126" t="s">
        <v>752</v>
      </c>
      <c r="I1318" s="126" t="s">
        <v>746</v>
      </c>
      <c r="J1318" s="126" t="s">
        <v>34</v>
      </c>
      <c r="K1318" s="126" t="s">
        <v>747</v>
      </c>
    </row>
    <row r="1319" spans="1:11" x14ac:dyDescent="0.25">
      <c r="A1319" s="126" t="s">
        <v>0</v>
      </c>
      <c r="B1319" s="126" t="s">
        <v>5</v>
      </c>
      <c r="C1319" s="126" t="s">
        <v>537</v>
      </c>
      <c r="D1319" s="126" t="s">
        <v>538</v>
      </c>
      <c r="E1319" s="126" t="s">
        <v>162</v>
      </c>
      <c r="F1319" s="126" t="s">
        <v>1968</v>
      </c>
      <c r="G1319" s="126">
        <v>191</v>
      </c>
      <c r="H1319" s="126" t="s">
        <v>757</v>
      </c>
      <c r="I1319" s="126" t="s">
        <v>741</v>
      </c>
      <c r="J1319" s="126" t="s">
        <v>25</v>
      </c>
      <c r="K1319" s="126" t="s">
        <v>751</v>
      </c>
    </row>
    <row r="1320" spans="1:11" x14ac:dyDescent="0.25">
      <c r="A1320" s="126" t="s">
        <v>0</v>
      </c>
      <c r="B1320" s="126" t="s">
        <v>5</v>
      </c>
      <c r="C1320" s="126" t="s">
        <v>537</v>
      </c>
      <c r="D1320" s="126" t="s">
        <v>538</v>
      </c>
      <c r="E1320" s="126" t="s">
        <v>162</v>
      </c>
      <c r="F1320" s="126" t="s">
        <v>1968</v>
      </c>
      <c r="G1320" s="126">
        <v>191</v>
      </c>
      <c r="H1320" s="126" t="s">
        <v>757</v>
      </c>
      <c r="I1320" s="126" t="s">
        <v>743</v>
      </c>
      <c r="J1320" s="126" t="s">
        <v>35</v>
      </c>
      <c r="K1320" s="126" t="s">
        <v>753</v>
      </c>
    </row>
    <row r="1321" spans="1:11" x14ac:dyDescent="0.25">
      <c r="A1321" s="126" t="s">
        <v>0</v>
      </c>
      <c r="B1321" s="126" t="s">
        <v>5</v>
      </c>
      <c r="C1321" s="126" t="s">
        <v>537</v>
      </c>
      <c r="D1321" s="126" t="s">
        <v>538</v>
      </c>
      <c r="E1321" s="126" t="s">
        <v>162</v>
      </c>
      <c r="F1321" s="126" t="s">
        <v>1968</v>
      </c>
      <c r="G1321" s="126">
        <v>191</v>
      </c>
      <c r="H1321" s="126" t="s">
        <v>757</v>
      </c>
      <c r="I1321" s="126" t="s">
        <v>746</v>
      </c>
      <c r="J1321" s="126" t="s">
        <v>25</v>
      </c>
      <c r="K1321" s="126" t="s">
        <v>749</v>
      </c>
    </row>
    <row r="1322" spans="1:11" x14ac:dyDescent="0.25">
      <c r="A1322" s="126" t="s">
        <v>0</v>
      </c>
      <c r="B1322" s="126" t="s">
        <v>7</v>
      </c>
      <c r="C1322" s="126" t="s">
        <v>96</v>
      </c>
      <c r="D1322" s="126" t="s">
        <v>97</v>
      </c>
      <c r="E1322" s="126" t="s">
        <v>51</v>
      </c>
      <c r="F1322" s="126" t="s">
        <v>85</v>
      </c>
      <c r="G1322" s="126">
        <v>12</v>
      </c>
      <c r="H1322" s="126" t="s">
        <v>740</v>
      </c>
      <c r="I1322" s="126" t="s">
        <v>741</v>
      </c>
      <c r="J1322" s="126" t="s">
        <v>35</v>
      </c>
      <c r="K1322" s="126" t="s">
        <v>742</v>
      </c>
    </row>
    <row r="1323" spans="1:11" x14ac:dyDescent="0.25">
      <c r="A1323" s="126" t="s">
        <v>0</v>
      </c>
      <c r="B1323" s="126" t="s">
        <v>7</v>
      </c>
      <c r="C1323" s="126" t="s">
        <v>96</v>
      </c>
      <c r="D1323" s="126" t="s">
        <v>97</v>
      </c>
      <c r="E1323" s="126" t="s">
        <v>51</v>
      </c>
      <c r="F1323" s="126" t="s">
        <v>85</v>
      </c>
      <c r="G1323" s="126">
        <v>12</v>
      </c>
      <c r="H1323" s="126" t="s">
        <v>740</v>
      </c>
      <c r="I1323" s="126" t="s">
        <v>743</v>
      </c>
      <c r="J1323" s="126" t="s">
        <v>35</v>
      </c>
      <c r="K1323" s="126" t="s">
        <v>753</v>
      </c>
    </row>
    <row r="1324" spans="1:11" x14ac:dyDescent="0.25">
      <c r="A1324" s="126" t="s">
        <v>0</v>
      </c>
      <c r="B1324" s="126" t="s">
        <v>7</v>
      </c>
      <c r="C1324" s="126" t="s">
        <v>96</v>
      </c>
      <c r="D1324" s="126" t="s">
        <v>97</v>
      </c>
      <c r="E1324" s="126" t="s">
        <v>51</v>
      </c>
      <c r="F1324" s="126" t="s">
        <v>85</v>
      </c>
      <c r="G1324" s="126">
        <v>12</v>
      </c>
      <c r="H1324" s="126" t="s">
        <v>740</v>
      </c>
      <c r="I1324" s="126" t="s">
        <v>746</v>
      </c>
      <c r="J1324" s="126" t="s">
        <v>36</v>
      </c>
      <c r="K1324" s="126" t="s">
        <v>763</v>
      </c>
    </row>
    <row r="1325" spans="1:11" x14ac:dyDescent="0.25">
      <c r="A1325" s="126" t="s">
        <v>0</v>
      </c>
      <c r="B1325" s="126" t="s">
        <v>7</v>
      </c>
      <c r="C1325" s="126" t="s">
        <v>96</v>
      </c>
      <c r="D1325" s="126" t="s">
        <v>97</v>
      </c>
      <c r="E1325" s="126" t="s">
        <v>51</v>
      </c>
      <c r="F1325" s="126" t="s">
        <v>85</v>
      </c>
      <c r="G1325" s="126">
        <v>12</v>
      </c>
      <c r="H1325" s="126" t="s">
        <v>748</v>
      </c>
      <c r="I1325" s="126" t="s">
        <v>741</v>
      </c>
      <c r="J1325" s="126" t="s">
        <v>35</v>
      </c>
      <c r="K1325" s="126" t="s">
        <v>742</v>
      </c>
    </row>
    <row r="1326" spans="1:11" x14ac:dyDescent="0.25">
      <c r="A1326" s="126" t="s">
        <v>0</v>
      </c>
      <c r="B1326" s="126" t="s">
        <v>7</v>
      </c>
      <c r="C1326" s="126" t="s">
        <v>96</v>
      </c>
      <c r="D1326" s="126" t="s">
        <v>97</v>
      </c>
      <c r="E1326" s="126" t="s">
        <v>51</v>
      </c>
      <c r="F1326" s="126" t="s">
        <v>85</v>
      </c>
      <c r="G1326" s="126">
        <v>12</v>
      </c>
      <c r="H1326" s="126" t="s">
        <v>748</v>
      </c>
      <c r="I1326" s="126" t="s">
        <v>743</v>
      </c>
      <c r="J1326" s="126" t="s">
        <v>35</v>
      </c>
      <c r="K1326" s="126" t="s">
        <v>760</v>
      </c>
    </row>
    <row r="1327" spans="1:11" x14ac:dyDescent="0.25">
      <c r="A1327" s="126" t="s">
        <v>0</v>
      </c>
      <c r="B1327" s="126" t="s">
        <v>7</v>
      </c>
      <c r="C1327" s="126" t="s">
        <v>96</v>
      </c>
      <c r="D1327" s="126" t="s">
        <v>97</v>
      </c>
      <c r="E1327" s="126" t="s">
        <v>51</v>
      </c>
      <c r="F1327" s="126" t="s">
        <v>85</v>
      </c>
      <c r="G1327" s="126">
        <v>12</v>
      </c>
      <c r="H1327" s="126" t="s">
        <v>748</v>
      </c>
      <c r="I1327" s="126" t="s">
        <v>746</v>
      </c>
      <c r="J1327" s="126" t="s">
        <v>25</v>
      </c>
      <c r="K1327" s="126" t="s">
        <v>750</v>
      </c>
    </row>
    <row r="1328" spans="1:11" x14ac:dyDescent="0.25">
      <c r="A1328" s="126" t="s">
        <v>0</v>
      </c>
      <c r="B1328" s="126" t="s">
        <v>7</v>
      </c>
      <c r="C1328" s="126" t="s">
        <v>96</v>
      </c>
      <c r="D1328" s="126" t="s">
        <v>97</v>
      </c>
      <c r="E1328" s="126" t="s">
        <v>51</v>
      </c>
      <c r="F1328" s="126" t="s">
        <v>85</v>
      </c>
      <c r="G1328" s="126">
        <v>12</v>
      </c>
      <c r="H1328" s="126" t="s">
        <v>752</v>
      </c>
      <c r="I1328" s="126" t="s">
        <v>741</v>
      </c>
      <c r="J1328" s="126" t="s">
        <v>35</v>
      </c>
      <c r="K1328" s="126" t="s">
        <v>742</v>
      </c>
    </row>
    <row r="1329" spans="1:11" x14ac:dyDescent="0.25">
      <c r="A1329" s="126" t="s">
        <v>0</v>
      </c>
      <c r="B1329" s="126" t="s">
        <v>7</v>
      </c>
      <c r="C1329" s="126" t="s">
        <v>96</v>
      </c>
      <c r="D1329" s="126" t="s">
        <v>97</v>
      </c>
      <c r="E1329" s="126" t="s">
        <v>51</v>
      </c>
      <c r="F1329" s="126" t="s">
        <v>85</v>
      </c>
      <c r="G1329" s="126">
        <v>12</v>
      </c>
      <c r="H1329" s="126" t="s">
        <v>752</v>
      </c>
      <c r="I1329" s="126" t="s">
        <v>743</v>
      </c>
      <c r="J1329" s="126" t="s">
        <v>754</v>
      </c>
      <c r="K1329" s="126" t="s">
        <v>764</v>
      </c>
    </row>
    <row r="1330" spans="1:11" x14ac:dyDescent="0.25">
      <c r="A1330" s="126" t="s">
        <v>0</v>
      </c>
      <c r="B1330" s="126" t="s">
        <v>7</v>
      </c>
      <c r="C1330" s="126" t="s">
        <v>96</v>
      </c>
      <c r="D1330" s="126" t="s">
        <v>97</v>
      </c>
      <c r="E1330" s="126" t="s">
        <v>51</v>
      </c>
      <c r="F1330" s="126" t="s">
        <v>85</v>
      </c>
      <c r="G1330" s="126">
        <v>12</v>
      </c>
      <c r="H1330" s="126" t="s">
        <v>752</v>
      </c>
      <c r="I1330" s="126" t="s">
        <v>746</v>
      </c>
      <c r="J1330" s="126" t="s">
        <v>25</v>
      </c>
      <c r="K1330" s="126" t="s">
        <v>751</v>
      </c>
    </row>
    <row r="1331" spans="1:11" x14ac:dyDescent="0.25">
      <c r="A1331" s="126" t="s">
        <v>0</v>
      </c>
      <c r="B1331" s="126" t="s">
        <v>10</v>
      </c>
      <c r="C1331" s="126" t="s">
        <v>92</v>
      </c>
      <c r="D1331" s="126" t="s">
        <v>93</v>
      </c>
      <c r="E1331" s="126" t="s">
        <v>51</v>
      </c>
      <c r="F1331" s="126" t="s">
        <v>52</v>
      </c>
      <c r="G1331" s="126">
        <v>83</v>
      </c>
      <c r="H1331" s="126" t="s">
        <v>757</v>
      </c>
      <c r="I1331" s="126" t="s">
        <v>743</v>
      </c>
      <c r="J1331" s="126" t="s">
        <v>25</v>
      </c>
      <c r="K1331" s="126" t="s">
        <v>751</v>
      </c>
    </row>
    <row r="1332" spans="1:11" x14ac:dyDescent="0.25">
      <c r="A1332" s="126" t="s">
        <v>0</v>
      </c>
      <c r="B1332" s="126" t="s">
        <v>10</v>
      </c>
      <c r="C1332" s="126" t="s">
        <v>92</v>
      </c>
      <c r="D1332" s="126" t="s">
        <v>93</v>
      </c>
      <c r="E1332" s="126" t="s">
        <v>51</v>
      </c>
      <c r="F1332" s="126" t="s">
        <v>52</v>
      </c>
      <c r="G1332" s="126">
        <v>83</v>
      </c>
      <c r="H1332" s="126" t="s">
        <v>757</v>
      </c>
      <c r="I1332" s="126" t="s">
        <v>746</v>
      </c>
      <c r="J1332" s="126" t="s">
        <v>25</v>
      </c>
      <c r="K1332" s="126" t="s">
        <v>749</v>
      </c>
    </row>
    <row r="1333" spans="1:11" x14ac:dyDescent="0.25">
      <c r="A1333" s="126" t="s">
        <v>0</v>
      </c>
      <c r="B1333" s="126" t="s">
        <v>9</v>
      </c>
      <c r="C1333" s="126" t="s">
        <v>90</v>
      </c>
      <c r="D1333" s="126" t="s">
        <v>91</v>
      </c>
      <c r="E1333" s="126" t="s">
        <v>51</v>
      </c>
      <c r="F1333" s="126" t="s">
        <v>52</v>
      </c>
      <c r="G1333" s="126">
        <v>221</v>
      </c>
      <c r="H1333" s="126" t="s">
        <v>740</v>
      </c>
      <c r="I1333" s="126" t="s">
        <v>741</v>
      </c>
      <c r="J1333" s="126" t="s">
        <v>35</v>
      </c>
      <c r="K1333" s="126" t="s">
        <v>742</v>
      </c>
    </row>
    <row r="1334" spans="1:11" x14ac:dyDescent="0.25">
      <c r="A1334" s="126" t="s">
        <v>0</v>
      </c>
      <c r="B1334" s="126" t="s">
        <v>9</v>
      </c>
      <c r="C1334" s="126" t="s">
        <v>90</v>
      </c>
      <c r="D1334" s="126" t="s">
        <v>91</v>
      </c>
      <c r="E1334" s="126" t="s">
        <v>51</v>
      </c>
      <c r="F1334" s="126" t="s">
        <v>52</v>
      </c>
      <c r="G1334" s="126">
        <v>221</v>
      </c>
      <c r="H1334" s="126" t="s">
        <v>740</v>
      </c>
      <c r="I1334" s="126" t="s">
        <v>743</v>
      </c>
      <c r="J1334" s="126" t="s">
        <v>34</v>
      </c>
      <c r="K1334" s="126" t="s">
        <v>747</v>
      </c>
    </row>
    <row r="1335" spans="1:11" x14ac:dyDescent="0.25">
      <c r="A1335" s="126" t="s">
        <v>0</v>
      </c>
      <c r="B1335" s="126" t="s">
        <v>9</v>
      </c>
      <c r="C1335" s="126" t="s">
        <v>90</v>
      </c>
      <c r="D1335" s="126" t="s">
        <v>91</v>
      </c>
      <c r="E1335" s="126" t="s">
        <v>51</v>
      </c>
      <c r="F1335" s="126" t="s">
        <v>52</v>
      </c>
      <c r="G1335" s="126">
        <v>221</v>
      </c>
      <c r="H1335" s="126" t="s">
        <v>740</v>
      </c>
      <c r="I1335" s="126" t="s">
        <v>746</v>
      </c>
      <c r="J1335" s="126" t="s">
        <v>25</v>
      </c>
      <c r="K1335" s="126" t="s">
        <v>751</v>
      </c>
    </row>
    <row r="1336" spans="1:11" x14ac:dyDescent="0.25">
      <c r="A1336" s="126" t="s">
        <v>0</v>
      </c>
      <c r="B1336" s="126" t="s">
        <v>9</v>
      </c>
      <c r="C1336" s="126" t="s">
        <v>90</v>
      </c>
      <c r="D1336" s="126" t="s">
        <v>91</v>
      </c>
      <c r="E1336" s="126" t="s">
        <v>51</v>
      </c>
      <c r="F1336" s="126" t="s">
        <v>52</v>
      </c>
      <c r="G1336" s="126">
        <v>221</v>
      </c>
      <c r="H1336" s="126" t="s">
        <v>748</v>
      </c>
      <c r="I1336" s="126" t="s">
        <v>741</v>
      </c>
      <c r="J1336" s="126" t="s">
        <v>35</v>
      </c>
      <c r="K1336" s="126" t="s">
        <v>742</v>
      </c>
    </row>
    <row r="1337" spans="1:11" x14ac:dyDescent="0.25">
      <c r="A1337" s="126" t="s">
        <v>0</v>
      </c>
      <c r="B1337" s="126" t="s">
        <v>9</v>
      </c>
      <c r="C1337" s="126" t="s">
        <v>90</v>
      </c>
      <c r="D1337" s="126" t="s">
        <v>91</v>
      </c>
      <c r="E1337" s="126" t="s">
        <v>51</v>
      </c>
      <c r="F1337" s="126" t="s">
        <v>52</v>
      </c>
      <c r="G1337" s="126">
        <v>221</v>
      </c>
      <c r="H1337" s="126" t="s">
        <v>748</v>
      </c>
      <c r="I1337" s="126" t="s">
        <v>743</v>
      </c>
      <c r="J1337" s="126" t="s">
        <v>34</v>
      </c>
      <c r="K1337" s="126" t="s">
        <v>747</v>
      </c>
    </row>
    <row r="1338" spans="1:11" x14ac:dyDescent="0.25">
      <c r="A1338" s="126" t="s">
        <v>0</v>
      </c>
      <c r="B1338" s="126" t="s">
        <v>9</v>
      </c>
      <c r="C1338" s="126" t="s">
        <v>90</v>
      </c>
      <c r="D1338" s="126" t="s">
        <v>91</v>
      </c>
      <c r="E1338" s="126" t="s">
        <v>51</v>
      </c>
      <c r="F1338" s="126" t="s">
        <v>52</v>
      </c>
      <c r="G1338" s="126">
        <v>221</v>
      </c>
      <c r="H1338" s="126" t="s">
        <v>748</v>
      </c>
      <c r="I1338" s="126" t="s">
        <v>746</v>
      </c>
      <c r="J1338" s="126" t="s">
        <v>35</v>
      </c>
      <c r="K1338" s="126" t="s">
        <v>760</v>
      </c>
    </row>
    <row r="1339" spans="1:11" x14ac:dyDescent="0.25">
      <c r="A1339" s="126" t="s">
        <v>0</v>
      </c>
      <c r="B1339" s="126" t="s">
        <v>9</v>
      </c>
      <c r="C1339" s="126" t="s">
        <v>90</v>
      </c>
      <c r="D1339" s="126" t="s">
        <v>91</v>
      </c>
      <c r="E1339" s="126" t="s">
        <v>51</v>
      </c>
      <c r="F1339" s="126" t="s">
        <v>52</v>
      </c>
      <c r="G1339" s="126">
        <v>221</v>
      </c>
      <c r="H1339" s="126" t="s">
        <v>752</v>
      </c>
      <c r="I1339" s="126" t="s">
        <v>741</v>
      </c>
      <c r="J1339" s="126" t="s">
        <v>35</v>
      </c>
      <c r="K1339" s="126" t="s">
        <v>742</v>
      </c>
    </row>
    <row r="1340" spans="1:11" x14ac:dyDescent="0.25">
      <c r="A1340" s="126" t="s">
        <v>0</v>
      </c>
      <c r="B1340" s="126" t="s">
        <v>9</v>
      </c>
      <c r="C1340" s="126" t="s">
        <v>90</v>
      </c>
      <c r="D1340" s="126" t="s">
        <v>91</v>
      </c>
      <c r="E1340" s="126" t="s">
        <v>51</v>
      </c>
      <c r="F1340" s="126" t="s">
        <v>52</v>
      </c>
      <c r="G1340" s="126">
        <v>221</v>
      </c>
      <c r="H1340" s="126" t="s">
        <v>752</v>
      </c>
      <c r="I1340" s="126" t="s">
        <v>743</v>
      </c>
      <c r="J1340" s="126" t="s">
        <v>34</v>
      </c>
      <c r="K1340" s="126" t="s">
        <v>756</v>
      </c>
    </row>
    <row r="1341" spans="1:11" x14ac:dyDescent="0.25">
      <c r="A1341" s="126" t="s">
        <v>0</v>
      </c>
      <c r="B1341" s="126" t="s">
        <v>9</v>
      </c>
      <c r="C1341" s="126" t="s">
        <v>90</v>
      </c>
      <c r="D1341" s="126" t="s">
        <v>91</v>
      </c>
      <c r="E1341" s="126" t="s">
        <v>51</v>
      </c>
      <c r="F1341" s="126" t="s">
        <v>52</v>
      </c>
      <c r="G1341" s="126">
        <v>221</v>
      </c>
      <c r="H1341" s="126" t="s">
        <v>752</v>
      </c>
      <c r="I1341" s="126" t="s">
        <v>746</v>
      </c>
      <c r="J1341" s="126" t="s">
        <v>25</v>
      </c>
      <c r="K1341" s="126" t="s">
        <v>749</v>
      </c>
    </row>
    <row r="1342" spans="1:11" x14ac:dyDescent="0.25">
      <c r="A1342" s="126" t="s">
        <v>0</v>
      </c>
      <c r="B1342" s="126" t="s">
        <v>9</v>
      </c>
      <c r="C1342" s="126" t="s">
        <v>90</v>
      </c>
      <c r="D1342" s="126" t="s">
        <v>91</v>
      </c>
      <c r="E1342" s="126" t="s">
        <v>51</v>
      </c>
      <c r="F1342" s="126" t="s">
        <v>52</v>
      </c>
      <c r="G1342" s="126">
        <v>221</v>
      </c>
      <c r="H1342" s="126" t="s">
        <v>757</v>
      </c>
      <c r="I1342" s="126" t="s">
        <v>741</v>
      </c>
      <c r="J1342" s="126" t="s">
        <v>35</v>
      </c>
      <c r="K1342" s="126" t="s">
        <v>761</v>
      </c>
    </row>
    <row r="1343" spans="1:11" x14ac:dyDescent="0.25">
      <c r="A1343" s="126" t="s">
        <v>0</v>
      </c>
      <c r="B1343" s="126" t="s">
        <v>9</v>
      </c>
      <c r="C1343" s="126" t="s">
        <v>90</v>
      </c>
      <c r="D1343" s="126" t="s">
        <v>91</v>
      </c>
      <c r="E1343" s="126" t="s">
        <v>51</v>
      </c>
      <c r="F1343" s="126" t="s">
        <v>52</v>
      </c>
      <c r="G1343" s="126">
        <v>221</v>
      </c>
      <c r="H1343" s="126" t="s">
        <v>757</v>
      </c>
      <c r="I1343" s="126" t="s">
        <v>743</v>
      </c>
      <c r="J1343" s="126" t="s">
        <v>25</v>
      </c>
      <c r="K1343" s="126" t="s">
        <v>751</v>
      </c>
    </row>
    <row r="1344" spans="1:11" x14ac:dyDescent="0.25">
      <c r="A1344" s="126" t="s">
        <v>0</v>
      </c>
      <c r="B1344" s="126" t="s">
        <v>9</v>
      </c>
      <c r="C1344" s="126" t="s">
        <v>90</v>
      </c>
      <c r="D1344" s="126" t="s">
        <v>91</v>
      </c>
      <c r="E1344" s="126" t="s">
        <v>51</v>
      </c>
      <c r="F1344" s="126" t="s">
        <v>52</v>
      </c>
      <c r="G1344" s="126">
        <v>221</v>
      </c>
      <c r="H1344" s="126" t="s">
        <v>757</v>
      </c>
      <c r="I1344" s="126" t="s">
        <v>746</v>
      </c>
      <c r="J1344" s="126" t="s">
        <v>25</v>
      </c>
      <c r="K1344" s="126" t="s">
        <v>749</v>
      </c>
    </row>
    <row r="1345" spans="1:11" x14ac:dyDescent="0.25">
      <c r="A1345" s="126" t="s">
        <v>0</v>
      </c>
      <c r="B1345" s="126" t="s">
        <v>8</v>
      </c>
      <c r="C1345" s="126" t="s">
        <v>74</v>
      </c>
      <c r="D1345" s="126" t="s">
        <v>75</v>
      </c>
      <c r="E1345" s="126" t="s">
        <v>51</v>
      </c>
      <c r="F1345" s="126" t="s">
        <v>52</v>
      </c>
      <c r="G1345" s="126">
        <v>207</v>
      </c>
      <c r="H1345" s="126" t="s">
        <v>740</v>
      </c>
      <c r="I1345" s="126" t="s">
        <v>741</v>
      </c>
      <c r="J1345" s="126" t="s">
        <v>35</v>
      </c>
      <c r="K1345" s="126" t="s">
        <v>742</v>
      </c>
    </row>
    <row r="1346" spans="1:11" x14ac:dyDescent="0.25">
      <c r="A1346" s="126" t="s">
        <v>0</v>
      </c>
      <c r="B1346" s="126" t="s">
        <v>8</v>
      </c>
      <c r="C1346" s="126" t="s">
        <v>74</v>
      </c>
      <c r="D1346" s="126" t="s">
        <v>75</v>
      </c>
      <c r="E1346" s="126" t="s">
        <v>51</v>
      </c>
      <c r="F1346" s="126" t="s">
        <v>52</v>
      </c>
      <c r="G1346" s="126">
        <v>207</v>
      </c>
      <c r="H1346" s="126" t="s">
        <v>740</v>
      </c>
      <c r="I1346" s="126" t="s">
        <v>743</v>
      </c>
      <c r="J1346" s="126" t="s">
        <v>35</v>
      </c>
      <c r="K1346" s="126" t="s">
        <v>753</v>
      </c>
    </row>
    <row r="1347" spans="1:11" x14ac:dyDescent="0.25">
      <c r="A1347" s="126" t="s">
        <v>0</v>
      </c>
      <c r="B1347" s="126" t="s">
        <v>8</v>
      </c>
      <c r="C1347" s="126" t="s">
        <v>74</v>
      </c>
      <c r="D1347" s="126" t="s">
        <v>75</v>
      </c>
      <c r="E1347" s="126" t="s">
        <v>51</v>
      </c>
      <c r="F1347" s="126" t="s">
        <v>52</v>
      </c>
      <c r="G1347" s="126">
        <v>207</v>
      </c>
      <c r="H1347" s="126" t="s">
        <v>740</v>
      </c>
      <c r="I1347" s="126" t="s">
        <v>746</v>
      </c>
      <c r="J1347" s="126" t="s">
        <v>37</v>
      </c>
      <c r="K1347" s="126" t="s">
        <v>762</v>
      </c>
    </row>
    <row r="1348" spans="1:11" x14ac:dyDescent="0.25">
      <c r="A1348" s="126" t="s">
        <v>0</v>
      </c>
      <c r="B1348" s="126" t="s">
        <v>8</v>
      </c>
      <c r="C1348" s="126" t="s">
        <v>74</v>
      </c>
      <c r="D1348" s="126" t="s">
        <v>75</v>
      </c>
      <c r="E1348" s="126" t="s">
        <v>51</v>
      </c>
      <c r="F1348" s="126" t="s">
        <v>52</v>
      </c>
      <c r="G1348" s="126">
        <v>207</v>
      </c>
      <c r="H1348" s="126" t="s">
        <v>748</v>
      </c>
      <c r="I1348" s="126" t="s">
        <v>741</v>
      </c>
      <c r="J1348" s="126" t="s">
        <v>35</v>
      </c>
      <c r="K1348" s="126" t="s">
        <v>760</v>
      </c>
    </row>
    <row r="1349" spans="1:11" x14ac:dyDescent="0.25">
      <c r="A1349" s="126" t="s">
        <v>0</v>
      </c>
      <c r="B1349" s="126" t="s">
        <v>8</v>
      </c>
      <c r="C1349" s="126" t="s">
        <v>74</v>
      </c>
      <c r="D1349" s="126" t="s">
        <v>75</v>
      </c>
      <c r="E1349" s="126" t="s">
        <v>51</v>
      </c>
      <c r="F1349" s="126" t="s">
        <v>52</v>
      </c>
      <c r="G1349" s="126">
        <v>207</v>
      </c>
      <c r="H1349" s="126" t="s">
        <v>748</v>
      </c>
      <c r="I1349" s="126" t="s">
        <v>743</v>
      </c>
      <c r="J1349" s="126" t="s">
        <v>35</v>
      </c>
      <c r="K1349" s="126" t="s">
        <v>753</v>
      </c>
    </row>
    <row r="1350" spans="1:11" x14ac:dyDescent="0.25">
      <c r="A1350" s="126" t="s">
        <v>0</v>
      </c>
      <c r="B1350" s="126" t="s">
        <v>8</v>
      </c>
      <c r="C1350" s="126" t="s">
        <v>74</v>
      </c>
      <c r="D1350" s="126" t="s">
        <v>75</v>
      </c>
      <c r="E1350" s="126" t="s">
        <v>51</v>
      </c>
      <c r="F1350" s="126" t="s">
        <v>52</v>
      </c>
      <c r="G1350" s="126">
        <v>207</v>
      </c>
      <c r="H1350" s="126" t="s">
        <v>748</v>
      </c>
      <c r="I1350" s="126" t="s">
        <v>746</v>
      </c>
      <c r="J1350" s="126" t="s">
        <v>35</v>
      </c>
      <c r="K1350" s="126" t="s">
        <v>742</v>
      </c>
    </row>
    <row r="1351" spans="1:11" x14ac:dyDescent="0.25">
      <c r="A1351" s="126" t="s">
        <v>0</v>
      </c>
      <c r="B1351" s="126" t="s">
        <v>8</v>
      </c>
      <c r="C1351" s="126" t="s">
        <v>74</v>
      </c>
      <c r="D1351" s="126" t="s">
        <v>75</v>
      </c>
      <c r="E1351" s="126" t="s">
        <v>51</v>
      </c>
      <c r="F1351" s="126" t="s">
        <v>52</v>
      </c>
      <c r="G1351" s="126">
        <v>207</v>
      </c>
      <c r="H1351" s="126" t="s">
        <v>752</v>
      </c>
      <c r="I1351" s="126" t="s">
        <v>741</v>
      </c>
      <c r="J1351" s="126" t="s">
        <v>35</v>
      </c>
      <c r="K1351" s="126" t="s">
        <v>742</v>
      </c>
    </row>
    <row r="1352" spans="1:11" x14ac:dyDescent="0.25">
      <c r="A1352" s="126" t="s">
        <v>0</v>
      </c>
      <c r="B1352" s="126" t="s">
        <v>8</v>
      </c>
      <c r="C1352" s="126" t="s">
        <v>74</v>
      </c>
      <c r="D1352" s="126" t="s">
        <v>75</v>
      </c>
      <c r="E1352" s="126" t="s">
        <v>51</v>
      </c>
      <c r="F1352" s="126" t="s">
        <v>52</v>
      </c>
      <c r="G1352" s="126">
        <v>207</v>
      </c>
      <c r="H1352" s="126" t="s">
        <v>752</v>
      </c>
      <c r="I1352" s="126" t="s">
        <v>743</v>
      </c>
      <c r="J1352" s="126" t="s">
        <v>35</v>
      </c>
      <c r="K1352" s="126" t="s">
        <v>760</v>
      </c>
    </row>
    <row r="1353" spans="1:11" x14ac:dyDescent="0.25">
      <c r="A1353" s="126" t="s">
        <v>0</v>
      </c>
      <c r="B1353" s="126" t="s">
        <v>8</v>
      </c>
      <c r="C1353" s="126" t="s">
        <v>74</v>
      </c>
      <c r="D1353" s="126" t="s">
        <v>75</v>
      </c>
      <c r="E1353" s="126" t="s">
        <v>51</v>
      </c>
      <c r="F1353" s="126" t="s">
        <v>52</v>
      </c>
      <c r="G1353" s="126">
        <v>207</v>
      </c>
      <c r="H1353" s="126" t="s">
        <v>752</v>
      </c>
      <c r="I1353" s="126" t="s">
        <v>746</v>
      </c>
      <c r="J1353" s="126" t="s">
        <v>25</v>
      </c>
      <c r="K1353" s="126" t="s">
        <v>751</v>
      </c>
    </row>
    <row r="1354" spans="1:11" x14ac:dyDescent="0.25">
      <c r="A1354" s="126" t="s">
        <v>0</v>
      </c>
      <c r="B1354" s="126" t="s">
        <v>8</v>
      </c>
      <c r="C1354" s="126" t="s">
        <v>74</v>
      </c>
      <c r="D1354" s="126" t="s">
        <v>75</v>
      </c>
      <c r="E1354" s="126" t="s">
        <v>51</v>
      </c>
      <c r="F1354" s="126" t="s">
        <v>52</v>
      </c>
      <c r="G1354" s="126">
        <v>207</v>
      </c>
      <c r="H1354" s="126" t="s">
        <v>757</v>
      </c>
      <c r="I1354" s="126" t="s">
        <v>741</v>
      </c>
      <c r="J1354" s="126" t="s">
        <v>35</v>
      </c>
      <c r="K1354" s="126" t="s">
        <v>742</v>
      </c>
    </row>
    <row r="1355" spans="1:11" x14ac:dyDescent="0.25">
      <c r="A1355" s="126" t="s">
        <v>0</v>
      </c>
      <c r="B1355" s="126" t="s">
        <v>8</v>
      </c>
      <c r="C1355" s="126" t="s">
        <v>74</v>
      </c>
      <c r="D1355" s="126" t="s">
        <v>75</v>
      </c>
      <c r="E1355" s="126" t="s">
        <v>51</v>
      </c>
      <c r="F1355" s="126" t="s">
        <v>52</v>
      </c>
      <c r="G1355" s="126">
        <v>207</v>
      </c>
      <c r="H1355" s="126" t="s">
        <v>757</v>
      </c>
      <c r="I1355" s="126" t="s">
        <v>743</v>
      </c>
      <c r="J1355" s="126" t="s">
        <v>25</v>
      </c>
      <c r="K1355" s="126" t="s">
        <v>749</v>
      </c>
    </row>
    <row r="1356" spans="1:11" x14ac:dyDescent="0.25">
      <c r="A1356" s="126" t="s">
        <v>0</v>
      </c>
      <c r="B1356" s="126" t="s">
        <v>8</v>
      </c>
      <c r="C1356" s="126" t="s">
        <v>74</v>
      </c>
      <c r="D1356" s="126" t="s">
        <v>75</v>
      </c>
      <c r="E1356" s="126" t="s">
        <v>51</v>
      </c>
      <c r="F1356" s="126" t="s">
        <v>52</v>
      </c>
      <c r="G1356" s="126">
        <v>207</v>
      </c>
      <c r="H1356" s="126" t="s">
        <v>757</v>
      </c>
      <c r="I1356" s="126" t="s">
        <v>746</v>
      </c>
      <c r="J1356" s="126" t="s">
        <v>25</v>
      </c>
      <c r="K1356" s="126" t="s">
        <v>751</v>
      </c>
    </row>
    <row r="1357" spans="1:11" x14ac:dyDescent="0.25">
      <c r="A1357" s="126" t="s">
        <v>0</v>
      </c>
      <c r="B1357" s="126" t="s">
        <v>9</v>
      </c>
      <c r="C1357" s="126" t="s">
        <v>88</v>
      </c>
      <c r="D1357" s="126" t="s">
        <v>89</v>
      </c>
      <c r="E1357" s="126" t="s">
        <v>51</v>
      </c>
      <c r="F1357" s="126" t="s">
        <v>78</v>
      </c>
      <c r="G1357" s="126">
        <v>372</v>
      </c>
      <c r="H1357" s="126" t="s">
        <v>740</v>
      </c>
      <c r="I1357" s="126" t="s">
        <v>741</v>
      </c>
      <c r="J1357" s="126" t="s">
        <v>36</v>
      </c>
      <c r="K1357" s="126" t="s">
        <v>763</v>
      </c>
    </row>
    <row r="1358" spans="1:11" x14ac:dyDescent="0.25">
      <c r="A1358" s="126" t="s">
        <v>0</v>
      </c>
      <c r="B1358" s="126" t="s">
        <v>9</v>
      </c>
      <c r="C1358" s="126" t="s">
        <v>88</v>
      </c>
      <c r="D1358" s="126" t="s">
        <v>89</v>
      </c>
      <c r="E1358" s="126" t="s">
        <v>51</v>
      </c>
      <c r="F1358" s="126" t="s">
        <v>78</v>
      </c>
      <c r="G1358" s="126">
        <v>372</v>
      </c>
      <c r="H1358" s="126" t="s">
        <v>740</v>
      </c>
      <c r="I1358" s="126" t="s">
        <v>743</v>
      </c>
      <c r="J1358" s="126" t="s">
        <v>34</v>
      </c>
      <c r="K1358" s="126" t="s">
        <v>770</v>
      </c>
    </row>
    <row r="1359" spans="1:11" x14ac:dyDescent="0.25">
      <c r="A1359" s="126" t="s">
        <v>0</v>
      </c>
      <c r="B1359" s="126" t="s">
        <v>9</v>
      </c>
      <c r="C1359" s="126" t="s">
        <v>88</v>
      </c>
      <c r="D1359" s="126" t="s">
        <v>89</v>
      </c>
      <c r="E1359" s="126" t="s">
        <v>51</v>
      </c>
      <c r="F1359" s="126" t="s">
        <v>78</v>
      </c>
      <c r="G1359" s="126">
        <v>372</v>
      </c>
      <c r="H1359" s="126" t="s">
        <v>740</v>
      </c>
      <c r="I1359" s="126" t="s">
        <v>746</v>
      </c>
      <c r="J1359" s="126" t="s">
        <v>25</v>
      </c>
      <c r="K1359" s="126" t="s">
        <v>765</v>
      </c>
    </row>
    <row r="1360" spans="1:11" x14ac:dyDescent="0.25">
      <c r="A1360" s="126" t="s">
        <v>0</v>
      </c>
      <c r="B1360" s="126" t="s">
        <v>9</v>
      </c>
      <c r="C1360" s="126" t="s">
        <v>88</v>
      </c>
      <c r="D1360" s="126" t="s">
        <v>89</v>
      </c>
      <c r="E1360" s="126" t="s">
        <v>51</v>
      </c>
      <c r="F1360" s="126" t="s">
        <v>78</v>
      </c>
      <c r="G1360" s="126">
        <v>372</v>
      </c>
      <c r="H1360" s="126" t="s">
        <v>748</v>
      </c>
      <c r="I1360" s="126" t="s">
        <v>741</v>
      </c>
      <c r="J1360" s="126" t="s">
        <v>25</v>
      </c>
      <c r="K1360" s="126" t="s">
        <v>750</v>
      </c>
    </row>
    <row r="1361" spans="1:11" x14ac:dyDescent="0.25">
      <c r="A1361" s="126" t="s">
        <v>0</v>
      </c>
      <c r="B1361" s="126" t="s">
        <v>9</v>
      </c>
      <c r="C1361" s="126" t="s">
        <v>88</v>
      </c>
      <c r="D1361" s="126" t="s">
        <v>89</v>
      </c>
      <c r="E1361" s="126" t="s">
        <v>51</v>
      </c>
      <c r="F1361" s="126" t="s">
        <v>78</v>
      </c>
      <c r="G1361" s="126">
        <v>372</v>
      </c>
      <c r="H1361" s="126" t="s">
        <v>748</v>
      </c>
      <c r="I1361" s="126" t="s">
        <v>743</v>
      </c>
      <c r="J1361" s="126" t="s">
        <v>35</v>
      </c>
      <c r="K1361" s="126" t="s">
        <v>742</v>
      </c>
    </row>
    <row r="1362" spans="1:11" x14ac:dyDescent="0.25">
      <c r="A1362" s="126" t="s">
        <v>0</v>
      </c>
      <c r="B1362" s="126" t="s">
        <v>9</v>
      </c>
      <c r="C1362" s="126" t="s">
        <v>88</v>
      </c>
      <c r="D1362" s="126" t="s">
        <v>89</v>
      </c>
      <c r="E1362" s="126" t="s">
        <v>51</v>
      </c>
      <c r="F1362" s="126" t="s">
        <v>78</v>
      </c>
      <c r="G1362" s="126">
        <v>372</v>
      </c>
      <c r="H1362" s="126" t="s">
        <v>748</v>
      </c>
      <c r="I1362" s="126" t="s">
        <v>746</v>
      </c>
      <c r="J1362" s="126" t="s">
        <v>35</v>
      </c>
      <c r="K1362" s="126" t="s">
        <v>753</v>
      </c>
    </row>
    <row r="1363" spans="1:11" x14ac:dyDescent="0.25">
      <c r="A1363" s="126" t="s">
        <v>0</v>
      </c>
      <c r="B1363" s="126" t="s">
        <v>9</v>
      </c>
      <c r="C1363" s="126" t="s">
        <v>88</v>
      </c>
      <c r="D1363" s="126" t="s">
        <v>89</v>
      </c>
      <c r="E1363" s="126" t="s">
        <v>51</v>
      </c>
      <c r="F1363" s="126" t="s">
        <v>78</v>
      </c>
      <c r="G1363" s="126">
        <v>372</v>
      </c>
      <c r="H1363" s="126" t="s">
        <v>752</v>
      </c>
      <c r="I1363" s="126" t="s">
        <v>741</v>
      </c>
      <c r="J1363" s="126" t="s">
        <v>35</v>
      </c>
      <c r="K1363" s="126" t="s">
        <v>742</v>
      </c>
    </row>
    <row r="1364" spans="1:11" x14ac:dyDescent="0.25">
      <c r="A1364" s="126" t="s">
        <v>0</v>
      </c>
      <c r="B1364" s="126" t="s">
        <v>9</v>
      </c>
      <c r="C1364" s="126" t="s">
        <v>88</v>
      </c>
      <c r="D1364" s="126" t="s">
        <v>89</v>
      </c>
      <c r="E1364" s="126" t="s">
        <v>51</v>
      </c>
      <c r="F1364" s="126" t="s">
        <v>78</v>
      </c>
      <c r="G1364" s="126">
        <v>372</v>
      </c>
      <c r="H1364" s="126" t="s">
        <v>752</v>
      </c>
      <c r="I1364" s="126" t="s">
        <v>743</v>
      </c>
      <c r="J1364" s="126" t="s">
        <v>34</v>
      </c>
      <c r="K1364" s="126" t="s">
        <v>770</v>
      </c>
    </row>
    <row r="1365" spans="1:11" x14ac:dyDescent="0.25">
      <c r="A1365" s="126" t="s">
        <v>0</v>
      </c>
      <c r="B1365" s="126" t="s">
        <v>9</v>
      </c>
      <c r="C1365" s="126" t="s">
        <v>88</v>
      </c>
      <c r="D1365" s="126" t="s">
        <v>89</v>
      </c>
      <c r="E1365" s="126" t="s">
        <v>51</v>
      </c>
      <c r="F1365" s="126" t="s">
        <v>78</v>
      </c>
      <c r="G1365" s="126">
        <v>372</v>
      </c>
      <c r="H1365" s="126" t="s">
        <v>752</v>
      </c>
      <c r="I1365" s="126" t="s">
        <v>746</v>
      </c>
      <c r="J1365" s="126" t="s">
        <v>754</v>
      </c>
      <c r="K1365" s="126" t="s">
        <v>764</v>
      </c>
    </row>
    <row r="1366" spans="1:11" x14ac:dyDescent="0.25">
      <c r="A1366" s="126" t="s">
        <v>0</v>
      </c>
      <c r="B1366" s="126" t="s">
        <v>9</v>
      </c>
      <c r="C1366" s="126" t="s">
        <v>88</v>
      </c>
      <c r="D1366" s="126" t="s">
        <v>89</v>
      </c>
      <c r="E1366" s="126" t="s">
        <v>51</v>
      </c>
      <c r="F1366" s="126" t="s">
        <v>78</v>
      </c>
      <c r="G1366" s="126">
        <v>372</v>
      </c>
      <c r="H1366" s="126" t="s">
        <v>757</v>
      </c>
      <c r="I1366" s="126" t="s">
        <v>741</v>
      </c>
      <c r="J1366" s="126" t="s">
        <v>35</v>
      </c>
      <c r="K1366" s="126" t="s">
        <v>761</v>
      </c>
    </row>
    <row r="1367" spans="1:11" x14ac:dyDescent="0.25">
      <c r="A1367" s="126" t="s">
        <v>0</v>
      </c>
      <c r="B1367" s="126" t="s">
        <v>9</v>
      </c>
      <c r="C1367" s="126" t="s">
        <v>88</v>
      </c>
      <c r="D1367" s="126" t="s">
        <v>89</v>
      </c>
      <c r="E1367" s="126" t="s">
        <v>51</v>
      </c>
      <c r="F1367" s="126" t="s">
        <v>78</v>
      </c>
      <c r="G1367" s="126">
        <v>372</v>
      </c>
      <c r="H1367" s="126" t="s">
        <v>757</v>
      </c>
      <c r="I1367" s="126" t="s">
        <v>743</v>
      </c>
      <c r="J1367" s="126" t="s">
        <v>25</v>
      </c>
      <c r="K1367" s="126" t="s">
        <v>765</v>
      </c>
    </row>
    <row r="1368" spans="1:11" x14ac:dyDescent="0.25">
      <c r="A1368" s="126" t="s">
        <v>0</v>
      </c>
      <c r="B1368" s="126" t="s">
        <v>9</v>
      </c>
      <c r="C1368" s="126" t="s">
        <v>88</v>
      </c>
      <c r="D1368" s="126" t="s">
        <v>89</v>
      </c>
      <c r="E1368" s="126" t="s">
        <v>51</v>
      </c>
      <c r="F1368" s="126" t="s">
        <v>78</v>
      </c>
      <c r="G1368" s="126">
        <v>372</v>
      </c>
      <c r="H1368" s="126" t="s">
        <v>757</v>
      </c>
      <c r="I1368" s="126" t="s">
        <v>746</v>
      </c>
      <c r="J1368" s="126" t="s">
        <v>25</v>
      </c>
      <c r="K1368" s="126" t="s">
        <v>751</v>
      </c>
    </row>
    <row r="1369" spans="1:11" x14ac:dyDescent="0.25">
      <c r="A1369" s="126" t="s">
        <v>0</v>
      </c>
      <c r="B1369" s="126" t="s">
        <v>7</v>
      </c>
      <c r="C1369" s="126" t="s">
        <v>83</v>
      </c>
      <c r="D1369" s="126" t="s">
        <v>84</v>
      </c>
      <c r="E1369" s="126" t="s">
        <v>51</v>
      </c>
      <c r="F1369" s="126" t="s">
        <v>78</v>
      </c>
      <c r="G1369" s="126">
        <v>157</v>
      </c>
      <c r="H1369" s="126" t="s">
        <v>740</v>
      </c>
      <c r="I1369" s="126" t="s">
        <v>741</v>
      </c>
      <c r="J1369" s="126" t="s">
        <v>36</v>
      </c>
      <c r="K1369" s="126" t="s">
        <v>763</v>
      </c>
    </row>
    <row r="1370" spans="1:11" x14ac:dyDescent="0.25">
      <c r="A1370" s="126" t="s">
        <v>0</v>
      </c>
      <c r="B1370" s="126" t="s">
        <v>7</v>
      </c>
      <c r="C1370" s="126" t="s">
        <v>83</v>
      </c>
      <c r="D1370" s="126" t="s">
        <v>84</v>
      </c>
      <c r="E1370" s="126" t="s">
        <v>51</v>
      </c>
      <c r="F1370" s="126" t="s">
        <v>78</v>
      </c>
      <c r="G1370" s="126">
        <v>157</v>
      </c>
      <c r="H1370" s="126" t="s">
        <v>740</v>
      </c>
      <c r="I1370" s="126" t="s">
        <v>743</v>
      </c>
      <c r="J1370" s="126" t="s">
        <v>41</v>
      </c>
      <c r="K1370" s="126" t="s">
        <v>1978</v>
      </c>
    </row>
    <row r="1371" spans="1:11" x14ac:dyDescent="0.25">
      <c r="A1371" s="126" t="s">
        <v>0</v>
      </c>
      <c r="B1371" s="126" t="s">
        <v>7</v>
      </c>
      <c r="C1371" s="126" t="s">
        <v>83</v>
      </c>
      <c r="D1371" s="126" t="s">
        <v>84</v>
      </c>
      <c r="E1371" s="126" t="s">
        <v>51</v>
      </c>
      <c r="F1371" s="126" t="s">
        <v>78</v>
      </c>
      <c r="G1371" s="126">
        <v>157</v>
      </c>
      <c r="H1371" s="126" t="s">
        <v>740</v>
      </c>
      <c r="I1371" s="126" t="s">
        <v>746</v>
      </c>
      <c r="J1371" s="126" t="s">
        <v>41</v>
      </c>
      <c r="K1371" s="126" t="s">
        <v>1980</v>
      </c>
    </row>
    <row r="1372" spans="1:11" x14ac:dyDescent="0.25">
      <c r="A1372" s="126" t="s">
        <v>0</v>
      </c>
      <c r="B1372" s="126" t="s">
        <v>7</v>
      </c>
      <c r="C1372" s="126" t="s">
        <v>83</v>
      </c>
      <c r="D1372" s="126" t="s">
        <v>84</v>
      </c>
      <c r="E1372" s="126" t="s">
        <v>51</v>
      </c>
      <c r="F1372" s="126" t="s">
        <v>78</v>
      </c>
      <c r="G1372" s="126">
        <v>157</v>
      </c>
      <c r="H1372" s="126" t="s">
        <v>748</v>
      </c>
      <c r="I1372" s="126" t="s">
        <v>741</v>
      </c>
      <c r="J1372" s="126" t="s">
        <v>35</v>
      </c>
      <c r="K1372" s="126" t="s">
        <v>760</v>
      </c>
    </row>
    <row r="1373" spans="1:11" x14ac:dyDescent="0.25">
      <c r="A1373" s="126" t="s">
        <v>0</v>
      </c>
      <c r="B1373" s="126" t="s">
        <v>7</v>
      </c>
      <c r="C1373" s="126" t="s">
        <v>83</v>
      </c>
      <c r="D1373" s="126" t="s">
        <v>84</v>
      </c>
      <c r="E1373" s="126" t="s">
        <v>51</v>
      </c>
      <c r="F1373" s="126" t="s">
        <v>78</v>
      </c>
      <c r="G1373" s="126">
        <v>157</v>
      </c>
      <c r="H1373" s="126" t="s">
        <v>748</v>
      </c>
      <c r="I1373" s="126" t="s">
        <v>743</v>
      </c>
      <c r="J1373" s="126" t="s">
        <v>25</v>
      </c>
      <c r="K1373" s="126" t="s">
        <v>750</v>
      </c>
    </row>
    <row r="1374" spans="1:11" x14ac:dyDescent="0.25">
      <c r="A1374" s="126" t="s">
        <v>0</v>
      </c>
      <c r="B1374" s="126" t="s">
        <v>7</v>
      </c>
      <c r="C1374" s="126" t="s">
        <v>83</v>
      </c>
      <c r="D1374" s="126" t="s">
        <v>84</v>
      </c>
      <c r="E1374" s="126" t="s">
        <v>51</v>
      </c>
      <c r="F1374" s="126" t="s">
        <v>78</v>
      </c>
      <c r="G1374" s="126">
        <v>157</v>
      </c>
      <c r="H1374" s="126" t="s">
        <v>748</v>
      </c>
      <c r="I1374" s="126" t="s">
        <v>746</v>
      </c>
      <c r="J1374" s="126" t="s">
        <v>41</v>
      </c>
      <c r="K1374" s="126" t="s">
        <v>1981</v>
      </c>
    </row>
    <row r="1375" spans="1:11" x14ac:dyDescent="0.25">
      <c r="A1375" s="126" t="s">
        <v>0</v>
      </c>
      <c r="B1375" s="126" t="s">
        <v>7</v>
      </c>
      <c r="C1375" s="126" t="s">
        <v>83</v>
      </c>
      <c r="D1375" s="126" t="s">
        <v>84</v>
      </c>
      <c r="E1375" s="126" t="s">
        <v>51</v>
      </c>
      <c r="F1375" s="126" t="s">
        <v>78</v>
      </c>
      <c r="G1375" s="126">
        <v>157</v>
      </c>
      <c r="H1375" s="126" t="s">
        <v>752</v>
      </c>
      <c r="I1375" s="126" t="s">
        <v>741</v>
      </c>
      <c r="J1375" s="126" t="s">
        <v>34</v>
      </c>
      <c r="K1375" s="126" t="s">
        <v>756</v>
      </c>
    </row>
    <row r="1376" spans="1:11" x14ac:dyDescent="0.25">
      <c r="A1376" s="126" t="s">
        <v>0</v>
      </c>
      <c r="B1376" s="126" t="s">
        <v>7</v>
      </c>
      <c r="C1376" s="126" t="s">
        <v>83</v>
      </c>
      <c r="D1376" s="126" t="s">
        <v>84</v>
      </c>
      <c r="E1376" s="126" t="s">
        <v>51</v>
      </c>
      <c r="F1376" s="126" t="s">
        <v>78</v>
      </c>
      <c r="G1376" s="126">
        <v>157</v>
      </c>
      <c r="H1376" s="126" t="s">
        <v>752</v>
      </c>
      <c r="I1376" s="126" t="s">
        <v>743</v>
      </c>
      <c r="J1376" s="126" t="s">
        <v>754</v>
      </c>
      <c r="K1376" s="126" t="s">
        <v>764</v>
      </c>
    </row>
    <row r="1377" spans="1:13" x14ac:dyDescent="0.25">
      <c r="A1377" s="126" t="s">
        <v>0</v>
      </c>
      <c r="B1377" s="126" t="s">
        <v>7</v>
      </c>
      <c r="C1377" s="126" t="s">
        <v>83</v>
      </c>
      <c r="D1377" s="126" t="s">
        <v>84</v>
      </c>
      <c r="E1377" s="126" t="s">
        <v>51</v>
      </c>
      <c r="F1377" s="126" t="s">
        <v>78</v>
      </c>
      <c r="G1377" s="126">
        <v>157</v>
      </c>
      <c r="H1377" s="126" t="s">
        <v>752</v>
      </c>
      <c r="I1377" s="126" t="s">
        <v>746</v>
      </c>
      <c r="J1377" s="126" t="s">
        <v>35</v>
      </c>
      <c r="K1377" s="126" t="s">
        <v>761</v>
      </c>
    </row>
    <row r="1378" spans="1:13" x14ac:dyDescent="0.25">
      <c r="A1378" s="126" t="s">
        <v>0</v>
      </c>
      <c r="B1378" s="126" t="s">
        <v>7</v>
      </c>
      <c r="C1378" s="126" t="s">
        <v>83</v>
      </c>
      <c r="D1378" s="126" t="s">
        <v>84</v>
      </c>
      <c r="E1378" s="126" t="s">
        <v>51</v>
      </c>
      <c r="F1378" s="126" t="s">
        <v>78</v>
      </c>
      <c r="G1378" s="126">
        <v>157</v>
      </c>
      <c r="H1378" s="126" t="s">
        <v>757</v>
      </c>
      <c r="I1378" s="126" t="s">
        <v>741</v>
      </c>
      <c r="J1378" s="126" t="s">
        <v>25</v>
      </c>
      <c r="K1378" s="126" t="s">
        <v>751</v>
      </c>
    </row>
    <row r="1379" spans="1:13" x14ac:dyDescent="0.25">
      <c r="A1379" s="126" t="s">
        <v>0</v>
      </c>
      <c r="B1379" s="126" t="s">
        <v>7</v>
      </c>
      <c r="C1379" s="126" t="s">
        <v>83</v>
      </c>
      <c r="D1379" s="126" t="s">
        <v>84</v>
      </c>
      <c r="E1379" s="126" t="s">
        <v>51</v>
      </c>
      <c r="F1379" s="126" t="s">
        <v>78</v>
      </c>
      <c r="G1379" s="126">
        <v>157</v>
      </c>
      <c r="H1379" s="126" t="s">
        <v>757</v>
      </c>
      <c r="I1379" s="126" t="s">
        <v>743</v>
      </c>
      <c r="J1379" s="126" t="s">
        <v>35</v>
      </c>
      <c r="K1379" s="126" t="s">
        <v>753</v>
      </c>
    </row>
    <row r="1380" spans="1:13" x14ac:dyDescent="0.25">
      <c r="A1380" s="126" t="s">
        <v>0</v>
      </c>
      <c r="B1380" s="126" t="s">
        <v>7</v>
      </c>
      <c r="C1380" s="126" t="s">
        <v>83</v>
      </c>
      <c r="D1380" s="126" t="s">
        <v>84</v>
      </c>
      <c r="E1380" s="126" t="s">
        <v>51</v>
      </c>
      <c r="F1380" s="126" t="s">
        <v>78</v>
      </c>
      <c r="G1380" s="126">
        <v>157</v>
      </c>
      <c r="H1380" s="126" t="s">
        <v>757</v>
      </c>
      <c r="I1380" s="126" t="s">
        <v>746</v>
      </c>
      <c r="J1380" s="126" t="s">
        <v>25</v>
      </c>
      <c r="K1380" s="126" t="s">
        <v>750</v>
      </c>
    </row>
    <row r="1381" spans="1:13" x14ac:dyDescent="0.25">
      <c r="A1381" s="126" t="s">
        <v>0</v>
      </c>
      <c r="B1381" s="126" t="s">
        <v>8</v>
      </c>
      <c r="C1381" s="126" t="s">
        <v>94</v>
      </c>
      <c r="D1381" s="126" t="s">
        <v>95</v>
      </c>
      <c r="E1381" s="126" t="s">
        <v>51</v>
      </c>
      <c r="F1381" s="126" t="s">
        <v>52</v>
      </c>
      <c r="G1381" s="126">
        <v>188</v>
      </c>
      <c r="H1381" s="126" t="s">
        <v>740</v>
      </c>
      <c r="I1381" s="126" t="s">
        <v>741</v>
      </c>
      <c r="J1381" s="126" t="s">
        <v>1</v>
      </c>
      <c r="K1381" s="126" t="s">
        <v>1</v>
      </c>
      <c r="M1381" s="126" t="s">
        <v>1989</v>
      </c>
    </row>
    <row r="1382" spans="1:13" x14ac:dyDescent="0.25">
      <c r="A1382" s="126" t="s">
        <v>0</v>
      </c>
      <c r="B1382" s="126" t="s">
        <v>8</v>
      </c>
      <c r="C1382" s="126" t="s">
        <v>94</v>
      </c>
      <c r="D1382" s="126" t="s">
        <v>95</v>
      </c>
      <c r="E1382" s="126" t="s">
        <v>51</v>
      </c>
      <c r="F1382" s="126" t="s">
        <v>52</v>
      </c>
      <c r="G1382" s="126">
        <v>188</v>
      </c>
      <c r="H1382" s="126" t="s">
        <v>740</v>
      </c>
      <c r="I1382" s="126" t="s">
        <v>743</v>
      </c>
      <c r="J1382" s="126" t="s">
        <v>1</v>
      </c>
      <c r="K1382" s="126" t="s">
        <v>1</v>
      </c>
      <c r="M1382" s="126" t="s">
        <v>1990</v>
      </c>
    </row>
    <row r="1383" spans="1:13" x14ac:dyDescent="0.25">
      <c r="A1383" s="126" t="s">
        <v>0</v>
      </c>
      <c r="B1383" s="126" t="s">
        <v>8</v>
      </c>
      <c r="C1383" s="126" t="s">
        <v>94</v>
      </c>
      <c r="D1383" s="126" t="s">
        <v>95</v>
      </c>
      <c r="E1383" s="126" t="s">
        <v>51</v>
      </c>
      <c r="F1383" s="126" t="s">
        <v>52</v>
      </c>
      <c r="G1383" s="126">
        <v>188</v>
      </c>
      <c r="H1383" s="126" t="s">
        <v>740</v>
      </c>
      <c r="I1383" s="126" t="s">
        <v>746</v>
      </c>
      <c r="J1383" s="126" t="s">
        <v>34</v>
      </c>
      <c r="K1383" s="126" t="s">
        <v>759</v>
      </c>
    </row>
    <row r="1384" spans="1:13" x14ac:dyDescent="0.25">
      <c r="A1384" s="126" t="s">
        <v>0</v>
      </c>
      <c r="B1384" s="126" t="s">
        <v>8</v>
      </c>
      <c r="C1384" s="126" t="s">
        <v>94</v>
      </c>
      <c r="D1384" s="126" t="s">
        <v>95</v>
      </c>
      <c r="E1384" s="126" t="s">
        <v>51</v>
      </c>
      <c r="F1384" s="126" t="s">
        <v>52</v>
      </c>
      <c r="G1384" s="126">
        <v>188</v>
      </c>
      <c r="H1384" s="126" t="s">
        <v>748</v>
      </c>
      <c r="I1384" s="126" t="s">
        <v>741</v>
      </c>
      <c r="J1384" s="126" t="s">
        <v>35</v>
      </c>
      <c r="K1384" s="126" t="s">
        <v>742</v>
      </c>
    </row>
    <row r="1385" spans="1:13" x14ac:dyDescent="0.25">
      <c r="A1385" s="126" t="s">
        <v>0</v>
      </c>
      <c r="B1385" s="126" t="s">
        <v>8</v>
      </c>
      <c r="C1385" s="126" t="s">
        <v>94</v>
      </c>
      <c r="D1385" s="126" t="s">
        <v>95</v>
      </c>
      <c r="E1385" s="126" t="s">
        <v>51</v>
      </c>
      <c r="F1385" s="126" t="s">
        <v>52</v>
      </c>
      <c r="G1385" s="126">
        <v>188</v>
      </c>
      <c r="H1385" s="126" t="s">
        <v>748</v>
      </c>
      <c r="I1385" s="126" t="s">
        <v>743</v>
      </c>
      <c r="J1385" s="126" t="s">
        <v>1</v>
      </c>
      <c r="K1385" s="126" t="s">
        <v>1</v>
      </c>
      <c r="M1385" s="126" t="s">
        <v>1991</v>
      </c>
    </row>
    <row r="1386" spans="1:13" x14ac:dyDescent="0.25">
      <c r="A1386" s="126" t="s">
        <v>0</v>
      </c>
      <c r="B1386" s="126" t="s">
        <v>8</v>
      </c>
      <c r="C1386" s="126" t="s">
        <v>94</v>
      </c>
      <c r="D1386" s="126" t="s">
        <v>95</v>
      </c>
      <c r="E1386" s="126" t="s">
        <v>51</v>
      </c>
      <c r="F1386" s="126" t="s">
        <v>52</v>
      </c>
      <c r="G1386" s="126">
        <v>188</v>
      </c>
      <c r="H1386" s="126" t="s">
        <v>748</v>
      </c>
      <c r="I1386" s="126" t="s">
        <v>746</v>
      </c>
      <c r="J1386" s="126" t="s">
        <v>25</v>
      </c>
      <c r="K1386" s="126" t="s">
        <v>750</v>
      </c>
    </row>
    <row r="1387" spans="1:13" x14ac:dyDescent="0.25">
      <c r="A1387" s="126" t="s">
        <v>0</v>
      </c>
      <c r="B1387" s="126" t="s">
        <v>8</v>
      </c>
      <c r="C1387" s="126" t="s">
        <v>94</v>
      </c>
      <c r="D1387" s="126" t="s">
        <v>95</v>
      </c>
      <c r="E1387" s="126" t="s">
        <v>51</v>
      </c>
      <c r="F1387" s="126" t="s">
        <v>52</v>
      </c>
      <c r="G1387" s="126">
        <v>188</v>
      </c>
      <c r="H1387" s="126" t="s">
        <v>752</v>
      </c>
      <c r="I1387" s="126" t="s">
        <v>741</v>
      </c>
      <c r="J1387" s="126" t="s">
        <v>34</v>
      </c>
      <c r="K1387" s="126" t="s">
        <v>759</v>
      </c>
    </row>
    <row r="1388" spans="1:13" x14ac:dyDescent="0.25">
      <c r="A1388" s="126" t="s">
        <v>0</v>
      </c>
      <c r="B1388" s="126" t="s">
        <v>8</v>
      </c>
      <c r="C1388" s="126" t="s">
        <v>94</v>
      </c>
      <c r="D1388" s="126" t="s">
        <v>95</v>
      </c>
      <c r="E1388" s="126" t="s">
        <v>51</v>
      </c>
      <c r="F1388" s="126" t="s">
        <v>52</v>
      </c>
      <c r="G1388" s="126">
        <v>188</v>
      </c>
      <c r="H1388" s="126" t="s">
        <v>752</v>
      </c>
      <c r="I1388" s="126" t="s">
        <v>743</v>
      </c>
      <c r="J1388" s="126" t="s">
        <v>1</v>
      </c>
      <c r="K1388" s="126" t="s">
        <v>1</v>
      </c>
      <c r="M1388" s="126" t="s">
        <v>1992</v>
      </c>
    </row>
    <row r="1389" spans="1:13" x14ac:dyDescent="0.25">
      <c r="A1389" s="126" t="s">
        <v>0</v>
      </c>
      <c r="B1389" s="126" t="s">
        <v>8</v>
      </c>
      <c r="C1389" s="126" t="s">
        <v>94</v>
      </c>
      <c r="D1389" s="126" t="s">
        <v>95</v>
      </c>
      <c r="E1389" s="126" t="s">
        <v>51</v>
      </c>
      <c r="F1389" s="126" t="s">
        <v>52</v>
      </c>
      <c r="G1389" s="126">
        <v>188</v>
      </c>
      <c r="H1389" s="126" t="s">
        <v>752</v>
      </c>
      <c r="I1389" s="126" t="s">
        <v>746</v>
      </c>
      <c r="J1389" s="126" t="s">
        <v>35</v>
      </c>
      <c r="K1389" s="126" t="s">
        <v>753</v>
      </c>
    </row>
    <row r="1390" spans="1:13" x14ac:dyDescent="0.25">
      <c r="A1390" s="126" t="s">
        <v>0</v>
      </c>
      <c r="B1390" s="126" t="s">
        <v>8</v>
      </c>
      <c r="C1390" s="126" t="s">
        <v>94</v>
      </c>
      <c r="D1390" s="126" t="s">
        <v>95</v>
      </c>
      <c r="E1390" s="126" t="s">
        <v>51</v>
      </c>
      <c r="F1390" s="126" t="s">
        <v>52</v>
      </c>
      <c r="G1390" s="126">
        <v>188</v>
      </c>
      <c r="H1390" s="126" t="s">
        <v>757</v>
      </c>
      <c r="I1390" s="126" t="s">
        <v>741</v>
      </c>
      <c r="J1390" s="126" t="s">
        <v>25</v>
      </c>
      <c r="K1390" s="126" t="s">
        <v>751</v>
      </c>
    </row>
    <row r="1391" spans="1:13" x14ac:dyDescent="0.25">
      <c r="A1391" s="126" t="s">
        <v>0</v>
      </c>
      <c r="B1391" s="126" t="s">
        <v>8</v>
      </c>
      <c r="C1391" s="126" t="s">
        <v>94</v>
      </c>
      <c r="D1391" s="126" t="s">
        <v>95</v>
      </c>
      <c r="E1391" s="126" t="s">
        <v>51</v>
      </c>
      <c r="F1391" s="126" t="s">
        <v>52</v>
      </c>
      <c r="G1391" s="126">
        <v>188</v>
      </c>
      <c r="H1391" s="126" t="s">
        <v>757</v>
      </c>
      <c r="I1391" s="126" t="s">
        <v>743</v>
      </c>
      <c r="J1391" s="126" t="s">
        <v>35</v>
      </c>
      <c r="K1391" s="126" t="s">
        <v>742</v>
      </c>
    </row>
    <row r="1392" spans="1:13" x14ac:dyDescent="0.25">
      <c r="A1392" s="126" t="s">
        <v>0</v>
      </c>
      <c r="B1392" s="126" t="s">
        <v>8</v>
      </c>
      <c r="C1392" s="126" t="s">
        <v>94</v>
      </c>
      <c r="D1392" s="126" t="s">
        <v>95</v>
      </c>
      <c r="E1392" s="126" t="s">
        <v>51</v>
      </c>
      <c r="F1392" s="126" t="s">
        <v>52</v>
      </c>
      <c r="G1392" s="126">
        <v>188</v>
      </c>
      <c r="H1392" s="126" t="s">
        <v>757</v>
      </c>
      <c r="I1392" s="126" t="s">
        <v>746</v>
      </c>
      <c r="J1392" s="126" t="s">
        <v>1</v>
      </c>
      <c r="K1392" s="126" t="s">
        <v>1</v>
      </c>
      <c r="M1392" s="126" t="s">
        <v>1993</v>
      </c>
    </row>
    <row r="1393" spans="1:11" x14ac:dyDescent="0.25">
      <c r="A1393" s="126" t="s">
        <v>0</v>
      </c>
      <c r="B1393" s="126" t="s">
        <v>8</v>
      </c>
      <c r="C1393" s="126" t="s">
        <v>76</v>
      </c>
      <c r="D1393" s="126" t="s">
        <v>77</v>
      </c>
      <c r="E1393" s="126" t="s">
        <v>51</v>
      </c>
      <c r="F1393" s="126" t="s">
        <v>52</v>
      </c>
      <c r="G1393" s="126">
        <v>29</v>
      </c>
      <c r="H1393" s="126" t="s">
        <v>740</v>
      </c>
      <c r="I1393" s="126" t="s">
        <v>741</v>
      </c>
      <c r="J1393" s="126" t="s">
        <v>744</v>
      </c>
      <c r="K1393" s="126" t="s">
        <v>745</v>
      </c>
    </row>
    <row r="1394" spans="1:11" x14ac:dyDescent="0.25">
      <c r="A1394" s="126" t="s">
        <v>0</v>
      </c>
      <c r="B1394" s="126" t="s">
        <v>8</v>
      </c>
      <c r="C1394" s="126" t="s">
        <v>76</v>
      </c>
      <c r="D1394" s="126" t="s">
        <v>77</v>
      </c>
      <c r="E1394" s="126" t="s">
        <v>51</v>
      </c>
      <c r="F1394" s="126" t="s">
        <v>52</v>
      </c>
      <c r="G1394" s="126">
        <v>29</v>
      </c>
      <c r="H1394" s="126" t="s">
        <v>740</v>
      </c>
      <c r="I1394" s="126" t="s">
        <v>743</v>
      </c>
      <c r="J1394" s="126" t="s">
        <v>37</v>
      </c>
      <c r="K1394" s="126" t="s">
        <v>769</v>
      </c>
    </row>
    <row r="1395" spans="1:11" x14ac:dyDescent="0.25">
      <c r="A1395" s="126" t="s">
        <v>0</v>
      </c>
      <c r="B1395" s="126" t="s">
        <v>8</v>
      </c>
      <c r="C1395" s="126" t="s">
        <v>76</v>
      </c>
      <c r="D1395" s="126" t="s">
        <v>77</v>
      </c>
      <c r="E1395" s="126" t="s">
        <v>51</v>
      </c>
      <c r="F1395" s="126" t="s">
        <v>52</v>
      </c>
      <c r="G1395" s="126">
        <v>29</v>
      </c>
      <c r="H1395" s="126" t="s">
        <v>740</v>
      </c>
      <c r="I1395" s="126" t="s">
        <v>746</v>
      </c>
      <c r="J1395" s="126" t="s">
        <v>754</v>
      </c>
      <c r="K1395" s="126" t="s">
        <v>764</v>
      </c>
    </row>
    <row r="1396" spans="1:11" x14ac:dyDescent="0.25">
      <c r="A1396" s="126" t="s">
        <v>0</v>
      </c>
      <c r="B1396" s="126" t="s">
        <v>8</v>
      </c>
      <c r="C1396" s="126" t="s">
        <v>76</v>
      </c>
      <c r="D1396" s="126" t="s">
        <v>77</v>
      </c>
      <c r="E1396" s="126" t="s">
        <v>51</v>
      </c>
      <c r="F1396" s="126" t="s">
        <v>52</v>
      </c>
      <c r="G1396" s="126">
        <v>29</v>
      </c>
      <c r="H1396" s="126" t="s">
        <v>748</v>
      </c>
      <c r="I1396" s="126" t="s">
        <v>741</v>
      </c>
      <c r="J1396" s="126" t="s">
        <v>35</v>
      </c>
      <c r="K1396" s="126" t="s">
        <v>753</v>
      </c>
    </row>
    <row r="1397" spans="1:11" x14ac:dyDescent="0.25">
      <c r="A1397" s="126" t="s">
        <v>0</v>
      </c>
      <c r="B1397" s="126" t="s">
        <v>8</v>
      </c>
      <c r="C1397" s="126" t="s">
        <v>76</v>
      </c>
      <c r="D1397" s="126" t="s">
        <v>77</v>
      </c>
      <c r="E1397" s="126" t="s">
        <v>51</v>
      </c>
      <c r="F1397" s="126" t="s">
        <v>52</v>
      </c>
      <c r="G1397" s="126">
        <v>29</v>
      </c>
      <c r="H1397" s="126" t="s">
        <v>748</v>
      </c>
      <c r="I1397" s="126" t="s">
        <v>743</v>
      </c>
      <c r="J1397" s="126" t="s">
        <v>25</v>
      </c>
      <c r="K1397" s="126" t="s">
        <v>750</v>
      </c>
    </row>
    <row r="1398" spans="1:11" x14ac:dyDescent="0.25">
      <c r="A1398" s="126" t="s">
        <v>0</v>
      </c>
      <c r="B1398" s="126" t="s">
        <v>8</v>
      </c>
      <c r="C1398" s="126" t="s">
        <v>76</v>
      </c>
      <c r="D1398" s="126" t="s">
        <v>77</v>
      </c>
      <c r="E1398" s="126" t="s">
        <v>51</v>
      </c>
      <c r="F1398" s="126" t="s">
        <v>52</v>
      </c>
      <c r="G1398" s="126">
        <v>29</v>
      </c>
      <c r="H1398" s="126" t="s">
        <v>748</v>
      </c>
      <c r="I1398" s="126" t="s">
        <v>746</v>
      </c>
      <c r="J1398" s="126" t="s">
        <v>41</v>
      </c>
      <c r="K1398" s="126" t="s">
        <v>771</v>
      </c>
    </row>
    <row r="1399" spans="1:11" x14ac:dyDescent="0.25">
      <c r="A1399" s="126" t="s">
        <v>0</v>
      </c>
      <c r="B1399" s="126" t="s">
        <v>7</v>
      </c>
      <c r="C1399" s="126" t="s">
        <v>96</v>
      </c>
      <c r="D1399" s="126" t="s">
        <v>97</v>
      </c>
      <c r="E1399" s="126" t="s">
        <v>51</v>
      </c>
      <c r="F1399" s="126" t="s">
        <v>85</v>
      </c>
      <c r="G1399" s="126">
        <v>12</v>
      </c>
      <c r="H1399" s="126" t="s">
        <v>757</v>
      </c>
      <c r="I1399" s="126" t="s">
        <v>741</v>
      </c>
      <c r="J1399" s="126" t="s">
        <v>35</v>
      </c>
      <c r="K1399" s="126" t="s">
        <v>761</v>
      </c>
    </row>
    <row r="1400" spans="1:11" x14ac:dyDescent="0.25">
      <c r="A1400" s="126" t="s">
        <v>0</v>
      </c>
      <c r="B1400" s="126" t="s">
        <v>7</v>
      </c>
      <c r="C1400" s="126" t="s">
        <v>96</v>
      </c>
      <c r="D1400" s="126" t="s">
        <v>97</v>
      </c>
      <c r="E1400" s="126" t="s">
        <v>51</v>
      </c>
      <c r="F1400" s="126" t="s">
        <v>85</v>
      </c>
      <c r="G1400" s="126">
        <v>12</v>
      </c>
      <c r="H1400" s="126" t="s">
        <v>757</v>
      </c>
      <c r="I1400" s="126" t="s">
        <v>743</v>
      </c>
      <c r="J1400" s="126" t="s">
        <v>25</v>
      </c>
      <c r="K1400" s="126" t="s">
        <v>765</v>
      </c>
    </row>
    <row r="1401" spans="1:11" x14ac:dyDescent="0.25">
      <c r="A1401" s="126" t="s">
        <v>0</v>
      </c>
      <c r="B1401" s="126" t="s">
        <v>7</v>
      </c>
      <c r="C1401" s="126" t="s">
        <v>96</v>
      </c>
      <c r="D1401" s="126" t="s">
        <v>97</v>
      </c>
      <c r="E1401" s="126" t="s">
        <v>51</v>
      </c>
      <c r="F1401" s="126" t="s">
        <v>85</v>
      </c>
      <c r="G1401" s="126">
        <v>12</v>
      </c>
      <c r="H1401" s="126" t="s">
        <v>757</v>
      </c>
      <c r="I1401" s="126" t="s">
        <v>746</v>
      </c>
      <c r="J1401" s="126" t="s">
        <v>25</v>
      </c>
      <c r="K1401" s="126" t="s">
        <v>749</v>
      </c>
    </row>
    <row r="1402" spans="1:11" x14ac:dyDescent="0.25">
      <c r="A1402" s="126" t="s">
        <v>0</v>
      </c>
      <c r="B1402" s="126" t="s">
        <v>7</v>
      </c>
      <c r="C1402" s="126" t="s">
        <v>86</v>
      </c>
      <c r="D1402" s="126" t="s">
        <v>87</v>
      </c>
      <c r="E1402" s="126" t="s">
        <v>51</v>
      </c>
      <c r="F1402" s="126" t="s">
        <v>52</v>
      </c>
      <c r="G1402" s="126">
        <v>652</v>
      </c>
      <c r="H1402" s="126" t="s">
        <v>740</v>
      </c>
      <c r="I1402" s="126" t="s">
        <v>741</v>
      </c>
      <c r="J1402" s="126" t="s">
        <v>37</v>
      </c>
      <c r="K1402" s="126" t="s">
        <v>769</v>
      </c>
    </row>
    <row r="1403" spans="1:11" x14ac:dyDescent="0.25">
      <c r="A1403" s="126" t="s">
        <v>0</v>
      </c>
      <c r="B1403" s="126" t="s">
        <v>7</v>
      </c>
      <c r="C1403" s="126" t="s">
        <v>86</v>
      </c>
      <c r="D1403" s="126" t="s">
        <v>87</v>
      </c>
      <c r="E1403" s="126" t="s">
        <v>51</v>
      </c>
      <c r="F1403" s="126" t="s">
        <v>52</v>
      </c>
      <c r="G1403" s="126">
        <v>652</v>
      </c>
      <c r="H1403" s="126" t="s">
        <v>740</v>
      </c>
      <c r="I1403" s="126" t="s">
        <v>743</v>
      </c>
      <c r="J1403" s="126" t="s">
        <v>35</v>
      </c>
      <c r="K1403" s="126" t="s">
        <v>742</v>
      </c>
    </row>
    <row r="1404" spans="1:11" x14ac:dyDescent="0.25">
      <c r="A1404" s="126" t="s">
        <v>0</v>
      </c>
      <c r="B1404" s="126" t="s">
        <v>7</v>
      </c>
      <c r="C1404" s="126" t="s">
        <v>86</v>
      </c>
      <c r="D1404" s="126" t="s">
        <v>87</v>
      </c>
      <c r="E1404" s="126" t="s">
        <v>51</v>
      </c>
      <c r="F1404" s="126" t="s">
        <v>52</v>
      </c>
      <c r="G1404" s="126">
        <v>652</v>
      </c>
      <c r="H1404" s="126" t="s">
        <v>740</v>
      </c>
      <c r="I1404" s="126" t="s">
        <v>746</v>
      </c>
      <c r="J1404" s="126" t="s">
        <v>37</v>
      </c>
      <c r="K1404" s="126" t="s">
        <v>766</v>
      </c>
    </row>
    <row r="1405" spans="1:11" x14ac:dyDescent="0.25">
      <c r="A1405" s="126" t="s">
        <v>0</v>
      </c>
      <c r="B1405" s="126" t="s">
        <v>7</v>
      </c>
      <c r="C1405" s="126" t="s">
        <v>86</v>
      </c>
      <c r="D1405" s="126" t="s">
        <v>87</v>
      </c>
      <c r="E1405" s="126" t="s">
        <v>51</v>
      </c>
      <c r="F1405" s="126" t="s">
        <v>52</v>
      </c>
      <c r="G1405" s="126">
        <v>652</v>
      </c>
      <c r="H1405" s="126" t="s">
        <v>748</v>
      </c>
      <c r="I1405" s="126" t="s">
        <v>741</v>
      </c>
      <c r="J1405" s="126" t="s">
        <v>35</v>
      </c>
      <c r="K1405" s="126" t="s">
        <v>742</v>
      </c>
    </row>
    <row r="1406" spans="1:11" x14ac:dyDescent="0.25">
      <c r="A1406" s="126" t="s">
        <v>0</v>
      </c>
      <c r="B1406" s="126" t="s">
        <v>7</v>
      </c>
      <c r="C1406" s="126" t="s">
        <v>86</v>
      </c>
      <c r="D1406" s="126" t="s">
        <v>87</v>
      </c>
      <c r="E1406" s="126" t="s">
        <v>51</v>
      </c>
      <c r="F1406" s="126" t="s">
        <v>52</v>
      </c>
      <c r="G1406" s="126">
        <v>652</v>
      </c>
      <c r="H1406" s="126" t="s">
        <v>748</v>
      </c>
      <c r="I1406" s="126" t="s">
        <v>743</v>
      </c>
      <c r="J1406" s="126" t="s">
        <v>37</v>
      </c>
      <c r="K1406" s="126" t="s">
        <v>769</v>
      </c>
    </row>
    <row r="1407" spans="1:11" x14ac:dyDescent="0.25">
      <c r="A1407" s="126" t="s">
        <v>0</v>
      </c>
      <c r="B1407" s="126" t="s">
        <v>7</v>
      </c>
      <c r="C1407" s="126" t="s">
        <v>86</v>
      </c>
      <c r="D1407" s="126" t="s">
        <v>87</v>
      </c>
      <c r="E1407" s="126" t="s">
        <v>51</v>
      </c>
      <c r="F1407" s="126" t="s">
        <v>52</v>
      </c>
      <c r="G1407" s="126">
        <v>652</v>
      </c>
      <c r="H1407" s="126" t="s">
        <v>748</v>
      </c>
      <c r="I1407" s="126" t="s">
        <v>746</v>
      </c>
      <c r="J1407" s="126" t="s">
        <v>35</v>
      </c>
      <c r="K1407" s="126" t="s">
        <v>753</v>
      </c>
    </row>
    <row r="1408" spans="1:11" x14ac:dyDescent="0.25">
      <c r="A1408" s="126" t="s">
        <v>0</v>
      </c>
      <c r="B1408" s="126" t="s">
        <v>7</v>
      </c>
      <c r="C1408" s="126" t="s">
        <v>86</v>
      </c>
      <c r="D1408" s="126" t="s">
        <v>87</v>
      </c>
      <c r="E1408" s="126" t="s">
        <v>51</v>
      </c>
      <c r="F1408" s="126" t="s">
        <v>52</v>
      </c>
      <c r="G1408" s="126">
        <v>652</v>
      </c>
      <c r="H1408" s="126" t="s">
        <v>752</v>
      </c>
      <c r="I1408" s="126" t="s">
        <v>741</v>
      </c>
      <c r="J1408" s="126" t="s">
        <v>35</v>
      </c>
      <c r="K1408" s="126" t="s">
        <v>742</v>
      </c>
    </row>
    <row r="1409" spans="1:11" x14ac:dyDescent="0.25">
      <c r="A1409" s="126" t="s">
        <v>0</v>
      </c>
      <c r="B1409" s="126" t="s">
        <v>7</v>
      </c>
      <c r="C1409" s="126" t="s">
        <v>86</v>
      </c>
      <c r="D1409" s="126" t="s">
        <v>87</v>
      </c>
      <c r="E1409" s="126" t="s">
        <v>51</v>
      </c>
      <c r="F1409" s="126" t="s">
        <v>52</v>
      </c>
      <c r="G1409" s="126">
        <v>652</v>
      </c>
      <c r="H1409" s="126" t="s">
        <v>752</v>
      </c>
      <c r="I1409" s="126" t="s">
        <v>743</v>
      </c>
      <c r="J1409" s="126" t="s">
        <v>34</v>
      </c>
      <c r="K1409" s="126" t="s">
        <v>756</v>
      </c>
    </row>
    <row r="1410" spans="1:11" x14ac:dyDescent="0.25">
      <c r="A1410" s="126" t="s">
        <v>0</v>
      </c>
      <c r="B1410" s="126" t="s">
        <v>7</v>
      </c>
      <c r="C1410" s="126" t="s">
        <v>86</v>
      </c>
      <c r="D1410" s="126" t="s">
        <v>87</v>
      </c>
      <c r="E1410" s="126" t="s">
        <v>51</v>
      </c>
      <c r="F1410" s="126" t="s">
        <v>52</v>
      </c>
      <c r="G1410" s="126">
        <v>652</v>
      </c>
      <c r="H1410" s="126" t="s">
        <v>752</v>
      </c>
      <c r="I1410" s="126" t="s">
        <v>746</v>
      </c>
      <c r="J1410" s="126" t="s">
        <v>35</v>
      </c>
      <c r="K1410" s="126" t="s">
        <v>760</v>
      </c>
    </row>
    <row r="1411" spans="1:11" x14ac:dyDescent="0.25">
      <c r="A1411" s="126" t="s">
        <v>0</v>
      </c>
      <c r="B1411" s="126" t="s">
        <v>7</v>
      </c>
      <c r="C1411" s="126" t="s">
        <v>86</v>
      </c>
      <c r="D1411" s="126" t="s">
        <v>87</v>
      </c>
      <c r="E1411" s="126" t="s">
        <v>51</v>
      </c>
      <c r="F1411" s="126" t="s">
        <v>52</v>
      </c>
      <c r="G1411" s="126">
        <v>652</v>
      </c>
      <c r="H1411" s="126" t="s">
        <v>757</v>
      </c>
      <c r="I1411" s="126" t="s">
        <v>741</v>
      </c>
      <c r="J1411" s="126" t="s">
        <v>35</v>
      </c>
      <c r="K1411" s="126" t="s">
        <v>761</v>
      </c>
    </row>
    <row r="1412" spans="1:11" x14ac:dyDescent="0.25">
      <c r="A1412" s="126" t="s">
        <v>0</v>
      </c>
      <c r="B1412" s="126" t="s">
        <v>7</v>
      </c>
      <c r="C1412" s="126" t="s">
        <v>86</v>
      </c>
      <c r="D1412" s="126" t="s">
        <v>87</v>
      </c>
      <c r="E1412" s="126" t="s">
        <v>51</v>
      </c>
      <c r="F1412" s="126" t="s">
        <v>52</v>
      </c>
      <c r="G1412" s="126">
        <v>652</v>
      </c>
      <c r="H1412" s="126" t="s">
        <v>757</v>
      </c>
      <c r="I1412" s="126" t="s">
        <v>743</v>
      </c>
      <c r="J1412" s="126" t="s">
        <v>41</v>
      </c>
      <c r="K1412" s="126" t="s">
        <v>1978</v>
      </c>
    </row>
    <row r="1413" spans="1:11" x14ac:dyDescent="0.25">
      <c r="A1413" s="126" t="s">
        <v>0</v>
      </c>
      <c r="B1413" s="126" t="s">
        <v>7</v>
      </c>
      <c r="C1413" s="126" t="s">
        <v>86</v>
      </c>
      <c r="D1413" s="126" t="s">
        <v>87</v>
      </c>
      <c r="E1413" s="126" t="s">
        <v>51</v>
      </c>
      <c r="F1413" s="126" t="s">
        <v>52</v>
      </c>
      <c r="G1413" s="126">
        <v>652</v>
      </c>
      <c r="H1413" s="126" t="s">
        <v>757</v>
      </c>
      <c r="I1413" s="126" t="s">
        <v>746</v>
      </c>
      <c r="J1413" s="126" t="s">
        <v>25</v>
      </c>
      <c r="K1413" s="126" t="s">
        <v>751</v>
      </c>
    </row>
    <row r="1414" spans="1:11" x14ac:dyDescent="0.25">
      <c r="A1414" s="126" t="s">
        <v>0</v>
      </c>
      <c r="B1414" s="126" t="s">
        <v>7</v>
      </c>
      <c r="C1414" s="126" t="s">
        <v>63</v>
      </c>
      <c r="D1414" s="126" t="s">
        <v>64</v>
      </c>
      <c r="E1414" s="126" t="s">
        <v>51</v>
      </c>
      <c r="F1414" s="126" t="s">
        <v>52</v>
      </c>
      <c r="G1414" s="126">
        <v>43</v>
      </c>
      <c r="H1414" s="126" t="s">
        <v>740</v>
      </c>
      <c r="I1414" s="126" t="s">
        <v>741</v>
      </c>
      <c r="J1414" s="126" t="s">
        <v>35</v>
      </c>
      <c r="K1414" s="126" t="s">
        <v>742</v>
      </c>
    </row>
    <row r="1415" spans="1:11" x14ac:dyDescent="0.25">
      <c r="A1415" s="126" t="s">
        <v>0</v>
      </c>
      <c r="B1415" s="126" t="s">
        <v>7</v>
      </c>
      <c r="C1415" s="126" t="s">
        <v>63</v>
      </c>
      <c r="D1415" s="126" t="s">
        <v>64</v>
      </c>
      <c r="E1415" s="126" t="s">
        <v>51</v>
      </c>
      <c r="F1415" s="126" t="s">
        <v>52</v>
      </c>
      <c r="G1415" s="126">
        <v>43</v>
      </c>
      <c r="H1415" s="126" t="s">
        <v>740</v>
      </c>
      <c r="I1415" s="126" t="s">
        <v>743</v>
      </c>
      <c r="J1415" s="126" t="s">
        <v>36</v>
      </c>
      <c r="K1415" s="126" t="s">
        <v>763</v>
      </c>
    </row>
    <row r="1416" spans="1:11" x14ac:dyDescent="0.25">
      <c r="A1416" s="126" t="s">
        <v>0</v>
      </c>
      <c r="B1416" s="126" t="s">
        <v>7</v>
      </c>
      <c r="C1416" s="126" t="s">
        <v>63</v>
      </c>
      <c r="D1416" s="126" t="s">
        <v>64</v>
      </c>
      <c r="E1416" s="126" t="s">
        <v>51</v>
      </c>
      <c r="F1416" s="126" t="s">
        <v>52</v>
      </c>
      <c r="G1416" s="126">
        <v>43</v>
      </c>
      <c r="H1416" s="126" t="s">
        <v>740</v>
      </c>
      <c r="I1416" s="126" t="s">
        <v>746</v>
      </c>
      <c r="J1416" s="126" t="s">
        <v>744</v>
      </c>
      <c r="K1416" s="126" t="s">
        <v>745</v>
      </c>
    </row>
    <row r="1417" spans="1:11" x14ac:dyDescent="0.25">
      <c r="A1417" s="126" t="s">
        <v>0</v>
      </c>
      <c r="B1417" s="126" t="s">
        <v>7</v>
      </c>
      <c r="C1417" s="126" t="s">
        <v>63</v>
      </c>
      <c r="D1417" s="126" t="s">
        <v>64</v>
      </c>
      <c r="E1417" s="126" t="s">
        <v>51</v>
      </c>
      <c r="F1417" s="126" t="s">
        <v>52</v>
      </c>
      <c r="G1417" s="126">
        <v>43</v>
      </c>
      <c r="H1417" s="126" t="s">
        <v>748</v>
      </c>
      <c r="I1417" s="126" t="s">
        <v>741</v>
      </c>
      <c r="J1417" s="126" t="s">
        <v>35</v>
      </c>
      <c r="K1417" s="126" t="s">
        <v>742</v>
      </c>
    </row>
    <row r="1418" spans="1:11" x14ac:dyDescent="0.25">
      <c r="A1418" s="126" t="s">
        <v>0</v>
      </c>
      <c r="B1418" s="126" t="s">
        <v>7</v>
      </c>
      <c r="C1418" s="126" t="s">
        <v>63</v>
      </c>
      <c r="D1418" s="126" t="s">
        <v>64</v>
      </c>
      <c r="E1418" s="126" t="s">
        <v>51</v>
      </c>
      <c r="F1418" s="126" t="s">
        <v>52</v>
      </c>
      <c r="G1418" s="126">
        <v>43</v>
      </c>
      <c r="H1418" s="126" t="s">
        <v>748</v>
      </c>
      <c r="I1418" s="126" t="s">
        <v>743</v>
      </c>
      <c r="J1418" s="126" t="s">
        <v>36</v>
      </c>
      <c r="K1418" s="126" t="s">
        <v>763</v>
      </c>
    </row>
    <row r="1419" spans="1:11" x14ac:dyDescent="0.25">
      <c r="A1419" s="126" t="s">
        <v>0</v>
      </c>
      <c r="B1419" s="126" t="s">
        <v>7</v>
      </c>
      <c r="C1419" s="126" t="s">
        <v>63</v>
      </c>
      <c r="D1419" s="126" t="s">
        <v>64</v>
      </c>
      <c r="E1419" s="126" t="s">
        <v>51</v>
      </c>
      <c r="F1419" s="126" t="s">
        <v>52</v>
      </c>
      <c r="G1419" s="126">
        <v>43</v>
      </c>
      <c r="H1419" s="126" t="s">
        <v>748</v>
      </c>
      <c r="I1419" s="126" t="s">
        <v>746</v>
      </c>
      <c r="J1419" s="126" t="s">
        <v>37</v>
      </c>
      <c r="K1419" s="126" t="s">
        <v>769</v>
      </c>
    </row>
    <row r="1420" spans="1:11" x14ac:dyDescent="0.25">
      <c r="A1420" s="126" t="s">
        <v>0</v>
      </c>
      <c r="B1420" s="126" t="s">
        <v>7</v>
      </c>
      <c r="C1420" s="126" t="s">
        <v>63</v>
      </c>
      <c r="D1420" s="126" t="s">
        <v>64</v>
      </c>
      <c r="E1420" s="126" t="s">
        <v>51</v>
      </c>
      <c r="F1420" s="126" t="s">
        <v>52</v>
      </c>
      <c r="G1420" s="126">
        <v>43</v>
      </c>
      <c r="H1420" s="126" t="s">
        <v>752</v>
      </c>
      <c r="I1420" s="126" t="s">
        <v>741</v>
      </c>
      <c r="J1420" s="126" t="s">
        <v>754</v>
      </c>
      <c r="K1420" s="126" t="s">
        <v>764</v>
      </c>
    </row>
    <row r="1421" spans="1:11" x14ac:dyDescent="0.25">
      <c r="A1421" s="126" t="s">
        <v>0</v>
      </c>
      <c r="B1421" s="126" t="s">
        <v>7</v>
      </c>
      <c r="C1421" s="126" t="s">
        <v>63</v>
      </c>
      <c r="D1421" s="126" t="s">
        <v>64</v>
      </c>
      <c r="E1421" s="126" t="s">
        <v>51</v>
      </c>
      <c r="F1421" s="126" t="s">
        <v>52</v>
      </c>
      <c r="G1421" s="126">
        <v>43</v>
      </c>
      <c r="H1421" s="126" t="s">
        <v>752</v>
      </c>
      <c r="I1421" s="126" t="s">
        <v>743</v>
      </c>
      <c r="J1421" s="126" t="s">
        <v>35</v>
      </c>
      <c r="K1421" s="126" t="s">
        <v>760</v>
      </c>
    </row>
    <row r="1422" spans="1:11" x14ac:dyDescent="0.25">
      <c r="A1422" s="126" t="s">
        <v>0</v>
      </c>
      <c r="B1422" s="126" t="s">
        <v>7</v>
      </c>
      <c r="C1422" s="126" t="s">
        <v>63</v>
      </c>
      <c r="D1422" s="126" t="s">
        <v>64</v>
      </c>
      <c r="E1422" s="126" t="s">
        <v>51</v>
      </c>
      <c r="F1422" s="126" t="s">
        <v>52</v>
      </c>
      <c r="G1422" s="126">
        <v>43</v>
      </c>
      <c r="H1422" s="126" t="s">
        <v>752</v>
      </c>
      <c r="I1422" s="126" t="s">
        <v>746</v>
      </c>
      <c r="J1422" s="126" t="s">
        <v>34</v>
      </c>
      <c r="K1422" s="126" t="s">
        <v>747</v>
      </c>
    </row>
    <row r="1423" spans="1:11" x14ac:dyDescent="0.25">
      <c r="A1423" s="126" t="s">
        <v>0</v>
      </c>
      <c r="B1423" s="126" t="s">
        <v>7</v>
      </c>
      <c r="C1423" s="126" t="s">
        <v>63</v>
      </c>
      <c r="D1423" s="126" t="s">
        <v>64</v>
      </c>
      <c r="E1423" s="126" t="s">
        <v>51</v>
      </c>
      <c r="F1423" s="126" t="s">
        <v>52</v>
      </c>
      <c r="G1423" s="126">
        <v>43</v>
      </c>
      <c r="H1423" s="126" t="s">
        <v>757</v>
      </c>
      <c r="I1423" s="126" t="s">
        <v>741</v>
      </c>
      <c r="J1423" s="126" t="s">
        <v>35</v>
      </c>
      <c r="K1423" s="126" t="s">
        <v>742</v>
      </c>
    </row>
    <row r="1424" spans="1:11" x14ac:dyDescent="0.25">
      <c r="A1424" s="126" t="s">
        <v>0</v>
      </c>
      <c r="B1424" s="126" t="s">
        <v>7</v>
      </c>
      <c r="C1424" s="126" t="s">
        <v>63</v>
      </c>
      <c r="D1424" s="126" t="s">
        <v>64</v>
      </c>
      <c r="E1424" s="126" t="s">
        <v>51</v>
      </c>
      <c r="F1424" s="126" t="s">
        <v>52</v>
      </c>
      <c r="G1424" s="126">
        <v>43</v>
      </c>
      <c r="H1424" s="126" t="s">
        <v>757</v>
      </c>
      <c r="I1424" s="126" t="s">
        <v>743</v>
      </c>
      <c r="J1424" s="126" t="s">
        <v>36</v>
      </c>
      <c r="K1424" s="126" t="s">
        <v>758</v>
      </c>
    </row>
    <row r="1425" spans="1:11" x14ac:dyDescent="0.25">
      <c r="A1425" s="126" t="s">
        <v>0</v>
      </c>
      <c r="B1425" s="126" t="s">
        <v>7</v>
      </c>
      <c r="C1425" s="126" t="s">
        <v>63</v>
      </c>
      <c r="D1425" s="126" t="s">
        <v>64</v>
      </c>
      <c r="E1425" s="126" t="s">
        <v>51</v>
      </c>
      <c r="F1425" s="126" t="s">
        <v>52</v>
      </c>
      <c r="G1425" s="126">
        <v>43</v>
      </c>
      <c r="H1425" s="126" t="s">
        <v>757</v>
      </c>
      <c r="I1425" s="126" t="s">
        <v>746</v>
      </c>
      <c r="J1425" s="126" t="s">
        <v>25</v>
      </c>
      <c r="K1425" s="126" t="s">
        <v>751</v>
      </c>
    </row>
    <row r="1426" spans="1:11" x14ac:dyDescent="0.25">
      <c r="A1426" s="126" t="s">
        <v>0</v>
      </c>
      <c r="B1426" s="126" t="s">
        <v>8</v>
      </c>
      <c r="C1426" s="126" t="s">
        <v>79</v>
      </c>
      <c r="D1426" s="126" t="s">
        <v>80</v>
      </c>
      <c r="E1426" s="126" t="s">
        <v>51</v>
      </c>
      <c r="F1426" s="126" t="s">
        <v>85</v>
      </c>
      <c r="G1426" s="126">
        <v>50</v>
      </c>
      <c r="H1426" s="126" t="s">
        <v>740</v>
      </c>
      <c r="I1426" s="126" t="s">
        <v>741</v>
      </c>
      <c r="J1426" s="126" t="s">
        <v>35</v>
      </c>
      <c r="K1426" s="126" t="s">
        <v>742</v>
      </c>
    </row>
    <row r="1427" spans="1:11" x14ac:dyDescent="0.25">
      <c r="A1427" s="126" t="s">
        <v>0</v>
      </c>
      <c r="B1427" s="126" t="s">
        <v>8</v>
      </c>
      <c r="C1427" s="126" t="s">
        <v>79</v>
      </c>
      <c r="D1427" s="126" t="s">
        <v>80</v>
      </c>
      <c r="E1427" s="126" t="s">
        <v>51</v>
      </c>
      <c r="F1427" s="126" t="s">
        <v>85</v>
      </c>
      <c r="G1427" s="126">
        <v>50</v>
      </c>
      <c r="H1427" s="126" t="s">
        <v>740</v>
      </c>
      <c r="I1427" s="126" t="s">
        <v>743</v>
      </c>
      <c r="J1427" s="126" t="s">
        <v>754</v>
      </c>
      <c r="K1427" s="126" t="s">
        <v>764</v>
      </c>
    </row>
    <row r="1428" spans="1:11" x14ac:dyDescent="0.25">
      <c r="A1428" s="126" t="s">
        <v>0</v>
      </c>
      <c r="B1428" s="126" t="s">
        <v>8</v>
      </c>
      <c r="C1428" s="126" t="s">
        <v>79</v>
      </c>
      <c r="D1428" s="126" t="s">
        <v>80</v>
      </c>
      <c r="E1428" s="126" t="s">
        <v>51</v>
      </c>
      <c r="F1428" s="126" t="s">
        <v>85</v>
      </c>
      <c r="G1428" s="126">
        <v>50</v>
      </c>
      <c r="H1428" s="126" t="s">
        <v>740</v>
      </c>
      <c r="I1428" s="126" t="s">
        <v>746</v>
      </c>
      <c r="J1428" s="126" t="s">
        <v>25</v>
      </c>
      <c r="K1428" s="126" t="s">
        <v>750</v>
      </c>
    </row>
    <row r="1429" spans="1:11" x14ac:dyDescent="0.25">
      <c r="A1429" s="126" t="s">
        <v>0</v>
      </c>
      <c r="B1429" s="126" t="s">
        <v>8</v>
      </c>
      <c r="C1429" s="126" t="s">
        <v>79</v>
      </c>
      <c r="D1429" s="126" t="s">
        <v>80</v>
      </c>
      <c r="E1429" s="126" t="s">
        <v>51</v>
      </c>
      <c r="F1429" s="126" t="s">
        <v>85</v>
      </c>
      <c r="G1429" s="126">
        <v>50</v>
      </c>
      <c r="H1429" s="126" t="s">
        <v>748</v>
      </c>
      <c r="I1429" s="126" t="s">
        <v>741</v>
      </c>
      <c r="J1429" s="126" t="s">
        <v>35</v>
      </c>
      <c r="K1429" s="126" t="s">
        <v>742</v>
      </c>
    </row>
    <row r="1430" spans="1:11" x14ac:dyDescent="0.25">
      <c r="A1430" s="126" t="s">
        <v>0</v>
      </c>
      <c r="B1430" s="126" t="s">
        <v>8</v>
      </c>
      <c r="C1430" s="126" t="s">
        <v>79</v>
      </c>
      <c r="D1430" s="126" t="s">
        <v>80</v>
      </c>
      <c r="E1430" s="126" t="s">
        <v>51</v>
      </c>
      <c r="F1430" s="126" t="s">
        <v>85</v>
      </c>
      <c r="G1430" s="126">
        <v>50</v>
      </c>
      <c r="H1430" s="126" t="s">
        <v>748</v>
      </c>
      <c r="I1430" s="126" t="s">
        <v>743</v>
      </c>
      <c r="J1430" s="126" t="s">
        <v>36</v>
      </c>
      <c r="K1430" s="126" t="s">
        <v>763</v>
      </c>
    </row>
    <row r="1431" spans="1:11" x14ac:dyDescent="0.25">
      <c r="A1431" s="126" t="s">
        <v>0</v>
      </c>
      <c r="B1431" s="126" t="s">
        <v>8</v>
      </c>
      <c r="C1431" s="126" t="s">
        <v>79</v>
      </c>
      <c r="D1431" s="126" t="s">
        <v>80</v>
      </c>
      <c r="E1431" s="126" t="s">
        <v>51</v>
      </c>
      <c r="F1431" s="126" t="s">
        <v>85</v>
      </c>
      <c r="G1431" s="126">
        <v>50</v>
      </c>
      <c r="H1431" s="126" t="s">
        <v>748</v>
      </c>
      <c r="I1431" s="126" t="s">
        <v>746</v>
      </c>
      <c r="J1431" s="126" t="s">
        <v>35</v>
      </c>
      <c r="K1431" s="126" t="s">
        <v>753</v>
      </c>
    </row>
    <row r="1432" spans="1:11" x14ac:dyDescent="0.25">
      <c r="A1432" s="126" t="s">
        <v>0</v>
      </c>
      <c r="B1432" s="126" t="s">
        <v>8</v>
      </c>
      <c r="C1432" s="126" t="s">
        <v>79</v>
      </c>
      <c r="D1432" s="126" t="s">
        <v>80</v>
      </c>
      <c r="E1432" s="126" t="s">
        <v>51</v>
      </c>
      <c r="F1432" s="126" t="s">
        <v>85</v>
      </c>
      <c r="G1432" s="126">
        <v>50</v>
      </c>
      <c r="H1432" s="126" t="s">
        <v>752</v>
      </c>
      <c r="I1432" s="126" t="s">
        <v>741</v>
      </c>
      <c r="J1432" s="126" t="s">
        <v>35</v>
      </c>
      <c r="K1432" s="126" t="s">
        <v>742</v>
      </c>
    </row>
    <row r="1433" spans="1:11" x14ac:dyDescent="0.25">
      <c r="A1433" s="126" t="s">
        <v>0</v>
      </c>
      <c r="B1433" s="126" t="s">
        <v>8</v>
      </c>
      <c r="C1433" s="126" t="s">
        <v>79</v>
      </c>
      <c r="D1433" s="126" t="s">
        <v>80</v>
      </c>
      <c r="E1433" s="126" t="s">
        <v>51</v>
      </c>
      <c r="F1433" s="126" t="s">
        <v>85</v>
      </c>
      <c r="G1433" s="126">
        <v>50</v>
      </c>
      <c r="H1433" s="126" t="s">
        <v>752</v>
      </c>
      <c r="I1433" s="126" t="s">
        <v>743</v>
      </c>
      <c r="J1433" s="126" t="s">
        <v>35</v>
      </c>
      <c r="K1433" s="126" t="s">
        <v>760</v>
      </c>
    </row>
    <row r="1434" spans="1:11" x14ac:dyDescent="0.25">
      <c r="A1434" s="126" t="s">
        <v>0</v>
      </c>
      <c r="B1434" s="126" t="s">
        <v>8</v>
      </c>
      <c r="C1434" s="126" t="s">
        <v>79</v>
      </c>
      <c r="D1434" s="126" t="s">
        <v>80</v>
      </c>
      <c r="E1434" s="126" t="s">
        <v>51</v>
      </c>
      <c r="F1434" s="126" t="s">
        <v>85</v>
      </c>
      <c r="G1434" s="126">
        <v>50</v>
      </c>
      <c r="H1434" s="126" t="s">
        <v>752</v>
      </c>
      <c r="I1434" s="126" t="s">
        <v>746</v>
      </c>
      <c r="J1434" s="126" t="s">
        <v>744</v>
      </c>
      <c r="K1434" s="126" t="s">
        <v>745</v>
      </c>
    </row>
    <row r="1435" spans="1:11" x14ac:dyDescent="0.25">
      <c r="A1435" s="126" t="s">
        <v>0</v>
      </c>
      <c r="B1435" s="126" t="s">
        <v>8</v>
      </c>
      <c r="C1435" s="126" t="s">
        <v>79</v>
      </c>
      <c r="D1435" s="126" t="s">
        <v>80</v>
      </c>
      <c r="E1435" s="126" t="s">
        <v>51</v>
      </c>
      <c r="F1435" s="126" t="s">
        <v>85</v>
      </c>
      <c r="G1435" s="126">
        <v>50</v>
      </c>
      <c r="H1435" s="126" t="s">
        <v>757</v>
      </c>
      <c r="I1435" s="126" t="s">
        <v>741</v>
      </c>
      <c r="J1435" s="126" t="s">
        <v>35</v>
      </c>
      <c r="K1435" s="126" t="s">
        <v>761</v>
      </c>
    </row>
    <row r="1436" spans="1:11" x14ac:dyDescent="0.25">
      <c r="A1436" s="126" t="s">
        <v>0</v>
      </c>
      <c r="B1436" s="126" t="s">
        <v>8</v>
      </c>
      <c r="C1436" s="126" t="s">
        <v>79</v>
      </c>
      <c r="D1436" s="126" t="s">
        <v>80</v>
      </c>
      <c r="E1436" s="126" t="s">
        <v>51</v>
      </c>
      <c r="F1436" s="126" t="s">
        <v>85</v>
      </c>
      <c r="G1436" s="126">
        <v>50</v>
      </c>
      <c r="H1436" s="126" t="s">
        <v>757</v>
      </c>
      <c r="I1436" s="126" t="s">
        <v>743</v>
      </c>
      <c r="J1436" s="126" t="s">
        <v>25</v>
      </c>
      <c r="K1436" s="126" t="s">
        <v>751</v>
      </c>
    </row>
    <row r="1437" spans="1:11" x14ac:dyDescent="0.25">
      <c r="A1437" s="126" t="s">
        <v>0</v>
      </c>
      <c r="B1437" s="126" t="s">
        <v>8</v>
      </c>
      <c r="C1437" s="126" t="s">
        <v>79</v>
      </c>
      <c r="D1437" s="126" t="s">
        <v>80</v>
      </c>
      <c r="E1437" s="126" t="s">
        <v>51</v>
      </c>
      <c r="F1437" s="126" t="s">
        <v>85</v>
      </c>
      <c r="G1437" s="126">
        <v>50</v>
      </c>
      <c r="H1437" s="126" t="s">
        <v>757</v>
      </c>
      <c r="I1437" s="126" t="s">
        <v>746</v>
      </c>
      <c r="J1437" s="126" t="s">
        <v>25</v>
      </c>
      <c r="K1437" s="126" t="s">
        <v>749</v>
      </c>
    </row>
    <row r="1438" spans="1:11" x14ac:dyDescent="0.25">
      <c r="A1438" s="126" t="s">
        <v>0</v>
      </c>
      <c r="B1438" s="126" t="s">
        <v>10</v>
      </c>
      <c r="C1438" s="126" t="s">
        <v>92</v>
      </c>
      <c r="D1438" s="126" t="s">
        <v>93</v>
      </c>
      <c r="E1438" s="126" t="s">
        <v>51</v>
      </c>
      <c r="F1438" s="126" t="s">
        <v>52</v>
      </c>
      <c r="G1438" s="126">
        <v>83</v>
      </c>
      <c r="H1438" s="126" t="s">
        <v>740</v>
      </c>
      <c r="I1438" s="126" t="s">
        <v>741</v>
      </c>
      <c r="J1438" s="126" t="s">
        <v>35</v>
      </c>
      <c r="K1438" s="126" t="s">
        <v>742</v>
      </c>
    </row>
    <row r="1439" spans="1:11" x14ac:dyDescent="0.25">
      <c r="A1439" s="126" t="s">
        <v>0</v>
      </c>
      <c r="B1439" s="126" t="s">
        <v>10</v>
      </c>
      <c r="C1439" s="126" t="s">
        <v>92</v>
      </c>
      <c r="D1439" s="126" t="s">
        <v>93</v>
      </c>
      <c r="E1439" s="126" t="s">
        <v>51</v>
      </c>
      <c r="F1439" s="126" t="s">
        <v>52</v>
      </c>
      <c r="G1439" s="126">
        <v>83</v>
      </c>
      <c r="H1439" s="126" t="s">
        <v>740</v>
      </c>
      <c r="I1439" s="126" t="s">
        <v>743</v>
      </c>
      <c r="J1439" s="126" t="s">
        <v>25</v>
      </c>
      <c r="K1439" s="126" t="s">
        <v>751</v>
      </c>
    </row>
    <row r="1440" spans="1:11" x14ac:dyDescent="0.25">
      <c r="A1440" s="126" t="s">
        <v>0</v>
      </c>
      <c r="B1440" s="126" t="s">
        <v>10</v>
      </c>
      <c r="C1440" s="126" t="s">
        <v>92</v>
      </c>
      <c r="D1440" s="126" t="s">
        <v>93</v>
      </c>
      <c r="E1440" s="126" t="s">
        <v>51</v>
      </c>
      <c r="F1440" s="126" t="s">
        <v>52</v>
      </c>
      <c r="G1440" s="126">
        <v>83</v>
      </c>
      <c r="H1440" s="126" t="s">
        <v>740</v>
      </c>
      <c r="I1440" s="126" t="s">
        <v>746</v>
      </c>
      <c r="J1440" s="126" t="s">
        <v>35</v>
      </c>
      <c r="K1440" s="126" t="s">
        <v>760</v>
      </c>
    </row>
    <row r="1441" spans="1:13" x14ac:dyDescent="0.25">
      <c r="A1441" s="126" t="s">
        <v>0</v>
      </c>
      <c r="B1441" s="126" t="s">
        <v>10</v>
      </c>
      <c r="C1441" s="126" t="s">
        <v>92</v>
      </c>
      <c r="D1441" s="126" t="s">
        <v>93</v>
      </c>
      <c r="E1441" s="126" t="s">
        <v>51</v>
      </c>
      <c r="F1441" s="126" t="s">
        <v>52</v>
      </c>
      <c r="G1441" s="126">
        <v>83</v>
      </c>
      <c r="H1441" s="126" t="s">
        <v>748</v>
      </c>
      <c r="I1441" s="126" t="s">
        <v>741</v>
      </c>
      <c r="J1441" s="126" t="s">
        <v>35</v>
      </c>
      <c r="K1441" s="126" t="s">
        <v>761</v>
      </c>
    </row>
    <row r="1442" spans="1:13" x14ac:dyDescent="0.25">
      <c r="A1442" s="126" t="s">
        <v>0</v>
      </c>
      <c r="B1442" s="126" t="s">
        <v>10</v>
      </c>
      <c r="C1442" s="126" t="s">
        <v>92</v>
      </c>
      <c r="D1442" s="126" t="s">
        <v>93</v>
      </c>
      <c r="E1442" s="126" t="s">
        <v>51</v>
      </c>
      <c r="F1442" s="126" t="s">
        <v>52</v>
      </c>
      <c r="G1442" s="126">
        <v>83</v>
      </c>
      <c r="H1442" s="126" t="s">
        <v>748</v>
      </c>
      <c r="I1442" s="126" t="s">
        <v>743</v>
      </c>
      <c r="J1442" s="126" t="s">
        <v>35</v>
      </c>
      <c r="K1442" s="126" t="s">
        <v>753</v>
      </c>
    </row>
    <row r="1443" spans="1:13" x14ac:dyDescent="0.25">
      <c r="A1443" s="126" t="s">
        <v>0</v>
      </c>
      <c r="B1443" s="126" t="s">
        <v>10</v>
      </c>
      <c r="C1443" s="126" t="s">
        <v>92</v>
      </c>
      <c r="D1443" s="126" t="s">
        <v>93</v>
      </c>
      <c r="E1443" s="126" t="s">
        <v>51</v>
      </c>
      <c r="F1443" s="126" t="s">
        <v>52</v>
      </c>
      <c r="G1443" s="126">
        <v>83</v>
      </c>
      <c r="H1443" s="126" t="s">
        <v>748</v>
      </c>
      <c r="I1443" s="126" t="s">
        <v>746</v>
      </c>
      <c r="J1443" s="126" t="s">
        <v>41</v>
      </c>
      <c r="K1443" s="126" t="s">
        <v>1979</v>
      </c>
    </row>
    <row r="1444" spans="1:13" x14ac:dyDescent="0.25">
      <c r="A1444" s="126" t="s">
        <v>0</v>
      </c>
      <c r="B1444" s="126" t="s">
        <v>10</v>
      </c>
      <c r="C1444" s="126" t="s">
        <v>92</v>
      </c>
      <c r="D1444" s="126" t="s">
        <v>93</v>
      </c>
      <c r="E1444" s="126" t="s">
        <v>51</v>
      </c>
      <c r="F1444" s="126" t="s">
        <v>52</v>
      </c>
      <c r="G1444" s="126">
        <v>83</v>
      </c>
      <c r="H1444" s="126" t="s">
        <v>752</v>
      </c>
      <c r="I1444" s="126" t="s">
        <v>741</v>
      </c>
      <c r="J1444" s="126" t="s">
        <v>754</v>
      </c>
      <c r="K1444" s="126" t="s">
        <v>764</v>
      </c>
    </row>
    <row r="1445" spans="1:13" x14ac:dyDescent="0.25">
      <c r="A1445" s="126" t="s">
        <v>0</v>
      </c>
      <c r="B1445" s="126" t="s">
        <v>10</v>
      </c>
      <c r="C1445" s="126" t="s">
        <v>92</v>
      </c>
      <c r="D1445" s="126" t="s">
        <v>93</v>
      </c>
      <c r="E1445" s="126" t="s">
        <v>51</v>
      </c>
      <c r="F1445" s="126" t="s">
        <v>52</v>
      </c>
      <c r="G1445" s="126">
        <v>83</v>
      </c>
      <c r="H1445" s="126" t="s">
        <v>752</v>
      </c>
      <c r="I1445" s="126" t="s">
        <v>743</v>
      </c>
      <c r="J1445" s="126" t="s">
        <v>35</v>
      </c>
      <c r="K1445" s="126" t="s">
        <v>753</v>
      </c>
    </row>
    <row r="1446" spans="1:13" x14ac:dyDescent="0.25">
      <c r="A1446" s="126" t="s">
        <v>0</v>
      </c>
      <c r="B1446" s="126" t="s">
        <v>10</v>
      </c>
      <c r="C1446" s="126" t="s">
        <v>92</v>
      </c>
      <c r="D1446" s="126" t="s">
        <v>93</v>
      </c>
      <c r="E1446" s="126" t="s">
        <v>51</v>
      </c>
      <c r="F1446" s="126" t="s">
        <v>52</v>
      </c>
      <c r="G1446" s="126">
        <v>83</v>
      </c>
      <c r="H1446" s="126" t="s">
        <v>752</v>
      </c>
      <c r="I1446" s="126" t="s">
        <v>746</v>
      </c>
      <c r="J1446" s="126" t="s">
        <v>41</v>
      </c>
      <c r="K1446" s="126" t="s">
        <v>1979</v>
      </c>
    </row>
    <row r="1447" spans="1:13" x14ac:dyDescent="0.25">
      <c r="A1447" s="126" t="s">
        <v>0</v>
      </c>
      <c r="B1447" s="126" t="s">
        <v>10</v>
      </c>
      <c r="C1447" s="126" t="s">
        <v>92</v>
      </c>
      <c r="D1447" s="126" t="s">
        <v>93</v>
      </c>
      <c r="E1447" s="126" t="s">
        <v>51</v>
      </c>
      <c r="F1447" s="126" t="s">
        <v>52</v>
      </c>
      <c r="G1447" s="126">
        <v>83</v>
      </c>
      <c r="H1447" s="126" t="s">
        <v>757</v>
      </c>
      <c r="I1447" s="126" t="s">
        <v>741</v>
      </c>
      <c r="J1447" s="126" t="s">
        <v>35</v>
      </c>
      <c r="K1447" s="126" t="s">
        <v>761</v>
      </c>
    </row>
    <row r="1448" spans="1:13" x14ac:dyDescent="0.25">
      <c r="A1448" s="126" t="s">
        <v>0</v>
      </c>
      <c r="B1448" s="126" t="s">
        <v>8</v>
      </c>
      <c r="C1448" s="126" t="s">
        <v>76</v>
      </c>
      <c r="D1448" s="126" t="s">
        <v>77</v>
      </c>
      <c r="E1448" s="126" t="s">
        <v>51</v>
      </c>
      <c r="F1448" s="126" t="s">
        <v>52</v>
      </c>
      <c r="G1448" s="126">
        <v>29</v>
      </c>
      <c r="H1448" s="126" t="s">
        <v>752</v>
      </c>
      <c r="I1448" s="126" t="s">
        <v>741</v>
      </c>
      <c r="J1448" s="126" t="s">
        <v>25</v>
      </c>
      <c r="K1448" s="126" t="s">
        <v>750</v>
      </c>
    </row>
    <row r="1449" spans="1:13" x14ac:dyDescent="0.25">
      <c r="A1449" s="126" t="s">
        <v>0</v>
      </c>
      <c r="B1449" s="126" t="s">
        <v>8</v>
      </c>
      <c r="C1449" s="126" t="s">
        <v>76</v>
      </c>
      <c r="D1449" s="126" t="s">
        <v>77</v>
      </c>
      <c r="E1449" s="126" t="s">
        <v>51</v>
      </c>
      <c r="F1449" s="126" t="s">
        <v>52</v>
      </c>
      <c r="G1449" s="126">
        <v>29</v>
      </c>
      <c r="H1449" s="126" t="s">
        <v>752</v>
      </c>
      <c r="I1449" s="126" t="s">
        <v>743</v>
      </c>
      <c r="J1449" s="126" t="s">
        <v>35</v>
      </c>
      <c r="K1449" s="126" t="s">
        <v>753</v>
      </c>
    </row>
    <row r="1450" spans="1:13" x14ac:dyDescent="0.25">
      <c r="A1450" s="126" t="s">
        <v>0</v>
      </c>
      <c r="B1450" s="126" t="s">
        <v>8</v>
      </c>
      <c r="C1450" s="126" t="s">
        <v>76</v>
      </c>
      <c r="D1450" s="126" t="s">
        <v>77</v>
      </c>
      <c r="E1450" s="126" t="s">
        <v>51</v>
      </c>
      <c r="F1450" s="126" t="s">
        <v>52</v>
      </c>
      <c r="G1450" s="126">
        <v>29</v>
      </c>
      <c r="H1450" s="126" t="s">
        <v>752</v>
      </c>
      <c r="I1450" s="126" t="s">
        <v>746</v>
      </c>
      <c r="J1450" s="126" t="s">
        <v>34</v>
      </c>
      <c r="K1450" s="126" t="s">
        <v>756</v>
      </c>
    </row>
    <row r="1451" spans="1:13" x14ac:dyDescent="0.25">
      <c r="A1451" s="126" t="s">
        <v>0</v>
      </c>
      <c r="B1451" s="126" t="s">
        <v>8</v>
      </c>
      <c r="C1451" s="126" t="s">
        <v>76</v>
      </c>
      <c r="D1451" s="126" t="s">
        <v>77</v>
      </c>
      <c r="E1451" s="126" t="s">
        <v>51</v>
      </c>
      <c r="F1451" s="126" t="s">
        <v>52</v>
      </c>
      <c r="G1451" s="126">
        <v>29</v>
      </c>
      <c r="H1451" s="126" t="s">
        <v>757</v>
      </c>
      <c r="I1451" s="126" t="s">
        <v>741</v>
      </c>
      <c r="J1451" s="126" t="s">
        <v>35</v>
      </c>
      <c r="K1451" s="126" t="s">
        <v>742</v>
      </c>
    </row>
    <row r="1452" spans="1:13" x14ac:dyDescent="0.25">
      <c r="A1452" s="126" t="s">
        <v>0</v>
      </c>
      <c r="B1452" s="126" t="s">
        <v>8</v>
      </c>
      <c r="C1452" s="126" t="s">
        <v>76</v>
      </c>
      <c r="D1452" s="126" t="s">
        <v>77</v>
      </c>
      <c r="E1452" s="126" t="s">
        <v>51</v>
      </c>
      <c r="F1452" s="126" t="s">
        <v>52</v>
      </c>
      <c r="G1452" s="126">
        <v>29</v>
      </c>
      <c r="H1452" s="126" t="s">
        <v>757</v>
      </c>
      <c r="I1452" s="126" t="s">
        <v>743</v>
      </c>
      <c r="J1452" s="126" t="s">
        <v>25</v>
      </c>
      <c r="K1452" s="126" t="s">
        <v>751</v>
      </c>
    </row>
    <row r="1453" spans="1:13" x14ac:dyDescent="0.25">
      <c r="A1453" s="126" t="s">
        <v>0</v>
      </c>
      <c r="B1453" s="126" t="s">
        <v>8</v>
      </c>
      <c r="C1453" s="126" t="s">
        <v>76</v>
      </c>
      <c r="D1453" s="126" t="s">
        <v>77</v>
      </c>
      <c r="E1453" s="126" t="s">
        <v>51</v>
      </c>
      <c r="F1453" s="126" t="s">
        <v>52</v>
      </c>
      <c r="G1453" s="126">
        <v>29</v>
      </c>
      <c r="H1453" s="126" t="s">
        <v>757</v>
      </c>
      <c r="I1453" s="126" t="s">
        <v>746</v>
      </c>
      <c r="J1453" s="126" t="s">
        <v>25</v>
      </c>
      <c r="K1453" s="126" t="s">
        <v>749</v>
      </c>
    </row>
    <row r="1454" spans="1:13" x14ac:dyDescent="0.25">
      <c r="A1454" s="126" t="s">
        <v>0</v>
      </c>
      <c r="B1454" s="126" t="s">
        <v>8</v>
      </c>
      <c r="C1454" s="126" t="s">
        <v>81</v>
      </c>
      <c r="D1454" s="126" t="s">
        <v>82</v>
      </c>
      <c r="E1454" s="126" t="s">
        <v>51</v>
      </c>
      <c r="F1454" s="126" t="s">
        <v>78</v>
      </c>
      <c r="G1454" s="126">
        <v>45</v>
      </c>
      <c r="H1454" s="126" t="s">
        <v>740</v>
      </c>
      <c r="I1454" s="126" t="s">
        <v>741</v>
      </c>
      <c r="J1454" s="126" t="s">
        <v>1</v>
      </c>
      <c r="K1454" s="126" t="s">
        <v>1</v>
      </c>
      <c r="M1454" s="126" t="s">
        <v>1994</v>
      </c>
    </row>
    <row r="1455" spans="1:13" x14ac:dyDescent="0.25">
      <c r="A1455" s="126" t="s">
        <v>0</v>
      </c>
      <c r="B1455" s="126" t="s">
        <v>8</v>
      </c>
      <c r="C1455" s="126" t="s">
        <v>81</v>
      </c>
      <c r="D1455" s="126" t="s">
        <v>82</v>
      </c>
      <c r="E1455" s="126" t="s">
        <v>51</v>
      </c>
      <c r="F1455" s="126" t="s">
        <v>78</v>
      </c>
      <c r="G1455" s="126">
        <v>45</v>
      </c>
      <c r="H1455" s="126" t="s">
        <v>740</v>
      </c>
      <c r="I1455" s="126" t="s">
        <v>743</v>
      </c>
      <c r="J1455" s="126" t="s">
        <v>35</v>
      </c>
      <c r="K1455" s="126" t="s">
        <v>742</v>
      </c>
    </row>
    <row r="1456" spans="1:13" x14ac:dyDescent="0.25">
      <c r="A1456" s="126" t="s">
        <v>0</v>
      </c>
      <c r="B1456" s="126" t="s">
        <v>8</v>
      </c>
      <c r="C1456" s="126" t="s">
        <v>81</v>
      </c>
      <c r="D1456" s="126" t="s">
        <v>82</v>
      </c>
      <c r="E1456" s="126" t="s">
        <v>51</v>
      </c>
      <c r="F1456" s="126" t="s">
        <v>78</v>
      </c>
      <c r="G1456" s="126">
        <v>45</v>
      </c>
      <c r="H1456" s="126" t="s">
        <v>740</v>
      </c>
      <c r="I1456" s="126" t="s">
        <v>746</v>
      </c>
      <c r="J1456" s="126" t="s">
        <v>25</v>
      </c>
      <c r="K1456" s="126" t="s">
        <v>750</v>
      </c>
    </row>
    <row r="1457" spans="1:11" x14ac:dyDescent="0.25">
      <c r="A1457" s="126" t="s">
        <v>0</v>
      </c>
      <c r="B1457" s="126" t="s">
        <v>8</v>
      </c>
      <c r="C1457" s="126" t="s">
        <v>81</v>
      </c>
      <c r="D1457" s="126" t="s">
        <v>82</v>
      </c>
      <c r="E1457" s="126" t="s">
        <v>51</v>
      </c>
      <c r="F1457" s="126" t="s">
        <v>78</v>
      </c>
      <c r="G1457" s="126">
        <v>45</v>
      </c>
      <c r="H1457" s="126" t="s">
        <v>748</v>
      </c>
      <c r="I1457" s="126" t="s">
        <v>741</v>
      </c>
      <c r="J1457" s="126" t="s">
        <v>35</v>
      </c>
      <c r="K1457" s="126" t="s">
        <v>742</v>
      </c>
    </row>
    <row r="1458" spans="1:11" x14ac:dyDescent="0.25">
      <c r="A1458" s="126" t="s">
        <v>0</v>
      </c>
      <c r="B1458" s="126" t="s">
        <v>8</v>
      </c>
      <c r="C1458" s="126" t="s">
        <v>81</v>
      </c>
      <c r="D1458" s="126" t="s">
        <v>82</v>
      </c>
      <c r="E1458" s="126" t="s">
        <v>51</v>
      </c>
      <c r="F1458" s="126" t="s">
        <v>78</v>
      </c>
      <c r="G1458" s="126">
        <v>45</v>
      </c>
      <c r="H1458" s="126" t="s">
        <v>748</v>
      </c>
      <c r="I1458" s="126" t="s">
        <v>743</v>
      </c>
      <c r="J1458" s="126" t="s">
        <v>41</v>
      </c>
      <c r="K1458" s="126" t="s">
        <v>771</v>
      </c>
    </row>
    <row r="1459" spans="1:11" x14ac:dyDescent="0.25">
      <c r="A1459" s="126" t="s">
        <v>0</v>
      </c>
      <c r="B1459" s="126" t="s">
        <v>8</v>
      </c>
      <c r="C1459" s="126" t="s">
        <v>81</v>
      </c>
      <c r="D1459" s="126" t="s">
        <v>82</v>
      </c>
      <c r="E1459" s="126" t="s">
        <v>51</v>
      </c>
      <c r="F1459" s="126" t="s">
        <v>78</v>
      </c>
      <c r="G1459" s="126">
        <v>45</v>
      </c>
      <c r="H1459" s="126" t="s">
        <v>748</v>
      </c>
      <c r="I1459" s="126" t="s">
        <v>746</v>
      </c>
      <c r="J1459" s="126" t="s">
        <v>35</v>
      </c>
      <c r="K1459" s="126" t="s">
        <v>753</v>
      </c>
    </row>
    <row r="1460" spans="1:11" x14ac:dyDescent="0.25">
      <c r="A1460" s="126" t="s">
        <v>0</v>
      </c>
      <c r="B1460" s="126" t="s">
        <v>8</v>
      </c>
      <c r="C1460" s="126" t="s">
        <v>81</v>
      </c>
      <c r="D1460" s="126" t="s">
        <v>82</v>
      </c>
      <c r="E1460" s="126" t="s">
        <v>51</v>
      </c>
      <c r="F1460" s="126" t="s">
        <v>78</v>
      </c>
      <c r="G1460" s="126">
        <v>45</v>
      </c>
      <c r="H1460" s="126" t="s">
        <v>752</v>
      </c>
      <c r="I1460" s="126" t="s">
        <v>741</v>
      </c>
      <c r="J1460" s="126" t="s">
        <v>744</v>
      </c>
      <c r="K1460" s="126" t="s">
        <v>745</v>
      </c>
    </row>
    <row r="1461" spans="1:11" x14ac:dyDescent="0.25">
      <c r="A1461" s="126" t="s">
        <v>0</v>
      </c>
      <c r="B1461" s="126" t="s">
        <v>8</v>
      </c>
      <c r="C1461" s="126" t="s">
        <v>81</v>
      </c>
      <c r="D1461" s="126" t="s">
        <v>82</v>
      </c>
      <c r="E1461" s="126" t="s">
        <v>51</v>
      </c>
      <c r="F1461" s="126" t="s">
        <v>78</v>
      </c>
      <c r="G1461" s="126">
        <v>45</v>
      </c>
      <c r="H1461" s="126" t="s">
        <v>752</v>
      </c>
      <c r="I1461" s="126" t="s">
        <v>743</v>
      </c>
      <c r="J1461" s="126" t="s">
        <v>37</v>
      </c>
      <c r="K1461" s="126" t="s">
        <v>766</v>
      </c>
    </row>
    <row r="1462" spans="1:11" x14ac:dyDescent="0.25">
      <c r="A1462" s="126" t="s">
        <v>0</v>
      </c>
      <c r="B1462" s="126" t="s">
        <v>8</v>
      </c>
      <c r="C1462" s="126" t="s">
        <v>81</v>
      </c>
      <c r="D1462" s="126" t="s">
        <v>82</v>
      </c>
      <c r="E1462" s="126" t="s">
        <v>51</v>
      </c>
      <c r="F1462" s="126" t="s">
        <v>78</v>
      </c>
      <c r="G1462" s="126">
        <v>45</v>
      </c>
      <c r="H1462" s="126" t="s">
        <v>752</v>
      </c>
      <c r="I1462" s="126" t="s">
        <v>746</v>
      </c>
      <c r="J1462" s="126" t="s">
        <v>754</v>
      </c>
      <c r="K1462" s="126" t="s">
        <v>764</v>
      </c>
    </row>
    <row r="1463" spans="1:11" x14ac:dyDescent="0.25">
      <c r="A1463" s="126" t="s">
        <v>0</v>
      </c>
      <c r="B1463" s="126" t="s">
        <v>8</v>
      </c>
      <c r="C1463" s="126" t="s">
        <v>81</v>
      </c>
      <c r="D1463" s="126" t="s">
        <v>82</v>
      </c>
      <c r="E1463" s="126" t="s">
        <v>51</v>
      </c>
      <c r="F1463" s="126" t="s">
        <v>78</v>
      </c>
      <c r="G1463" s="126">
        <v>45</v>
      </c>
      <c r="H1463" s="126" t="s">
        <v>757</v>
      </c>
      <c r="I1463" s="126" t="s">
        <v>741</v>
      </c>
      <c r="J1463" s="126" t="s">
        <v>25</v>
      </c>
      <c r="K1463" s="126" t="s">
        <v>751</v>
      </c>
    </row>
    <row r="1464" spans="1:11" x14ac:dyDescent="0.25">
      <c r="A1464" s="126" t="s">
        <v>0</v>
      </c>
      <c r="B1464" s="126" t="s">
        <v>8</v>
      </c>
      <c r="C1464" s="126" t="s">
        <v>81</v>
      </c>
      <c r="D1464" s="126" t="s">
        <v>82</v>
      </c>
      <c r="E1464" s="126" t="s">
        <v>51</v>
      </c>
      <c r="F1464" s="126" t="s">
        <v>78</v>
      </c>
      <c r="G1464" s="126">
        <v>45</v>
      </c>
      <c r="H1464" s="126" t="s">
        <v>757</v>
      </c>
      <c r="I1464" s="126" t="s">
        <v>743</v>
      </c>
      <c r="J1464" s="126" t="s">
        <v>35</v>
      </c>
      <c r="K1464" s="126" t="s">
        <v>753</v>
      </c>
    </row>
    <row r="1465" spans="1:11" x14ac:dyDescent="0.25">
      <c r="A1465" s="126" t="s">
        <v>0</v>
      </c>
      <c r="B1465" s="126" t="s">
        <v>8</v>
      </c>
      <c r="C1465" s="126" t="s">
        <v>81</v>
      </c>
      <c r="D1465" s="126" t="s">
        <v>82</v>
      </c>
      <c r="E1465" s="126" t="s">
        <v>51</v>
      </c>
      <c r="F1465" s="126" t="s">
        <v>78</v>
      </c>
      <c r="G1465" s="126">
        <v>45</v>
      </c>
      <c r="H1465" s="126" t="s">
        <v>757</v>
      </c>
      <c r="I1465" s="126" t="s">
        <v>746</v>
      </c>
      <c r="J1465" s="126" t="s">
        <v>25</v>
      </c>
      <c r="K1465" s="126" t="s">
        <v>749</v>
      </c>
    </row>
    <row r="1466" spans="1:11" x14ac:dyDescent="0.25">
      <c r="A1466" s="126" t="s">
        <v>3</v>
      </c>
      <c r="B1466" s="126" t="s">
        <v>15</v>
      </c>
      <c r="C1466" s="126" t="s">
        <v>181</v>
      </c>
      <c r="D1466" s="126" t="s">
        <v>182</v>
      </c>
      <c r="E1466" s="126" t="s">
        <v>51</v>
      </c>
      <c r="F1466" s="126" t="s">
        <v>52</v>
      </c>
      <c r="G1466" s="126">
        <v>31</v>
      </c>
      <c r="H1466" s="126" t="s">
        <v>740</v>
      </c>
      <c r="I1466" s="126" t="s">
        <v>741</v>
      </c>
      <c r="J1466" s="126" t="s">
        <v>35</v>
      </c>
      <c r="K1466" s="126" t="s">
        <v>760</v>
      </c>
    </row>
    <row r="1467" spans="1:11" x14ac:dyDescent="0.25">
      <c r="A1467" s="126" t="s">
        <v>3</v>
      </c>
      <c r="B1467" s="126" t="s">
        <v>15</v>
      </c>
      <c r="C1467" s="126" t="s">
        <v>181</v>
      </c>
      <c r="D1467" s="126" t="s">
        <v>182</v>
      </c>
      <c r="E1467" s="126" t="s">
        <v>51</v>
      </c>
      <c r="F1467" s="126" t="s">
        <v>52</v>
      </c>
      <c r="G1467" s="126">
        <v>31</v>
      </c>
      <c r="H1467" s="126" t="s">
        <v>740</v>
      </c>
      <c r="I1467" s="126" t="s">
        <v>743</v>
      </c>
      <c r="J1467" s="126" t="s">
        <v>35</v>
      </c>
      <c r="K1467" s="126" t="s">
        <v>761</v>
      </c>
    </row>
    <row r="1468" spans="1:11" x14ac:dyDescent="0.25">
      <c r="A1468" s="126" t="s">
        <v>3</v>
      </c>
      <c r="B1468" s="126" t="s">
        <v>15</v>
      </c>
      <c r="C1468" s="126" t="s">
        <v>181</v>
      </c>
      <c r="D1468" s="126" t="s">
        <v>182</v>
      </c>
      <c r="E1468" s="126" t="s">
        <v>51</v>
      </c>
      <c r="F1468" s="126" t="s">
        <v>52</v>
      </c>
      <c r="G1468" s="126">
        <v>31</v>
      </c>
      <c r="H1468" s="126" t="s">
        <v>740</v>
      </c>
      <c r="I1468" s="126" t="s">
        <v>746</v>
      </c>
      <c r="J1468" s="126" t="s">
        <v>41</v>
      </c>
      <c r="K1468" s="126" t="s">
        <v>1980</v>
      </c>
    </row>
    <row r="1469" spans="1:11" x14ac:dyDescent="0.25">
      <c r="A1469" s="126" t="s">
        <v>3</v>
      </c>
      <c r="B1469" s="126" t="s">
        <v>15</v>
      </c>
      <c r="C1469" s="126" t="s">
        <v>181</v>
      </c>
      <c r="D1469" s="126" t="s">
        <v>182</v>
      </c>
      <c r="E1469" s="126" t="s">
        <v>51</v>
      </c>
      <c r="F1469" s="126" t="s">
        <v>52</v>
      </c>
      <c r="G1469" s="126">
        <v>31</v>
      </c>
      <c r="H1469" s="126" t="s">
        <v>748</v>
      </c>
      <c r="I1469" s="126" t="s">
        <v>741</v>
      </c>
      <c r="J1469" s="126" t="s">
        <v>744</v>
      </c>
      <c r="K1469" s="126" t="s">
        <v>745</v>
      </c>
    </row>
    <row r="1470" spans="1:11" x14ac:dyDescent="0.25">
      <c r="A1470" s="126" t="s">
        <v>3</v>
      </c>
      <c r="B1470" s="126" t="s">
        <v>15</v>
      </c>
      <c r="C1470" s="126" t="s">
        <v>181</v>
      </c>
      <c r="D1470" s="126" t="s">
        <v>182</v>
      </c>
      <c r="E1470" s="126" t="s">
        <v>51</v>
      </c>
      <c r="F1470" s="126" t="s">
        <v>52</v>
      </c>
      <c r="G1470" s="126">
        <v>31</v>
      </c>
      <c r="H1470" s="126" t="s">
        <v>748</v>
      </c>
      <c r="I1470" s="126" t="s">
        <v>743</v>
      </c>
      <c r="J1470" s="126" t="s">
        <v>35</v>
      </c>
      <c r="K1470" s="126" t="s">
        <v>761</v>
      </c>
    </row>
    <row r="1471" spans="1:11" x14ac:dyDescent="0.25">
      <c r="A1471" s="126" t="s">
        <v>3</v>
      </c>
      <c r="B1471" s="126" t="s">
        <v>15</v>
      </c>
      <c r="C1471" s="126" t="s">
        <v>181</v>
      </c>
      <c r="D1471" s="126" t="s">
        <v>182</v>
      </c>
      <c r="E1471" s="126" t="s">
        <v>51</v>
      </c>
      <c r="F1471" s="126" t="s">
        <v>52</v>
      </c>
      <c r="G1471" s="126">
        <v>31</v>
      </c>
      <c r="H1471" s="126" t="s">
        <v>748</v>
      </c>
      <c r="I1471" s="126" t="s">
        <v>746</v>
      </c>
      <c r="J1471" s="126" t="s">
        <v>34</v>
      </c>
      <c r="K1471" s="126" t="s">
        <v>747</v>
      </c>
    </row>
    <row r="1472" spans="1:11" x14ac:dyDescent="0.25">
      <c r="A1472" s="126" t="s">
        <v>3</v>
      </c>
      <c r="B1472" s="126" t="s">
        <v>15</v>
      </c>
      <c r="C1472" s="126" t="s">
        <v>181</v>
      </c>
      <c r="D1472" s="126" t="s">
        <v>182</v>
      </c>
      <c r="E1472" s="126" t="s">
        <v>51</v>
      </c>
      <c r="F1472" s="126" t="s">
        <v>52</v>
      </c>
      <c r="G1472" s="126">
        <v>31</v>
      </c>
      <c r="H1472" s="126" t="s">
        <v>752</v>
      </c>
      <c r="I1472" s="126" t="s">
        <v>741</v>
      </c>
      <c r="J1472" s="126" t="s">
        <v>744</v>
      </c>
      <c r="K1472" s="126" t="s">
        <v>745</v>
      </c>
    </row>
    <row r="1473" spans="1:11" x14ac:dyDescent="0.25">
      <c r="A1473" s="126" t="s">
        <v>3</v>
      </c>
      <c r="B1473" s="126" t="s">
        <v>15</v>
      </c>
      <c r="C1473" s="126" t="s">
        <v>181</v>
      </c>
      <c r="D1473" s="126" t="s">
        <v>182</v>
      </c>
      <c r="E1473" s="126" t="s">
        <v>51</v>
      </c>
      <c r="F1473" s="126" t="s">
        <v>52</v>
      </c>
      <c r="G1473" s="126">
        <v>31</v>
      </c>
      <c r="H1473" s="126" t="s">
        <v>752</v>
      </c>
      <c r="I1473" s="126" t="s">
        <v>743</v>
      </c>
      <c r="J1473" s="126" t="s">
        <v>34</v>
      </c>
      <c r="K1473" s="126" t="s">
        <v>756</v>
      </c>
    </row>
    <row r="1474" spans="1:11" x14ac:dyDescent="0.25">
      <c r="A1474" s="126" t="s">
        <v>3</v>
      </c>
      <c r="B1474" s="126" t="s">
        <v>15</v>
      </c>
      <c r="C1474" s="126" t="s">
        <v>181</v>
      </c>
      <c r="D1474" s="126" t="s">
        <v>182</v>
      </c>
      <c r="E1474" s="126" t="s">
        <v>51</v>
      </c>
      <c r="F1474" s="126" t="s">
        <v>52</v>
      </c>
      <c r="G1474" s="126">
        <v>31</v>
      </c>
      <c r="H1474" s="126" t="s">
        <v>752</v>
      </c>
      <c r="I1474" s="126" t="s">
        <v>746</v>
      </c>
      <c r="J1474" s="126" t="s">
        <v>34</v>
      </c>
      <c r="K1474" s="126" t="s">
        <v>747</v>
      </c>
    </row>
    <row r="1475" spans="1:11" x14ac:dyDescent="0.25">
      <c r="A1475" s="126" t="s">
        <v>3</v>
      </c>
      <c r="B1475" s="126" t="s">
        <v>15</v>
      </c>
      <c r="C1475" s="126" t="s">
        <v>181</v>
      </c>
      <c r="D1475" s="126" t="s">
        <v>182</v>
      </c>
      <c r="E1475" s="126" t="s">
        <v>51</v>
      </c>
      <c r="F1475" s="126" t="s">
        <v>52</v>
      </c>
      <c r="G1475" s="126">
        <v>31</v>
      </c>
      <c r="H1475" s="126" t="s">
        <v>757</v>
      </c>
      <c r="I1475" s="126" t="s">
        <v>741</v>
      </c>
      <c r="J1475" s="126" t="s">
        <v>35</v>
      </c>
      <c r="K1475" s="126" t="s">
        <v>761</v>
      </c>
    </row>
    <row r="1476" spans="1:11" x14ac:dyDescent="0.25">
      <c r="A1476" s="126" t="s">
        <v>3</v>
      </c>
      <c r="B1476" s="126" t="s">
        <v>15</v>
      </c>
      <c r="C1476" s="126" t="s">
        <v>181</v>
      </c>
      <c r="D1476" s="126" t="s">
        <v>182</v>
      </c>
      <c r="E1476" s="126" t="s">
        <v>51</v>
      </c>
      <c r="F1476" s="126" t="s">
        <v>52</v>
      </c>
      <c r="G1476" s="126">
        <v>31</v>
      </c>
      <c r="H1476" s="126" t="s">
        <v>757</v>
      </c>
      <c r="I1476" s="126" t="s">
        <v>743</v>
      </c>
      <c r="J1476" s="126" t="s">
        <v>25</v>
      </c>
      <c r="K1476" s="126" t="s">
        <v>765</v>
      </c>
    </row>
    <row r="1477" spans="1:11" x14ac:dyDescent="0.25">
      <c r="A1477" s="126" t="s">
        <v>3</v>
      </c>
      <c r="B1477" s="126" t="s">
        <v>15</v>
      </c>
      <c r="C1477" s="126" t="s">
        <v>181</v>
      </c>
      <c r="D1477" s="126" t="s">
        <v>182</v>
      </c>
      <c r="E1477" s="126" t="s">
        <v>51</v>
      </c>
      <c r="F1477" s="126" t="s">
        <v>52</v>
      </c>
      <c r="G1477" s="126">
        <v>31</v>
      </c>
      <c r="H1477" s="126" t="s">
        <v>757</v>
      </c>
      <c r="I1477" s="126" t="s">
        <v>746</v>
      </c>
      <c r="J1477" s="126" t="s">
        <v>754</v>
      </c>
      <c r="K1477" s="126" t="s">
        <v>755</v>
      </c>
    </row>
    <row r="1478" spans="1:11" x14ac:dyDescent="0.25">
      <c r="A1478" s="126" t="s">
        <v>3</v>
      </c>
      <c r="B1478" s="126" t="s">
        <v>16</v>
      </c>
      <c r="C1478" s="126" t="s">
        <v>183</v>
      </c>
      <c r="D1478" s="126" t="s">
        <v>184</v>
      </c>
      <c r="E1478" s="126" t="s">
        <v>51</v>
      </c>
      <c r="F1478" s="126" t="s">
        <v>52</v>
      </c>
      <c r="G1478" s="126">
        <v>31</v>
      </c>
      <c r="H1478" s="126" t="s">
        <v>740</v>
      </c>
      <c r="I1478" s="126" t="s">
        <v>741</v>
      </c>
      <c r="J1478" s="126" t="s">
        <v>35</v>
      </c>
      <c r="K1478" s="126" t="s">
        <v>753</v>
      </c>
    </row>
    <row r="1479" spans="1:11" x14ac:dyDescent="0.25">
      <c r="A1479" s="126" t="s">
        <v>3</v>
      </c>
      <c r="B1479" s="126" t="s">
        <v>16</v>
      </c>
      <c r="C1479" s="126" t="s">
        <v>183</v>
      </c>
      <c r="D1479" s="126" t="s">
        <v>184</v>
      </c>
      <c r="E1479" s="126" t="s">
        <v>51</v>
      </c>
      <c r="F1479" s="126" t="s">
        <v>52</v>
      </c>
      <c r="G1479" s="126">
        <v>31</v>
      </c>
      <c r="H1479" s="126" t="s">
        <v>740</v>
      </c>
      <c r="I1479" s="126" t="s">
        <v>743</v>
      </c>
      <c r="J1479" s="126" t="s">
        <v>37</v>
      </c>
      <c r="K1479" s="126" t="s">
        <v>762</v>
      </c>
    </row>
    <row r="1480" spans="1:11" x14ac:dyDescent="0.25">
      <c r="A1480" s="126" t="s">
        <v>3</v>
      </c>
      <c r="B1480" s="126" t="s">
        <v>16</v>
      </c>
      <c r="C1480" s="126" t="s">
        <v>183</v>
      </c>
      <c r="D1480" s="126" t="s">
        <v>184</v>
      </c>
      <c r="E1480" s="126" t="s">
        <v>51</v>
      </c>
      <c r="F1480" s="126" t="s">
        <v>52</v>
      </c>
      <c r="G1480" s="126">
        <v>31</v>
      </c>
      <c r="H1480" s="126" t="s">
        <v>740</v>
      </c>
      <c r="I1480" s="126" t="s">
        <v>746</v>
      </c>
      <c r="J1480" s="126" t="s">
        <v>35</v>
      </c>
      <c r="K1480" s="126" t="s">
        <v>761</v>
      </c>
    </row>
    <row r="1481" spans="1:11" x14ac:dyDescent="0.25">
      <c r="A1481" s="126" t="s">
        <v>3</v>
      </c>
      <c r="B1481" s="126" t="s">
        <v>16</v>
      </c>
      <c r="C1481" s="126" t="s">
        <v>183</v>
      </c>
      <c r="D1481" s="126" t="s">
        <v>184</v>
      </c>
      <c r="E1481" s="126" t="s">
        <v>51</v>
      </c>
      <c r="F1481" s="126" t="s">
        <v>52</v>
      </c>
      <c r="G1481" s="126">
        <v>31</v>
      </c>
      <c r="H1481" s="126" t="s">
        <v>748</v>
      </c>
      <c r="I1481" s="126" t="s">
        <v>741</v>
      </c>
      <c r="J1481" s="126" t="s">
        <v>37</v>
      </c>
      <c r="K1481" s="126" t="s">
        <v>766</v>
      </c>
    </row>
    <row r="1482" spans="1:11" x14ac:dyDescent="0.25">
      <c r="A1482" s="126" t="s">
        <v>3</v>
      </c>
      <c r="B1482" s="126" t="s">
        <v>16</v>
      </c>
      <c r="C1482" s="126" t="s">
        <v>183</v>
      </c>
      <c r="D1482" s="126" t="s">
        <v>184</v>
      </c>
      <c r="E1482" s="126" t="s">
        <v>51</v>
      </c>
      <c r="F1482" s="126" t="s">
        <v>52</v>
      </c>
      <c r="G1482" s="126">
        <v>31</v>
      </c>
      <c r="H1482" s="126" t="s">
        <v>748</v>
      </c>
      <c r="I1482" s="126" t="s">
        <v>743</v>
      </c>
      <c r="J1482" s="126" t="s">
        <v>35</v>
      </c>
      <c r="K1482" s="126" t="s">
        <v>760</v>
      </c>
    </row>
    <row r="1483" spans="1:11" x14ac:dyDescent="0.25">
      <c r="A1483" s="126" t="s">
        <v>3</v>
      </c>
      <c r="B1483" s="126" t="s">
        <v>16</v>
      </c>
      <c r="C1483" s="126" t="s">
        <v>183</v>
      </c>
      <c r="D1483" s="126" t="s">
        <v>184</v>
      </c>
      <c r="E1483" s="126" t="s">
        <v>51</v>
      </c>
      <c r="F1483" s="126" t="s">
        <v>52</v>
      </c>
      <c r="G1483" s="126">
        <v>31</v>
      </c>
      <c r="H1483" s="126" t="s">
        <v>748</v>
      </c>
      <c r="I1483" s="126" t="s">
        <v>746</v>
      </c>
      <c r="J1483" s="126" t="s">
        <v>35</v>
      </c>
      <c r="K1483" s="126" t="s">
        <v>753</v>
      </c>
    </row>
    <row r="1484" spans="1:11" x14ac:dyDescent="0.25">
      <c r="A1484" s="126" t="s">
        <v>3</v>
      </c>
      <c r="B1484" s="126" t="s">
        <v>16</v>
      </c>
      <c r="C1484" s="126" t="s">
        <v>183</v>
      </c>
      <c r="D1484" s="126" t="s">
        <v>184</v>
      </c>
      <c r="E1484" s="126" t="s">
        <v>51</v>
      </c>
      <c r="F1484" s="126" t="s">
        <v>52</v>
      </c>
      <c r="G1484" s="126">
        <v>31</v>
      </c>
      <c r="H1484" s="126" t="s">
        <v>752</v>
      </c>
      <c r="I1484" s="126" t="s">
        <v>741</v>
      </c>
      <c r="J1484" s="126" t="s">
        <v>35</v>
      </c>
      <c r="K1484" s="126" t="s">
        <v>753</v>
      </c>
    </row>
    <row r="1485" spans="1:11" x14ac:dyDescent="0.25">
      <c r="A1485" s="126" t="s">
        <v>3</v>
      </c>
      <c r="B1485" s="126" t="s">
        <v>16</v>
      </c>
      <c r="C1485" s="126" t="s">
        <v>183</v>
      </c>
      <c r="D1485" s="126" t="s">
        <v>184</v>
      </c>
      <c r="E1485" s="126" t="s">
        <v>51</v>
      </c>
      <c r="F1485" s="126" t="s">
        <v>52</v>
      </c>
      <c r="G1485" s="126">
        <v>31</v>
      </c>
      <c r="H1485" s="126" t="s">
        <v>752</v>
      </c>
      <c r="I1485" s="126" t="s">
        <v>743</v>
      </c>
      <c r="J1485" s="126" t="s">
        <v>744</v>
      </c>
      <c r="K1485" s="126" t="s">
        <v>745</v>
      </c>
    </row>
    <row r="1486" spans="1:11" x14ac:dyDescent="0.25">
      <c r="A1486" s="126" t="s">
        <v>3</v>
      </c>
      <c r="B1486" s="126" t="s">
        <v>16</v>
      </c>
      <c r="C1486" s="126" t="s">
        <v>183</v>
      </c>
      <c r="D1486" s="126" t="s">
        <v>184</v>
      </c>
      <c r="E1486" s="126" t="s">
        <v>51</v>
      </c>
      <c r="F1486" s="126" t="s">
        <v>52</v>
      </c>
      <c r="G1486" s="126">
        <v>31</v>
      </c>
      <c r="H1486" s="126" t="s">
        <v>752</v>
      </c>
      <c r="I1486" s="126" t="s">
        <v>746</v>
      </c>
      <c r="J1486" s="126" t="s">
        <v>25</v>
      </c>
      <c r="K1486" s="126" t="s">
        <v>765</v>
      </c>
    </row>
    <row r="1487" spans="1:11" x14ac:dyDescent="0.25">
      <c r="A1487" s="126" t="s">
        <v>3</v>
      </c>
      <c r="B1487" s="126" t="s">
        <v>16</v>
      </c>
      <c r="C1487" s="126" t="s">
        <v>183</v>
      </c>
      <c r="D1487" s="126" t="s">
        <v>184</v>
      </c>
      <c r="E1487" s="126" t="s">
        <v>51</v>
      </c>
      <c r="F1487" s="126" t="s">
        <v>52</v>
      </c>
      <c r="G1487" s="126">
        <v>31</v>
      </c>
      <c r="H1487" s="126" t="s">
        <v>757</v>
      </c>
      <c r="I1487" s="126" t="s">
        <v>741</v>
      </c>
      <c r="J1487" s="126" t="s">
        <v>35</v>
      </c>
      <c r="K1487" s="126" t="s">
        <v>742</v>
      </c>
    </row>
    <row r="1488" spans="1:11" x14ac:dyDescent="0.25">
      <c r="A1488" s="126" t="s">
        <v>3</v>
      </c>
      <c r="B1488" s="126" t="s">
        <v>16</v>
      </c>
      <c r="C1488" s="126" t="s">
        <v>183</v>
      </c>
      <c r="D1488" s="126" t="s">
        <v>184</v>
      </c>
      <c r="E1488" s="126" t="s">
        <v>51</v>
      </c>
      <c r="F1488" s="126" t="s">
        <v>52</v>
      </c>
      <c r="G1488" s="126">
        <v>31</v>
      </c>
      <c r="H1488" s="126" t="s">
        <v>757</v>
      </c>
      <c r="I1488" s="126" t="s">
        <v>743</v>
      </c>
      <c r="J1488" s="126" t="s">
        <v>25</v>
      </c>
      <c r="K1488" s="126" t="s">
        <v>751</v>
      </c>
    </row>
    <row r="1489" spans="1:11" x14ac:dyDescent="0.25">
      <c r="A1489" s="126" t="s">
        <v>3</v>
      </c>
      <c r="B1489" s="126" t="s">
        <v>16</v>
      </c>
      <c r="C1489" s="126" t="s">
        <v>183</v>
      </c>
      <c r="D1489" s="126" t="s">
        <v>184</v>
      </c>
      <c r="E1489" s="126" t="s">
        <v>51</v>
      </c>
      <c r="F1489" s="126" t="s">
        <v>52</v>
      </c>
      <c r="G1489" s="126">
        <v>31</v>
      </c>
      <c r="H1489" s="126" t="s">
        <v>757</v>
      </c>
      <c r="I1489" s="126" t="s">
        <v>746</v>
      </c>
      <c r="J1489" s="126" t="s">
        <v>35</v>
      </c>
      <c r="K1489" s="126" t="s">
        <v>761</v>
      </c>
    </row>
    <row r="1490" spans="1:11" x14ac:dyDescent="0.25">
      <c r="A1490" s="126" t="s">
        <v>3</v>
      </c>
      <c r="B1490" s="126" t="s">
        <v>15</v>
      </c>
      <c r="C1490" s="126" t="s">
        <v>187</v>
      </c>
      <c r="D1490" s="126" t="s">
        <v>713</v>
      </c>
      <c r="E1490" s="126" t="s">
        <v>51</v>
      </c>
      <c r="F1490" s="126" t="s">
        <v>85</v>
      </c>
      <c r="G1490" s="126">
        <v>23</v>
      </c>
      <c r="H1490" s="126" t="s">
        <v>740</v>
      </c>
      <c r="I1490" s="126" t="s">
        <v>741</v>
      </c>
      <c r="J1490" s="126" t="s">
        <v>35</v>
      </c>
      <c r="K1490" s="126" t="s">
        <v>742</v>
      </c>
    </row>
    <row r="1491" spans="1:11" x14ac:dyDescent="0.25">
      <c r="A1491" s="126" t="s">
        <v>3</v>
      </c>
      <c r="B1491" s="126" t="s">
        <v>15</v>
      </c>
      <c r="C1491" s="126" t="s">
        <v>187</v>
      </c>
      <c r="D1491" s="126" t="s">
        <v>713</v>
      </c>
      <c r="E1491" s="126" t="s">
        <v>51</v>
      </c>
      <c r="F1491" s="126" t="s">
        <v>85</v>
      </c>
      <c r="G1491" s="126">
        <v>23</v>
      </c>
      <c r="H1491" s="126" t="s">
        <v>740</v>
      </c>
      <c r="I1491" s="126" t="s">
        <v>743</v>
      </c>
      <c r="J1491" s="126" t="s">
        <v>25</v>
      </c>
      <c r="K1491" s="126" t="s">
        <v>750</v>
      </c>
    </row>
    <row r="1492" spans="1:11" x14ac:dyDescent="0.25">
      <c r="A1492" s="126" t="s">
        <v>3</v>
      </c>
      <c r="B1492" s="126" t="s">
        <v>15</v>
      </c>
      <c r="C1492" s="126" t="s">
        <v>187</v>
      </c>
      <c r="D1492" s="126" t="s">
        <v>713</v>
      </c>
      <c r="E1492" s="126" t="s">
        <v>51</v>
      </c>
      <c r="F1492" s="126" t="s">
        <v>85</v>
      </c>
      <c r="G1492" s="126">
        <v>23</v>
      </c>
      <c r="H1492" s="126" t="s">
        <v>740</v>
      </c>
      <c r="I1492" s="126" t="s">
        <v>746</v>
      </c>
      <c r="J1492" s="126" t="s">
        <v>25</v>
      </c>
      <c r="K1492" s="126" t="s">
        <v>765</v>
      </c>
    </row>
    <row r="1493" spans="1:11" x14ac:dyDescent="0.25">
      <c r="A1493" s="126" t="s">
        <v>3</v>
      </c>
      <c r="B1493" s="126" t="s">
        <v>15</v>
      </c>
      <c r="C1493" s="126" t="s">
        <v>187</v>
      </c>
      <c r="D1493" s="126" t="s">
        <v>713</v>
      </c>
      <c r="E1493" s="126" t="s">
        <v>51</v>
      </c>
      <c r="F1493" s="126" t="s">
        <v>85</v>
      </c>
      <c r="G1493" s="126">
        <v>23</v>
      </c>
      <c r="H1493" s="126" t="s">
        <v>748</v>
      </c>
      <c r="I1493" s="126" t="s">
        <v>741</v>
      </c>
      <c r="J1493" s="126" t="s">
        <v>35</v>
      </c>
      <c r="K1493" s="126" t="s">
        <v>760</v>
      </c>
    </row>
    <row r="1494" spans="1:11" x14ac:dyDescent="0.25">
      <c r="A1494" s="126" t="s">
        <v>3</v>
      </c>
      <c r="B1494" s="126" t="s">
        <v>15</v>
      </c>
      <c r="C1494" s="126" t="s">
        <v>187</v>
      </c>
      <c r="D1494" s="126" t="s">
        <v>713</v>
      </c>
      <c r="E1494" s="126" t="s">
        <v>51</v>
      </c>
      <c r="F1494" s="126" t="s">
        <v>85</v>
      </c>
      <c r="G1494" s="126">
        <v>23</v>
      </c>
      <c r="H1494" s="126" t="s">
        <v>748</v>
      </c>
      <c r="I1494" s="126" t="s">
        <v>743</v>
      </c>
      <c r="J1494" s="126" t="s">
        <v>35</v>
      </c>
      <c r="K1494" s="126" t="s">
        <v>742</v>
      </c>
    </row>
    <row r="1495" spans="1:11" x14ac:dyDescent="0.25">
      <c r="A1495" s="126" t="s">
        <v>3</v>
      </c>
      <c r="B1495" s="126" t="s">
        <v>15</v>
      </c>
      <c r="C1495" s="126" t="s">
        <v>187</v>
      </c>
      <c r="D1495" s="126" t="s">
        <v>713</v>
      </c>
      <c r="E1495" s="126" t="s">
        <v>51</v>
      </c>
      <c r="F1495" s="126" t="s">
        <v>85</v>
      </c>
      <c r="G1495" s="126">
        <v>23</v>
      </c>
      <c r="H1495" s="126" t="s">
        <v>748</v>
      </c>
      <c r="I1495" s="126" t="s">
        <v>746</v>
      </c>
      <c r="J1495" s="126" t="s">
        <v>34</v>
      </c>
      <c r="K1495" s="126" t="s">
        <v>747</v>
      </c>
    </row>
    <row r="1496" spans="1:11" x14ac:dyDescent="0.25">
      <c r="A1496" s="126" t="s">
        <v>3</v>
      </c>
      <c r="B1496" s="126" t="s">
        <v>15</v>
      </c>
      <c r="C1496" s="126" t="s">
        <v>187</v>
      </c>
      <c r="D1496" s="126" t="s">
        <v>713</v>
      </c>
      <c r="E1496" s="126" t="s">
        <v>51</v>
      </c>
      <c r="F1496" s="126" t="s">
        <v>85</v>
      </c>
      <c r="G1496" s="126">
        <v>23</v>
      </c>
      <c r="H1496" s="126" t="s">
        <v>752</v>
      </c>
      <c r="I1496" s="126" t="s">
        <v>741</v>
      </c>
      <c r="J1496" s="126" t="s">
        <v>35</v>
      </c>
      <c r="K1496" s="126" t="s">
        <v>742</v>
      </c>
    </row>
    <row r="1497" spans="1:11" x14ac:dyDescent="0.25">
      <c r="A1497" s="126" t="s">
        <v>3</v>
      </c>
      <c r="B1497" s="126" t="s">
        <v>15</v>
      </c>
      <c r="C1497" s="126" t="s">
        <v>187</v>
      </c>
      <c r="D1497" s="126" t="s">
        <v>713</v>
      </c>
      <c r="E1497" s="126" t="s">
        <v>51</v>
      </c>
      <c r="F1497" s="126" t="s">
        <v>85</v>
      </c>
      <c r="G1497" s="126">
        <v>23</v>
      </c>
      <c r="H1497" s="126" t="s">
        <v>752</v>
      </c>
      <c r="I1497" s="126" t="s">
        <v>743</v>
      </c>
      <c r="J1497" s="126" t="s">
        <v>35</v>
      </c>
      <c r="K1497" s="126" t="s">
        <v>760</v>
      </c>
    </row>
    <row r="1498" spans="1:11" x14ac:dyDescent="0.25">
      <c r="A1498" s="126" t="s">
        <v>3</v>
      </c>
      <c r="B1498" s="126" t="s">
        <v>15</v>
      </c>
      <c r="C1498" s="126" t="s">
        <v>187</v>
      </c>
      <c r="D1498" s="126" t="s">
        <v>713</v>
      </c>
      <c r="E1498" s="126" t="s">
        <v>51</v>
      </c>
      <c r="F1498" s="126" t="s">
        <v>85</v>
      </c>
      <c r="G1498" s="126">
        <v>23</v>
      </c>
      <c r="H1498" s="126" t="s">
        <v>752</v>
      </c>
      <c r="I1498" s="126" t="s">
        <v>746</v>
      </c>
      <c r="J1498" s="126" t="s">
        <v>34</v>
      </c>
      <c r="K1498" s="126" t="s">
        <v>747</v>
      </c>
    </row>
    <row r="1499" spans="1:11" x14ac:dyDescent="0.25">
      <c r="A1499" s="126" t="s">
        <v>3</v>
      </c>
      <c r="B1499" s="126" t="s">
        <v>15</v>
      </c>
      <c r="C1499" s="126" t="s">
        <v>187</v>
      </c>
      <c r="D1499" s="126" t="s">
        <v>713</v>
      </c>
      <c r="E1499" s="126" t="s">
        <v>51</v>
      </c>
      <c r="F1499" s="126" t="s">
        <v>85</v>
      </c>
      <c r="G1499" s="126">
        <v>23</v>
      </c>
      <c r="H1499" s="126" t="s">
        <v>757</v>
      </c>
      <c r="I1499" s="126" t="s">
        <v>741</v>
      </c>
      <c r="J1499" s="126" t="s">
        <v>25</v>
      </c>
      <c r="K1499" s="126" t="s">
        <v>751</v>
      </c>
    </row>
    <row r="1500" spans="1:11" x14ac:dyDescent="0.25">
      <c r="A1500" s="126" t="s">
        <v>3</v>
      </c>
      <c r="B1500" s="126" t="s">
        <v>15</v>
      </c>
      <c r="C1500" s="126" t="s">
        <v>187</v>
      </c>
      <c r="D1500" s="126" t="s">
        <v>713</v>
      </c>
      <c r="E1500" s="126" t="s">
        <v>51</v>
      </c>
      <c r="F1500" s="126" t="s">
        <v>85</v>
      </c>
      <c r="G1500" s="126">
        <v>23</v>
      </c>
      <c r="H1500" s="126" t="s">
        <v>757</v>
      </c>
      <c r="I1500" s="126" t="s">
        <v>743</v>
      </c>
      <c r="J1500" s="126" t="s">
        <v>36</v>
      </c>
      <c r="K1500" s="126" t="s">
        <v>758</v>
      </c>
    </row>
    <row r="1501" spans="1:11" x14ac:dyDescent="0.25">
      <c r="A1501" s="126" t="s">
        <v>3</v>
      </c>
      <c r="B1501" s="126" t="s">
        <v>15</v>
      </c>
      <c r="C1501" s="126" t="s">
        <v>187</v>
      </c>
      <c r="D1501" s="126" t="s">
        <v>713</v>
      </c>
      <c r="E1501" s="126" t="s">
        <v>51</v>
      </c>
      <c r="F1501" s="126" t="s">
        <v>85</v>
      </c>
      <c r="G1501" s="126">
        <v>23</v>
      </c>
      <c r="H1501" s="126" t="s">
        <v>757</v>
      </c>
      <c r="I1501" s="126" t="s">
        <v>746</v>
      </c>
      <c r="J1501" s="126" t="s">
        <v>35</v>
      </c>
      <c r="K1501" s="126" t="s">
        <v>761</v>
      </c>
    </row>
    <row r="1502" spans="1:11" x14ac:dyDescent="0.25">
      <c r="A1502" s="126" t="s">
        <v>3</v>
      </c>
      <c r="B1502" s="126" t="s">
        <v>17</v>
      </c>
      <c r="C1502" s="126" t="s">
        <v>185</v>
      </c>
      <c r="D1502" s="126" t="s">
        <v>186</v>
      </c>
      <c r="E1502" s="126" t="s">
        <v>51</v>
      </c>
      <c r="F1502" s="126" t="s">
        <v>52</v>
      </c>
      <c r="G1502" s="126">
        <v>26</v>
      </c>
      <c r="H1502" s="126" t="s">
        <v>740</v>
      </c>
      <c r="I1502" s="126" t="s">
        <v>741</v>
      </c>
      <c r="J1502" s="126" t="s">
        <v>744</v>
      </c>
      <c r="K1502" s="126" t="s">
        <v>745</v>
      </c>
    </row>
    <row r="1503" spans="1:11" x14ac:dyDescent="0.25">
      <c r="A1503" s="126" t="s">
        <v>3</v>
      </c>
      <c r="B1503" s="126" t="s">
        <v>17</v>
      </c>
      <c r="C1503" s="126" t="s">
        <v>185</v>
      </c>
      <c r="D1503" s="126" t="s">
        <v>186</v>
      </c>
      <c r="E1503" s="126" t="s">
        <v>51</v>
      </c>
      <c r="F1503" s="126" t="s">
        <v>52</v>
      </c>
      <c r="G1503" s="126">
        <v>26</v>
      </c>
      <c r="H1503" s="126" t="s">
        <v>740</v>
      </c>
      <c r="I1503" s="126" t="s">
        <v>743</v>
      </c>
      <c r="J1503" s="126" t="s">
        <v>25</v>
      </c>
      <c r="K1503" s="126" t="s">
        <v>750</v>
      </c>
    </row>
    <row r="1504" spans="1:11" x14ac:dyDescent="0.25">
      <c r="A1504" s="126" t="s">
        <v>3</v>
      </c>
      <c r="B1504" s="126" t="s">
        <v>17</v>
      </c>
      <c r="C1504" s="126" t="s">
        <v>185</v>
      </c>
      <c r="D1504" s="126" t="s">
        <v>186</v>
      </c>
      <c r="E1504" s="126" t="s">
        <v>51</v>
      </c>
      <c r="F1504" s="126" t="s">
        <v>52</v>
      </c>
      <c r="G1504" s="126">
        <v>26</v>
      </c>
      <c r="H1504" s="126" t="s">
        <v>740</v>
      </c>
      <c r="I1504" s="126" t="s">
        <v>746</v>
      </c>
      <c r="J1504" s="126" t="s">
        <v>34</v>
      </c>
      <c r="K1504" s="126" t="s">
        <v>770</v>
      </c>
    </row>
    <row r="1505" spans="1:12" x14ac:dyDescent="0.25">
      <c r="A1505" s="126" t="s">
        <v>3</v>
      </c>
      <c r="B1505" s="126" t="s">
        <v>17</v>
      </c>
      <c r="C1505" s="126" t="s">
        <v>185</v>
      </c>
      <c r="D1505" s="126" t="s">
        <v>186</v>
      </c>
      <c r="E1505" s="126" t="s">
        <v>51</v>
      </c>
      <c r="F1505" s="126" t="s">
        <v>52</v>
      </c>
      <c r="G1505" s="126">
        <v>26</v>
      </c>
      <c r="H1505" s="126" t="s">
        <v>748</v>
      </c>
      <c r="I1505" s="126" t="s">
        <v>741</v>
      </c>
      <c r="J1505" s="126" t="s">
        <v>1</v>
      </c>
      <c r="K1505" s="126" t="s">
        <v>1</v>
      </c>
      <c r="L1505" s="126" t="s">
        <v>1995</v>
      </c>
    </row>
    <row r="1506" spans="1:12" x14ac:dyDescent="0.25">
      <c r="A1506" s="126" t="s">
        <v>3</v>
      </c>
      <c r="B1506" s="126" t="s">
        <v>17</v>
      </c>
      <c r="C1506" s="126" t="s">
        <v>185</v>
      </c>
      <c r="D1506" s="126" t="s">
        <v>186</v>
      </c>
      <c r="E1506" s="126" t="s">
        <v>51</v>
      </c>
      <c r="F1506" s="126" t="s">
        <v>52</v>
      </c>
      <c r="G1506" s="126">
        <v>26</v>
      </c>
      <c r="H1506" s="126" t="s">
        <v>748</v>
      </c>
      <c r="I1506" s="126" t="s">
        <v>743</v>
      </c>
      <c r="J1506" s="126" t="s">
        <v>1</v>
      </c>
      <c r="K1506" s="126" t="s">
        <v>1</v>
      </c>
      <c r="L1506" s="126" t="s">
        <v>1996</v>
      </c>
    </row>
    <row r="1507" spans="1:12" x14ac:dyDescent="0.25">
      <c r="A1507" s="126" t="s">
        <v>3</v>
      </c>
      <c r="B1507" s="126" t="s">
        <v>17</v>
      </c>
      <c r="C1507" s="126" t="s">
        <v>185</v>
      </c>
      <c r="D1507" s="126" t="s">
        <v>186</v>
      </c>
      <c r="E1507" s="126" t="s">
        <v>51</v>
      </c>
      <c r="F1507" s="126" t="s">
        <v>52</v>
      </c>
      <c r="G1507" s="126">
        <v>26</v>
      </c>
      <c r="H1507" s="126" t="s">
        <v>748</v>
      </c>
      <c r="I1507" s="126" t="s">
        <v>746</v>
      </c>
      <c r="J1507" s="126" t="s">
        <v>744</v>
      </c>
      <c r="K1507" s="126" t="s">
        <v>745</v>
      </c>
    </row>
    <row r="1508" spans="1:12" x14ac:dyDescent="0.25">
      <c r="A1508" s="126" t="s">
        <v>3</v>
      </c>
      <c r="B1508" s="126" t="s">
        <v>17</v>
      </c>
      <c r="C1508" s="126" t="s">
        <v>185</v>
      </c>
      <c r="D1508" s="126" t="s">
        <v>186</v>
      </c>
      <c r="E1508" s="126" t="s">
        <v>51</v>
      </c>
      <c r="F1508" s="126" t="s">
        <v>52</v>
      </c>
      <c r="G1508" s="126">
        <v>26</v>
      </c>
      <c r="H1508" s="126" t="s">
        <v>752</v>
      </c>
      <c r="I1508" s="126" t="s">
        <v>741</v>
      </c>
      <c r="J1508" s="126" t="s">
        <v>34</v>
      </c>
      <c r="K1508" s="126" t="s">
        <v>747</v>
      </c>
    </row>
    <row r="1509" spans="1:12" x14ac:dyDescent="0.25">
      <c r="A1509" s="126" t="s">
        <v>3</v>
      </c>
      <c r="B1509" s="126" t="s">
        <v>17</v>
      </c>
      <c r="C1509" s="126" t="s">
        <v>185</v>
      </c>
      <c r="D1509" s="126" t="s">
        <v>186</v>
      </c>
      <c r="E1509" s="126" t="s">
        <v>51</v>
      </c>
      <c r="F1509" s="126" t="s">
        <v>52</v>
      </c>
      <c r="G1509" s="126">
        <v>26</v>
      </c>
      <c r="H1509" s="126" t="s">
        <v>752</v>
      </c>
      <c r="I1509" s="126" t="s">
        <v>743</v>
      </c>
      <c r="J1509" s="126" t="s">
        <v>34</v>
      </c>
      <c r="K1509" s="126" t="s">
        <v>767</v>
      </c>
    </row>
    <row r="1510" spans="1:12" x14ac:dyDescent="0.25">
      <c r="A1510" s="126" t="s">
        <v>3</v>
      </c>
      <c r="B1510" s="126" t="s">
        <v>17</v>
      </c>
      <c r="C1510" s="126" t="s">
        <v>185</v>
      </c>
      <c r="D1510" s="126" t="s">
        <v>186</v>
      </c>
      <c r="E1510" s="126" t="s">
        <v>51</v>
      </c>
      <c r="F1510" s="126" t="s">
        <v>52</v>
      </c>
      <c r="G1510" s="126">
        <v>26</v>
      </c>
      <c r="H1510" s="126" t="s">
        <v>752</v>
      </c>
      <c r="I1510" s="126" t="s">
        <v>746</v>
      </c>
      <c r="J1510" s="126" t="s">
        <v>35</v>
      </c>
      <c r="K1510" s="126" t="s">
        <v>761</v>
      </c>
    </row>
    <row r="1511" spans="1:12" x14ac:dyDescent="0.25">
      <c r="A1511" s="126" t="s">
        <v>3</v>
      </c>
      <c r="B1511" s="126" t="s">
        <v>17</v>
      </c>
      <c r="C1511" s="126" t="s">
        <v>185</v>
      </c>
      <c r="D1511" s="126" t="s">
        <v>186</v>
      </c>
      <c r="E1511" s="126" t="s">
        <v>51</v>
      </c>
      <c r="F1511" s="126" t="s">
        <v>52</v>
      </c>
      <c r="G1511" s="126">
        <v>26</v>
      </c>
      <c r="H1511" s="126" t="s">
        <v>757</v>
      </c>
      <c r="I1511" s="126" t="s">
        <v>741</v>
      </c>
      <c r="J1511" s="126" t="s">
        <v>25</v>
      </c>
      <c r="K1511" s="126" t="s">
        <v>751</v>
      </c>
    </row>
    <row r="1512" spans="1:12" x14ac:dyDescent="0.25">
      <c r="A1512" s="126" t="s">
        <v>3</v>
      </c>
      <c r="B1512" s="126" t="s">
        <v>17</v>
      </c>
      <c r="C1512" s="126" t="s">
        <v>185</v>
      </c>
      <c r="D1512" s="126" t="s">
        <v>186</v>
      </c>
      <c r="E1512" s="126" t="s">
        <v>51</v>
      </c>
      <c r="F1512" s="126" t="s">
        <v>52</v>
      </c>
      <c r="G1512" s="126">
        <v>26</v>
      </c>
      <c r="H1512" s="126" t="s">
        <v>757</v>
      </c>
      <c r="I1512" s="126" t="s">
        <v>743</v>
      </c>
      <c r="J1512" s="126" t="s">
        <v>34</v>
      </c>
      <c r="K1512" s="126" t="s">
        <v>747</v>
      </c>
    </row>
    <row r="1513" spans="1:12" x14ac:dyDescent="0.25">
      <c r="A1513" s="126" t="s">
        <v>3</v>
      </c>
      <c r="B1513" s="126" t="s">
        <v>17</v>
      </c>
      <c r="C1513" s="126" t="s">
        <v>185</v>
      </c>
      <c r="D1513" s="126" t="s">
        <v>186</v>
      </c>
      <c r="E1513" s="126" t="s">
        <v>51</v>
      </c>
      <c r="F1513" s="126" t="s">
        <v>52</v>
      </c>
      <c r="G1513" s="126">
        <v>26</v>
      </c>
      <c r="H1513" s="126" t="s">
        <v>757</v>
      </c>
      <c r="I1513" s="126" t="s">
        <v>746</v>
      </c>
      <c r="J1513" s="126" t="s">
        <v>41</v>
      </c>
      <c r="K1513" s="126" t="s">
        <v>771</v>
      </c>
    </row>
    <row r="1514" spans="1:12" x14ac:dyDescent="0.25">
      <c r="A1514" s="126" t="s">
        <v>3</v>
      </c>
      <c r="B1514" s="126" t="s">
        <v>14</v>
      </c>
      <c r="C1514" s="126" t="s">
        <v>179</v>
      </c>
      <c r="D1514" s="126" t="s">
        <v>180</v>
      </c>
      <c r="E1514" s="126" t="s">
        <v>51</v>
      </c>
      <c r="F1514" s="126" t="s">
        <v>52</v>
      </c>
      <c r="G1514" s="126">
        <v>48</v>
      </c>
      <c r="H1514" s="126" t="s">
        <v>740</v>
      </c>
      <c r="I1514" s="126" t="s">
        <v>741</v>
      </c>
      <c r="J1514" s="126" t="s">
        <v>36</v>
      </c>
      <c r="K1514" s="126" t="s">
        <v>768</v>
      </c>
    </row>
    <row r="1515" spans="1:12" x14ac:dyDescent="0.25">
      <c r="A1515" s="126" t="s">
        <v>3</v>
      </c>
      <c r="B1515" s="126" t="s">
        <v>14</v>
      </c>
      <c r="C1515" s="126" t="s">
        <v>179</v>
      </c>
      <c r="D1515" s="126" t="s">
        <v>180</v>
      </c>
      <c r="E1515" s="126" t="s">
        <v>51</v>
      </c>
      <c r="F1515" s="126" t="s">
        <v>52</v>
      </c>
      <c r="G1515" s="126">
        <v>48</v>
      </c>
      <c r="H1515" s="126" t="s">
        <v>740</v>
      </c>
      <c r="I1515" s="126" t="s">
        <v>743</v>
      </c>
      <c r="J1515" s="126" t="s">
        <v>25</v>
      </c>
      <c r="K1515" s="126" t="s">
        <v>765</v>
      </c>
    </row>
    <row r="1516" spans="1:12" x14ac:dyDescent="0.25">
      <c r="A1516" s="126" t="s">
        <v>3</v>
      </c>
      <c r="B1516" s="126" t="s">
        <v>14</v>
      </c>
      <c r="C1516" s="126" t="s">
        <v>179</v>
      </c>
      <c r="D1516" s="126" t="s">
        <v>180</v>
      </c>
      <c r="E1516" s="126" t="s">
        <v>51</v>
      </c>
      <c r="F1516" s="126" t="s">
        <v>52</v>
      </c>
      <c r="G1516" s="126">
        <v>48</v>
      </c>
      <c r="H1516" s="126" t="s">
        <v>740</v>
      </c>
      <c r="I1516" s="126" t="s">
        <v>746</v>
      </c>
      <c r="J1516" s="126" t="s">
        <v>25</v>
      </c>
      <c r="K1516" s="126" t="s">
        <v>749</v>
      </c>
    </row>
    <row r="1517" spans="1:12" x14ac:dyDescent="0.25">
      <c r="A1517" s="126" t="s">
        <v>3</v>
      </c>
      <c r="B1517" s="126" t="s">
        <v>14</v>
      </c>
      <c r="C1517" s="126" t="s">
        <v>179</v>
      </c>
      <c r="D1517" s="126" t="s">
        <v>180</v>
      </c>
      <c r="E1517" s="126" t="s">
        <v>51</v>
      </c>
      <c r="F1517" s="126" t="s">
        <v>52</v>
      </c>
      <c r="G1517" s="126">
        <v>48</v>
      </c>
      <c r="H1517" s="126" t="s">
        <v>748</v>
      </c>
      <c r="I1517" s="126" t="s">
        <v>741</v>
      </c>
      <c r="J1517" s="126" t="s">
        <v>34</v>
      </c>
      <c r="K1517" s="126" t="s">
        <v>747</v>
      </c>
    </row>
    <row r="1518" spans="1:12" x14ac:dyDescent="0.25">
      <c r="A1518" s="126" t="s">
        <v>3</v>
      </c>
      <c r="B1518" s="126" t="s">
        <v>14</v>
      </c>
      <c r="C1518" s="126" t="s">
        <v>179</v>
      </c>
      <c r="D1518" s="126" t="s">
        <v>180</v>
      </c>
      <c r="E1518" s="126" t="s">
        <v>51</v>
      </c>
      <c r="F1518" s="126" t="s">
        <v>52</v>
      </c>
      <c r="G1518" s="126">
        <v>48</v>
      </c>
      <c r="H1518" s="126" t="s">
        <v>748</v>
      </c>
      <c r="I1518" s="126" t="s">
        <v>743</v>
      </c>
      <c r="J1518" s="126" t="s">
        <v>36</v>
      </c>
      <c r="K1518" s="126" t="s">
        <v>768</v>
      </c>
    </row>
    <row r="1519" spans="1:12" x14ac:dyDescent="0.25">
      <c r="A1519" s="126" t="s">
        <v>3</v>
      </c>
      <c r="B1519" s="126" t="s">
        <v>14</v>
      </c>
      <c r="C1519" s="126" t="s">
        <v>179</v>
      </c>
      <c r="D1519" s="126" t="s">
        <v>180</v>
      </c>
      <c r="E1519" s="126" t="s">
        <v>51</v>
      </c>
      <c r="F1519" s="126" t="s">
        <v>52</v>
      </c>
      <c r="G1519" s="126">
        <v>48</v>
      </c>
      <c r="H1519" s="126" t="s">
        <v>748</v>
      </c>
      <c r="I1519" s="126" t="s">
        <v>746</v>
      </c>
      <c r="J1519" s="126" t="s">
        <v>25</v>
      </c>
      <c r="K1519" s="126" t="s">
        <v>751</v>
      </c>
    </row>
    <row r="1520" spans="1:12" x14ac:dyDescent="0.25">
      <c r="A1520" s="126" t="s">
        <v>3</v>
      </c>
      <c r="B1520" s="126" t="s">
        <v>14</v>
      </c>
      <c r="C1520" s="126" t="s">
        <v>179</v>
      </c>
      <c r="D1520" s="126" t="s">
        <v>180</v>
      </c>
      <c r="E1520" s="126" t="s">
        <v>51</v>
      </c>
      <c r="F1520" s="126" t="s">
        <v>52</v>
      </c>
      <c r="G1520" s="126">
        <v>48</v>
      </c>
      <c r="H1520" s="126" t="s">
        <v>752</v>
      </c>
      <c r="I1520" s="126" t="s">
        <v>741</v>
      </c>
      <c r="J1520" s="126" t="s">
        <v>25</v>
      </c>
      <c r="K1520" s="126" t="s">
        <v>751</v>
      </c>
    </row>
    <row r="1521" spans="1:11" x14ac:dyDescent="0.25">
      <c r="A1521" s="126" t="s">
        <v>3</v>
      </c>
      <c r="B1521" s="126" t="s">
        <v>14</v>
      </c>
      <c r="C1521" s="126" t="s">
        <v>179</v>
      </c>
      <c r="D1521" s="126" t="s">
        <v>180</v>
      </c>
      <c r="E1521" s="126" t="s">
        <v>51</v>
      </c>
      <c r="F1521" s="126" t="s">
        <v>52</v>
      </c>
      <c r="G1521" s="126">
        <v>48</v>
      </c>
      <c r="H1521" s="126" t="s">
        <v>752</v>
      </c>
      <c r="I1521" s="126" t="s">
        <v>743</v>
      </c>
      <c r="J1521" s="126" t="s">
        <v>754</v>
      </c>
      <c r="K1521" s="126" t="s">
        <v>764</v>
      </c>
    </row>
    <row r="1522" spans="1:11" x14ac:dyDescent="0.25">
      <c r="A1522" s="126" t="s">
        <v>3</v>
      </c>
      <c r="B1522" s="126" t="s">
        <v>14</v>
      </c>
      <c r="C1522" s="126" t="s">
        <v>179</v>
      </c>
      <c r="D1522" s="126" t="s">
        <v>180</v>
      </c>
      <c r="E1522" s="126" t="s">
        <v>51</v>
      </c>
      <c r="F1522" s="126" t="s">
        <v>52</v>
      </c>
      <c r="G1522" s="126">
        <v>48</v>
      </c>
      <c r="H1522" s="126" t="s">
        <v>752</v>
      </c>
      <c r="I1522" s="126" t="s">
        <v>746</v>
      </c>
      <c r="J1522" s="126" t="s">
        <v>34</v>
      </c>
      <c r="K1522" s="126" t="s">
        <v>747</v>
      </c>
    </row>
    <row r="1523" spans="1:11" x14ac:dyDescent="0.25">
      <c r="A1523" s="126" t="s">
        <v>3</v>
      </c>
      <c r="B1523" s="126" t="s">
        <v>14</v>
      </c>
      <c r="C1523" s="126" t="s">
        <v>179</v>
      </c>
      <c r="D1523" s="126" t="s">
        <v>180</v>
      </c>
      <c r="E1523" s="126" t="s">
        <v>51</v>
      </c>
      <c r="F1523" s="126" t="s">
        <v>52</v>
      </c>
      <c r="G1523" s="126">
        <v>48</v>
      </c>
      <c r="H1523" s="126" t="s">
        <v>757</v>
      </c>
      <c r="I1523" s="126" t="s">
        <v>741</v>
      </c>
      <c r="J1523" s="126" t="s">
        <v>34</v>
      </c>
      <c r="K1523" s="126" t="s">
        <v>770</v>
      </c>
    </row>
    <row r="1524" spans="1:11" x14ac:dyDescent="0.25">
      <c r="A1524" s="126" t="s">
        <v>3</v>
      </c>
      <c r="B1524" s="126" t="s">
        <v>14</v>
      </c>
      <c r="C1524" s="126" t="s">
        <v>179</v>
      </c>
      <c r="D1524" s="126" t="s">
        <v>180</v>
      </c>
      <c r="E1524" s="126" t="s">
        <v>51</v>
      </c>
      <c r="F1524" s="126" t="s">
        <v>52</v>
      </c>
      <c r="G1524" s="126">
        <v>48</v>
      </c>
      <c r="H1524" s="126" t="s">
        <v>757</v>
      </c>
      <c r="I1524" s="126" t="s">
        <v>743</v>
      </c>
      <c r="J1524" s="126" t="s">
        <v>25</v>
      </c>
      <c r="K1524" s="126" t="s">
        <v>749</v>
      </c>
    </row>
    <row r="1525" spans="1:11" x14ac:dyDescent="0.25">
      <c r="A1525" s="126" t="s">
        <v>3</v>
      </c>
      <c r="B1525" s="126" t="s">
        <v>14</v>
      </c>
      <c r="C1525" s="126" t="s">
        <v>179</v>
      </c>
      <c r="D1525" s="126" t="s">
        <v>180</v>
      </c>
      <c r="E1525" s="126" t="s">
        <v>51</v>
      </c>
      <c r="F1525" s="126" t="s">
        <v>52</v>
      </c>
      <c r="G1525" s="126">
        <v>48</v>
      </c>
      <c r="H1525" s="126" t="s">
        <v>757</v>
      </c>
      <c r="I1525" s="126" t="s">
        <v>746</v>
      </c>
      <c r="J1525" s="126" t="s">
        <v>744</v>
      </c>
      <c r="K1525" s="126" t="s">
        <v>745</v>
      </c>
    </row>
    <row r="1526" spans="1:11" x14ac:dyDescent="0.25">
      <c r="A1526" s="126" t="s">
        <v>0</v>
      </c>
      <c r="B1526" s="126" t="s">
        <v>11</v>
      </c>
      <c r="C1526" s="126" t="s">
        <v>1194</v>
      </c>
      <c r="D1526" s="126" t="s">
        <v>1195</v>
      </c>
      <c r="E1526" s="126" t="s">
        <v>51</v>
      </c>
      <c r="F1526" s="126" t="s">
        <v>78</v>
      </c>
      <c r="G1526" s="126">
        <v>40</v>
      </c>
      <c r="H1526" s="126" t="s">
        <v>740</v>
      </c>
      <c r="I1526" s="126" t="s">
        <v>741</v>
      </c>
      <c r="J1526" s="126" t="s">
        <v>37</v>
      </c>
      <c r="K1526" s="126" t="s">
        <v>766</v>
      </c>
    </row>
    <row r="1527" spans="1:11" x14ac:dyDescent="0.25">
      <c r="A1527" s="126" t="s">
        <v>0</v>
      </c>
      <c r="B1527" s="126" t="s">
        <v>11</v>
      </c>
      <c r="C1527" s="126" t="s">
        <v>1194</v>
      </c>
      <c r="D1527" s="126" t="s">
        <v>1195</v>
      </c>
      <c r="E1527" s="126" t="s">
        <v>51</v>
      </c>
      <c r="F1527" s="126" t="s">
        <v>78</v>
      </c>
      <c r="G1527" s="126">
        <v>40</v>
      </c>
      <c r="H1527" s="126" t="s">
        <v>740</v>
      </c>
      <c r="I1527" s="126" t="s">
        <v>743</v>
      </c>
      <c r="J1527" s="126" t="s">
        <v>35</v>
      </c>
      <c r="K1527" s="126" t="s">
        <v>742</v>
      </c>
    </row>
    <row r="1528" spans="1:11" x14ac:dyDescent="0.25">
      <c r="A1528" s="126" t="s">
        <v>0</v>
      </c>
      <c r="B1528" s="126" t="s">
        <v>11</v>
      </c>
      <c r="C1528" s="126" t="s">
        <v>1194</v>
      </c>
      <c r="D1528" s="126" t="s">
        <v>1195</v>
      </c>
      <c r="E1528" s="126" t="s">
        <v>51</v>
      </c>
      <c r="F1528" s="126" t="s">
        <v>78</v>
      </c>
      <c r="G1528" s="126">
        <v>40</v>
      </c>
      <c r="H1528" s="126" t="s">
        <v>740</v>
      </c>
      <c r="I1528" s="126" t="s">
        <v>746</v>
      </c>
      <c r="J1528" s="126" t="s">
        <v>36</v>
      </c>
      <c r="K1528" s="126" t="s">
        <v>763</v>
      </c>
    </row>
    <row r="1529" spans="1:11" x14ac:dyDescent="0.25">
      <c r="A1529" s="126" t="s">
        <v>0</v>
      </c>
      <c r="B1529" s="126" t="s">
        <v>11</v>
      </c>
      <c r="C1529" s="126" t="s">
        <v>1194</v>
      </c>
      <c r="D1529" s="126" t="s">
        <v>1195</v>
      </c>
      <c r="E1529" s="126" t="s">
        <v>51</v>
      </c>
      <c r="F1529" s="126" t="s">
        <v>78</v>
      </c>
      <c r="G1529" s="126">
        <v>40</v>
      </c>
      <c r="H1529" s="126" t="s">
        <v>748</v>
      </c>
      <c r="I1529" s="126" t="s">
        <v>741</v>
      </c>
      <c r="J1529" s="126" t="s">
        <v>35</v>
      </c>
      <c r="K1529" s="126" t="s">
        <v>760</v>
      </c>
    </row>
    <row r="1530" spans="1:11" x14ac:dyDescent="0.25">
      <c r="A1530" s="126" t="s">
        <v>0</v>
      </c>
      <c r="B1530" s="126" t="s">
        <v>11</v>
      </c>
      <c r="C1530" s="126" t="s">
        <v>1194</v>
      </c>
      <c r="D1530" s="126" t="s">
        <v>1195</v>
      </c>
      <c r="E1530" s="126" t="s">
        <v>51</v>
      </c>
      <c r="F1530" s="126" t="s">
        <v>78</v>
      </c>
      <c r="G1530" s="126">
        <v>40</v>
      </c>
      <c r="H1530" s="126" t="s">
        <v>748</v>
      </c>
      <c r="I1530" s="126" t="s">
        <v>743</v>
      </c>
      <c r="J1530" s="126" t="s">
        <v>41</v>
      </c>
      <c r="K1530" s="126" t="s">
        <v>1979</v>
      </c>
    </row>
    <row r="1531" spans="1:11" x14ac:dyDescent="0.25">
      <c r="A1531" s="126" t="s">
        <v>0</v>
      </c>
      <c r="B1531" s="126" t="s">
        <v>11</v>
      </c>
      <c r="C1531" s="126" t="s">
        <v>1194</v>
      </c>
      <c r="D1531" s="126" t="s">
        <v>1195</v>
      </c>
      <c r="E1531" s="126" t="s">
        <v>51</v>
      </c>
      <c r="F1531" s="126" t="s">
        <v>78</v>
      </c>
      <c r="G1531" s="126">
        <v>40</v>
      </c>
      <c r="H1531" s="126" t="s">
        <v>748</v>
      </c>
      <c r="I1531" s="126" t="s">
        <v>746</v>
      </c>
      <c r="J1531" s="126" t="s">
        <v>25</v>
      </c>
      <c r="K1531" s="126" t="s">
        <v>751</v>
      </c>
    </row>
    <row r="1532" spans="1:11" x14ac:dyDescent="0.25">
      <c r="A1532" s="126" t="s">
        <v>0</v>
      </c>
      <c r="B1532" s="126" t="s">
        <v>11</v>
      </c>
      <c r="C1532" s="126" t="s">
        <v>1194</v>
      </c>
      <c r="D1532" s="126" t="s">
        <v>1195</v>
      </c>
      <c r="E1532" s="126" t="s">
        <v>51</v>
      </c>
      <c r="F1532" s="126" t="s">
        <v>78</v>
      </c>
      <c r="G1532" s="126">
        <v>40</v>
      </c>
      <c r="H1532" s="126" t="s">
        <v>752</v>
      </c>
      <c r="I1532" s="126" t="s">
        <v>741</v>
      </c>
      <c r="J1532" s="126" t="s">
        <v>36</v>
      </c>
      <c r="K1532" s="126" t="s">
        <v>758</v>
      </c>
    </row>
    <row r="1533" spans="1:11" x14ac:dyDescent="0.25">
      <c r="A1533" s="126" t="s">
        <v>0</v>
      </c>
      <c r="B1533" s="126" t="s">
        <v>11</v>
      </c>
      <c r="C1533" s="126" t="s">
        <v>1194</v>
      </c>
      <c r="D1533" s="126" t="s">
        <v>1195</v>
      </c>
      <c r="E1533" s="126" t="s">
        <v>51</v>
      </c>
      <c r="F1533" s="126" t="s">
        <v>78</v>
      </c>
      <c r="G1533" s="126">
        <v>40</v>
      </c>
      <c r="H1533" s="126" t="s">
        <v>752</v>
      </c>
      <c r="I1533" s="126" t="s">
        <v>743</v>
      </c>
      <c r="J1533" s="126" t="s">
        <v>41</v>
      </c>
      <c r="K1533" s="126" t="s">
        <v>1979</v>
      </c>
    </row>
    <row r="1534" spans="1:11" x14ac:dyDescent="0.25">
      <c r="A1534" s="126" t="s">
        <v>0</v>
      </c>
      <c r="B1534" s="126" t="s">
        <v>11</v>
      </c>
      <c r="C1534" s="126" t="s">
        <v>1194</v>
      </c>
      <c r="D1534" s="126" t="s">
        <v>1195</v>
      </c>
      <c r="E1534" s="126" t="s">
        <v>51</v>
      </c>
      <c r="F1534" s="126" t="s">
        <v>78</v>
      </c>
      <c r="G1534" s="126">
        <v>40</v>
      </c>
      <c r="H1534" s="126" t="s">
        <v>752</v>
      </c>
      <c r="I1534" s="126" t="s">
        <v>746</v>
      </c>
      <c r="J1534" s="126" t="s">
        <v>35</v>
      </c>
      <c r="K1534" s="126" t="s">
        <v>753</v>
      </c>
    </row>
    <row r="1535" spans="1:11" x14ac:dyDescent="0.25">
      <c r="A1535" s="126" t="s">
        <v>0</v>
      </c>
      <c r="B1535" s="126" t="s">
        <v>11</v>
      </c>
      <c r="C1535" s="126" t="s">
        <v>1194</v>
      </c>
      <c r="D1535" s="126" t="s">
        <v>1195</v>
      </c>
      <c r="E1535" s="126" t="s">
        <v>51</v>
      </c>
      <c r="F1535" s="126" t="s">
        <v>78</v>
      </c>
      <c r="G1535" s="126">
        <v>40</v>
      </c>
      <c r="H1535" s="126" t="s">
        <v>757</v>
      </c>
      <c r="I1535" s="126" t="s">
        <v>741</v>
      </c>
      <c r="J1535" s="126" t="s">
        <v>36</v>
      </c>
      <c r="K1535" s="126" t="s">
        <v>758</v>
      </c>
    </row>
    <row r="1536" spans="1:11" x14ac:dyDescent="0.25">
      <c r="A1536" s="126" t="s">
        <v>0</v>
      </c>
      <c r="B1536" s="126" t="s">
        <v>11</v>
      </c>
      <c r="C1536" s="126" t="s">
        <v>1194</v>
      </c>
      <c r="D1536" s="126" t="s">
        <v>1195</v>
      </c>
      <c r="E1536" s="126" t="s">
        <v>51</v>
      </c>
      <c r="F1536" s="126" t="s">
        <v>78</v>
      </c>
      <c r="G1536" s="126">
        <v>40</v>
      </c>
      <c r="H1536" s="126" t="s">
        <v>757</v>
      </c>
      <c r="I1536" s="126" t="s">
        <v>743</v>
      </c>
      <c r="J1536" s="126" t="s">
        <v>25</v>
      </c>
      <c r="K1536" s="126" t="s">
        <v>749</v>
      </c>
    </row>
    <row r="1537" spans="1:11" x14ac:dyDescent="0.25">
      <c r="A1537" s="126" t="s">
        <v>0</v>
      </c>
      <c r="B1537" s="126" t="s">
        <v>11</v>
      </c>
      <c r="C1537" s="126" t="s">
        <v>1194</v>
      </c>
      <c r="D1537" s="126" t="s">
        <v>1195</v>
      </c>
      <c r="E1537" s="126" t="s">
        <v>51</v>
      </c>
      <c r="F1537" s="126" t="s">
        <v>78</v>
      </c>
      <c r="G1537" s="126">
        <v>40</v>
      </c>
      <c r="H1537" s="126" t="s">
        <v>757</v>
      </c>
      <c r="I1537" s="126" t="s">
        <v>746</v>
      </c>
      <c r="J1537" s="126" t="s">
        <v>41</v>
      </c>
      <c r="K1537" s="126" t="s">
        <v>1978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Dashboard</vt:lpstr>
      <vt:lpstr>Camp_Link</vt:lpstr>
      <vt:lpstr>CCCM (1)</vt:lpstr>
      <vt:lpstr>CCCM(2)</vt:lpstr>
      <vt:lpstr>CCCM(3)</vt:lpstr>
      <vt:lpstr>Demography (1)</vt:lpstr>
      <vt:lpstr>Demography(2)</vt:lpstr>
      <vt:lpstr>Demography_addition</vt:lpstr>
      <vt:lpstr>Data_Gap</vt:lpstr>
      <vt:lpstr>Gap</vt:lpstr>
      <vt:lpstr>Data_Livelihood</vt:lpstr>
      <vt:lpstr>Livelihood</vt:lpstr>
      <vt:lpstr>Data_Sector_Education</vt:lpstr>
      <vt:lpstr>Education</vt:lpstr>
      <vt:lpstr>Data_Sector_Food</vt:lpstr>
      <vt:lpstr>Food</vt:lpstr>
      <vt:lpstr>Data_Sector_Health</vt:lpstr>
      <vt:lpstr>Health</vt:lpstr>
      <vt:lpstr>Data_Sector_Protection</vt:lpstr>
      <vt:lpstr>Protection</vt:lpstr>
      <vt:lpstr>Data_Sector_Shelter</vt:lpstr>
      <vt:lpstr>Shelter</vt:lpstr>
      <vt:lpstr>Data_Sector_Wash</vt:lpstr>
      <vt:lpstr>Wash</vt:lpstr>
      <vt:lpstr>Vulnerability</vt:lpstr>
      <vt:lpstr>CampList</vt:lpstr>
      <vt:lpstr>POO Analysis(HH) Township</vt:lpstr>
      <vt:lpstr>POO Summary</vt:lpstr>
      <vt:lpstr>Dashboard!Print_Area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2016-08-19T10:38:31Z</dcterms:modified>
</cp:coreProperties>
</file>